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9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10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charts/chart3.xml" ContentType="application/vnd.openxmlformats-officedocument.drawingml.chart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4.xml" ContentType="application/vnd.openxmlformats-officedocument.spreadsheetml.comments+xml"/>
  <Override PartName="/xl/drawings/drawing26.xml" ContentType="application/vnd.openxmlformats-officedocument.drawing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0" yWindow="465" windowWidth="19320" windowHeight="14280" tabRatio="770" activeTab="1" autoFilterDateGrouping="0"/>
  </bookViews>
  <sheets>
    <sheet name="Menu" sheetId="77" r:id="rId1"/>
    <sheet name="P.C." sheetId="33" r:id="rId2"/>
    <sheet name="Projeção Populacional" sheetId="93" r:id="rId3"/>
    <sheet name="PP_1" sheetId="91" state="hidden" r:id="rId4"/>
    <sheet name="Graf.Popu" sheetId="92" r:id="rId5"/>
    <sheet name="P.F." sheetId="79" r:id="rId6"/>
    <sheet name="Exp" sheetId="88" r:id="rId7"/>
    <sheet name="PF(1ano)" sheetId="82" state="hidden" r:id="rId8"/>
    <sheet name="PF(2anos)" sheetId="83" state="hidden" r:id="rId9"/>
    <sheet name="PF(3anos)" sheetId="84" state="hidden" r:id="rId10"/>
    <sheet name="1" sheetId="34" r:id="rId11"/>
    <sheet name="1 (5)" sheetId="67" state="hidden" r:id="rId12"/>
    <sheet name="1 (4)" sheetId="74" state="hidden" r:id="rId13"/>
    <sheet name="1 (3)" sheetId="75" state="hidden" r:id="rId14"/>
    <sheet name="1 (2)" sheetId="76" state="hidden" r:id="rId15"/>
    <sheet name="2" sheetId="35" r:id="rId16"/>
    <sheet name="3" sheetId="36" r:id="rId17"/>
    <sheet name="4" sheetId="42" r:id="rId18"/>
    <sheet name="5" sheetId="41" r:id="rId19"/>
    <sheet name="6" sheetId="43" r:id="rId20"/>
    <sheet name="7" sheetId="44" r:id="rId21"/>
    <sheet name="8" sheetId="45" r:id="rId22"/>
    <sheet name="9" sheetId="46" r:id="rId23"/>
    <sheet name="10" sheetId="47" r:id="rId24"/>
    <sheet name="11" sheetId="48" r:id="rId25"/>
    <sheet name="12" sheetId="49" r:id="rId26"/>
    <sheet name="14" sheetId="90" r:id="rId27"/>
    <sheet name="17" sheetId="53" state="hidden" r:id="rId28"/>
  </sheets>
  <externalReferences>
    <externalReference r:id="rId29"/>
    <externalReference r:id="rId30"/>
  </externalReferences>
  <definedNames>
    <definedName name="_xlnm._FilterDatabase" localSheetId="6" hidden="1">Exp!$B$8:$Q$233</definedName>
    <definedName name="ANO" localSheetId="10">'1'!$H$33</definedName>
    <definedName name="ANO" localSheetId="14">'1 (2)'!$J$34</definedName>
    <definedName name="ANO" localSheetId="13">'1 (3)'!$J$34</definedName>
    <definedName name="ANO" localSheetId="12">'1 (4)'!$J$34</definedName>
    <definedName name="ANO" localSheetId="11">'1 (5)'!$J$34</definedName>
    <definedName name="ANO" localSheetId="5">P.F.!$I$34</definedName>
    <definedName name="ANO" localSheetId="7">'PF(1ano)'!$I$34</definedName>
    <definedName name="ANO" localSheetId="8">'PF(2anos)'!$I$34</definedName>
    <definedName name="ANO" localSheetId="9">'PF(3anos)'!$I$34</definedName>
    <definedName name="Anos" localSheetId="10">'1'!$G$4:$I$28,'1'!$J$4:$L$28,'1'!$M$4:$O$28,'1'!$P$4:$R$28,'1'!$S$4:$U$28</definedName>
    <definedName name="Anos" localSheetId="14">'1 (2)'!$I$4:$K$29,'1 (2)'!$N$4:$P$29,'1 (2)'!$S$4:$U$29,'1 (2)'!$X$4:$Z$29,'1 (2)'!$AC$4:$AE$29</definedName>
    <definedName name="Anos" localSheetId="13">'1 (3)'!$I$4:$K$29,'1 (3)'!$N$4:$P$29,'1 (3)'!$S$4:$U$29,'1 (3)'!$X$4:$Z$29,'1 (3)'!$AC$4:$AE$29</definedName>
    <definedName name="Anos" localSheetId="12">'1 (4)'!$I$4:$K$29,'1 (4)'!$N$4:$P$29,'1 (4)'!$S$4:$U$29,'1 (4)'!$X$4:$Z$29,'1 (4)'!$AC$4:$AE$29</definedName>
    <definedName name="Anos" localSheetId="11">'1 (5)'!$I$4:$K$29,'1 (5)'!$N$4:$P$29,'1 (5)'!$S$4:$U$29,'1 (5)'!$X$4:$Z$29,'1 (5)'!$AC$4:$AE$29</definedName>
    <definedName name="Anos" localSheetId="5">P.F.!$H$5:$J$29,P.F.!$K$5:$M$29,P.F.!$N$5:$P$29,P.F.!$Q$5:$S$29,P.F.!$T$5:$V$29</definedName>
    <definedName name="Anos" localSheetId="7">'PF(1ano)'!$H$5:$J$29,'PF(1ano)'!$K$5:$M$29,'PF(1ano)'!$N$5:$P$29,'PF(1ano)'!$Q$5:$S$29,'PF(1ano)'!$T$5:$V$29</definedName>
    <definedName name="Anos" localSheetId="8">'PF(2anos)'!$H$5:$J$29,'PF(2anos)'!$K$5:$M$29,'PF(2anos)'!$N$5:$P$29,'PF(2anos)'!$Q$5:$S$29,'PF(2anos)'!$T$5:$V$29</definedName>
    <definedName name="Anos" localSheetId="9">'PF(3anos)'!$H$5:$J$29,'PF(3anos)'!$K$5:$M$29,'PF(3anos)'!$N$5:$P$29,'PF(3anos)'!$Q$5:$S$29,'PF(3anos)'!$T$5:$V$29</definedName>
    <definedName name="Anos" localSheetId="2">'Projeção Populacional'!$A$39:$A$41</definedName>
    <definedName name="metodo">'[1]Projeção Populacional'!$A$42:$A$47</definedName>
    <definedName name="Tipo">'3'!$B$69:$B$82</definedName>
  </definedNames>
  <calcPr calcId="150001" concurrentCalc="0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2" i="33" l="1"/>
  <c r="C43" i="33"/>
  <c r="C44" i="33"/>
  <c r="C45" i="33"/>
  <c r="C46" i="33"/>
  <c r="C47" i="33"/>
  <c r="C48" i="33"/>
  <c r="O9" i="93"/>
  <c r="O8" i="93"/>
  <c r="P8" i="93"/>
  <c r="I8" i="93"/>
  <c r="I9" i="93"/>
  <c r="X35" i="92"/>
  <c r="K35" i="92"/>
  <c r="J35" i="92"/>
  <c r="I35" i="92"/>
  <c r="H35" i="92"/>
  <c r="X34" i="92"/>
  <c r="K34" i="92"/>
  <c r="J34" i="92"/>
  <c r="I34" i="92"/>
  <c r="H34" i="92"/>
  <c r="X33" i="92"/>
  <c r="K33" i="92"/>
  <c r="J33" i="92"/>
  <c r="I33" i="92"/>
  <c r="H33" i="92"/>
  <c r="X32" i="92"/>
  <c r="K32" i="92"/>
  <c r="J32" i="92"/>
  <c r="I32" i="92"/>
  <c r="H32" i="92"/>
  <c r="X31" i="92"/>
  <c r="K31" i="92"/>
  <c r="J31" i="92"/>
  <c r="I31" i="92"/>
  <c r="H31" i="92"/>
  <c r="X30" i="92"/>
  <c r="K30" i="92"/>
  <c r="J30" i="92"/>
  <c r="I30" i="92"/>
  <c r="H30" i="92"/>
  <c r="X29" i="92"/>
  <c r="K29" i="92"/>
  <c r="J29" i="92"/>
  <c r="I29" i="92"/>
  <c r="H29" i="92"/>
  <c r="X28" i="92"/>
  <c r="K28" i="92"/>
  <c r="J28" i="92"/>
  <c r="I28" i="92"/>
  <c r="H28" i="92"/>
  <c r="X27" i="92"/>
  <c r="K27" i="92"/>
  <c r="J27" i="92"/>
  <c r="I27" i="92"/>
  <c r="H27" i="92"/>
  <c r="X26" i="92"/>
  <c r="K26" i="92"/>
  <c r="J26" i="92"/>
  <c r="I26" i="92"/>
  <c r="H26" i="92"/>
  <c r="X25" i="92"/>
  <c r="K25" i="92"/>
  <c r="J25" i="92"/>
  <c r="I25" i="92"/>
  <c r="H25" i="92"/>
  <c r="X24" i="92"/>
  <c r="K24" i="92"/>
  <c r="J24" i="92"/>
  <c r="I24" i="92"/>
  <c r="H24" i="92"/>
  <c r="X23" i="92"/>
  <c r="K23" i="92"/>
  <c r="J23" i="92"/>
  <c r="I23" i="92"/>
  <c r="H23" i="92"/>
  <c r="X22" i="92"/>
  <c r="K22" i="92"/>
  <c r="J22" i="92"/>
  <c r="I22" i="92"/>
  <c r="H22" i="92"/>
  <c r="X21" i="92"/>
  <c r="K21" i="92"/>
  <c r="J21" i="92"/>
  <c r="I21" i="92"/>
  <c r="H21" i="92"/>
  <c r="X20" i="92"/>
  <c r="K20" i="92"/>
  <c r="J20" i="92"/>
  <c r="I20" i="92"/>
  <c r="H20" i="92"/>
  <c r="X19" i="92"/>
  <c r="K19" i="92"/>
  <c r="J19" i="92"/>
  <c r="I19" i="92"/>
  <c r="H19" i="92"/>
  <c r="X18" i="92"/>
  <c r="K18" i="92"/>
  <c r="J18" i="92"/>
  <c r="I18" i="92"/>
  <c r="H18" i="92"/>
  <c r="X17" i="92"/>
  <c r="K17" i="92"/>
  <c r="J17" i="92"/>
  <c r="I17" i="92"/>
  <c r="H17" i="92"/>
  <c r="X16" i="92"/>
  <c r="K16" i="92"/>
  <c r="J16" i="92"/>
  <c r="I16" i="92"/>
  <c r="H16" i="92"/>
  <c r="X15" i="92"/>
  <c r="K15" i="92"/>
  <c r="J15" i="92"/>
  <c r="I15" i="92"/>
  <c r="H15" i="92"/>
  <c r="X14" i="92"/>
  <c r="K14" i="92"/>
  <c r="J14" i="92"/>
  <c r="I14" i="92"/>
  <c r="H14" i="92"/>
  <c r="X13" i="92"/>
  <c r="K13" i="92"/>
  <c r="J13" i="92"/>
  <c r="I13" i="92"/>
  <c r="H13" i="92"/>
  <c r="X12" i="92"/>
  <c r="K12" i="92"/>
  <c r="J12" i="92"/>
  <c r="I12" i="92"/>
  <c r="H12" i="92"/>
  <c r="X11" i="92"/>
  <c r="K11" i="92"/>
  <c r="J11" i="92"/>
  <c r="I11" i="92"/>
  <c r="H11" i="92"/>
  <c r="X10" i="92"/>
  <c r="K10" i="92"/>
  <c r="J10" i="92"/>
  <c r="I10" i="92"/>
  <c r="H10" i="92"/>
  <c r="X9" i="92"/>
  <c r="K9" i="92"/>
  <c r="J9" i="92"/>
  <c r="I9" i="92"/>
  <c r="H9" i="92"/>
  <c r="X8" i="92"/>
  <c r="K8" i="92"/>
  <c r="J8" i="92"/>
  <c r="I8" i="92"/>
  <c r="H8" i="92"/>
  <c r="X7" i="92"/>
  <c r="K7" i="92"/>
  <c r="J7" i="92"/>
  <c r="I7" i="92"/>
  <c r="H7" i="92"/>
  <c r="I77" i="91"/>
  <c r="H77" i="91"/>
  <c r="G77" i="91"/>
  <c r="F77" i="91"/>
  <c r="E77" i="91"/>
  <c r="D77" i="91"/>
  <c r="B71" i="91"/>
  <c r="C64" i="91"/>
  <c r="B63" i="91"/>
  <c r="AE47" i="91"/>
  <c r="AF47" i="91"/>
  <c r="X47" i="91"/>
  <c r="H73" i="91"/>
  <c r="AE37" i="91"/>
  <c r="AF37" i="91"/>
  <c r="X37" i="91"/>
  <c r="AE27" i="91"/>
  <c r="AF27" i="91"/>
  <c r="X27" i="91"/>
  <c r="AE23" i="91"/>
  <c r="AF23" i="91"/>
  <c r="B21" i="91"/>
  <c r="C17" i="91"/>
  <c r="C65" i="91"/>
  <c r="B17" i="91"/>
  <c r="B18" i="91"/>
  <c r="B19" i="91"/>
  <c r="B20" i="91"/>
  <c r="B22" i="91"/>
  <c r="B23" i="91"/>
  <c r="B24" i="91"/>
  <c r="O16" i="91"/>
  <c r="I16" i="91"/>
  <c r="I53" i="91"/>
  <c r="C16" i="91"/>
  <c r="X22" i="91"/>
  <c r="AD22" i="91"/>
  <c r="B16" i="91"/>
  <c r="B64" i="91"/>
  <c r="U15" i="91"/>
  <c r="C15" i="91"/>
  <c r="B15" i="91"/>
  <c r="L13" i="91"/>
  <c r="O12" i="91"/>
  <c r="O13" i="91"/>
  <c r="L12" i="91"/>
  <c r="L11" i="91"/>
  <c r="R10" i="91"/>
  <c r="C5" i="91"/>
  <c r="L16" i="91"/>
  <c r="L20" i="91"/>
  <c r="L54" i="91"/>
  <c r="E75" i="91"/>
  <c r="L44" i="91"/>
  <c r="L34" i="91"/>
  <c r="L50" i="91"/>
  <c r="L40" i="91"/>
  <c r="L30" i="91"/>
  <c r="L22" i="91"/>
  <c r="O17" i="91"/>
  <c r="B65" i="91"/>
  <c r="O10" i="93"/>
  <c r="P9" i="93"/>
  <c r="Q9" i="93"/>
  <c r="R9" i="93"/>
  <c r="O52" i="91"/>
  <c r="O48" i="91"/>
  <c r="O46" i="91"/>
  <c r="O42" i="91"/>
  <c r="O38" i="91"/>
  <c r="F70" i="91"/>
  <c r="O36" i="91"/>
  <c r="O32" i="91"/>
  <c r="O28" i="91"/>
  <c r="O26" i="91"/>
  <c r="O54" i="91"/>
  <c r="F75" i="91"/>
  <c r="O50" i="91"/>
  <c r="O44" i="91"/>
  <c r="O40" i="91"/>
  <c r="O34" i="91"/>
  <c r="O30" i="91"/>
  <c r="O22" i="91"/>
  <c r="X21" i="91"/>
  <c r="AD21" i="91"/>
  <c r="C63" i="91"/>
  <c r="L53" i="91"/>
  <c r="L23" i="91"/>
  <c r="I27" i="91"/>
  <c r="I29" i="91"/>
  <c r="I33" i="91"/>
  <c r="I37" i="91"/>
  <c r="I39" i="91"/>
  <c r="D71" i="91"/>
  <c r="I43" i="91"/>
  <c r="I47" i="91"/>
  <c r="D73" i="91"/>
  <c r="I49" i="91"/>
  <c r="D74" i="91"/>
  <c r="I54" i="91"/>
  <c r="D75" i="91"/>
  <c r="I52" i="91"/>
  <c r="I50" i="91"/>
  <c r="I48" i="91"/>
  <c r="I46" i="91"/>
  <c r="I44" i="91"/>
  <c r="I42" i="91"/>
  <c r="I40" i="91"/>
  <c r="I38" i="91"/>
  <c r="D70" i="91"/>
  <c r="I36" i="91"/>
  <c r="I34" i="91"/>
  <c r="I32" i="91"/>
  <c r="I30" i="91"/>
  <c r="I28" i="91"/>
  <c r="I26" i="91"/>
  <c r="O53" i="91"/>
  <c r="Y22" i="91"/>
  <c r="X23" i="91"/>
  <c r="Y27" i="91"/>
  <c r="Z27" i="91"/>
  <c r="X28" i="91"/>
  <c r="X29" i="91"/>
  <c r="X30" i="91"/>
  <c r="X31" i="91"/>
  <c r="L26" i="91"/>
  <c r="L28" i="91"/>
  <c r="L32" i="91"/>
  <c r="L36" i="91"/>
  <c r="L38" i="91"/>
  <c r="E70" i="91"/>
  <c r="L42" i="91"/>
  <c r="L46" i="91"/>
  <c r="L48" i="91"/>
  <c r="L52" i="91"/>
  <c r="C70" i="91"/>
  <c r="C20" i="91"/>
  <c r="C75" i="91"/>
  <c r="C25" i="91"/>
  <c r="I24" i="91"/>
  <c r="D68" i="91"/>
  <c r="I25" i="91"/>
  <c r="I31" i="91"/>
  <c r="D69" i="91"/>
  <c r="I35" i="91"/>
  <c r="Y37" i="91"/>
  <c r="Z37" i="91"/>
  <c r="X38" i="91"/>
  <c r="I41" i="91"/>
  <c r="I45" i="91"/>
  <c r="D72" i="91"/>
  <c r="C72" i="91"/>
  <c r="C22" i="91"/>
  <c r="D22" i="91"/>
  <c r="Y47" i="91"/>
  <c r="Z47" i="91"/>
  <c r="X48" i="91"/>
  <c r="X49" i="91"/>
  <c r="I51" i="91"/>
  <c r="R17" i="91"/>
  <c r="O20" i="91"/>
  <c r="O23" i="91"/>
  <c r="L24" i="91"/>
  <c r="E68" i="91"/>
  <c r="L25" i="91"/>
  <c r="L27" i="91"/>
  <c r="L29" i="91"/>
  <c r="L31" i="91"/>
  <c r="E69" i="91"/>
  <c r="L33" i="91"/>
  <c r="L35" i="91"/>
  <c r="L37" i="91"/>
  <c r="L39" i="91"/>
  <c r="E71" i="91"/>
  <c r="C71" i="91"/>
  <c r="C21" i="91"/>
  <c r="L41" i="91"/>
  <c r="L43" i="91"/>
  <c r="L45" i="91"/>
  <c r="E72" i="91"/>
  <c r="L47" i="91"/>
  <c r="E73" i="91"/>
  <c r="C73" i="91"/>
  <c r="C23" i="91"/>
  <c r="L49" i="91"/>
  <c r="E74" i="91"/>
  <c r="C74" i="91"/>
  <c r="C24" i="91"/>
  <c r="L51" i="91"/>
  <c r="R11" i="91"/>
  <c r="R12" i="91"/>
  <c r="R13" i="91"/>
  <c r="R18" i="91"/>
  <c r="O24" i="91"/>
  <c r="F68" i="91"/>
  <c r="O25" i="91"/>
  <c r="O27" i="91"/>
  <c r="O29" i="91"/>
  <c r="O31" i="91"/>
  <c r="F69" i="91"/>
  <c r="O33" i="91"/>
  <c r="O35" i="91"/>
  <c r="O37" i="91"/>
  <c r="O39" i="91"/>
  <c r="F71" i="91"/>
  <c r="O41" i="91"/>
  <c r="O43" i="91"/>
  <c r="O45" i="91"/>
  <c r="F72" i="91"/>
  <c r="O47" i="91"/>
  <c r="F73" i="91"/>
  <c r="O49" i="91"/>
  <c r="F74" i="91"/>
  <c r="O51" i="91"/>
  <c r="F89" i="33"/>
  <c r="D41" i="36"/>
  <c r="E41" i="36"/>
  <c r="D42" i="36"/>
  <c r="E42" i="36"/>
  <c r="D43" i="36"/>
  <c r="E43" i="36"/>
  <c r="D44" i="36"/>
  <c r="E44" i="36"/>
  <c r="D45" i="36"/>
  <c r="E45" i="36"/>
  <c r="D46" i="36"/>
  <c r="E46" i="36"/>
  <c r="D47" i="36"/>
  <c r="E47" i="36"/>
  <c r="D48" i="36"/>
  <c r="E48" i="36"/>
  <c r="D49" i="36"/>
  <c r="E49" i="36"/>
  <c r="D50" i="36"/>
  <c r="E50" i="36"/>
  <c r="D51" i="36"/>
  <c r="E51" i="36"/>
  <c r="D52" i="36"/>
  <c r="E52" i="36"/>
  <c r="D53" i="36"/>
  <c r="E53" i="36"/>
  <c r="D54" i="36"/>
  <c r="E54" i="36"/>
  <c r="D55" i="36"/>
  <c r="E55" i="36"/>
  <c r="D56" i="36"/>
  <c r="E56" i="36"/>
  <c r="D57" i="36"/>
  <c r="E57" i="36"/>
  <c r="D58" i="36"/>
  <c r="E58" i="36"/>
  <c r="D59" i="36"/>
  <c r="E59" i="36"/>
  <c r="D60" i="36"/>
  <c r="E60" i="36"/>
  <c r="D61" i="36"/>
  <c r="E61" i="36"/>
  <c r="D62" i="36"/>
  <c r="E62" i="36"/>
  <c r="D63" i="36"/>
  <c r="E63" i="36"/>
  <c r="D5" i="34"/>
  <c r="E5" i="34"/>
  <c r="D6" i="34"/>
  <c r="E6" i="34"/>
  <c r="D7" i="34"/>
  <c r="E7" i="34"/>
  <c r="D8" i="34"/>
  <c r="E8" i="34"/>
  <c r="D9" i="34"/>
  <c r="E9" i="34"/>
  <c r="D10" i="34"/>
  <c r="E10" i="34"/>
  <c r="D11" i="34"/>
  <c r="E11" i="34"/>
  <c r="D12" i="34"/>
  <c r="E12" i="34"/>
  <c r="D13" i="34"/>
  <c r="E13" i="34"/>
  <c r="D14" i="34"/>
  <c r="E14" i="34"/>
  <c r="D15" i="34"/>
  <c r="E15" i="34"/>
  <c r="D16" i="34"/>
  <c r="E16" i="34"/>
  <c r="D17" i="34"/>
  <c r="E17" i="34"/>
  <c r="D18" i="34"/>
  <c r="E18" i="34"/>
  <c r="D19" i="34"/>
  <c r="E19" i="34"/>
  <c r="D20" i="34"/>
  <c r="E20" i="34"/>
  <c r="D21" i="34"/>
  <c r="E21" i="34"/>
  <c r="D22" i="34"/>
  <c r="E22" i="34"/>
  <c r="D23" i="34"/>
  <c r="E23" i="34"/>
  <c r="D24" i="34"/>
  <c r="E24" i="34"/>
  <c r="D25" i="34"/>
  <c r="E25" i="34"/>
  <c r="D26" i="34"/>
  <c r="E26" i="34"/>
  <c r="D27" i="34"/>
  <c r="C69" i="91"/>
  <c r="C19" i="91"/>
  <c r="C68" i="91"/>
  <c r="C18" i="91"/>
  <c r="D18" i="91"/>
  <c r="Q10" i="93"/>
  <c r="R10" i="93"/>
  <c r="O11" i="93"/>
  <c r="P10" i="93"/>
  <c r="D23" i="91"/>
  <c r="D24" i="91"/>
  <c r="D21" i="91"/>
  <c r="R28" i="91"/>
  <c r="R32" i="91"/>
  <c r="R36" i="91"/>
  <c r="R40" i="91"/>
  <c r="R44" i="91"/>
  <c r="R48" i="91"/>
  <c r="R52" i="91"/>
  <c r="R23" i="91"/>
  <c r="R20" i="91"/>
  <c r="R54" i="91"/>
  <c r="G75" i="91"/>
  <c r="R22" i="91"/>
  <c r="R50" i="91"/>
  <c r="R46" i="91"/>
  <c r="R42" i="91"/>
  <c r="R38" i="91"/>
  <c r="G70" i="91"/>
  <c r="R34" i="91"/>
  <c r="R30" i="91"/>
  <c r="R26" i="91"/>
  <c r="D20" i="91"/>
  <c r="H74" i="91"/>
  <c r="X50" i="91"/>
  <c r="X51" i="91"/>
  <c r="X52" i="91"/>
  <c r="X53" i="91"/>
  <c r="X54" i="91"/>
  <c r="H75" i="91"/>
  <c r="I70" i="91"/>
  <c r="H70" i="91"/>
  <c r="X39" i="91"/>
  <c r="H69" i="91"/>
  <c r="X32" i="91"/>
  <c r="X33" i="91"/>
  <c r="X34" i="91"/>
  <c r="X35" i="91"/>
  <c r="X36" i="91"/>
  <c r="I69" i="91"/>
  <c r="D25" i="91"/>
  <c r="AD23" i="91"/>
  <c r="AD24" i="91"/>
  <c r="Y23" i="91"/>
  <c r="Z23" i="91"/>
  <c r="X24" i="91"/>
  <c r="U8" i="91"/>
  <c r="U14" i="91"/>
  <c r="R53" i="91"/>
  <c r="R49" i="91"/>
  <c r="G74" i="91"/>
  <c r="R47" i="91"/>
  <c r="G73" i="91"/>
  <c r="R43" i="91"/>
  <c r="R39" i="91"/>
  <c r="G71" i="91"/>
  <c r="R37" i="91"/>
  <c r="R33" i="91"/>
  <c r="R29" i="91"/>
  <c r="R27" i="91"/>
  <c r="R51" i="91"/>
  <c r="R45" i="91"/>
  <c r="G72" i="91"/>
  <c r="R35" i="91"/>
  <c r="R31" i="91"/>
  <c r="G69" i="91"/>
  <c r="R25" i="91"/>
  <c r="R41" i="91"/>
  <c r="R24" i="91"/>
  <c r="G68" i="91"/>
  <c r="D19" i="91"/>
  <c r="Q11" i="93"/>
  <c r="R11" i="93"/>
  <c r="P11" i="93"/>
  <c r="O12" i="93"/>
  <c r="H68" i="91"/>
  <c r="X25" i="91"/>
  <c r="X26" i="91"/>
  <c r="X40" i="91"/>
  <c r="X41" i="91"/>
  <c r="X42" i="91"/>
  <c r="X43" i="91"/>
  <c r="X44" i="91"/>
  <c r="X45" i="91"/>
  <c r="H71" i="91"/>
  <c r="AD25" i="91"/>
  <c r="AD26" i="91"/>
  <c r="AD27" i="91"/>
  <c r="AD28" i="91"/>
  <c r="AD29" i="91"/>
  <c r="AD30" i="91"/>
  <c r="AD31" i="91"/>
  <c r="AD32" i="91"/>
  <c r="AD33" i="91"/>
  <c r="AD34" i="91"/>
  <c r="AD35" i="91"/>
  <c r="AD36" i="91"/>
  <c r="AD37" i="91"/>
  <c r="AD38" i="91"/>
  <c r="AD39" i="91"/>
  <c r="I68" i="91"/>
  <c r="B38" i="90"/>
  <c r="D3" i="90"/>
  <c r="E3" i="90"/>
  <c r="F3" i="90"/>
  <c r="G3" i="90"/>
  <c r="H3" i="90"/>
  <c r="I3" i="90"/>
  <c r="J3" i="90"/>
  <c r="K3" i="90"/>
  <c r="L3" i="90"/>
  <c r="M3" i="90"/>
  <c r="N3" i="90"/>
  <c r="O3" i="90"/>
  <c r="P3" i="90"/>
  <c r="Q3" i="90"/>
  <c r="R3" i="90"/>
  <c r="S3" i="90"/>
  <c r="T3" i="90"/>
  <c r="D2" i="90"/>
  <c r="Q12" i="93"/>
  <c r="R12" i="93"/>
  <c r="O13" i="93"/>
  <c r="P12" i="93"/>
  <c r="X46" i="91"/>
  <c r="H72" i="91"/>
  <c r="I71" i="91"/>
  <c r="AD40" i="91"/>
  <c r="AD41" i="91"/>
  <c r="AD42" i="91"/>
  <c r="AD43" i="91"/>
  <c r="AD44" i="91"/>
  <c r="AD45" i="91"/>
  <c r="E2" i="90"/>
  <c r="F10" i="46"/>
  <c r="F9" i="46"/>
  <c r="F8" i="46"/>
  <c r="F7" i="46"/>
  <c r="F6" i="46"/>
  <c r="F5" i="46"/>
  <c r="M45" i="33"/>
  <c r="M46" i="33"/>
  <c r="Q3" i="33"/>
  <c r="C53" i="33"/>
  <c r="C52" i="33"/>
  <c r="C51" i="33"/>
  <c r="C50" i="33"/>
  <c r="C49" i="33"/>
  <c r="M43" i="33"/>
  <c r="O14" i="93"/>
  <c r="Q13" i="93"/>
  <c r="R13" i="93"/>
  <c r="P13" i="93"/>
  <c r="I72" i="91"/>
  <c r="AD46" i="91"/>
  <c r="AD47" i="91"/>
  <c r="F2" i="90"/>
  <c r="K11" i="43"/>
  <c r="Q14" i="93"/>
  <c r="R14" i="93"/>
  <c r="O15" i="93"/>
  <c r="P14" i="93"/>
  <c r="P19" i="93"/>
  <c r="P263" i="88"/>
  <c r="I73" i="91"/>
  <c r="AD48" i="91"/>
  <c r="AD49" i="91"/>
  <c r="F9" i="90"/>
  <c r="G2" i="90"/>
  <c r="B295" i="88"/>
  <c r="E262" i="88"/>
  <c r="E263" i="88"/>
  <c r="E264" i="88"/>
  <c r="E265" i="88"/>
  <c r="E266" i="88"/>
  <c r="E267" i="88"/>
  <c r="E268" i="88"/>
  <c r="E269" i="88"/>
  <c r="E270" i="88"/>
  <c r="E271" i="88"/>
  <c r="E272" i="88"/>
  <c r="E273" i="88"/>
  <c r="E274" i="88"/>
  <c r="E275" i="88"/>
  <c r="E276" i="88"/>
  <c r="E277" i="88"/>
  <c r="E278" i="88"/>
  <c r="E279" i="88"/>
  <c r="E280" i="88"/>
  <c r="E281" i="88"/>
  <c r="E282" i="88"/>
  <c r="E283" i="88"/>
  <c r="E284" i="88"/>
  <c r="E285" i="88"/>
  <c r="E286" i="88"/>
  <c r="E287" i="88"/>
  <c r="E288" i="88"/>
  <c r="E289" i="88"/>
  <c r="E290" i="88"/>
  <c r="C262" i="88"/>
  <c r="C263" i="88"/>
  <c r="C264" i="88"/>
  <c r="C265" i="88"/>
  <c r="C266" i="88"/>
  <c r="C267" i="88"/>
  <c r="C268" i="88"/>
  <c r="C269" i="88"/>
  <c r="C270" i="88"/>
  <c r="C271" i="88"/>
  <c r="C272" i="88"/>
  <c r="C273" i="88"/>
  <c r="C274" i="88"/>
  <c r="C275" i="88"/>
  <c r="C276" i="88"/>
  <c r="C277" i="88"/>
  <c r="C278" i="88"/>
  <c r="C279" i="88"/>
  <c r="C280" i="88"/>
  <c r="C281" i="88"/>
  <c r="C282" i="88"/>
  <c r="C283" i="88"/>
  <c r="C284" i="88"/>
  <c r="C285" i="88"/>
  <c r="C286" i="88"/>
  <c r="C287" i="88"/>
  <c r="C288" i="88"/>
  <c r="C289" i="88"/>
  <c r="C290" i="88"/>
  <c r="P261" i="88"/>
  <c r="B261" i="88"/>
  <c r="B262" i="88"/>
  <c r="B263" i="88"/>
  <c r="B264" i="88"/>
  <c r="B265" i="88"/>
  <c r="B266" i="88"/>
  <c r="B267" i="88"/>
  <c r="B268" i="88"/>
  <c r="B269" i="88"/>
  <c r="B270" i="88"/>
  <c r="B271" i="88"/>
  <c r="B272" i="88"/>
  <c r="B273" i="88"/>
  <c r="B274" i="88"/>
  <c r="B275" i="88"/>
  <c r="B276" i="88"/>
  <c r="B277" i="88"/>
  <c r="B278" i="88"/>
  <c r="B279" i="88"/>
  <c r="B280" i="88"/>
  <c r="B281" i="88"/>
  <c r="B282" i="88"/>
  <c r="B283" i="88"/>
  <c r="B284" i="88"/>
  <c r="B285" i="88"/>
  <c r="B286" i="88"/>
  <c r="B287" i="88"/>
  <c r="B288" i="88"/>
  <c r="B289" i="88"/>
  <c r="B290" i="88"/>
  <c r="H233" i="88"/>
  <c r="D233" i="88"/>
  <c r="F232" i="88"/>
  <c r="J232" i="88"/>
  <c r="M232" i="88"/>
  <c r="F231" i="88"/>
  <c r="J231" i="88"/>
  <c r="M231" i="88"/>
  <c r="F230" i="88"/>
  <c r="J230" i="88"/>
  <c r="M230" i="88"/>
  <c r="F229" i="88"/>
  <c r="J229" i="88"/>
  <c r="M229" i="88"/>
  <c r="F228" i="88"/>
  <c r="J228" i="88"/>
  <c r="M228" i="88"/>
  <c r="F227" i="88"/>
  <c r="J227" i="88"/>
  <c r="M227" i="88"/>
  <c r="F226" i="88"/>
  <c r="J226" i="88"/>
  <c r="M226" i="88"/>
  <c r="F225" i="88"/>
  <c r="J225" i="88"/>
  <c r="M225" i="88"/>
  <c r="F224" i="88"/>
  <c r="J224" i="88"/>
  <c r="M224" i="88"/>
  <c r="F223" i="88"/>
  <c r="J223" i="88"/>
  <c r="M223" i="88"/>
  <c r="F222" i="88"/>
  <c r="J222" i="88"/>
  <c r="M222" i="88"/>
  <c r="F221" i="88"/>
  <c r="J221" i="88"/>
  <c r="M221" i="88"/>
  <c r="F220" i="88"/>
  <c r="J220" i="88"/>
  <c r="M220" i="88"/>
  <c r="F219" i="88"/>
  <c r="J219" i="88"/>
  <c r="M219" i="88"/>
  <c r="F218" i="88"/>
  <c r="J218" i="88"/>
  <c r="M218" i="88"/>
  <c r="F217" i="88"/>
  <c r="J217" i="88"/>
  <c r="M217" i="88"/>
  <c r="F216" i="88"/>
  <c r="J216" i="88"/>
  <c r="M216" i="88"/>
  <c r="J215" i="88"/>
  <c r="M215" i="88"/>
  <c r="F215" i="88"/>
  <c r="F214" i="88"/>
  <c r="J214" i="88"/>
  <c r="M214" i="88"/>
  <c r="F213" i="88"/>
  <c r="J213" i="88"/>
  <c r="M213" i="88"/>
  <c r="F212" i="88"/>
  <c r="J212" i="88"/>
  <c r="M212" i="88"/>
  <c r="F211" i="88"/>
  <c r="J211" i="88"/>
  <c r="M211" i="88"/>
  <c r="F210" i="88"/>
  <c r="J210" i="88"/>
  <c r="M210" i="88"/>
  <c r="F209" i="88"/>
  <c r="J209" i="88"/>
  <c r="M209" i="88"/>
  <c r="F208" i="88"/>
  <c r="J208" i="88"/>
  <c r="M208" i="88"/>
  <c r="F207" i="88"/>
  <c r="J207" i="88"/>
  <c r="M207" i="88"/>
  <c r="F206" i="88"/>
  <c r="J206" i="88"/>
  <c r="M206" i="88"/>
  <c r="F205" i="88"/>
  <c r="J205" i="88"/>
  <c r="M205" i="88"/>
  <c r="F204" i="88"/>
  <c r="J204" i="88"/>
  <c r="M204" i="88"/>
  <c r="F203" i="88"/>
  <c r="J203" i="88"/>
  <c r="M203" i="88"/>
  <c r="F202" i="88"/>
  <c r="J202" i="88"/>
  <c r="M202" i="88"/>
  <c r="F201" i="88"/>
  <c r="J201" i="88"/>
  <c r="M201" i="88"/>
  <c r="F200" i="88"/>
  <c r="J200" i="88"/>
  <c r="M200" i="88"/>
  <c r="F199" i="88"/>
  <c r="J199" i="88"/>
  <c r="M199" i="88"/>
  <c r="F198" i="88"/>
  <c r="J198" i="88"/>
  <c r="F197" i="88"/>
  <c r="J197" i="88"/>
  <c r="M197" i="88"/>
  <c r="F196" i="88"/>
  <c r="J196" i="88"/>
  <c r="M196" i="88"/>
  <c r="F195" i="88"/>
  <c r="J195" i="88"/>
  <c r="M195" i="88"/>
  <c r="F194" i="88"/>
  <c r="J194" i="88"/>
  <c r="M194" i="88"/>
  <c r="F193" i="88"/>
  <c r="J193" i="88"/>
  <c r="M193" i="88"/>
  <c r="F192" i="88"/>
  <c r="J192" i="88"/>
  <c r="M192" i="88"/>
  <c r="F191" i="88"/>
  <c r="J191" i="88"/>
  <c r="M191" i="88"/>
  <c r="F190" i="88"/>
  <c r="J190" i="88"/>
  <c r="M190" i="88"/>
  <c r="F189" i="88"/>
  <c r="J189" i="88"/>
  <c r="M189" i="88"/>
  <c r="F188" i="88"/>
  <c r="J188" i="88"/>
  <c r="M188" i="88"/>
  <c r="F187" i="88"/>
  <c r="J187" i="88"/>
  <c r="M187" i="88"/>
  <c r="F186" i="88"/>
  <c r="J186" i="88"/>
  <c r="M186" i="88"/>
  <c r="F185" i="88"/>
  <c r="J185" i="88"/>
  <c r="M185" i="88"/>
  <c r="F184" i="88"/>
  <c r="J184" i="88"/>
  <c r="M184" i="88"/>
  <c r="F183" i="88"/>
  <c r="J183" i="88"/>
  <c r="M183" i="88"/>
  <c r="F182" i="88"/>
  <c r="J182" i="88"/>
  <c r="M182" i="88"/>
  <c r="F181" i="88"/>
  <c r="J181" i="88"/>
  <c r="M181" i="88"/>
  <c r="F180" i="88"/>
  <c r="J180" i="88"/>
  <c r="M180" i="88"/>
  <c r="F179" i="88"/>
  <c r="J179" i="88"/>
  <c r="M179" i="88"/>
  <c r="F178" i="88"/>
  <c r="J178" i="88"/>
  <c r="M178" i="88"/>
  <c r="F177" i="88"/>
  <c r="J177" i="88"/>
  <c r="M177" i="88"/>
  <c r="F176" i="88"/>
  <c r="J176" i="88"/>
  <c r="M176" i="88"/>
  <c r="F175" i="88"/>
  <c r="J175" i="88"/>
  <c r="M175" i="88"/>
  <c r="F174" i="88"/>
  <c r="J174" i="88"/>
  <c r="M174" i="88"/>
  <c r="F173" i="88"/>
  <c r="J173" i="88"/>
  <c r="M173" i="88"/>
  <c r="J172" i="88"/>
  <c r="M172" i="88"/>
  <c r="F172" i="88"/>
  <c r="F171" i="88"/>
  <c r="J171" i="88"/>
  <c r="M171" i="88"/>
  <c r="F170" i="88"/>
  <c r="J170" i="88"/>
  <c r="M170" i="88"/>
  <c r="F169" i="88"/>
  <c r="J169" i="88"/>
  <c r="M169" i="88"/>
  <c r="F168" i="88"/>
  <c r="J168" i="88"/>
  <c r="M168" i="88"/>
  <c r="F167" i="88"/>
  <c r="J167" i="88"/>
  <c r="M167" i="88"/>
  <c r="F166" i="88"/>
  <c r="J166" i="88"/>
  <c r="M166" i="88"/>
  <c r="F165" i="88"/>
  <c r="J165" i="88"/>
  <c r="M165" i="88"/>
  <c r="F164" i="88"/>
  <c r="J164" i="88"/>
  <c r="M164" i="88"/>
  <c r="F163" i="88"/>
  <c r="J163" i="88"/>
  <c r="M163" i="88"/>
  <c r="F162" i="88"/>
  <c r="J162" i="88"/>
  <c r="M162" i="88"/>
  <c r="F161" i="88"/>
  <c r="J161" i="88"/>
  <c r="M161" i="88"/>
  <c r="F160" i="88"/>
  <c r="J160" i="88"/>
  <c r="M160" i="88"/>
  <c r="F159" i="88"/>
  <c r="J159" i="88"/>
  <c r="M159" i="88"/>
  <c r="F158" i="88"/>
  <c r="J158" i="88"/>
  <c r="M158" i="88"/>
  <c r="F157" i="88"/>
  <c r="J157" i="88"/>
  <c r="M157" i="88"/>
  <c r="F156" i="88"/>
  <c r="J156" i="88"/>
  <c r="M156" i="88"/>
  <c r="F155" i="88"/>
  <c r="J155" i="88"/>
  <c r="M155" i="88"/>
  <c r="F154" i="88"/>
  <c r="J154" i="88"/>
  <c r="M154" i="88"/>
  <c r="F153" i="88"/>
  <c r="J153" i="88"/>
  <c r="M153" i="88"/>
  <c r="F152" i="88"/>
  <c r="J152" i="88"/>
  <c r="M152" i="88"/>
  <c r="F151" i="88"/>
  <c r="J151" i="88"/>
  <c r="M151" i="88"/>
  <c r="F150" i="88"/>
  <c r="J150" i="88"/>
  <c r="M150" i="88"/>
  <c r="F149" i="88"/>
  <c r="J149" i="88"/>
  <c r="M149" i="88"/>
  <c r="F148" i="88"/>
  <c r="J148" i="88"/>
  <c r="M148" i="88"/>
  <c r="F147" i="88"/>
  <c r="J147" i="88"/>
  <c r="M147" i="88"/>
  <c r="F146" i="88"/>
  <c r="J146" i="88"/>
  <c r="M146" i="88"/>
  <c r="F145" i="88"/>
  <c r="J145" i="88"/>
  <c r="M145" i="88"/>
  <c r="F144" i="88"/>
  <c r="J144" i="88"/>
  <c r="M144" i="88"/>
  <c r="F143" i="88"/>
  <c r="J143" i="88"/>
  <c r="M143" i="88"/>
  <c r="F142" i="88"/>
  <c r="J142" i="88"/>
  <c r="M142" i="88"/>
  <c r="F141" i="88"/>
  <c r="J141" i="88"/>
  <c r="M141" i="88"/>
  <c r="F140" i="88"/>
  <c r="J140" i="88"/>
  <c r="M140" i="88"/>
  <c r="F139" i="88"/>
  <c r="J139" i="88"/>
  <c r="M139" i="88"/>
  <c r="F138" i="88"/>
  <c r="J138" i="88"/>
  <c r="M138" i="88"/>
  <c r="F137" i="88"/>
  <c r="J137" i="88"/>
  <c r="M137" i="88"/>
  <c r="F136" i="88"/>
  <c r="J136" i="88"/>
  <c r="M136" i="88"/>
  <c r="F135" i="88"/>
  <c r="J135" i="88"/>
  <c r="M135" i="88"/>
  <c r="F134" i="88"/>
  <c r="J134" i="88"/>
  <c r="M134" i="88"/>
  <c r="F133" i="88"/>
  <c r="J133" i="88"/>
  <c r="M133" i="88"/>
  <c r="F132" i="88"/>
  <c r="J132" i="88"/>
  <c r="M132" i="88"/>
  <c r="F131" i="88"/>
  <c r="J131" i="88"/>
  <c r="M131" i="88"/>
  <c r="F130" i="88"/>
  <c r="J130" i="88"/>
  <c r="M130" i="88"/>
  <c r="F129" i="88"/>
  <c r="J129" i="88"/>
  <c r="M129" i="88"/>
  <c r="F128" i="88"/>
  <c r="J128" i="88"/>
  <c r="M128" i="88"/>
  <c r="F127" i="88"/>
  <c r="J127" i="88"/>
  <c r="M127" i="88"/>
  <c r="F126" i="88"/>
  <c r="J126" i="88"/>
  <c r="M126" i="88"/>
  <c r="J125" i="88"/>
  <c r="M125" i="88"/>
  <c r="F125" i="88"/>
  <c r="F124" i="88"/>
  <c r="J124" i="88"/>
  <c r="M124" i="88"/>
  <c r="F123" i="88"/>
  <c r="J123" i="88"/>
  <c r="M123" i="88"/>
  <c r="F122" i="88"/>
  <c r="J122" i="88"/>
  <c r="M122" i="88"/>
  <c r="F121" i="88"/>
  <c r="J121" i="88"/>
  <c r="M121" i="88"/>
  <c r="F120" i="88"/>
  <c r="J120" i="88"/>
  <c r="M120" i="88"/>
  <c r="F119" i="88"/>
  <c r="J119" i="88"/>
  <c r="M119" i="88"/>
  <c r="F118" i="88"/>
  <c r="J118" i="88"/>
  <c r="M118" i="88"/>
  <c r="F117" i="88"/>
  <c r="J117" i="88"/>
  <c r="M117" i="88"/>
  <c r="F116" i="88"/>
  <c r="J116" i="88"/>
  <c r="M116" i="88"/>
  <c r="F115" i="88"/>
  <c r="J115" i="88"/>
  <c r="M115" i="88"/>
  <c r="F114" i="88"/>
  <c r="J114" i="88"/>
  <c r="M114" i="88"/>
  <c r="F113" i="88"/>
  <c r="J113" i="88"/>
  <c r="M113" i="88"/>
  <c r="F112" i="88"/>
  <c r="J112" i="88"/>
  <c r="M112" i="88"/>
  <c r="F111" i="88"/>
  <c r="J111" i="88"/>
  <c r="M111" i="88"/>
  <c r="F110" i="88"/>
  <c r="J110" i="88"/>
  <c r="M110" i="88"/>
  <c r="F109" i="88"/>
  <c r="J109" i="88"/>
  <c r="M109" i="88"/>
  <c r="F108" i="88"/>
  <c r="J108" i="88"/>
  <c r="M108" i="88"/>
  <c r="F107" i="88"/>
  <c r="J107" i="88"/>
  <c r="M107" i="88"/>
  <c r="F106" i="88"/>
  <c r="J106" i="88"/>
  <c r="M106" i="88"/>
  <c r="F105" i="88"/>
  <c r="J105" i="88"/>
  <c r="M105" i="88"/>
  <c r="F104" i="88"/>
  <c r="J104" i="88"/>
  <c r="M104" i="88"/>
  <c r="F103" i="88"/>
  <c r="J103" i="88"/>
  <c r="M103" i="88"/>
  <c r="F102" i="88"/>
  <c r="J102" i="88"/>
  <c r="M102" i="88"/>
  <c r="F101" i="88"/>
  <c r="J101" i="88"/>
  <c r="M101" i="88"/>
  <c r="F100" i="88"/>
  <c r="J100" i="88"/>
  <c r="M100" i="88"/>
  <c r="F99" i="88"/>
  <c r="J99" i="88"/>
  <c r="M99" i="88"/>
  <c r="F98" i="88"/>
  <c r="J98" i="88"/>
  <c r="M98" i="88"/>
  <c r="F97" i="88"/>
  <c r="J97" i="88"/>
  <c r="M97" i="88"/>
  <c r="F96" i="88"/>
  <c r="J96" i="88"/>
  <c r="M96" i="88"/>
  <c r="F95" i="88"/>
  <c r="J95" i="88"/>
  <c r="M95" i="88"/>
  <c r="F94" i="88"/>
  <c r="J94" i="88"/>
  <c r="M94" i="88"/>
  <c r="F93" i="88"/>
  <c r="J93" i="88"/>
  <c r="M93" i="88"/>
  <c r="F92" i="88"/>
  <c r="J92" i="88"/>
  <c r="M92" i="88"/>
  <c r="F91" i="88"/>
  <c r="J91" i="88"/>
  <c r="M91" i="88"/>
  <c r="F90" i="88"/>
  <c r="J90" i="88"/>
  <c r="M90" i="88"/>
  <c r="F89" i="88"/>
  <c r="J89" i="88"/>
  <c r="M89" i="88"/>
  <c r="F88" i="88"/>
  <c r="J88" i="88"/>
  <c r="M88" i="88"/>
  <c r="F87" i="88"/>
  <c r="J87" i="88"/>
  <c r="M87" i="88"/>
  <c r="F86" i="88"/>
  <c r="J86" i="88"/>
  <c r="M86" i="88"/>
  <c r="F85" i="88"/>
  <c r="J85" i="88"/>
  <c r="M85" i="88"/>
  <c r="F84" i="88"/>
  <c r="J84" i="88"/>
  <c r="M84" i="88"/>
  <c r="F83" i="88"/>
  <c r="J83" i="88"/>
  <c r="M83" i="88"/>
  <c r="F82" i="88"/>
  <c r="J82" i="88"/>
  <c r="M82" i="88"/>
  <c r="F81" i="88"/>
  <c r="J81" i="88"/>
  <c r="M81" i="88"/>
  <c r="F80" i="88"/>
  <c r="J80" i="88"/>
  <c r="M80" i="88"/>
  <c r="F79" i="88"/>
  <c r="J79" i="88"/>
  <c r="M79" i="88"/>
  <c r="F78" i="88"/>
  <c r="J78" i="88"/>
  <c r="M78" i="88"/>
  <c r="F77" i="88"/>
  <c r="J77" i="88"/>
  <c r="F76" i="88"/>
  <c r="J76" i="88"/>
  <c r="M76" i="88"/>
  <c r="F75" i="88"/>
  <c r="J75" i="88"/>
  <c r="M75" i="88"/>
  <c r="F74" i="88"/>
  <c r="J74" i="88"/>
  <c r="M74" i="88"/>
  <c r="F73" i="88"/>
  <c r="J73" i="88"/>
  <c r="M73" i="88"/>
  <c r="F72" i="88"/>
  <c r="J72" i="88"/>
  <c r="M72" i="88"/>
  <c r="F71" i="88"/>
  <c r="J71" i="88"/>
  <c r="M71" i="88"/>
  <c r="F70" i="88"/>
  <c r="J70" i="88"/>
  <c r="M70" i="88"/>
  <c r="F69" i="88"/>
  <c r="J69" i="88"/>
  <c r="M69" i="88"/>
  <c r="F68" i="88"/>
  <c r="J68" i="88"/>
  <c r="M68" i="88"/>
  <c r="F67" i="88"/>
  <c r="J67" i="88"/>
  <c r="M67" i="88"/>
  <c r="F66" i="88"/>
  <c r="J66" i="88"/>
  <c r="M66" i="88"/>
  <c r="F65" i="88"/>
  <c r="J65" i="88"/>
  <c r="M65" i="88"/>
  <c r="F64" i="88"/>
  <c r="J64" i="88"/>
  <c r="M64" i="88"/>
  <c r="F63" i="88"/>
  <c r="J63" i="88"/>
  <c r="M63" i="88"/>
  <c r="F62" i="88"/>
  <c r="J62" i="88"/>
  <c r="M62" i="88"/>
  <c r="F61" i="88"/>
  <c r="J61" i="88"/>
  <c r="M61" i="88"/>
  <c r="F60" i="88"/>
  <c r="J60" i="88"/>
  <c r="M60" i="88"/>
  <c r="F59" i="88"/>
  <c r="J59" i="88"/>
  <c r="M59" i="88"/>
  <c r="F58" i="88"/>
  <c r="J58" i="88"/>
  <c r="M58" i="88"/>
  <c r="F57" i="88"/>
  <c r="J57" i="88"/>
  <c r="M57" i="88"/>
  <c r="F56" i="88"/>
  <c r="J56" i="88"/>
  <c r="M56" i="88"/>
  <c r="F55" i="88"/>
  <c r="J55" i="88"/>
  <c r="M55" i="88"/>
  <c r="F54" i="88"/>
  <c r="J54" i="88"/>
  <c r="M54" i="88"/>
  <c r="F53" i="88"/>
  <c r="J53" i="88"/>
  <c r="M53" i="88"/>
  <c r="F52" i="88"/>
  <c r="J52" i="88"/>
  <c r="M52" i="88"/>
  <c r="F51" i="88"/>
  <c r="J51" i="88"/>
  <c r="M51" i="88"/>
  <c r="F50" i="88"/>
  <c r="J50" i="88"/>
  <c r="M50" i="88"/>
  <c r="F49" i="88"/>
  <c r="J49" i="88"/>
  <c r="M49" i="88"/>
  <c r="F48" i="88"/>
  <c r="J48" i="88"/>
  <c r="M48" i="88"/>
  <c r="J47" i="88"/>
  <c r="M47" i="88"/>
  <c r="F47" i="88"/>
  <c r="F46" i="88"/>
  <c r="J46" i="88"/>
  <c r="M46" i="88"/>
  <c r="F45" i="88"/>
  <c r="J45" i="88"/>
  <c r="M45" i="88"/>
  <c r="F44" i="88"/>
  <c r="J44" i="88"/>
  <c r="M44" i="88"/>
  <c r="F43" i="88"/>
  <c r="J43" i="88"/>
  <c r="M43" i="88"/>
  <c r="F42" i="88"/>
  <c r="J42" i="88"/>
  <c r="M42" i="88"/>
  <c r="F41" i="88"/>
  <c r="J41" i="88"/>
  <c r="M41" i="88"/>
  <c r="F40" i="88"/>
  <c r="J40" i="88"/>
  <c r="M40" i="88"/>
  <c r="F39" i="88"/>
  <c r="J39" i="88"/>
  <c r="M39" i="88"/>
  <c r="F38" i="88"/>
  <c r="J38" i="88"/>
  <c r="M38" i="88"/>
  <c r="F37" i="88"/>
  <c r="J37" i="88"/>
  <c r="M37" i="88"/>
  <c r="F36" i="88"/>
  <c r="J36" i="88"/>
  <c r="M36" i="88"/>
  <c r="F35" i="88"/>
  <c r="J35" i="88"/>
  <c r="M35" i="88"/>
  <c r="F34" i="88"/>
  <c r="J34" i="88"/>
  <c r="M34" i="88"/>
  <c r="F33" i="88"/>
  <c r="J33" i="88"/>
  <c r="M33" i="88"/>
  <c r="F32" i="88"/>
  <c r="J32" i="88"/>
  <c r="M32" i="88"/>
  <c r="F31" i="88"/>
  <c r="J31" i="88"/>
  <c r="M31" i="88"/>
  <c r="F30" i="88"/>
  <c r="J30" i="88"/>
  <c r="M30" i="88"/>
  <c r="F29" i="88"/>
  <c r="J29" i="88"/>
  <c r="M29" i="88"/>
  <c r="F28" i="88"/>
  <c r="J28" i="88"/>
  <c r="M28" i="88"/>
  <c r="F27" i="88"/>
  <c r="J27" i="88"/>
  <c r="M27" i="88"/>
  <c r="F26" i="88"/>
  <c r="J26" i="88"/>
  <c r="M26" i="88"/>
  <c r="F25" i="88"/>
  <c r="J25" i="88"/>
  <c r="M25" i="88"/>
  <c r="F24" i="88"/>
  <c r="J24" i="88"/>
  <c r="M24" i="88"/>
  <c r="F23" i="88"/>
  <c r="J23" i="88"/>
  <c r="M23" i="88"/>
  <c r="F22" i="88"/>
  <c r="J22" i="88"/>
  <c r="F21" i="88"/>
  <c r="J21" i="88"/>
  <c r="M21" i="88"/>
  <c r="F20" i="88"/>
  <c r="J20" i="88"/>
  <c r="M20" i="88"/>
  <c r="F19" i="88"/>
  <c r="J19" i="88"/>
  <c r="M19" i="88"/>
  <c r="F18" i="88"/>
  <c r="J18" i="88"/>
  <c r="M18" i="88"/>
  <c r="F17" i="88"/>
  <c r="J17" i="88"/>
  <c r="M17" i="88"/>
  <c r="F16" i="88"/>
  <c r="J16" i="88"/>
  <c r="M16" i="88"/>
  <c r="F15" i="88"/>
  <c r="J15" i="88"/>
  <c r="F14" i="88"/>
  <c r="J14" i="88"/>
  <c r="M14" i="88"/>
  <c r="F13" i="88"/>
  <c r="J13" i="88"/>
  <c r="M13" i="88"/>
  <c r="F12" i="88"/>
  <c r="J12" i="88"/>
  <c r="F11" i="88"/>
  <c r="J11" i="88"/>
  <c r="F10" i="88"/>
  <c r="J10" i="88"/>
  <c r="F9" i="88"/>
  <c r="J9" i="88"/>
  <c r="N199" i="88"/>
  <c r="N114" i="88"/>
  <c r="Q15" i="93"/>
  <c r="R15" i="93"/>
  <c r="P15" i="93"/>
  <c r="AD50" i="91"/>
  <c r="AD51" i="91"/>
  <c r="AD52" i="91"/>
  <c r="AD53" i="91"/>
  <c r="AD54" i="91"/>
  <c r="I75" i="91"/>
  <c r="I74" i="91"/>
  <c r="M77" i="88"/>
  <c r="N77" i="88"/>
  <c r="M15" i="88"/>
  <c r="N15" i="88"/>
  <c r="N197" i="88"/>
  <c r="G9" i="90"/>
  <c r="H2" i="90"/>
  <c r="I2" i="90"/>
  <c r="J2" i="90"/>
  <c r="K2" i="90"/>
  <c r="L2" i="90"/>
  <c r="M2" i="90"/>
  <c r="N2" i="90"/>
  <c r="O2" i="90"/>
  <c r="P2" i="90"/>
  <c r="Q2" i="90"/>
  <c r="R2" i="90"/>
  <c r="S2" i="90"/>
  <c r="T2" i="90"/>
  <c r="N10" i="88"/>
  <c r="M10" i="88"/>
  <c r="N11" i="88"/>
  <c r="M11" i="88"/>
  <c r="N12" i="88"/>
  <c r="M12" i="88"/>
  <c r="J233" i="88"/>
  <c r="N9" i="88"/>
  <c r="M9" i="88"/>
  <c r="N22" i="88"/>
  <c r="M22" i="88"/>
  <c r="M198" i="88"/>
  <c r="N198" i="88"/>
  <c r="F233" i="88"/>
  <c r="D237" i="88"/>
  <c r="D239" i="88"/>
  <c r="D238" i="88"/>
  <c r="D240" i="88"/>
  <c r="AC4" i="79"/>
  <c r="Z4" i="79"/>
  <c r="W4" i="79"/>
  <c r="AC4" i="84"/>
  <c r="Z4" i="84"/>
  <c r="W4" i="84"/>
  <c r="Z4" i="83"/>
  <c r="W4" i="83"/>
  <c r="W4" i="82"/>
  <c r="K6" i="84"/>
  <c r="H6" i="84"/>
  <c r="H6" i="83"/>
  <c r="K6" i="83"/>
  <c r="Z6" i="83"/>
  <c r="N6" i="84"/>
  <c r="D244" i="88"/>
  <c r="H244" i="88"/>
  <c r="D253" i="88"/>
  <c r="D242" i="88"/>
  <c r="M233" i="88"/>
  <c r="W6" i="83"/>
  <c r="X37" i="33"/>
  <c r="X36" i="33"/>
  <c r="X35" i="33"/>
  <c r="X34" i="33"/>
  <c r="W33" i="33"/>
  <c r="X33" i="33"/>
  <c r="X32" i="33"/>
  <c r="D246" i="88"/>
  <c r="H246" i="88"/>
  <c r="D255" i="88"/>
  <c r="H255" i="88"/>
  <c r="D247" i="88"/>
  <c r="D245" i="88"/>
  <c r="H245" i="88"/>
  <c r="D254" i="88"/>
  <c r="H254" i="88"/>
  <c r="H253" i="88"/>
  <c r="C20" i="33"/>
  <c r="E10" i="46"/>
  <c r="E9" i="46"/>
  <c r="E8" i="46"/>
  <c r="E7" i="46"/>
  <c r="E6" i="46"/>
  <c r="E5" i="46"/>
  <c r="E4" i="46"/>
  <c r="D11" i="46"/>
  <c r="E11" i="46"/>
  <c r="F11" i="46"/>
  <c r="C8" i="90"/>
  <c r="D251" i="88"/>
  <c r="H247" i="88"/>
  <c r="D256" i="88"/>
  <c r="I8" i="47"/>
  <c r="H256" i="88"/>
  <c r="H257" i="88"/>
  <c r="P262" i="88"/>
  <c r="D252" i="88"/>
  <c r="AD6" i="79"/>
  <c r="AD6" i="84"/>
  <c r="AA6" i="84"/>
  <c r="X6" i="84"/>
  <c r="AA6" i="83"/>
  <c r="X6" i="83"/>
  <c r="X6" i="82"/>
  <c r="AA6" i="79"/>
  <c r="X6" i="79"/>
  <c r="P6" i="84"/>
  <c r="P29" i="84"/>
  <c r="AC6" i="84"/>
  <c r="Z6" i="84"/>
  <c r="W6" i="84"/>
  <c r="K29" i="84"/>
  <c r="M6" i="84"/>
  <c r="M29" i="84"/>
  <c r="H29" i="84"/>
  <c r="E6" i="84"/>
  <c r="F6" i="84"/>
  <c r="G6" i="84"/>
  <c r="T4" i="84"/>
  <c r="Q4" i="84"/>
  <c r="N4" i="84"/>
  <c r="K4" i="84"/>
  <c r="A2" i="84"/>
  <c r="K29" i="83"/>
  <c r="M6" i="83"/>
  <c r="M29" i="83"/>
  <c r="H29" i="83"/>
  <c r="E6" i="83"/>
  <c r="F6" i="83"/>
  <c r="G6" i="83"/>
  <c r="T4" i="83"/>
  <c r="Q4" i="83"/>
  <c r="N4" i="83"/>
  <c r="K4" i="83"/>
  <c r="A2" i="83"/>
  <c r="A2" i="82"/>
  <c r="H6" i="82"/>
  <c r="H6" i="79"/>
  <c r="K29" i="82"/>
  <c r="M6" i="82"/>
  <c r="M29" i="82"/>
  <c r="E6" i="82"/>
  <c r="F6" i="82"/>
  <c r="G6" i="82"/>
  <c r="T4" i="82"/>
  <c r="Q4" i="82"/>
  <c r="N4" i="82"/>
  <c r="K4" i="82"/>
  <c r="J6" i="79"/>
  <c r="AB6" i="84"/>
  <c r="AB29" i="84"/>
  <c r="D282" i="88"/>
  <c r="D278" i="88"/>
  <c r="D274" i="88"/>
  <c r="D270" i="88"/>
  <c r="D266" i="88"/>
  <c r="D261" i="88"/>
  <c r="D283" i="88"/>
  <c r="D279" i="88"/>
  <c r="D275" i="88"/>
  <c r="D271" i="88"/>
  <c r="D267" i="88"/>
  <c r="D263" i="88"/>
  <c r="D262" i="88"/>
  <c r="D281" i="88"/>
  <c r="D273" i="88"/>
  <c r="D265" i="88"/>
  <c r="D284" i="88"/>
  <c r="D276" i="88"/>
  <c r="D268" i="88"/>
  <c r="D272" i="88"/>
  <c r="D285" i="88"/>
  <c r="D269" i="88"/>
  <c r="D280" i="88"/>
  <c r="D264" i="88"/>
  <c r="D277" i="88"/>
  <c r="H29" i="82"/>
  <c r="W6" i="82"/>
  <c r="AB6" i="83"/>
  <c r="AB29" i="83"/>
  <c r="AE6" i="84"/>
  <c r="AE29" i="84"/>
  <c r="K6" i="79"/>
  <c r="N6" i="79"/>
  <c r="P6" i="79"/>
  <c r="P29" i="79"/>
  <c r="Z6" i="79"/>
  <c r="AB6" i="79"/>
  <c r="AB29" i="79"/>
  <c r="AC6" i="79"/>
  <c r="AE6" i="79"/>
  <c r="AE29" i="79"/>
  <c r="Y6" i="84"/>
  <c r="Y29" i="84"/>
  <c r="Y6" i="83"/>
  <c r="Y29" i="83"/>
  <c r="J6" i="84"/>
  <c r="J29" i="84"/>
  <c r="J6" i="83"/>
  <c r="J29" i="83"/>
  <c r="H29" i="79"/>
  <c r="J6" i="82"/>
  <c r="J29" i="82"/>
  <c r="E6" i="79"/>
  <c r="F6" i="79"/>
  <c r="G6" i="79"/>
  <c r="T4" i="79"/>
  <c r="Q4" i="79"/>
  <c r="N4" i="79"/>
  <c r="K4" i="79"/>
  <c r="Y6" i="82"/>
  <c r="Y29" i="82"/>
  <c r="W6" i="79"/>
  <c r="Y6" i="79"/>
  <c r="Y29" i="79"/>
  <c r="Y16" i="47"/>
  <c r="S16" i="90"/>
  <c r="E16" i="90"/>
  <c r="Z16" i="47"/>
  <c r="T16" i="90"/>
  <c r="K16" i="47"/>
  <c r="F272" i="88"/>
  <c r="G272" i="88"/>
  <c r="C35" i="33"/>
  <c r="F263" i="88"/>
  <c r="G263" i="88"/>
  <c r="C26" i="33"/>
  <c r="F270" i="88"/>
  <c r="G270" i="88"/>
  <c r="C33" i="33"/>
  <c r="F280" i="88"/>
  <c r="G280" i="88"/>
  <c r="F268" i="88"/>
  <c r="G268" i="88"/>
  <c r="C31" i="33"/>
  <c r="F273" i="88"/>
  <c r="G273" i="88"/>
  <c r="C36" i="33"/>
  <c r="F267" i="88"/>
  <c r="G267" i="88"/>
  <c r="C30" i="33"/>
  <c r="F283" i="88"/>
  <c r="G283" i="88"/>
  <c r="F274" i="88"/>
  <c r="G274" i="88"/>
  <c r="C37" i="33"/>
  <c r="F264" i="88"/>
  <c r="G264" i="88"/>
  <c r="C27" i="33"/>
  <c r="F265" i="88"/>
  <c r="G265" i="88"/>
  <c r="C28" i="33"/>
  <c r="F279" i="88"/>
  <c r="G279" i="88"/>
  <c r="F269" i="88"/>
  <c r="G269" i="88"/>
  <c r="C32" i="33"/>
  <c r="F276" i="88"/>
  <c r="G276" i="88"/>
  <c r="C39" i="33"/>
  <c r="F281" i="88"/>
  <c r="G281" i="88"/>
  <c r="F271" i="88"/>
  <c r="G271" i="88"/>
  <c r="C34" i="33"/>
  <c r="F261" i="88"/>
  <c r="G261" i="88"/>
  <c r="C24" i="33"/>
  <c r="F278" i="88"/>
  <c r="G278" i="88"/>
  <c r="C41" i="33"/>
  <c r="F277" i="88"/>
  <c r="G277" i="88"/>
  <c r="C40" i="33"/>
  <c r="F285" i="88"/>
  <c r="G285" i="88"/>
  <c r="F284" i="88"/>
  <c r="G284" i="88"/>
  <c r="F262" i="88"/>
  <c r="G262" i="88"/>
  <c r="C25" i="33"/>
  <c r="F275" i="88"/>
  <c r="G275" i="88"/>
  <c r="C38" i="33"/>
  <c r="F266" i="88"/>
  <c r="G266" i="88"/>
  <c r="C29" i="33"/>
  <c r="F282" i="88"/>
  <c r="G282" i="88"/>
  <c r="K29" i="79"/>
  <c r="M6" i="79"/>
  <c r="J29" i="79"/>
  <c r="X16" i="47"/>
  <c r="R16" i="90"/>
  <c r="C16" i="90"/>
  <c r="I16" i="47"/>
  <c r="G291" i="88"/>
  <c r="H261" i="88"/>
  <c r="H262" i="88"/>
  <c r="H263" i="88"/>
  <c r="H264" i="88"/>
  <c r="H265" i="88"/>
  <c r="H266" i="88"/>
  <c r="H267" i="88"/>
  <c r="H268" i="88"/>
  <c r="H269" i="88"/>
  <c r="H270" i="88"/>
  <c r="H271" i="88"/>
  <c r="H272" i="88"/>
  <c r="H273" i="88"/>
  <c r="H274" i="88"/>
  <c r="H275" i="88"/>
  <c r="H276" i="88"/>
  <c r="H277" i="88"/>
  <c r="H278" i="88"/>
  <c r="H279" i="88"/>
  <c r="H280" i="88"/>
  <c r="H281" i="88"/>
  <c r="H282" i="88"/>
  <c r="H283" i="88"/>
  <c r="H284" i="88"/>
  <c r="H285" i="88"/>
  <c r="M29" i="79"/>
  <c r="B76" i="33"/>
  <c r="B77" i="33"/>
  <c r="B78" i="33"/>
  <c r="B79" i="33"/>
  <c r="B80" i="33"/>
  <c r="B81" i="33"/>
  <c r="B82" i="33"/>
  <c r="B83" i="33"/>
  <c r="B84" i="33"/>
  <c r="B85" i="33"/>
  <c r="B86" i="33"/>
  <c r="B87" i="33"/>
  <c r="B88" i="33"/>
  <c r="B75" i="33"/>
  <c r="D16" i="90"/>
  <c r="B16" i="90"/>
  <c r="J16" i="47"/>
  <c r="E82" i="36"/>
  <c r="E81" i="36"/>
  <c r="E71" i="36"/>
  <c r="E75" i="36"/>
  <c r="E80" i="36"/>
  <c r="E74" i="36"/>
  <c r="E79" i="36"/>
  <c r="E70" i="36"/>
  <c r="E78" i="36"/>
  <c r="E73" i="36"/>
  <c r="E77" i="36"/>
  <c r="E76" i="36"/>
  <c r="E69" i="36"/>
  <c r="E72" i="36"/>
  <c r="G30" i="44"/>
  <c r="E75" i="43"/>
  <c r="E76" i="43"/>
  <c r="E77" i="43"/>
  <c r="E78" i="43"/>
  <c r="E79" i="43"/>
  <c r="E80" i="43"/>
  <c r="E81" i="43"/>
  <c r="E82" i="43"/>
  <c r="E83" i="43"/>
  <c r="E46" i="43"/>
  <c r="E47" i="43"/>
  <c r="E48" i="43"/>
  <c r="E49" i="43"/>
  <c r="E50" i="43"/>
  <c r="E51" i="43"/>
  <c r="E52" i="43"/>
  <c r="E53" i="43"/>
  <c r="E54" i="43"/>
  <c r="F172" i="43"/>
  <c r="F143" i="43"/>
  <c r="F114" i="43"/>
  <c r="F85" i="43"/>
  <c r="F56" i="43"/>
  <c r="F27" i="43"/>
  <c r="J12" i="43"/>
  <c r="E88" i="33"/>
  <c r="E87" i="33"/>
  <c r="E86" i="33"/>
  <c r="E85" i="33"/>
  <c r="E84" i="33"/>
  <c r="E83" i="33"/>
  <c r="E82" i="33"/>
  <c r="E81" i="33"/>
  <c r="E80" i="33"/>
  <c r="E79" i="33"/>
  <c r="E78" i="33"/>
  <c r="E77" i="33"/>
  <c r="E76" i="33"/>
  <c r="E75" i="33"/>
  <c r="E74" i="33"/>
  <c r="E73" i="33"/>
  <c r="E72" i="33"/>
  <c r="E71" i="33"/>
  <c r="E70" i="33"/>
  <c r="E69" i="33"/>
  <c r="E68" i="33"/>
  <c r="E67" i="33"/>
  <c r="G28" i="76"/>
  <c r="E28" i="76"/>
  <c r="C28" i="76"/>
  <c r="G27" i="76"/>
  <c r="F27" i="76"/>
  <c r="E27" i="76"/>
  <c r="D27" i="76"/>
  <c r="C27" i="76"/>
  <c r="G26" i="76"/>
  <c r="F26" i="76"/>
  <c r="E26" i="76"/>
  <c r="D26" i="76"/>
  <c r="C26" i="76"/>
  <c r="G25" i="76"/>
  <c r="F25" i="76"/>
  <c r="E25" i="76"/>
  <c r="D25" i="76"/>
  <c r="C25" i="76"/>
  <c r="G24" i="76"/>
  <c r="F24" i="76"/>
  <c r="E24" i="76"/>
  <c r="D24" i="76"/>
  <c r="C24" i="76"/>
  <c r="G23" i="76"/>
  <c r="F23" i="76"/>
  <c r="E23" i="76"/>
  <c r="D23" i="76"/>
  <c r="C23" i="76"/>
  <c r="G22" i="76"/>
  <c r="F22" i="76"/>
  <c r="E22" i="76"/>
  <c r="D22" i="76"/>
  <c r="C22" i="76"/>
  <c r="G21" i="76"/>
  <c r="F21" i="76"/>
  <c r="E21" i="76"/>
  <c r="D21" i="76"/>
  <c r="C21" i="76"/>
  <c r="G20" i="76"/>
  <c r="F20" i="76"/>
  <c r="E20" i="76"/>
  <c r="D20" i="76"/>
  <c r="C20" i="76"/>
  <c r="G19" i="76"/>
  <c r="F19" i="76"/>
  <c r="E19" i="76"/>
  <c r="D19" i="76"/>
  <c r="C19" i="76"/>
  <c r="G18" i="76"/>
  <c r="F18" i="76"/>
  <c r="E18" i="76"/>
  <c r="D18" i="76"/>
  <c r="C18" i="76"/>
  <c r="G17" i="76"/>
  <c r="F17" i="76"/>
  <c r="E17" i="76"/>
  <c r="D17" i="76"/>
  <c r="C17" i="76"/>
  <c r="G16" i="76"/>
  <c r="F16" i="76"/>
  <c r="E16" i="76"/>
  <c r="D16" i="76"/>
  <c r="C16" i="76"/>
  <c r="G15" i="76"/>
  <c r="F15" i="76"/>
  <c r="E15" i="76"/>
  <c r="D15" i="76"/>
  <c r="C15" i="76"/>
  <c r="G14" i="76"/>
  <c r="F14" i="76"/>
  <c r="E14" i="76"/>
  <c r="D14" i="76"/>
  <c r="C14" i="76"/>
  <c r="G13" i="76"/>
  <c r="F13" i="76"/>
  <c r="E13" i="76"/>
  <c r="D13" i="76"/>
  <c r="C13" i="76"/>
  <c r="G12" i="76"/>
  <c r="F12" i="76"/>
  <c r="E12" i="76"/>
  <c r="D12" i="76"/>
  <c r="C12" i="76"/>
  <c r="G11" i="76"/>
  <c r="F11" i="76"/>
  <c r="E11" i="76"/>
  <c r="D11" i="76"/>
  <c r="C11" i="76"/>
  <c r="G10" i="76"/>
  <c r="F10" i="76"/>
  <c r="E10" i="76"/>
  <c r="D10" i="76"/>
  <c r="C10" i="76"/>
  <c r="G9" i="76"/>
  <c r="F9" i="76"/>
  <c r="E9" i="76"/>
  <c r="D9" i="76"/>
  <c r="C9" i="76"/>
  <c r="G8" i="76"/>
  <c r="F8" i="76"/>
  <c r="E8" i="76"/>
  <c r="D8" i="76"/>
  <c r="C8" i="76"/>
  <c r="G7" i="76"/>
  <c r="F7" i="76"/>
  <c r="E7" i="76"/>
  <c r="D7" i="76"/>
  <c r="C7" i="76"/>
  <c r="G6" i="76"/>
  <c r="H6" i="76"/>
  <c r="F6" i="76"/>
  <c r="E6" i="76"/>
  <c r="D6" i="76"/>
  <c r="C6" i="76"/>
  <c r="AC3" i="76"/>
  <c r="X3" i="76"/>
  <c r="S3" i="76"/>
  <c r="N3" i="76"/>
  <c r="A2" i="76"/>
  <c r="G28" i="75"/>
  <c r="E28" i="75"/>
  <c r="C28" i="75"/>
  <c r="G27" i="75"/>
  <c r="F27" i="75"/>
  <c r="E27" i="75"/>
  <c r="D27" i="75"/>
  <c r="C27" i="75"/>
  <c r="G26" i="75"/>
  <c r="F26" i="75"/>
  <c r="E26" i="75"/>
  <c r="D26" i="75"/>
  <c r="C26" i="75"/>
  <c r="G25" i="75"/>
  <c r="F25" i="75"/>
  <c r="E25" i="75"/>
  <c r="D25" i="75"/>
  <c r="C25" i="75"/>
  <c r="G24" i="75"/>
  <c r="F24" i="75"/>
  <c r="E24" i="75"/>
  <c r="D24" i="75"/>
  <c r="C24" i="75"/>
  <c r="G23" i="75"/>
  <c r="F23" i="75"/>
  <c r="E23" i="75"/>
  <c r="D23" i="75"/>
  <c r="C23" i="75"/>
  <c r="G22" i="75"/>
  <c r="F22" i="75"/>
  <c r="E22" i="75"/>
  <c r="D22" i="75"/>
  <c r="C22" i="75"/>
  <c r="G21" i="75"/>
  <c r="F21" i="75"/>
  <c r="E21" i="75"/>
  <c r="D21" i="75"/>
  <c r="C21" i="75"/>
  <c r="G20" i="75"/>
  <c r="F20" i="75"/>
  <c r="E20" i="75"/>
  <c r="D20" i="75"/>
  <c r="C20" i="75"/>
  <c r="G19" i="75"/>
  <c r="F19" i="75"/>
  <c r="E19" i="75"/>
  <c r="D19" i="75"/>
  <c r="C19" i="75"/>
  <c r="G18" i="75"/>
  <c r="F18" i="75"/>
  <c r="E18" i="75"/>
  <c r="D18" i="75"/>
  <c r="C18" i="75"/>
  <c r="G17" i="75"/>
  <c r="F17" i="75"/>
  <c r="E17" i="75"/>
  <c r="D17" i="75"/>
  <c r="C17" i="75"/>
  <c r="G16" i="75"/>
  <c r="F16" i="75"/>
  <c r="E16" i="75"/>
  <c r="D16" i="75"/>
  <c r="C16" i="75"/>
  <c r="G15" i="75"/>
  <c r="F15" i="75"/>
  <c r="E15" i="75"/>
  <c r="D15" i="75"/>
  <c r="C15" i="75"/>
  <c r="G14" i="75"/>
  <c r="F14" i="75"/>
  <c r="E14" i="75"/>
  <c r="D14" i="75"/>
  <c r="C14" i="75"/>
  <c r="G13" i="75"/>
  <c r="F13" i="75"/>
  <c r="E13" i="75"/>
  <c r="D13" i="75"/>
  <c r="C13" i="75"/>
  <c r="G12" i="75"/>
  <c r="F12" i="75"/>
  <c r="E12" i="75"/>
  <c r="D12" i="75"/>
  <c r="C12" i="75"/>
  <c r="G11" i="75"/>
  <c r="F11" i="75"/>
  <c r="E11" i="75"/>
  <c r="D11" i="75"/>
  <c r="C11" i="75"/>
  <c r="G10" i="75"/>
  <c r="F10" i="75"/>
  <c r="E10" i="75"/>
  <c r="D10" i="75"/>
  <c r="C10" i="75"/>
  <c r="G9" i="75"/>
  <c r="F9" i="75"/>
  <c r="E9" i="75"/>
  <c r="D9" i="75"/>
  <c r="C9" i="75"/>
  <c r="G8" i="75"/>
  <c r="F8" i="75"/>
  <c r="E8" i="75"/>
  <c r="D8" i="75"/>
  <c r="C8" i="75"/>
  <c r="G7" i="75"/>
  <c r="F7" i="75"/>
  <c r="E7" i="75"/>
  <c r="D7" i="75"/>
  <c r="C7" i="75"/>
  <c r="G6" i="75"/>
  <c r="H6" i="75"/>
  <c r="F6" i="75"/>
  <c r="E6" i="75"/>
  <c r="D6" i="75"/>
  <c r="C6" i="75"/>
  <c r="AC3" i="75"/>
  <c r="X3" i="75"/>
  <c r="S3" i="75"/>
  <c r="N3" i="75"/>
  <c r="A2" i="75"/>
  <c r="G28" i="74"/>
  <c r="E28" i="74"/>
  <c r="C28" i="74"/>
  <c r="G27" i="74"/>
  <c r="F27" i="74"/>
  <c r="E27" i="74"/>
  <c r="D27" i="74"/>
  <c r="C27" i="74"/>
  <c r="G26" i="74"/>
  <c r="F26" i="74"/>
  <c r="E26" i="74"/>
  <c r="D26" i="74"/>
  <c r="C26" i="74"/>
  <c r="G25" i="74"/>
  <c r="F25" i="74"/>
  <c r="E25" i="74"/>
  <c r="D25" i="74"/>
  <c r="C25" i="74"/>
  <c r="G24" i="74"/>
  <c r="F24" i="74"/>
  <c r="E24" i="74"/>
  <c r="D24" i="74"/>
  <c r="C24" i="74"/>
  <c r="G23" i="74"/>
  <c r="F23" i="74"/>
  <c r="E23" i="74"/>
  <c r="D23" i="74"/>
  <c r="C23" i="74"/>
  <c r="G22" i="74"/>
  <c r="F22" i="74"/>
  <c r="E22" i="74"/>
  <c r="D22" i="74"/>
  <c r="C22" i="74"/>
  <c r="G21" i="74"/>
  <c r="F21" i="74"/>
  <c r="E21" i="74"/>
  <c r="D21" i="74"/>
  <c r="C21" i="74"/>
  <c r="G20" i="74"/>
  <c r="F20" i="74"/>
  <c r="E20" i="74"/>
  <c r="D20" i="74"/>
  <c r="C20" i="74"/>
  <c r="G19" i="74"/>
  <c r="F19" i="74"/>
  <c r="E19" i="74"/>
  <c r="D19" i="74"/>
  <c r="C19" i="74"/>
  <c r="G18" i="74"/>
  <c r="F18" i="74"/>
  <c r="E18" i="74"/>
  <c r="D18" i="74"/>
  <c r="C18" i="74"/>
  <c r="G17" i="74"/>
  <c r="F17" i="74"/>
  <c r="E17" i="74"/>
  <c r="D17" i="74"/>
  <c r="C17" i="74"/>
  <c r="G16" i="74"/>
  <c r="F16" i="74"/>
  <c r="E16" i="74"/>
  <c r="D16" i="74"/>
  <c r="C16" i="74"/>
  <c r="G15" i="74"/>
  <c r="F15" i="74"/>
  <c r="E15" i="74"/>
  <c r="D15" i="74"/>
  <c r="C15" i="74"/>
  <c r="G14" i="74"/>
  <c r="F14" i="74"/>
  <c r="E14" i="74"/>
  <c r="D14" i="74"/>
  <c r="C14" i="74"/>
  <c r="G13" i="74"/>
  <c r="F13" i="74"/>
  <c r="E13" i="74"/>
  <c r="D13" i="74"/>
  <c r="C13" i="74"/>
  <c r="G12" i="74"/>
  <c r="F12" i="74"/>
  <c r="E12" i="74"/>
  <c r="D12" i="74"/>
  <c r="C12" i="74"/>
  <c r="G11" i="74"/>
  <c r="F11" i="74"/>
  <c r="E11" i="74"/>
  <c r="D11" i="74"/>
  <c r="C11" i="74"/>
  <c r="G10" i="74"/>
  <c r="F10" i="74"/>
  <c r="E10" i="74"/>
  <c r="D10" i="74"/>
  <c r="C10" i="74"/>
  <c r="G9" i="74"/>
  <c r="F9" i="74"/>
  <c r="E9" i="74"/>
  <c r="D9" i="74"/>
  <c r="C9" i="74"/>
  <c r="G8" i="74"/>
  <c r="F8" i="74"/>
  <c r="E8" i="74"/>
  <c r="D8" i="74"/>
  <c r="C8" i="74"/>
  <c r="G7" i="74"/>
  <c r="F7" i="74"/>
  <c r="E7" i="74"/>
  <c r="D7" i="74"/>
  <c r="C7" i="74"/>
  <c r="G6" i="74"/>
  <c r="F6" i="74"/>
  <c r="E6" i="74"/>
  <c r="D6" i="74"/>
  <c r="C6" i="74"/>
  <c r="AC3" i="74"/>
  <c r="X3" i="74"/>
  <c r="S3" i="74"/>
  <c r="N3" i="74"/>
  <c r="A2" i="74"/>
  <c r="H7" i="75"/>
  <c r="H8" i="75"/>
  <c r="H7" i="76"/>
  <c r="H8" i="76"/>
  <c r="G29" i="76"/>
  <c r="G29" i="75"/>
  <c r="H6" i="74"/>
  <c r="G29" i="74"/>
  <c r="H7" i="74"/>
  <c r="E33" i="43"/>
  <c r="E149" i="43"/>
  <c r="E150" i="43"/>
  <c r="E151" i="43"/>
  <c r="E152" i="43"/>
  <c r="E153" i="43"/>
  <c r="E34" i="43"/>
  <c r="E35" i="43"/>
  <c r="E36" i="43"/>
  <c r="E37" i="43"/>
  <c r="E36" i="44"/>
  <c r="H36" i="44"/>
  <c r="K36" i="44"/>
  <c r="N36" i="44"/>
  <c r="Q36" i="44"/>
  <c r="C38" i="44"/>
  <c r="C39" i="44"/>
  <c r="H9" i="76"/>
  <c r="H10" i="76"/>
  <c r="H9" i="75"/>
  <c r="H8" i="74"/>
  <c r="F90" i="33"/>
  <c r="C3" i="33"/>
  <c r="H11" i="76"/>
  <c r="H10" i="75"/>
  <c r="H9" i="74"/>
  <c r="A2" i="67"/>
  <c r="G28" i="67"/>
  <c r="E28" i="67"/>
  <c r="C28" i="67"/>
  <c r="G27" i="67"/>
  <c r="F27" i="67"/>
  <c r="E27" i="67"/>
  <c r="D27" i="67"/>
  <c r="C27" i="67"/>
  <c r="G26" i="67"/>
  <c r="F26" i="67"/>
  <c r="E26" i="67"/>
  <c r="D26" i="67"/>
  <c r="C26" i="67"/>
  <c r="G25" i="67"/>
  <c r="F25" i="67"/>
  <c r="E25" i="67"/>
  <c r="D25" i="67"/>
  <c r="C25" i="67"/>
  <c r="G24" i="67"/>
  <c r="F24" i="67"/>
  <c r="E24" i="67"/>
  <c r="D24" i="67"/>
  <c r="C24" i="67"/>
  <c r="G23" i="67"/>
  <c r="F23" i="67"/>
  <c r="E23" i="67"/>
  <c r="D23" i="67"/>
  <c r="C23" i="67"/>
  <c r="G22" i="67"/>
  <c r="F22" i="67"/>
  <c r="E22" i="67"/>
  <c r="D22" i="67"/>
  <c r="C22" i="67"/>
  <c r="G21" i="67"/>
  <c r="F21" i="67"/>
  <c r="E21" i="67"/>
  <c r="D21" i="67"/>
  <c r="C21" i="67"/>
  <c r="G20" i="67"/>
  <c r="F20" i="67"/>
  <c r="E20" i="67"/>
  <c r="D20" i="67"/>
  <c r="C20" i="67"/>
  <c r="G19" i="67"/>
  <c r="F19" i="67"/>
  <c r="E19" i="67"/>
  <c r="D19" i="67"/>
  <c r="C19" i="67"/>
  <c r="G18" i="67"/>
  <c r="E18" i="67"/>
  <c r="D18" i="67"/>
  <c r="C18" i="67"/>
  <c r="G17" i="67"/>
  <c r="E17" i="67"/>
  <c r="D17" i="67"/>
  <c r="C17" i="67"/>
  <c r="G16" i="67"/>
  <c r="E16" i="67"/>
  <c r="D16" i="67"/>
  <c r="C16" i="67"/>
  <c r="G15" i="67"/>
  <c r="E15" i="67"/>
  <c r="D15" i="67"/>
  <c r="C15" i="67"/>
  <c r="G14" i="67"/>
  <c r="E14" i="67"/>
  <c r="D14" i="67"/>
  <c r="C14" i="67"/>
  <c r="G13" i="67"/>
  <c r="E13" i="67"/>
  <c r="D13" i="67"/>
  <c r="C13" i="67"/>
  <c r="G12" i="67"/>
  <c r="E12" i="67"/>
  <c r="D12" i="67"/>
  <c r="C12" i="67"/>
  <c r="G11" i="67"/>
  <c r="E11" i="67"/>
  <c r="D11" i="67"/>
  <c r="C11" i="67"/>
  <c r="G10" i="67"/>
  <c r="E10" i="67"/>
  <c r="D10" i="67"/>
  <c r="C10" i="67"/>
  <c r="G9" i="67"/>
  <c r="E9" i="67"/>
  <c r="D9" i="67"/>
  <c r="C9" i="67"/>
  <c r="G8" i="67"/>
  <c r="E8" i="67"/>
  <c r="D8" i="67"/>
  <c r="C8" i="67"/>
  <c r="G7" i="67"/>
  <c r="E7" i="67"/>
  <c r="D7" i="67"/>
  <c r="C7" i="67"/>
  <c r="G6" i="67"/>
  <c r="E6" i="67"/>
  <c r="D6" i="67"/>
  <c r="C6" i="67"/>
  <c r="AC3" i="67"/>
  <c r="X3" i="67"/>
  <c r="S3" i="67"/>
  <c r="N3" i="67"/>
  <c r="B7" i="34"/>
  <c r="B43" i="36"/>
  <c r="C7" i="34"/>
  <c r="F7" i="34"/>
  <c r="J43" i="36"/>
  <c r="B8" i="34"/>
  <c r="B44" i="36"/>
  <c r="C8" i="34"/>
  <c r="F8" i="34"/>
  <c r="J44" i="36"/>
  <c r="B9" i="34"/>
  <c r="B45" i="36"/>
  <c r="C9" i="34"/>
  <c r="F9" i="34"/>
  <c r="J45" i="36"/>
  <c r="B10" i="34"/>
  <c r="C10" i="34"/>
  <c r="F10" i="34"/>
  <c r="J46" i="36"/>
  <c r="B11" i="34"/>
  <c r="C11" i="34"/>
  <c r="F11" i="34"/>
  <c r="J47" i="36"/>
  <c r="B12" i="34"/>
  <c r="C12" i="34"/>
  <c r="F12" i="34"/>
  <c r="J48" i="36"/>
  <c r="B13" i="34"/>
  <c r="C13" i="34"/>
  <c r="F13" i="34"/>
  <c r="J49" i="36"/>
  <c r="B14" i="34"/>
  <c r="C14" i="34"/>
  <c r="F14" i="34"/>
  <c r="J50" i="36"/>
  <c r="B15" i="34"/>
  <c r="C15" i="34"/>
  <c r="F15" i="34"/>
  <c r="J51" i="36"/>
  <c r="B16" i="34"/>
  <c r="C16" i="34"/>
  <c r="F16" i="34"/>
  <c r="J52" i="36"/>
  <c r="B17" i="34"/>
  <c r="C17" i="34"/>
  <c r="F17" i="34"/>
  <c r="J53" i="36"/>
  <c r="B18" i="34"/>
  <c r="C18" i="34"/>
  <c r="F18" i="34"/>
  <c r="J54" i="36"/>
  <c r="B19" i="34"/>
  <c r="C19" i="34"/>
  <c r="F19" i="34"/>
  <c r="J55" i="36"/>
  <c r="B20" i="34"/>
  <c r="C20" i="34"/>
  <c r="F20" i="34"/>
  <c r="J56" i="36"/>
  <c r="B21" i="34"/>
  <c r="C21" i="34"/>
  <c r="F21" i="34"/>
  <c r="J57" i="36"/>
  <c r="B22" i="34"/>
  <c r="C22" i="34"/>
  <c r="F22" i="34"/>
  <c r="J58" i="36"/>
  <c r="B23" i="34"/>
  <c r="C23" i="34"/>
  <c r="F23" i="34"/>
  <c r="J59" i="36"/>
  <c r="B24" i="34"/>
  <c r="C24" i="34"/>
  <c r="F24" i="34"/>
  <c r="J60" i="36"/>
  <c r="B25" i="34"/>
  <c r="C25" i="34"/>
  <c r="F25" i="34"/>
  <c r="J61" i="36"/>
  <c r="B26" i="34"/>
  <c r="C26" i="34"/>
  <c r="F26" i="34"/>
  <c r="J62" i="36"/>
  <c r="B27" i="34"/>
  <c r="F27" i="34"/>
  <c r="J63" i="36"/>
  <c r="B6" i="34"/>
  <c r="B42" i="36"/>
  <c r="C6" i="34"/>
  <c r="F6" i="34"/>
  <c r="J42" i="36"/>
  <c r="F5" i="34"/>
  <c r="J41" i="36"/>
  <c r="C5" i="34"/>
  <c r="B5" i="34"/>
  <c r="B41" i="36"/>
  <c r="F6" i="67"/>
  <c r="C41" i="36"/>
  <c r="B24" i="43"/>
  <c r="B61" i="36"/>
  <c r="C58" i="36"/>
  <c r="C54" i="36"/>
  <c r="B16" i="43"/>
  <c r="B53" i="36"/>
  <c r="C50" i="36"/>
  <c r="B12" i="43"/>
  <c r="B49" i="36"/>
  <c r="C46" i="36"/>
  <c r="B23" i="43"/>
  <c r="B60" i="36"/>
  <c r="C62" i="36"/>
  <c r="B20" i="43"/>
  <c r="B57" i="36"/>
  <c r="B25" i="43"/>
  <c r="B62" i="36"/>
  <c r="C59" i="36"/>
  <c r="B21" i="43"/>
  <c r="B58" i="36"/>
  <c r="C55" i="36"/>
  <c r="B17" i="43"/>
  <c r="B54" i="36"/>
  <c r="C51" i="36"/>
  <c r="B13" i="43"/>
  <c r="B50" i="36"/>
  <c r="C47" i="36"/>
  <c r="B9" i="43"/>
  <c r="B46" i="36"/>
  <c r="C43" i="36"/>
  <c r="C42" i="36"/>
  <c r="C60" i="36"/>
  <c r="B22" i="43"/>
  <c r="B59" i="36"/>
  <c r="C56" i="36"/>
  <c r="B18" i="43"/>
  <c r="B55" i="36"/>
  <c r="C52" i="36"/>
  <c r="B14" i="43"/>
  <c r="B51" i="36"/>
  <c r="C48" i="36"/>
  <c r="B10" i="43"/>
  <c r="B47" i="36"/>
  <c r="C44" i="36"/>
  <c r="C61" i="36"/>
  <c r="C57" i="36"/>
  <c r="B19" i="43"/>
  <c r="B56" i="36"/>
  <c r="C53" i="36"/>
  <c r="B15" i="43"/>
  <c r="B52" i="36"/>
  <c r="C49" i="36"/>
  <c r="B11" i="43"/>
  <c r="B48" i="36"/>
  <c r="C45" i="36"/>
  <c r="B153" i="43"/>
  <c r="B8" i="43"/>
  <c r="B37" i="43"/>
  <c r="B152" i="43"/>
  <c r="B7" i="43"/>
  <c r="B36" i="43"/>
  <c r="C149" i="43"/>
  <c r="F149" i="43"/>
  <c r="C33" i="43"/>
  <c r="F33" i="43"/>
  <c r="B151" i="43"/>
  <c r="B6" i="43"/>
  <c r="B35" i="43"/>
  <c r="B33" i="43"/>
  <c r="B4" i="43"/>
  <c r="B149" i="43"/>
  <c r="B150" i="43"/>
  <c r="B34" i="43"/>
  <c r="B5" i="43"/>
  <c r="H12" i="76"/>
  <c r="H11" i="75"/>
  <c r="H10" i="74"/>
  <c r="F16" i="67"/>
  <c r="H6" i="67"/>
  <c r="H7" i="67"/>
  <c r="F18" i="67"/>
  <c r="F17" i="67"/>
  <c r="F15" i="67"/>
  <c r="F14" i="67"/>
  <c r="F13" i="67"/>
  <c r="F12" i="67"/>
  <c r="F11" i="67"/>
  <c r="F10" i="67"/>
  <c r="F9" i="67"/>
  <c r="F8" i="67"/>
  <c r="F7" i="67"/>
  <c r="G29" i="67"/>
  <c r="K39" i="36"/>
  <c r="M39" i="36"/>
  <c r="O39" i="36"/>
  <c r="Q39" i="36"/>
  <c r="S39" i="36"/>
  <c r="B5" i="36"/>
  <c r="B6" i="36"/>
  <c r="B7" i="36"/>
  <c r="B8" i="36"/>
  <c r="B9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E5" i="36"/>
  <c r="E6" i="36"/>
  <c r="E7" i="36"/>
  <c r="E8" i="36"/>
  <c r="E9" i="36"/>
  <c r="E10" i="36"/>
  <c r="E11" i="36"/>
  <c r="E12" i="36"/>
  <c r="E13" i="36"/>
  <c r="E14" i="36"/>
  <c r="E15" i="36"/>
  <c r="E16" i="36"/>
  <c r="E17" i="36"/>
  <c r="E18" i="36"/>
  <c r="E19" i="36"/>
  <c r="E20" i="36"/>
  <c r="E21" i="36"/>
  <c r="E22" i="36"/>
  <c r="F5" i="35"/>
  <c r="C6" i="35"/>
  <c r="C5" i="35"/>
  <c r="E6" i="35"/>
  <c r="E7" i="35"/>
  <c r="E8" i="35"/>
  <c r="E9" i="35"/>
  <c r="E10" i="35"/>
  <c r="D11" i="35"/>
  <c r="C10" i="36"/>
  <c r="E11" i="35"/>
  <c r="D12" i="35"/>
  <c r="E12" i="35"/>
  <c r="D13" i="35"/>
  <c r="C12" i="36"/>
  <c r="E13" i="35"/>
  <c r="D14" i="35"/>
  <c r="C13" i="36"/>
  <c r="E14" i="35"/>
  <c r="D15" i="35"/>
  <c r="C14" i="36"/>
  <c r="E15" i="35"/>
  <c r="D6" i="35"/>
  <c r="D16" i="35"/>
  <c r="E16" i="35"/>
  <c r="D7" i="35"/>
  <c r="D17" i="35"/>
  <c r="C16" i="36"/>
  <c r="E17" i="35"/>
  <c r="D8" i="35"/>
  <c r="D18" i="35"/>
  <c r="C17" i="36"/>
  <c r="E18" i="35"/>
  <c r="D9" i="35"/>
  <c r="D19" i="35"/>
  <c r="C18" i="36"/>
  <c r="E19" i="35"/>
  <c r="D10" i="35"/>
  <c r="D20" i="35"/>
  <c r="E20" i="35"/>
  <c r="E21" i="35"/>
  <c r="E22" i="35"/>
  <c r="E23" i="35"/>
  <c r="G3" i="35"/>
  <c r="E36" i="35"/>
  <c r="F20" i="35"/>
  <c r="G20" i="35"/>
  <c r="F12" i="35"/>
  <c r="G12" i="35"/>
  <c r="H8" i="67"/>
  <c r="H9" i="67"/>
  <c r="C150" i="43"/>
  <c r="F150" i="43"/>
  <c r="C34" i="43"/>
  <c r="F34" i="43"/>
  <c r="C36" i="43"/>
  <c r="F36" i="43"/>
  <c r="C152" i="43"/>
  <c r="F152" i="43"/>
  <c r="C35" i="43"/>
  <c r="F35" i="43"/>
  <c r="C151" i="43"/>
  <c r="F151" i="43"/>
  <c r="C37" i="43"/>
  <c r="F37" i="43"/>
  <c r="C153" i="43"/>
  <c r="F153" i="43"/>
  <c r="H13" i="76"/>
  <c r="H12" i="75"/>
  <c r="H11" i="74"/>
  <c r="E35" i="36"/>
  <c r="C7" i="35"/>
  <c r="C8" i="35"/>
  <c r="C9" i="35"/>
  <c r="C10" i="35"/>
  <c r="C11" i="35"/>
  <c r="C12" i="35"/>
  <c r="C13" i="35"/>
  <c r="C14" i="35"/>
  <c r="C15" i="35"/>
  <c r="C16" i="35"/>
  <c r="C17" i="35"/>
  <c r="C18" i="35"/>
  <c r="C19" i="35"/>
  <c r="C20" i="35"/>
  <c r="C21" i="35"/>
  <c r="C22" i="35"/>
  <c r="C23" i="35"/>
  <c r="G5" i="35"/>
  <c r="F13" i="35"/>
  <c r="G13" i="35"/>
  <c r="C19" i="36"/>
  <c r="C15" i="36"/>
  <c r="C11" i="36"/>
  <c r="F16" i="35"/>
  <c r="G16" i="35"/>
  <c r="F14" i="35"/>
  <c r="G14" i="35"/>
  <c r="F18" i="35"/>
  <c r="G18" i="35"/>
  <c r="F17" i="35"/>
  <c r="G17" i="35"/>
  <c r="F19" i="35"/>
  <c r="G19" i="35"/>
  <c r="F15" i="35"/>
  <c r="G15" i="35"/>
  <c r="F11" i="35"/>
  <c r="G11" i="35"/>
  <c r="AB13" i="53"/>
  <c r="G22" i="47"/>
  <c r="G28" i="47"/>
  <c r="F22" i="47"/>
  <c r="F28" i="47"/>
  <c r="E22" i="47"/>
  <c r="E28" i="47"/>
  <c r="D22" i="47"/>
  <c r="D28" i="47"/>
  <c r="C22" i="47"/>
  <c r="C28" i="47"/>
  <c r="B22" i="47"/>
  <c r="B28" i="47"/>
  <c r="K14" i="90"/>
  <c r="J14" i="90"/>
  <c r="Q14" i="90"/>
  <c r="N14" i="90"/>
  <c r="M14" i="90"/>
  <c r="P14" i="90"/>
  <c r="H14" i="90"/>
  <c r="O14" i="90"/>
  <c r="L14" i="90"/>
  <c r="I14" i="90"/>
  <c r="AF14" i="47"/>
  <c r="T14" i="47"/>
  <c r="S14" i="47"/>
  <c r="AD14" i="47"/>
  <c r="W14" i="47"/>
  <c r="N14" i="47"/>
  <c r="U14" i="47"/>
  <c r="AC14" i="47"/>
  <c r="AG14" i="47"/>
  <c r="V14" i="47"/>
  <c r="Q14" i="47"/>
  <c r="P14" i="47"/>
  <c r="R14" i="47"/>
  <c r="O14" i="47"/>
  <c r="H14" i="76"/>
  <c r="H13" i="75"/>
  <c r="H12" i="74"/>
  <c r="H10" i="67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B35" i="44"/>
  <c r="E6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C6" i="44"/>
  <c r="C7" i="44"/>
  <c r="C8" i="44"/>
  <c r="F8" i="44"/>
  <c r="C9" i="44"/>
  <c r="C10" i="44"/>
  <c r="C11" i="44"/>
  <c r="C12" i="44"/>
  <c r="F12" i="44"/>
  <c r="C13" i="44"/>
  <c r="C14" i="44"/>
  <c r="C15" i="44"/>
  <c r="C16" i="44"/>
  <c r="F16" i="44"/>
  <c r="C17" i="44"/>
  <c r="C18" i="44"/>
  <c r="C19" i="44"/>
  <c r="C20" i="44"/>
  <c r="F20" i="44"/>
  <c r="C21" i="44"/>
  <c r="C22" i="44"/>
  <c r="C23" i="44"/>
  <c r="C24" i="44"/>
  <c r="F24" i="44"/>
  <c r="C25" i="44"/>
  <c r="C26" i="44"/>
  <c r="C5" i="44"/>
  <c r="D39" i="44"/>
  <c r="D38" i="44"/>
  <c r="S3" i="34"/>
  <c r="P3" i="34"/>
  <c r="M3" i="34"/>
  <c r="J3" i="34"/>
  <c r="B154" i="43"/>
  <c r="B155" i="43"/>
  <c r="B156" i="43"/>
  <c r="B157" i="43"/>
  <c r="B158" i="43"/>
  <c r="B159" i="43"/>
  <c r="B160" i="43"/>
  <c r="B161" i="43"/>
  <c r="B162" i="43"/>
  <c r="B163" i="43"/>
  <c r="B164" i="43"/>
  <c r="B165" i="43"/>
  <c r="B166" i="43"/>
  <c r="B167" i="43"/>
  <c r="B168" i="43"/>
  <c r="B169" i="43"/>
  <c r="B170" i="43"/>
  <c r="E173" i="43"/>
  <c r="E170" i="43"/>
  <c r="E169" i="43"/>
  <c r="E168" i="43"/>
  <c r="E167" i="43"/>
  <c r="E166" i="43"/>
  <c r="E165" i="43"/>
  <c r="E164" i="43"/>
  <c r="E163" i="43"/>
  <c r="E162" i="43"/>
  <c r="E161" i="43"/>
  <c r="E160" i="43"/>
  <c r="E159" i="43"/>
  <c r="E158" i="43"/>
  <c r="E157" i="43"/>
  <c r="E156" i="43"/>
  <c r="E155" i="43"/>
  <c r="E154" i="43"/>
  <c r="B121" i="43"/>
  <c r="E121" i="43"/>
  <c r="B122" i="43"/>
  <c r="E122" i="43"/>
  <c r="B123" i="43"/>
  <c r="E123" i="43"/>
  <c r="B124" i="43"/>
  <c r="E124" i="43"/>
  <c r="B125" i="43"/>
  <c r="E125" i="43"/>
  <c r="B126" i="43"/>
  <c r="E126" i="43"/>
  <c r="B127" i="43"/>
  <c r="E127" i="43"/>
  <c r="B128" i="43"/>
  <c r="E128" i="43"/>
  <c r="B129" i="43"/>
  <c r="E129" i="43"/>
  <c r="B130" i="43"/>
  <c r="E130" i="43"/>
  <c r="B131" i="43"/>
  <c r="E131" i="43"/>
  <c r="B132" i="43"/>
  <c r="E132" i="43"/>
  <c r="B133" i="43"/>
  <c r="E133" i="43"/>
  <c r="B134" i="43"/>
  <c r="E134" i="43"/>
  <c r="B135" i="43"/>
  <c r="E135" i="43"/>
  <c r="B136" i="43"/>
  <c r="E136" i="43"/>
  <c r="B137" i="43"/>
  <c r="E137" i="43"/>
  <c r="B138" i="43"/>
  <c r="E138" i="43"/>
  <c r="B139" i="43"/>
  <c r="E139" i="43"/>
  <c r="B140" i="43"/>
  <c r="E140" i="43"/>
  <c r="B141" i="43"/>
  <c r="E141" i="43"/>
  <c r="E120" i="43"/>
  <c r="B120" i="43"/>
  <c r="E92" i="43"/>
  <c r="E93" i="43"/>
  <c r="E94" i="43"/>
  <c r="E95" i="43"/>
  <c r="E96" i="43"/>
  <c r="E97" i="43"/>
  <c r="E98" i="43"/>
  <c r="E99" i="43"/>
  <c r="E100" i="43"/>
  <c r="E101" i="43"/>
  <c r="E102" i="43"/>
  <c r="E103" i="43"/>
  <c r="E104" i="43"/>
  <c r="E105" i="43"/>
  <c r="E106" i="43"/>
  <c r="E107" i="43"/>
  <c r="E108" i="43"/>
  <c r="E109" i="43"/>
  <c r="E110" i="43"/>
  <c r="E111" i="43"/>
  <c r="E112" i="43"/>
  <c r="E91" i="43"/>
  <c r="B92" i="43"/>
  <c r="B93" i="43"/>
  <c r="B94" i="43"/>
  <c r="B95" i="43"/>
  <c r="B96" i="43"/>
  <c r="B97" i="43"/>
  <c r="B98" i="43"/>
  <c r="B99" i="43"/>
  <c r="B100" i="43"/>
  <c r="B101" i="43"/>
  <c r="B102" i="43"/>
  <c r="B103" i="43"/>
  <c r="B104" i="43"/>
  <c r="B105" i="43"/>
  <c r="B106" i="43"/>
  <c r="B107" i="43"/>
  <c r="B108" i="43"/>
  <c r="B109" i="43"/>
  <c r="B110" i="43"/>
  <c r="B111" i="43"/>
  <c r="B112" i="43"/>
  <c r="B91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62" i="43"/>
  <c r="B76" i="43"/>
  <c r="B77" i="43"/>
  <c r="B78" i="43"/>
  <c r="B79" i="43"/>
  <c r="B80" i="43"/>
  <c r="B81" i="43"/>
  <c r="B82" i="43"/>
  <c r="B83" i="43"/>
  <c r="B63" i="43"/>
  <c r="B64" i="43"/>
  <c r="B65" i="43"/>
  <c r="B66" i="43"/>
  <c r="B67" i="43"/>
  <c r="B68" i="43"/>
  <c r="B69" i="43"/>
  <c r="B70" i="43"/>
  <c r="B71" i="43"/>
  <c r="B72" i="43"/>
  <c r="B73" i="43"/>
  <c r="B74" i="43"/>
  <c r="B75" i="43"/>
  <c r="B62" i="43"/>
  <c r="E38" i="43"/>
  <c r="E39" i="43"/>
  <c r="E40" i="43"/>
  <c r="E41" i="43"/>
  <c r="E42" i="43"/>
  <c r="E43" i="43"/>
  <c r="E44" i="43"/>
  <c r="E45" i="43"/>
  <c r="B38" i="43"/>
  <c r="B39" i="43"/>
  <c r="B40" i="43"/>
  <c r="B41" i="43"/>
  <c r="B42" i="43"/>
  <c r="B43" i="43"/>
  <c r="B44" i="43"/>
  <c r="B45" i="43"/>
  <c r="B46" i="43"/>
  <c r="B47" i="43"/>
  <c r="B48" i="43"/>
  <c r="B49" i="43"/>
  <c r="B50" i="43"/>
  <c r="B51" i="43"/>
  <c r="B52" i="43"/>
  <c r="B53" i="43"/>
  <c r="B54" i="43"/>
  <c r="D18" i="43"/>
  <c r="E18" i="43"/>
  <c r="D19" i="43"/>
  <c r="E19" i="43"/>
  <c r="D20" i="43"/>
  <c r="E20" i="43"/>
  <c r="D21" i="43"/>
  <c r="E21" i="43"/>
  <c r="D22" i="43"/>
  <c r="E22" i="43"/>
  <c r="D23" i="43"/>
  <c r="E23" i="43"/>
  <c r="D24" i="43"/>
  <c r="E24" i="43"/>
  <c r="D25" i="43"/>
  <c r="E25" i="43"/>
  <c r="C18" i="33"/>
  <c r="C69" i="43"/>
  <c r="C12" i="43"/>
  <c r="C100" i="43"/>
  <c r="C159" i="43"/>
  <c r="C131" i="43"/>
  <c r="C16" i="43"/>
  <c r="C163" i="43"/>
  <c r="F163" i="43"/>
  <c r="C77" i="43"/>
  <c r="F77" i="43"/>
  <c r="C20" i="43"/>
  <c r="C108" i="43"/>
  <c r="F108" i="43"/>
  <c r="C167" i="43"/>
  <c r="F167" i="43"/>
  <c r="AE14" i="47"/>
  <c r="F69" i="43"/>
  <c r="H15" i="76"/>
  <c r="H14" i="75"/>
  <c r="H13" i="74"/>
  <c r="F100" i="43"/>
  <c r="H11" i="67"/>
  <c r="F131" i="43"/>
  <c r="F159" i="43"/>
  <c r="D55" i="44"/>
  <c r="D51" i="44"/>
  <c r="D42" i="44"/>
  <c r="D60" i="44"/>
  <c r="D58" i="44"/>
  <c r="D54" i="44"/>
  <c r="D50" i="44"/>
  <c r="D45" i="44"/>
  <c r="D41" i="44"/>
  <c r="D57" i="44"/>
  <c r="D53" i="44"/>
  <c r="D49" i="44"/>
  <c r="D44" i="44"/>
  <c r="D40" i="44"/>
  <c r="D59" i="44"/>
  <c r="D46" i="44"/>
  <c r="D56" i="44"/>
  <c r="D52" i="44"/>
  <c r="D47" i="44"/>
  <c r="D43" i="44"/>
  <c r="D48" i="44"/>
  <c r="C23" i="43"/>
  <c r="F23" i="43"/>
  <c r="C15" i="43"/>
  <c r="C51" i="43"/>
  <c r="F51" i="43"/>
  <c r="C45" i="43"/>
  <c r="C81" i="43"/>
  <c r="F81" i="43"/>
  <c r="C109" i="43"/>
  <c r="F109" i="43"/>
  <c r="C105" i="43"/>
  <c r="F105" i="43"/>
  <c r="C136" i="43"/>
  <c r="F136" i="43"/>
  <c r="C130" i="43"/>
  <c r="F130" i="43"/>
  <c r="C24" i="43"/>
  <c r="F24" i="43"/>
  <c r="C53" i="43"/>
  <c r="F53" i="43"/>
  <c r="C47" i="43"/>
  <c r="F47" i="43"/>
  <c r="C43" i="43"/>
  <c r="C101" i="43"/>
  <c r="F101" i="43"/>
  <c r="C170" i="43"/>
  <c r="F170" i="43"/>
  <c r="C83" i="43"/>
  <c r="F83" i="43"/>
  <c r="C25" i="43"/>
  <c r="F25" i="43"/>
  <c r="C54" i="43"/>
  <c r="F54" i="43"/>
  <c r="C166" i="43"/>
  <c r="F166" i="43"/>
  <c r="C79" i="43"/>
  <c r="F79" i="43"/>
  <c r="C21" i="43"/>
  <c r="F21" i="43"/>
  <c r="C137" i="43"/>
  <c r="F137" i="43"/>
  <c r="C50" i="43"/>
  <c r="F50" i="43"/>
  <c r="C162" i="43"/>
  <c r="F162" i="43"/>
  <c r="C133" i="43"/>
  <c r="F133" i="43"/>
  <c r="C75" i="43"/>
  <c r="F75" i="43"/>
  <c r="C17" i="43"/>
  <c r="C46" i="43"/>
  <c r="F46" i="43"/>
  <c r="C158" i="43"/>
  <c r="F158" i="43"/>
  <c r="C129" i="43"/>
  <c r="F129" i="43"/>
  <c r="C71" i="43"/>
  <c r="F71" i="43"/>
  <c r="C13" i="43"/>
  <c r="C42" i="43"/>
  <c r="C112" i="43"/>
  <c r="F112" i="43"/>
  <c r="C104" i="43"/>
  <c r="F104" i="43"/>
  <c r="C141" i="43"/>
  <c r="F141" i="43"/>
  <c r="C140" i="43"/>
  <c r="F140" i="43"/>
  <c r="C82" i="43"/>
  <c r="F82" i="43"/>
  <c r="C111" i="43"/>
  <c r="F111" i="43"/>
  <c r="C169" i="43"/>
  <c r="F169" i="43"/>
  <c r="C78" i="43"/>
  <c r="F78" i="43"/>
  <c r="C107" i="43"/>
  <c r="F107" i="43"/>
  <c r="C165" i="43"/>
  <c r="F165" i="43"/>
  <c r="C74" i="43"/>
  <c r="F74" i="43"/>
  <c r="C132" i="43"/>
  <c r="F132" i="43"/>
  <c r="C103" i="43"/>
  <c r="F103" i="43"/>
  <c r="C161" i="43"/>
  <c r="F161" i="43"/>
  <c r="C70" i="43"/>
  <c r="F70" i="43"/>
  <c r="C128" i="43"/>
  <c r="F128" i="43"/>
  <c r="C99" i="43"/>
  <c r="F99" i="43"/>
  <c r="C157" i="43"/>
  <c r="F157" i="43"/>
  <c r="C139" i="43"/>
  <c r="F139" i="43"/>
  <c r="C110" i="43"/>
  <c r="F110" i="43"/>
  <c r="C168" i="43"/>
  <c r="F168" i="43"/>
  <c r="C52" i="43"/>
  <c r="F52" i="43"/>
  <c r="C135" i="43"/>
  <c r="F135" i="43"/>
  <c r="C106" i="43"/>
  <c r="F106" i="43"/>
  <c r="C164" i="43"/>
  <c r="F164" i="43"/>
  <c r="C48" i="43"/>
  <c r="F48" i="43"/>
  <c r="C102" i="43"/>
  <c r="F102" i="43"/>
  <c r="C160" i="43"/>
  <c r="F160" i="43"/>
  <c r="C44" i="43"/>
  <c r="C98" i="43"/>
  <c r="F98" i="43"/>
  <c r="C156" i="43"/>
  <c r="F156" i="43"/>
  <c r="C127" i="43"/>
  <c r="F127" i="43"/>
  <c r="C40" i="43"/>
  <c r="C19" i="43"/>
  <c r="F19" i="43"/>
  <c r="C11" i="43"/>
  <c r="C49" i="43"/>
  <c r="F49" i="43"/>
  <c r="C41" i="43"/>
  <c r="C73" i="43"/>
  <c r="F73" i="43"/>
  <c r="C22" i="43"/>
  <c r="F22" i="43"/>
  <c r="C18" i="43"/>
  <c r="F18" i="43"/>
  <c r="C14" i="43"/>
  <c r="C80" i="43"/>
  <c r="F80" i="43"/>
  <c r="C76" i="43"/>
  <c r="F76" i="43"/>
  <c r="C72" i="43"/>
  <c r="F72" i="43"/>
  <c r="C138" i="43"/>
  <c r="F138" i="43"/>
  <c r="F26" i="44"/>
  <c r="F22" i="44"/>
  <c r="F18" i="44"/>
  <c r="F14" i="44"/>
  <c r="F10" i="44"/>
  <c r="F6" i="44"/>
  <c r="C134" i="43"/>
  <c r="F134" i="43"/>
  <c r="D87" i="36"/>
  <c r="D27" i="44"/>
  <c r="D25" i="44"/>
  <c r="D23" i="44"/>
  <c r="D21" i="44"/>
  <c r="D19" i="44"/>
  <c r="D17" i="44"/>
  <c r="D15" i="44"/>
  <c r="D13" i="44"/>
  <c r="D11" i="44"/>
  <c r="D9" i="44"/>
  <c r="D7" i="44"/>
  <c r="B87" i="36"/>
  <c r="I63" i="36"/>
  <c r="D5" i="44"/>
  <c r="D26" i="44"/>
  <c r="D24" i="44"/>
  <c r="D22" i="44"/>
  <c r="D20" i="44"/>
  <c r="D18" i="44"/>
  <c r="D16" i="44"/>
  <c r="D14" i="44"/>
  <c r="D12" i="44"/>
  <c r="D10" i="44"/>
  <c r="D8" i="44"/>
  <c r="D6" i="44"/>
  <c r="F25" i="44"/>
  <c r="F23" i="44"/>
  <c r="F21" i="44"/>
  <c r="F19" i="44"/>
  <c r="F17" i="44"/>
  <c r="F15" i="44"/>
  <c r="F13" i="44"/>
  <c r="F11" i="44"/>
  <c r="F9" i="44"/>
  <c r="F7" i="44"/>
  <c r="F20" i="43"/>
  <c r="G63" i="36"/>
  <c r="C60" i="44"/>
  <c r="H63" i="36"/>
  <c r="H16" i="76"/>
  <c r="H15" i="75"/>
  <c r="H14" i="74"/>
  <c r="H12" i="67"/>
  <c r="F6" i="36"/>
  <c r="F10" i="36"/>
  <c r="G10" i="36"/>
  <c r="F12" i="36"/>
  <c r="G12" i="36"/>
  <c r="F14" i="36"/>
  <c r="G14" i="36"/>
  <c r="F16" i="36"/>
  <c r="G16" i="36"/>
  <c r="F18" i="36"/>
  <c r="G18" i="36"/>
  <c r="F21" i="36"/>
  <c r="F19" i="36"/>
  <c r="G19" i="36"/>
  <c r="F15" i="36"/>
  <c r="G15" i="36"/>
  <c r="F11" i="36"/>
  <c r="G11" i="36"/>
  <c r="F8" i="36"/>
  <c r="F5" i="36"/>
  <c r="F22" i="36"/>
  <c r="F20" i="36"/>
  <c r="F17" i="36"/>
  <c r="G17" i="36"/>
  <c r="F13" i="36"/>
  <c r="G13" i="36"/>
  <c r="F9" i="36"/>
  <c r="F7" i="36"/>
  <c r="O15" i="90"/>
  <c r="O13" i="90"/>
  <c r="O17" i="90"/>
  <c r="Q15" i="90"/>
  <c r="Q13" i="90"/>
  <c r="Q17" i="90"/>
  <c r="J15" i="90"/>
  <c r="J13" i="90"/>
  <c r="J17" i="90"/>
  <c r="P15" i="90"/>
  <c r="P13" i="90"/>
  <c r="P17" i="90"/>
  <c r="H15" i="90"/>
  <c r="H13" i="90"/>
  <c r="H17" i="90"/>
  <c r="I15" i="90"/>
  <c r="I13" i="90"/>
  <c r="I17" i="90"/>
  <c r="N15" i="90"/>
  <c r="N13" i="90"/>
  <c r="N17" i="90"/>
  <c r="K15" i="90"/>
  <c r="K13" i="90"/>
  <c r="K17" i="90"/>
  <c r="M15" i="90"/>
  <c r="M13" i="90"/>
  <c r="M17" i="90"/>
  <c r="L15" i="90"/>
  <c r="L13" i="90"/>
  <c r="L17" i="90"/>
  <c r="V15" i="47"/>
  <c r="N15" i="47"/>
  <c r="O15" i="47"/>
  <c r="T15" i="47"/>
  <c r="S15" i="47"/>
  <c r="R15" i="47"/>
  <c r="Q15" i="47"/>
  <c r="U15" i="47"/>
  <c r="W15" i="47"/>
  <c r="P15" i="47"/>
  <c r="C27" i="44"/>
  <c r="F27" i="44"/>
  <c r="H17" i="76"/>
  <c r="H16" i="75"/>
  <c r="H15" i="74"/>
  <c r="H13" i="67"/>
  <c r="F35" i="36"/>
  <c r="B19" i="53"/>
  <c r="B10" i="53"/>
  <c r="AF15" i="47"/>
  <c r="AF13" i="47"/>
  <c r="AF17" i="47"/>
  <c r="AC15" i="47"/>
  <c r="AC13" i="47"/>
  <c r="AC17" i="47"/>
  <c r="AD15" i="47"/>
  <c r="AD13" i="47"/>
  <c r="AD17" i="47"/>
  <c r="AE15" i="47"/>
  <c r="AE13" i="47"/>
  <c r="AE17" i="47"/>
  <c r="AG15" i="47"/>
  <c r="AG13" i="47"/>
  <c r="AG17" i="47"/>
  <c r="H18" i="76"/>
  <c r="H17" i="75"/>
  <c r="H16" i="74"/>
  <c r="H14" i="67"/>
  <c r="Q4" i="33"/>
  <c r="B5" i="53"/>
  <c r="B7" i="53"/>
  <c r="H19" i="76"/>
  <c r="H18" i="75"/>
  <c r="H17" i="74"/>
  <c r="H15" i="67"/>
  <c r="B24" i="53"/>
  <c r="B23" i="53"/>
  <c r="B22" i="53"/>
  <c r="D12" i="42"/>
  <c r="D11" i="42"/>
  <c r="D10" i="42"/>
  <c r="D9" i="42"/>
  <c r="D8" i="42"/>
  <c r="D7" i="42"/>
  <c r="D6" i="42"/>
  <c r="D5" i="42"/>
  <c r="H20" i="76"/>
  <c r="H19" i="75"/>
  <c r="H18" i="74"/>
  <c r="H16" i="67"/>
  <c r="B25" i="53"/>
  <c r="H21" i="76"/>
  <c r="H20" i="75"/>
  <c r="H19" i="74"/>
  <c r="H17" i="67"/>
  <c r="B5" i="47"/>
  <c r="H22" i="76"/>
  <c r="H21" i="75"/>
  <c r="H20" i="74"/>
  <c r="H18" i="67"/>
  <c r="D3" i="53"/>
  <c r="E3" i="53"/>
  <c r="F3" i="53"/>
  <c r="G3" i="53"/>
  <c r="H3" i="53"/>
  <c r="I3" i="53"/>
  <c r="J3" i="53"/>
  <c r="K3" i="53"/>
  <c r="L3" i="53"/>
  <c r="M3" i="53"/>
  <c r="N3" i="53"/>
  <c r="O3" i="53"/>
  <c r="P3" i="53"/>
  <c r="Q3" i="53"/>
  <c r="R3" i="53"/>
  <c r="S3" i="53"/>
  <c r="T3" i="53"/>
  <c r="U3" i="53"/>
  <c r="V3" i="53"/>
  <c r="W3" i="53"/>
  <c r="X3" i="53"/>
  <c r="Y3" i="53"/>
  <c r="Z3" i="53"/>
  <c r="AA3" i="53"/>
  <c r="D2" i="53"/>
  <c r="B5" i="49"/>
  <c r="D3" i="49"/>
  <c r="C10" i="48"/>
  <c r="D10" i="48"/>
  <c r="E10" i="48"/>
  <c r="F10" i="48"/>
  <c r="G10" i="48"/>
  <c r="H10" i="48"/>
  <c r="I10" i="48"/>
  <c r="J10" i="48"/>
  <c r="K10" i="48"/>
  <c r="L10" i="48"/>
  <c r="M10" i="48"/>
  <c r="N10" i="48"/>
  <c r="O10" i="48"/>
  <c r="P10" i="48"/>
  <c r="Q10" i="48"/>
  <c r="R10" i="48"/>
  <c r="S10" i="48"/>
  <c r="T10" i="48"/>
  <c r="U10" i="48"/>
  <c r="V10" i="48"/>
  <c r="W10" i="48"/>
  <c r="X10" i="48"/>
  <c r="Y10" i="48"/>
  <c r="Z10" i="48"/>
  <c r="C5" i="48"/>
  <c r="D5" i="48"/>
  <c r="E5" i="48"/>
  <c r="F5" i="48"/>
  <c r="G5" i="48"/>
  <c r="H5" i="48"/>
  <c r="I5" i="48"/>
  <c r="J5" i="48"/>
  <c r="K5" i="48"/>
  <c r="L5" i="48"/>
  <c r="M5" i="48"/>
  <c r="N5" i="48"/>
  <c r="O5" i="48"/>
  <c r="P5" i="48"/>
  <c r="Q5" i="48"/>
  <c r="R5" i="48"/>
  <c r="S5" i="48"/>
  <c r="T5" i="48"/>
  <c r="U5" i="48"/>
  <c r="V5" i="48"/>
  <c r="W5" i="48"/>
  <c r="X5" i="48"/>
  <c r="Y5" i="48"/>
  <c r="Z5" i="48"/>
  <c r="H38" i="47"/>
  <c r="H16" i="47"/>
  <c r="F5" i="47"/>
  <c r="F11" i="47"/>
  <c r="F45" i="47"/>
  <c r="E5" i="47"/>
  <c r="E11" i="47"/>
  <c r="E45" i="47"/>
  <c r="D5" i="47"/>
  <c r="D11" i="47"/>
  <c r="D45" i="47"/>
  <c r="C5" i="47"/>
  <c r="C11" i="47"/>
  <c r="C45" i="47"/>
  <c r="B11" i="47"/>
  <c r="B45" i="47"/>
  <c r="J3" i="47"/>
  <c r="K3" i="47"/>
  <c r="L3" i="47"/>
  <c r="M3" i="47"/>
  <c r="N3" i="47"/>
  <c r="O3" i="47"/>
  <c r="P3" i="47"/>
  <c r="Q3" i="47"/>
  <c r="R3" i="47"/>
  <c r="S3" i="47"/>
  <c r="T3" i="47"/>
  <c r="U3" i="47"/>
  <c r="V3" i="47"/>
  <c r="W3" i="47"/>
  <c r="X3" i="47"/>
  <c r="Y3" i="47"/>
  <c r="Z3" i="47"/>
  <c r="AA3" i="47"/>
  <c r="AB3" i="47"/>
  <c r="AC3" i="47"/>
  <c r="AD3" i="47"/>
  <c r="AE3" i="47"/>
  <c r="AF3" i="47"/>
  <c r="AG3" i="47"/>
  <c r="J2" i="47"/>
  <c r="K2" i="47"/>
  <c r="L2" i="47"/>
  <c r="H23" i="76"/>
  <c r="H22" i="75"/>
  <c r="H21" i="74"/>
  <c r="H19" i="67"/>
  <c r="C5" i="49"/>
  <c r="E2" i="53"/>
  <c r="E3" i="49"/>
  <c r="B6" i="49"/>
  <c r="M2" i="47"/>
  <c r="H24" i="76"/>
  <c r="H23" i="75"/>
  <c r="H22" i="74"/>
  <c r="H20" i="67"/>
  <c r="F2" i="53"/>
  <c r="G2" i="53"/>
  <c r="C6" i="49"/>
  <c r="D6" i="49"/>
  <c r="F3" i="49"/>
  <c r="B7" i="49"/>
  <c r="N2" i="47"/>
  <c r="H25" i="76"/>
  <c r="H24" i="75"/>
  <c r="H23" i="74"/>
  <c r="H21" i="67"/>
  <c r="C7" i="49"/>
  <c r="D7" i="49"/>
  <c r="E7" i="49"/>
  <c r="H2" i="53"/>
  <c r="G3" i="49"/>
  <c r="B8" i="49"/>
  <c r="O2" i="47"/>
  <c r="H26" i="76"/>
  <c r="H25" i="75"/>
  <c r="H24" i="74"/>
  <c r="H22" i="67"/>
  <c r="E8" i="49"/>
  <c r="F8" i="49"/>
  <c r="C8" i="49"/>
  <c r="D8" i="49"/>
  <c r="I2" i="53"/>
  <c r="H3" i="49"/>
  <c r="B9" i="49"/>
  <c r="P2" i="47"/>
  <c r="H27" i="76"/>
  <c r="H26" i="75"/>
  <c r="H25" i="74"/>
  <c r="H23" i="67"/>
  <c r="D9" i="49"/>
  <c r="E9" i="49"/>
  <c r="F9" i="49"/>
  <c r="G9" i="49"/>
  <c r="C9" i="49"/>
  <c r="J2" i="53"/>
  <c r="B10" i="49"/>
  <c r="I3" i="49"/>
  <c r="Q2" i="47"/>
  <c r="H28" i="76"/>
  <c r="H27" i="75"/>
  <c r="H26" i="74"/>
  <c r="H24" i="67"/>
  <c r="C10" i="49"/>
  <c r="G10" i="49"/>
  <c r="D10" i="49"/>
  <c r="H10" i="49"/>
  <c r="E10" i="49"/>
  <c r="F10" i="49"/>
  <c r="K2" i="53"/>
  <c r="J3" i="49"/>
  <c r="B11" i="49"/>
  <c r="R2" i="47"/>
  <c r="H28" i="75"/>
  <c r="H27" i="74"/>
  <c r="H25" i="67"/>
  <c r="F11" i="49"/>
  <c r="C11" i="49"/>
  <c r="G11" i="49"/>
  <c r="D11" i="49"/>
  <c r="H11" i="49"/>
  <c r="E11" i="49"/>
  <c r="I11" i="49"/>
  <c r="L2" i="53"/>
  <c r="B12" i="49"/>
  <c r="K3" i="49"/>
  <c r="S2" i="47"/>
  <c r="H28" i="74"/>
  <c r="H26" i="67"/>
  <c r="E12" i="49"/>
  <c r="I12" i="49"/>
  <c r="F12" i="49"/>
  <c r="J12" i="49"/>
  <c r="C12" i="49"/>
  <c r="G12" i="49"/>
  <c r="D12" i="49"/>
  <c r="H12" i="49"/>
  <c r="M2" i="53"/>
  <c r="L3" i="49"/>
  <c r="B13" i="49"/>
  <c r="T2" i="47"/>
  <c r="H27" i="67"/>
  <c r="D13" i="49"/>
  <c r="H13" i="49"/>
  <c r="E13" i="49"/>
  <c r="I13" i="49"/>
  <c r="F13" i="49"/>
  <c r="J13" i="49"/>
  <c r="C13" i="49"/>
  <c r="G13" i="49"/>
  <c r="K13" i="49"/>
  <c r="N2" i="53"/>
  <c r="B14" i="49"/>
  <c r="M3" i="49"/>
  <c r="U2" i="47"/>
  <c r="H28" i="67"/>
  <c r="C14" i="49"/>
  <c r="G14" i="49"/>
  <c r="K14" i="49"/>
  <c r="D14" i="49"/>
  <c r="H14" i="49"/>
  <c r="L14" i="49"/>
  <c r="E14" i="49"/>
  <c r="I14" i="49"/>
  <c r="J14" i="49"/>
  <c r="F14" i="49"/>
  <c r="O2" i="53"/>
  <c r="N3" i="49"/>
  <c r="B15" i="49"/>
  <c r="V2" i="47"/>
  <c r="F15" i="49"/>
  <c r="J15" i="49"/>
  <c r="C15" i="49"/>
  <c r="G15" i="49"/>
  <c r="K15" i="49"/>
  <c r="D15" i="49"/>
  <c r="H15" i="49"/>
  <c r="L15" i="49"/>
  <c r="E15" i="49"/>
  <c r="I15" i="49"/>
  <c r="M15" i="49"/>
  <c r="P2" i="53"/>
  <c r="O3" i="49"/>
  <c r="B16" i="49"/>
  <c r="W2" i="47"/>
  <c r="E16" i="49"/>
  <c r="I16" i="49"/>
  <c r="M16" i="49"/>
  <c r="F16" i="49"/>
  <c r="J16" i="49"/>
  <c r="N16" i="49"/>
  <c r="C16" i="49"/>
  <c r="G16" i="49"/>
  <c r="K16" i="49"/>
  <c r="H16" i="49"/>
  <c r="L16" i="49"/>
  <c r="D16" i="49"/>
  <c r="Q2" i="53"/>
  <c r="P3" i="49"/>
  <c r="B17" i="49"/>
  <c r="X2" i="47"/>
  <c r="D17" i="49"/>
  <c r="H17" i="49"/>
  <c r="L17" i="49"/>
  <c r="E17" i="49"/>
  <c r="I17" i="49"/>
  <c r="M17" i="49"/>
  <c r="F17" i="49"/>
  <c r="J17" i="49"/>
  <c r="N17" i="49"/>
  <c r="O17" i="49"/>
  <c r="C17" i="49"/>
  <c r="G17" i="49"/>
  <c r="K17" i="49"/>
  <c r="R2" i="53"/>
  <c r="Q3" i="49"/>
  <c r="B18" i="49"/>
  <c r="Y2" i="47"/>
  <c r="C18" i="49"/>
  <c r="G18" i="49"/>
  <c r="K18" i="49"/>
  <c r="O18" i="49"/>
  <c r="D18" i="49"/>
  <c r="H18" i="49"/>
  <c r="L18" i="49"/>
  <c r="P18" i="49"/>
  <c r="E18" i="49"/>
  <c r="I18" i="49"/>
  <c r="M18" i="49"/>
  <c r="F18" i="49"/>
  <c r="J18" i="49"/>
  <c r="N18" i="49"/>
  <c r="S2" i="53"/>
  <c r="R3" i="49"/>
  <c r="B19" i="49"/>
  <c r="Z2" i="47"/>
  <c r="AA2" i="47"/>
  <c r="AB2" i="47"/>
  <c r="AC2" i="47"/>
  <c r="AD2" i="47"/>
  <c r="AE2" i="47"/>
  <c r="AF2" i="47"/>
  <c r="AG2" i="47"/>
  <c r="F19" i="49"/>
  <c r="J19" i="49"/>
  <c r="N19" i="49"/>
  <c r="C19" i="49"/>
  <c r="G19" i="49"/>
  <c r="K19" i="49"/>
  <c r="O19" i="49"/>
  <c r="D19" i="49"/>
  <c r="H19" i="49"/>
  <c r="L19" i="49"/>
  <c r="P19" i="49"/>
  <c r="M19" i="49"/>
  <c r="Q19" i="49"/>
  <c r="E19" i="49"/>
  <c r="I19" i="49"/>
  <c r="T2" i="53"/>
  <c r="B20" i="49"/>
  <c r="S3" i="49"/>
  <c r="E20" i="49"/>
  <c r="I20" i="49"/>
  <c r="M20" i="49"/>
  <c r="Q20" i="49"/>
  <c r="F20" i="49"/>
  <c r="J20" i="49"/>
  <c r="N20" i="49"/>
  <c r="R20" i="49"/>
  <c r="C20" i="49"/>
  <c r="G20" i="49"/>
  <c r="K20" i="49"/>
  <c r="O20" i="49"/>
  <c r="D20" i="49"/>
  <c r="H20" i="49"/>
  <c r="L20" i="49"/>
  <c r="P20" i="49"/>
  <c r="R4" i="49"/>
  <c r="U2" i="53"/>
  <c r="T3" i="49"/>
  <c r="B21" i="49"/>
  <c r="D21" i="49"/>
  <c r="H21" i="49"/>
  <c r="L21" i="49"/>
  <c r="P21" i="49"/>
  <c r="E21" i="49"/>
  <c r="I21" i="49"/>
  <c r="M21" i="49"/>
  <c r="Q21" i="49"/>
  <c r="F21" i="49"/>
  <c r="J21" i="49"/>
  <c r="N21" i="49"/>
  <c r="R21" i="49"/>
  <c r="K21" i="49"/>
  <c r="O21" i="49"/>
  <c r="C21" i="49"/>
  <c r="S21" i="49"/>
  <c r="G21" i="49"/>
  <c r="S5" i="49"/>
  <c r="S4" i="49"/>
  <c r="V2" i="53"/>
  <c r="B22" i="49"/>
  <c r="U3" i="49"/>
  <c r="T6" i="49"/>
  <c r="T5" i="49"/>
  <c r="T4" i="49"/>
  <c r="C22" i="49"/>
  <c r="G22" i="49"/>
  <c r="K22" i="49"/>
  <c r="O22" i="49"/>
  <c r="S22" i="49"/>
  <c r="D22" i="49"/>
  <c r="H22" i="49"/>
  <c r="L22" i="49"/>
  <c r="P22" i="49"/>
  <c r="T22" i="49"/>
  <c r="E22" i="49"/>
  <c r="I22" i="49"/>
  <c r="M22" i="49"/>
  <c r="Q22" i="49"/>
  <c r="R22" i="49"/>
  <c r="F22" i="49"/>
  <c r="J22" i="49"/>
  <c r="N22" i="49"/>
  <c r="W2" i="53"/>
  <c r="V3" i="49"/>
  <c r="B23" i="49"/>
  <c r="U6" i="49"/>
  <c r="F23" i="49"/>
  <c r="J23" i="49"/>
  <c r="N23" i="49"/>
  <c r="R23" i="49"/>
  <c r="C23" i="49"/>
  <c r="G23" i="49"/>
  <c r="K23" i="49"/>
  <c r="O23" i="49"/>
  <c r="S23" i="49"/>
  <c r="D23" i="49"/>
  <c r="H23" i="49"/>
  <c r="L23" i="49"/>
  <c r="P23" i="49"/>
  <c r="T23" i="49"/>
  <c r="I23" i="49"/>
  <c r="M23" i="49"/>
  <c r="Q23" i="49"/>
  <c r="E23" i="49"/>
  <c r="U23" i="49"/>
  <c r="U5" i="49"/>
  <c r="U4" i="49"/>
  <c r="U7" i="49"/>
  <c r="X2" i="53"/>
  <c r="B24" i="49"/>
  <c r="W3" i="49"/>
  <c r="V6" i="49"/>
  <c r="V5" i="49"/>
  <c r="E24" i="49"/>
  <c r="I24" i="49"/>
  <c r="M24" i="49"/>
  <c r="Q24" i="49"/>
  <c r="U24" i="49"/>
  <c r="F24" i="49"/>
  <c r="J24" i="49"/>
  <c r="N24" i="49"/>
  <c r="R24" i="49"/>
  <c r="V24" i="49"/>
  <c r="C24" i="49"/>
  <c r="G24" i="49"/>
  <c r="K24" i="49"/>
  <c r="O24" i="49"/>
  <c r="S24" i="49"/>
  <c r="P24" i="49"/>
  <c r="D24" i="49"/>
  <c r="T24" i="49"/>
  <c r="H24" i="49"/>
  <c r="L24" i="49"/>
  <c r="V8" i="49"/>
  <c r="V4" i="49"/>
  <c r="V7" i="49"/>
  <c r="Y2" i="53"/>
  <c r="X3" i="49"/>
  <c r="B25" i="49"/>
  <c r="W9" i="49"/>
  <c r="W5" i="49"/>
  <c r="W8" i="49"/>
  <c r="W4" i="49"/>
  <c r="W7" i="49"/>
  <c r="D25" i="49"/>
  <c r="H25" i="49"/>
  <c r="L25" i="49"/>
  <c r="P25" i="49"/>
  <c r="T25" i="49"/>
  <c r="E25" i="49"/>
  <c r="I25" i="49"/>
  <c r="M25" i="49"/>
  <c r="Q25" i="49"/>
  <c r="U25" i="49"/>
  <c r="F25" i="49"/>
  <c r="J25" i="49"/>
  <c r="N25" i="49"/>
  <c r="R25" i="49"/>
  <c r="V25" i="49"/>
  <c r="G25" i="49"/>
  <c r="W25" i="49"/>
  <c r="K25" i="49"/>
  <c r="O25" i="49"/>
  <c r="C25" i="49"/>
  <c r="S25" i="49"/>
  <c r="W6" i="49"/>
  <c r="Z2" i="53"/>
  <c r="B26" i="49"/>
  <c r="Y3" i="49"/>
  <c r="X5" i="49"/>
  <c r="X10" i="49"/>
  <c r="X6" i="49"/>
  <c r="X9" i="49"/>
  <c r="C26" i="49"/>
  <c r="G26" i="49"/>
  <c r="K26" i="49"/>
  <c r="O26" i="49"/>
  <c r="S26" i="49"/>
  <c r="W26" i="49"/>
  <c r="D26" i="49"/>
  <c r="H26" i="49"/>
  <c r="L26" i="49"/>
  <c r="P26" i="49"/>
  <c r="T26" i="49"/>
  <c r="X26" i="49"/>
  <c r="E26" i="49"/>
  <c r="J26" i="49"/>
  <c r="R26" i="49"/>
  <c r="M26" i="49"/>
  <c r="U26" i="49"/>
  <c r="F26" i="49"/>
  <c r="N26" i="49"/>
  <c r="V26" i="49"/>
  <c r="Q26" i="49"/>
  <c r="I26" i="49"/>
  <c r="X8" i="49"/>
  <c r="X4" i="49"/>
  <c r="X7" i="49"/>
  <c r="AA2" i="53"/>
  <c r="B27" i="49"/>
  <c r="Z3" i="49"/>
  <c r="Y6" i="49"/>
  <c r="Y8" i="49"/>
  <c r="Y4" i="49"/>
  <c r="F27" i="49"/>
  <c r="J27" i="49"/>
  <c r="N27" i="49"/>
  <c r="R27" i="49"/>
  <c r="V27" i="49"/>
  <c r="C27" i="49"/>
  <c r="G27" i="49"/>
  <c r="K27" i="49"/>
  <c r="O27" i="49"/>
  <c r="S27" i="49"/>
  <c r="W27" i="49"/>
  <c r="I27" i="49"/>
  <c r="Q27" i="49"/>
  <c r="Y27" i="49"/>
  <c r="D27" i="49"/>
  <c r="L27" i="49"/>
  <c r="T27" i="49"/>
  <c r="E27" i="49"/>
  <c r="M27" i="49"/>
  <c r="U27" i="49"/>
  <c r="H27" i="49"/>
  <c r="P27" i="49"/>
  <c r="X27" i="49"/>
  <c r="Y11" i="49"/>
  <c r="Y7" i="49"/>
  <c r="Y10" i="49"/>
  <c r="Y9" i="49"/>
  <c r="Y5" i="49"/>
  <c r="AA3" i="49"/>
  <c r="B28" i="49"/>
  <c r="Z11" i="49"/>
  <c r="Z7" i="49"/>
  <c r="Z10" i="49"/>
  <c r="Z6" i="49"/>
  <c r="Z9" i="49"/>
  <c r="Z5" i="49"/>
  <c r="E28" i="49"/>
  <c r="I28" i="49"/>
  <c r="M28" i="49"/>
  <c r="Q28" i="49"/>
  <c r="U28" i="49"/>
  <c r="Y28" i="49"/>
  <c r="F28" i="49"/>
  <c r="J28" i="49"/>
  <c r="N28" i="49"/>
  <c r="R28" i="49"/>
  <c r="V28" i="49"/>
  <c r="Z28" i="49"/>
  <c r="H28" i="49"/>
  <c r="P28" i="49"/>
  <c r="X28" i="49"/>
  <c r="C28" i="49"/>
  <c r="K28" i="49"/>
  <c r="S28" i="49"/>
  <c r="D28" i="49"/>
  <c r="L28" i="49"/>
  <c r="T28" i="49"/>
  <c r="G28" i="49"/>
  <c r="O28" i="49"/>
  <c r="W28" i="49"/>
  <c r="Z12" i="49"/>
  <c r="Z8" i="49"/>
  <c r="Z4" i="49"/>
  <c r="AB3" i="49"/>
  <c r="AA10" i="49"/>
  <c r="AA6" i="49"/>
  <c r="AA13" i="49"/>
  <c r="AA9" i="49"/>
  <c r="AA5" i="49"/>
  <c r="AA12" i="49"/>
  <c r="AA8" i="49"/>
  <c r="AA4" i="49"/>
  <c r="AA11" i="49"/>
  <c r="AA7" i="49"/>
  <c r="AB18" i="53"/>
  <c r="AC3" i="49"/>
  <c r="AD3" i="49"/>
  <c r="AE3" i="49"/>
  <c r="AF3" i="49"/>
  <c r="AG3" i="49"/>
  <c r="AH3" i="49"/>
  <c r="AI3" i="49"/>
  <c r="AJ3" i="49"/>
  <c r="AK3" i="49"/>
  <c r="AL3" i="49"/>
  <c r="AM3" i="49"/>
  <c r="AN3" i="49"/>
  <c r="AO3" i="49"/>
  <c r="AP3" i="49"/>
  <c r="AQ3" i="49"/>
  <c r="AR3" i="49"/>
  <c r="AS3" i="49"/>
  <c r="AT3" i="49"/>
  <c r="AU3" i="49"/>
  <c r="AV3" i="49"/>
  <c r="AW3" i="49"/>
  <c r="AX3" i="49"/>
  <c r="AY3" i="49"/>
  <c r="AZ3" i="49"/>
  <c r="BA3" i="49"/>
  <c r="BB3" i="49"/>
  <c r="BC3" i="49"/>
  <c r="BD3" i="49"/>
  <c r="BE3" i="49"/>
  <c r="BF3" i="49"/>
  <c r="BG3" i="49"/>
  <c r="BH3" i="49"/>
  <c r="BI3" i="49"/>
  <c r="BJ3" i="49"/>
  <c r="G5" i="47"/>
  <c r="G11" i="47"/>
  <c r="G45" i="47"/>
  <c r="D27" i="45"/>
  <c r="D28" i="45"/>
  <c r="D29" i="45"/>
  <c r="D30" i="45"/>
  <c r="D31" i="45"/>
  <c r="D32" i="45"/>
  <c r="D33" i="45"/>
  <c r="D34" i="45"/>
  <c r="D35" i="45"/>
  <c r="D36" i="45"/>
  <c r="D37" i="45"/>
  <c r="E7" i="45"/>
  <c r="E8" i="45"/>
  <c r="D8" i="45"/>
  <c r="D9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7" i="45"/>
  <c r="B8" i="45"/>
  <c r="B7" i="45"/>
  <c r="E9" i="45"/>
  <c r="B9" i="45"/>
  <c r="B10" i="45"/>
  <c r="B11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C9" i="45"/>
  <c r="C10" i="45"/>
  <c r="C11" i="45"/>
  <c r="E10" i="45"/>
  <c r="C12" i="45"/>
  <c r="E11" i="45"/>
  <c r="C13" i="45"/>
  <c r="E12" i="45"/>
  <c r="C14" i="45"/>
  <c r="E13" i="45"/>
  <c r="C15" i="45"/>
  <c r="E14" i="45"/>
  <c r="C16" i="45"/>
  <c r="E15" i="45"/>
  <c r="C17" i="45"/>
  <c r="E16" i="45"/>
  <c r="C18" i="45"/>
  <c r="E17" i="45"/>
  <c r="C19" i="45"/>
  <c r="E18" i="45"/>
  <c r="C20" i="45"/>
  <c r="E19" i="45"/>
  <c r="C21" i="45"/>
  <c r="E20" i="45"/>
  <c r="C22" i="45"/>
  <c r="E21" i="45"/>
  <c r="C23" i="45"/>
  <c r="E22" i="45"/>
  <c r="C24" i="45"/>
  <c r="E23" i="45"/>
  <c r="C25" i="45"/>
  <c r="E24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E25" i="45"/>
  <c r="E26" i="45"/>
  <c r="E27" i="45"/>
  <c r="E28" i="45"/>
  <c r="E144" i="43"/>
  <c r="E115" i="43"/>
  <c r="E86" i="43"/>
  <c r="E57" i="43"/>
  <c r="E29" i="45"/>
  <c r="E30" i="44"/>
  <c r="E5" i="44"/>
  <c r="F5" i="44"/>
  <c r="E28" i="43"/>
  <c r="E5" i="43"/>
  <c r="E6" i="43"/>
  <c r="E7" i="43"/>
  <c r="E8" i="43"/>
  <c r="E9" i="43"/>
  <c r="E10" i="43"/>
  <c r="E11" i="43"/>
  <c r="E12" i="43"/>
  <c r="E13" i="43"/>
  <c r="E14" i="43"/>
  <c r="E15" i="43"/>
  <c r="E16" i="43"/>
  <c r="E17" i="43"/>
  <c r="E4" i="43"/>
  <c r="D5" i="43"/>
  <c r="D6" i="43"/>
  <c r="D7" i="43"/>
  <c r="D8" i="43"/>
  <c r="D9" i="43"/>
  <c r="D10" i="43"/>
  <c r="D11" i="43"/>
  <c r="D12" i="43"/>
  <c r="D13" i="43"/>
  <c r="D14" i="43"/>
  <c r="D15" i="43"/>
  <c r="D16" i="43"/>
  <c r="D17" i="43"/>
  <c r="D4" i="43"/>
  <c r="N35" i="33"/>
  <c r="N31" i="33"/>
  <c r="N32" i="33"/>
  <c r="N33" i="33"/>
  <c r="N34" i="33"/>
  <c r="M34" i="41"/>
  <c r="M33" i="41"/>
  <c r="M32" i="41"/>
  <c r="M31" i="41"/>
  <c r="M30" i="41"/>
  <c r="N6" i="41"/>
  <c r="M29" i="41"/>
  <c r="M28" i="41"/>
  <c r="M27" i="41"/>
  <c r="M26" i="41"/>
  <c r="M25" i="41"/>
  <c r="M24" i="41"/>
  <c r="M23" i="41"/>
  <c r="M22" i="41"/>
  <c r="M21" i="41"/>
  <c r="M20" i="41"/>
  <c r="M19" i="41"/>
  <c r="M18" i="41"/>
  <c r="M17" i="41"/>
  <c r="M16" i="41"/>
  <c r="M15" i="41"/>
  <c r="M14" i="41"/>
  <c r="M13" i="41"/>
  <c r="M12" i="41"/>
  <c r="M11" i="41"/>
  <c r="M10" i="41"/>
  <c r="M9" i="41"/>
  <c r="M8" i="41"/>
  <c r="M7" i="41"/>
  <c r="M6" i="41"/>
  <c r="M5" i="41"/>
  <c r="M35" i="41"/>
  <c r="G33" i="43"/>
  <c r="G149" i="43"/>
  <c r="G37" i="43"/>
  <c r="G36" i="43"/>
  <c r="G153" i="43"/>
  <c r="G152" i="43"/>
  <c r="G35" i="43"/>
  <c r="G150" i="43"/>
  <c r="G151" i="43"/>
  <c r="G34" i="43"/>
  <c r="N7" i="41"/>
  <c r="N8" i="41"/>
  <c r="N9" i="41"/>
  <c r="N10" i="41"/>
  <c r="N11" i="41"/>
  <c r="N12" i="41"/>
  <c r="N13" i="41"/>
  <c r="N14" i="41"/>
  <c r="N15" i="41"/>
  <c r="N16" i="41"/>
  <c r="N17" i="41"/>
  <c r="N18" i="41"/>
  <c r="N19" i="41"/>
  <c r="N20" i="41"/>
  <c r="N21" i="41"/>
  <c r="N22" i="41"/>
  <c r="N23" i="41"/>
  <c r="N24" i="41"/>
  <c r="N25" i="41"/>
  <c r="N26" i="41"/>
  <c r="N27" i="41"/>
  <c r="N28" i="41"/>
  <c r="N29" i="41"/>
  <c r="N30" i="41"/>
  <c r="N31" i="41"/>
  <c r="N32" i="41"/>
  <c r="G167" i="43"/>
  <c r="G20" i="44"/>
  <c r="H20" i="44"/>
  <c r="G163" i="43"/>
  <c r="G24" i="44"/>
  <c r="H24" i="44"/>
  <c r="G159" i="43"/>
  <c r="G16" i="44"/>
  <c r="H16" i="44"/>
  <c r="G12" i="44"/>
  <c r="H12" i="44"/>
  <c r="G8" i="44"/>
  <c r="H8" i="44"/>
  <c r="G9" i="44"/>
  <c r="H9" i="44"/>
  <c r="G26" i="44"/>
  <c r="H26" i="44"/>
  <c r="G21" i="44"/>
  <c r="H21" i="44"/>
  <c r="G161" i="43"/>
  <c r="G169" i="43"/>
  <c r="G170" i="43"/>
  <c r="G17" i="44"/>
  <c r="H17" i="44"/>
  <c r="G6" i="44"/>
  <c r="H6" i="44"/>
  <c r="G160" i="43"/>
  <c r="G14" i="44"/>
  <c r="H14" i="44"/>
  <c r="G165" i="43"/>
  <c r="G166" i="43"/>
  <c r="G7" i="44"/>
  <c r="H7" i="44"/>
  <c r="G18" i="44"/>
  <c r="H18" i="44"/>
  <c r="G25" i="44"/>
  <c r="H25" i="44"/>
  <c r="G11" i="44"/>
  <c r="H11" i="44"/>
  <c r="G158" i="43"/>
  <c r="G156" i="43"/>
  <c r="G162" i="43"/>
  <c r="G19" i="44"/>
  <c r="H19" i="44"/>
  <c r="G10" i="44"/>
  <c r="H10" i="44"/>
  <c r="G15" i="44"/>
  <c r="H15" i="44"/>
  <c r="G168" i="43"/>
  <c r="G13" i="44"/>
  <c r="H13" i="44"/>
  <c r="G157" i="43"/>
  <c r="G22" i="44"/>
  <c r="H22" i="44"/>
  <c r="G164" i="43"/>
  <c r="G23" i="44"/>
  <c r="H23" i="44"/>
  <c r="G27" i="44"/>
  <c r="H27" i="44"/>
  <c r="C124" i="43"/>
  <c r="F124" i="43"/>
  <c r="G124" i="43"/>
  <c r="C66" i="43"/>
  <c r="F66" i="43"/>
  <c r="G66" i="43"/>
  <c r="C95" i="43"/>
  <c r="F95" i="43"/>
  <c r="G95" i="43"/>
  <c r="C8" i="43"/>
  <c r="F8" i="43"/>
  <c r="G8" i="43"/>
  <c r="H8" i="43"/>
  <c r="C91" i="43"/>
  <c r="F91" i="43"/>
  <c r="G91" i="43"/>
  <c r="C62" i="43"/>
  <c r="F62" i="43"/>
  <c r="G62" i="43"/>
  <c r="C4" i="43"/>
  <c r="F4" i="43"/>
  <c r="G4" i="43"/>
  <c r="H4" i="43"/>
  <c r="C17" i="33"/>
  <c r="C89" i="33"/>
  <c r="C120" i="43"/>
  <c r="F120" i="43"/>
  <c r="G120" i="43"/>
  <c r="C123" i="43"/>
  <c r="F123" i="43"/>
  <c r="G123" i="43"/>
  <c r="C94" i="43"/>
  <c r="F94" i="43"/>
  <c r="G94" i="43"/>
  <c r="C65" i="43"/>
  <c r="F65" i="43"/>
  <c r="G65" i="43"/>
  <c r="C7" i="43"/>
  <c r="F7" i="43"/>
  <c r="G7" i="43"/>
  <c r="H7" i="43"/>
  <c r="C97" i="43"/>
  <c r="F97" i="43"/>
  <c r="G97" i="43"/>
  <c r="C155" i="43"/>
  <c r="F155" i="43"/>
  <c r="G155" i="43"/>
  <c r="C68" i="43"/>
  <c r="F68" i="43"/>
  <c r="G68" i="43"/>
  <c r="C10" i="43"/>
  <c r="F10" i="43"/>
  <c r="G10" i="43"/>
  <c r="H10" i="43"/>
  <c r="C39" i="43"/>
  <c r="F39" i="43"/>
  <c r="G39" i="43"/>
  <c r="C126" i="43"/>
  <c r="F126" i="43"/>
  <c r="G126" i="43"/>
  <c r="C93" i="43"/>
  <c r="F93" i="43"/>
  <c r="G93" i="43"/>
  <c r="C122" i="43"/>
  <c r="F122" i="43"/>
  <c r="G122" i="43"/>
  <c r="C64" i="43"/>
  <c r="F64" i="43"/>
  <c r="G64" i="43"/>
  <c r="C6" i="43"/>
  <c r="F6" i="43"/>
  <c r="G6" i="43"/>
  <c r="H6" i="43"/>
  <c r="C154" i="43"/>
  <c r="F154" i="43"/>
  <c r="G154" i="43"/>
  <c r="C67" i="43"/>
  <c r="F67" i="43"/>
  <c r="G67" i="43"/>
  <c r="C9" i="43"/>
  <c r="F9" i="43"/>
  <c r="G9" i="43"/>
  <c r="H9" i="43"/>
  <c r="C38" i="43"/>
  <c r="F38" i="43"/>
  <c r="G38" i="43"/>
  <c r="C125" i="43"/>
  <c r="F125" i="43"/>
  <c r="G125" i="43"/>
  <c r="C96" i="43"/>
  <c r="F96" i="43"/>
  <c r="G96" i="43"/>
  <c r="C63" i="43"/>
  <c r="F63" i="43"/>
  <c r="G63" i="43"/>
  <c r="C5" i="43"/>
  <c r="F5" i="43"/>
  <c r="G5" i="43"/>
  <c r="H5" i="43"/>
  <c r="C121" i="43"/>
  <c r="F121" i="43"/>
  <c r="G121" i="43"/>
  <c r="C92" i="43"/>
  <c r="F92" i="43"/>
  <c r="G92" i="43"/>
  <c r="G135" i="43"/>
  <c r="G139" i="43"/>
  <c r="G127" i="43"/>
  <c r="G131" i="43"/>
  <c r="G141" i="43"/>
  <c r="G137" i="43"/>
  <c r="G133" i="43"/>
  <c r="G129" i="43"/>
  <c r="G140" i="43"/>
  <c r="G134" i="43"/>
  <c r="G128" i="43"/>
  <c r="G132" i="43"/>
  <c r="G130" i="43"/>
  <c r="G138" i="43"/>
  <c r="G136" i="43"/>
  <c r="G111" i="43"/>
  <c r="G107" i="43"/>
  <c r="G103" i="43"/>
  <c r="G99" i="43"/>
  <c r="G112" i="43"/>
  <c r="G108" i="43"/>
  <c r="G104" i="43"/>
  <c r="G100" i="43"/>
  <c r="G109" i="43"/>
  <c r="G105" i="43"/>
  <c r="G101" i="43"/>
  <c r="G110" i="43"/>
  <c r="G106" i="43"/>
  <c r="G102" i="43"/>
  <c r="G98" i="43"/>
  <c r="D26" i="43"/>
  <c r="G82" i="43"/>
  <c r="G78" i="43"/>
  <c r="G74" i="43"/>
  <c r="G70" i="43"/>
  <c r="G83" i="43"/>
  <c r="G79" i="43"/>
  <c r="G75" i="43"/>
  <c r="G71" i="43"/>
  <c r="G80" i="43"/>
  <c r="G76" i="43"/>
  <c r="G72" i="43"/>
  <c r="G81" i="43"/>
  <c r="G77" i="43"/>
  <c r="G73" i="43"/>
  <c r="G69" i="43"/>
  <c r="G49" i="43"/>
  <c r="G53" i="43"/>
  <c r="G47" i="43"/>
  <c r="G48" i="43"/>
  <c r="G54" i="43"/>
  <c r="G46" i="43"/>
  <c r="G51" i="43"/>
  <c r="G52" i="43"/>
  <c r="G50" i="43"/>
  <c r="G24" i="43"/>
  <c r="H24" i="43"/>
  <c r="G22" i="43"/>
  <c r="H22" i="43"/>
  <c r="G20" i="43"/>
  <c r="H20" i="43"/>
  <c r="G18" i="43"/>
  <c r="H18" i="43"/>
  <c r="G25" i="43"/>
  <c r="H25" i="43"/>
  <c r="G23" i="43"/>
  <c r="H23" i="43"/>
  <c r="G21" i="43"/>
  <c r="H21" i="43"/>
  <c r="G19" i="43"/>
  <c r="H19" i="43"/>
  <c r="F17" i="43"/>
  <c r="G17" i="43"/>
  <c r="H17" i="43"/>
  <c r="F13" i="43"/>
  <c r="G13" i="43"/>
  <c r="H13" i="43"/>
  <c r="F45" i="43"/>
  <c r="G45" i="43"/>
  <c r="F14" i="43"/>
  <c r="G14" i="43"/>
  <c r="H14" i="43"/>
  <c r="F41" i="43"/>
  <c r="G41" i="43"/>
  <c r="F44" i="43"/>
  <c r="G44" i="43"/>
  <c r="F40" i="43"/>
  <c r="G40" i="43"/>
  <c r="E30" i="45"/>
  <c r="F16" i="43"/>
  <c r="G16" i="43"/>
  <c r="H16" i="43"/>
  <c r="F12" i="43"/>
  <c r="G12" i="43"/>
  <c r="H12" i="43"/>
  <c r="F43" i="43"/>
  <c r="G43" i="43"/>
  <c r="F15" i="43"/>
  <c r="G15" i="43"/>
  <c r="H15" i="43"/>
  <c r="F11" i="43"/>
  <c r="G11" i="43"/>
  <c r="H11" i="43"/>
  <c r="F42" i="43"/>
  <c r="G42" i="43"/>
  <c r="G5" i="44"/>
  <c r="H5" i="44"/>
  <c r="E31" i="44"/>
  <c r="D28" i="44"/>
  <c r="E89" i="33"/>
  <c r="D28" i="76"/>
  <c r="D28" i="75"/>
  <c r="D28" i="74"/>
  <c r="C27" i="34"/>
  <c r="E27" i="34"/>
  <c r="D28" i="67"/>
  <c r="L29" i="45"/>
  <c r="C63" i="36"/>
  <c r="H26" i="43"/>
  <c r="G29" i="45"/>
  <c r="L30" i="45"/>
  <c r="G30" i="45"/>
  <c r="E31" i="45"/>
  <c r="G8" i="45"/>
  <c r="L7" i="45"/>
  <c r="G7" i="45"/>
  <c r="L8" i="45"/>
  <c r="G9" i="45"/>
  <c r="L9" i="45"/>
  <c r="G10" i="45"/>
  <c r="L10" i="45"/>
  <c r="G11" i="45"/>
  <c r="L11" i="45"/>
  <c r="G12" i="45"/>
  <c r="L12" i="45"/>
  <c r="G13" i="45"/>
  <c r="L13" i="45"/>
  <c r="G14" i="45"/>
  <c r="L14" i="45"/>
  <c r="G15" i="45"/>
  <c r="L15" i="45"/>
  <c r="G16" i="45"/>
  <c r="L16" i="45"/>
  <c r="G17" i="45"/>
  <c r="L17" i="45"/>
  <c r="G18" i="45"/>
  <c r="L18" i="45"/>
  <c r="G19" i="45"/>
  <c r="L19" i="45"/>
  <c r="G20" i="45"/>
  <c r="L20" i="45"/>
  <c r="G21" i="45"/>
  <c r="L21" i="45"/>
  <c r="L22" i="45"/>
  <c r="G22" i="45"/>
  <c r="G23" i="45"/>
  <c r="L23" i="45"/>
  <c r="G24" i="45"/>
  <c r="L24" i="45"/>
  <c r="G25" i="45"/>
  <c r="L25" i="45"/>
  <c r="G26" i="45"/>
  <c r="L26" i="45"/>
  <c r="G27" i="45"/>
  <c r="L27" i="45"/>
  <c r="L28" i="45"/>
  <c r="G28" i="45"/>
  <c r="H28" i="44"/>
  <c r="E29" i="44"/>
  <c r="N33" i="41"/>
  <c r="F28" i="76"/>
  <c r="F28" i="75"/>
  <c r="F28" i="74"/>
  <c r="F28" i="67"/>
  <c r="E27" i="43"/>
  <c r="F7" i="45"/>
  <c r="G31" i="45"/>
  <c r="E32" i="45"/>
  <c r="L31" i="45"/>
  <c r="H29" i="44"/>
  <c r="N34" i="41"/>
  <c r="N35" i="41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H29" i="45"/>
  <c r="J7" i="45"/>
  <c r="H7" i="45"/>
  <c r="L32" i="45"/>
  <c r="G32" i="45"/>
  <c r="E33" i="45"/>
  <c r="H8" i="45"/>
  <c r="H14" i="45"/>
  <c r="H17" i="45"/>
  <c r="H11" i="45"/>
  <c r="H12" i="45"/>
  <c r="H23" i="45"/>
  <c r="H21" i="45"/>
  <c r="H16" i="45"/>
  <c r="H22" i="45"/>
  <c r="H25" i="45"/>
  <c r="H18" i="45"/>
  <c r="F30" i="45"/>
  <c r="H30" i="45"/>
  <c r="M7" i="45"/>
  <c r="H15" i="45"/>
  <c r="H27" i="45"/>
  <c r="H28" i="45"/>
  <c r="H24" i="45"/>
  <c r="H20" i="45"/>
  <c r="H19" i="45"/>
  <c r="H26" i="45"/>
  <c r="H10" i="45"/>
  <c r="H13" i="45"/>
  <c r="H9" i="45"/>
  <c r="G33" i="45"/>
  <c r="E34" i="45"/>
  <c r="L33" i="45"/>
  <c r="G5" i="41"/>
  <c r="G6" i="41"/>
  <c r="H6" i="41"/>
  <c r="I6" i="41"/>
  <c r="G7" i="41"/>
  <c r="H7" i="41"/>
  <c r="I7" i="41"/>
  <c r="G8" i="41"/>
  <c r="H8" i="41"/>
  <c r="I8" i="41"/>
  <c r="G9" i="41"/>
  <c r="H9" i="41"/>
  <c r="I9" i="41"/>
  <c r="C5" i="41"/>
  <c r="E30" i="41"/>
  <c r="E32" i="41"/>
  <c r="E33" i="41"/>
  <c r="E34" i="41"/>
  <c r="D11" i="41"/>
  <c r="D13" i="41"/>
  <c r="D15" i="41"/>
  <c r="D17" i="41"/>
  <c r="D19" i="41"/>
  <c r="E6" i="41"/>
  <c r="E7" i="41"/>
  <c r="E9" i="41"/>
  <c r="D25" i="41"/>
  <c r="E11" i="41"/>
  <c r="D27" i="41"/>
  <c r="E13" i="41"/>
  <c r="D29" i="41"/>
  <c r="E15" i="41"/>
  <c r="E19" i="41"/>
  <c r="E20" i="41"/>
  <c r="E21" i="41"/>
  <c r="E22" i="41"/>
  <c r="E23" i="41"/>
  <c r="E24" i="41"/>
  <c r="E25" i="41"/>
  <c r="E26" i="41"/>
  <c r="E27" i="41"/>
  <c r="E28" i="41"/>
  <c r="E29" i="41"/>
  <c r="E22" i="90"/>
  <c r="D22" i="90"/>
  <c r="G22" i="90"/>
  <c r="F22" i="90"/>
  <c r="F31" i="45"/>
  <c r="F32" i="45"/>
  <c r="H5" i="41"/>
  <c r="M22" i="47"/>
  <c r="K22" i="47"/>
  <c r="L22" i="47"/>
  <c r="J22" i="47"/>
  <c r="L34" i="45"/>
  <c r="G34" i="45"/>
  <c r="E35" i="45"/>
  <c r="F28" i="34"/>
  <c r="D61" i="44"/>
  <c r="C14" i="33"/>
  <c r="D32" i="41"/>
  <c r="F32" i="41"/>
  <c r="D18" i="41"/>
  <c r="D16" i="41"/>
  <c r="D14" i="41"/>
  <c r="D12" i="41"/>
  <c r="D10" i="41"/>
  <c r="E17" i="41"/>
  <c r="E5" i="41"/>
  <c r="E18" i="41"/>
  <c r="E16" i="41"/>
  <c r="E14" i="41"/>
  <c r="E12" i="41"/>
  <c r="E10" i="41"/>
  <c r="E8" i="41"/>
  <c r="E31" i="41"/>
  <c r="J7" i="41"/>
  <c r="O7" i="41"/>
  <c r="P7" i="41"/>
  <c r="Q7" i="41"/>
  <c r="J8" i="41"/>
  <c r="O8" i="41"/>
  <c r="P8" i="41"/>
  <c r="Q8" i="41"/>
  <c r="C6" i="41"/>
  <c r="C7" i="41"/>
  <c r="C8" i="41"/>
  <c r="C9" i="41"/>
  <c r="C10" i="41"/>
  <c r="C11" i="41"/>
  <c r="C12" i="41"/>
  <c r="C13" i="41"/>
  <c r="C14" i="41"/>
  <c r="C15" i="41"/>
  <c r="C16" i="41"/>
  <c r="C17" i="41"/>
  <c r="C18" i="41"/>
  <c r="C19" i="41"/>
  <c r="C20" i="41"/>
  <c r="H31" i="45"/>
  <c r="E35" i="41"/>
  <c r="I5" i="41"/>
  <c r="K11" i="53"/>
  <c r="AA11" i="53"/>
  <c r="Y11" i="53"/>
  <c r="P11" i="53"/>
  <c r="I11" i="53"/>
  <c r="J11" i="53"/>
  <c r="L11" i="53"/>
  <c r="M11" i="53"/>
  <c r="W11" i="53"/>
  <c r="N11" i="53"/>
  <c r="X11" i="53"/>
  <c r="H11" i="53"/>
  <c r="O11" i="53"/>
  <c r="G35" i="45"/>
  <c r="E36" i="45"/>
  <c r="L35" i="45"/>
  <c r="F33" i="45"/>
  <c r="H32" i="45"/>
  <c r="D26" i="41"/>
  <c r="D31" i="41"/>
  <c r="F31" i="41"/>
  <c r="D34" i="41"/>
  <c r="F34" i="41"/>
  <c r="D28" i="41"/>
  <c r="D30" i="41"/>
  <c r="F30" i="41"/>
  <c r="D33" i="41"/>
  <c r="F33" i="41"/>
  <c r="J9" i="41"/>
  <c r="O9" i="41"/>
  <c r="P9" i="41"/>
  <c r="Q9" i="41"/>
  <c r="F14" i="41"/>
  <c r="F11" i="41"/>
  <c r="J6" i="41"/>
  <c r="O6" i="41"/>
  <c r="P6" i="41"/>
  <c r="Q6" i="41"/>
  <c r="F19" i="41"/>
  <c r="F17" i="41"/>
  <c r="F12" i="41"/>
  <c r="F10" i="41"/>
  <c r="F18" i="41"/>
  <c r="F16" i="41"/>
  <c r="F15" i="41"/>
  <c r="F13" i="41"/>
  <c r="C21" i="41"/>
  <c r="C22" i="90"/>
  <c r="I22" i="47"/>
  <c r="J5" i="41"/>
  <c r="Z11" i="53"/>
  <c r="L36" i="45"/>
  <c r="G36" i="45"/>
  <c r="E37" i="45"/>
  <c r="F34" i="45"/>
  <c r="H33" i="45"/>
  <c r="C22" i="41"/>
  <c r="I33" i="45"/>
  <c r="O5" i="41"/>
  <c r="G37" i="45"/>
  <c r="L37" i="45"/>
  <c r="L38" i="45"/>
  <c r="F35" i="45"/>
  <c r="H34" i="45"/>
  <c r="I34" i="45"/>
  <c r="C23" i="41"/>
  <c r="G38" i="45"/>
  <c r="P5" i="41"/>
  <c r="F36" i="45"/>
  <c r="H35" i="45"/>
  <c r="I35" i="45"/>
  <c r="C24" i="41"/>
  <c r="Q5" i="41"/>
  <c r="F37" i="45"/>
  <c r="H36" i="45"/>
  <c r="I36" i="45"/>
  <c r="C25" i="41"/>
  <c r="F38" i="45"/>
  <c r="H37" i="45"/>
  <c r="H38" i="45"/>
  <c r="F25" i="41"/>
  <c r="C26" i="41"/>
  <c r="F26" i="41"/>
  <c r="C27" i="41"/>
  <c r="F27" i="41"/>
  <c r="C28" i="41"/>
  <c r="F28" i="41"/>
  <c r="C29" i="41"/>
  <c r="C30" i="41"/>
  <c r="C31" i="41"/>
  <c r="C32" i="41"/>
  <c r="C33" i="41"/>
  <c r="C34" i="41"/>
  <c r="F29" i="41"/>
  <c r="J64" i="36"/>
  <c r="P13" i="47"/>
  <c r="P17" i="47"/>
  <c r="A11" i="49"/>
  <c r="K12" i="53"/>
  <c r="K10" i="53"/>
  <c r="L12" i="53"/>
  <c r="L10" i="53"/>
  <c r="Q13" i="47"/>
  <c r="Q17" i="47"/>
  <c r="A12" i="49"/>
  <c r="H12" i="53"/>
  <c r="H10" i="53"/>
  <c r="P12" i="53"/>
  <c r="P10" i="53"/>
  <c r="U13" i="47"/>
  <c r="U17" i="47"/>
  <c r="A16" i="49"/>
  <c r="A28" i="49"/>
  <c r="AA28" i="49"/>
  <c r="J12" i="53"/>
  <c r="J10" i="53"/>
  <c r="O13" i="47"/>
  <c r="O17" i="47"/>
  <c r="A10" i="49"/>
  <c r="A27" i="49"/>
  <c r="AA12" i="53"/>
  <c r="AA10" i="53"/>
  <c r="R13" i="47"/>
  <c r="R17" i="47"/>
  <c r="A13" i="49"/>
  <c r="M12" i="53"/>
  <c r="M10" i="53"/>
  <c r="V13" i="47"/>
  <c r="V17" i="47"/>
  <c r="A17" i="49"/>
  <c r="Q12" i="53"/>
  <c r="Q10" i="53"/>
  <c r="T13" i="47"/>
  <c r="T17" i="47"/>
  <c r="A15" i="49"/>
  <c r="O12" i="53"/>
  <c r="O10" i="53"/>
  <c r="N12" i="53"/>
  <c r="N10" i="53"/>
  <c r="S13" i="47"/>
  <c r="S17" i="47"/>
  <c r="Z12" i="53"/>
  <c r="Z10" i="53"/>
  <c r="A26" i="49"/>
  <c r="N13" i="47"/>
  <c r="N17" i="47"/>
  <c r="I12" i="53"/>
  <c r="I10" i="53"/>
  <c r="A25" i="49"/>
  <c r="Y12" i="53"/>
  <c r="Y10" i="53"/>
  <c r="X12" i="53"/>
  <c r="X10" i="53"/>
  <c r="O16" i="49"/>
  <c r="P16" i="49"/>
  <c r="Q16" i="49"/>
  <c r="R16" i="49"/>
  <c r="S16" i="49"/>
  <c r="T16" i="49"/>
  <c r="U16" i="49"/>
  <c r="V16" i="49"/>
  <c r="W16" i="49"/>
  <c r="X16" i="49"/>
  <c r="Y16" i="49"/>
  <c r="Z16" i="49"/>
  <c r="AA16" i="49"/>
  <c r="K12" i="49"/>
  <c r="L12" i="49"/>
  <c r="M12" i="49"/>
  <c r="N12" i="49"/>
  <c r="O12" i="49"/>
  <c r="P12" i="49"/>
  <c r="Q12" i="49"/>
  <c r="R12" i="49"/>
  <c r="S12" i="49"/>
  <c r="T12" i="49"/>
  <c r="U12" i="49"/>
  <c r="V12" i="49"/>
  <c r="W12" i="49"/>
  <c r="X12" i="49"/>
  <c r="Y12" i="49"/>
  <c r="W12" i="53"/>
  <c r="W10" i="53"/>
  <c r="J11" i="49"/>
  <c r="K11" i="49"/>
  <c r="L11" i="49"/>
  <c r="M11" i="49"/>
  <c r="N11" i="49"/>
  <c r="O11" i="49"/>
  <c r="P11" i="49"/>
  <c r="Q11" i="49"/>
  <c r="R11" i="49"/>
  <c r="S11" i="49"/>
  <c r="T11" i="49"/>
  <c r="U11" i="49"/>
  <c r="V11" i="49"/>
  <c r="W11" i="49"/>
  <c r="X11" i="49"/>
  <c r="A24" i="49"/>
  <c r="Y26" i="49"/>
  <c r="Z26" i="49"/>
  <c r="AA26" i="49"/>
  <c r="A14" i="49"/>
  <c r="I10" i="49"/>
  <c r="J10" i="49"/>
  <c r="K10" i="49"/>
  <c r="L10" i="49"/>
  <c r="M10" i="49"/>
  <c r="N10" i="49"/>
  <c r="O10" i="49"/>
  <c r="P10" i="49"/>
  <c r="Q10" i="49"/>
  <c r="R10" i="49"/>
  <c r="S10" i="49"/>
  <c r="T10" i="49"/>
  <c r="U10" i="49"/>
  <c r="V10" i="49"/>
  <c r="W10" i="49"/>
  <c r="X25" i="49"/>
  <c r="Y25" i="49"/>
  <c r="Z25" i="49"/>
  <c r="AA25" i="49"/>
  <c r="A9" i="49"/>
  <c r="N15" i="49"/>
  <c r="O15" i="49"/>
  <c r="P15" i="49"/>
  <c r="Q15" i="49"/>
  <c r="R15" i="49"/>
  <c r="S15" i="49"/>
  <c r="T15" i="49"/>
  <c r="U15" i="49"/>
  <c r="V15" i="49"/>
  <c r="W15" i="49"/>
  <c r="X15" i="49"/>
  <c r="Y15" i="49"/>
  <c r="Z15" i="49"/>
  <c r="AA15" i="49"/>
  <c r="P17" i="49"/>
  <c r="Q17" i="49"/>
  <c r="R17" i="49"/>
  <c r="S17" i="49"/>
  <c r="T17" i="49"/>
  <c r="U17" i="49"/>
  <c r="V17" i="49"/>
  <c r="W17" i="49"/>
  <c r="X17" i="49"/>
  <c r="Y17" i="49"/>
  <c r="Z17" i="49"/>
  <c r="AA17" i="49"/>
  <c r="L13" i="49"/>
  <c r="M13" i="49"/>
  <c r="N13" i="49"/>
  <c r="O13" i="49"/>
  <c r="P13" i="49"/>
  <c r="Q13" i="49"/>
  <c r="R13" i="49"/>
  <c r="S13" i="49"/>
  <c r="T13" i="49"/>
  <c r="U13" i="49"/>
  <c r="V13" i="49"/>
  <c r="W13" i="49"/>
  <c r="X13" i="49"/>
  <c r="Y13" i="49"/>
  <c r="Z13" i="49"/>
  <c r="Z27" i="49"/>
  <c r="AA27" i="49"/>
  <c r="M14" i="49"/>
  <c r="N14" i="49"/>
  <c r="O14" i="49"/>
  <c r="P14" i="49"/>
  <c r="Q14" i="49"/>
  <c r="R14" i="49"/>
  <c r="S14" i="49"/>
  <c r="T14" i="49"/>
  <c r="U14" i="49"/>
  <c r="V14" i="49"/>
  <c r="W14" i="49"/>
  <c r="X14" i="49"/>
  <c r="Y14" i="49"/>
  <c r="Z14" i="49"/>
  <c r="AA14" i="49"/>
  <c r="W24" i="49"/>
  <c r="X24" i="49"/>
  <c r="Y24" i="49"/>
  <c r="Z24" i="49"/>
  <c r="AA24" i="49"/>
  <c r="H9" i="49"/>
  <c r="I9" i="49"/>
  <c r="J9" i="49"/>
  <c r="K9" i="49"/>
  <c r="L9" i="49"/>
  <c r="M9" i="49"/>
  <c r="N9" i="49"/>
  <c r="O9" i="49"/>
  <c r="P9" i="49"/>
  <c r="Q9" i="49"/>
  <c r="R9" i="49"/>
  <c r="S9" i="49"/>
  <c r="T9" i="49"/>
  <c r="U9" i="49"/>
  <c r="V9" i="49"/>
  <c r="AE33" i="33"/>
  <c r="N30" i="33"/>
  <c r="N29" i="33"/>
  <c r="N28" i="33"/>
  <c r="N27" i="33"/>
  <c r="N26" i="33"/>
  <c r="N25" i="33"/>
  <c r="N24" i="33"/>
  <c r="N23" i="33"/>
  <c r="N22" i="33"/>
  <c r="N21" i="33"/>
  <c r="N20" i="33"/>
  <c r="AF19" i="33"/>
  <c r="N19" i="33"/>
  <c r="AF18" i="33"/>
  <c r="N18" i="33"/>
  <c r="AF17" i="33"/>
  <c r="N17" i="33"/>
  <c r="N16" i="33"/>
  <c r="N15" i="33"/>
  <c r="N14" i="33"/>
  <c r="N13" i="33"/>
  <c r="N12" i="33"/>
  <c r="N11" i="33"/>
  <c r="AF10" i="33"/>
  <c r="AF11" i="33"/>
  <c r="N10" i="33"/>
  <c r="Q9" i="33"/>
  <c r="Q12" i="33"/>
  <c r="N9" i="33"/>
  <c r="AF8" i="33"/>
  <c r="N8" i="33"/>
  <c r="AF7" i="33"/>
  <c r="N7" i="33"/>
  <c r="AF6" i="33"/>
  <c r="N6" i="33"/>
  <c r="AF5" i="33"/>
  <c r="W5" i="33"/>
  <c r="W6" i="33"/>
  <c r="W7" i="33"/>
  <c r="W8" i="33"/>
  <c r="W9" i="33"/>
  <c r="W10" i="33"/>
  <c r="W11" i="33"/>
  <c r="W12" i="33"/>
  <c r="W13" i="33"/>
  <c r="W14" i="33"/>
  <c r="W15" i="33"/>
  <c r="W16" i="33"/>
  <c r="W17" i="33"/>
  <c r="W18" i="33"/>
  <c r="W19" i="33"/>
  <c r="W20" i="33"/>
  <c r="W21" i="33"/>
  <c r="W22" i="33"/>
  <c r="W23" i="33"/>
  <c r="W24" i="33"/>
  <c r="W25" i="33"/>
  <c r="W26" i="33"/>
  <c r="W27" i="33"/>
  <c r="W28" i="33"/>
  <c r="T5" i="33"/>
  <c r="T6" i="33"/>
  <c r="T7" i="33"/>
  <c r="T8" i="33"/>
  <c r="T9" i="33"/>
  <c r="T10" i="33"/>
  <c r="T11" i="33"/>
  <c r="T12" i="33"/>
  <c r="T13" i="33"/>
  <c r="T14" i="33"/>
  <c r="T15" i="33"/>
  <c r="T16" i="33"/>
  <c r="T17" i="33"/>
  <c r="T18" i="33"/>
  <c r="T19" i="33"/>
  <c r="T20" i="33"/>
  <c r="T21" i="33"/>
  <c r="T22" i="33"/>
  <c r="T23" i="33"/>
  <c r="T24" i="33"/>
  <c r="T25" i="33"/>
  <c r="T26" i="33"/>
  <c r="T27" i="33"/>
  <c r="T28" i="33"/>
  <c r="Q5" i="33"/>
  <c r="N5" i="33"/>
  <c r="S4" i="33"/>
  <c r="U4" i="33"/>
  <c r="C4" i="33"/>
  <c r="D8" i="90"/>
  <c r="C24" i="90"/>
  <c r="I21" i="47"/>
  <c r="C21" i="90"/>
  <c r="C9" i="90"/>
  <c r="D9" i="90"/>
  <c r="E9" i="90"/>
  <c r="I6" i="75"/>
  <c r="I6" i="76"/>
  <c r="I6" i="74"/>
  <c r="I7" i="76"/>
  <c r="I8" i="75"/>
  <c r="I7" i="75"/>
  <c r="I8" i="76"/>
  <c r="I7" i="74"/>
  <c r="I9" i="76"/>
  <c r="I8" i="74"/>
  <c r="I9" i="75"/>
  <c r="I10" i="76"/>
  <c r="I6" i="67"/>
  <c r="G5" i="34"/>
  <c r="D33" i="43"/>
  <c r="H33" i="43"/>
  <c r="I11" i="76"/>
  <c r="I10" i="75"/>
  <c r="I9" i="74"/>
  <c r="I11" i="75"/>
  <c r="I7" i="67"/>
  <c r="G6" i="34"/>
  <c r="D34" i="43"/>
  <c r="H34" i="43"/>
  <c r="I12" i="76"/>
  <c r="I10" i="74"/>
  <c r="I9" i="67"/>
  <c r="I12" i="75"/>
  <c r="I8" i="67"/>
  <c r="G7" i="34"/>
  <c r="D35" i="43"/>
  <c r="H35" i="43"/>
  <c r="I13" i="76"/>
  <c r="I11" i="74"/>
  <c r="I10" i="67"/>
  <c r="I14" i="76"/>
  <c r="I13" i="75"/>
  <c r="I12" i="74"/>
  <c r="I11" i="67"/>
  <c r="I14" i="75"/>
  <c r="I13" i="74"/>
  <c r="I15" i="76"/>
  <c r="I12" i="67"/>
  <c r="G11" i="34"/>
  <c r="I15" i="75"/>
  <c r="I16" i="76"/>
  <c r="I14" i="74"/>
  <c r="I13" i="67"/>
  <c r="I17" i="76"/>
  <c r="I15" i="74"/>
  <c r="I16" i="75"/>
  <c r="I14" i="67"/>
  <c r="I16" i="74"/>
  <c r="I18" i="76"/>
  <c r="I17" i="75"/>
  <c r="I15" i="67"/>
  <c r="I19" i="76"/>
  <c r="I18" i="75"/>
  <c r="I17" i="74"/>
  <c r="I16" i="67"/>
  <c r="I19" i="75"/>
  <c r="I20" i="76"/>
  <c r="I18" i="74"/>
  <c r="I17" i="67"/>
  <c r="I21" i="76"/>
  <c r="I20" i="75"/>
  <c r="I19" i="74"/>
  <c r="I18" i="67"/>
  <c r="I22" i="76"/>
  <c r="I21" i="75"/>
  <c r="I20" i="74"/>
  <c r="I19" i="67"/>
  <c r="I23" i="76"/>
  <c r="I21" i="74"/>
  <c r="I22" i="75"/>
  <c r="I20" i="67"/>
  <c r="I24" i="76"/>
  <c r="I22" i="74"/>
  <c r="I23" i="75"/>
  <c r="I21" i="67"/>
  <c r="I23" i="74"/>
  <c r="I25" i="76"/>
  <c r="I24" i="75"/>
  <c r="I22" i="67"/>
  <c r="I25" i="75"/>
  <c r="I24" i="74"/>
  <c r="I26" i="76"/>
  <c r="I23" i="67"/>
  <c r="I25" i="74"/>
  <c r="I26" i="75"/>
  <c r="I27" i="76"/>
  <c r="I28" i="76"/>
  <c r="I24" i="67"/>
  <c r="I26" i="74"/>
  <c r="I27" i="75"/>
  <c r="I25" i="67"/>
  <c r="I28" i="75"/>
  <c r="I27" i="74"/>
  <c r="I28" i="74"/>
  <c r="I26" i="67"/>
  <c r="I27" i="67"/>
  <c r="I28" i="67"/>
  <c r="C5" i="53"/>
  <c r="D5" i="53"/>
  <c r="E5" i="53"/>
  <c r="F5" i="53"/>
  <c r="G5" i="53"/>
  <c r="H5" i="53"/>
  <c r="I5" i="53"/>
  <c r="J5" i="53"/>
  <c r="K5" i="53"/>
  <c r="L5" i="53"/>
  <c r="M5" i="53"/>
  <c r="N5" i="53"/>
  <c r="O5" i="53"/>
  <c r="P5" i="53"/>
  <c r="Q5" i="53"/>
  <c r="R5" i="53"/>
  <c r="S5" i="53"/>
  <c r="T5" i="53"/>
  <c r="U5" i="53"/>
  <c r="V5" i="53"/>
  <c r="W5" i="53"/>
  <c r="X5" i="53"/>
  <c r="Y5" i="53"/>
  <c r="Z5" i="53"/>
  <c r="AA5" i="53"/>
  <c r="C19" i="53"/>
  <c r="D19" i="53"/>
  <c r="E19" i="53"/>
  <c r="F19" i="53"/>
  <c r="G19" i="53"/>
  <c r="H19" i="53"/>
  <c r="I19" i="53"/>
  <c r="J19" i="53"/>
  <c r="K19" i="53"/>
  <c r="L19" i="53"/>
  <c r="M19" i="53"/>
  <c r="N19" i="53"/>
  <c r="O19" i="53"/>
  <c r="P19" i="53"/>
  <c r="Q19" i="53"/>
  <c r="R19" i="53"/>
  <c r="S19" i="53"/>
  <c r="T19" i="53"/>
  <c r="U19" i="53"/>
  <c r="V19" i="53"/>
  <c r="W19" i="53"/>
  <c r="X19" i="53"/>
  <c r="Y19" i="53"/>
  <c r="Z19" i="53"/>
  <c r="AA19" i="53"/>
  <c r="I9" i="47"/>
  <c r="L9" i="47"/>
  <c r="K9" i="47"/>
  <c r="J9" i="47"/>
  <c r="M9" i="47"/>
  <c r="I14" i="45"/>
  <c r="I18" i="45"/>
  <c r="I23" i="45"/>
  <c r="I27" i="45"/>
  <c r="I30" i="45"/>
  <c r="I9" i="45"/>
  <c r="I13" i="45"/>
  <c r="I17" i="45"/>
  <c r="I20" i="45"/>
  <c r="I22" i="45"/>
  <c r="I26" i="45"/>
  <c r="I29" i="45"/>
  <c r="I32" i="45"/>
  <c r="X4" i="33"/>
  <c r="Y4" i="33"/>
  <c r="D12" i="46"/>
  <c r="I7" i="45"/>
  <c r="N7" i="45"/>
  <c r="I8" i="45"/>
  <c r="I10" i="45"/>
  <c r="I12" i="45"/>
  <c r="I15" i="45"/>
  <c r="I19" i="45"/>
  <c r="I21" i="45"/>
  <c r="I24" i="45"/>
  <c r="I28" i="45"/>
  <c r="I31" i="45"/>
  <c r="I11" i="45"/>
  <c r="I16" i="45"/>
  <c r="AF20" i="33"/>
  <c r="I25" i="45"/>
  <c r="I24" i="47"/>
  <c r="X38" i="33"/>
  <c r="AF9" i="33"/>
  <c r="AF12" i="33"/>
  <c r="AF14" i="33"/>
  <c r="S5" i="33"/>
  <c r="C23" i="90"/>
  <c r="D24" i="90"/>
  <c r="E24" i="90"/>
  <c r="F24" i="90"/>
  <c r="G24" i="90"/>
  <c r="H24" i="90"/>
  <c r="I24" i="90"/>
  <c r="J24" i="90"/>
  <c r="K24" i="90"/>
  <c r="L24" i="90"/>
  <c r="M24" i="90"/>
  <c r="N24" i="90"/>
  <c r="O24" i="90"/>
  <c r="P24" i="90"/>
  <c r="Q24" i="90"/>
  <c r="R24" i="90"/>
  <c r="S24" i="90"/>
  <c r="T24" i="90"/>
  <c r="C5" i="90"/>
  <c r="E12" i="46"/>
  <c r="F12" i="46"/>
  <c r="C25" i="90"/>
  <c r="B9" i="90"/>
  <c r="C11" i="90"/>
  <c r="D21" i="90"/>
  <c r="E21" i="90"/>
  <c r="F21" i="90"/>
  <c r="G21" i="90"/>
  <c r="H21" i="90"/>
  <c r="I21" i="90"/>
  <c r="J21" i="90"/>
  <c r="K21" i="90"/>
  <c r="L21" i="90"/>
  <c r="M21" i="90"/>
  <c r="N21" i="90"/>
  <c r="O21" i="90"/>
  <c r="P21" i="90"/>
  <c r="Q21" i="90"/>
  <c r="R21" i="90"/>
  <c r="S21" i="90"/>
  <c r="T21" i="90"/>
  <c r="E8" i="90"/>
  <c r="F8" i="90"/>
  <c r="D11" i="90"/>
  <c r="G26" i="34"/>
  <c r="G23" i="34"/>
  <c r="G22" i="34"/>
  <c r="G21" i="34"/>
  <c r="G16" i="34"/>
  <c r="G15" i="34"/>
  <c r="G10" i="34"/>
  <c r="G25" i="34"/>
  <c r="G24" i="34"/>
  <c r="G20" i="34"/>
  <c r="G19" i="34"/>
  <c r="G18" i="34"/>
  <c r="G17" i="34"/>
  <c r="G14" i="34"/>
  <c r="G13" i="34"/>
  <c r="G12" i="34"/>
  <c r="G9" i="34"/>
  <c r="D37" i="43"/>
  <c r="H37" i="43"/>
  <c r="G8" i="34"/>
  <c r="D36" i="43"/>
  <c r="H36" i="43"/>
  <c r="G27" i="34"/>
  <c r="L26" i="74"/>
  <c r="J26" i="74"/>
  <c r="K26" i="74"/>
  <c r="L24" i="74"/>
  <c r="J24" i="74"/>
  <c r="K24" i="74"/>
  <c r="L22" i="74"/>
  <c r="J22" i="74"/>
  <c r="K22" i="74"/>
  <c r="J21" i="75"/>
  <c r="K21" i="75"/>
  <c r="L21" i="75"/>
  <c r="J20" i="76"/>
  <c r="K20" i="76"/>
  <c r="L20" i="76"/>
  <c r="L18" i="76"/>
  <c r="J18" i="76"/>
  <c r="K18" i="76"/>
  <c r="L16" i="76"/>
  <c r="J16" i="76"/>
  <c r="K16" i="76"/>
  <c r="L13" i="75"/>
  <c r="J13" i="75"/>
  <c r="K13" i="75"/>
  <c r="J10" i="74"/>
  <c r="K10" i="74"/>
  <c r="L10" i="74"/>
  <c r="J10" i="76"/>
  <c r="K10" i="76"/>
  <c r="L10" i="76"/>
  <c r="L7" i="76"/>
  <c r="J7" i="76"/>
  <c r="K7" i="76"/>
  <c r="J28" i="75"/>
  <c r="K28" i="75"/>
  <c r="L28" i="75"/>
  <c r="L25" i="74"/>
  <c r="J25" i="74"/>
  <c r="K25" i="74"/>
  <c r="L23" i="74"/>
  <c r="J23" i="74"/>
  <c r="K23" i="74"/>
  <c r="L23" i="76"/>
  <c r="J23" i="76"/>
  <c r="K23" i="76"/>
  <c r="L21" i="76"/>
  <c r="J21" i="76"/>
  <c r="K21" i="76"/>
  <c r="L19" i="76"/>
  <c r="J19" i="76"/>
  <c r="K19" i="76"/>
  <c r="J17" i="76"/>
  <c r="K17" i="76"/>
  <c r="L17" i="76"/>
  <c r="J10" i="75"/>
  <c r="K10" i="75"/>
  <c r="L10" i="75"/>
  <c r="J8" i="76"/>
  <c r="K8" i="76"/>
  <c r="L8" i="76"/>
  <c r="J28" i="76"/>
  <c r="K28" i="76"/>
  <c r="L28" i="76"/>
  <c r="J12" i="75"/>
  <c r="K12" i="75"/>
  <c r="L12" i="75"/>
  <c r="J11" i="76"/>
  <c r="K11" i="76"/>
  <c r="L11" i="76"/>
  <c r="L8" i="74"/>
  <c r="J8" i="74"/>
  <c r="K8" i="74"/>
  <c r="L7" i="75"/>
  <c r="J7" i="75"/>
  <c r="K7" i="75"/>
  <c r="L6" i="76"/>
  <c r="J6" i="76"/>
  <c r="I29" i="76"/>
  <c r="L27" i="74"/>
  <c r="J27" i="74"/>
  <c r="K27" i="74"/>
  <c r="J26" i="75"/>
  <c r="K26" i="75"/>
  <c r="L26" i="75"/>
  <c r="L25" i="76"/>
  <c r="J25" i="76"/>
  <c r="K25" i="76"/>
  <c r="J21" i="74"/>
  <c r="K21" i="74"/>
  <c r="L21" i="74"/>
  <c r="J20" i="75"/>
  <c r="K20" i="75"/>
  <c r="L20" i="75"/>
  <c r="L18" i="75"/>
  <c r="J18" i="75"/>
  <c r="K18" i="75"/>
  <c r="J15" i="74"/>
  <c r="K15" i="74"/>
  <c r="L15" i="74"/>
  <c r="J13" i="74"/>
  <c r="K13" i="74"/>
  <c r="L13" i="74"/>
  <c r="J13" i="76"/>
  <c r="K13" i="76"/>
  <c r="L13" i="76"/>
  <c r="L9" i="74"/>
  <c r="J9" i="74"/>
  <c r="K9" i="74"/>
  <c r="J7" i="74"/>
  <c r="K7" i="74"/>
  <c r="L7" i="74"/>
  <c r="L25" i="75"/>
  <c r="J25" i="75"/>
  <c r="K25" i="75"/>
  <c r="L24" i="76"/>
  <c r="J24" i="76"/>
  <c r="K24" i="76"/>
  <c r="L22" i="76"/>
  <c r="J22" i="76"/>
  <c r="K22" i="76"/>
  <c r="J19" i="75"/>
  <c r="K19" i="75"/>
  <c r="L19" i="75"/>
  <c r="L16" i="74"/>
  <c r="J16" i="74"/>
  <c r="K16" i="74"/>
  <c r="L15" i="75"/>
  <c r="J15" i="75"/>
  <c r="K15" i="75"/>
  <c r="J14" i="75"/>
  <c r="K14" i="75"/>
  <c r="L14" i="75"/>
  <c r="J14" i="76"/>
  <c r="K14" i="76"/>
  <c r="L14" i="76"/>
  <c r="J12" i="76"/>
  <c r="K12" i="76"/>
  <c r="L12" i="76"/>
  <c r="J9" i="75"/>
  <c r="K9" i="75"/>
  <c r="L9" i="75"/>
  <c r="L6" i="74"/>
  <c r="J6" i="74"/>
  <c r="I29" i="74"/>
  <c r="L28" i="74"/>
  <c r="J28" i="74"/>
  <c r="K28" i="74"/>
  <c r="L27" i="75"/>
  <c r="J27" i="75"/>
  <c r="K27" i="75"/>
  <c r="L27" i="76"/>
  <c r="J27" i="76"/>
  <c r="K27" i="76"/>
  <c r="L26" i="76"/>
  <c r="J26" i="76"/>
  <c r="K26" i="76"/>
  <c r="L24" i="75"/>
  <c r="J24" i="75"/>
  <c r="K24" i="75"/>
  <c r="L23" i="75"/>
  <c r="J23" i="75"/>
  <c r="K23" i="75"/>
  <c r="J22" i="75"/>
  <c r="K22" i="75"/>
  <c r="L22" i="75"/>
  <c r="L20" i="74"/>
  <c r="J20" i="74"/>
  <c r="K20" i="74"/>
  <c r="L19" i="74"/>
  <c r="J19" i="74"/>
  <c r="K19" i="74"/>
  <c r="J18" i="74"/>
  <c r="K18" i="74"/>
  <c r="L18" i="74"/>
  <c r="L17" i="74"/>
  <c r="J17" i="74"/>
  <c r="K17" i="74"/>
  <c r="L17" i="75"/>
  <c r="J17" i="75"/>
  <c r="K17" i="75"/>
  <c r="L16" i="75"/>
  <c r="J16" i="75"/>
  <c r="K16" i="75"/>
  <c r="L14" i="74"/>
  <c r="J14" i="74"/>
  <c r="K14" i="74"/>
  <c r="J15" i="76"/>
  <c r="K15" i="76"/>
  <c r="L15" i="76"/>
  <c r="J12" i="74"/>
  <c r="K12" i="74"/>
  <c r="L12" i="74"/>
  <c r="J11" i="74"/>
  <c r="K11" i="74"/>
  <c r="L11" i="74"/>
  <c r="L11" i="75"/>
  <c r="J11" i="75"/>
  <c r="K11" i="75"/>
  <c r="L9" i="76"/>
  <c r="J9" i="76"/>
  <c r="K9" i="76"/>
  <c r="J8" i="75"/>
  <c r="K8" i="75"/>
  <c r="L8" i="75"/>
  <c r="L6" i="75"/>
  <c r="J6" i="75"/>
  <c r="I29" i="75"/>
  <c r="I29" i="67"/>
  <c r="L21" i="67"/>
  <c r="J21" i="67"/>
  <c r="K21" i="67"/>
  <c r="L19" i="67"/>
  <c r="J19" i="67"/>
  <c r="K19" i="67"/>
  <c r="L13" i="67"/>
  <c r="J13" i="67"/>
  <c r="K13" i="67"/>
  <c r="L8" i="67"/>
  <c r="J8" i="67"/>
  <c r="K8" i="67"/>
  <c r="L7" i="67"/>
  <c r="J7" i="67"/>
  <c r="K7" i="67"/>
  <c r="J26" i="67"/>
  <c r="K26" i="67"/>
  <c r="L26" i="67"/>
  <c r="J23" i="67"/>
  <c r="K23" i="67"/>
  <c r="L23" i="67"/>
  <c r="L17" i="67"/>
  <c r="J17" i="67"/>
  <c r="K17" i="67"/>
  <c r="L6" i="67"/>
  <c r="J6" i="67"/>
  <c r="L28" i="67"/>
  <c r="J28" i="67"/>
  <c r="K28" i="67"/>
  <c r="J9" i="67"/>
  <c r="K9" i="67"/>
  <c r="L9" i="67"/>
  <c r="C5" i="36"/>
  <c r="F6" i="35"/>
  <c r="D21" i="35"/>
  <c r="L22" i="67"/>
  <c r="J22" i="67"/>
  <c r="K22" i="67"/>
  <c r="L20" i="67"/>
  <c r="J20" i="67"/>
  <c r="K20" i="67"/>
  <c r="L18" i="67"/>
  <c r="J18" i="67"/>
  <c r="K18" i="67"/>
  <c r="L14" i="67"/>
  <c r="J14" i="67"/>
  <c r="K14" i="67"/>
  <c r="J12" i="67"/>
  <c r="K12" i="67"/>
  <c r="L12" i="67"/>
  <c r="L25" i="67"/>
  <c r="J25" i="67"/>
  <c r="K25" i="67"/>
  <c r="L27" i="67"/>
  <c r="J27" i="67"/>
  <c r="K27" i="67"/>
  <c r="L24" i="67"/>
  <c r="J24" i="67"/>
  <c r="K24" i="67"/>
  <c r="J16" i="67"/>
  <c r="K16" i="67"/>
  <c r="L16" i="67"/>
  <c r="L15" i="67"/>
  <c r="J15" i="67"/>
  <c r="K15" i="67"/>
  <c r="L11" i="67"/>
  <c r="J11" i="67"/>
  <c r="K11" i="67"/>
  <c r="L10" i="67"/>
  <c r="J10" i="67"/>
  <c r="K10" i="67"/>
  <c r="D23" i="35"/>
  <c r="C6" i="36"/>
  <c r="D22" i="35"/>
  <c r="F7" i="35"/>
  <c r="G7" i="35"/>
  <c r="J24" i="47"/>
  <c r="K24" i="47"/>
  <c r="L24" i="47"/>
  <c r="M24" i="47"/>
  <c r="N24" i="47"/>
  <c r="O24" i="47"/>
  <c r="P24" i="47"/>
  <c r="Q24" i="47"/>
  <c r="R24" i="47"/>
  <c r="S24" i="47"/>
  <c r="T24" i="47"/>
  <c r="U24" i="47"/>
  <c r="V24" i="47"/>
  <c r="W24" i="47"/>
  <c r="X24" i="47"/>
  <c r="Y24" i="47"/>
  <c r="Z24" i="47"/>
  <c r="AA24" i="47"/>
  <c r="AB24" i="47"/>
  <c r="AC24" i="47"/>
  <c r="AD24" i="47"/>
  <c r="AE24" i="47"/>
  <c r="AF24" i="47"/>
  <c r="AG24" i="47"/>
  <c r="D5" i="41"/>
  <c r="I5" i="47"/>
  <c r="I27" i="47"/>
  <c r="H9" i="47"/>
  <c r="J21" i="47"/>
  <c r="I25" i="47"/>
  <c r="I23" i="47"/>
  <c r="D6" i="41"/>
  <c r="F6" i="41"/>
  <c r="U5" i="33"/>
  <c r="X5" i="33"/>
  <c r="Y5" i="33"/>
  <c r="D13" i="46"/>
  <c r="S6" i="33"/>
  <c r="AF27" i="33"/>
  <c r="D5" i="90"/>
  <c r="D27" i="90"/>
  <c r="F13" i="46"/>
  <c r="E13" i="46"/>
  <c r="B24" i="90"/>
  <c r="I20" i="47"/>
  <c r="C20" i="90"/>
  <c r="D32" i="90"/>
  <c r="E11" i="90"/>
  <c r="E32" i="90"/>
  <c r="G8" i="90"/>
  <c r="F11" i="90"/>
  <c r="D23" i="90"/>
  <c r="E23" i="90"/>
  <c r="F23" i="90"/>
  <c r="G23" i="90"/>
  <c r="H23" i="90"/>
  <c r="I23" i="90"/>
  <c r="J23" i="90"/>
  <c r="K23" i="90"/>
  <c r="L23" i="90"/>
  <c r="M23" i="90"/>
  <c r="N23" i="90"/>
  <c r="O23" i="90"/>
  <c r="P23" i="90"/>
  <c r="Q23" i="90"/>
  <c r="R23" i="90"/>
  <c r="S23" i="90"/>
  <c r="T23" i="90"/>
  <c r="D14" i="90"/>
  <c r="B21" i="90"/>
  <c r="C32" i="90"/>
  <c r="D25" i="90"/>
  <c r="E25" i="90"/>
  <c r="F25" i="90"/>
  <c r="G25" i="90"/>
  <c r="H25" i="90"/>
  <c r="I25" i="90"/>
  <c r="J25" i="90"/>
  <c r="K25" i="90"/>
  <c r="L25" i="90"/>
  <c r="M25" i="90"/>
  <c r="N25" i="90"/>
  <c r="O25" i="90"/>
  <c r="P25" i="90"/>
  <c r="Q25" i="90"/>
  <c r="R25" i="90"/>
  <c r="S25" i="90"/>
  <c r="T25" i="90"/>
  <c r="B25" i="90"/>
  <c r="C27" i="90"/>
  <c r="J14" i="47"/>
  <c r="K6" i="75"/>
  <c r="K29" i="75"/>
  <c r="J29" i="75"/>
  <c r="N6" i="74"/>
  <c r="M6" i="74"/>
  <c r="M7" i="74"/>
  <c r="K6" i="76"/>
  <c r="K29" i="76"/>
  <c r="J29" i="76"/>
  <c r="N6" i="75"/>
  <c r="Q6" i="75"/>
  <c r="M6" i="75"/>
  <c r="M7" i="75"/>
  <c r="M6" i="76"/>
  <c r="M7" i="76"/>
  <c r="N6" i="76"/>
  <c r="K6" i="74"/>
  <c r="K29" i="74"/>
  <c r="J29" i="74"/>
  <c r="N6" i="67"/>
  <c r="M6" i="67"/>
  <c r="M7" i="67"/>
  <c r="N7" i="67"/>
  <c r="D38" i="43"/>
  <c r="K46" i="36"/>
  <c r="H10" i="34"/>
  <c r="I10" i="34"/>
  <c r="D43" i="43"/>
  <c r="K51" i="36"/>
  <c r="H15" i="34"/>
  <c r="I15" i="34"/>
  <c r="K50" i="36"/>
  <c r="D42" i="43"/>
  <c r="H14" i="34"/>
  <c r="I14" i="34"/>
  <c r="D49" i="43"/>
  <c r="K57" i="36"/>
  <c r="H21" i="34"/>
  <c r="I21" i="34"/>
  <c r="C22" i="36"/>
  <c r="F23" i="35"/>
  <c r="G23" i="35"/>
  <c r="K52" i="36"/>
  <c r="D44" i="43"/>
  <c r="H16" i="34"/>
  <c r="I16" i="34"/>
  <c r="K45" i="36"/>
  <c r="H9" i="34"/>
  <c r="I9" i="34"/>
  <c r="K63" i="36"/>
  <c r="H27" i="34"/>
  <c r="I27" i="34"/>
  <c r="K60" i="36"/>
  <c r="H24" i="34"/>
  <c r="I24" i="34"/>
  <c r="D52" i="43"/>
  <c r="G6" i="35"/>
  <c r="K47" i="36"/>
  <c r="D39" i="43"/>
  <c r="H11" i="34"/>
  <c r="I11" i="34"/>
  <c r="K43" i="36"/>
  <c r="H7" i="34"/>
  <c r="I7" i="34"/>
  <c r="K62" i="36"/>
  <c r="H26" i="34"/>
  <c r="I26" i="34"/>
  <c r="D54" i="43"/>
  <c r="K41" i="36"/>
  <c r="E38" i="44"/>
  <c r="F38" i="44"/>
  <c r="G38" i="44"/>
  <c r="H5" i="34"/>
  <c r="G28" i="34"/>
  <c r="D40" i="43"/>
  <c r="K48" i="36"/>
  <c r="H12" i="34"/>
  <c r="I12" i="34"/>
  <c r="K54" i="36"/>
  <c r="D46" i="43"/>
  <c r="H46" i="43"/>
  <c r="H18" i="34"/>
  <c r="I18" i="34"/>
  <c r="F22" i="35"/>
  <c r="G22" i="35"/>
  <c r="C21" i="36"/>
  <c r="D45" i="43"/>
  <c r="K53" i="36"/>
  <c r="H17" i="34"/>
  <c r="I17" i="34"/>
  <c r="K55" i="36"/>
  <c r="H19" i="34"/>
  <c r="I19" i="34"/>
  <c r="D47" i="43"/>
  <c r="K6" i="67"/>
  <c r="K29" i="67"/>
  <c r="J29" i="67"/>
  <c r="K42" i="36"/>
  <c r="E39" i="44"/>
  <c r="F39" i="44"/>
  <c r="G39" i="44"/>
  <c r="H6" i="34"/>
  <c r="I6" i="34"/>
  <c r="K59" i="36"/>
  <c r="D51" i="43"/>
  <c r="H23" i="34"/>
  <c r="I23" i="34"/>
  <c r="C20" i="36"/>
  <c r="F21" i="35"/>
  <c r="G21" i="35"/>
  <c r="K44" i="36"/>
  <c r="H8" i="34"/>
  <c r="I8" i="34"/>
  <c r="K56" i="36"/>
  <c r="H20" i="34"/>
  <c r="I20" i="34"/>
  <c r="D48" i="43"/>
  <c r="K49" i="36"/>
  <c r="D41" i="43"/>
  <c r="H13" i="34"/>
  <c r="I13" i="34"/>
  <c r="D50" i="43"/>
  <c r="K58" i="36"/>
  <c r="H22" i="34"/>
  <c r="I22" i="34"/>
  <c r="K61" i="36"/>
  <c r="D53" i="43"/>
  <c r="H25" i="34"/>
  <c r="I25" i="34"/>
  <c r="F5" i="41"/>
  <c r="D11" i="53"/>
  <c r="H24" i="47"/>
  <c r="D20" i="41"/>
  <c r="F20" i="41"/>
  <c r="D23" i="41"/>
  <c r="F23" i="41"/>
  <c r="D24" i="41"/>
  <c r="F24" i="41"/>
  <c r="J23" i="47"/>
  <c r="K23" i="47"/>
  <c r="L23" i="47"/>
  <c r="M23" i="47"/>
  <c r="N23" i="47"/>
  <c r="O23" i="47"/>
  <c r="P23" i="47"/>
  <c r="Q23" i="47"/>
  <c r="R23" i="47"/>
  <c r="S23" i="47"/>
  <c r="T23" i="47"/>
  <c r="U23" i="47"/>
  <c r="V23" i="47"/>
  <c r="W23" i="47"/>
  <c r="X23" i="47"/>
  <c r="Y23" i="47"/>
  <c r="Z23" i="47"/>
  <c r="AA23" i="47"/>
  <c r="AB23" i="47"/>
  <c r="AC23" i="47"/>
  <c r="AD23" i="47"/>
  <c r="AE23" i="47"/>
  <c r="AF23" i="47"/>
  <c r="AG23" i="47"/>
  <c r="C7" i="53"/>
  <c r="K21" i="47"/>
  <c r="D22" i="41"/>
  <c r="F22" i="41"/>
  <c r="D21" i="41"/>
  <c r="F21" i="41"/>
  <c r="D7" i="53"/>
  <c r="J5" i="47"/>
  <c r="J27" i="47"/>
  <c r="J25" i="47"/>
  <c r="K25" i="47"/>
  <c r="L25" i="47"/>
  <c r="M25" i="47"/>
  <c r="N25" i="47"/>
  <c r="O25" i="47"/>
  <c r="P25" i="47"/>
  <c r="Q25" i="47"/>
  <c r="R25" i="47"/>
  <c r="S25" i="47"/>
  <c r="T25" i="47"/>
  <c r="U25" i="47"/>
  <c r="V25" i="47"/>
  <c r="W25" i="47"/>
  <c r="X25" i="47"/>
  <c r="Y25" i="47"/>
  <c r="Z25" i="47"/>
  <c r="AA25" i="47"/>
  <c r="AB25" i="47"/>
  <c r="AC25" i="47"/>
  <c r="AD25" i="47"/>
  <c r="AE25" i="47"/>
  <c r="AF25" i="47"/>
  <c r="AG25" i="47"/>
  <c r="AF28" i="33"/>
  <c r="S7" i="33"/>
  <c r="U6" i="33"/>
  <c r="X6" i="33"/>
  <c r="Y6" i="33"/>
  <c r="D14" i="46"/>
  <c r="F32" i="90"/>
  <c r="D20" i="90"/>
  <c r="E20" i="90"/>
  <c r="F20" i="90"/>
  <c r="G20" i="90"/>
  <c r="H20" i="90"/>
  <c r="I20" i="90"/>
  <c r="J20" i="90"/>
  <c r="K20" i="90"/>
  <c r="L20" i="90"/>
  <c r="M20" i="90"/>
  <c r="N20" i="90"/>
  <c r="O20" i="90"/>
  <c r="P20" i="90"/>
  <c r="Q20" i="90"/>
  <c r="R20" i="90"/>
  <c r="S20" i="90"/>
  <c r="T20" i="90"/>
  <c r="R14" i="90"/>
  <c r="S14" i="90"/>
  <c r="H8" i="90"/>
  <c r="G11" i="90"/>
  <c r="T14" i="90"/>
  <c r="B23" i="90"/>
  <c r="E5" i="90"/>
  <c r="F14" i="46"/>
  <c r="E14" i="46"/>
  <c r="C14" i="90"/>
  <c r="AB14" i="47"/>
  <c r="I14" i="47"/>
  <c r="X14" i="47"/>
  <c r="AA14" i="47"/>
  <c r="Y14" i="47"/>
  <c r="Z14" i="47"/>
  <c r="J5" i="34"/>
  <c r="D62" i="43"/>
  <c r="N7" i="74"/>
  <c r="M8" i="74"/>
  <c r="O6" i="76"/>
  <c r="Q6" i="67"/>
  <c r="S6" i="67"/>
  <c r="M8" i="76"/>
  <c r="N7" i="76"/>
  <c r="M8" i="75"/>
  <c r="N7" i="75"/>
  <c r="J6" i="34"/>
  <c r="Q6" i="74"/>
  <c r="O6" i="74"/>
  <c r="O6" i="75"/>
  <c r="S6" i="75"/>
  <c r="V6" i="75"/>
  <c r="R6" i="75"/>
  <c r="Q6" i="76"/>
  <c r="D55" i="43"/>
  <c r="Q7" i="67"/>
  <c r="M8" i="67"/>
  <c r="N8" i="67"/>
  <c r="O7" i="67"/>
  <c r="P7" i="67"/>
  <c r="H50" i="43"/>
  <c r="H48" i="43"/>
  <c r="L42" i="36"/>
  <c r="E45" i="44"/>
  <c r="F45" i="44"/>
  <c r="G45" i="44"/>
  <c r="L48" i="36"/>
  <c r="L41" i="36"/>
  <c r="K64" i="36"/>
  <c r="L62" i="36"/>
  <c r="E59" i="44"/>
  <c r="F59" i="44"/>
  <c r="G59" i="44"/>
  <c r="L43" i="36"/>
  <c r="E40" i="44"/>
  <c r="F40" i="44"/>
  <c r="G40" i="44"/>
  <c r="H52" i="43"/>
  <c r="L63" i="36"/>
  <c r="E60" i="44"/>
  <c r="F60" i="44"/>
  <c r="G60" i="44"/>
  <c r="E54" i="44"/>
  <c r="F54" i="44"/>
  <c r="G54" i="44"/>
  <c r="L57" i="36"/>
  <c r="H51" i="43"/>
  <c r="H40" i="43"/>
  <c r="H49" i="43"/>
  <c r="E47" i="44"/>
  <c r="F47" i="44"/>
  <c r="G47" i="44"/>
  <c r="L50" i="36"/>
  <c r="H38" i="43"/>
  <c r="L49" i="36"/>
  <c r="E46" i="44"/>
  <c r="F46" i="44"/>
  <c r="G46" i="44"/>
  <c r="O6" i="67"/>
  <c r="L56" i="36"/>
  <c r="E53" i="44"/>
  <c r="F53" i="44"/>
  <c r="G53" i="44"/>
  <c r="E56" i="44"/>
  <c r="F56" i="44"/>
  <c r="G56" i="44"/>
  <c r="L59" i="36"/>
  <c r="E50" i="44"/>
  <c r="F50" i="44"/>
  <c r="G50" i="44"/>
  <c r="L53" i="36"/>
  <c r="I5" i="34"/>
  <c r="I28" i="34"/>
  <c r="H28" i="34"/>
  <c r="H54" i="43"/>
  <c r="H39" i="43"/>
  <c r="C11" i="53"/>
  <c r="L60" i="36"/>
  <c r="E57" i="44"/>
  <c r="F57" i="44"/>
  <c r="G57" i="44"/>
  <c r="H44" i="43"/>
  <c r="E48" i="44"/>
  <c r="F48" i="44"/>
  <c r="G48" i="44"/>
  <c r="L51" i="36"/>
  <c r="L61" i="36"/>
  <c r="E58" i="44"/>
  <c r="F58" i="44"/>
  <c r="G58" i="44"/>
  <c r="L45" i="36"/>
  <c r="E42" i="44"/>
  <c r="F42" i="44"/>
  <c r="G42" i="44"/>
  <c r="H42" i="43"/>
  <c r="L46" i="36"/>
  <c r="E43" i="44"/>
  <c r="F43" i="44"/>
  <c r="G43" i="44"/>
  <c r="H41" i="43"/>
  <c r="H47" i="43"/>
  <c r="H53" i="43"/>
  <c r="E55" i="44"/>
  <c r="F55" i="44"/>
  <c r="G55" i="44"/>
  <c r="L58" i="36"/>
  <c r="E41" i="44"/>
  <c r="F41" i="44"/>
  <c r="G41" i="44"/>
  <c r="L44" i="36"/>
  <c r="E52" i="44"/>
  <c r="F52" i="44"/>
  <c r="G52" i="44"/>
  <c r="L55" i="36"/>
  <c r="H45" i="43"/>
  <c r="E51" i="44"/>
  <c r="F51" i="44"/>
  <c r="G51" i="44"/>
  <c r="L54" i="36"/>
  <c r="E44" i="44"/>
  <c r="F44" i="44"/>
  <c r="G44" i="44"/>
  <c r="L47" i="36"/>
  <c r="L52" i="36"/>
  <c r="E49" i="44"/>
  <c r="F49" i="44"/>
  <c r="G49" i="44"/>
  <c r="H43" i="43"/>
  <c r="T11" i="53"/>
  <c r="U11" i="53"/>
  <c r="S11" i="53"/>
  <c r="V11" i="53"/>
  <c r="D24" i="53"/>
  <c r="D23" i="53"/>
  <c r="D22" i="53"/>
  <c r="C24" i="53"/>
  <c r="C23" i="53"/>
  <c r="C22" i="53"/>
  <c r="L21" i="47"/>
  <c r="E7" i="53"/>
  <c r="K5" i="47"/>
  <c r="H25" i="47"/>
  <c r="J20" i="47"/>
  <c r="H23" i="47"/>
  <c r="S8" i="33"/>
  <c r="U7" i="33"/>
  <c r="X7" i="33"/>
  <c r="Y7" i="33"/>
  <c r="D15" i="46"/>
  <c r="AC29" i="33"/>
  <c r="AF30" i="33"/>
  <c r="F5" i="90"/>
  <c r="F27" i="90"/>
  <c r="F15" i="46"/>
  <c r="E15" i="46"/>
  <c r="E27" i="90"/>
  <c r="B20" i="90"/>
  <c r="C26" i="90"/>
  <c r="G32" i="90"/>
  <c r="H11" i="90"/>
  <c r="H32" i="90"/>
  <c r="I8" i="90"/>
  <c r="R6" i="67"/>
  <c r="M42" i="36"/>
  <c r="H39" i="44"/>
  <c r="I39" i="44"/>
  <c r="J39" i="44"/>
  <c r="K6" i="34"/>
  <c r="L6" i="34"/>
  <c r="D63" i="43"/>
  <c r="H63" i="43"/>
  <c r="X6" i="75"/>
  <c r="AA6" i="75"/>
  <c r="W6" i="75"/>
  <c r="P6" i="76"/>
  <c r="V6" i="67"/>
  <c r="W6" i="67"/>
  <c r="S6" i="76"/>
  <c r="M5" i="34"/>
  <c r="R6" i="76"/>
  <c r="S6" i="74"/>
  <c r="R6" i="74"/>
  <c r="N8" i="76"/>
  <c r="M9" i="76"/>
  <c r="N8" i="74"/>
  <c r="M9" i="74"/>
  <c r="T6" i="75"/>
  <c r="N8" i="75"/>
  <c r="J7" i="34"/>
  <c r="M9" i="75"/>
  <c r="P6" i="74"/>
  <c r="O7" i="76"/>
  <c r="P7" i="76"/>
  <c r="Q7" i="76"/>
  <c r="P6" i="75"/>
  <c r="O7" i="75"/>
  <c r="P7" i="75"/>
  <c r="Q7" i="75"/>
  <c r="R7" i="75"/>
  <c r="Q7" i="74"/>
  <c r="O7" i="74"/>
  <c r="P7" i="74"/>
  <c r="R7" i="67"/>
  <c r="S7" i="67"/>
  <c r="M9" i="67"/>
  <c r="N9" i="67"/>
  <c r="H62" i="43"/>
  <c r="H55" i="43"/>
  <c r="E56" i="43"/>
  <c r="J8" i="45"/>
  <c r="T6" i="67"/>
  <c r="L64" i="36"/>
  <c r="D5" i="36"/>
  <c r="G5" i="36"/>
  <c r="P6" i="67"/>
  <c r="M41" i="36"/>
  <c r="H38" i="44"/>
  <c r="I38" i="44"/>
  <c r="J38" i="44"/>
  <c r="K5" i="34"/>
  <c r="E61" i="44"/>
  <c r="E22" i="53"/>
  <c r="E23" i="53"/>
  <c r="E24" i="53"/>
  <c r="D25" i="53"/>
  <c r="C25" i="53"/>
  <c r="I26" i="47"/>
  <c r="K20" i="47"/>
  <c r="K27" i="47"/>
  <c r="M21" i="47"/>
  <c r="L5" i="47"/>
  <c r="S9" i="33"/>
  <c r="U8" i="33"/>
  <c r="X8" i="33"/>
  <c r="Y8" i="33"/>
  <c r="D16" i="46"/>
  <c r="G5" i="90"/>
  <c r="E16" i="46"/>
  <c r="F16" i="46"/>
  <c r="C15" i="90"/>
  <c r="J8" i="90"/>
  <c r="I11" i="90"/>
  <c r="I32" i="90"/>
  <c r="D26" i="90"/>
  <c r="E26" i="90"/>
  <c r="F26" i="90"/>
  <c r="G26" i="90"/>
  <c r="H26" i="90"/>
  <c r="I26" i="90"/>
  <c r="J26" i="90"/>
  <c r="K26" i="90"/>
  <c r="L26" i="90"/>
  <c r="M26" i="90"/>
  <c r="N26" i="90"/>
  <c r="O26" i="90"/>
  <c r="P26" i="90"/>
  <c r="Q26" i="90"/>
  <c r="R26" i="90"/>
  <c r="S26" i="90"/>
  <c r="T26" i="90"/>
  <c r="I15" i="47"/>
  <c r="N42" i="36"/>
  <c r="G10" i="41"/>
  <c r="H10" i="41"/>
  <c r="I10" i="41"/>
  <c r="D64" i="43"/>
  <c r="H64" i="43"/>
  <c r="K7" i="34"/>
  <c r="L7" i="34"/>
  <c r="M43" i="36"/>
  <c r="H40" i="44"/>
  <c r="I40" i="44"/>
  <c r="J40" i="44"/>
  <c r="R7" i="74"/>
  <c r="S7" i="74"/>
  <c r="T7" i="74"/>
  <c r="U7" i="74"/>
  <c r="X6" i="67"/>
  <c r="S7" i="75"/>
  <c r="M10" i="74"/>
  <c r="N9" i="74"/>
  <c r="AC6" i="75"/>
  <c r="AB6" i="75"/>
  <c r="O8" i="75"/>
  <c r="P8" i="75"/>
  <c r="Q8" i="75"/>
  <c r="O8" i="74"/>
  <c r="P8" i="74"/>
  <c r="Q8" i="74"/>
  <c r="V6" i="74"/>
  <c r="T6" i="74"/>
  <c r="U6" i="75"/>
  <c r="O8" i="76"/>
  <c r="P8" i="76"/>
  <c r="Q8" i="76"/>
  <c r="V6" i="76"/>
  <c r="T6" i="76"/>
  <c r="M10" i="75"/>
  <c r="N9" i="75"/>
  <c r="N9" i="76"/>
  <c r="M10" i="76"/>
  <c r="R7" i="76"/>
  <c r="Y6" i="75"/>
  <c r="V7" i="67"/>
  <c r="W7" i="67"/>
  <c r="X7" i="67"/>
  <c r="Q8" i="67"/>
  <c r="O8" i="67"/>
  <c r="M10" i="67"/>
  <c r="N10" i="67"/>
  <c r="G61" i="44"/>
  <c r="F61" i="44"/>
  <c r="K8" i="45"/>
  <c r="L5" i="34"/>
  <c r="O41" i="36"/>
  <c r="K38" i="44"/>
  <c r="L38" i="44"/>
  <c r="M38" i="44"/>
  <c r="N5" i="34"/>
  <c r="D91" i="43"/>
  <c r="N41" i="36"/>
  <c r="U6" i="67"/>
  <c r="D20" i="36"/>
  <c r="G20" i="36"/>
  <c r="E25" i="53"/>
  <c r="AB17" i="53"/>
  <c r="G7" i="53"/>
  <c r="M5" i="47"/>
  <c r="L27" i="47"/>
  <c r="J26" i="47"/>
  <c r="F7" i="53"/>
  <c r="N21" i="47"/>
  <c r="L20" i="47"/>
  <c r="S10" i="33"/>
  <c r="U9" i="33"/>
  <c r="X9" i="33"/>
  <c r="Y9" i="33"/>
  <c r="D17" i="46"/>
  <c r="J8" i="34"/>
  <c r="J11" i="90"/>
  <c r="J32" i="90"/>
  <c r="K8" i="90"/>
  <c r="G27" i="90"/>
  <c r="H5" i="90"/>
  <c r="H27" i="90"/>
  <c r="F17" i="46"/>
  <c r="E17" i="46"/>
  <c r="R15" i="90"/>
  <c r="R13" i="90"/>
  <c r="R17" i="90"/>
  <c r="H22" i="90"/>
  <c r="B26" i="90"/>
  <c r="C13" i="90"/>
  <c r="X15" i="47"/>
  <c r="R8" i="74"/>
  <c r="S8" i="74"/>
  <c r="V8" i="74"/>
  <c r="N43" i="36"/>
  <c r="V7" i="75"/>
  <c r="W7" i="75"/>
  <c r="X7" i="75"/>
  <c r="AA7" i="75"/>
  <c r="AC7" i="75"/>
  <c r="AD7" i="75"/>
  <c r="AE7" i="75"/>
  <c r="M44" i="36"/>
  <c r="D65" i="43"/>
  <c r="H65" i="43"/>
  <c r="K8" i="34"/>
  <c r="L8" i="34"/>
  <c r="Y6" i="67"/>
  <c r="Z6" i="67"/>
  <c r="AA6" i="67"/>
  <c r="AC6" i="67"/>
  <c r="V7" i="74"/>
  <c r="N22" i="47"/>
  <c r="J10" i="41"/>
  <c r="O10" i="41"/>
  <c r="P10" i="41"/>
  <c r="Q10" i="41"/>
  <c r="S7" i="76"/>
  <c r="M6" i="34"/>
  <c r="R8" i="76"/>
  <c r="U6" i="76"/>
  <c r="N10" i="76"/>
  <c r="M11" i="76"/>
  <c r="W6" i="76"/>
  <c r="X6" i="76"/>
  <c r="P5" i="34"/>
  <c r="O9" i="76"/>
  <c r="P9" i="76"/>
  <c r="Q9" i="76"/>
  <c r="N10" i="75"/>
  <c r="J9" i="34"/>
  <c r="M11" i="75"/>
  <c r="T7" i="75"/>
  <c r="X6" i="74"/>
  <c r="W6" i="74"/>
  <c r="AD6" i="75"/>
  <c r="M11" i="74"/>
  <c r="N10" i="74"/>
  <c r="O9" i="75"/>
  <c r="P9" i="75"/>
  <c r="Q9" i="75"/>
  <c r="Z6" i="75"/>
  <c r="U6" i="74"/>
  <c r="O9" i="74"/>
  <c r="Q9" i="74"/>
  <c r="R8" i="75"/>
  <c r="T7" i="67"/>
  <c r="U7" i="67"/>
  <c r="Q9" i="67"/>
  <c r="O9" i="67"/>
  <c r="P9" i="67"/>
  <c r="M11" i="67"/>
  <c r="N11" i="67"/>
  <c r="R8" i="67"/>
  <c r="S8" i="67"/>
  <c r="P8" i="67"/>
  <c r="O5" i="34"/>
  <c r="H91" i="43"/>
  <c r="P41" i="36"/>
  <c r="C12" i="53"/>
  <c r="C10" i="53"/>
  <c r="R12" i="53"/>
  <c r="R10" i="53"/>
  <c r="W13" i="47"/>
  <c r="W17" i="47"/>
  <c r="M8" i="45"/>
  <c r="F22" i="53"/>
  <c r="F23" i="53"/>
  <c r="F24" i="53"/>
  <c r="G23" i="53"/>
  <c r="G24" i="53"/>
  <c r="G22" i="53"/>
  <c r="M20" i="47"/>
  <c r="K26" i="47"/>
  <c r="M27" i="47"/>
  <c r="O21" i="47"/>
  <c r="G7" i="48"/>
  <c r="G6" i="48"/>
  <c r="N5" i="47"/>
  <c r="S11" i="33"/>
  <c r="U10" i="33"/>
  <c r="X10" i="33"/>
  <c r="Y10" i="33"/>
  <c r="D18" i="46"/>
  <c r="Q41" i="36"/>
  <c r="Q5" i="34"/>
  <c r="R5" i="34"/>
  <c r="D120" i="43"/>
  <c r="D92" i="43"/>
  <c r="H92" i="43"/>
  <c r="O42" i="36"/>
  <c r="K39" i="44"/>
  <c r="L39" i="44"/>
  <c r="M39" i="44"/>
  <c r="N6" i="34"/>
  <c r="O6" i="34"/>
  <c r="K11" i="90"/>
  <c r="L8" i="90"/>
  <c r="I5" i="90"/>
  <c r="E18" i="46"/>
  <c r="F18" i="46"/>
  <c r="C17" i="90"/>
  <c r="R9" i="74"/>
  <c r="P42" i="36"/>
  <c r="M45" i="36"/>
  <c r="N45" i="36"/>
  <c r="D66" i="43"/>
  <c r="H66" i="43"/>
  <c r="K9" i="34"/>
  <c r="H41" i="44"/>
  <c r="I41" i="44"/>
  <c r="J41" i="44"/>
  <c r="N44" i="36"/>
  <c r="AD6" i="67"/>
  <c r="AE6" i="67"/>
  <c r="AB6" i="67"/>
  <c r="W7" i="74"/>
  <c r="X7" i="74"/>
  <c r="N8" i="45"/>
  <c r="AB7" i="75"/>
  <c r="S9" i="74"/>
  <c r="T9" i="74"/>
  <c r="U9" i="74"/>
  <c r="U7" i="75"/>
  <c r="M12" i="75"/>
  <c r="N11" i="75"/>
  <c r="S8" i="75"/>
  <c r="R9" i="75"/>
  <c r="AE6" i="75"/>
  <c r="Y7" i="75"/>
  <c r="O10" i="75"/>
  <c r="P10" i="75"/>
  <c r="Q10" i="75"/>
  <c r="T8" i="74"/>
  <c r="M12" i="76"/>
  <c r="N11" i="76"/>
  <c r="O10" i="74"/>
  <c r="P10" i="74"/>
  <c r="Q10" i="74"/>
  <c r="R10" i="74"/>
  <c r="O10" i="76"/>
  <c r="Q10" i="76"/>
  <c r="R9" i="76"/>
  <c r="S8" i="76"/>
  <c r="P9" i="74"/>
  <c r="M12" i="74"/>
  <c r="N11" i="74"/>
  <c r="AA6" i="74"/>
  <c r="Y6" i="74"/>
  <c r="AA6" i="76"/>
  <c r="Y6" i="76"/>
  <c r="T7" i="76"/>
  <c r="V7" i="76"/>
  <c r="L9" i="34"/>
  <c r="Q10" i="67"/>
  <c r="O10" i="67"/>
  <c r="R9" i="67"/>
  <c r="S9" i="67"/>
  <c r="AA7" i="67"/>
  <c r="AC7" i="67"/>
  <c r="Y7" i="67"/>
  <c r="Z7" i="67"/>
  <c r="M12" i="67"/>
  <c r="N12" i="67"/>
  <c r="A18" i="49"/>
  <c r="H120" i="43"/>
  <c r="G25" i="53"/>
  <c r="F25" i="53"/>
  <c r="N27" i="47"/>
  <c r="P21" i="47"/>
  <c r="H6" i="48"/>
  <c r="H7" i="48"/>
  <c r="L26" i="47"/>
  <c r="I7" i="53"/>
  <c r="O5" i="47"/>
  <c r="O27" i="47"/>
  <c r="H7" i="53"/>
  <c r="G8" i="48"/>
  <c r="N20" i="47"/>
  <c r="S12" i="33"/>
  <c r="U11" i="33"/>
  <c r="X11" i="33"/>
  <c r="Y11" i="33"/>
  <c r="D19" i="46"/>
  <c r="M7" i="34"/>
  <c r="J10" i="34"/>
  <c r="N38" i="44"/>
  <c r="O38" i="44"/>
  <c r="P38" i="44"/>
  <c r="R41" i="36"/>
  <c r="M8" i="90"/>
  <c r="L11" i="90"/>
  <c r="I27" i="90"/>
  <c r="K32" i="90"/>
  <c r="J5" i="90"/>
  <c r="J27" i="90"/>
  <c r="F19" i="46"/>
  <c r="E19" i="46"/>
  <c r="C19" i="90"/>
  <c r="W8" i="74"/>
  <c r="H42" i="44"/>
  <c r="O43" i="36"/>
  <c r="K40" i="44"/>
  <c r="L40" i="44"/>
  <c r="M40" i="44"/>
  <c r="N7" i="34"/>
  <c r="O7" i="34"/>
  <c r="D93" i="43"/>
  <c r="H93" i="43"/>
  <c r="D67" i="43"/>
  <c r="H67" i="43"/>
  <c r="M46" i="36"/>
  <c r="H43" i="44"/>
  <c r="I43" i="44"/>
  <c r="J43" i="44"/>
  <c r="K10" i="34"/>
  <c r="L10" i="34"/>
  <c r="I19" i="47"/>
  <c r="I28" i="47"/>
  <c r="V9" i="74"/>
  <c r="W9" i="74"/>
  <c r="Z6" i="76"/>
  <c r="Z6" i="74"/>
  <c r="X8" i="74"/>
  <c r="O11" i="75"/>
  <c r="Q11" i="75"/>
  <c r="AB6" i="76"/>
  <c r="AC6" i="76"/>
  <c r="S5" i="34"/>
  <c r="AC6" i="74"/>
  <c r="AB6" i="74"/>
  <c r="P10" i="76"/>
  <c r="Y7" i="74"/>
  <c r="Z7" i="74"/>
  <c r="AA7" i="74"/>
  <c r="AC7" i="74"/>
  <c r="AD7" i="74"/>
  <c r="AE7" i="74"/>
  <c r="U8" i="74"/>
  <c r="R10" i="75"/>
  <c r="S9" i="75"/>
  <c r="S9" i="76"/>
  <c r="M8" i="34"/>
  <c r="N12" i="75"/>
  <c r="N12" i="76"/>
  <c r="J11" i="34"/>
  <c r="M13" i="75"/>
  <c r="U7" i="76"/>
  <c r="O11" i="74"/>
  <c r="Q11" i="74"/>
  <c r="T8" i="76"/>
  <c r="U8" i="76"/>
  <c r="V8" i="76"/>
  <c r="O11" i="76"/>
  <c r="P11" i="76"/>
  <c r="Q11" i="76"/>
  <c r="Z7" i="75"/>
  <c r="T8" i="75"/>
  <c r="V8" i="75"/>
  <c r="R11" i="74"/>
  <c r="S10" i="74"/>
  <c r="M13" i="74"/>
  <c r="N12" i="74"/>
  <c r="R10" i="76"/>
  <c r="M13" i="76"/>
  <c r="W7" i="76"/>
  <c r="I42" i="44"/>
  <c r="M13" i="67"/>
  <c r="N13" i="67"/>
  <c r="AD7" i="67"/>
  <c r="AE7" i="67"/>
  <c r="R10" i="67"/>
  <c r="S10" i="67"/>
  <c r="Q11" i="67"/>
  <c r="O11" i="67"/>
  <c r="P11" i="67"/>
  <c r="AB7" i="67"/>
  <c r="P10" i="67"/>
  <c r="T8" i="67"/>
  <c r="V8" i="67"/>
  <c r="Q18" i="49"/>
  <c r="X18" i="49"/>
  <c r="W18" i="49"/>
  <c r="Y18" i="49"/>
  <c r="S18" i="49"/>
  <c r="AA18" i="49"/>
  <c r="Z18" i="49"/>
  <c r="V18" i="49"/>
  <c r="T18" i="49"/>
  <c r="R18" i="49"/>
  <c r="U18" i="49"/>
  <c r="H24" i="53"/>
  <c r="H23" i="53"/>
  <c r="H22" i="53"/>
  <c r="I24" i="53"/>
  <c r="I22" i="53"/>
  <c r="I23" i="53"/>
  <c r="O20" i="47"/>
  <c r="H8" i="48"/>
  <c r="Q21" i="47"/>
  <c r="I6" i="48"/>
  <c r="I7" i="48"/>
  <c r="P5" i="47"/>
  <c r="P27" i="47"/>
  <c r="M26" i="47"/>
  <c r="S13" i="33"/>
  <c r="U12" i="33"/>
  <c r="X12" i="33"/>
  <c r="Y12" i="33"/>
  <c r="D20" i="46"/>
  <c r="N46" i="36"/>
  <c r="V5" i="34"/>
  <c r="S41" i="36"/>
  <c r="D149" i="43"/>
  <c r="H149" i="43"/>
  <c r="T5" i="34"/>
  <c r="U5" i="34"/>
  <c r="L32" i="90"/>
  <c r="N8" i="90"/>
  <c r="M11" i="90"/>
  <c r="K5" i="90"/>
  <c r="K27" i="90"/>
  <c r="E20" i="46"/>
  <c r="F20" i="46"/>
  <c r="C28" i="90"/>
  <c r="P43" i="36"/>
  <c r="D68" i="43"/>
  <c r="K11" i="34"/>
  <c r="L11" i="34"/>
  <c r="M47" i="36"/>
  <c r="N47" i="36"/>
  <c r="O44" i="36"/>
  <c r="K41" i="44"/>
  <c r="L41" i="44"/>
  <c r="N8" i="34"/>
  <c r="O8" i="34"/>
  <c r="D94" i="43"/>
  <c r="H94" i="43"/>
  <c r="X7" i="76"/>
  <c r="P6" i="34"/>
  <c r="W8" i="76"/>
  <c r="T10" i="74"/>
  <c r="AB7" i="74"/>
  <c r="S10" i="76"/>
  <c r="R11" i="76"/>
  <c r="M14" i="75"/>
  <c r="N13" i="75"/>
  <c r="AD6" i="74"/>
  <c r="O12" i="76"/>
  <c r="P12" i="76"/>
  <c r="Q12" i="76"/>
  <c r="O12" i="74"/>
  <c r="P12" i="74"/>
  <c r="Q12" i="74"/>
  <c r="R12" i="74"/>
  <c r="P11" i="74"/>
  <c r="O12" i="75"/>
  <c r="P12" i="75"/>
  <c r="Q12" i="75"/>
  <c r="AD6" i="76"/>
  <c r="P11" i="75"/>
  <c r="T9" i="76"/>
  <c r="U9" i="76"/>
  <c r="V9" i="76"/>
  <c r="U8" i="75"/>
  <c r="S10" i="75"/>
  <c r="M9" i="34"/>
  <c r="R11" i="75"/>
  <c r="X9" i="74"/>
  <c r="M14" i="76"/>
  <c r="N13" i="76"/>
  <c r="S11" i="74"/>
  <c r="T11" i="74"/>
  <c r="U11" i="74"/>
  <c r="V10" i="74"/>
  <c r="W10" i="74"/>
  <c r="N13" i="74"/>
  <c r="M14" i="74"/>
  <c r="W8" i="75"/>
  <c r="T9" i="75"/>
  <c r="U9" i="75"/>
  <c r="V9" i="75"/>
  <c r="Y8" i="74"/>
  <c r="Z8" i="74"/>
  <c r="AA8" i="74"/>
  <c r="AC8" i="74"/>
  <c r="AD8" i="74"/>
  <c r="AE8" i="74"/>
  <c r="H68" i="43"/>
  <c r="J42" i="44"/>
  <c r="U8" i="67"/>
  <c r="W8" i="67"/>
  <c r="X8" i="67"/>
  <c r="T9" i="67"/>
  <c r="U9" i="67"/>
  <c r="V9" i="67"/>
  <c r="M14" i="67"/>
  <c r="N14" i="67"/>
  <c r="R11" i="67"/>
  <c r="S11" i="67"/>
  <c r="O12" i="67"/>
  <c r="P12" i="67"/>
  <c r="Q12" i="67"/>
  <c r="I25" i="53"/>
  <c r="H25" i="53"/>
  <c r="I8" i="48"/>
  <c r="R21" i="47"/>
  <c r="J6" i="48"/>
  <c r="J7" i="48"/>
  <c r="N26" i="47"/>
  <c r="K7" i="53"/>
  <c r="Q5" i="47"/>
  <c r="Q27" i="47"/>
  <c r="J7" i="53"/>
  <c r="P20" i="47"/>
  <c r="U13" i="33"/>
  <c r="X13" i="33"/>
  <c r="Y13" i="33"/>
  <c r="D21" i="46"/>
  <c r="S14" i="33"/>
  <c r="D121" i="43"/>
  <c r="Q42" i="36"/>
  <c r="Q6" i="34"/>
  <c r="R6" i="34"/>
  <c r="Q38" i="44"/>
  <c r="R38" i="44"/>
  <c r="S38" i="44"/>
  <c r="T41" i="36"/>
  <c r="J12" i="34"/>
  <c r="K12" i="34"/>
  <c r="L12" i="34"/>
  <c r="L5" i="90"/>
  <c r="L27" i="90"/>
  <c r="F21" i="46"/>
  <c r="E21" i="46"/>
  <c r="M32" i="90"/>
  <c r="O8" i="90"/>
  <c r="N11" i="90"/>
  <c r="N32" i="90"/>
  <c r="H44" i="44"/>
  <c r="I44" i="44"/>
  <c r="J44" i="44"/>
  <c r="P44" i="36"/>
  <c r="O45" i="36"/>
  <c r="K42" i="44"/>
  <c r="L42" i="44"/>
  <c r="M42" i="44"/>
  <c r="N9" i="34"/>
  <c r="O9" i="34"/>
  <c r="D95" i="43"/>
  <c r="H95" i="43"/>
  <c r="D69" i="43"/>
  <c r="H69" i="43"/>
  <c r="O13" i="74"/>
  <c r="Q13" i="74"/>
  <c r="R13" i="74"/>
  <c r="X10" i="74"/>
  <c r="AA10" i="74"/>
  <c r="AE6" i="76"/>
  <c r="X8" i="75"/>
  <c r="W9" i="75"/>
  <c r="Y9" i="74"/>
  <c r="AA9" i="74"/>
  <c r="AC9" i="74"/>
  <c r="AE6" i="74"/>
  <c r="T10" i="76"/>
  <c r="V10" i="76"/>
  <c r="O13" i="76"/>
  <c r="P13" i="76"/>
  <c r="Q13" i="76"/>
  <c r="S11" i="75"/>
  <c r="R12" i="75"/>
  <c r="O13" i="75"/>
  <c r="P13" i="75"/>
  <c r="Q13" i="75"/>
  <c r="AB8" i="74"/>
  <c r="W9" i="76"/>
  <c r="X8" i="76"/>
  <c r="S11" i="76"/>
  <c r="R12" i="76"/>
  <c r="S12" i="74"/>
  <c r="T12" i="74"/>
  <c r="U12" i="74"/>
  <c r="U10" i="74"/>
  <c r="M15" i="74"/>
  <c r="N14" i="74"/>
  <c r="V11" i="74"/>
  <c r="W11" i="74"/>
  <c r="N14" i="76"/>
  <c r="M15" i="76"/>
  <c r="T10" i="75"/>
  <c r="V10" i="75"/>
  <c r="M15" i="75"/>
  <c r="N14" i="75"/>
  <c r="J13" i="34"/>
  <c r="Y7" i="76"/>
  <c r="AA7" i="76"/>
  <c r="M41" i="44"/>
  <c r="R12" i="67"/>
  <c r="S12" i="67"/>
  <c r="Q13" i="67"/>
  <c r="O13" i="67"/>
  <c r="P13" i="67"/>
  <c r="T10" i="67"/>
  <c r="U10" i="67"/>
  <c r="V10" i="67"/>
  <c r="M15" i="67"/>
  <c r="N15" i="67"/>
  <c r="W9" i="67"/>
  <c r="X9" i="67"/>
  <c r="J22" i="53"/>
  <c r="J23" i="53"/>
  <c r="J24" i="53"/>
  <c r="K23" i="53"/>
  <c r="K24" i="53"/>
  <c r="K22" i="53"/>
  <c r="L7" i="53"/>
  <c r="R5" i="47"/>
  <c r="R27" i="47"/>
  <c r="Q20" i="47"/>
  <c r="J8" i="48"/>
  <c r="O26" i="47"/>
  <c r="S21" i="47"/>
  <c r="K6" i="48"/>
  <c r="K7" i="48"/>
  <c r="S15" i="33"/>
  <c r="U14" i="33"/>
  <c r="X14" i="33"/>
  <c r="Y14" i="33"/>
  <c r="D22" i="46"/>
  <c r="M48" i="36"/>
  <c r="H45" i="44"/>
  <c r="N39" i="44"/>
  <c r="O39" i="44"/>
  <c r="P39" i="44"/>
  <c r="R42" i="36"/>
  <c r="M10" i="34"/>
  <c r="O46" i="36"/>
  <c r="K43" i="44"/>
  <c r="L43" i="44"/>
  <c r="M43" i="44"/>
  <c r="P7" i="34"/>
  <c r="Q43" i="36"/>
  <c r="R43" i="36"/>
  <c r="H121" i="43"/>
  <c r="M5" i="90"/>
  <c r="M27" i="90"/>
  <c r="F22" i="46"/>
  <c r="E22" i="46"/>
  <c r="O11" i="90"/>
  <c r="O32" i="90"/>
  <c r="P8" i="90"/>
  <c r="P45" i="36"/>
  <c r="N48" i="36"/>
  <c r="K13" i="34"/>
  <c r="M49" i="36"/>
  <c r="N49" i="36"/>
  <c r="D70" i="43"/>
  <c r="H70" i="43"/>
  <c r="D96" i="43"/>
  <c r="H96" i="43"/>
  <c r="Q7" i="34"/>
  <c r="R7" i="34"/>
  <c r="D122" i="43"/>
  <c r="AC10" i="74"/>
  <c r="AD10" i="74"/>
  <c r="AE10" i="74"/>
  <c r="V12" i="74"/>
  <c r="W12" i="74"/>
  <c r="M16" i="76"/>
  <c r="N15" i="76"/>
  <c r="M16" i="74"/>
  <c r="N15" i="74"/>
  <c r="T11" i="76"/>
  <c r="U11" i="76"/>
  <c r="V11" i="76"/>
  <c r="Y8" i="75"/>
  <c r="AA8" i="75"/>
  <c r="Z7" i="76"/>
  <c r="O14" i="76"/>
  <c r="P14" i="76"/>
  <c r="Q14" i="76"/>
  <c r="Y8" i="76"/>
  <c r="Z8" i="76"/>
  <c r="AA8" i="76"/>
  <c r="AC8" i="76"/>
  <c r="AD8" i="76"/>
  <c r="AE8" i="76"/>
  <c r="AD9" i="74"/>
  <c r="O14" i="75"/>
  <c r="P14" i="75"/>
  <c r="Q14" i="75"/>
  <c r="W10" i="76"/>
  <c r="X9" i="76"/>
  <c r="T11" i="75"/>
  <c r="U11" i="75"/>
  <c r="V11" i="75"/>
  <c r="U10" i="76"/>
  <c r="Z9" i="74"/>
  <c r="X11" i="74"/>
  <c r="Y11" i="74"/>
  <c r="Z11" i="74"/>
  <c r="R13" i="75"/>
  <c r="S12" i="75"/>
  <c r="S12" i="76"/>
  <c r="M11" i="34"/>
  <c r="Y10" i="74"/>
  <c r="Z10" i="74"/>
  <c r="AC7" i="76"/>
  <c r="S6" i="34"/>
  <c r="AB7" i="76"/>
  <c r="M16" i="75"/>
  <c r="N15" i="75"/>
  <c r="J14" i="34"/>
  <c r="U10" i="75"/>
  <c r="O14" i="74"/>
  <c r="P14" i="74"/>
  <c r="Q14" i="74"/>
  <c r="R14" i="74"/>
  <c r="S13" i="74"/>
  <c r="T13" i="74"/>
  <c r="U13" i="74"/>
  <c r="R13" i="76"/>
  <c r="AB9" i="74"/>
  <c r="AB10" i="74"/>
  <c r="X9" i="75"/>
  <c r="P8" i="34"/>
  <c r="W10" i="75"/>
  <c r="P13" i="74"/>
  <c r="I45" i="44"/>
  <c r="L13" i="34"/>
  <c r="H122" i="43"/>
  <c r="M16" i="67"/>
  <c r="N16" i="67"/>
  <c r="W10" i="67"/>
  <c r="X10" i="67"/>
  <c r="Y8" i="67"/>
  <c r="AA8" i="67"/>
  <c r="AC8" i="67"/>
  <c r="T11" i="67"/>
  <c r="V11" i="67"/>
  <c r="Q14" i="67"/>
  <c r="O14" i="67"/>
  <c r="P14" i="67"/>
  <c r="R13" i="67"/>
  <c r="S13" i="67"/>
  <c r="K25" i="53"/>
  <c r="L24" i="53"/>
  <c r="L23" i="53"/>
  <c r="L22" i="53"/>
  <c r="J25" i="53"/>
  <c r="K8" i="48"/>
  <c r="P26" i="47"/>
  <c r="R20" i="47"/>
  <c r="M7" i="53"/>
  <c r="S5" i="47"/>
  <c r="T21" i="47"/>
  <c r="L7" i="48"/>
  <c r="L6" i="48"/>
  <c r="S16" i="33"/>
  <c r="U15" i="33"/>
  <c r="X15" i="33"/>
  <c r="Y15" i="33"/>
  <c r="D23" i="46"/>
  <c r="N10" i="34"/>
  <c r="O10" i="34"/>
  <c r="T6" i="34"/>
  <c r="U6" i="34"/>
  <c r="S42" i="36"/>
  <c r="V6" i="34"/>
  <c r="D150" i="43"/>
  <c r="H150" i="43"/>
  <c r="N5" i="90"/>
  <c r="N27" i="90"/>
  <c r="F23" i="46"/>
  <c r="E23" i="46"/>
  <c r="Q8" i="90"/>
  <c r="P11" i="90"/>
  <c r="P32" i="90"/>
  <c r="H46" i="44"/>
  <c r="I46" i="44"/>
  <c r="J46" i="44"/>
  <c r="P46" i="36"/>
  <c r="N40" i="44"/>
  <c r="O40" i="44"/>
  <c r="O47" i="36"/>
  <c r="P47" i="36"/>
  <c r="N11" i="34"/>
  <c r="O11" i="34"/>
  <c r="D97" i="43"/>
  <c r="H97" i="43"/>
  <c r="Q44" i="36"/>
  <c r="N41" i="44"/>
  <c r="O41" i="44"/>
  <c r="P41" i="44"/>
  <c r="Q8" i="34"/>
  <c r="R8" i="34"/>
  <c r="D123" i="43"/>
  <c r="H123" i="43"/>
  <c r="D71" i="43"/>
  <c r="H71" i="43"/>
  <c r="M50" i="36"/>
  <c r="N50" i="36"/>
  <c r="K14" i="34"/>
  <c r="L14" i="34"/>
  <c r="AB8" i="76"/>
  <c r="N16" i="75"/>
  <c r="M17" i="75"/>
  <c r="AA11" i="74"/>
  <c r="AC11" i="74"/>
  <c r="M17" i="74"/>
  <c r="N16" i="74"/>
  <c r="S14" i="74"/>
  <c r="T14" i="74"/>
  <c r="O15" i="76"/>
  <c r="P15" i="76"/>
  <c r="Q15" i="76"/>
  <c r="AD7" i="76"/>
  <c r="T12" i="75"/>
  <c r="V12" i="75"/>
  <c r="Y9" i="76"/>
  <c r="Z9" i="76"/>
  <c r="AA9" i="76"/>
  <c r="AC9" i="76"/>
  <c r="AD9" i="76"/>
  <c r="AE9" i="76"/>
  <c r="AE9" i="74"/>
  <c r="AC8" i="75"/>
  <c r="S7" i="34"/>
  <c r="AB8" i="75"/>
  <c r="M17" i="76"/>
  <c r="N16" i="76"/>
  <c r="Y9" i="75"/>
  <c r="Z9" i="75"/>
  <c r="AA9" i="75"/>
  <c r="AC9" i="75"/>
  <c r="AD9" i="75"/>
  <c r="AE9" i="75"/>
  <c r="R14" i="76"/>
  <c r="S13" i="76"/>
  <c r="Z8" i="75"/>
  <c r="X12" i="74"/>
  <c r="W11" i="75"/>
  <c r="X10" i="75"/>
  <c r="T12" i="76"/>
  <c r="V12" i="76"/>
  <c r="O15" i="75"/>
  <c r="P15" i="75"/>
  <c r="Q15" i="75"/>
  <c r="R14" i="75"/>
  <c r="S13" i="75"/>
  <c r="M12" i="34"/>
  <c r="V13" i="74"/>
  <c r="W13" i="74"/>
  <c r="W11" i="76"/>
  <c r="X10" i="76"/>
  <c r="O15" i="74"/>
  <c r="P15" i="74"/>
  <c r="Q15" i="74"/>
  <c r="R15" i="74"/>
  <c r="J45" i="44"/>
  <c r="T12" i="67"/>
  <c r="U12" i="67"/>
  <c r="V12" i="67"/>
  <c r="Y9" i="67"/>
  <c r="Z9" i="67"/>
  <c r="R14" i="67"/>
  <c r="S14" i="67"/>
  <c r="Z8" i="67"/>
  <c r="W11" i="67"/>
  <c r="X11" i="67"/>
  <c r="U11" i="67"/>
  <c r="Q15" i="67"/>
  <c r="O15" i="67"/>
  <c r="P15" i="67"/>
  <c r="AB8" i="67"/>
  <c r="M17" i="67"/>
  <c r="N17" i="67"/>
  <c r="L25" i="53"/>
  <c r="M22" i="53"/>
  <c r="M24" i="53"/>
  <c r="M23" i="53"/>
  <c r="L8" i="48"/>
  <c r="N7" i="53"/>
  <c r="T5" i="47"/>
  <c r="T27" i="47"/>
  <c r="U21" i="47"/>
  <c r="M7" i="48"/>
  <c r="M6" i="48"/>
  <c r="S27" i="47"/>
  <c r="S20" i="47"/>
  <c r="Q26" i="47"/>
  <c r="S17" i="33"/>
  <c r="U16" i="33"/>
  <c r="X16" i="33"/>
  <c r="Y16" i="33"/>
  <c r="D24" i="46"/>
  <c r="P9" i="34"/>
  <c r="D124" i="43"/>
  <c r="H124" i="43"/>
  <c r="J15" i="34"/>
  <c r="Q39" i="44"/>
  <c r="R39" i="44"/>
  <c r="S39" i="44"/>
  <c r="T42" i="36"/>
  <c r="O5" i="90"/>
  <c r="O27" i="90"/>
  <c r="E24" i="46"/>
  <c r="F24" i="46"/>
  <c r="R8" i="90"/>
  <c r="Q11" i="90"/>
  <c r="K44" i="44"/>
  <c r="L44" i="44"/>
  <c r="R44" i="36"/>
  <c r="H47" i="44"/>
  <c r="I47" i="44"/>
  <c r="J47" i="44"/>
  <c r="Q9" i="34"/>
  <c r="R9" i="34"/>
  <c r="D72" i="43"/>
  <c r="M51" i="36"/>
  <c r="H48" i="44"/>
  <c r="K15" i="34"/>
  <c r="D98" i="43"/>
  <c r="H98" i="43"/>
  <c r="N12" i="34"/>
  <c r="O12" i="34"/>
  <c r="O48" i="36"/>
  <c r="P48" i="36"/>
  <c r="V7" i="34"/>
  <c r="D151" i="43"/>
  <c r="H151" i="43"/>
  <c r="T7" i="34"/>
  <c r="S43" i="36"/>
  <c r="Q40" i="44"/>
  <c r="V14" i="74"/>
  <c r="W14" i="74"/>
  <c r="Y10" i="76"/>
  <c r="Z10" i="76"/>
  <c r="AA10" i="76"/>
  <c r="AC10" i="76"/>
  <c r="R15" i="75"/>
  <c r="S14" i="75"/>
  <c r="X11" i="75"/>
  <c r="W12" i="75"/>
  <c r="AB9" i="75"/>
  <c r="S15" i="74"/>
  <c r="T15" i="74"/>
  <c r="U15" i="74"/>
  <c r="AD8" i="75"/>
  <c r="AE7" i="76"/>
  <c r="O16" i="74"/>
  <c r="P16" i="74"/>
  <c r="Q16" i="74"/>
  <c r="U12" i="76"/>
  <c r="Y12" i="74"/>
  <c r="AA12" i="74"/>
  <c r="AC12" i="74"/>
  <c r="AD12" i="74"/>
  <c r="AE12" i="74"/>
  <c r="T13" i="76"/>
  <c r="U13" i="76"/>
  <c r="V13" i="76"/>
  <c r="O16" i="76"/>
  <c r="P16" i="76"/>
  <c r="Q16" i="76"/>
  <c r="AB11" i="74"/>
  <c r="AB9" i="76"/>
  <c r="M18" i="74"/>
  <c r="N17" i="74"/>
  <c r="N17" i="75"/>
  <c r="N17" i="76"/>
  <c r="J16" i="34"/>
  <c r="M18" i="75"/>
  <c r="AD11" i="74"/>
  <c r="X11" i="76"/>
  <c r="W12" i="76"/>
  <c r="X13" i="74"/>
  <c r="T13" i="75"/>
  <c r="U13" i="75"/>
  <c r="V13" i="75"/>
  <c r="Y10" i="75"/>
  <c r="Z10" i="75"/>
  <c r="AA10" i="75"/>
  <c r="AC10" i="75"/>
  <c r="AD10" i="75"/>
  <c r="AE10" i="75"/>
  <c r="R15" i="76"/>
  <c r="S14" i="76"/>
  <c r="M18" i="76"/>
  <c r="U12" i="75"/>
  <c r="U14" i="74"/>
  <c r="O16" i="75"/>
  <c r="P16" i="75"/>
  <c r="Q16" i="75"/>
  <c r="L15" i="34"/>
  <c r="P40" i="44"/>
  <c r="U7" i="34"/>
  <c r="M44" i="44"/>
  <c r="H72" i="43"/>
  <c r="Q16" i="67"/>
  <c r="O16" i="67"/>
  <c r="P16" i="67"/>
  <c r="W12" i="67"/>
  <c r="X12" i="67"/>
  <c r="M18" i="67"/>
  <c r="N18" i="67"/>
  <c r="Y10" i="67"/>
  <c r="Z10" i="67"/>
  <c r="AA10" i="67"/>
  <c r="T13" i="67"/>
  <c r="V13" i="67"/>
  <c r="R15" i="67"/>
  <c r="S15" i="67"/>
  <c r="AD8" i="67"/>
  <c r="M25" i="53"/>
  <c r="N22" i="53"/>
  <c r="N23" i="53"/>
  <c r="N24" i="53"/>
  <c r="M8" i="48"/>
  <c r="T20" i="47"/>
  <c r="V21" i="47"/>
  <c r="N6" i="48"/>
  <c r="N7" i="48"/>
  <c r="O7" i="53"/>
  <c r="U5" i="47"/>
  <c r="R26" i="47"/>
  <c r="S18" i="33"/>
  <c r="U17" i="33"/>
  <c r="X17" i="33"/>
  <c r="Y17" i="33"/>
  <c r="D25" i="46"/>
  <c r="Q45" i="36"/>
  <c r="P10" i="34"/>
  <c r="Q46" i="36"/>
  <c r="R46" i="36"/>
  <c r="M13" i="34"/>
  <c r="D99" i="43"/>
  <c r="H99" i="43"/>
  <c r="Q32" i="90"/>
  <c r="P5" i="90"/>
  <c r="P27" i="90"/>
  <c r="F25" i="46"/>
  <c r="E25" i="46"/>
  <c r="S8" i="90"/>
  <c r="R11" i="90"/>
  <c r="R32" i="90"/>
  <c r="N51" i="36"/>
  <c r="T43" i="36"/>
  <c r="K45" i="44"/>
  <c r="L45" i="44"/>
  <c r="M45" i="44"/>
  <c r="O49" i="36"/>
  <c r="P49" i="36"/>
  <c r="D125" i="43"/>
  <c r="H125" i="43"/>
  <c r="Q10" i="34"/>
  <c r="R10" i="34"/>
  <c r="M52" i="36"/>
  <c r="H49" i="44"/>
  <c r="I49" i="44"/>
  <c r="J49" i="44"/>
  <c r="K16" i="34"/>
  <c r="L16" i="34"/>
  <c r="D73" i="43"/>
  <c r="H73" i="43"/>
  <c r="AB10" i="76"/>
  <c r="V15" i="74"/>
  <c r="W15" i="74"/>
  <c r="AB10" i="75"/>
  <c r="Y13" i="74"/>
  <c r="Z13" i="74"/>
  <c r="AE11" i="74"/>
  <c r="M19" i="74"/>
  <c r="N18" i="74"/>
  <c r="T14" i="75"/>
  <c r="U14" i="75"/>
  <c r="V14" i="75"/>
  <c r="R16" i="76"/>
  <c r="S15" i="76"/>
  <c r="W13" i="76"/>
  <c r="X12" i="76"/>
  <c r="Z12" i="74"/>
  <c r="X12" i="75"/>
  <c r="P11" i="34"/>
  <c r="W13" i="75"/>
  <c r="S15" i="75"/>
  <c r="M14" i="34"/>
  <c r="R16" i="75"/>
  <c r="O17" i="76"/>
  <c r="P17" i="76"/>
  <c r="Q17" i="76"/>
  <c r="Y11" i="76"/>
  <c r="AA11" i="76"/>
  <c r="AC11" i="76"/>
  <c r="AD11" i="76"/>
  <c r="AE11" i="76"/>
  <c r="O17" i="75"/>
  <c r="P17" i="75"/>
  <c r="Q17" i="75"/>
  <c r="AB12" i="74"/>
  <c r="Y11" i="75"/>
  <c r="Z11" i="75"/>
  <c r="AA11" i="75"/>
  <c r="AC11" i="75"/>
  <c r="AD11" i="75"/>
  <c r="AE11" i="75"/>
  <c r="AD10" i="76"/>
  <c r="T14" i="76"/>
  <c r="U14" i="76"/>
  <c r="V14" i="76"/>
  <c r="N18" i="75"/>
  <c r="N18" i="76"/>
  <c r="J17" i="34"/>
  <c r="M19" i="75"/>
  <c r="M19" i="76"/>
  <c r="X14" i="74"/>
  <c r="O17" i="74"/>
  <c r="P17" i="74"/>
  <c r="Q17" i="74"/>
  <c r="AE8" i="75"/>
  <c r="R16" i="74"/>
  <c r="R40" i="44"/>
  <c r="I48" i="44"/>
  <c r="T14" i="67"/>
  <c r="U14" i="67"/>
  <c r="V14" i="67"/>
  <c r="Y11" i="67"/>
  <c r="Z11" i="67"/>
  <c r="AA11" i="67"/>
  <c r="R16" i="67"/>
  <c r="S16" i="67"/>
  <c r="U13" i="67"/>
  <c r="W13" i="67"/>
  <c r="X13" i="67"/>
  <c r="AE8" i="67"/>
  <c r="Q17" i="67"/>
  <c r="O17" i="67"/>
  <c r="P17" i="67"/>
  <c r="M19" i="67"/>
  <c r="N19" i="67"/>
  <c r="N25" i="53"/>
  <c r="O23" i="53"/>
  <c r="O24" i="53"/>
  <c r="O22" i="53"/>
  <c r="N8" i="48"/>
  <c r="U20" i="47"/>
  <c r="P7" i="53"/>
  <c r="V5" i="47"/>
  <c r="V27" i="47"/>
  <c r="S26" i="47"/>
  <c r="U27" i="47"/>
  <c r="W21" i="47"/>
  <c r="O6" i="48"/>
  <c r="O7" i="48"/>
  <c r="S19" i="33"/>
  <c r="U18" i="33"/>
  <c r="X18" i="33"/>
  <c r="Y18" i="33"/>
  <c r="D26" i="46"/>
  <c r="K46" i="44"/>
  <c r="L46" i="44"/>
  <c r="M46" i="44"/>
  <c r="N13" i="34"/>
  <c r="O13" i="34"/>
  <c r="N42" i="44"/>
  <c r="O42" i="44"/>
  <c r="P42" i="44"/>
  <c r="R45" i="36"/>
  <c r="Q5" i="90"/>
  <c r="Q27" i="90"/>
  <c r="E26" i="46"/>
  <c r="F26" i="46"/>
  <c r="S11" i="90"/>
  <c r="S32" i="90"/>
  <c r="T8" i="90"/>
  <c r="N43" i="44"/>
  <c r="N52" i="36"/>
  <c r="O50" i="36"/>
  <c r="N14" i="34"/>
  <c r="O14" i="34"/>
  <c r="D100" i="43"/>
  <c r="D74" i="43"/>
  <c r="H74" i="43"/>
  <c r="M53" i="36"/>
  <c r="N53" i="36"/>
  <c r="K17" i="34"/>
  <c r="L17" i="34"/>
  <c r="Q47" i="36"/>
  <c r="N44" i="44"/>
  <c r="O44" i="44"/>
  <c r="P44" i="44"/>
  <c r="Q11" i="34"/>
  <c r="R11" i="34"/>
  <c r="D126" i="43"/>
  <c r="H126" i="43"/>
  <c r="X15" i="74"/>
  <c r="M20" i="75"/>
  <c r="N19" i="75"/>
  <c r="N19" i="76"/>
  <c r="J18" i="34"/>
  <c r="W14" i="75"/>
  <c r="X13" i="75"/>
  <c r="T15" i="76"/>
  <c r="U15" i="76"/>
  <c r="V15" i="76"/>
  <c r="M20" i="76"/>
  <c r="Y12" i="75"/>
  <c r="Z12" i="75"/>
  <c r="AA12" i="75"/>
  <c r="AC12" i="75"/>
  <c r="AD12" i="75"/>
  <c r="AE12" i="75"/>
  <c r="S16" i="76"/>
  <c r="R17" i="76"/>
  <c r="O18" i="76"/>
  <c r="P18" i="76"/>
  <c r="Q18" i="76"/>
  <c r="Z11" i="76"/>
  <c r="S16" i="75"/>
  <c r="M15" i="34"/>
  <c r="R17" i="75"/>
  <c r="Y12" i="76"/>
  <c r="Z12" i="76"/>
  <c r="AA12" i="76"/>
  <c r="AC12" i="76"/>
  <c r="AD12" i="76"/>
  <c r="AE12" i="76"/>
  <c r="O18" i="74"/>
  <c r="P18" i="74"/>
  <c r="Q18" i="74"/>
  <c r="R17" i="74"/>
  <c r="S16" i="74"/>
  <c r="O18" i="75"/>
  <c r="P18" i="75"/>
  <c r="Q18" i="75"/>
  <c r="AB11" i="76"/>
  <c r="Y14" i="74"/>
  <c r="Z14" i="74"/>
  <c r="AA14" i="74"/>
  <c r="AB11" i="75"/>
  <c r="AE10" i="76"/>
  <c r="T15" i="75"/>
  <c r="U15" i="75"/>
  <c r="V15" i="75"/>
  <c r="X13" i="76"/>
  <c r="W14" i="76"/>
  <c r="N19" i="74"/>
  <c r="M20" i="74"/>
  <c r="H100" i="43"/>
  <c r="J48" i="44"/>
  <c r="O43" i="44"/>
  <c r="S40" i="44"/>
  <c r="K47" i="44"/>
  <c r="L47" i="44"/>
  <c r="M47" i="44"/>
  <c r="P50" i="36"/>
  <c r="O18" i="67"/>
  <c r="P18" i="67"/>
  <c r="Q18" i="67"/>
  <c r="Y12" i="67"/>
  <c r="Z12" i="67"/>
  <c r="AA12" i="67"/>
  <c r="T15" i="67"/>
  <c r="V15" i="67"/>
  <c r="M20" i="67"/>
  <c r="N20" i="67"/>
  <c r="W14" i="67"/>
  <c r="X14" i="67"/>
  <c r="R17" i="67"/>
  <c r="S17" i="67"/>
  <c r="O25" i="53"/>
  <c r="P24" i="53"/>
  <c r="P22" i="53"/>
  <c r="P23" i="53"/>
  <c r="O8" i="48"/>
  <c r="Q7" i="53"/>
  <c r="W5" i="47"/>
  <c r="V20" i="47"/>
  <c r="X21" i="47"/>
  <c r="P7" i="48"/>
  <c r="P6" i="48"/>
  <c r="T26" i="47"/>
  <c r="S20" i="33"/>
  <c r="U19" i="33"/>
  <c r="X19" i="33"/>
  <c r="Y19" i="33"/>
  <c r="D27" i="46"/>
  <c r="P12" i="34"/>
  <c r="D127" i="43"/>
  <c r="H127" i="43"/>
  <c r="R5" i="90"/>
  <c r="R27" i="90"/>
  <c r="F27" i="46"/>
  <c r="E27" i="46"/>
  <c r="T11" i="90"/>
  <c r="B8" i="90"/>
  <c r="H50" i="44"/>
  <c r="I50" i="44"/>
  <c r="J50" i="44"/>
  <c r="R47" i="36"/>
  <c r="O51" i="36"/>
  <c r="D101" i="43"/>
  <c r="H101" i="43"/>
  <c r="N15" i="34"/>
  <c r="O15" i="34"/>
  <c r="M54" i="36"/>
  <c r="H51" i="44"/>
  <c r="I51" i="44"/>
  <c r="J51" i="44"/>
  <c r="K18" i="34"/>
  <c r="L18" i="34"/>
  <c r="D75" i="43"/>
  <c r="H75" i="43"/>
  <c r="Q12" i="34"/>
  <c r="R12" i="34"/>
  <c r="AB12" i="76"/>
  <c r="AB12" i="75"/>
  <c r="R18" i="74"/>
  <c r="S17" i="74"/>
  <c r="T16" i="75"/>
  <c r="U16" i="75"/>
  <c r="V16" i="75"/>
  <c r="Y13" i="75"/>
  <c r="Z13" i="75"/>
  <c r="W15" i="76"/>
  <c r="X14" i="76"/>
  <c r="O19" i="76"/>
  <c r="P19" i="76"/>
  <c r="Q19" i="76"/>
  <c r="W15" i="75"/>
  <c r="X14" i="75"/>
  <c r="P13" i="34"/>
  <c r="M21" i="74"/>
  <c r="N20" i="74"/>
  <c r="Y13" i="76"/>
  <c r="Z13" i="76"/>
  <c r="Y15" i="74"/>
  <c r="Z15" i="74"/>
  <c r="AA15" i="74"/>
  <c r="R18" i="76"/>
  <c r="S17" i="76"/>
  <c r="M21" i="76"/>
  <c r="N20" i="76"/>
  <c r="M21" i="75"/>
  <c r="N20" i="75"/>
  <c r="J19" i="34"/>
  <c r="T16" i="76"/>
  <c r="U16" i="76"/>
  <c r="V16" i="76"/>
  <c r="O19" i="74"/>
  <c r="P19" i="74"/>
  <c r="Q19" i="74"/>
  <c r="T16" i="74"/>
  <c r="U16" i="74"/>
  <c r="V16" i="74"/>
  <c r="S17" i="75"/>
  <c r="M16" i="34"/>
  <c r="R18" i="75"/>
  <c r="O19" i="75"/>
  <c r="P19" i="75"/>
  <c r="Q19" i="75"/>
  <c r="P51" i="36"/>
  <c r="K48" i="44"/>
  <c r="L48" i="44"/>
  <c r="M48" i="44"/>
  <c r="P43" i="44"/>
  <c r="T16" i="67"/>
  <c r="U16" i="67"/>
  <c r="V16" i="67"/>
  <c r="U15" i="67"/>
  <c r="R18" i="67"/>
  <c r="S18" i="67"/>
  <c r="Q19" i="67"/>
  <c r="O19" i="67"/>
  <c r="P19" i="67"/>
  <c r="Y13" i="67"/>
  <c r="M21" i="67"/>
  <c r="N21" i="67"/>
  <c r="W15" i="67"/>
  <c r="X15" i="67"/>
  <c r="P25" i="53"/>
  <c r="Q22" i="53"/>
  <c r="Q23" i="53"/>
  <c r="Q24" i="53"/>
  <c r="P8" i="48"/>
  <c r="W20" i="47"/>
  <c r="U26" i="47"/>
  <c r="Y21" i="47"/>
  <c r="W27" i="47"/>
  <c r="R7" i="53"/>
  <c r="X5" i="47"/>
  <c r="S21" i="33"/>
  <c r="U20" i="33"/>
  <c r="X20" i="33"/>
  <c r="Y20" i="33"/>
  <c r="D28" i="46"/>
  <c r="Q48" i="36"/>
  <c r="S5" i="90"/>
  <c r="S27" i="90"/>
  <c r="E28" i="46"/>
  <c r="F28" i="46"/>
  <c r="T32" i="90"/>
  <c r="B11" i="90"/>
  <c r="N54" i="36"/>
  <c r="N16" i="34"/>
  <c r="O16" i="34"/>
  <c r="D102" i="43"/>
  <c r="O52" i="36"/>
  <c r="K49" i="44"/>
  <c r="L49" i="44"/>
  <c r="M49" i="44"/>
  <c r="D128" i="43"/>
  <c r="Q49" i="36"/>
  <c r="R49" i="36"/>
  <c r="Q13" i="34"/>
  <c r="R13" i="34"/>
  <c r="M55" i="36"/>
  <c r="H52" i="44"/>
  <c r="I52" i="44"/>
  <c r="J52" i="44"/>
  <c r="K19" i="34"/>
  <c r="L19" i="34"/>
  <c r="D76" i="43"/>
  <c r="H76" i="43"/>
  <c r="O20" i="75"/>
  <c r="P20" i="75"/>
  <c r="Q20" i="75"/>
  <c r="T17" i="76"/>
  <c r="U17" i="76"/>
  <c r="V17" i="76"/>
  <c r="N21" i="74"/>
  <c r="M22" i="74"/>
  <c r="X15" i="76"/>
  <c r="W16" i="76"/>
  <c r="T17" i="74"/>
  <c r="U17" i="74"/>
  <c r="V17" i="74"/>
  <c r="T17" i="75"/>
  <c r="U17" i="75"/>
  <c r="V17" i="75"/>
  <c r="O20" i="76"/>
  <c r="P20" i="76"/>
  <c r="Q20" i="76"/>
  <c r="X15" i="75"/>
  <c r="P14" i="34"/>
  <c r="W16" i="75"/>
  <c r="R19" i="74"/>
  <c r="S18" i="74"/>
  <c r="R19" i="75"/>
  <c r="S18" i="75"/>
  <c r="M22" i="75"/>
  <c r="N21" i="75"/>
  <c r="N21" i="76"/>
  <c r="J20" i="34"/>
  <c r="R19" i="76"/>
  <c r="S18" i="76"/>
  <c r="Y14" i="75"/>
  <c r="Z14" i="75"/>
  <c r="AA14" i="75"/>
  <c r="W16" i="74"/>
  <c r="M22" i="76"/>
  <c r="O20" i="74"/>
  <c r="P20" i="74"/>
  <c r="Q20" i="74"/>
  <c r="Y14" i="76"/>
  <c r="Z14" i="76"/>
  <c r="AA14" i="76"/>
  <c r="H102" i="43"/>
  <c r="H128" i="43"/>
  <c r="Y14" i="67"/>
  <c r="Z14" i="67"/>
  <c r="AA14" i="67"/>
  <c r="W16" i="67"/>
  <c r="X16" i="67"/>
  <c r="Z13" i="67"/>
  <c r="T17" i="67"/>
  <c r="U17" i="67"/>
  <c r="V17" i="67"/>
  <c r="Q20" i="67"/>
  <c r="O20" i="67"/>
  <c r="P20" i="67"/>
  <c r="R19" i="67"/>
  <c r="S19" i="67"/>
  <c r="M22" i="67"/>
  <c r="N22" i="67"/>
  <c r="Q25" i="53"/>
  <c r="R22" i="53"/>
  <c r="R23" i="53"/>
  <c r="R24" i="53"/>
  <c r="S7" i="53"/>
  <c r="Y5" i="47"/>
  <c r="Y27" i="47"/>
  <c r="X27" i="47"/>
  <c r="V26" i="47"/>
  <c r="Z21" i="47"/>
  <c r="AA21" i="47"/>
  <c r="AB21" i="47"/>
  <c r="AC21" i="47"/>
  <c r="AD21" i="47"/>
  <c r="AE21" i="47"/>
  <c r="AF21" i="47"/>
  <c r="AG21" i="47"/>
  <c r="X20" i="47"/>
  <c r="U21" i="33"/>
  <c r="X21" i="33"/>
  <c r="Y21" i="33"/>
  <c r="D29" i="46"/>
  <c r="S22" i="33"/>
  <c r="M17" i="34"/>
  <c r="N17" i="34"/>
  <c r="O17" i="34"/>
  <c r="R48" i="36"/>
  <c r="N45" i="44"/>
  <c r="O45" i="44"/>
  <c r="P45" i="44"/>
  <c r="T5" i="90"/>
  <c r="F29" i="46"/>
  <c r="E29" i="46"/>
  <c r="B32" i="90"/>
  <c r="P52" i="36"/>
  <c r="N46" i="44"/>
  <c r="O46" i="44"/>
  <c r="P46" i="44"/>
  <c r="N55" i="36"/>
  <c r="D77" i="43"/>
  <c r="H77" i="43"/>
  <c r="M56" i="36"/>
  <c r="H53" i="44"/>
  <c r="I53" i="44"/>
  <c r="J53" i="44"/>
  <c r="K20" i="34"/>
  <c r="L20" i="34"/>
  <c r="O53" i="36"/>
  <c r="P53" i="36"/>
  <c r="Q14" i="34"/>
  <c r="R14" i="34"/>
  <c r="D129" i="43"/>
  <c r="H129" i="43"/>
  <c r="Q50" i="36"/>
  <c r="N47" i="44"/>
  <c r="O47" i="44"/>
  <c r="P47" i="44"/>
  <c r="N22" i="75"/>
  <c r="N22" i="76"/>
  <c r="J21" i="34"/>
  <c r="M23" i="75"/>
  <c r="W17" i="75"/>
  <c r="X16" i="75"/>
  <c r="M23" i="74"/>
  <c r="N22" i="74"/>
  <c r="O21" i="76"/>
  <c r="P21" i="76"/>
  <c r="Q21" i="76"/>
  <c r="X16" i="74"/>
  <c r="W17" i="74"/>
  <c r="T18" i="76"/>
  <c r="U18" i="76"/>
  <c r="V18" i="76"/>
  <c r="Y15" i="75"/>
  <c r="Z15" i="75"/>
  <c r="AA15" i="75"/>
  <c r="O21" i="74"/>
  <c r="P21" i="74"/>
  <c r="Q21" i="74"/>
  <c r="M23" i="76"/>
  <c r="R20" i="76"/>
  <c r="S19" i="76"/>
  <c r="T18" i="75"/>
  <c r="U18" i="75"/>
  <c r="V18" i="75"/>
  <c r="T18" i="74"/>
  <c r="U18" i="74"/>
  <c r="V18" i="74"/>
  <c r="X16" i="76"/>
  <c r="W17" i="76"/>
  <c r="O21" i="75"/>
  <c r="P21" i="75"/>
  <c r="Q21" i="75"/>
  <c r="S19" i="75"/>
  <c r="M18" i="34"/>
  <c r="R20" i="75"/>
  <c r="R20" i="74"/>
  <c r="S19" i="74"/>
  <c r="Y15" i="76"/>
  <c r="Z15" i="76"/>
  <c r="AA15" i="76"/>
  <c r="K50" i="44"/>
  <c r="L50" i="44"/>
  <c r="M50" i="44"/>
  <c r="R20" i="67"/>
  <c r="S20" i="67"/>
  <c r="Q21" i="67"/>
  <c r="O21" i="67"/>
  <c r="P21" i="67"/>
  <c r="Y15" i="67"/>
  <c r="Z15" i="67"/>
  <c r="AA15" i="67"/>
  <c r="M23" i="67"/>
  <c r="N23" i="67"/>
  <c r="W17" i="67"/>
  <c r="X17" i="67"/>
  <c r="T18" i="67"/>
  <c r="U18" i="67"/>
  <c r="V18" i="67"/>
  <c r="S23" i="53"/>
  <c r="S22" i="53"/>
  <c r="S24" i="53"/>
  <c r="R25" i="53"/>
  <c r="T7" i="53"/>
  <c r="Z5" i="47"/>
  <c r="Y20" i="47"/>
  <c r="W26" i="47"/>
  <c r="S23" i="33"/>
  <c r="U22" i="33"/>
  <c r="X22" i="33"/>
  <c r="Y22" i="33"/>
  <c r="D30" i="46"/>
  <c r="D103" i="43"/>
  <c r="H103" i="43"/>
  <c r="P15" i="34"/>
  <c r="D130" i="43"/>
  <c r="H130" i="43"/>
  <c r="AA5" i="47"/>
  <c r="AA27" i="47"/>
  <c r="F30" i="46"/>
  <c r="E30" i="46"/>
  <c r="T27" i="90"/>
  <c r="B27" i="90"/>
  <c r="B5" i="90"/>
  <c r="N56" i="36"/>
  <c r="R50" i="36"/>
  <c r="M57" i="36"/>
  <c r="H54" i="44"/>
  <c r="I54" i="44"/>
  <c r="J54" i="44"/>
  <c r="D78" i="43"/>
  <c r="H78" i="43"/>
  <c r="K21" i="34"/>
  <c r="L21" i="34"/>
  <c r="O54" i="36"/>
  <c r="P54" i="36"/>
  <c r="N18" i="34"/>
  <c r="O18" i="34"/>
  <c r="D104" i="43"/>
  <c r="H104" i="43"/>
  <c r="Y16" i="76"/>
  <c r="Z16" i="76"/>
  <c r="AA16" i="76"/>
  <c r="T19" i="74"/>
  <c r="U19" i="74"/>
  <c r="V19" i="74"/>
  <c r="M24" i="76"/>
  <c r="N23" i="76"/>
  <c r="M24" i="74"/>
  <c r="N23" i="74"/>
  <c r="M24" i="75"/>
  <c r="N23" i="75"/>
  <c r="J22" i="34"/>
  <c r="S20" i="74"/>
  <c r="R21" i="74"/>
  <c r="W18" i="76"/>
  <c r="X17" i="76"/>
  <c r="T19" i="76"/>
  <c r="U19" i="76"/>
  <c r="V19" i="76"/>
  <c r="O22" i="75"/>
  <c r="P22" i="75"/>
  <c r="Q22" i="75"/>
  <c r="R21" i="75"/>
  <c r="S20" i="75"/>
  <c r="S20" i="76"/>
  <c r="R21" i="76"/>
  <c r="W18" i="74"/>
  <c r="X17" i="74"/>
  <c r="Y16" i="75"/>
  <c r="Z16" i="75"/>
  <c r="AA16" i="75"/>
  <c r="T19" i="75"/>
  <c r="U19" i="75"/>
  <c r="V19" i="75"/>
  <c r="O22" i="76"/>
  <c r="P22" i="76"/>
  <c r="Q22" i="76"/>
  <c r="Y16" i="74"/>
  <c r="Z16" i="74"/>
  <c r="AA16" i="74"/>
  <c r="O22" i="74"/>
  <c r="P22" i="74"/>
  <c r="Q22" i="74"/>
  <c r="W18" i="75"/>
  <c r="X17" i="75"/>
  <c r="P16" i="34"/>
  <c r="M24" i="67"/>
  <c r="N24" i="67"/>
  <c r="Y16" i="67"/>
  <c r="Z16" i="67"/>
  <c r="AA16" i="67"/>
  <c r="W18" i="67"/>
  <c r="X18" i="67"/>
  <c r="T19" i="67"/>
  <c r="U19" i="67"/>
  <c r="V19" i="67"/>
  <c r="Q22" i="67"/>
  <c r="O22" i="67"/>
  <c r="P22" i="67"/>
  <c r="R21" i="67"/>
  <c r="S21" i="67"/>
  <c r="S25" i="53"/>
  <c r="T24" i="53"/>
  <c r="T23" i="53"/>
  <c r="T22" i="53"/>
  <c r="U7" i="53"/>
  <c r="X26" i="47"/>
  <c r="Z20" i="47"/>
  <c r="AA20" i="47"/>
  <c r="Z27" i="47"/>
  <c r="S24" i="33"/>
  <c r="U23" i="33"/>
  <c r="X23" i="33"/>
  <c r="Y23" i="33"/>
  <c r="D31" i="46"/>
  <c r="Q15" i="34"/>
  <c r="R15" i="34"/>
  <c r="M19" i="34"/>
  <c r="N19" i="34"/>
  <c r="O19" i="34"/>
  <c r="Q51" i="36"/>
  <c r="F31" i="46"/>
  <c r="E31" i="46"/>
  <c r="AB5" i="47"/>
  <c r="AB27" i="47"/>
  <c r="AB20" i="47"/>
  <c r="N57" i="36"/>
  <c r="K51" i="44"/>
  <c r="L51" i="44"/>
  <c r="M51" i="44"/>
  <c r="M58" i="36"/>
  <c r="N58" i="36"/>
  <c r="K22" i="34"/>
  <c r="L22" i="34"/>
  <c r="D79" i="43"/>
  <c r="Q16" i="34"/>
  <c r="R16" i="34"/>
  <c r="Q52" i="36"/>
  <c r="N49" i="44"/>
  <c r="O49" i="44"/>
  <c r="P49" i="44"/>
  <c r="D131" i="43"/>
  <c r="O55" i="36"/>
  <c r="P55" i="36"/>
  <c r="D105" i="43"/>
  <c r="H105" i="43"/>
  <c r="X18" i="75"/>
  <c r="Y18" i="75"/>
  <c r="Z18" i="75"/>
  <c r="W19" i="75"/>
  <c r="O23" i="75"/>
  <c r="P23" i="75"/>
  <c r="Q23" i="75"/>
  <c r="W19" i="76"/>
  <c r="X18" i="76"/>
  <c r="Y18" i="76"/>
  <c r="Z18" i="76"/>
  <c r="M25" i="75"/>
  <c r="N24" i="75"/>
  <c r="O23" i="76"/>
  <c r="P23" i="76"/>
  <c r="Q23" i="76"/>
  <c r="R22" i="76"/>
  <c r="S21" i="76"/>
  <c r="R22" i="75"/>
  <c r="S21" i="75"/>
  <c r="R22" i="74"/>
  <c r="S21" i="74"/>
  <c r="O23" i="74"/>
  <c r="P23" i="74"/>
  <c r="Q23" i="74"/>
  <c r="M25" i="76"/>
  <c r="N24" i="76"/>
  <c r="X18" i="74"/>
  <c r="Y18" i="74"/>
  <c r="Z18" i="74"/>
  <c r="W19" i="74"/>
  <c r="Y17" i="76"/>
  <c r="Z17" i="76"/>
  <c r="AA17" i="76"/>
  <c r="AC17" i="76"/>
  <c r="AD17" i="76"/>
  <c r="AE17" i="76"/>
  <c r="T20" i="75"/>
  <c r="U20" i="75"/>
  <c r="V20" i="75"/>
  <c r="Y17" i="75"/>
  <c r="Z17" i="75"/>
  <c r="AA17" i="75"/>
  <c r="AC17" i="75"/>
  <c r="AD17" i="75"/>
  <c r="AE17" i="75"/>
  <c r="Y17" i="74"/>
  <c r="Z17" i="74"/>
  <c r="AA17" i="74"/>
  <c r="AC17" i="74"/>
  <c r="AD17" i="74"/>
  <c r="AE17" i="74"/>
  <c r="T20" i="76"/>
  <c r="U20" i="76"/>
  <c r="V20" i="76"/>
  <c r="T20" i="74"/>
  <c r="U20" i="74"/>
  <c r="V20" i="74"/>
  <c r="M25" i="74"/>
  <c r="N24" i="74"/>
  <c r="H131" i="43"/>
  <c r="H79" i="43"/>
  <c r="R52" i="36"/>
  <c r="R22" i="67"/>
  <c r="S22" i="67"/>
  <c r="Y17" i="67"/>
  <c r="Z17" i="67"/>
  <c r="AA17" i="67"/>
  <c r="AC17" i="67"/>
  <c r="W19" i="67"/>
  <c r="X19" i="67"/>
  <c r="O23" i="67"/>
  <c r="P23" i="67"/>
  <c r="Q23" i="67"/>
  <c r="T20" i="67"/>
  <c r="U20" i="67"/>
  <c r="V20" i="67"/>
  <c r="M25" i="67"/>
  <c r="N25" i="67"/>
  <c r="U22" i="53"/>
  <c r="U24" i="53"/>
  <c r="U23" i="53"/>
  <c r="T25" i="53"/>
  <c r="Y26" i="47"/>
  <c r="V7" i="53"/>
  <c r="S25" i="33"/>
  <c r="U24" i="33"/>
  <c r="X24" i="33"/>
  <c r="Y24" i="33"/>
  <c r="D32" i="46"/>
  <c r="M20" i="34"/>
  <c r="N48" i="44"/>
  <c r="O48" i="44"/>
  <c r="P48" i="44"/>
  <c r="R51" i="36"/>
  <c r="J23" i="34"/>
  <c r="E32" i="46"/>
  <c r="F32" i="46"/>
  <c r="AC5" i="47"/>
  <c r="AC27" i="47"/>
  <c r="H55" i="44"/>
  <c r="I55" i="44"/>
  <c r="J55" i="44"/>
  <c r="AC20" i="47"/>
  <c r="K52" i="44"/>
  <c r="L52" i="44"/>
  <c r="M52" i="44"/>
  <c r="S16" i="34"/>
  <c r="V16" i="34"/>
  <c r="P17" i="34"/>
  <c r="N20" i="34"/>
  <c r="O20" i="34"/>
  <c r="O56" i="36"/>
  <c r="P56" i="36"/>
  <c r="D106" i="43"/>
  <c r="H106" i="43"/>
  <c r="D80" i="43"/>
  <c r="H80" i="43"/>
  <c r="M59" i="36"/>
  <c r="H56" i="44"/>
  <c r="I56" i="44"/>
  <c r="J56" i="44"/>
  <c r="K23" i="34"/>
  <c r="L23" i="34"/>
  <c r="T21" i="75"/>
  <c r="U21" i="75"/>
  <c r="V21" i="75"/>
  <c r="O24" i="76"/>
  <c r="P24" i="76"/>
  <c r="Q24" i="76"/>
  <c r="T21" i="74"/>
  <c r="U21" i="74"/>
  <c r="V21" i="74"/>
  <c r="S22" i="75"/>
  <c r="R23" i="75"/>
  <c r="W20" i="76"/>
  <c r="X19" i="76"/>
  <c r="O24" i="74"/>
  <c r="P24" i="74"/>
  <c r="Q24" i="74"/>
  <c r="M26" i="76"/>
  <c r="N25" i="76"/>
  <c r="R23" i="74"/>
  <c r="S22" i="74"/>
  <c r="T21" i="76"/>
  <c r="U21" i="76"/>
  <c r="V21" i="76"/>
  <c r="O24" i="75"/>
  <c r="P24" i="75"/>
  <c r="Q24" i="75"/>
  <c r="X19" i="75"/>
  <c r="P18" i="34"/>
  <c r="W20" i="75"/>
  <c r="M26" i="74"/>
  <c r="N25" i="74"/>
  <c r="W20" i="74"/>
  <c r="X19" i="74"/>
  <c r="S22" i="76"/>
  <c r="R23" i="76"/>
  <c r="N25" i="75"/>
  <c r="J24" i="34"/>
  <c r="M26" i="75"/>
  <c r="M26" i="67"/>
  <c r="N26" i="67"/>
  <c r="Y18" i="67"/>
  <c r="Z18" i="67"/>
  <c r="W20" i="67"/>
  <c r="X20" i="67"/>
  <c r="AD17" i="67"/>
  <c r="T21" i="67"/>
  <c r="U21" i="67"/>
  <c r="V21" i="67"/>
  <c r="O24" i="67"/>
  <c r="P24" i="67"/>
  <c r="Q24" i="67"/>
  <c r="R23" i="67"/>
  <c r="S23" i="67"/>
  <c r="U25" i="53"/>
  <c r="V22" i="53"/>
  <c r="V23" i="53"/>
  <c r="V24" i="53"/>
  <c r="W7" i="53"/>
  <c r="V6" i="48"/>
  <c r="V7" i="48"/>
  <c r="Z26" i="47"/>
  <c r="AA26" i="47"/>
  <c r="S26" i="33"/>
  <c r="U25" i="33"/>
  <c r="X25" i="33"/>
  <c r="Y25" i="33"/>
  <c r="D33" i="46"/>
  <c r="M21" i="34"/>
  <c r="O57" i="36"/>
  <c r="P57" i="36"/>
  <c r="E33" i="46"/>
  <c r="F33" i="46"/>
  <c r="AD5" i="47"/>
  <c r="AD27" i="47"/>
  <c r="T16" i="34"/>
  <c r="U16" i="34"/>
  <c r="D160" i="43"/>
  <c r="H160" i="43"/>
  <c r="S52" i="36"/>
  <c r="K53" i="44"/>
  <c r="L53" i="44"/>
  <c r="M53" i="44"/>
  <c r="AB26" i="47"/>
  <c r="AD20" i="47"/>
  <c r="N59" i="36"/>
  <c r="Q53" i="36"/>
  <c r="Q17" i="34"/>
  <c r="R17" i="34"/>
  <c r="D132" i="43"/>
  <c r="H132" i="43"/>
  <c r="D107" i="43"/>
  <c r="D81" i="43"/>
  <c r="H81" i="43"/>
  <c r="K24" i="34"/>
  <c r="L24" i="34"/>
  <c r="M60" i="36"/>
  <c r="H57" i="44"/>
  <c r="I57" i="44"/>
  <c r="J57" i="44"/>
  <c r="D133" i="43"/>
  <c r="H133" i="43"/>
  <c r="Q54" i="36"/>
  <c r="N51" i="44"/>
  <c r="O51" i="44"/>
  <c r="P51" i="44"/>
  <c r="Q18" i="34"/>
  <c r="R18" i="34"/>
  <c r="O25" i="75"/>
  <c r="P25" i="75"/>
  <c r="Q25" i="75"/>
  <c r="Y19" i="74"/>
  <c r="Z19" i="74"/>
  <c r="AA19" i="74"/>
  <c r="N26" i="74"/>
  <c r="M27" i="74"/>
  <c r="T22" i="74"/>
  <c r="U22" i="74"/>
  <c r="V22" i="74"/>
  <c r="X20" i="76"/>
  <c r="W21" i="76"/>
  <c r="R24" i="76"/>
  <c r="S23" i="76"/>
  <c r="W21" i="74"/>
  <c r="X20" i="74"/>
  <c r="X20" i="75"/>
  <c r="P19" i="34"/>
  <c r="W21" i="75"/>
  <c r="R24" i="74"/>
  <c r="S23" i="74"/>
  <c r="S23" i="75"/>
  <c r="M22" i="34"/>
  <c r="R24" i="75"/>
  <c r="T22" i="76"/>
  <c r="U22" i="76"/>
  <c r="V22" i="76"/>
  <c r="Y19" i="75"/>
  <c r="Z19" i="75"/>
  <c r="AA19" i="75"/>
  <c r="O25" i="76"/>
  <c r="P25" i="76"/>
  <c r="Q25" i="76"/>
  <c r="T22" i="75"/>
  <c r="U22" i="75"/>
  <c r="V22" i="75"/>
  <c r="M27" i="75"/>
  <c r="N26" i="75"/>
  <c r="O25" i="74"/>
  <c r="P25" i="74"/>
  <c r="Q25" i="74"/>
  <c r="M27" i="76"/>
  <c r="N26" i="76"/>
  <c r="Y19" i="76"/>
  <c r="Z19" i="76"/>
  <c r="AA19" i="76"/>
  <c r="N60" i="36"/>
  <c r="H107" i="43"/>
  <c r="Q49" i="44"/>
  <c r="R49" i="44"/>
  <c r="S49" i="44"/>
  <c r="T52" i="36"/>
  <c r="R24" i="67"/>
  <c r="S24" i="67"/>
  <c r="Y19" i="67"/>
  <c r="Z19" i="67"/>
  <c r="AA19" i="67"/>
  <c r="W21" i="67"/>
  <c r="X21" i="67"/>
  <c r="Q25" i="67"/>
  <c r="O25" i="67"/>
  <c r="P25" i="67"/>
  <c r="T22" i="67"/>
  <c r="U22" i="67"/>
  <c r="V22" i="67"/>
  <c r="AE17" i="67"/>
  <c r="M27" i="67"/>
  <c r="N27" i="67"/>
  <c r="V8" i="48"/>
  <c r="W23" i="53"/>
  <c r="W24" i="53"/>
  <c r="W22" i="53"/>
  <c r="V25" i="53"/>
  <c r="W6" i="48"/>
  <c r="W7" i="48"/>
  <c r="X7" i="53"/>
  <c r="S27" i="33"/>
  <c r="U26" i="33"/>
  <c r="X26" i="33"/>
  <c r="Y26" i="33"/>
  <c r="D34" i="46"/>
  <c r="N21" i="34"/>
  <c r="O21" i="34"/>
  <c r="J25" i="34"/>
  <c r="K25" i="34"/>
  <c r="L25" i="34"/>
  <c r="E34" i="46"/>
  <c r="F34" i="46"/>
  <c r="AE5" i="47"/>
  <c r="AE27" i="47"/>
  <c r="AE20" i="47"/>
  <c r="AC26" i="47"/>
  <c r="R54" i="36"/>
  <c r="K54" i="44"/>
  <c r="L54" i="44"/>
  <c r="M54" i="44"/>
  <c r="N50" i="44"/>
  <c r="O50" i="44"/>
  <c r="P50" i="44"/>
  <c r="R53" i="36"/>
  <c r="M61" i="36"/>
  <c r="N61" i="36"/>
  <c r="Q55" i="36"/>
  <c r="N52" i="44"/>
  <c r="O52" i="44"/>
  <c r="P52" i="44"/>
  <c r="Q19" i="34"/>
  <c r="R19" i="34"/>
  <c r="D134" i="43"/>
  <c r="D108" i="43"/>
  <c r="H108" i="43"/>
  <c r="N22" i="34"/>
  <c r="O22" i="34"/>
  <c r="O58" i="36"/>
  <c r="K55" i="44"/>
  <c r="L55" i="44"/>
  <c r="M55" i="44"/>
  <c r="O26" i="76"/>
  <c r="P26" i="76"/>
  <c r="Q26" i="76"/>
  <c r="T23" i="74"/>
  <c r="U23" i="74"/>
  <c r="V23" i="74"/>
  <c r="Y20" i="74"/>
  <c r="Z20" i="74"/>
  <c r="AA20" i="74"/>
  <c r="W22" i="76"/>
  <c r="X21" i="76"/>
  <c r="N27" i="76"/>
  <c r="M28" i="76"/>
  <c r="N28" i="76"/>
  <c r="O26" i="75"/>
  <c r="P26" i="75"/>
  <c r="Q26" i="75"/>
  <c r="R25" i="75"/>
  <c r="S24" i="75"/>
  <c r="R25" i="74"/>
  <c r="S24" i="74"/>
  <c r="X21" i="74"/>
  <c r="W22" i="74"/>
  <c r="Y20" i="76"/>
  <c r="Z20" i="76"/>
  <c r="AA20" i="76"/>
  <c r="N27" i="75"/>
  <c r="J26" i="34"/>
  <c r="M28" i="75"/>
  <c r="N28" i="75"/>
  <c r="T23" i="75"/>
  <c r="U23" i="75"/>
  <c r="V23" i="75"/>
  <c r="X21" i="75"/>
  <c r="P20" i="34"/>
  <c r="W22" i="75"/>
  <c r="T23" i="76"/>
  <c r="U23" i="76"/>
  <c r="V23" i="76"/>
  <c r="M28" i="74"/>
  <c r="N28" i="74"/>
  <c r="N27" i="74"/>
  <c r="Y20" i="75"/>
  <c r="Z20" i="75"/>
  <c r="AA20" i="75"/>
  <c r="R25" i="76"/>
  <c r="S24" i="76"/>
  <c r="O26" i="74"/>
  <c r="P26" i="74"/>
  <c r="Q26" i="74"/>
  <c r="H134" i="43"/>
  <c r="Q26" i="67"/>
  <c r="O26" i="67"/>
  <c r="P26" i="67"/>
  <c r="M28" i="67"/>
  <c r="N28" i="67"/>
  <c r="Y20" i="67"/>
  <c r="Z20" i="67"/>
  <c r="AA20" i="67"/>
  <c r="W22" i="67"/>
  <c r="X22" i="67"/>
  <c r="T23" i="67"/>
  <c r="U23" i="67"/>
  <c r="V23" i="67"/>
  <c r="R25" i="67"/>
  <c r="S25" i="67"/>
  <c r="W25" i="53"/>
  <c r="X24" i="53"/>
  <c r="X23" i="53"/>
  <c r="X22" i="53"/>
  <c r="W8" i="48"/>
  <c r="Y7" i="53"/>
  <c r="X6" i="48"/>
  <c r="X7" i="48"/>
  <c r="AB19" i="53"/>
  <c r="U27" i="33"/>
  <c r="X27" i="33"/>
  <c r="Y27" i="33"/>
  <c r="D35" i="46"/>
  <c r="S28" i="33"/>
  <c r="U28" i="33"/>
  <c r="D82" i="43"/>
  <c r="H82" i="43"/>
  <c r="M23" i="34"/>
  <c r="D109" i="43"/>
  <c r="H109" i="43"/>
  <c r="F35" i="46"/>
  <c r="E35" i="46"/>
  <c r="AF5" i="47"/>
  <c r="AF27" i="47"/>
  <c r="AD26" i="47"/>
  <c r="AF20" i="47"/>
  <c r="R55" i="36"/>
  <c r="P58" i="36"/>
  <c r="H58" i="44"/>
  <c r="I58" i="44"/>
  <c r="J58" i="44"/>
  <c r="J27" i="34"/>
  <c r="K27" i="34"/>
  <c r="D83" i="43"/>
  <c r="H83" i="43"/>
  <c r="H84" i="43"/>
  <c r="E85" i="43"/>
  <c r="J9" i="45"/>
  <c r="K26" i="34"/>
  <c r="L26" i="34"/>
  <c r="M62" i="36"/>
  <c r="N62" i="36"/>
  <c r="Q56" i="36"/>
  <c r="N53" i="44"/>
  <c r="O53" i="44"/>
  <c r="P53" i="44"/>
  <c r="Q20" i="34"/>
  <c r="R20" i="34"/>
  <c r="D135" i="43"/>
  <c r="H135" i="43"/>
  <c r="N23" i="34"/>
  <c r="O23" i="34"/>
  <c r="Y21" i="74"/>
  <c r="Z21" i="74"/>
  <c r="AA21" i="74"/>
  <c r="R26" i="75"/>
  <c r="S25" i="75"/>
  <c r="O28" i="76"/>
  <c r="Q28" i="76"/>
  <c r="N29" i="76"/>
  <c r="W23" i="76"/>
  <c r="X22" i="76"/>
  <c r="O27" i="74"/>
  <c r="P27" i="74"/>
  <c r="Q27" i="74"/>
  <c r="W23" i="75"/>
  <c r="X22" i="75"/>
  <c r="P21" i="34"/>
  <c r="T24" i="74"/>
  <c r="U24" i="74"/>
  <c r="V24" i="74"/>
  <c r="O27" i="76"/>
  <c r="P27" i="76"/>
  <c r="Q27" i="76"/>
  <c r="T24" i="76"/>
  <c r="U24" i="76"/>
  <c r="V24" i="76"/>
  <c r="O28" i="74"/>
  <c r="Q28" i="74"/>
  <c r="N29" i="74"/>
  <c r="Y21" i="75"/>
  <c r="Z21" i="75"/>
  <c r="AA21" i="75"/>
  <c r="O28" i="75"/>
  <c r="Q28" i="75"/>
  <c r="N29" i="75"/>
  <c r="R26" i="74"/>
  <c r="S25" i="74"/>
  <c r="R26" i="76"/>
  <c r="S25" i="76"/>
  <c r="O27" i="75"/>
  <c r="P27" i="75"/>
  <c r="Q27" i="75"/>
  <c r="W23" i="74"/>
  <c r="X22" i="74"/>
  <c r="T24" i="75"/>
  <c r="U24" i="75"/>
  <c r="V24" i="75"/>
  <c r="Y21" i="76"/>
  <c r="Z21" i="76"/>
  <c r="AA21" i="76"/>
  <c r="D84" i="43"/>
  <c r="T24" i="67"/>
  <c r="U24" i="67"/>
  <c r="V24" i="67"/>
  <c r="W23" i="67"/>
  <c r="X23" i="67"/>
  <c r="Q28" i="67"/>
  <c r="O28" i="67"/>
  <c r="N29" i="67"/>
  <c r="R26" i="67"/>
  <c r="S26" i="67"/>
  <c r="Y21" i="67"/>
  <c r="Z21" i="67"/>
  <c r="AA21" i="67"/>
  <c r="O27" i="67"/>
  <c r="P27" i="67"/>
  <c r="Q27" i="67"/>
  <c r="R11" i="53"/>
  <c r="Y24" i="53"/>
  <c r="Y22" i="53"/>
  <c r="Y23" i="53"/>
  <c r="X25" i="53"/>
  <c r="X8" i="48"/>
  <c r="Y6" i="48"/>
  <c r="Y7" i="48"/>
  <c r="X28" i="33"/>
  <c r="Y28" i="33"/>
  <c r="D36" i="46"/>
  <c r="O59" i="36"/>
  <c r="K56" i="44"/>
  <c r="L56" i="44"/>
  <c r="M56" i="44"/>
  <c r="M24" i="34"/>
  <c r="F36" i="46"/>
  <c r="E36" i="46"/>
  <c r="AG5" i="47"/>
  <c r="AG27" i="47"/>
  <c r="AG20" i="47"/>
  <c r="AE26" i="47"/>
  <c r="J28" i="34"/>
  <c r="M63" i="36"/>
  <c r="H60" i="44"/>
  <c r="H59" i="44"/>
  <c r="I59" i="44"/>
  <c r="J59" i="44"/>
  <c r="R56" i="36"/>
  <c r="D110" i="43"/>
  <c r="O60" i="36"/>
  <c r="P60" i="36"/>
  <c r="N24" i="34"/>
  <c r="O24" i="34"/>
  <c r="Q57" i="36"/>
  <c r="R57" i="36"/>
  <c r="Q21" i="34"/>
  <c r="R21" i="34"/>
  <c r="D136" i="43"/>
  <c r="H136" i="43"/>
  <c r="S26" i="76"/>
  <c r="R27" i="76"/>
  <c r="P28" i="75"/>
  <c r="P29" i="75"/>
  <c r="O29" i="75"/>
  <c r="R27" i="75"/>
  <c r="S26" i="75"/>
  <c r="R27" i="74"/>
  <c r="S26" i="74"/>
  <c r="P28" i="74"/>
  <c r="P29" i="74"/>
  <c r="O29" i="74"/>
  <c r="X23" i="74"/>
  <c r="W24" i="74"/>
  <c r="Y22" i="75"/>
  <c r="Z22" i="75"/>
  <c r="AA22" i="75"/>
  <c r="AC22" i="75"/>
  <c r="AD22" i="75"/>
  <c r="AE22" i="75"/>
  <c r="Y22" i="76"/>
  <c r="Z22" i="76"/>
  <c r="AA22" i="76"/>
  <c r="AC22" i="76"/>
  <c r="AD22" i="76"/>
  <c r="AE22" i="76"/>
  <c r="P28" i="76"/>
  <c r="P29" i="76"/>
  <c r="O29" i="76"/>
  <c r="T25" i="74"/>
  <c r="U25" i="74"/>
  <c r="V25" i="74"/>
  <c r="Y22" i="74"/>
  <c r="Z22" i="74"/>
  <c r="AA22" i="74"/>
  <c r="AC22" i="74"/>
  <c r="AD22" i="74"/>
  <c r="AE22" i="74"/>
  <c r="T25" i="76"/>
  <c r="U25" i="76"/>
  <c r="V25" i="76"/>
  <c r="W24" i="75"/>
  <c r="X23" i="75"/>
  <c r="X23" i="76"/>
  <c r="P22" i="34"/>
  <c r="W24" i="76"/>
  <c r="T25" i="75"/>
  <c r="U25" i="75"/>
  <c r="V25" i="75"/>
  <c r="H110" i="43"/>
  <c r="N63" i="36"/>
  <c r="N64" i="36"/>
  <c r="D6" i="36"/>
  <c r="G6" i="36"/>
  <c r="M64" i="36"/>
  <c r="L27" i="34"/>
  <c r="L28" i="34"/>
  <c r="K28" i="34"/>
  <c r="R27" i="67"/>
  <c r="S27" i="67"/>
  <c r="Y22" i="67"/>
  <c r="Z22" i="67"/>
  <c r="AA22" i="67"/>
  <c r="AC22" i="67"/>
  <c r="W24" i="67"/>
  <c r="X24" i="67"/>
  <c r="P28" i="67"/>
  <c r="P29" i="67"/>
  <c r="O29" i="67"/>
  <c r="T25" i="67"/>
  <c r="U25" i="67"/>
  <c r="V25" i="67"/>
  <c r="Q11" i="53"/>
  <c r="Y25" i="53"/>
  <c r="Z7" i="53"/>
  <c r="Y8" i="48"/>
  <c r="Z7" i="48"/>
  <c r="Z6" i="48"/>
  <c r="H21" i="47"/>
  <c r="M25" i="34"/>
  <c r="N25" i="34"/>
  <c r="O25" i="34"/>
  <c r="P59" i="36"/>
  <c r="D15" i="90"/>
  <c r="J15" i="47"/>
  <c r="AF26" i="47"/>
  <c r="S21" i="34"/>
  <c r="S57" i="36"/>
  <c r="N54" i="44"/>
  <c r="O54" i="44"/>
  <c r="P54" i="44"/>
  <c r="G11" i="41"/>
  <c r="H11" i="41"/>
  <c r="I11" i="41"/>
  <c r="K57" i="44"/>
  <c r="L57" i="44"/>
  <c r="M57" i="44"/>
  <c r="D111" i="43"/>
  <c r="H111" i="43"/>
  <c r="Q58" i="36"/>
  <c r="N55" i="44"/>
  <c r="O55" i="44"/>
  <c r="P55" i="44"/>
  <c r="D137" i="43"/>
  <c r="H137" i="43"/>
  <c r="Q22" i="34"/>
  <c r="R22" i="34"/>
  <c r="O61" i="36"/>
  <c r="P61" i="36"/>
  <c r="X24" i="76"/>
  <c r="W25" i="76"/>
  <c r="T26" i="75"/>
  <c r="U26" i="75"/>
  <c r="V26" i="75"/>
  <c r="Y23" i="74"/>
  <c r="Z23" i="74"/>
  <c r="AA23" i="74"/>
  <c r="AC23" i="74"/>
  <c r="AD23" i="74"/>
  <c r="AE23" i="74"/>
  <c r="T26" i="74"/>
  <c r="U26" i="74"/>
  <c r="V26" i="74"/>
  <c r="S27" i="75"/>
  <c r="S27" i="76"/>
  <c r="M26" i="34"/>
  <c r="R28" i="75"/>
  <c r="S28" i="75"/>
  <c r="Y23" i="75"/>
  <c r="Z23" i="75"/>
  <c r="AA23" i="75"/>
  <c r="AC23" i="75"/>
  <c r="AD23" i="75"/>
  <c r="AE23" i="75"/>
  <c r="R28" i="74"/>
  <c r="S28" i="74"/>
  <c r="S27" i="74"/>
  <c r="R28" i="76"/>
  <c r="S28" i="76"/>
  <c r="W25" i="74"/>
  <c r="X24" i="74"/>
  <c r="Y23" i="76"/>
  <c r="Z23" i="76"/>
  <c r="AA23" i="76"/>
  <c r="AC23" i="76"/>
  <c r="AD23" i="76"/>
  <c r="AE23" i="76"/>
  <c r="X24" i="75"/>
  <c r="P23" i="34"/>
  <c r="W25" i="75"/>
  <c r="T26" i="76"/>
  <c r="U26" i="76"/>
  <c r="V26" i="76"/>
  <c r="I60" i="44"/>
  <c r="H61" i="44"/>
  <c r="D21" i="36"/>
  <c r="G21" i="36"/>
  <c r="K58" i="44"/>
  <c r="L58" i="44"/>
  <c r="M58" i="44"/>
  <c r="AD22" i="67"/>
  <c r="AE22" i="67"/>
  <c r="Y23" i="67"/>
  <c r="Z23" i="67"/>
  <c r="AA23" i="67"/>
  <c r="AC23" i="67"/>
  <c r="W25" i="67"/>
  <c r="X25" i="67"/>
  <c r="T26" i="67"/>
  <c r="U26" i="67"/>
  <c r="V26" i="67"/>
  <c r="R28" i="67"/>
  <c r="S28" i="67"/>
  <c r="Z22" i="53"/>
  <c r="Z23" i="53"/>
  <c r="Z24" i="53"/>
  <c r="AA7" i="53"/>
  <c r="AB5" i="53"/>
  <c r="Z8" i="48"/>
  <c r="H5" i="47"/>
  <c r="I22" i="90"/>
  <c r="S15" i="90"/>
  <c r="S13" i="90"/>
  <c r="S17" i="90"/>
  <c r="D13" i="90"/>
  <c r="V21" i="34"/>
  <c r="D165" i="43"/>
  <c r="H165" i="43"/>
  <c r="T21" i="34"/>
  <c r="U21" i="34"/>
  <c r="R58" i="36"/>
  <c r="Y15" i="47"/>
  <c r="AG26" i="47"/>
  <c r="S22" i="34"/>
  <c r="S58" i="36"/>
  <c r="M27" i="34"/>
  <c r="O63" i="36"/>
  <c r="Q23" i="34"/>
  <c r="R23" i="34"/>
  <c r="D138" i="43"/>
  <c r="H138" i="43"/>
  <c r="Q59" i="36"/>
  <c r="R59" i="36"/>
  <c r="N26" i="34"/>
  <c r="O26" i="34"/>
  <c r="O62" i="36"/>
  <c r="P62" i="36"/>
  <c r="D112" i="43"/>
  <c r="H112" i="43"/>
  <c r="H113" i="43"/>
  <c r="E114" i="43"/>
  <c r="J10" i="45"/>
  <c r="J11" i="41"/>
  <c r="O11" i="41"/>
  <c r="O22" i="47"/>
  <c r="W26" i="75"/>
  <c r="X25" i="75"/>
  <c r="X25" i="76"/>
  <c r="P24" i="34"/>
  <c r="Y24" i="74"/>
  <c r="Z24" i="74"/>
  <c r="AA24" i="74"/>
  <c r="AC24" i="74"/>
  <c r="AD24" i="74"/>
  <c r="AE24" i="74"/>
  <c r="T28" i="74"/>
  <c r="S29" i="74"/>
  <c r="V28" i="74"/>
  <c r="T27" i="76"/>
  <c r="U27" i="76"/>
  <c r="V27" i="76"/>
  <c r="T28" i="75"/>
  <c r="S29" i="75"/>
  <c r="V28" i="75"/>
  <c r="W26" i="76"/>
  <c r="T27" i="74"/>
  <c r="U27" i="74"/>
  <c r="V27" i="74"/>
  <c r="Y24" i="75"/>
  <c r="Z24" i="75"/>
  <c r="AA24" i="75"/>
  <c r="AC24" i="75"/>
  <c r="AD24" i="75"/>
  <c r="AE24" i="75"/>
  <c r="X25" i="74"/>
  <c r="W26" i="74"/>
  <c r="T28" i="76"/>
  <c r="S29" i="76"/>
  <c r="V28" i="76"/>
  <c r="T27" i="75"/>
  <c r="U27" i="75"/>
  <c r="V27" i="75"/>
  <c r="Y24" i="76"/>
  <c r="Z24" i="76"/>
  <c r="AA24" i="76"/>
  <c r="AC24" i="76"/>
  <c r="AD24" i="76"/>
  <c r="AE24" i="76"/>
  <c r="N27" i="34"/>
  <c r="M28" i="34"/>
  <c r="T22" i="34"/>
  <c r="U22" i="34"/>
  <c r="J60" i="44"/>
  <c r="J61" i="44"/>
  <c r="I61" i="44"/>
  <c r="K9" i="45"/>
  <c r="D12" i="53"/>
  <c r="D10" i="53"/>
  <c r="X13" i="47"/>
  <c r="X17" i="47"/>
  <c r="S12" i="53"/>
  <c r="S10" i="53"/>
  <c r="Q54" i="44"/>
  <c r="R54" i="44"/>
  <c r="S54" i="44"/>
  <c r="T57" i="36"/>
  <c r="D166" i="43"/>
  <c r="H166" i="43"/>
  <c r="AD23" i="67"/>
  <c r="AE23" i="67"/>
  <c r="S29" i="67"/>
  <c r="Y24" i="67"/>
  <c r="Z24" i="67"/>
  <c r="AA24" i="67"/>
  <c r="AC24" i="67"/>
  <c r="W26" i="67"/>
  <c r="X26" i="67"/>
  <c r="T27" i="67"/>
  <c r="U27" i="67"/>
  <c r="V27" i="67"/>
  <c r="Z25" i="53"/>
  <c r="AA23" i="53"/>
  <c r="AA24" i="53"/>
  <c r="AB24" i="53"/>
  <c r="AA22" i="53"/>
  <c r="H27" i="47"/>
  <c r="AB7" i="53"/>
  <c r="H20" i="47"/>
  <c r="D17" i="90"/>
  <c r="K59" i="44"/>
  <c r="L59" i="44"/>
  <c r="M59" i="44"/>
  <c r="V22" i="34"/>
  <c r="N56" i="44"/>
  <c r="O56" i="44"/>
  <c r="P56" i="44"/>
  <c r="D113" i="43"/>
  <c r="S23" i="34"/>
  <c r="S59" i="36"/>
  <c r="Q24" i="34"/>
  <c r="R24" i="34"/>
  <c r="Q60" i="36"/>
  <c r="R60" i="36"/>
  <c r="D139" i="43"/>
  <c r="P11" i="41"/>
  <c r="Q11" i="41"/>
  <c r="M9" i="45"/>
  <c r="Y25" i="74"/>
  <c r="Z25" i="74"/>
  <c r="AA25" i="74"/>
  <c r="AC25" i="74"/>
  <c r="AD25" i="74"/>
  <c r="AE25" i="74"/>
  <c r="Y25" i="76"/>
  <c r="Z25" i="76"/>
  <c r="AA25" i="76"/>
  <c r="AC25" i="76"/>
  <c r="AD25" i="76"/>
  <c r="AE25" i="76"/>
  <c r="U28" i="74"/>
  <c r="U29" i="74"/>
  <c r="T29" i="74"/>
  <c r="Y25" i="75"/>
  <c r="Z25" i="75"/>
  <c r="AA25" i="75"/>
  <c r="AC25" i="75"/>
  <c r="AD25" i="75"/>
  <c r="AE25" i="75"/>
  <c r="U28" i="76"/>
  <c r="U29" i="76"/>
  <c r="T29" i="76"/>
  <c r="W27" i="74"/>
  <c r="X26" i="74"/>
  <c r="X26" i="76"/>
  <c r="W27" i="76"/>
  <c r="U28" i="75"/>
  <c r="U29" i="75"/>
  <c r="T29" i="75"/>
  <c r="W27" i="75"/>
  <c r="X26" i="75"/>
  <c r="P25" i="34"/>
  <c r="A19" i="49"/>
  <c r="Q6" i="48"/>
  <c r="Q7" i="48"/>
  <c r="H139" i="43"/>
  <c r="I13" i="47"/>
  <c r="K60" i="44"/>
  <c r="P63" i="36"/>
  <c r="P64" i="36"/>
  <c r="D7" i="36"/>
  <c r="G7" i="36"/>
  <c r="O64" i="36"/>
  <c r="T58" i="36"/>
  <c r="Q55" i="44"/>
  <c r="R55" i="44"/>
  <c r="S55" i="44"/>
  <c r="O27" i="34"/>
  <c r="O28" i="34"/>
  <c r="N28" i="34"/>
  <c r="AD24" i="67"/>
  <c r="AE24" i="67"/>
  <c r="V28" i="67"/>
  <c r="T28" i="67"/>
  <c r="T29" i="67"/>
  <c r="Y25" i="67"/>
  <c r="Z25" i="67"/>
  <c r="AA25" i="67"/>
  <c r="AC25" i="67"/>
  <c r="W27" i="67"/>
  <c r="X27" i="67"/>
  <c r="AA25" i="53"/>
  <c r="Q35" i="33"/>
  <c r="Q37" i="33"/>
  <c r="Q36" i="33"/>
  <c r="E15" i="90"/>
  <c r="K15" i="47"/>
  <c r="T23" i="34"/>
  <c r="U23" i="34"/>
  <c r="S24" i="34"/>
  <c r="V24" i="34"/>
  <c r="D167" i="43"/>
  <c r="H167" i="43"/>
  <c r="V23" i="34"/>
  <c r="N57" i="44"/>
  <c r="O57" i="44"/>
  <c r="P57" i="44"/>
  <c r="Q61" i="36"/>
  <c r="N58" i="44"/>
  <c r="O58" i="44"/>
  <c r="P58" i="44"/>
  <c r="D140" i="43"/>
  <c r="Q25" i="34"/>
  <c r="R25" i="34"/>
  <c r="N9" i="45"/>
  <c r="Y26" i="75"/>
  <c r="Z26" i="75"/>
  <c r="X27" i="75"/>
  <c r="W28" i="75"/>
  <c r="X28" i="75"/>
  <c r="W28" i="74"/>
  <c r="X28" i="74"/>
  <c r="X27" i="74"/>
  <c r="W28" i="76"/>
  <c r="X28" i="76"/>
  <c r="X27" i="76"/>
  <c r="Y26" i="74"/>
  <c r="Z26" i="74"/>
  <c r="Y26" i="76"/>
  <c r="Z26" i="76"/>
  <c r="H140" i="43"/>
  <c r="T24" i="34"/>
  <c r="U24" i="34"/>
  <c r="L60" i="44"/>
  <c r="K61" i="44"/>
  <c r="T59" i="36"/>
  <c r="Q56" i="44"/>
  <c r="R56" i="44"/>
  <c r="S56" i="44"/>
  <c r="U19" i="49"/>
  <c r="Y19" i="49"/>
  <c r="S19" i="49"/>
  <c r="V19" i="49"/>
  <c r="R19" i="49"/>
  <c r="X19" i="49"/>
  <c r="W19" i="49"/>
  <c r="T19" i="49"/>
  <c r="Z19" i="49"/>
  <c r="AA19" i="49"/>
  <c r="D22" i="36"/>
  <c r="G22" i="36"/>
  <c r="I17" i="47"/>
  <c r="Q8" i="48"/>
  <c r="AD25" i="67"/>
  <c r="AE25" i="67"/>
  <c r="U28" i="67"/>
  <c r="U29" i="67"/>
  <c r="Y26" i="67"/>
  <c r="Z26" i="67"/>
  <c r="W28" i="67"/>
  <c r="X28" i="67"/>
  <c r="H26" i="47"/>
  <c r="P26" i="34"/>
  <c r="D19" i="90"/>
  <c r="T15" i="90"/>
  <c r="T13" i="90"/>
  <c r="T17" i="90"/>
  <c r="E13" i="90"/>
  <c r="P27" i="34"/>
  <c r="Q63" i="36"/>
  <c r="S60" i="36"/>
  <c r="D168" i="43"/>
  <c r="H168" i="43"/>
  <c r="Z15" i="47"/>
  <c r="R61" i="36"/>
  <c r="Q62" i="36"/>
  <c r="R62" i="36"/>
  <c r="Q26" i="34"/>
  <c r="R26" i="34"/>
  <c r="D141" i="43"/>
  <c r="D142" i="43"/>
  <c r="J19" i="47"/>
  <c r="J28" i="47"/>
  <c r="Y27" i="76"/>
  <c r="Z27" i="76"/>
  <c r="AA27" i="76"/>
  <c r="Y28" i="75"/>
  <c r="X29" i="75"/>
  <c r="AA13" i="75"/>
  <c r="Y28" i="76"/>
  <c r="X29" i="76"/>
  <c r="Y27" i="75"/>
  <c r="Z27" i="75"/>
  <c r="AA27" i="75"/>
  <c r="Y27" i="74"/>
  <c r="Z27" i="74"/>
  <c r="Y28" i="74"/>
  <c r="X29" i="74"/>
  <c r="B7" i="48"/>
  <c r="A4" i="49"/>
  <c r="B6" i="48"/>
  <c r="E12" i="53"/>
  <c r="E10" i="53"/>
  <c r="Q27" i="34"/>
  <c r="Y13" i="47"/>
  <c r="Y17" i="47"/>
  <c r="T12" i="53"/>
  <c r="T10" i="53"/>
  <c r="N59" i="44"/>
  <c r="O59" i="44"/>
  <c r="P59" i="44"/>
  <c r="Q57" i="44"/>
  <c r="R57" i="44"/>
  <c r="S57" i="44"/>
  <c r="T60" i="36"/>
  <c r="M60" i="44"/>
  <c r="M61" i="44"/>
  <c r="L61" i="44"/>
  <c r="K10" i="45"/>
  <c r="Y27" i="67"/>
  <c r="Z27" i="67"/>
  <c r="AA27" i="67"/>
  <c r="Y28" i="67"/>
  <c r="X29" i="67"/>
  <c r="E17" i="90"/>
  <c r="D28" i="90"/>
  <c r="P28" i="34"/>
  <c r="H141" i="43"/>
  <c r="H142" i="43"/>
  <c r="E143" i="43"/>
  <c r="J11" i="45"/>
  <c r="J38" i="45"/>
  <c r="AA28" i="76"/>
  <c r="AA13" i="76"/>
  <c r="AA26" i="67"/>
  <c r="AC26" i="67"/>
  <c r="AD26" i="67"/>
  <c r="AE26" i="67"/>
  <c r="AA13" i="67"/>
  <c r="AC13" i="75"/>
  <c r="AD13" i="75"/>
  <c r="AE13" i="75"/>
  <c r="AB13" i="75"/>
  <c r="AB14" i="75"/>
  <c r="AB15" i="75"/>
  <c r="AB16" i="75"/>
  <c r="AB17" i="75"/>
  <c r="AC14" i="75"/>
  <c r="AD14" i="75"/>
  <c r="AE14" i="75"/>
  <c r="AC15" i="75"/>
  <c r="AD15" i="75"/>
  <c r="AE15" i="75"/>
  <c r="AC16" i="75"/>
  <c r="AD16" i="75"/>
  <c r="AE16" i="75"/>
  <c r="AA28" i="74"/>
  <c r="AA13" i="74"/>
  <c r="M10" i="45"/>
  <c r="B8" i="48"/>
  <c r="AA27" i="74"/>
  <c r="AA18" i="75"/>
  <c r="AA26" i="75"/>
  <c r="AC26" i="75"/>
  <c r="AD26" i="75"/>
  <c r="AE26" i="75"/>
  <c r="AA28" i="67"/>
  <c r="AC28" i="67"/>
  <c r="AA18" i="76"/>
  <c r="AA26" i="76"/>
  <c r="AC26" i="76"/>
  <c r="AD26" i="76"/>
  <c r="AE26" i="76"/>
  <c r="Z28" i="75"/>
  <c r="Z29" i="75"/>
  <c r="Y29" i="75"/>
  <c r="AA18" i="74"/>
  <c r="AA26" i="74"/>
  <c r="AC26" i="74"/>
  <c r="AD26" i="74"/>
  <c r="AE26" i="74"/>
  <c r="Z28" i="76"/>
  <c r="Z29" i="76"/>
  <c r="Y29" i="76"/>
  <c r="Z28" i="74"/>
  <c r="Z29" i="74"/>
  <c r="Y29" i="74"/>
  <c r="AA28" i="75"/>
  <c r="R27" i="34"/>
  <c r="R28" i="34"/>
  <c r="Q28" i="34"/>
  <c r="A20" i="49"/>
  <c r="R7" i="48"/>
  <c r="R6" i="48"/>
  <c r="N60" i="44"/>
  <c r="R63" i="36"/>
  <c r="R64" i="36"/>
  <c r="D8" i="36"/>
  <c r="G8" i="36"/>
  <c r="Q64" i="36"/>
  <c r="J13" i="47"/>
  <c r="L4" i="49"/>
  <c r="G4" i="49"/>
  <c r="M4" i="49"/>
  <c r="K4" i="49"/>
  <c r="N4" i="49"/>
  <c r="C4" i="49"/>
  <c r="C29" i="49"/>
  <c r="P4" i="49"/>
  <c r="O4" i="49"/>
  <c r="Q4" i="49"/>
  <c r="D4" i="49"/>
  <c r="F4" i="49"/>
  <c r="E4" i="49"/>
  <c r="J4" i="49"/>
  <c r="H4" i="49"/>
  <c r="I4" i="49"/>
  <c r="AA18" i="67"/>
  <c r="AA9" i="67"/>
  <c r="Z28" i="67"/>
  <c r="Z29" i="67"/>
  <c r="Y29" i="67"/>
  <c r="F15" i="90"/>
  <c r="D37" i="90"/>
  <c r="L15" i="47"/>
  <c r="S25" i="34"/>
  <c r="T25" i="34"/>
  <c r="U25" i="34"/>
  <c r="AC27" i="67"/>
  <c r="AC13" i="67"/>
  <c r="AC14" i="67"/>
  <c r="AC15" i="67"/>
  <c r="AC16" i="67"/>
  <c r="AC13" i="74"/>
  <c r="AD13" i="74"/>
  <c r="AE13" i="74"/>
  <c r="AB13" i="74"/>
  <c r="AB14" i="74"/>
  <c r="AB15" i="74"/>
  <c r="AB16" i="74"/>
  <c r="AB17" i="74"/>
  <c r="AB18" i="74"/>
  <c r="AB19" i="74"/>
  <c r="AB20" i="74"/>
  <c r="AB21" i="74"/>
  <c r="AB22" i="74"/>
  <c r="AB23" i="74"/>
  <c r="AB24" i="74"/>
  <c r="AB25" i="74"/>
  <c r="AB26" i="74"/>
  <c r="AB27" i="74"/>
  <c r="AB28" i="74"/>
  <c r="AC14" i="74"/>
  <c r="AD14" i="74"/>
  <c r="AE14" i="74"/>
  <c r="AC15" i="74"/>
  <c r="AD15" i="74"/>
  <c r="AE15" i="74"/>
  <c r="AC16" i="74"/>
  <c r="AD16" i="74"/>
  <c r="AE16" i="74"/>
  <c r="S61" i="36"/>
  <c r="Q58" i="44"/>
  <c r="R58" i="44"/>
  <c r="S58" i="44"/>
  <c r="AC13" i="76"/>
  <c r="AD13" i="76"/>
  <c r="AE13" i="76"/>
  <c r="AB13" i="76"/>
  <c r="AB14" i="76"/>
  <c r="AB15" i="76"/>
  <c r="AB16" i="76"/>
  <c r="AB17" i="76"/>
  <c r="AB18" i="76"/>
  <c r="AB19" i="76"/>
  <c r="AB20" i="76"/>
  <c r="AB21" i="76"/>
  <c r="AB22" i="76"/>
  <c r="AB23" i="76"/>
  <c r="AB24" i="76"/>
  <c r="AB25" i="76"/>
  <c r="AB26" i="76"/>
  <c r="AB27" i="76"/>
  <c r="AB28" i="76"/>
  <c r="AC14" i="76"/>
  <c r="AD14" i="76"/>
  <c r="AE14" i="76"/>
  <c r="AC15" i="76"/>
  <c r="AD15" i="76"/>
  <c r="AE15" i="76"/>
  <c r="AC16" i="76"/>
  <c r="AD16" i="76"/>
  <c r="AE16" i="76"/>
  <c r="AC27" i="76"/>
  <c r="AD27" i="76"/>
  <c r="AE27" i="76"/>
  <c r="AC28" i="76"/>
  <c r="AD28" i="76"/>
  <c r="N10" i="45"/>
  <c r="AD27" i="67"/>
  <c r="AE27" i="67"/>
  <c r="AC28" i="75"/>
  <c r="AC18" i="74"/>
  <c r="AD18" i="74"/>
  <c r="AE18" i="74"/>
  <c r="AC19" i="74"/>
  <c r="AD19" i="74"/>
  <c r="AE19" i="74"/>
  <c r="AC20" i="74"/>
  <c r="AD20" i="74"/>
  <c r="AE20" i="74"/>
  <c r="AC21" i="74"/>
  <c r="AD21" i="74"/>
  <c r="AE21" i="74"/>
  <c r="AC27" i="74"/>
  <c r="AD27" i="74"/>
  <c r="AE27" i="74"/>
  <c r="AC27" i="75"/>
  <c r="AD27" i="75"/>
  <c r="AE27" i="75"/>
  <c r="AC18" i="76"/>
  <c r="AD18" i="76"/>
  <c r="AE18" i="76"/>
  <c r="AC19" i="76"/>
  <c r="AD19" i="76"/>
  <c r="AE19" i="76"/>
  <c r="AC20" i="76"/>
  <c r="AD20" i="76"/>
  <c r="AE20" i="76"/>
  <c r="AC21" i="76"/>
  <c r="AD21" i="76"/>
  <c r="AE21" i="76"/>
  <c r="AC18" i="75"/>
  <c r="AD18" i="75"/>
  <c r="AE18" i="75"/>
  <c r="AB18" i="75"/>
  <c r="AB19" i="75"/>
  <c r="AB20" i="75"/>
  <c r="AB21" i="75"/>
  <c r="AB22" i="75"/>
  <c r="AB23" i="75"/>
  <c r="AB24" i="75"/>
  <c r="AB25" i="75"/>
  <c r="AB26" i="75"/>
  <c r="AB27" i="75"/>
  <c r="AB28" i="75"/>
  <c r="AC19" i="75"/>
  <c r="AD19" i="75"/>
  <c r="AE19" i="75"/>
  <c r="AC20" i="75"/>
  <c r="AD20" i="75"/>
  <c r="AE20" i="75"/>
  <c r="AC21" i="75"/>
  <c r="AD21" i="75"/>
  <c r="AE21" i="75"/>
  <c r="AC28" i="74"/>
  <c r="O60" i="44"/>
  <c r="N61" i="44"/>
  <c r="S20" i="49"/>
  <c r="Z20" i="49"/>
  <c r="AA20" i="49"/>
  <c r="W20" i="49"/>
  <c r="Y20" i="49"/>
  <c r="U20" i="49"/>
  <c r="T20" i="49"/>
  <c r="X20" i="49"/>
  <c r="V20" i="49"/>
  <c r="J17" i="47"/>
  <c r="D31" i="53"/>
  <c r="J37" i="47"/>
  <c r="R8" i="48"/>
  <c r="AC9" i="67"/>
  <c r="S8" i="34"/>
  <c r="AC10" i="67"/>
  <c r="S9" i="34"/>
  <c r="AC11" i="67"/>
  <c r="S10" i="34"/>
  <c r="AC12" i="67"/>
  <c r="S11" i="34"/>
  <c r="AC18" i="67"/>
  <c r="AD18" i="67"/>
  <c r="AE18" i="67"/>
  <c r="AC19" i="67"/>
  <c r="AC20" i="67"/>
  <c r="S19" i="34"/>
  <c r="AC21" i="67"/>
  <c r="AB9" i="67"/>
  <c r="AB10" i="67"/>
  <c r="AB11" i="67"/>
  <c r="AB12" i="67"/>
  <c r="AB13" i="67"/>
  <c r="AB14" i="67"/>
  <c r="AB15" i="67"/>
  <c r="AB16" i="67"/>
  <c r="AB17" i="67"/>
  <c r="AB18" i="67"/>
  <c r="AB19" i="67"/>
  <c r="AB20" i="67"/>
  <c r="AB21" i="67"/>
  <c r="AB22" i="67"/>
  <c r="AB23" i="67"/>
  <c r="AB24" i="67"/>
  <c r="AB25" i="67"/>
  <c r="AB26" i="67"/>
  <c r="AB27" i="67"/>
  <c r="AB28" i="67"/>
  <c r="AD28" i="67"/>
  <c r="Q38" i="33"/>
  <c r="S27" i="34"/>
  <c r="E19" i="90"/>
  <c r="F13" i="90"/>
  <c r="AA15" i="47"/>
  <c r="AA13" i="47"/>
  <c r="AA17" i="47"/>
  <c r="S18" i="34"/>
  <c r="T18" i="34"/>
  <c r="U18" i="34"/>
  <c r="S17" i="34"/>
  <c r="S53" i="36"/>
  <c r="S20" i="34"/>
  <c r="S56" i="36"/>
  <c r="V27" i="34"/>
  <c r="S63" i="36"/>
  <c r="T63" i="36"/>
  <c r="T27" i="34"/>
  <c r="U27" i="34"/>
  <c r="S26" i="34"/>
  <c r="D170" i="43"/>
  <c r="H170" i="43"/>
  <c r="D169" i="43"/>
  <c r="H169" i="43"/>
  <c r="V25" i="34"/>
  <c r="T61" i="36"/>
  <c r="AD10" i="67"/>
  <c r="AE10" i="67"/>
  <c r="S13" i="34"/>
  <c r="AD14" i="67"/>
  <c r="AE14" i="67"/>
  <c r="S12" i="34"/>
  <c r="AD13" i="67"/>
  <c r="AE13" i="67"/>
  <c r="S15" i="34"/>
  <c r="AD16" i="67"/>
  <c r="AE16" i="67"/>
  <c r="AD19" i="67"/>
  <c r="AE19" i="67"/>
  <c r="S14" i="34"/>
  <c r="AD15" i="67"/>
  <c r="AE15" i="67"/>
  <c r="AD9" i="67"/>
  <c r="AE9" i="67"/>
  <c r="AD20" i="67"/>
  <c r="AE20" i="67"/>
  <c r="AD11" i="67"/>
  <c r="AE11" i="67"/>
  <c r="AD12" i="67"/>
  <c r="AE12" i="67"/>
  <c r="AD21" i="67"/>
  <c r="AE21" i="67"/>
  <c r="K19" i="47"/>
  <c r="K28" i="47"/>
  <c r="AD28" i="75"/>
  <c r="AC29" i="75"/>
  <c r="AC29" i="76"/>
  <c r="AD28" i="74"/>
  <c r="AC29" i="74"/>
  <c r="AE28" i="76"/>
  <c r="AE29" i="76"/>
  <c r="AD29" i="76"/>
  <c r="T19" i="34"/>
  <c r="U19" i="34"/>
  <c r="S55" i="36"/>
  <c r="V19" i="34"/>
  <c r="D163" i="43"/>
  <c r="H163" i="43"/>
  <c r="S46" i="36"/>
  <c r="T10" i="34"/>
  <c r="U10" i="34"/>
  <c r="V10" i="34"/>
  <c r="D154" i="43"/>
  <c r="H154" i="43"/>
  <c r="S45" i="36"/>
  <c r="T9" i="34"/>
  <c r="U9" i="34"/>
  <c r="V9" i="34"/>
  <c r="D153" i="43"/>
  <c r="H153" i="43"/>
  <c r="T17" i="34"/>
  <c r="U17" i="34"/>
  <c r="V17" i="34"/>
  <c r="S44" i="36"/>
  <c r="T8" i="34"/>
  <c r="V8" i="34"/>
  <c r="D152" i="43"/>
  <c r="F12" i="53"/>
  <c r="F10" i="53"/>
  <c r="V20" i="34"/>
  <c r="D164" i="43"/>
  <c r="H164" i="43"/>
  <c r="S47" i="36"/>
  <c r="T11" i="34"/>
  <c r="U11" i="34"/>
  <c r="V11" i="34"/>
  <c r="D155" i="43"/>
  <c r="H155" i="43"/>
  <c r="C6" i="48"/>
  <c r="C7" i="48"/>
  <c r="A5" i="49"/>
  <c r="P60" i="44"/>
  <c r="P61" i="44"/>
  <c r="O61" i="44"/>
  <c r="K11" i="45"/>
  <c r="U12" i="53"/>
  <c r="U10" i="53"/>
  <c r="Z13" i="47"/>
  <c r="Z17" i="47"/>
  <c r="AC29" i="67"/>
  <c r="AE28" i="67"/>
  <c r="F17" i="90"/>
  <c r="E28" i="90"/>
  <c r="D161" i="43"/>
  <c r="H161" i="43"/>
  <c r="D162" i="43"/>
  <c r="H162" i="43"/>
  <c r="S54" i="36"/>
  <c r="Q51" i="44"/>
  <c r="R51" i="44"/>
  <c r="S51" i="44"/>
  <c r="V18" i="34"/>
  <c r="T20" i="34"/>
  <c r="U20" i="34"/>
  <c r="Q60" i="44"/>
  <c r="R60" i="44"/>
  <c r="S60" i="44"/>
  <c r="V26" i="34"/>
  <c r="S28" i="34"/>
  <c r="T26" i="34"/>
  <c r="U26" i="34"/>
  <c r="S62" i="36"/>
  <c r="T12" i="34"/>
  <c r="U12" i="34"/>
  <c r="S48" i="36"/>
  <c r="V12" i="34"/>
  <c r="D156" i="43"/>
  <c r="H156" i="43"/>
  <c r="AD29" i="67"/>
  <c r="S50" i="36"/>
  <c r="D158" i="43"/>
  <c r="H158" i="43"/>
  <c r="T14" i="34"/>
  <c r="U14" i="34"/>
  <c r="V14" i="34"/>
  <c r="D159" i="43"/>
  <c r="H159" i="43"/>
  <c r="V15" i="34"/>
  <c r="S51" i="36"/>
  <c r="T15" i="34"/>
  <c r="U15" i="34"/>
  <c r="V13" i="34"/>
  <c r="T13" i="34"/>
  <c r="U13" i="34"/>
  <c r="D157" i="43"/>
  <c r="H157" i="43"/>
  <c r="S49" i="36"/>
  <c r="AE29" i="67"/>
  <c r="M11" i="45"/>
  <c r="AE28" i="74"/>
  <c r="AE29" i="74"/>
  <c r="AD29" i="74"/>
  <c r="AE28" i="75"/>
  <c r="AE29" i="75"/>
  <c r="AD29" i="75"/>
  <c r="C8" i="48"/>
  <c r="K13" i="47"/>
  <c r="U8" i="34"/>
  <c r="T53" i="36"/>
  <c r="Q50" i="44"/>
  <c r="R50" i="44"/>
  <c r="S50" i="44"/>
  <c r="Q52" i="44"/>
  <c r="R52" i="44"/>
  <c r="S52" i="44"/>
  <c r="T55" i="36"/>
  <c r="L5" i="49"/>
  <c r="R5" i="49"/>
  <c r="N5" i="49"/>
  <c r="J5" i="49"/>
  <c r="G5" i="49"/>
  <c r="E5" i="49"/>
  <c r="O5" i="49"/>
  <c r="K5" i="49"/>
  <c r="H5" i="49"/>
  <c r="M5" i="49"/>
  <c r="P5" i="49"/>
  <c r="D5" i="49"/>
  <c r="D29" i="49"/>
  <c r="Q5" i="49"/>
  <c r="F5" i="49"/>
  <c r="I5" i="49"/>
  <c r="T45" i="36"/>
  <c r="Q42" i="44"/>
  <c r="R42" i="44"/>
  <c r="S42" i="44"/>
  <c r="A21" i="49"/>
  <c r="S7" i="48"/>
  <c r="S6" i="48"/>
  <c r="T47" i="36"/>
  <c r="Q44" i="44"/>
  <c r="R44" i="44"/>
  <c r="S44" i="44"/>
  <c r="Q53" i="44"/>
  <c r="R53" i="44"/>
  <c r="S53" i="44"/>
  <c r="T56" i="36"/>
  <c r="H152" i="43"/>
  <c r="T44" i="36"/>
  <c r="Q41" i="44"/>
  <c r="T54" i="36"/>
  <c r="Q43" i="44"/>
  <c r="R43" i="44"/>
  <c r="S43" i="44"/>
  <c r="T46" i="36"/>
  <c r="E37" i="90"/>
  <c r="V28" i="34"/>
  <c r="S64" i="36"/>
  <c r="Q59" i="44"/>
  <c r="R59" i="44"/>
  <c r="S59" i="44"/>
  <c r="T62" i="36"/>
  <c r="H171" i="43"/>
  <c r="E172" i="43"/>
  <c r="T51" i="36"/>
  <c r="Q48" i="44"/>
  <c r="R48" i="44"/>
  <c r="S48" i="44"/>
  <c r="T28" i="34"/>
  <c r="U28" i="34"/>
  <c r="Q47" i="44"/>
  <c r="R47" i="44"/>
  <c r="S47" i="44"/>
  <c r="T50" i="36"/>
  <c r="Q45" i="44"/>
  <c r="R45" i="44"/>
  <c r="S45" i="44"/>
  <c r="T48" i="36"/>
  <c r="D171" i="43"/>
  <c r="T49" i="36"/>
  <c r="Q46" i="44"/>
  <c r="R46" i="44"/>
  <c r="S46" i="44"/>
  <c r="N11" i="45"/>
  <c r="K17" i="47"/>
  <c r="S8" i="48"/>
  <c r="K37" i="47"/>
  <c r="E31" i="53"/>
  <c r="Y21" i="49"/>
  <c r="Z21" i="49"/>
  <c r="W21" i="49"/>
  <c r="AA21" i="49"/>
  <c r="X21" i="49"/>
  <c r="T21" i="49"/>
  <c r="V21" i="49"/>
  <c r="U21" i="49"/>
  <c r="R41" i="44"/>
  <c r="F19" i="90"/>
  <c r="Q61" i="44"/>
  <c r="T64" i="36"/>
  <c r="D9" i="36"/>
  <c r="G9" i="36"/>
  <c r="L19" i="47"/>
  <c r="L28" i="47"/>
  <c r="S41" i="44"/>
  <c r="S61" i="44"/>
  <c r="R61" i="44"/>
  <c r="K12" i="45"/>
  <c r="A6" i="49"/>
  <c r="D7" i="48"/>
  <c r="D6" i="48"/>
  <c r="G15" i="90"/>
  <c r="F28" i="90"/>
  <c r="M15" i="47"/>
  <c r="M13" i="47"/>
  <c r="M17" i="47"/>
  <c r="A8" i="49"/>
  <c r="G12" i="53"/>
  <c r="G10" i="53"/>
  <c r="K35" i="45"/>
  <c r="M35" i="45"/>
  <c r="N35" i="45"/>
  <c r="K14" i="45"/>
  <c r="M14" i="45"/>
  <c r="N14" i="45"/>
  <c r="K32" i="45"/>
  <c r="M32" i="45"/>
  <c r="N32" i="45"/>
  <c r="K23" i="45"/>
  <c r="M23" i="45"/>
  <c r="N23" i="45"/>
  <c r="K31" i="45"/>
  <c r="M31" i="45"/>
  <c r="N31" i="45"/>
  <c r="K28" i="45"/>
  <c r="M28" i="45"/>
  <c r="N28" i="45"/>
  <c r="K17" i="45"/>
  <c r="M17" i="45"/>
  <c r="N17" i="45"/>
  <c r="K36" i="45"/>
  <c r="M36" i="45"/>
  <c r="N36" i="45"/>
  <c r="K29" i="45"/>
  <c r="M29" i="45"/>
  <c r="N29" i="45"/>
  <c r="K21" i="45"/>
  <c r="M21" i="45"/>
  <c r="N21" i="45"/>
  <c r="K16" i="45"/>
  <c r="M16" i="45"/>
  <c r="N16" i="45"/>
  <c r="K33" i="45"/>
  <c r="M33" i="45"/>
  <c r="N33" i="45"/>
  <c r="K30" i="45"/>
  <c r="M30" i="45"/>
  <c r="N30" i="45"/>
  <c r="K22" i="45"/>
  <c r="M22" i="45"/>
  <c r="N22" i="45"/>
  <c r="K24" i="45"/>
  <c r="M24" i="45"/>
  <c r="N24" i="45"/>
  <c r="K37" i="45"/>
  <c r="M12" i="45"/>
  <c r="K26" i="45"/>
  <c r="M26" i="45"/>
  <c r="N26" i="45"/>
  <c r="K19" i="45"/>
  <c r="M19" i="45"/>
  <c r="N19" i="45"/>
  <c r="K27" i="45"/>
  <c r="M27" i="45"/>
  <c r="N27" i="45"/>
  <c r="K13" i="45"/>
  <c r="M13" i="45"/>
  <c r="N13" i="45"/>
  <c r="K20" i="45"/>
  <c r="M20" i="45"/>
  <c r="N20" i="45"/>
  <c r="K18" i="45"/>
  <c r="M18" i="45"/>
  <c r="N18" i="45"/>
  <c r="K34" i="45"/>
  <c r="M34" i="45"/>
  <c r="N34" i="45"/>
  <c r="K25" i="45"/>
  <c r="M25" i="45"/>
  <c r="N25" i="45"/>
  <c r="K15" i="45"/>
  <c r="M15" i="45"/>
  <c r="N15" i="45"/>
  <c r="Q6" i="49"/>
  <c r="F6" i="49"/>
  <c r="K6" i="49"/>
  <c r="E6" i="49"/>
  <c r="E29" i="49"/>
  <c r="G6" i="49"/>
  <c r="J6" i="49"/>
  <c r="S6" i="49"/>
  <c r="L6" i="49"/>
  <c r="R6" i="49"/>
  <c r="I6" i="49"/>
  <c r="O6" i="49"/>
  <c r="N6" i="49"/>
  <c r="H6" i="49"/>
  <c r="M6" i="49"/>
  <c r="P6" i="49"/>
  <c r="L13" i="47"/>
  <c r="D8" i="48"/>
  <c r="AB19" i="47"/>
  <c r="R19" i="90"/>
  <c r="M19" i="90"/>
  <c r="N19" i="90"/>
  <c r="S19" i="90"/>
  <c r="K19" i="90"/>
  <c r="L19" i="90"/>
  <c r="AG19" i="47"/>
  <c r="F37" i="90"/>
  <c r="J19" i="90"/>
  <c r="O19" i="90"/>
  <c r="AA19" i="47"/>
  <c r="Q19" i="90"/>
  <c r="P19" i="90"/>
  <c r="AC19" i="47"/>
  <c r="I19" i="90"/>
  <c r="I28" i="90"/>
  <c r="T19" i="90"/>
  <c r="H19" i="90"/>
  <c r="H28" i="90"/>
  <c r="AE19" i="47"/>
  <c r="AD19" i="47"/>
  <c r="AF19" i="47"/>
  <c r="G13" i="90"/>
  <c r="B15" i="90"/>
  <c r="F6" i="48"/>
  <c r="F7" i="48"/>
  <c r="AB15" i="47"/>
  <c r="AB13" i="47"/>
  <c r="AB17" i="47"/>
  <c r="A23" i="49"/>
  <c r="J8" i="49"/>
  <c r="N8" i="49"/>
  <c r="R8" i="49"/>
  <c r="L8" i="49"/>
  <c r="T8" i="49"/>
  <c r="M8" i="49"/>
  <c r="U8" i="49"/>
  <c r="G8" i="49"/>
  <c r="K8" i="49"/>
  <c r="O8" i="49"/>
  <c r="S8" i="49"/>
  <c r="H8" i="49"/>
  <c r="P8" i="49"/>
  <c r="I8" i="49"/>
  <c r="Q8" i="49"/>
  <c r="D35" i="36"/>
  <c r="N12" i="45"/>
  <c r="M37" i="45"/>
  <c r="K38" i="45"/>
  <c r="X19" i="47"/>
  <c r="T19" i="47"/>
  <c r="Q19" i="47"/>
  <c r="R19" i="47"/>
  <c r="L17" i="47"/>
  <c r="F31" i="53"/>
  <c r="L37" i="47"/>
  <c r="P19" i="47"/>
  <c r="U19" i="47"/>
  <c r="W19" i="47"/>
  <c r="V19" i="47"/>
  <c r="O19" i="47"/>
  <c r="O28" i="47"/>
  <c r="S19" i="47"/>
  <c r="Y19" i="47"/>
  <c r="Z19" i="47"/>
  <c r="N19" i="47"/>
  <c r="N28" i="47"/>
  <c r="G19" i="90"/>
  <c r="G17" i="90"/>
  <c r="B13" i="90"/>
  <c r="U7" i="48"/>
  <c r="F8" i="48"/>
  <c r="U6" i="48"/>
  <c r="Y23" i="49"/>
  <c r="W23" i="49"/>
  <c r="V23" i="49"/>
  <c r="Z23" i="49"/>
  <c r="AA23" i="49"/>
  <c r="X23" i="49"/>
  <c r="N37" i="45"/>
  <c r="N38" i="45"/>
  <c r="Q23" i="33"/>
  <c r="B16" i="53"/>
  <c r="G35" i="36"/>
  <c r="Q43" i="33"/>
  <c r="V12" i="53"/>
  <c r="M19" i="47"/>
  <c r="H19" i="47"/>
  <c r="M38" i="45"/>
  <c r="E7" i="48"/>
  <c r="A7" i="49"/>
  <c r="E6" i="48"/>
  <c r="AB12" i="53"/>
  <c r="V10" i="53"/>
  <c r="AB10" i="53"/>
  <c r="B17" i="90"/>
  <c r="G28" i="90"/>
  <c r="B19" i="90"/>
  <c r="U8" i="48"/>
  <c r="M28" i="47"/>
  <c r="B20" i="53"/>
  <c r="B27" i="53"/>
  <c r="B29" i="53"/>
  <c r="C16" i="53"/>
  <c r="H15" i="47"/>
  <c r="E8" i="48"/>
  <c r="P7" i="49"/>
  <c r="P29" i="49"/>
  <c r="H7" i="49"/>
  <c r="H29" i="49"/>
  <c r="N7" i="49"/>
  <c r="N29" i="49"/>
  <c r="Q7" i="49"/>
  <c r="Q29" i="49"/>
  <c r="M7" i="49"/>
  <c r="M29" i="49"/>
  <c r="I7" i="49"/>
  <c r="I29" i="49"/>
  <c r="J7" i="49"/>
  <c r="J29" i="49"/>
  <c r="K7" i="49"/>
  <c r="K29" i="49"/>
  <c r="G7" i="49"/>
  <c r="G29" i="49"/>
  <c r="R7" i="49"/>
  <c r="R29" i="49"/>
  <c r="S7" i="49"/>
  <c r="S29" i="49"/>
  <c r="F7" i="49"/>
  <c r="F29" i="49"/>
  <c r="T7" i="49"/>
  <c r="T29" i="49"/>
  <c r="L7" i="49"/>
  <c r="L29" i="49"/>
  <c r="O7" i="49"/>
  <c r="O29" i="49"/>
  <c r="AA37" i="47"/>
  <c r="H37" i="90"/>
  <c r="N37" i="90"/>
  <c r="Q37" i="90"/>
  <c r="M37" i="90"/>
  <c r="G37" i="90"/>
  <c r="L37" i="90"/>
  <c r="R37" i="90"/>
  <c r="T37" i="90"/>
  <c r="K37" i="90"/>
  <c r="O37" i="90"/>
  <c r="P37" i="90"/>
  <c r="S37" i="90"/>
  <c r="J37" i="90"/>
  <c r="I37" i="90"/>
  <c r="C20" i="53"/>
  <c r="C27" i="53"/>
  <c r="D16" i="53"/>
  <c r="B33" i="53"/>
  <c r="B39" i="53"/>
  <c r="B35" i="53"/>
  <c r="B36" i="53"/>
  <c r="H13" i="47"/>
  <c r="S37" i="47"/>
  <c r="M31" i="53"/>
  <c r="Y37" i="47"/>
  <c r="S31" i="53"/>
  <c r="J31" i="53"/>
  <c r="P37" i="47"/>
  <c r="O37" i="47"/>
  <c r="I31" i="53"/>
  <c r="U31" i="53"/>
  <c r="N37" i="47"/>
  <c r="H31" i="53"/>
  <c r="T37" i="47"/>
  <c r="N31" i="53"/>
  <c r="Q31" i="53"/>
  <c r="W37" i="47"/>
  <c r="M37" i="47"/>
  <c r="G31" i="53"/>
  <c r="L31" i="53"/>
  <c r="R37" i="47"/>
  <c r="R31" i="53"/>
  <c r="X37" i="47"/>
  <c r="V37" i="47"/>
  <c r="P31" i="53"/>
  <c r="Z37" i="47"/>
  <c r="T31" i="53"/>
  <c r="Q37" i="47"/>
  <c r="K31" i="53"/>
  <c r="U37" i="47"/>
  <c r="O31" i="53"/>
  <c r="B37" i="90"/>
  <c r="B38" i="53"/>
  <c r="E16" i="53"/>
  <c r="D20" i="53"/>
  <c r="D27" i="53"/>
  <c r="D29" i="53"/>
  <c r="C29" i="53"/>
  <c r="A22" i="49"/>
  <c r="T6" i="48"/>
  <c r="T7" i="48"/>
  <c r="H17" i="47"/>
  <c r="D35" i="53"/>
  <c r="D33" i="53"/>
  <c r="D36" i="53"/>
  <c r="F16" i="53"/>
  <c r="E20" i="53"/>
  <c r="E27" i="53"/>
  <c r="E29" i="53"/>
  <c r="C39" i="53"/>
  <c r="C36" i="53"/>
  <c r="C35" i="53"/>
  <c r="C33" i="53"/>
  <c r="T8" i="48"/>
  <c r="AA22" i="49"/>
  <c r="AA29" i="49"/>
  <c r="Y22" i="49"/>
  <c r="Y29" i="49"/>
  <c r="V22" i="49"/>
  <c r="V29" i="49"/>
  <c r="X22" i="49"/>
  <c r="X29" i="49"/>
  <c r="W22" i="49"/>
  <c r="W29" i="49"/>
  <c r="Z22" i="49"/>
  <c r="Z29" i="49"/>
  <c r="U22" i="49"/>
  <c r="U29" i="49"/>
  <c r="AE37" i="47"/>
  <c r="AB37" i="47"/>
  <c r="AC37" i="47"/>
  <c r="AG37" i="47"/>
  <c r="AF37" i="47"/>
  <c r="AD37" i="47"/>
  <c r="D38" i="53"/>
  <c r="D39" i="53"/>
  <c r="G16" i="53"/>
  <c r="F20" i="53"/>
  <c r="F27" i="53"/>
  <c r="C38" i="53"/>
  <c r="E36" i="53"/>
  <c r="E35" i="53"/>
  <c r="E33" i="53"/>
  <c r="Y31" i="53"/>
  <c r="V31" i="53"/>
  <c r="W31" i="53"/>
  <c r="AA31" i="53"/>
  <c r="Z31" i="53"/>
  <c r="X31" i="53"/>
  <c r="E38" i="53"/>
  <c r="E39" i="53"/>
  <c r="F29" i="53"/>
  <c r="H16" i="53"/>
  <c r="G20" i="53"/>
  <c r="G27" i="53"/>
  <c r="G29" i="53"/>
  <c r="AB31" i="53"/>
  <c r="H37" i="47"/>
  <c r="I16" i="53"/>
  <c r="H20" i="53"/>
  <c r="H27" i="53"/>
  <c r="G35" i="53"/>
  <c r="G33" i="53"/>
  <c r="G36" i="53"/>
  <c r="F33" i="53"/>
  <c r="F36" i="53"/>
  <c r="F35" i="53"/>
  <c r="G38" i="53"/>
  <c r="F38" i="53"/>
  <c r="H29" i="53"/>
  <c r="I20" i="53"/>
  <c r="I27" i="53"/>
  <c r="I29" i="53"/>
  <c r="J16" i="53"/>
  <c r="H33" i="53"/>
  <c r="H36" i="53"/>
  <c r="H35" i="53"/>
  <c r="J20" i="53"/>
  <c r="J27" i="53"/>
  <c r="K16" i="53"/>
  <c r="I35" i="53"/>
  <c r="I33" i="53"/>
  <c r="I36" i="53"/>
  <c r="F39" i="53"/>
  <c r="G39" i="53"/>
  <c r="J29" i="53"/>
  <c r="I38" i="53"/>
  <c r="L16" i="53"/>
  <c r="K20" i="53"/>
  <c r="K27" i="53"/>
  <c r="K29" i="53"/>
  <c r="H38" i="53"/>
  <c r="H39" i="53"/>
  <c r="I39" i="53"/>
  <c r="K36" i="53"/>
  <c r="K33" i="53"/>
  <c r="K35" i="53"/>
  <c r="L20" i="53"/>
  <c r="L27" i="53"/>
  <c r="L29" i="53"/>
  <c r="M16" i="53"/>
  <c r="J35" i="53"/>
  <c r="J36" i="53"/>
  <c r="J33" i="53"/>
  <c r="K38" i="53"/>
  <c r="L35" i="53"/>
  <c r="L33" i="53"/>
  <c r="L36" i="53"/>
  <c r="J38" i="53"/>
  <c r="M20" i="53"/>
  <c r="M27" i="53"/>
  <c r="M29" i="53"/>
  <c r="N16" i="53"/>
  <c r="L38" i="53"/>
  <c r="J39" i="53"/>
  <c r="K39" i="53"/>
  <c r="O16" i="53"/>
  <c r="N20" i="53"/>
  <c r="N27" i="53"/>
  <c r="N29" i="53"/>
  <c r="M33" i="53"/>
  <c r="M36" i="53"/>
  <c r="M35" i="53"/>
  <c r="L39" i="53"/>
  <c r="M38" i="53"/>
  <c r="N35" i="53"/>
  <c r="N33" i="53"/>
  <c r="N36" i="53"/>
  <c r="O20" i="53"/>
  <c r="O27" i="53"/>
  <c r="O29" i="53"/>
  <c r="P16" i="53"/>
  <c r="M39" i="53"/>
  <c r="N38" i="53"/>
  <c r="Q16" i="53"/>
  <c r="P20" i="53"/>
  <c r="P27" i="53"/>
  <c r="P29" i="53"/>
  <c r="O33" i="53"/>
  <c r="O35" i="53"/>
  <c r="O36" i="53"/>
  <c r="N39" i="53"/>
  <c r="P35" i="53"/>
  <c r="P36" i="53"/>
  <c r="P33" i="53"/>
  <c r="R16" i="53"/>
  <c r="Q20" i="53"/>
  <c r="Q27" i="53"/>
  <c r="Q29" i="53"/>
  <c r="O38" i="53"/>
  <c r="O39" i="53"/>
  <c r="P38" i="53"/>
  <c r="Q33" i="53"/>
  <c r="Q35" i="53"/>
  <c r="Q36" i="53"/>
  <c r="S16" i="53"/>
  <c r="R20" i="53"/>
  <c r="R27" i="53"/>
  <c r="R29" i="53"/>
  <c r="I11" i="47"/>
  <c r="J8" i="47"/>
  <c r="P39" i="53"/>
  <c r="R36" i="53"/>
  <c r="R33" i="53"/>
  <c r="R35" i="53"/>
  <c r="Q38" i="53"/>
  <c r="Q39" i="53"/>
  <c r="T16" i="53"/>
  <c r="S20" i="53"/>
  <c r="S27" i="53"/>
  <c r="S29" i="53"/>
  <c r="J11" i="47"/>
  <c r="K8" i="47"/>
  <c r="B12" i="48"/>
  <c r="B21" i="48"/>
  <c r="B22" i="48"/>
  <c r="I32" i="47"/>
  <c r="B11" i="48"/>
  <c r="B23" i="48"/>
  <c r="R38" i="53"/>
  <c r="R39" i="53"/>
  <c r="S36" i="53"/>
  <c r="S35" i="53"/>
  <c r="S33" i="53"/>
  <c r="U16" i="53"/>
  <c r="T20" i="53"/>
  <c r="T27" i="53"/>
  <c r="T29" i="53"/>
  <c r="B13" i="48"/>
  <c r="B16" i="48"/>
  <c r="L8" i="47"/>
  <c r="K11" i="47"/>
  <c r="C11" i="48"/>
  <c r="J32" i="47"/>
  <c r="C12" i="48"/>
  <c r="C21" i="48"/>
  <c r="C22" i="48"/>
  <c r="C31" i="90"/>
  <c r="I31" i="47"/>
  <c r="C23" i="48"/>
  <c r="S38" i="53"/>
  <c r="S39" i="53"/>
  <c r="T35" i="53"/>
  <c r="T36" i="53"/>
  <c r="T33" i="53"/>
  <c r="V16" i="53"/>
  <c r="U20" i="53"/>
  <c r="U27" i="53"/>
  <c r="U29" i="53"/>
  <c r="M8" i="47"/>
  <c r="L11" i="47"/>
  <c r="B17" i="48"/>
  <c r="J31" i="47"/>
  <c r="C16" i="48"/>
  <c r="C13" i="48"/>
  <c r="D12" i="48"/>
  <c r="D21" i="48"/>
  <c r="D22" i="48"/>
  <c r="D11" i="48"/>
  <c r="K32" i="47"/>
  <c r="D31" i="90"/>
  <c r="D23" i="48"/>
  <c r="K31" i="47"/>
  <c r="B18" i="48"/>
  <c r="C17" i="48"/>
  <c r="T38" i="53"/>
  <c r="T39" i="53"/>
  <c r="U35" i="53"/>
  <c r="U36" i="53"/>
  <c r="U33" i="53"/>
  <c r="V20" i="53"/>
  <c r="V27" i="53"/>
  <c r="V29" i="53"/>
  <c r="W16" i="53"/>
  <c r="E11" i="48"/>
  <c r="L32" i="47"/>
  <c r="E12" i="48"/>
  <c r="E21" i="48"/>
  <c r="E22" i="48"/>
  <c r="D13" i="48"/>
  <c r="D16" i="48"/>
  <c r="N8" i="47"/>
  <c r="M11" i="47"/>
  <c r="I30" i="47"/>
  <c r="I33" i="47"/>
  <c r="I35" i="47"/>
  <c r="C30" i="90"/>
  <c r="E31" i="90"/>
  <c r="C18" i="48"/>
  <c r="D17" i="48"/>
  <c r="E23" i="48"/>
  <c r="V33" i="53"/>
  <c r="V35" i="53"/>
  <c r="V36" i="53"/>
  <c r="U38" i="53"/>
  <c r="U39" i="53"/>
  <c r="W20" i="53"/>
  <c r="W27" i="53"/>
  <c r="W29" i="53"/>
  <c r="X16" i="53"/>
  <c r="F11" i="48"/>
  <c r="M32" i="47"/>
  <c r="F12" i="48"/>
  <c r="F21" i="48"/>
  <c r="F22" i="48"/>
  <c r="N11" i="47"/>
  <c r="O8" i="47"/>
  <c r="E13" i="48"/>
  <c r="E16" i="48"/>
  <c r="L31" i="47"/>
  <c r="F31" i="90"/>
  <c r="D30" i="90"/>
  <c r="D33" i="90"/>
  <c r="D35" i="90"/>
  <c r="D39" i="90"/>
  <c r="C33" i="90"/>
  <c r="E17" i="48"/>
  <c r="E18" i="48"/>
  <c r="F23" i="48"/>
  <c r="D18" i="48"/>
  <c r="J30" i="47"/>
  <c r="J33" i="47"/>
  <c r="J35" i="47"/>
  <c r="J39" i="47"/>
  <c r="J41" i="47"/>
  <c r="J43" i="47"/>
  <c r="X20" i="53"/>
  <c r="X27" i="53"/>
  <c r="X29" i="53"/>
  <c r="Y16" i="53"/>
  <c r="W35" i="53"/>
  <c r="W36" i="53"/>
  <c r="W33" i="53"/>
  <c r="V38" i="53"/>
  <c r="V39" i="53"/>
  <c r="N32" i="47"/>
  <c r="G11" i="48"/>
  <c r="G12" i="48"/>
  <c r="G21" i="48"/>
  <c r="G22" i="48"/>
  <c r="I39" i="47"/>
  <c r="I46" i="47"/>
  <c r="I50" i="47"/>
  <c r="O11" i="47"/>
  <c r="P8" i="47"/>
  <c r="F16" i="48"/>
  <c r="F13" i="48"/>
  <c r="F17" i="48"/>
  <c r="F30" i="90"/>
  <c r="F33" i="90"/>
  <c r="F35" i="90"/>
  <c r="F39" i="90"/>
  <c r="F41" i="90"/>
  <c r="D41" i="90"/>
  <c r="E30" i="90"/>
  <c r="C35" i="90"/>
  <c r="G31" i="90"/>
  <c r="M31" i="47"/>
  <c r="L30" i="47"/>
  <c r="L33" i="47"/>
  <c r="L35" i="47"/>
  <c r="L39" i="47"/>
  <c r="L41" i="47"/>
  <c r="F18" i="48"/>
  <c r="M30" i="47"/>
  <c r="K30" i="47"/>
  <c r="K33" i="47"/>
  <c r="K35" i="47"/>
  <c r="K39" i="47"/>
  <c r="K41" i="47"/>
  <c r="G23" i="48"/>
  <c r="Z16" i="53"/>
  <c r="Y20" i="53"/>
  <c r="Y27" i="53"/>
  <c r="Y29" i="53"/>
  <c r="W38" i="53"/>
  <c r="W39" i="53"/>
  <c r="X33" i="53"/>
  <c r="X36" i="53"/>
  <c r="X35" i="53"/>
  <c r="H12" i="48"/>
  <c r="H21" i="48"/>
  <c r="H22" i="48"/>
  <c r="H11" i="48"/>
  <c r="O32" i="47"/>
  <c r="J42" i="47"/>
  <c r="Q8" i="47"/>
  <c r="P11" i="47"/>
  <c r="I41" i="47"/>
  <c r="I43" i="47"/>
  <c r="G13" i="48"/>
  <c r="G16" i="48"/>
  <c r="M33" i="47"/>
  <c r="G17" i="48"/>
  <c r="L42" i="47"/>
  <c r="L43" i="47"/>
  <c r="N31" i="47"/>
  <c r="H31" i="90"/>
  <c r="E33" i="90"/>
  <c r="K42" i="47"/>
  <c r="K43" i="47"/>
  <c r="G30" i="90"/>
  <c r="G33" i="90"/>
  <c r="G35" i="90"/>
  <c r="G39" i="90"/>
  <c r="C39" i="90"/>
  <c r="C46" i="90"/>
  <c r="D43" i="90"/>
  <c r="D42" i="90"/>
  <c r="F42" i="90"/>
  <c r="F43" i="90"/>
  <c r="H23" i="48"/>
  <c r="G18" i="48"/>
  <c r="N30" i="47"/>
  <c r="N33" i="47"/>
  <c r="Y36" i="53"/>
  <c r="Y35" i="53"/>
  <c r="Y33" i="53"/>
  <c r="AA16" i="53"/>
  <c r="Z20" i="53"/>
  <c r="Z27" i="53"/>
  <c r="Z29" i="53"/>
  <c r="X38" i="53"/>
  <c r="X39" i="53"/>
  <c r="L45" i="47"/>
  <c r="L52" i="47"/>
  <c r="I42" i="47"/>
  <c r="I11" i="48"/>
  <c r="P32" i="47"/>
  <c r="I12" i="48"/>
  <c r="I21" i="48"/>
  <c r="I22" i="48"/>
  <c r="R8" i="47"/>
  <c r="Q11" i="47"/>
  <c r="J45" i="47"/>
  <c r="H13" i="48"/>
  <c r="H16" i="48"/>
  <c r="H17" i="48"/>
  <c r="M35" i="47"/>
  <c r="K45" i="47"/>
  <c r="K52" i="47"/>
  <c r="D45" i="90"/>
  <c r="D52" i="90"/>
  <c r="I31" i="90"/>
  <c r="C41" i="90"/>
  <c r="O31" i="47"/>
  <c r="G41" i="90"/>
  <c r="E35" i="90"/>
  <c r="H30" i="90"/>
  <c r="F45" i="90"/>
  <c r="F52" i="90"/>
  <c r="C50" i="90"/>
  <c r="J46" i="47"/>
  <c r="J50" i="47"/>
  <c r="J52" i="47"/>
  <c r="I23" i="48"/>
  <c r="P31" i="47"/>
  <c r="H18" i="48"/>
  <c r="Y38" i="53"/>
  <c r="Y39" i="53"/>
  <c r="AA20" i="53"/>
  <c r="AB16" i="53"/>
  <c r="Z36" i="53"/>
  <c r="Z35" i="53"/>
  <c r="Z33" i="53"/>
  <c r="I45" i="47"/>
  <c r="I52" i="47"/>
  <c r="R11" i="47"/>
  <c r="S8" i="47"/>
  <c r="I13" i="48"/>
  <c r="I16" i="48"/>
  <c r="I17" i="48"/>
  <c r="M39" i="47"/>
  <c r="J12" i="48"/>
  <c r="J21" i="48"/>
  <c r="J22" i="48"/>
  <c r="J11" i="48"/>
  <c r="Q32" i="47"/>
  <c r="N35" i="47"/>
  <c r="D46" i="90"/>
  <c r="D50" i="90"/>
  <c r="G43" i="90"/>
  <c r="G42" i="90"/>
  <c r="E39" i="90"/>
  <c r="O30" i="47"/>
  <c r="O33" i="47"/>
  <c r="O35" i="47"/>
  <c r="I30" i="90"/>
  <c r="I33" i="90"/>
  <c r="I35" i="90"/>
  <c r="I39" i="90"/>
  <c r="H33" i="90"/>
  <c r="J31" i="90"/>
  <c r="C43" i="90"/>
  <c r="C42" i="90"/>
  <c r="K46" i="47"/>
  <c r="L46" i="47"/>
  <c r="L50" i="47"/>
  <c r="J23" i="48"/>
  <c r="I18" i="48"/>
  <c r="P30" i="47"/>
  <c r="P33" i="47"/>
  <c r="Z38" i="53"/>
  <c r="Z39" i="53"/>
  <c r="AB20" i="53"/>
  <c r="AA27" i="53"/>
  <c r="N39" i="47"/>
  <c r="K12" i="48"/>
  <c r="K21" i="48"/>
  <c r="K22" i="48"/>
  <c r="K11" i="48"/>
  <c r="R32" i="47"/>
  <c r="J13" i="48"/>
  <c r="J16" i="48"/>
  <c r="J17" i="48"/>
  <c r="M41" i="47"/>
  <c r="M43" i="47"/>
  <c r="S11" i="47"/>
  <c r="T8" i="47"/>
  <c r="O39" i="47"/>
  <c r="O41" i="47"/>
  <c r="G45" i="90"/>
  <c r="G52" i="90"/>
  <c r="C45" i="90"/>
  <c r="Q31" i="47"/>
  <c r="K31" i="90"/>
  <c r="O42" i="47"/>
  <c r="O43" i="47"/>
  <c r="H35" i="90"/>
  <c r="J30" i="90"/>
  <c r="I41" i="90"/>
  <c r="E41" i="90"/>
  <c r="K50" i="47"/>
  <c r="K23" i="48"/>
  <c r="J18" i="48"/>
  <c r="AA29" i="53"/>
  <c r="AB27" i="53"/>
  <c r="AB29" i="53"/>
  <c r="U8" i="47"/>
  <c r="T11" i="47"/>
  <c r="S32" i="47"/>
  <c r="L11" i="48"/>
  <c r="L12" i="48"/>
  <c r="L21" i="48"/>
  <c r="L22" i="48"/>
  <c r="M42" i="47"/>
  <c r="K13" i="48"/>
  <c r="K16" i="48"/>
  <c r="K17" i="48"/>
  <c r="N41" i="47"/>
  <c r="N43" i="47"/>
  <c r="O45" i="47"/>
  <c r="O52" i="47"/>
  <c r="R31" i="47"/>
  <c r="L31" i="90"/>
  <c r="J33" i="90"/>
  <c r="H39" i="90"/>
  <c r="C52" i="90"/>
  <c r="K30" i="90"/>
  <c r="K33" i="90"/>
  <c r="E42" i="90"/>
  <c r="E43" i="90"/>
  <c r="I43" i="90"/>
  <c r="I42" i="90"/>
  <c r="Q30" i="47"/>
  <c r="Q33" i="47"/>
  <c r="L23" i="48"/>
  <c r="K18" i="48"/>
  <c r="AA36" i="53"/>
  <c r="AB36" i="53"/>
  <c r="AA35" i="53"/>
  <c r="AB35" i="53"/>
  <c r="AA33" i="53"/>
  <c r="N42" i="47"/>
  <c r="M11" i="48"/>
  <c r="M12" i="48"/>
  <c r="M21" i="48"/>
  <c r="M22" i="48"/>
  <c r="T32" i="47"/>
  <c r="M45" i="47"/>
  <c r="M52" i="47"/>
  <c r="L16" i="48"/>
  <c r="L17" i="48"/>
  <c r="L13" i="48"/>
  <c r="U11" i="47"/>
  <c r="V8" i="47"/>
  <c r="L30" i="90"/>
  <c r="L33" i="90"/>
  <c r="I45" i="90"/>
  <c r="I52" i="90"/>
  <c r="E45" i="90"/>
  <c r="H41" i="90"/>
  <c r="M31" i="90"/>
  <c r="S31" i="47"/>
  <c r="R30" i="47"/>
  <c r="R33" i="47"/>
  <c r="L18" i="48"/>
  <c r="M23" i="48"/>
  <c r="AA38" i="53"/>
  <c r="AB33" i="53"/>
  <c r="W8" i="47"/>
  <c r="V11" i="47"/>
  <c r="N12" i="48"/>
  <c r="N21" i="48"/>
  <c r="N22" i="48"/>
  <c r="U32" i="47"/>
  <c r="N11" i="48"/>
  <c r="M46" i="47"/>
  <c r="M50" i="47"/>
  <c r="M16" i="48"/>
  <c r="M17" i="48"/>
  <c r="M13" i="48"/>
  <c r="N45" i="47"/>
  <c r="N52" i="47"/>
  <c r="N31" i="90"/>
  <c r="M30" i="90"/>
  <c r="M33" i="90"/>
  <c r="H43" i="90"/>
  <c r="H42" i="90"/>
  <c r="E52" i="90"/>
  <c r="E46" i="90"/>
  <c r="S30" i="47"/>
  <c r="S33" i="47"/>
  <c r="T31" i="47"/>
  <c r="N23" i="48"/>
  <c r="M18" i="48"/>
  <c r="AB38" i="53"/>
  <c r="AA39" i="53"/>
  <c r="N46" i="47"/>
  <c r="N50" i="47"/>
  <c r="N16" i="48"/>
  <c r="N17" i="48"/>
  <c r="N13" i="48"/>
  <c r="X8" i="47"/>
  <c r="W11" i="47"/>
  <c r="O12" i="48"/>
  <c r="O21" i="48"/>
  <c r="O22" i="48"/>
  <c r="V32" i="47"/>
  <c r="O11" i="48"/>
  <c r="E50" i="90"/>
  <c r="F46" i="90"/>
  <c r="N30" i="90"/>
  <c r="N33" i="90"/>
  <c r="U31" i="47"/>
  <c r="O31" i="90"/>
  <c r="H45" i="90"/>
  <c r="N18" i="48"/>
  <c r="T30" i="47"/>
  <c r="T33" i="47"/>
  <c r="O23" i="48"/>
  <c r="O16" i="48"/>
  <c r="O17" i="48"/>
  <c r="O13" i="48"/>
  <c r="Y8" i="47"/>
  <c r="X11" i="47"/>
  <c r="P12" i="48"/>
  <c r="P21" i="48"/>
  <c r="P22" i="48"/>
  <c r="W32" i="47"/>
  <c r="P11" i="48"/>
  <c r="O46" i="47"/>
  <c r="O50" i="47"/>
  <c r="P31" i="90"/>
  <c r="H52" i="90"/>
  <c r="O30" i="90"/>
  <c r="O33" i="90"/>
  <c r="G46" i="90"/>
  <c r="F50" i="90"/>
  <c r="V31" i="47"/>
  <c r="U30" i="47"/>
  <c r="U33" i="47"/>
  <c r="P23" i="48"/>
  <c r="W31" i="47"/>
  <c r="O18" i="48"/>
  <c r="P13" i="48"/>
  <c r="P16" i="48"/>
  <c r="P17" i="48"/>
  <c r="Q12" i="48"/>
  <c r="Q21" i="48"/>
  <c r="Q22" i="48"/>
  <c r="Q11" i="48"/>
  <c r="X32" i="47"/>
  <c r="Y11" i="47"/>
  <c r="Z8" i="47"/>
  <c r="AA8" i="47"/>
  <c r="P30" i="90"/>
  <c r="P33" i="90"/>
  <c r="Q31" i="90"/>
  <c r="H46" i="90"/>
  <c r="G50" i="90"/>
  <c r="V30" i="47"/>
  <c r="V33" i="47"/>
  <c r="P18" i="48"/>
  <c r="Q23" i="48"/>
  <c r="AA11" i="47"/>
  <c r="AB8" i="47"/>
  <c r="Z11" i="47"/>
  <c r="R12" i="48"/>
  <c r="R21" i="48"/>
  <c r="R22" i="48"/>
  <c r="Y32" i="47"/>
  <c r="R11" i="48"/>
  <c r="Q16" i="48"/>
  <c r="Q17" i="48"/>
  <c r="Q13" i="48"/>
  <c r="I37" i="45"/>
  <c r="I38" i="45"/>
  <c r="X31" i="47"/>
  <c r="R31" i="90"/>
  <c r="Q30" i="90"/>
  <c r="Q33" i="90"/>
  <c r="I46" i="90"/>
  <c r="H50" i="90"/>
  <c r="R23" i="48"/>
  <c r="W30" i="47"/>
  <c r="W33" i="47"/>
  <c r="Q18" i="48"/>
  <c r="AC8" i="47"/>
  <c r="AB11" i="47"/>
  <c r="AA32" i="47"/>
  <c r="R16" i="48"/>
  <c r="R17" i="48"/>
  <c r="R13" i="48"/>
  <c r="S12" i="48"/>
  <c r="S21" i="48"/>
  <c r="S22" i="48"/>
  <c r="Z32" i="47"/>
  <c r="S11" i="48"/>
  <c r="Y31" i="47"/>
  <c r="S31" i="90"/>
  <c r="I50" i="90"/>
  <c r="R30" i="90"/>
  <c r="R33" i="90"/>
  <c r="X30" i="47"/>
  <c r="X33" i="47"/>
  <c r="R18" i="48"/>
  <c r="S23" i="48"/>
  <c r="AD8" i="47"/>
  <c r="AC11" i="47"/>
  <c r="AB32" i="47"/>
  <c r="S13" i="48"/>
  <c r="S16" i="48"/>
  <c r="S17" i="48"/>
  <c r="T11" i="48"/>
  <c r="T12" i="48"/>
  <c r="T21" i="48"/>
  <c r="T22" i="48"/>
  <c r="T31" i="90"/>
  <c r="B31" i="90"/>
  <c r="S30" i="90"/>
  <c r="S33" i="90"/>
  <c r="Z31" i="47"/>
  <c r="Y30" i="47"/>
  <c r="Y33" i="47"/>
  <c r="T23" i="48"/>
  <c r="S18" i="48"/>
  <c r="Z30" i="47"/>
  <c r="AE8" i="47"/>
  <c r="AD11" i="47"/>
  <c r="AC32" i="47"/>
  <c r="T16" i="48"/>
  <c r="T17" i="48"/>
  <c r="T13" i="48"/>
  <c r="U12" i="48"/>
  <c r="U21" i="48"/>
  <c r="U22" i="48"/>
  <c r="U11" i="48"/>
  <c r="Z33" i="47"/>
  <c r="AA31" i="47"/>
  <c r="T30" i="90"/>
  <c r="T18" i="48"/>
  <c r="U23" i="48"/>
  <c r="AE11" i="47"/>
  <c r="AF8" i="47"/>
  <c r="AD32" i="47"/>
  <c r="U13" i="48"/>
  <c r="U16" i="48"/>
  <c r="U17" i="48"/>
  <c r="V11" i="48"/>
  <c r="V12" i="48"/>
  <c r="V21" i="48"/>
  <c r="V22" i="48"/>
  <c r="AA30" i="47"/>
  <c r="AA33" i="47"/>
  <c r="T33" i="90"/>
  <c r="B30" i="90"/>
  <c r="AB31" i="47"/>
  <c r="U18" i="48"/>
  <c r="V23" i="48"/>
  <c r="AE32" i="47"/>
  <c r="AF11" i="47"/>
  <c r="AG8" i="47"/>
  <c r="AG11" i="47"/>
  <c r="W11" i="48"/>
  <c r="W12" i="48"/>
  <c r="W21" i="48"/>
  <c r="W22" i="48"/>
  <c r="V16" i="48"/>
  <c r="V17" i="48"/>
  <c r="V13" i="48"/>
  <c r="B33" i="90"/>
  <c r="AC31" i="47"/>
  <c r="AB30" i="47"/>
  <c r="AB33" i="47"/>
  <c r="V18" i="48"/>
  <c r="W23" i="48"/>
  <c r="AG32" i="47"/>
  <c r="AF32" i="47"/>
  <c r="X11" i="48"/>
  <c r="X12" i="48"/>
  <c r="X21" i="48"/>
  <c r="X22" i="48"/>
  <c r="W16" i="48"/>
  <c r="W17" i="48"/>
  <c r="W13" i="48"/>
  <c r="AD31" i="47"/>
  <c r="X23" i="48"/>
  <c r="AC30" i="47"/>
  <c r="AC33" i="47"/>
  <c r="W18" i="48"/>
  <c r="H8" i="47"/>
  <c r="X16" i="48"/>
  <c r="X17" i="48"/>
  <c r="X13" i="48"/>
  <c r="Y11" i="48"/>
  <c r="Y12" i="48"/>
  <c r="Y21" i="48"/>
  <c r="Y22" i="48"/>
  <c r="AE31" i="47"/>
  <c r="AD30" i="47"/>
  <c r="AD33" i="47"/>
  <c r="X18" i="48"/>
  <c r="Y23" i="48"/>
  <c r="Z11" i="48"/>
  <c r="Z12" i="48"/>
  <c r="Z21" i="48"/>
  <c r="Z22" i="48"/>
  <c r="Z23" i="48"/>
  <c r="H32" i="47"/>
  <c r="H11" i="47"/>
  <c r="Y13" i="48"/>
  <c r="Y16" i="48"/>
  <c r="Y17" i="48"/>
  <c r="AF31" i="47"/>
  <c r="AE30" i="47"/>
  <c r="AE33" i="47"/>
  <c r="AG31" i="47"/>
  <c r="Y18" i="48"/>
  <c r="H31" i="47"/>
  <c r="Z13" i="48"/>
  <c r="Z16" i="48"/>
  <c r="Z17" i="48"/>
  <c r="Z18" i="48"/>
  <c r="AF30" i="47"/>
  <c r="AF33" i="47"/>
  <c r="AG30" i="47"/>
  <c r="AG33" i="47"/>
  <c r="H30" i="47"/>
  <c r="H33" i="47"/>
  <c r="C7" i="36"/>
  <c r="G12" i="41"/>
  <c r="H12" i="41"/>
  <c r="I12" i="41"/>
  <c r="C8" i="36"/>
  <c r="G13" i="41"/>
  <c r="H13" i="41"/>
  <c r="I13" i="41"/>
  <c r="C9" i="36"/>
  <c r="G14" i="41"/>
  <c r="H14" i="41"/>
  <c r="I14" i="41"/>
  <c r="G15" i="41"/>
  <c r="H15" i="41"/>
  <c r="I15" i="41"/>
  <c r="G16" i="41"/>
  <c r="H16" i="41"/>
  <c r="I16" i="41"/>
  <c r="G17" i="41"/>
  <c r="H17" i="41"/>
  <c r="I17" i="41"/>
  <c r="G18" i="41"/>
  <c r="H18" i="41"/>
  <c r="I18" i="41"/>
  <c r="G19" i="41"/>
  <c r="H19" i="41"/>
  <c r="I19" i="41"/>
  <c r="G20" i="41"/>
  <c r="H20" i="41"/>
  <c r="I20" i="41"/>
  <c r="G21" i="41"/>
  <c r="H21" i="41"/>
  <c r="I21" i="41"/>
  <c r="G22" i="41"/>
  <c r="H22" i="41"/>
  <c r="I22" i="41"/>
  <c r="G23" i="41"/>
  <c r="H23" i="41"/>
  <c r="I23" i="41"/>
  <c r="G24" i="41"/>
  <c r="H24" i="41"/>
  <c r="I24" i="41"/>
  <c r="G25" i="41"/>
  <c r="H25" i="41"/>
  <c r="I25" i="41"/>
  <c r="G26" i="41"/>
  <c r="H26" i="41"/>
  <c r="I26" i="41"/>
  <c r="G27" i="41"/>
  <c r="H27" i="41"/>
  <c r="I27" i="41"/>
  <c r="G28" i="41"/>
  <c r="H28" i="41"/>
  <c r="I28" i="41"/>
  <c r="G29" i="41"/>
  <c r="H29" i="41"/>
  <c r="I29" i="41"/>
  <c r="P22" i="47"/>
  <c r="P28" i="47"/>
  <c r="P35" i="47"/>
  <c r="P39" i="47"/>
  <c r="P41" i="47"/>
  <c r="P42" i="47"/>
  <c r="P43" i="47"/>
  <c r="P45" i="47"/>
  <c r="Q22" i="47"/>
  <c r="Q28" i="47"/>
  <c r="Q35" i="47"/>
  <c r="Q39" i="47"/>
  <c r="Q41" i="47"/>
  <c r="Q42" i="47"/>
  <c r="Q43" i="47"/>
  <c r="Q45" i="47"/>
  <c r="R22" i="47"/>
  <c r="R28" i="47"/>
  <c r="R35" i="47"/>
  <c r="R39" i="47"/>
  <c r="R41" i="47"/>
  <c r="R42" i="47"/>
  <c r="R43" i="47"/>
  <c r="R45" i="47"/>
  <c r="S22" i="47"/>
  <c r="S28" i="47"/>
  <c r="S35" i="47"/>
  <c r="S39" i="47"/>
  <c r="S41" i="47"/>
  <c r="S42" i="47"/>
  <c r="S43" i="47"/>
  <c r="S45" i="47"/>
  <c r="T22" i="47"/>
  <c r="T28" i="47"/>
  <c r="T35" i="47"/>
  <c r="T39" i="47"/>
  <c r="T41" i="47"/>
  <c r="T42" i="47"/>
  <c r="T43" i="47"/>
  <c r="T45" i="47"/>
  <c r="U22" i="47"/>
  <c r="U28" i="47"/>
  <c r="U35" i="47"/>
  <c r="U39" i="47"/>
  <c r="U41" i="47"/>
  <c r="U42" i="47"/>
  <c r="U43" i="47"/>
  <c r="U45" i="47"/>
  <c r="V22" i="47"/>
  <c r="V28" i="47"/>
  <c r="V35" i="47"/>
  <c r="V39" i="47"/>
  <c r="V41" i="47"/>
  <c r="V42" i="47"/>
  <c r="V43" i="47"/>
  <c r="V45" i="47"/>
  <c r="W22" i="47"/>
  <c r="W28" i="47"/>
  <c r="W35" i="47"/>
  <c r="W39" i="47"/>
  <c r="W41" i="47"/>
  <c r="W42" i="47"/>
  <c r="W43" i="47"/>
  <c r="W45" i="47"/>
  <c r="X22" i="47"/>
  <c r="X28" i="47"/>
  <c r="X35" i="47"/>
  <c r="X39" i="47"/>
  <c r="X41" i="47"/>
  <c r="X42" i="47"/>
  <c r="X43" i="47"/>
  <c r="X45" i="47"/>
  <c r="Y22" i="47"/>
  <c r="Y28" i="47"/>
  <c r="Y35" i="47"/>
  <c r="Y39" i="47"/>
  <c r="Y41" i="47"/>
  <c r="Y42" i="47"/>
  <c r="Y43" i="47"/>
  <c r="Y45" i="47"/>
  <c r="Z22" i="47"/>
  <c r="Z28" i="47"/>
  <c r="Z35" i="47"/>
  <c r="Z39" i="47"/>
  <c r="Z41" i="47"/>
  <c r="Z42" i="47"/>
  <c r="Z43" i="47"/>
  <c r="Z45" i="47"/>
  <c r="AA22" i="47"/>
  <c r="AA28" i="47"/>
  <c r="AA35" i="47"/>
  <c r="AA39" i="47"/>
  <c r="AA41" i="47"/>
  <c r="AA42" i="47"/>
  <c r="AA43" i="47"/>
  <c r="AA45" i="47"/>
  <c r="AB22" i="47"/>
  <c r="AB28" i="47"/>
  <c r="AB35" i="47"/>
  <c r="AB39" i="47"/>
  <c r="AB41" i="47"/>
  <c r="AB42" i="47"/>
  <c r="AB43" i="47"/>
  <c r="AB45" i="47"/>
  <c r="AC22" i="47"/>
  <c r="AC28" i="47"/>
  <c r="AC35" i="47"/>
  <c r="AC39" i="47"/>
  <c r="AC41" i="47"/>
  <c r="AC42" i="47"/>
  <c r="AC43" i="47"/>
  <c r="AC45" i="47"/>
  <c r="AD22" i="47"/>
  <c r="AD28" i="47"/>
  <c r="AD35" i="47"/>
  <c r="AD39" i="47"/>
  <c r="AD41" i="47"/>
  <c r="AD42" i="47"/>
  <c r="AD43" i="47"/>
  <c r="AD45" i="47"/>
  <c r="AE22" i="47"/>
  <c r="AE28" i="47"/>
  <c r="AE35" i="47"/>
  <c r="AE39" i="47"/>
  <c r="AE41" i="47"/>
  <c r="AE42" i="47"/>
  <c r="AE43" i="47"/>
  <c r="AE45" i="47"/>
  <c r="AF22" i="47"/>
  <c r="AF28" i="47"/>
  <c r="AF35" i="47"/>
  <c r="AF39" i="47"/>
  <c r="AF41" i="47"/>
  <c r="AF42" i="47"/>
  <c r="AF43" i="47"/>
  <c r="AF45" i="47"/>
  <c r="AG22" i="47"/>
  <c r="AG28" i="47"/>
  <c r="AG35" i="47"/>
  <c r="AG39" i="47"/>
  <c r="AG41" i="47"/>
  <c r="AG42" i="47"/>
  <c r="AG43" i="47"/>
  <c r="AG45" i="47"/>
  <c r="H48" i="47"/>
  <c r="H45" i="47"/>
  <c r="P46" i="47"/>
  <c r="P50" i="47"/>
  <c r="Q46" i="47"/>
  <c r="Q50" i="47"/>
  <c r="R46" i="47"/>
  <c r="R50" i="47"/>
  <c r="S46" i="47"/>
  <c r="S50" i="47"/>
  <c r="T46" i="47"/>
  <c r="T50" i="47"/>
  <c r="U46" i="47"/>
  <c r="U50" i="47"/>
  <c r="V46" i="47"/>
  <c r="V50" i="47"/>
  <c r="W46" i="47"/>
  <c r="W50" i="47"/>
  <c r="X46" i="47"/>
  <c r="X50" i="47"/>
  <c r="Y46" i="47"/>
  <c r="Y50" i="47"/>
  <c r="Z46" i="47"/>
  <c r="Z50" i="47"/>
  <c r="AA46" i="47"/>
  <c r="AA50" i="47"/>
  <c r="AB46" i="47"/>
  <c r="AB50" i="47"/>
  <c r="AC46" i="47"/>
  <c r="AC50" i="47"/>
  <c r="AD46" i="47"/>
  <c r="AD50" i="47"/>
  <c r="AE46" i="47"/>
  <c r="AE50" i="47"/>
  <c r="AF46" i="47"/>
  <c r="AF50" i="47"/>
  <c r="AG46" i="47"/>
  <c r="AG50" i="47"/>
  <c r="H51" i="47"/>
  <c r="H46" i="47"/>
  <c r="H42" i="47"/>
  <c r="H43" i="47"/>
  <c r="H41" i="47"/>
  <c r="H39" i="47"/>
  <c r="H35" i="47"/>
  <c r="J22" i="90"/>
  <c r="J28" i="90"/>
  <c r="J35" i="90"/>
  <c r="J39" i="90"/>
  <c r="J41" i="90"/>
  <c r="J42" i="90"/>
  <c r="J43" i="90"/>
  <c r="J45" i="90"/>
  <c r="J46" i="90"/>
  <c r="J50" i="90"/>
  <c r="K22" i="90"/>
  <c r="K28" i="90"/>
  <c r="K35" i="90"/>
  <c r="K39" i="90"/>
  <c r="K41" i="90"/>
  <c r="K42" i="90"/>
  <c r="K43" i="90"/>
  <c r="K45" i="90"/>
  <c r="K46" i="90"/>
  <c r="K50" i="90"/>
  <c r="L22" i="90"/>
  <c r="L28" i="90"/>
  <c r="L35" i="90"/>
  <c r="L39" i="90"/>
  <c r="L41" i="90"/>
  <c r="L42" i="90"/>
  <c r="L43" i="90"/>
  <c r="L45" i="90"/>
  <c r="L46" i="90"/>
  <c r="L50" i="90"/>
  <c r="M22" i="90"/>
  <c r="M28" i="90"/>
  <c r="M35" i="90"/>
  <c r="M39" i="90"/>
  <c r="M41" i="90"/>
  <c r="M42" i="90"/>
  <c r="M43" i="90"/>
  <c r="M45" i="90"/>
  <c r="M46" i="90"/>
  <c r="M50" i="90"/>
  <c r="N22" i="90"/>
  <c r="N28" i="90"/>
  <c r="N35" i="90"/>
  <c r="N39" i="90"/>
  <c r="N41" i="90"/>
  <c r="N42" i="90"/>
  <c r="N43" i="90"/>
  <c r="N45" i="90"/>
  <c r="N46" i="90"/>
  <c r="N50" i="90"/>
  <c r="O22" i="90"/>
  <c r="O28" i="90"/>
  <c r="O35" i="90"/>
  <c r="O39" i="90"/>
  <c r="O41" i="90"/>
  <c r="O42" i="90"/>
  <c r="O43" i="90"/>
  <c r="O45" i="90"/>
  <c r="O46" i="90"/>
  <c r="O50" i="90"/>
  <c r="P22" i="90"/>
  <c r="P28" i="90"/>
  <c r="P35" i="90"/>
  <c r="P39" i="90"/>
  <c r="P41" i="90"/>
  <c r="P42" i="90"/>
  <c r="P43" i="90"/>
  <c r="P45" i="90"/>
  <c r="P46" i="90"/>
  <c r="P50" i="90"/>
  <c r="Q22" i="90"/>
  <c r="Q28" i="90"/>
  <c r="Q35" i="90"/>
  <c r="Q39" i="90"/>
  <c r="Q41" i="90"/>
  <c r="Q42" i="90"/>
  <c r="Q43" i="90"/>
  <c r="Q45" i="90"/>
  <c r="Q46" i="90"/>
  <c r="Q50" i="90"/>
  <c r="R22" i="90"/>
  <c r="R28" i="90"/>
  <c r="R35" i="90"/>
  <c r="R39" i="90"/>
  <c r="R41" i="90"/>
  <c r="R42" i="90"/>
  <c r="R43" i="90"/>
  <c r="R45" i="90"/>
  <c r="R46" i="90"/>
  <c r="R50" i="90"/>
  <c r="S22" i="90"/>
  <c r="S28" i="90"/>
  <c r="S35" i="90"/>
  <c r="S39" i="90"/>
  <c r="S41" i="90"/>
  <c r="S42" i="90"/>
  <c r="S43" i="90"/>
  <c r="S45" i="90"/>
  <c r="S46" i="90"/>
  <c r="S50" i="90"/>
  <c r="T22" i="90"/>
  <c r="T28" i="90"/>
  <c r="T35" i="90"/>
  <c r="T39" i="90"/>
  <c r="T41" i="90"/>
  <c r="T42" i="90"/>
  <c r="T43" i="90"/>
  <c r="T45" i="90"/>
  <c r="T46" i="90"/>
  <c r="T50" i="90"/>
  <c r="B51" i="90"/>
  <c r="B46" i="90"/>
  <c r="B45" i="90"/>
  <c r="B48" i="90"/>
  <c r="B42" i="90"/>
  <c r="B41" i="90"/>
  <c r="B43" i="90"/>
  <c r="B39" i="90"/>
  <c r="B35" i="90"/>
  <c r="P52" i="47"/>
  <c r="Q52" i="47"/>
  <c r="R52" i="47"/>
  <c r="S52" i="47"/>
  <c r="T52" i="47"/>
  <c r="U52" i="47"/>
  <c r="V52" i="47"/>
  <c r="W52" i="47"/>
  <c r="H53" i="47"/>
  <c r="J52" i="90"/>
  <c r="K52" i="90"/>
  <c r="L52" i="90"/>
  <c r="M52" i="90"/>
  <c r="N52" i="90"/>
  <c r="O52" i="90"/>
  <c r="P52" i="90"/>
  <c r="Q52" i="90"/>
  <c r="B53" i="90"/>
  <c r="J12" i="41"/>
  <c r="O12" i="41"/>
  <c r="P12" i="41"/>
  <c r="J13" i="41"/>
  <c r="O13" i="41"/>
  <c r="P13" i="41"/>
  <c r="J14" i="41"/>
  <c r="O14" i="41"/>
  <c r="P14" i="41"/>
  <c r="J15" i="41"/>
  <c r="O15" i="41"/>
  <c r="P15" i="41"/>
  <c r="J16" i="41"/>
  <c r="O16" i="41"/>
  <c r="P16" i="41"/>
  <c r="J17" i="41"/>
  <c r="O17" i="41"/>
  <c r="P17" i="41"/>
  <c r="J18" i="41"/>
  <c r="O18" i="41"/>
  <c r="P18" i="41"/>
  <c r="J19" i="41"/>
  <c r="O19" i="41"/>
  <c r="P19" i="41"/>
  <c r="J20" i="41"/>
  <c r="O20" i="41"/>
  <c r="P20" i="41"/>
  <c r="J21" i="41"/>
  <c r="O21" i="41"/>
  <c r="P21" i="41"/>
  <c r="J22" i="41"/>
  <c r="O22" i="41"/>
  <c r="P22" i="41"/>
  <c r="J23" i="41"/>
  <c r="O23" i="41"/>
  <c r="P23" i="41"/>
  <c r="J24" i="41"/>
  <c r="O24" i="41"/>
  <c r="P24" i="41"/>
  <c r="J25" i="41"/>
  <c r="O25" i="41"/>
  <c r="P25" i="41"/>
  <c r="J26" i="41"/>
  <c r="O26" i="41"/>
  <c r="P26" i="41"/>
  <c r="J27" i="41"/>
  <c r="O27" i="41"/>
  <c r="P27" i="41"/>
  <c r="J28" i="41"/>
  <c r="O28" i="41"/>
  <c r="P28" i="41"/>
  <c r="J29" i="41"/>
  <c r="O29" i="41"/>
  <c r="P29" i="41"/>
  <c r="G30" i="41"/>
  <c r="H30" i="41"/>
  <c r="I30" i="41"/>
  <c r="J30" i="41"/>
  <c r="O30" i="41"/>
  <c r="P30" i="41"/>
  <c r="G31" i="41"/>
  <c r="H31" i="41"/>
  <c r="I31" i="41"/>
  <c r="J31" i="41"/>
  <c r="O31" i="41"/>
  <c r="P31" i="41"/>
  <c r="G32" i="41"/>
  <c r="H32" i="41"/>
  <c r="I32" i="41"/>
  <c r="J32" i="41"/>
  <c r="O32" i="41"/>
  <c r="P32" i="41"/>
  <c r="G33" i="41"/>
  <c r="H33" i="41"/>
  <c r="I33" i="41"/>
  <c r="J33" i="41"/>
  <c r="O33" i="41"/>
  <c r="P33" i="41"/>
  <c r="G34" i="41"/>
  <c r="H34" i="41"/>
  <c r="I34" i="41"/>
  <c r="J34" i="41"/>
  <c r="O34" i="41"/>
  <c r="P34" i="41"/>
  <c r="P35" i="41"/>
  <c r="Q12" i="41"/>
  <c r="Q13" i="41"/>
  <c r="Q14" i="41"/>
  <c r="Q15" i="41"/>
  <c r="Q16" i="41"/>
  <c r="Q17" i="41"/>
  <c r="Q18" i="41"/>
  <c r="Q19" i="41"/>
  <c r="Q20" i="41"/>
  <c r="Q21" i="41"/>
  <c r="Q22" i="41"/>
  <c r="Q23" i="41"/>
  <c r="Q24" i="41"/>
  <c r="Q25" i="41"/>
  <c r="Q26" i="41"/>
  <c r="Q27" i="41"/>
  <c r="Q28" i="41"/>
  <c r="Q29" i="41"/>
  <c r="Q30" i="41"/>
  <c r="Q31" i="41"/>
  <c r="Q32" i="41"/>
  <c r="Q33" i="41"/>
  <c r="Q34" i="41"/>
  <c r="Q35" i="41"/>
  <c r="O35" i="41"/>
  <c r="J35" i="41"/>
  <c r="I35" i="41"/>
  <c r="H35" i="41"/>
  <c r="G35" i="41"/>
  <c r="H28" i="47"/>
  <c r="Q32" i="33"/>
  <c r="Q49" i="33"/>
  <c r="H22" i="47"/>
  <c r="B28" i="90"/>
  <c r="B22" i="90"/>
  <c r="F8" i="35"/>
  <c r="G8" i="35"/>
  <c r="E11" i="53"/>
  <c r="F9" i="35"/>
  <c r="G9" i="35"/>
  <c r="F11" i="53"/>
  <c r="F10" i="35"/>
  <c r="G10" i="35"/>
  <c r="G11" i="53"/>
  <c r="AB11" i="53"/>
  <c r="K14" i="47"/>
  <c r="L14" i="47"/>
  <c r="M14" i="47"/>
  <c r="H14" i="47"/>
  <c r="E14" i="90"/>
  <c r="F14" i="90"/>
  <c r="G14" i="90"/>
  <c r="B14" i="90"/>
  <c r="D7" i="41"/>
  <c r="D8" i="41"/>
  <c r="D9" i="41"/>
  <c r="D35" i="41"/>
  <c r="F7" i="41"/>
  <c r="F8" i="41"/>
  <c r="F9" i="41"/>
  <c r="F35" i="41"/>
  <c r="F36" i="35"/>
  <c r="G36" i="35"/>
  <c r="C35" i="36"/>
  <c r="D36" i="35"/>
</calcChain>
</file>

<file path=xl/comments1.xml><?xml version="1.0" encoding="utf-8"?>
<comments xmlns="http://schemas.openxmlformats.org/spreadsheetml/2006/main">
  <authors>
    <author>Gleisson</author>
    <author>Vitor Silva</author>
  </authors>
  <commentList>
    <comment ref="C5" authorId="0">
      <text>
        <r>
          <rPr>
            <b/>
            <sz val="9"/>
            <color indexed="81"/>
            <rFont val="Segoe UI"/>
            <family val="2"/>
          </rPr>
          <t xml:space="preserve">IBD: </t>
        </r>
        <r>
          <rPr>
            <sz val="9"/>
            <color indexed="81"/>
            <rFont val="Segoe UI"/>
            <family val="2"/>
          </rPr>
          <t>De acordo com  o detalhamento de fatura de outras concessionárias, as lâmpadas ficam acesas em torno de 11:52hs.</t>
        </r>
      </text>
    </comment>
    <comment ref="R22" authorId="1">
      <text>
        <r>
          <rPr>
            <b/>
            <sz val="9"/>
            <color indexed="81"/>
            <rFont val="Segoe UI"/>
            <family val="2"/>
          </rPr>
          <t xml:space="preserve">IBD: </t>
        </r>
        <r>
          <rPr>
            <sz val="9"/>
            <color indexed="81"/>
            <rFont val="Segoe UI"/>
            <family val="2"/>
          </rPr>
          <t>Inseir "s" caso queira incluir o valor corresponte ai item da linha na base de cálculo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P23" authorId="1">
      <text>
        <r>
          <rPr>
            <b/>
            <sz val="9"/>
            <color indexed="81"/>
            <rFont val="Segoe UI"/>
            <family val="2"/>
          </rPr>
          <t xml:space="preserve">IBD: </t>
        </r>
        <r>
          <rPr>
            <sz val="9"/>
            <color indexed="81"/>
            <rFont val="Segoe UI"/>
            <family val="2"/>
          </rPr>
          <t>Valor médio pago para a CELESC com verba da COSIP para iluminação pública em 2017.</t>
        </r>
      </text>
    </comment>
  </commentList>
</comments>
</file>

<file path=xl/comments10.xml><?xml version="1.0" encoding="utf-8"?>
<comments xmlns="http://schemas.openxmlformats.org/spreadsheetml/2006/main">
  <authors>
    <author>Vitor Silva</author>
  </authors>
  <commentList>
    <comment ref="B2" authorId="0">
      <text>
        <r>
          <rPr>
            <b/>
            <sz val="9"/>
            <color indexed="81"/>
            <rFont val="Segoe UI"/>
            <family val="2"/>
          </rPr>
          <t xml:space="preserve">IBD: </t>
        </r>
        <r>
          <rPr>
            <sz val="9"/>
            <color indexed="81"/>
            <rFont val="Segoe UI"/>
            <family val="2"/>
          </rPr>
          <t>Consumo baseado no levantamento fornecido pela CELESC e a Coop. De Eletrificação Rural Esteves Junior.</t>
        </r>
      </text>
    </comment>
    <comment ref="K11" authorId="0">
      <text>
        <r>
          <rPr>
            <b/>
            <sz val="9"/>
            <color indexed="81"/>
            <rFont val="Segoe UI"/>
            <family val="2"/>
          </rPr>
          <t xml:space="preserve">IBD: </t>
        </r>
        <r>
          <rPr>
            <sz val="9"/>
            <color indexed="81"/>
            <rFont val="Segoe UI"/>
            <family val="2"/>
          </rPr>
          <t>Valor projetado com base no valor pago nos 6 primeiros meses de 2017</t>
        </r>
      </text>
    </comment>
  </commentList>
</comments>
</file>

<file path=xl/comments11.xml><?xml version="1.0" encoding="utf-8"?>
<comments xmlns="http://schemas.openxmlformats.org/spreadsheetml/2006/main">
  <authors>
    <author>Vitor Silva</author>
  </authors>
  <commentList>
    <comment ref="I6" authorId="0">
      <text>
        <r>
          <rPr>
            <b/>
            <sz val="9"/>
            <color indexed="81"/>
            <rFont val="Segoe UI"/>
            <family val="2"/>
          </rPr>
          <t xml:space="preserve">IBD: </t>
        </r>
        <r>
          <rPr>
            <sz val="9"/>
            <color indexed="81"/>
            <rFont val="Segoe UI"/>
            <family val="2"/>
          </rPr>
          <t xml:space="preserve">Valor corrigido de acordo com o índice de correção indicado no Painel de Controle
</t>
        </r>
      </text>
    </comment>
    <comment ref="N6" authorId="0">
      <text>
        <r>
          <rPr>
            <b/>
            <sz val="9"/>
            <color indexed="81"/>
            <rFont val="Segoe UI"/>
            <family val="2"/>
          </rPr>
          <t xml:space="preserve">IBD: </t>
        </r>
        <r>
          <rPr>
            <sz val="9"/>
            <color indexed="81"/>
            <rFont val="Segoe UI"/>
            <family val="2"/>
          </rPr>
          <t xml:space="preserve">Valor corrigido de acordo com o índice de correção indicado no Painel de Controle
</t>
        </r>
      </text>
    </comment>
  </commentList>
</comments>
</file>

<file path=xl/comments12.xml><?xml version="1.0" encoding="utf-8"?>
<comments xmlns="http://schemas.openxmlformats.org/spreadsheetml/2006/main">
  <authors>
    <author>Vitor Silva</author>
  </authors>
  <commentList>
    <comment ref="D11" authorId="0">
      <text>
        <r>
          <rPr>
            <b/>
            <sz val="9"/>
            <color indexed="81"/>
            <rFont val="Segoe UI"/>
            <family val="2"/>
          </rPr>
          <t xml:space="preserve">IBD: </t>
        </r>
        <r>
          <rPr>
            <sz val="9"/>
            <color indexed="81"/>
            <rFont val="Segoe UI"/>
            <family val="2"/>
          </rPr>
          <t>Projeção anual com base no valor médio apurado de janeiro a junho de 2017.</t>
        </r>
      </text>
    </comment>
  </commentList>
</comments>
</file>

<file path=xl/comments13.xml><?xml version="1.0" encoding="utf-8"?>
<comments xmlns="http://schemas.openxmlformats.org/spreadsheetml/2006/main">
  <authors>
    <author>Vitor Silva</author>
  </authors>
  <commentList>
    <comment ref="A9" authorId="0">
      <text>
        <r>
          <rPr>
            <b/>
            <sz val="9"/>
            <color indexed="81"/>
            <rFont val="Segoe UI"/>
            <family val="2"/>
          </rPr>
          <t xml:space="preserve">IBD: </t>
        </r>
        <r>
          <rPr>
            <sz val="9"/>
            <color indexed="81"/>
            <rFont val="Segoe UI"/>
            <family val="2"/>
          </rPr>
          <t>Receita com a venda das luminárias usadas que foram 
substituídas</t>
        </r>
      </text>
    </comment>
    <comment ref="A17" authorId="0">
      <text>
        <r>
          <rPr>
            <b/>
            <sz val="9"/>
            <color indexed="81"/>
            <rFont val="Segoe UI"/>
            <family val="2"/>
          </rPr>
          <t xml:space="preserve">IBD: </t>
        </r>
        <r>
          <rPr>
            <sz val="9"/>
            <color indexed="81"/>
            <rFont val="Segoe UI"/>
            <family val="2"/>
          </rPr>
          <t>Escolher entre as opções de investimento como modelo único (luminárias ao mesmo custo de aquisição) ou Equivalente (luminárias com potência equivalente ao parque atual e preços equivalentes)</t>
        </r>
      </text>
    </comment>
  </commentList>
</comments>
</file>

<file path=xl/comments14.xml><?xml version="1.0" encoding="utf-8"?>
<comments xmlns="http://schemas.openxmlformats.org/spreadsheetml/2006/main">
  <authors>
    <author>Vitor Silva</author>
  </authors>
  <commentList>
    <comment ref="A9" authorId="0">
      <text>
        <r>
          <rPr>
            <b/>
            <sz val="9"/>
            <color indexed="81"/>
            <rFont val="Segoe UI"/>
            <family val="2"/>
          </rPr>
          <t xml:space="preserve">IBD: </t>
        </r>
        <r>
          <rPr>
            <sz val="9"/>
            <color indexed="81"/>
            <rFont val="Segoe UI"/>
            <family val="2"/>
          </rPr>
          <t>Receita com a venda das luminárias usadas que foram 
substituídas</t>
        </r>
      </text>
    </comment>
    <comment ref="A17" authorId="0">
      <text>
        <r>
          <rPr>
            <b/>
            <sz val="9"/>
            <color indexed="81"/>
            <rFont val="Segoe UI"/>
            <family val="2"/>
          </rPr>
          <t xml:space="preserve">IBD: </t>
        </r>
        <r>
          <rPr>
            <sz val="9"/>
            <color indexed="81"/>
            <rFont val="Segoe UI"/>
            <family val="2"/>
          </rPr>
          <t>Escolher entre as opções de investimento como modelo único (luminárias ao mesmo custo de aquisição) ou Equivalente (luminárias com potência equivalente ao parque atual e preços equivalentes)</t>
        </r>
      </text>
    </comment>
  </commentList>
</comments>
</file>

<file path=xl/comments15.xml><?xml version="1.0" encoding="utf-8"?>
<comments xmlns="http://schemas.openxmlformats.org/spreadsheetml/2006/main">
  <authors>
    <author>Vitor Silva</author>
  </authors>
  <commentList>
    <comment ref="A9" authorId="0">
      <text>
        <r>
          <rPr>
            <b/>
            <sz val="9"/>
            <color indexed="81"/>
            <rFont val="Segoe UI"/>
            <family val="2"/>
          </rPr>
          <t xml:space="preserve">IBD: </t>
        </r>
        <r>
          <rPr>
            <sz val="9"/>
            <color indexed="81"/>
            <rFont val="Segoe UI"/>
            <family val="2"/>
          </rPr>
          <t>Escolher entre as opções de investimento como modelo único (luminárias ao mesmo custo de aquisição) ou Equivalente (luminárias com potência equivalente ao parque atual e preços equivalentes)</t>
        </r>
      </text>
    </comment>
  </commentList>
</comments>
</file>

<file path=xl/comments2.xml><?xml version="1.0" encoding="utf-8"?>
<comments xmlns="http://schemas.openxmlformats.org/spreadsheetml/2006/main">
  <authors>
    <author>Gleisson</author>
  </authors>
  <commentList>
    <comment ref="H14" authorId="0">
      <text>
        <r>
          <rPr>
            <b/>
            <sz val="9"/>
            <color indexed="81"/>
            <rFont val="Segoe UI"/>
            <family val="2"/>
          </rPr>
          <t>Gleisson:</t>
        </r>
        <r>
          <rPr>
            <sz val="9"/>
            <color indexed="81"/>
            <rFont val="Segoe UI"/>
            <family val="2"/>
          </rPr>
          <t xml:space="preserve">
Crescimento populacional segundo uma taxa constante
</t>
        </r>
      </text>
    </comment>
    <comment ref="K14" authorId="0">
      <text>
        <r>
          <rPr>
            <b/>
            <sz val="9"/>
            <color indexed="81"/>
            <rFont val="Segoe UI"/>
            <family val="2"/>
          </rPr>
          <t>Gleisson:</t>
        </r>
        <r>
          <rPr>
            <sz val="9"/>
            <color indexed="81"/>
            <rFont val="Segoe UI"/>
            <family val="2"/>
          </rPr>
          <t xml:space="preserve">
Crescimetno populacional é função da população existente a cada instante</t>
        </r>
      </text>
    </comment>
    <comment ref="N14" authorId="0">
      <text>
        <r>
          <rPr>
            <b/>
            <sz val="9"/>
            <color indexed="81"/>
            <rFont val="Segoe UI"/>
            <family val="2"/>
          </rPr>
          <t>Gleisson:</t>
        </r>
        <r>
          <rPr>
            <sz val="9"/>
            <color indexed="81"/>
            <rFont val="Segoe UI"/>
            <family val="2"/>
          </rPr>
          <t xml:space="preserve">
Precoriza que  na medida em que a cidade  cresce, a taxa de crecimeno torna 
-se menor.
Logo, a população tende assintoticamente a  um valor de saturação.</t>
        </r>
      </text>
    </comment>
    <comment ref="Q14" authorId="0">
      <text>
        <r>
          <rPr>
            <b/>
            <sz val="9"/>
            <color indexed="81"/>
            <rFont val="Segoe UI"/>
            <family val="2"/>
          </rPr>
          <t>Gleisson:</t>
        </r>
        <r>
          <rPr>
            <sz val="9"/>
            <color indexed="81"/>
            <rFont val="Segoe UI"/>
            <family val="2"/>
          </rPr>
          <t xml:space="preserve">
O crescimento populacional acompanha uma relação matemática, que  estabelece uma curva em forma de S.
A população tende assintoticamente a um valor de saturação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F8" authorId="0">
      <text>
        <r>
          <rPr>
            <b/>
            <sz val="9"/>
            <color indexed="81"/>
            <rFont val="Tahoma"/>
            <family val="2"/>
          </rPr>
          <t xml:space="preserve">Desconto de área relativo às áreas de:
-Arruamento
-Institucional
-Verde
Segundo o guia de parcelamento do solo de Santa Catarina.
</t>
        </r>
      </text>
    </comment>
    <comment ref="A238" authorId="0">
      <text>
        <r>
          <rPr>
            <b/>
            <sz val="9"/>
            <color indexed="81"/>
            <rFont val="Tahoma"/>
            <family val="2"/>
          </rPr>
          <t xml:space="preserve">Percentuais seguindo o Guia do Parcelamento do Solo de Santa Catarina
</t>
        </r>
      </text>
    </comment>
    <comment ref="A239" authorId="0">
      <text>
        <r>
          <rPr>
            <b/>
            <sz val="9"/>
            <color indexed="81"/>
            <rFont val="Tahoma"/>
            <family val="2"/>
          </rPr>
          <t xml:space="preserve">Percentuais seguindo o Guia do Parcelamento do Solo de Santa Catarina
</t>
        </r>
      </text>
    </comment>
    <comment ref="A240" authorId="0">
      <text>
        <r>
          <rPr>
            <b/>
            <sz val="9"/>
            <color indexed="81"/>
            <rFont val="Tahoma"/>
            <family val="2"/>
          </rPr>
          <t xml:space="preserve">Percentuais seguindo o Guia do Parcelamento do Solo de Santa Catarina
</t>
        </r>
      </text>
    </comment>
  </commentList>
</comments>
</file>

<file path=xl/comments4.xml><?xml version="1.0" encoding="utf-8"?>
<comments xmlns="http://schemas.openxmlformats.org/spreadsheetml/2006/main">
  <authors>
    <author>Naldo</author>
  </authors>
  <commentList>
    <comment ref="E27" authorId="0">
      <text>
        <r>
          <rPr>
            <b/>
            <sz val="9"/>
            <color indexed="81"/>
            <rFont val="Tahoma"/>
            <family val="2"/>
          </rPr>
          <t xml:space="preserve">IBD: </t>
        </r>
        <r>
          <rPr>
            <sz val="9"/>
            <color indexed="81"/>
            <rFont val="Tahoma"/>
            <family val="2"/>
          </rPr>
          <t xml:space="preserve">Média ponderada dos pontos já instalados.
</t>
        </r>
      </text>
    </comment>
  </commentList>
</comments>
</file>

<file path=xl/comments5.xml><?xml version="1.0" encoding="utf-8"?>
<comments xmlns="http://schemas.openxmlformats.org/spreadsheetml/2006/main">
  <authors>
    <author>Naldo</author>
  </authors>
  <commentList>
    <comment ref="F28" authorId="0">
      <text>
        <r>
          <rPr>
            <b/>
            <sz val="9"/>
            <color indexed="81"/>
            <rFont val="Tahoma"/>
            <family val="2"/>
          </rPr>
          <t xml:space="preserve">IBD: </t>
        </r>
        <r>
          <rPr>
            <sz val="9"/>
            <color indexed="81"/>
            <rFont val="Tahoma"/>
            <family val="2"/>
          </rPr>
          <t xml:space="preserve">Média ponderada dos pontos já instalados.
</t>
        </r>
      </text>
    </comment>
  </commentList>
</comments>
</file>

<file path=xl/comments6.xml><?xml version="1.0" encoding="utf-8"?>
<comments xmlns="http://schemas.openxmlformats.org/spreadsheetml/2006/main">
  <authors>
    <author>Naldo</author>
  </authors>
  <commentList>
    <comment ref="F28" authorId="0">
      <text>
        <r>
          <rPr>
            <b/>
            <sz val="9"/>
            <color indexed="81"/>
            <rFont val="Tahoma"/>
            <family val="2"/>
          </rPr>
          <t xml:space="preserve">IBD: </t>
        </r>
        <r>
          <rPr>
            <sz val="9"/>
            <color indexed="81"/>
            <rFont val="Tahoma"/>
            <family val="2"/>
          </rPr>
          <t xml:space="preserve">Média ponderada dos pontos já instalados.
</t>
        </r>
      </text>
    </comment>
  </commentList>
</comments>
</file>

<file path=xl/comments7.xml><?xml version="1.0" encoding="utf-8"?>
<comments xmlns="http://schemas.openxmlformats.org/spreadsheetml/2006/main">
  <authors>
    <author>Naldo</author>
  </authors>
  <commentList>
    <comment ref="F28" authorId="0">
      <text>
        <r>
          <rPr>
            <b/>
            <sz val="9"/>
            <color indexed="81"/>
            <rFont val="Tahoma"/>
            <family val="2"/>
          </rPr>
          <t xml:space="preserve">IBD: </t>
        </r>
        <r>
          <rPr>
            <sz val="9"/>
            <color indexed="81"/>
            <rFont val="Tahoma"/>
            <family val="2"/>
          </rPr>
          <t xml:space="preserve">Média ponderada dos pontos já instalados.
</t>
        </r>
      </text>
    </comment>
  </commentList>
</comments>
</file>

<file path=xl/comments8.xml><?xml version="1.0" encoding="utf-8"?>
<comments xmlns="http://schemas.openxmlformats.org/spreadsheetml/2006/main">
  <authors>
    <author>Naldo</author>
  </authors>
  <commentList>
    <comment ref="F28" authorId="0">
      <text>
        <r>
          <rPr>
            <b/>
            <sz val="9"/>
            <color indexed="81"/>
            <rFont val="Tahoma"/>
            <family val="2"/>
          </rPr>
          <t xml:space="preserve">IBD: </t>
        </r>
        <r>
          <rPr>
            <sz val="9"/>
            <color indexed="81"/>
            <rFont val="Tahoma"/>
            <family val="2"/>
          </rPr>
          <t xml:space="preserve">Média ponderada dos pontos já instalados.
</t>
        </r>
      </text>
    </comment>
  </commentList>
</comments>
</file>

<file path=xl/comments9.xml><?xml version="1.0" encoding="utf-8"?>
<comments xmlns="http://schemas.openxmlformats.org/spreadsheetml/2006/main">
  <authors>
    <author>Vitor Silva</author>
  </authors>
  <commentList>
    <comment ref="B3" authorId="0">
      <text>
        <r>
          <rPr>
            <b/>
            <sz val="9"/>
            <color indexed="81"/>
            <rFont val="Segoe UI"/>
            <family val="2"/>
          </rPr>
          <t xml:space="preserve">IBD: </t>
        </r>
        <r>
          <rPr>
            <sz val="9"/>
            <color indexed="81"/>
            <rFont val="Segoe UI"/>
            <family val="2"/>
          </rPr>
          <t xml:space="preserve">valores pagos com manutenção do Sistema de Iluminação Pública. Fonte: Portal da Transparência </t>
        </r>
      </text>
    </comment>
    <comment ref="C5" authorId="0">
      <text>
        <r>
          <rPr>
            <b/>
            <sz val="9"/>
            <color indexed="81"/>
            <rFont val="Segoe UI"/>
            <family val="2"/>
          </rPr>
          <t xml:space="preserve">IBD: </t>
        </r>
        <r>
          <rPr>
            <sz val="9"/>
            <color indexed="81"/>
            <rFont val="Segoe UI"/>
            <family val="2"/>
          </rPr>
          <t>valor projetado com base do efetivo pago nos 5 primeiros meses de 2017.</t>
        </r>
      </text>
    </comment>
  </commentList>
</comments>
</file>

<file path=xl/sharedStrings.xml><?xml version="1.0" encoding="utf-8"?>
<sst xmlns="http://schemas.openxmlformats.org/spreadsheetml/2006/main" count="2827" uniqueCount="742">
  <si>
    <t>Pis</t>
  </si>
  <si>
    <t>Cofins</t>
  </si>
  <si>
    <t>ISSQN</t>
  </si>
  <si>
    <t>IRPJ</t>
  </si>
  <si>
    <t>CSLL</t>
  </si>
  <si>
    <t>TRIBUTAÇÃO</t>
  </si>
  <si>
    <t>Total</t>
  </si>
  <si>
    <t>TOTAL =</t>
  </si>
  <si>
    <t>Call Center</t>
  </si>
  <si>
    <t>Outras Despesas</t>
  </si>
  <si>
    <t>Número de Pontos Atuais:</t>
  </si>
  <si>
    <t>Previsão de Aumento da COSIP</t>
  </si>
  <si>
    <t>Índices de Reajuste</t>
  </si>
  <si>
    <t>UTILIZAR</t>
  </si>
  <si>
    <t>Total de Unidades Consumidoras (UC) em 2017:</t>
  </si>
  <si>
    <t>Projeção de Crescimento de UC:</t>
  </si>
  <si>
    <t>Projeção de Crescimento do Ticket Médio por UC:</t>
  </si>
  <si>
    <t>COMPOSIÇÃO DE CUSTO DO SERVIÇO DE MANUTENÇÃO</t>
  </si>
  <si>
    <t>Número de Pontos Total:</t>
  </si>
  <si>
    <t>INPC</t>
  </si>
  <si>
    <t>IPCA</t>
  </si>
  <si>
    <t>IGPM</t>
  </si>
  <si>
    <t>SELIC</t>
  </si>
  <si>
    <t>TJLP</t>
  </si>
  <si>
    <t>Arrecação Média COSIP em 2017</t>
  </si>
  <si>
    <t>SALÁRIOS + ENCARGOS</t>
  </si>
  <si>
    <t>Efetivos</t>
  </si>
  <si>
    <t>Qtd. Horas</t>
  </si>
  <si>
    <t>R$ unitário</t>
  </si>
  <si>
    <t>R$ total</t>
  </si>
  <si>
    <t>Regime de Acendimento Anual:</t>
  </si>
  <si>
    <t>Ticket Médio Por UC em 2017:</t>
  </si>
  <si>
    <t xml:space="preserve">   Engenheiro Eletricista</t>
  </si>
  <si>
    <t>Preço KWh Celesc:</t>
  </si>
  <si>
    <t>Crescimento Orgânico Populacional:</t>
  </si>
  <si>
    <t xml:space="preserve">   Gerente Técnico</t>
  </si>
  <si>
    <t>Aumento do Consumo de Energia (KWh):</t>
  </si>
  <si>
    <t xml:space="preserve">   Almoxarife</t>
  </si>
  <si>
    <t>Ano Inicial:</t>
  </si>
  <si>
    <t xml:space="preserve">   Aux. Administrativo</t>
  </si>
  <si>
    <t>Luminárias Substituídas por Ano</t>
  </si>
  <si>
    <t>A</t>
  </si>
  <si>
    <t>Custo mensal de equipes técnica e administrativa</t>
  </si>
  <si>
    <t>Valor de Revenda da Luminária Usada</t>
  </si>
  <si>
    <t xml:space="preserve">   Eletricistas</t>
  </si>
  <si>
    <t>Índice de Perda durante a Substituição</t>
  </si>
  <si>
    <t>B</t>
  </si>
  <si>
    <t>Custo mensal do salário das turmas de manutenção</t>
  </si>
  <si>
    <t>Potencial de Vendas de Luminárias</t>
  </si>
  <si>
    <t>C=A+B</t>
  </si>
  <si>
    <t>CUSTO MENSAL DOS SALÁRIOS</t>
  </si>
  <si>
    <t>D</t>
  </si>
  <si>
    <t>CUSTO MENSAL DOS ENCARGOS</t>
  </si>
  <si>
    <t>Média de Consumo do LED:</t>
  </si>
  <si>
    <t>C+D</t>
  </si>
  <si>
    <t>CUSTO MENSAL SALÁRIOS + ENCARGOS</t>
  </si>
  <si>
    <t>Valor Referência Ponto Colocado</t>
  </si>
  <si>
    <t>Índice de queima/perda de LED</t>
  </si>
  <si>
    <t>VEÍCULOS</t>
  </si>
  <si>
    <t>Qtdade.</t>
  </si>
  <si>
    <t>Unidade</t>
  </si>
  <si>
    <t>Veículo tipo leve de 5 passageiros</t>
  </si>
  <si>
    <t>Veículo tipo camionete com escada giratória</t>
  </si>
  <si>
    <t>Aluguel de caminhão com lança hidraulica</t>
  </si>
  <si>
    <t>Custo mensal de veículos</t>
  </si>
  <si>
    <t>EXPANSÃO</t>
  </si>
  <si>
    <t>IRPJ adicional</t>
  </si>
  <si>
    <t>ANO</t>
  </si>
  <si>
    <t>PONTOS</t>
  </si>
  <si>
    <t>FORMAÇÃO DE PREÇOS</t>
  </si>
  <si>
    <t>OUTROS</t>
  </si>
  <si>
    <t>Custo de Energia</t>
  </si>
  <si>
    <t>Equipamentos,ferramentas, EPI, EPC e móveis</t>
  </si>
  <si>
    <t>Custos de Manutenção</t>
  </si>
  <si>
    <t>Aluguel de imóvel</t>
  </si>
  <si>
    <t>. Pessoal + Encargos</t>
  </si>
  <si>
    <t>Despesas operacionais (tarifas públicas, materias,etc)</t>
  </si>
  <si>
    <t>. Aluguel e Manutenção Predial</t>
  </si>
  <si>
    <t>. Veículos</t>
  </si>
  <si>
    <t>CUSTO MENSAL TOTAL</t>
  </si>
  <si>
    <t>. BDI, Encargos e outras despesas</t>
  </si>
  <si>
    <t>Benefícios e Despesas Indiretas</t>
  </si>
  <si>
    <t>Serviço de Tele Gestão</t>
  </si>
  <si>
    <t>Impostos (PIS,COFINS, ISS)</t>
  </si>
  <si>
    <t>*Referência no Estudo de Aumento das Unidades de Consumo</t>
  </si>
  <si>
    <t>PREÇO MENSAL TOTAL DOS SERVIÇOS DE MANUTENÇÃO</t>
  </si>
  <si>
    <t>Fonte: https://www.economiaemdia.com.br/vgn-ext-templating/v/index.jsp?vgnextoid=065098037f782310VgnVCM100000882810acRCRD&amp;vgnextfmt=default</t>
  </si>
  <si>
    <t>Manutenção do Sistema LED</t>
  </si>
  <si>
    <t>Descrição</t>
  </si>
  <si>
    <t>Qtde</t>
  </si>
  <si>
    <t>Valor Unit</t>
  </si>
  <si>
    <t>SUBTOTAL =</t>
  </si>
  <si>
    <t>Atendente</t>
  </si>
  <si>
    <t>ESPECIFICAÇÃO</t>
  </si>
  <si>
    <t>uidade</t>
  </si>
  <si>
    <t>unitário</t>
  </si>
  <si>
    <t>total</t>
  </si>
  <si>
    <t>Incluir</t>
  </si>
  <si>
    <t>Encargos Trabalhistas</t>
  </si>
  <si>
    <t>Serviços de tele atendimento informatizado, do sistema de gestão de
iluminação pública, com sofware de Gerenciamento</t>
  </si>
  <si>
    <t>mês</t>
  </si>
  <si>
    <t>Não Incluir</t>
  </si>
  <si>
    <t>Impostos</t>
  </si>
  <si>
    <t>Software</t>
  </si>
  <si>
    <t>. PIS</t>
  </si>
  <si>
    <t>Aluguel e Manutenção Predial</t>
  </si>
  <si>
    <t>. COFINS</t>
  </si>
  <si>
    <t>Telefonia e Rede</t>
  </si>
  <si>
    <t>. ISSQN</t>
  </si>
  <si>
    <t>Investimentos</t>
  </si>
  <si>
    <t>Luminárias LED</t>
  </si>
  <si>
    <t>Aporte Inicial</t>
  </si>
  <si>
    <t>Índices de Viabilidade Esperados</t>
  </si>
  <si>
    <t>Taxa de Risco</t>
  </si>
  <si>
    <t>Margem de Lucro</t>
  </si>
  <si>
    <t>Reserva Técnica</t>
  </si>
  <si>
    <t>CONTRAPRESTAÇÃO SIMULADA =</t>
  </si>
  <si>
    <t>PARQUE ATUAL</t>
  </si>
  <si>
    <t>Total:</t>
  </si>
  <si>
    <t>Tipo:</t>
  </si>
  <si>
    <t>Potência Total (W):</t>
  </si>
  <si>
    <t>Total de Luminárias:</t>
  </si>
  <si>
    <t>Quantidade:</t>
  </si>
  <si>
    <t>KWh/ano:</t>
  </si>
  <si>
    <t>Custo:</t>
  </si>
  <si>
    <t>Pontos Reprimidos</t>
  </si>
  <si>
    <t>Valor Unitário Informado pelo Fabricante:</t>
  </si>
  <si>
    <t>Ano:</t>
  </si>
  <si>
    <t>Total/ano:</t>
  </si>
  <si>
    <t>Valor Anual:</t>
  </si>
  <si>
    <t>Custo Unitário:</t>
  </si>
  <si>
    <t>LED</t>
  </si>
  <si>
    <t>TABELA DE EQUIVALÊNCIA</t>
  </si>
  <si>
    <t>Reator:</t>
  </si>
  <si>
    <t xml:space="preserve">unid </t>
  </si>
  <si>
    <t>u</t>
  </si>
  <si>
    <t>h</t>
  </si>
  <si>
    <t>INVESTIMENTO - MODELO EQUIVALENTE</t>
  </si>
  <si>
    <t>CUSTO EQUIVALENTE DAS LUMINÁRIAS POR LED</t>
  </si>
  <si>
    <t>MODERNIZAÇÃO DO SISTEMA</t>
  </si>
  <si>
    <t>Custo dos Pontos Queimados (mês):</t>
  </si>
  <si>
    <t>ESTIMATIVA DE CUSTO REFERENTE AS LÂMPADAS QUEIMADAS FORA DA GARANTIA</t>
  </si>
  <si>
    <t>i</t>
  </si>
  <si>
    <t>Serviços de Tele Atendimento:</t>
  </si>
  <si>
    <t>Custo de Equipe:</t>
  </si>
  <si>
    <t>Custo de Materiais:</t>
  </si>
  <si>
    <t>Custo Total:</t>
  </si>
  <si>
    <t>Número:</t>
  </si>
  <si>
    <t>Título:</t>
  </si>
  <si>
    <t>Modernização do Sistema</t>
  </si>
  <si>
    <t>Custo Serviço de Manutenção Atual</t>
  </si>
  <si>
    <t>INVESTIMENTO - MODELO ÚNICO</t>
  </si>
  <si>
    <t>Investimento - Modelo Único</t>
  </si>
  <si>
    <t>Investimento - Modelo Equivalente</t>
  </si>
  <si>
    <t>Custo Total Mensal:</t>
  </si>
  <si>
    <t>Custo Total Anual:</t>
  </si>
  <si>
    <t>SUMÁRIO DE PLANILHAS:</t>
  </si>
  <si>
    <t>Iluminação Pública (IP) - Bulbo da Lâmpada  R$/KWh:</t>
  </si>
  <si>
    <t>Consumo Atual (KWh/ano) :</t>
  </si>
  <si>
    <t>-</t>
  </si>
  <si>
    <t>Consumo Anual (KWh):</t>
  </si>
  <si>
    <t>Regime de Acendimento Anual (h):</t>
  </si>
  <si>
    <t>Quantidade de Pontos:</t>
  </si>
  <si>
    <t>Reator (W):</t>
  </si>
  <si>
    <t>Potência (W) :</t>
  </si>
  <si>
    <t>CONSUMO REMANESCENTE DO ANTIGO PARQUE EM 2021</t>
  </si>
  <si>
    <t>CONSUMO REMANESCENTE DO ANTIGO PARQUE EM 2020</t>
  </si>
  <si>
    <t>CONSUMO REMANESCENTE DO ANTIGO PARQUE EM 2019</t>
  </si>
  <si>
    <t>CONSUMO REMANESCENTE DO ANTIGO PARQUE EM 2018</t>
  </si>
  <si>
    <t>Média de Consumo Unitário do LED (KWh/ano):</t>
  </si>
  <si>
    <t>CUSTO DE ENERGIA UNITÁRIO ANUAL POR TIPO DE LÂMPADA - SISTEMA LED</t>
  </si>
  <si>
    <t>Consumo do Sistema Atual</t>
  </si>
  <si>
    <t>CONSUMO REMANESCENTE DO ANTIGO PARQUE EM 2022</t>
  </si>
  <si>
    <t>Cronograma de Troca e Consumo - LED</t>
  </si>
  <si>
    <t>Custo Serviço de Manutenção - LED</t>
  </si>
  <si>
    <t>Consumo x Substituição</t>
  </si>
  <si>
    <t>Pontos de Expansão Acumulados:</t>
  </si>
  <si>
    <t>Consumo LED (KWh/ano) :</t>
  </si>
  <si>
    <t>Consumo do Sistema Atual (KWh/ano) :</t>
  </si>
  <si>
    <t>Ano Corrente:</t>
  </si>
  <si>
    <t>PREVISÃO DE REDUÇÃO DE CONSUMO</t>
  </si>
  <si>
    <t>Valor Anual Corrigido:</t>
  </si>
  <si>
    <t>Projeção de Expansão:</t>
  </si>
  <si>
    <t>Consumo da Expansão:</t>
  </si>
  <si>
    <t>Consumo do Sistema Atual Remanescente (KWh/ano) :</t>
  </si>
  <si>
    <t>RECEITAS DA COSIP</t>
  </si>
  <si>
    <t>Receitas da COSIP</t>
  </si>
  <si>
    <t>FLUXO DE CAIXA</t>
  </si>
  <si>
    <t>HISTÓRICO</t>
  </si>
  <si>
    <t>PROJETADO</t>
  </si>
  <si>
    <t>TOTAL</t>
  </si>
  <si>
    <t>ARRECADAÇÃO MUNICIPAL</t>
  </si>
  <si>
    <t>COSIP</t>
  </si>
  <si>
    <t>RECEITAS</t>
  </si>
  <si>
    <t>CONTRAPPRESTAÇÃO SIMULADA</t>
  </si>
  <si>
    <t>RECEITAS ACESSÓRIAS</t>
  </si>
  <si>
    <t>TOTAL RECEITAS</t>
  </si>
  <si>
    <t>Modelo Equivalente</t>
  </si>
  <si>
    <t>Modelo Único</t>
  </si>
  <si>
    <t xml:space="preserve">INVESTIMENTOS </t>
  </si>
  <si>
    <t>Conta IP</t>
  </si>
  <si>
    <t>Pessoal + Encargos</t>
  </si>
  <si>
    <t>Sistema de Tele Gestão</t>
  </si>
  <si>
    <t>Aluguel + Manutenção Predial</t>
  </si>
  <si>
    <t>Veículos</t>
  </si>
  <si>
    <t>Desconto Pela Arrecadação</t>
  </si>
  <si>
    <t>DESPESAS</t>
  </si>
  <si>
    <t>PIS</t>
  </si>
  <si>
    <t>COFINS</t>
  </si>
  <si>
    <t>TRIBUTOS</t>
  </si>
  <si>
    <t>RESULTADO OPERACIONAL</t>
  </si>
  <si>
    <t>Depreciação</t>
  </si>
  <si>
    <t>Juros Financiamento</t>
  </si>
  <si>
    <t>LAIR</t>
  </si>
  <si>
    <t>Base Cálculo IRPJ e CSLL</t>
  </si>
  <si>
    <t>RESULTADO LIQUIDO</t>
  </si>
  <si>
    <t>ACUMULADO</t>
  </si>
  <si>
    <t>VPL</t>
  </si>
  <si>
    <t>TIR</t>
  </si>
  <si>
    <t>PAYBACK</t>
  </si>
  <si>
    <t>PONTO DE EQUILIBRIO</t>
  </si>
  <si>
    <t>A CREDITAR</t>
  </si>
  <si>
    <t xml:space="preserve">PIS </t>
  </si>
  <si>
    <t>A DEBITAR</t>
  </si>
  <si>
    <t>PIS:</t>
  </si>
  <si>
    <t>SALDO =</t>
  </si>
  <si>
    <t>ACUMULADO =</t>
  </si>
  <si>
    <t xml:space="preserve">A PAGAR = </t>
  </si>
  <si>
    <t>COFINS:</t>
  </si>
  <si>
    <t>DEPRECIAÇÃO DOS EQUIPAMENTOS</t>
  </si>
  <si>
    <t>Investimento:</t>
  </si>
  <si>
    <t>TOTAL DEPRECIAÇÃO =</t>
  </si>
  <si>
    <t>Fluxo de caixa simulado</t>
  </si>
  <si>
    <t>Pis e Confins Simulado</t>
  </si>
  <si>
    <t>MANUTENÇÃO</t>
  </si>
  <si>
    <t>Equipe</t>
  </si>
  <si>
    <t>TOTAL DESPESAS</t>
  </si>
  <si>
    <t>Fluxo de Caixa Atual Projetado</t>
  </si>
  <si>
    <t>FLUXO DE CAIXA SIMULADO</t>
  </si>
  <si>
    <t>TRIBUTAÇÃO - PIS E COFINS SIMULADO</t>
  </si>
  <si>
    <t>Fluxo de caixa simulado - Cenário 1</t>
  </si>
  <si>
    <t>Fluxo de caixa simulado - Cenário 2</t>
  </si>
  <si>
    <t>Fluxo de caixa simulado - Cenário 3</t>
  </si>
  <si>
    <t>Fluxo de caixa simulado - Cenário 4</t>
  </si>
  <si>
    <t>HISTÓRICO DE MANUTEÇÃO DA REDE IP</t>
  </si>
  <si>
    <t>s</t>
  </si>
  <si>
    <t>Faixa de Consumo</t>
  </si>
  <si>
    <t>de 101 a 200 Kwh</t>
  </si>
  <si>
    <t>de 201 a 500 Kwh</t>
  </si>
  <si>
    <t>de 501 a 1000 Kwh</t>
  </si>
  <si>
    <t>de 1001 a 1500 Kwh</t>
  </si>
  <si>
    <t>de 1501 a 3000 Kwh</t>
  </si>
  <si>
    <t>de 3001 a 5000 Kwh</t>
  </si>
  <si>
    <t>LC nº 1146 de 22/11/2016</t>
  </si>
  <si>
    <t>Tarifa de Iluminação Pública da ANEEL</t>
  </si>
  <si>
    <t>I - Contribuinte Residencial</t>
  </si>
  <si>
    <t>até 30 Kwh</t>
  </si>
  <si>
    <t>de 31 a 50 Kwh</t>
  </si>
  <si>
    <t>de 51 a 100 Kwh</t>
  </si>
  <si>
    <t>Acima de 5001 Kwh</t>
  </si>
  <si>
    <t>% Sobre a Tarifa de IP</t>
  </si>
  <si>
    <t>II - Contribuinte Não Residencial</t>
  </si>
  <si>
    <t>de 5001 a 10000 Kwh</t>
  </si>
  <si>
    <t>de 10001 a 20000 Kwh</t>
  </si>
  <si>
    <t>de 20001 a 40000 Kwh</t>
  </si>
  <si>
    <t>de 40001 a 80000 Kwh</t>
  </si>
  <si>
    <t>de 80001 a 120000 Kwh</t>
  </si>
  <si>
    <t>Acima de 120001 Kwh</t>
  </si>
  <si>
    <t>x</t>
  </si>
  <si>
    <t>Código da Luminária:</t>
  </si>
  <si>
    <t>Média Ponderada da Potência dos Pontos Atuais:</t>
  </si>
  <si>
    <t>Média Ponderada da Potência do Reator dos Pontos Atuais</t>
  </si>
  <si>
    <t>CUSTO TOTAL DE OPERAÇÃO E MANUTENÇÃO</t>
  </si>
  <si>
    <t>CUSTO SERVIÇO DE MANUTENÇÃO ATUAL</t>
  </si>
  <si>
    <t>CRONOGRAMA DE TROCA E CONSUMO - LED</t>
  </si>
  <si>
    <t>CONSUMO x SUBSTITUIÇÃO</t>
  </si>
  <si>
    <t>1º ano: 2018</t>
  </si>
  <si>
    <t>Manutenção (Equipamentos)</t>
  </si>
  <si>
    <t>Sem Investimento</t>
  </si>
  <si>
    <t>Referência:</t>
  </si>
  <si>
    <t>Manutenção Anual:</t>
  </si>
  <si>
    <t>Manutenção Mensal:</t>
  </si>
  <si>
    <t>Valor Pago:</t>
  </si>
  <si>
    <t xml:space="preserve">HISTÓRICO </t>
  </si>
  <si>
    <t>Orçado:</t>
  </si>
  <si>
    <t>Arrecadado Anual:</t>
  </si>
  <si>
    <t>Arrecadado Mensal:</t>
  </si>
  <si>
    <t>Variação:</t>
  </si>
  <si>
    <t>TOTAL:</t>
  </si>
  <si>
    <t>Quantidade Substituída/Instalada:</t>
  </si>
  <si>
    <t>Luminárias Trocadas:</t>
  </si>
  <si>
    <t>Luminárias Ampliadas:</t>
  </si>
  <si>
    <t>LUMINÁRIAS DO SISTEMA ATUAL</t>
  </si>
  <si>
    <t>LUMINÁRIAS EQUIVALENTES DO SISTEMA ATUAL PARA LED</t>
  </si>
  <si>
    <t>LUMINÁRIAS TROCADAS:</t>
  </si>
  <si>
    <t>LUMINÁRIAS AMPLIADAS:</t>
  </si>
  <si>
    <t>MÉDIA PONDERADA - VALOR E POTÊNCIA</t>
  </si>
  <si>
    <t>Valor da Média Ponderada do LED:</t>
  </si>
  <si>
    <t>Potência da Média Ponderada do LED (W):</t>
  </si>
  <si>
    <t>Luminárias Totais Fora da Garantia:</t>
  </si>
  <si>
    <t>Luminárias Queimadas Fora da Garantia:</t>
  </si>
  <si>
    <t>Custo das Luminárias Queimadas (ano):</t>
  </si>
  <si>
    <t>Tipo</t>
  </si>
  <si>
    <t>Potência (W)</t>
  </si>
  <si>
    <t>Reator</t>
  </si>
  <si>
    <t>Pontência Total</t>
  </si>
  <si>
    <t>Total de Luminárias</t>
  </si>
  <si>
    <t>Potência (W):</t>
  </si>
  <si>
    <t>Potência Equivalente (W):</t>
  </si>
  <si>
    <t>CUSTO DE ENERGIA UNITÁRIO ANUAL POR TIPO DE LÂMPADA - SISTEMA ATUAL</t>
  </si>
  <si>
    <t>CONSUMO INICIAL LED (KWh/ano) :</t>
  </si>
  <si>
    <t xml:space="preserve">ECONOMIA: </t>
  </si>
  <si>
    <t>SISTEMA ATUAL</t>
  </si>
  <si>
    <t>SISTEMA LED</t>
  </si>
  <si>
    <t>INFORMAÇÕES</t>
  </si>
  <si>
    <t>Celesc</t>
  </si>
  <si>
    <t>Concessionária</t>
  </si>
  <si>
    <t>Potência Equivalente Comercial (W):</t>
  </si>
  <si>
    <t>Total (W):</t>
  </si>
  <si>
    <t>Potência Comercial Equivalente (W):</t>
  </si>
  <si>
    <t>Metálica (400)</t>
  </si>
  <si>
    <t>Metálica (150)</t>
  </si>
  <si>
    <t>Metálica (70)</t>
  </si>
  <si>
    <t>Vapor de Mercúrio (400)</t>
  </si>
  <si>
    <t>Vapor de Mercúrio (250)</t>
  </si>
  <si>
    <t>Vapor de Mercúrio (125)</t>
  </si>
  <si>
    <t>Vapor de Mercúrio (80)</t>
  </si>
  <si>
    <t>Vapor de Sódio (400)</t>
  </si>
  <si>
    <t>Vapor de Sódio (350)</t>
  </si>
  <si>
    <t>Vapor de Sódio (250)</t>
  </si>
  <si>
    <t>Vapor de Sódio (150)</t>
  </si>
  <si>
    <t>Vapor de Sódio (100)</t>
  </si>
  <si>
    <t>Vapor de Sódio (70)</t>
  </si>
  <si>
    <t>PAINEL DE CONTROLE</t>
  </si>
  <si>
    <t>Tempo de Concessão (anos):</t>
  </si>
  <si>
    <t>Demanda Reprimida (pontos):</t>
  </si>
  <si>
    <t>Garantia (anos):</t>
  </si>
  <si>
    <t>Atualização do Sistema (anos):</t>
  </si>
  <si>
    <t>Vida Útil da Lâmpada (anos):</t>
  </si>
  <si>
    <t>Troca do Sistema (anos):</t>
  </si>
  <si>
    <t>ANOS:</t>
  </si>
  <si>
    <t>ENTRAR</t>
  </si>
  <si>
    <t>FLUXO DE CAIXA SIMULADO - CENÁRIO 2</t>
  </si>
  <si>
    <t>P.C.</t>
  </si>
  <si>
    <t>Referência</t>
  </si>
  <si>
    <t>Painel de Controle</t>
  </si>
  <si>
    <t xml:space="preserve">Vapor de Mercúrio </t>
  </si>
  <si>
    <t xml:space="preserve">Vapor de Sódio </t>
  </si>
  <si>
    <t xml:space="preserve"> </t>
  </si>
  <si>
    <t>MODERNIZAÇÃO DO SISTEMA (INFRAESTRUTURA)</t>
  </si>
  <si>
    <t>Wh/dia</t>
  </si>
  <si>
    <t>Postes Fotovoltaicos</t>
  </si>
  <si>
    <t>Corrente Elétrica</t>
  </si>
  <si>
    <t>Corrente nominal do Painel (A)</t>
  </si>
  <si>
    <t>Tensão nominal do sistema (V)</t>
  </si>
  <si>
    <t>Irradiação Anual Média  (kWh/m²) - SC</t>
  </si>
  <si>
    <t>Uso Diário (12h):</t>
  </si>
  <si>
    <t>Número de Painéis</t>
  </si>
  <si>
    <t>Quantidade</t>
  </si>
  <si>
    <t>Modelo</t>
  </si>
  <si>
    <t>Valor (R$)</t>
  </si>
  <si>
    <t>Valor Referência Por Ponto com um Painel Fotovoltaico (R$)</t>
  </si>
  <si>
    <t>Lâmpada:</t>
  </si>
  <si>
    <t>1 Painel</t>
  </si>
  <si>
    <t>Quantidade de Postes  Fotovoltaicos</t>
  </si>
  <si>
    <t xml:space="preserve"> LED 52 (W) - Valor Unitário</t>
  </si>
  <si>
    <t>Cronograma de Instalação dos Postes Fotovoltaicos</t>
  </si>
  <si>
    <t>Valor Referência do LED instalado no PF</t>
  </si>
  <si>
    <t>Arrecadação COSIP Líquida Declarada (valor anual)</t>
  </si>
  <si>
    <t>Luminárias Votovoltaicas</t>
  </si>
  <si>
    <t xml:space="preserve">Área </t>
  </si>
  <si>
    <t>Potencial</t>
  </si>
  <si>
    <t>Tx. Ocupação</t>
  </si>
  <si>
    <t>Cenários</t>
  </si>
  <si>
    <t>APP</t>
  </si>
  <si>
    <t>Área de expansão</t>
  </si>
  <si>
    <t>Zoneamento</t>
  </si>
  <si>
    <t>Metragem Total</t>
  </si>
  <si>
    <t>Desconto (35%)</t>
  </si>
  <si>
    <t>Área APP</t>
  </si>
  <si>
    <t>Área útil</t>
  </si>
  <si>
    <t>Área acupada</t>
  </si>
  <si>
    <t>Lotes 360m²</t>
  </si>
  <si>
    <t>APL 1000 m2</t>
  </si>
  <si>
    <t>Ocupa?</t>
  </si>
  <si>
    <t>A.E.01</t>
  </si>
  <si>
    <t>APL</t>
  </si>
  <si>
    <t>m²</t>
  </si>
  <si>
    <t>Não</t>
  </si>
  <si>
    <t>A.E.02</t>
  </si>
  <si>
    <t>A.E.03</t>
  </si>
  <si>
    <t>A.E.04</t>
  </si>
  <si>
    <t>A.E.05</t>
  </si>
  <si>
    <t>APL/COSTÃO/ATE</t>
  </si>
  <si>
    <t>A.E.06</t>
  </si>
  <si>
    <t>APL/ATE</t>
  </si>
  <si>
    <t>A.E.07</t>
  </si>
  <si>
    <t>A.E.08</t>
  </si>
  <si>
    <t>COSTÃO/ATE</t>
  </si>
  <si>
    <t>A.E.09</t>
  </si>
  <si>
    <t xml:space="preserve">COSTÃO </t>
  </si>
  <si>
    <t>A.E.10</t>
  </si>
  <si>
    <t>A.E.11</t>
  </si>
  <si>
    <t>Parcial</t>
  </si>
  <si>
    <t>A.E.12</t>
  </si>
  <si>
    <t>APL/ ATE/APP</t>
  </si>
  <si>
    <t>A.E.13</t>
  </si>
  <si>
    <t>APL/S.Z.</t>
  </si>
  <si>
    <t>A.E.14</t>
  </si>
  <si>
    <t>A.E.15</t>
  </si>
  <si>
    <t>A.E.16</t>
  </si>
  <si>
    <t>S.Z.</t>
  </si>
  <si>
    <t>A.E.17</t>
  </si>
  <si>
    <t>A.R./S.Z.</t>
  </si>
  <si>
    <t>A.E.18</t>
  </si>
  <si>
    <t>A.E.19</t>
  </si>
  <si>
    <t>A.E.20</t>
  </si>
  <si>
    <t>A.E.21</t>
  </si>
  <si>
    <t>A.T.1,2,e 3</t>
  </si>
  <si>
    <t>A.E.22</t>
  </si>
  <si>
    <t>A.E.23</t>
  </si>
  <si>
    <t>A.E.24</t>
  </si>
  <si>
    <t>A.E.25</t>
  </si>
  <si>
    <t>A.T.1,2,e 3 / ATE</t>
  </si>
  <si>
    <t>A.E.26</t>
  </si>
  <si>
    <t>APL/COSTÃO/APP</t>
  </si>
  <si>
    <t>A.E.27</t>
  </si>
  <si>
    <t>APL/APP</t>
  </si>
  <si>
    <t>A.E.28</t>
  </si>
  <si>
    <t>A.E.29</t>
  </si>
  <si>
    <t>A.E.30</t>
  </si>
  <si>
    <t>A.E.31</t>
  </si>
  <si>
    <t>A.E.32</t>
  </si>
  <si>
    <t>A.E.33</t>
  </si>
  <si>
    <t>A.R.</t>
  </si>
  <si>
    <t>A.E.34</t>
  </si>
  <si>
    <t>A.R/ATE</t>
  </si>
  <si>
    <t>A.E.35</t>
  </si>
  <si>
    <t>A.E.36</t>
  </si>
  <si>
    <t>A.E.37</t>
  </si>
  <si>
    <t>A.E.38</t>
  </si>
  <si>
    <t>A.E.39</t>
  </si>
  <si>
    <t>A.E.40</t>
  </si>
  <si>
    <t>A.E.41</t>
  </si>
  <si>
    <t>A.E.42</t>
  </si>
  <si>
    <t>A.E.43</t>
  </si>
  <si>
    <t>A.E.44</t>
  </si>
  <si>
    <t>A.E.45</t>
  </si>
  <si>
    <t>A.E.46</t>
  </si>
  <si>
    <t>A.E.47</t>
  </si>
  <si>
    <t>A.E.48</t>
  </si>
  <si>
    <t>A.E.49</t>
  </si>
  <si>
    <t>A.E.50</t>
  </si>
  <si>
    <t>A.E.51</t>
  </si>
  <si>
    <t>A.E.52</t>
  </si>
  <si>
    <t>A.E.53</t>
  </si>
  <si>
    <t>A.E.54</t>
  </si>
  <si>
    <t>A.E.55</t>
  </si>
  <si>
    <t>A.E.56</t>
  </si>
  <si>
    <t>A.E.57</t>
  </si>
  <si>
    <t>A.E.58</t>
  </si>
  <si>
    <t>A.E.59</t>
  </si>
  <si>
    <t>A.E.60</t>
  </si>
  <si>
    <t>A.E.61</t>
  </si>
  <si>
    <t>AR / APL</t>
  </si>
  <si>
    <t>A.E.62</t>
  </si>
  <si>
    <t>A.E.63</t>
  </si>
  <si>
    <t>A.E.64</t>
  </si>
  <si>
    <t>A.E.65</t>
  </si>
  <si>
    <t>A.E.66</t>
  </si>
  <si>
    <t>A.E.67</t>
  </si>
  <si>
    <t>A.E.68</t>
  </si>
  <si>
    <t>A.E.69</t>
  </si>
  <si>
    <t>A.E.70</t>
  </si>
  <si>
    <t>A.E.71</t>
  </si>
  <si>
    <t>A.E.72</t>
  </si>
  <si>
    <t>A.E.73</t>
  </si>
  <si>
    <t>A.E.74</t>
  </si>
  <si>
    <t>A.E.75</t>
  </si>
  <si>
    <t>A.E.76</t>
  </si>
  <si>
    <t>A.E.77</t>
  </si>
  <si>
    <t>A.E.78</t>
  </si>
  <si>
    <t>APL/COSTÃO</t>
  </si>
  <si>
    <t>A.E.79</t>
  </si>
  <si>
    <t>A.E.80</t>
  </si>
  <si>
    <t>A.E.81</t>
  </si>
  <si>
    <t>A.E.82</t>
  </si>
  <si>
    <t>A.E.83</t>
  </si>
  <si>
    <t>A.E.84</t>
  </si>
  <si>
    <t>A.E.85</t>
  </si>
  <si>
    <t>A.E.86</t>
  </si>
  <si>
    <t>A.E.87</t>
  </si>
  <si>
    <t>A.E.88</t>
  </si>
  <si>
    <t>S.Z./ATE</t>
  </si>
  <si>
    <t>A.E.89</t>
  </si>
  <si>
    <t>A.E.90</t>
  </si>
  <si>
    <t>A.E.91</t>
  </si>
  <si>
    <t>S.Z./A.R./ATE</t>
  </si>
  <si>
    <t>A.E.92</t>
  </si>
  <si>
    <t>A.E.93</t>
  </si>
  <si>
    <t>A.E.94</t>
  </si>
  <si>
    <t>A.E.95</t>
  </si>
  <si>
    <t>A.E.96</t>
  </si>
  <si>
    <t>A.E.97</t>
  </si>
  <si>
    <t>A.E.98</t>
  </si>
  <si>
    <t>A.E.99</t>
  </si>
  <si>
    <t>A.E.100</t>
  </si>
  <si>
    <t>A.E.101</t>
  </si>
  <si>
    <t>A.E.102</t>
  </si>
  <si>
    <t>COSTÃO/AR</t>
  </si>
  <si>
    <t>A.E.103</t>
  </si>
  <si>
    <t>APL/AR</t>
  </si>
  <si>
    <t>A.E.104</t>
  </si>
  <si>
    <t>A.E.105</t>
  </si>
  <si>
    <t>A.E.106</t>
  </si>
  <si>
    <t>A.E.107</t>
  </si>
  <si>
    <t>A.E.108</t>
  </si>
  <si>
    <t>A.E.109</t>
  </si>
  <si>
    <t>A.E.110</t>
  </si>
  <si>
    <t>A.E.111</t>
  </si>
  <si>
    <t>A.E.112</t>
  </si>
  <si>
    <t>A.E.113</t>
  </si>
  <si>
    <t>A.E.114</t>
  </si>
  <si>
    <t>A.E.115</t>
  </si>
  <si>
    <t>A.E.116</t>
  </si>
  <si>
    <t>A.E.117</t>
  </si>
  <si>
    <t>A.E.118</t>
  </si>
  <si>
    <t>A.E.119</t>
  </si>
  <si>
    <t>A.E.120</t>
  </si>
  <si>
    <t>A.E.121</t>
  </si>
  <si>
    <t>A.E.122</t>
  </si>
  <si>
    <t>A.E.123</t>
  </si>
  <si>
    <t>A.E.124</t>
  </si>
  <si>
    <t>A.E.125</t>
  </si>
  <si>
    <t>A.E.126</t>
  </si>
  <si>
    <t>A.E.127</t>
  </si>
  <si>
    <t>A.E.128</t>
  </si>
  <si>
    <t>A.E.129</t>
  </si>
  <si>
    <t>A.E.130</t>
  </si>
  <si>
    <t>A.E.131</t>
  </si>
  <si>
    <t>A.E.132</t>
  </si>
  <si>
    <t>A.E.133</t>
  </si>
  <si>
    <t>A.E.134</t>
  </si>
  <si>
    <t>A.E.135</t>
  </si>
  <si>
    <t>A.E.136</t>
  </si>
  <si>
    <t>A.E.137</t>
  </si>
  <si>
    <t>A.E.138</t>
  </si>
  <si>
    <t>A.E.139</t>
  </si>
  <si>
    <t>A.E.140</t>
  </si>
  <si>
    <t>A.E.141</t>
  </si>
  <si>
    <t>A.E.142</t>
  </si>
  <si>
    <t>A.E.143</t>
  </si>
  <si>
    <t>A.E.144</t>
  </si>
  <si>
    <t>A.E.145</t>
  </si>
  <si>
    <t>A.E.146</t>
  </si>
  <si>
    <t>A.E.147</t>
  </si>
  <si>
    <t>A.E.148</t>
  </si>
  <si>
    <t>A.E.149</t>
  </si>
  <si>
    <t>A.E.150</t>
  </si>
  <si>
    <t>A.E.151</t>
  </si>
  <si>
    <t>A.E.152</t>
  </si>
  <si>
    <t>A.E.153</t>
  </si>
  <si>
    <t>A.E.154</t>
  </si>
  <si>
    <t>A.E.155</t>
  </si>
  <si>
    <t>A.E.156</t>
  </si>
  <si>
    <t>A.E.157</t>
  </si>
  <si>
    <t>A.E.158</t>
  </si>
  <si>
    <t>A.E.159</t>
  </si>
  <si>
    <t>A.E.160</t>
  </si>
  <si>
    <t>A.E.161</t>
  </si>
  <si>
    <t>A.E.162</t>
  </si>
  <si>
    <t>A.E.163</t>
  </si>
  <si>
    <t>A.E.164</t>
  </si>
  <si>
    <t>A.E.165</t>
  </si>
  <si>
    <t>A.E.166</t>
  </si>
  <si>
    <t>A.E.167</t>
  </si>
  <si>
    <t>A.E.168</t>
  </si>
  <si>
    <t>A.E.169</t>
  </si>
  <si>
    <t>A.E.170</t>
  </si>
  <si>
    <t>A.E.171</t>
  </si>
  <si>
    <t>A.E.172</t>
  </si>
  <si>
    <t>A.E.173</t>
  </si>
  <si>
    <t>A.E.174</t>
  </si>
  <si>
    <t>A.E.175</t>
  </si>
  <si>
    <t>A.E.176</t>
  </si>
  <si>
    <t>A.E.177</t>
  </si>
  <si>
    <t>A.E.178</t>
  </si>
  <si>
    <t>A.E.179</t>
  </si>
  <si>
    <t>A.E.180</t>
  </si>
  <si>
    <t>A.E.181</t>
  </si>
  <si>
    <t>A.E.182</t>
  </si>
  <si>
    <t>A.E.183</t>
  </si>
  <si>
    <t>A.E.184</t>
  </si>
  <si>
    <t>A.E.185</t>
  </si>
  <si>
    <t>A.E.186</t>
  </si>
  <si>
    <t>AM/AR</t>
  </si>
  <si>
    <t>A.E.187</t>
  </si>
  <si>
    <t>APL/COSTÃO/AR/AM</t>
  </si>
  <si>
    <t>A.E.188</t>
  </si>
  <si>
    <t>COSTÃO/AM</t>
  </si>
  <si>
    <t>A.E.189</t>
  </si>
  <si>
    <t>A.E.190</t>
  </si>
  <si>
    <t>A.E.191</t>
  </si>
  <si>
    <t>A.E.192</t>
  </si>
  <si>
    <t>A.E.193</t>
  </si>
  <si>
    <t>A.E.194</t>
  </si>
  <si>
    <t>A.E.195</t>
  </si>
  <si>
    <t>A.E.196</t>
  </si>
  <si>
    <t>AR</t>
  </si>
  <si>
    <t>A.E.197</t>
  </si>
  <si>
    <t>ATE</t>
  </si>
  <si>
    <t>A.E.198</t>
  </si>
  <si>
    <t>ATE/AM</t>
  </si>
  <si>
    <t>A.E.199</t>
  </si>
  <si>
    <t>A.E.200</t>
  </si>
  <si>
    <t>AM/AR/COSTÃO</t>
  </si>
  <si>
    <t>A.E.201</t>
  </si>
  <si>
    <t>A.E.202</t>
  </si>
  <si>
    <t>A.E.203</t>
  </si>
  <si>
    <t>A.E.204</t>
  </si>
  <si>
    <t>A.E.205</t>
  </si>
  <si>
    <t>A.E.206</t>
  </si>
  <si>
    <t>A.E.207</t>
  </si>
  <si>
    <t>A.E.208</t>
  </si>
  <si>
    <t>A.E.209</t>
  </si>
  <si>
    <t>A.E.210</t>
  </si>
  <si>
    <t>S.Z./AM</t>
  </si>
  <si>
    <t>A.E.211</t>
  </si>
  <si>
    <t>A.E.212</t>
  </si>
  <si>
    <t>A.E.213</t>
  </si>
  <si>
    <t>A.E.214</t>
  </si>
  <si>
    <t>A.E.215</t>
  </si>
  <si>
    <t>A.E.216</t>
  </si>
  <si>
    <t>A.E.217</t>
  </si>
  <si>
    <t>A.E.218</t>
  </si>
  <si>
    <t>A.E.219</t>
  </si>
  <si>
    <t>A.E.220</t>
  </si>
  <si>
    <t>A.E.221</t>
  </si>
  <si>
    <t>A.E.222</t>
  </si>
  <si>
    <t>A.E.223</t>
  </si>
  <si>
    <t>A.E.224</t>
  </si>
  <si>
    <t>Total Áreas</t>
  </si>
  <si>
    <t>Área de Doação</t>
  </si>
  <si>
    <t>Vias de Circulação</t>
  </si>
  <si>
    <t>Áreas Verdes</t>
  </si>
  <si>
    <t>Equipamentos Públicos</t>
  </si>
  <si>
    <t>Via de Circulação</t>
  </si>
  <si>
    <t>L. Via</t>
  </si>
  <si>
    <t>num.postes</t>
  </si>
  <si>
    <t>KM</t>
  </si>
  <si>
    <t>km</t>
  </si>
  <si>
    <t>Arterial (5%)</t>
  </si>
  <si>
    <t>Principal (10%)</t>
  </si>
  <si>
    <t>Distribuidora (25%)</t>
  </si>
  <si>
    <t>Local (60%)</t>
  </si>
  <si>
    <t>dist.</t>
  </si>
  <si>
    <t>Num.postes</t>
  </si>
  <si>
    <t>P.F.</t>
  </si>
  <si>
    <t>Projeção de Expansão</t>
  </si>
  <si>
    <t>Ano de Concessão:</t>
  </si>
  <si>
    <t>Distribuição Linear:</t>
  </si>
  <si>
    <t>Aumento:</t>
  </si>
  <si>
    <t>Resultado:</t>
  </si>
  <si>
    <t>Acumulado:</t>
  </si>
  <si>
    <t>Número de Pontos Finais:</t>
  </si>
  <si>
    <t>Diferença:</t>
  </si>
  <si>
    <t>Decréscimo Exponencial:</t>
  </si>
  <si>
    <t>APENAS PARA CÁLCULOS DAS MÉDIAS ATUAIS NO PAINEL DE CONTROLE</t>
  </si>
  <si>
    <t>População em 2010</t>
  </si>
  <si>
    <t>População em 2017</t>
  </si>
  <si>
    <t>Tamanho do Município - Km2</t>
  </si>
  <si>
    <t>Domicílios em 2010</t>
  </si>
  <si>
    <t>DADOS DO IBGE</t>
  </si>
  <si>
    <t>Densidade Demográfica em 2017</t>
  </si>
  <si>
    <t>População Média / Domicílio 2010</t>
  </si>
  <si>
    <t>Domicílios Extimados em 2017</t>
  </si>
  <si>
    <t>ANOS</t>
  </si>
  <si>
    <t>EXP</t>
  </si>
  <si>
    <t>Fluxo de caixa simulado - Cenário 1 - 25 anos de Concessão</t>
  </si>
  <si>
    <t>Fluxo de caixa simulado - Cenário 2 - 18 anos de Concessão</t>
  </si>
  <si>
    <t>CUSTO SERVIÇO DE MANUTENÇÃO - SISTEMA LED</t>
  </si>
  <si>
    <t>Tabela 1</t>
  </si>
  <si>
    <t>População</t>
  </si>
  <si>
    <t>t(x)</t>
  </si>
  <si>
    <t>Ano</t>
  </si>
  <si>
    <t>P(x)</t>
  </si>
  <si>
    <t>t0</t>
  </si>
  <si>
    <t>P0</t>
  </si>
  <si>
    <t>t1</t>
  </si>
  <si>
    <t>P1</t>
  </si>
  <si>
    <t>t2</t>
  </si>
  <si>
    <t>P2</t>
  </si>
  <si>
    <t>fonte:IBGE</t>
  </si>
  <si>
    <t>LN DE C</t>
  </si>
  <si>
    <t>e</t>
  </si>
  <si>
    <t>ln P2</t>
  </si>
  <si>
    <t>ln p0</t>
  </si>
  <si>
    <t>ln</t>
  </si>
  <si>
    <t>Projeção Aritimética</t>
  </si>
  <si>
    <t>Projeção Geométrica</t>
  </si>
  <si>
    <t>Decrescente de Crescimento</t>
  </si>
  <si>
    <t>Crescimento Logístico</t>
  </si>
  <si>
    <t>TEMPO DE INFLEXÃO</t>
  </si>
  <si>
    <t>POPUÇÃO INFLEXÃO</t>
  </si>
  <si>
    <t>K2</t>
  </si>
  <si>
    <t>kg</t>
  </si>
  <si>
    <t>Ps</t>
  </si>
  <si>
    <t>Kd</t>
  </si>
  <si>
    <t>C</t>
  </si>
  <si>
    <t>K1</t>
  </si>
  <si>
    <t>População Projetada</t>
  </si>
  <si>
    <t>Dados projetados disponíveis</t>
  </si>
  <si>
    <t>Projeção baseada na taxa de crescimento</t>
  </si>
  <si>
    <t>Nomenclatura</t>
  </si>
  <si>
    <t>População medida (censo)</t>
  </si>
  <si>
    <t>População estimada</t>
  </si>
  <si>
    <t>Entrada de dados</t>
  </si>
  <si>
    <t>Premissas</t>
  </si>
  <si>
    <t>Resultados</t>
  </si>
  <si>
    <t xml:space="preserve">Período de Projeção da população </t>
  </si>
  <si>
    <t>Escolha Apenas no Menu Suspenso</t>
  </si>
  <si>
    <t>Taxa de Cresc.</t>
  </si>
  <si>
    <t>(%)</t>
  </si>
  <si>
    <t>Ano Base</t>
  </si>
  <si>
    <t>Ultimo Ano</t>
  </si>
  <si>
    <t>Fonte: IBGE</t>
  </si>
  <si>
    <t>Detalhes</t>
  </si>
  <si>
    <t>Método</t>
  </si>
  <si>
    <t>Domicílios</t>
  </si>
  <si>
    <t>Projeções Populacionais</t>
  </si>
  <si>
    <t>Se a opção acima for "Dados projetados disponíveis", insira a população projetada abaixo</t>
  </si>
  <si>
    <t>Se a opção acima for "Projeção baseada na taxa de crescimento", insira abaixo a taxa de crescimento  a ser usada para a Projeção</t>
  </si>
  <si>
    <t>Decada</t>
  </si>
  <si>
    <t>Taxa de Crescimento</t>
  </si>
  <si>
    <t>2000-10</t>
  </si>
  <si>
    <t>2010-20</t>
  </si>
  <si>
    <t>2020-2030</t>
  </si>
  <si>
    <t>2030-2040</t>
  </si>
  <si>
    <t>T.C%</t>
  </si>
  <si>
    <t>Pontos 2042</t>
  </si>
  <si>
    <t>Pontos Alcançáveis</t>
  </si>
  <si>
    <t>Estrutura de Call 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</si>
</sst>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&quot;R$&quot;* #,##0.00_-;\-&quot;R$&quot;* #,##0.00_-;_-&quot;R$&quot;* &quot;-&quot;??_-;_-@_-"/>
    <numFmt numFmtId="165" formatCode="_-* #,##0.00_-;\-* #,##0.00_-;_-* &quot;-&quot;??_-;_-@_-"/>
    <numFmt numFmtId="166" formatCode="&quot;R$&quot;\ #,##0.00;[Red]\-&quot;R$&quot;\ #,##0.00"/>
    <numFmt numFmtId="167" formatCode="_-&quot;R$&quot;\ * #,##0.00_-;\-&quot;R$&quot;\ * #,##0.00_-;_-&quot;R$&quot;\ * &quot;-&quot;??_-;_-@_-"/>
    <numFmt numFmtId="168" formatCode="_-* #,##0.00_-;\-* #,##0.00_-;_-* &quot;-&quot;??_-;_-@"/>
    <numFmt numFmtId="169" formatCode="&quot;R$&quot;\ #,##0.00"/>
    <numFmt numFmtId="170" formatCode="_-* #,##0_-;\-* #,##0_-;_-* &quot;-&quot;??_-;_-@"/>
    <numFmt numFmtId="171" formatCode="0;[Red]0"/>
    <numFmt numFmtId="172" formatCode="&quot;R$&quot;#,##0.000000"/>
    <numFmt numFmtId="173" formatCode="0.00000"/>
    <numFmt numFmtId="174" formatCode="0.000"/>
    <numFmt numFmtId="175" formatCode="&quot;R$&quot;#,##0.00"/>
    <numFmt numFmtId="176" formatCode="0.0"/>
    <numFmt numFmtId="177" formatCode="0.0%"/>
    <numFmt numFmtId="178" formatCode="#,##0.0_ ;\-#,##0.0\ "/>
    <numFmt numFmtId="179" formatCode="0.0000"/>
    <numFmt numFmtId="180" formatCode="0_ ;\-0\ "/>
    <numFmt numFmtId="181" formatCode="_(* #,##0_);_(* \(#,##0\);_(* &quot;-&quot;??_);_(@_)"/>
  </numFmts>
  <fonts count="68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name val="Arial"/>
      <family val="2"/>
    </font>
    <font>
      <sz val="6"/>
      <color rgb="FF000000"/>
      <name val="Calibri"/>
      <family val="2"/>
    </font>
    <font>
      <sz val="8"/>
      <color rgb="FF000000"/>
      <name val="Calibri"/>
      <family val="2"/>
      <scheme val="minor"/>
    </font>
    <font>
      <sz val="10"/>
      <color theme="0"/>
      <name val="Arial"/>
      <family val="2"/>
    </font>
    <font>
      <b/>
      <sz val="11"/>
      <color rgb="FFE36C09"/>
      <name val="Calibri"/>
      <family val="2"/>
    </font>
    <font>
      <sz val="11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theme="1"/>
      <name val="Calibri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0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8"/>
      <color rgb="FF000000"/>
      <name val="Calibri"/>
      <family val="2"/>
    </font>
    <font>
      <b/>
      <sz val="16"/>
      <color rgb="FF000000"/>
      <name val="Calibri"/>
      <family val="2"/>
    </font>
    <font>
      <b/>
      <sz val="16"/>
      <color rgb="FF000000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color rgb="FFE36C09"/>
      <name val="Calibri"/>
      <family val="2"/>
    </font>
    <font>
      <sz val="12"/>
      <name val="Arial"/>
      <family val="2"/>
    </font>
    <font>
      <b/>
      <sz val="12"/>
      <name val="Calibri"/>
      <family val="2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0"/>
      <name val="Calibri"/>
      <family val="2"/>
    </font>
    <font>
      <b/>
      <sz val="20"/>
      <color theme="5"/>
      <name val="Calibri"/>
      <family val="2"/>
      <scheme val="minor"/>
    </font>
    <font>
      <sz val="20"/>
      <color theme="5"/>
      <name val="Calibri"/>
      <family val="2"/>
      <scheme val="minor"/>
    </font>
    <font>
      <b/>
      <sz val="20"/>
      <color rgb="FF000000"/>
      <name val="Arial"/>
      <family val="2"/>
    </font>
    <font>
      <sz val="10"/>
      <color theme="5"/>
      <name val="Arial"/>
      <family val="2"/>
    </font>
    <font>
      <b/>
      <sz val="10"/>
      <color theme="5"/>
      <name val="Arial"/>
      <family val="2"/>
    </font>
    <font>
      <b/>
      <sz val="20"/>
      <color theme="5"/>
      <name val="Calibri"/>
      <family val="2"/>
    </font>
    <font>
      <b/>
      <sz val="20"/>
      <color rgb="FFE36C09"/>
      <name val="Calibri"/>
      <family val="2"/>
    </font>
    <font>
      <u/>
      <sz val="10"/>
      <color theme="10"/>
      <name val="Arial"/>
      <family val="2"/>
    </font>
    <font>
      <b/>
      <sz val="26"/>
      <color rgb="FF000000"/>
      <name val="Calibri"/>
      <family val="2"/>
      <scheme val="minor"/>
    </font>
    <font>
      <b/>
      <sz val="18"/>
      <color rgb="FF000000"/>
      <name val="Arial"/>
      <family val="2"/>
    </font>
    <font>
      <sz val="11"/>
      <name val="Calibri"/>
      <family val="2"/>
      <scheme val="minor"/>
    </font>
    <font>
      <b/>
      <sz val="12"/>
      <color theme="0"/>
      <name val="Arial"/>
      <family val="2"/>
    </font>
    <font>
      <sz val="10"/>
      <name val="Calibri"/>
      <family val="2"/>
    </font>
    <font>
      <sz val="48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10.5"/>
      <color theme="1"/>
      <name val="Arial Narrow"/>
      <family val="2"/>
    </font>
    <font>
      <sz val="10.5"/>
      <color rgb="FFFF0000"/>
      <name val="Arial Narrow"/>
      <family val="2"/>
    </font>
    <font>
      <sz val="10.5"/>
      <color indexed="12"/>
      <name val="Arial Narrow"/>
      <family val="2"/>
    </font>
    <font>
      <b/>
      <sz val="11"/>
      <color rgb="FF000000"/>
      <name val="Calibri"/>
      <family val="1"/>
      <charset val="1"/>
      <scheme val="minor"/>
    </font>
    <font>
      <sz val="11"/>
      <color rgb="FF000000"/>
      <name val="Calibri"/>
      <family val="1"/>
      <charset val="1"/>
      <scheme val="minor"/>
    </font>
    <font>
      <sz val="10"/>
      <color rgb="FFFF0000"/>
      <name val="Inherit"/>
    </font>
  </fonts>
  <fills count="6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BFBFBF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0070C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FF0000"/>
      </patternFill>
    </fill>
    <fill>
      <patternFill patternType="solid">
        <fgColor theme="2"/>
        <bgColor indexed="64"/>
      </patternFill>
    </fill>
    <fill>
      <patternFill patternType="solid">
        <fgColor theme="1"/>
        <bgColor rgb="FFBFBFBF"/>
      </patternFill>
    </fill>
    <fill>
      <patternFill patternType="solid">
        <fgColor theme="1"/>
        <bgColor rgb="FFD8D8D8"/>
      </patternFill>
    </fill>
    <fill>
      <patternFill patternType="solid">
        <fgColor theme="1"/>
        <bgColor rgb="FFFFFFFF"/>
      </patternFill>
    </fill>
    <fill>
      <patternFill patternType="solid">
        <fgColor theme="0" tint="-0.499984740745262"/>
        <bgColor rgb="FFD8D8D8"/>
      </patternFill>
    </fill>
    <fill>
      <patternFill patternType="solid">
        <fgColor theme="0" tint="-0.1499984740745262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rgb="FF0070C0"/>
      </patternFill>
    </fill>
    <fill>
      <patternFill patternType="solid">
        <fgColor theme="0" tint="-0.14999847407452621"/>
        <bgColor rgb="FF00B050"/>
      </patternFill>
    </fill>
    <fill>
      <patternFill patternType="solid">
        <fgColor theme="0" tint="-0.14999847407452621"/>
        <bgColor rgb="FFFFC000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5" tint="0.79998168889431442"/>
        <bgColor rgb="FFD8D8D8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rgb="FF92D05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rgb="FFFFFFFF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gradientFill>
        <stop position="0">
          <color rgb="FFFFFF00"/>
        </stop>
        <stop position="1">
          <color rgb="FF7030A0"/>
        </stop>
      </gradientFill>
    </fill>
    <fill>
      <gradientFill>
        <stop position="0">
          <color theme="0" tint="-0.25098422193060094"/>
        </stop>
        <stop position="1">
          <color rgb="FF7030A0"/>
        </stop>
      </gradientFill>
    </fill>
    <fill>
      <gradientFill>
        <stop position="0">
          <color rgb="FFFFFF00"/>
        </stop>
        <stop position="1">
          <color theme="0"/>
        </stop>
      </gradientFill>
    </fill>
    <fill>
      <gradientFill>
        <stop position="0">
          <color theme="9" tint="-0.25098422193060094"/>
        </stop>
        <stop position="1">
          <color theme="0"/>
        </stop>
      </gradientFill>
    </fill>
    <fill>
      <patternFill patternType="solid">
        <fgColor theme="3" tint="0.39997558519241921"/>
        <bgColor indexed="64"/>
      </patternFill>
    </fill>
    <fill>
      <gradientFill>
        <stop position="0">
          <color theme="4"/>
        </stop>
        <stop position="1">
          <color rgb="FF7030A0"/>
        </stop>
      </gradientFill>
    </fill>
    <fill>
      <gradientFill>
        <stop position="0">
          <color rgb="FFFFFF00"/>
        </stop>
        <stop position="1">
          <color rgb="FF00B050"/>
        </stop>
      </gradientFill>
    </fill>
    <fill>
      <patternFill patternType="solid">
        <fgColor theme="9" tint="-0.249977111117893"/>
        <bgColor indexed="64"/>
      </patternFill>
    </fill>
    <fill>
      <gradientFill>
        <stop position="0">
          <color theme="9" tint="-0.25098422193060094"/>
        </stop>
        <stop position="1">
          <color theme="7" tint="-0.25098422193060094"/>
        </stop>
      </gradientFill>
    </fill>
    <fill>
      <gradientFill>
        <stop position="0">
          <color theme="9" tint="-0.49803155613879818"/>
        </stop>
        <stop position="1">
          <color rgb="FFFFFF00"/>
        </stop>
      </gradientFill>
    </fill>
    <fill>
      <gradientFill>
        <stop position="0">
          <color rgb="FFFFFF00"/>
        </stop>
        <stop position="1">
          <color theme="0" tint="-0.25098422193060094"/>
        </stop>
      </gradientFill>
    </fill>
    <fill>
      <gradientFill>
        <stop position="0">
          <color theme="0"/>
        </stop>
        <stop position="1">
          <color rgb="FF7030A0"/>
        </stop>
      </gradientFill>
    </fill>
    <fill>
      <gradientFill>
        <stop position="0">
          <color theme="0" tint="-0.34900967436750391"/>
        </stop>
        <stop position="1">
          <color theme="9" tint="-0.25098422193060094"/>
        </stop>
      </gradientFill>
    </fill>
    <fill>
      <gradientFill>
        <stop position="0">
          <color rgb="FFFFFF00"/>
        </stop>
        <stop position="1">
          <color theme="9" tint="-0.25098422193060094"/>
        </stop>
      </gradientFill>
    </fill>
    <fill>
      <gradientFill>
        <stop position="0">
          <color theme="9" tint="-0.49803155613879818"/>
        </stop>
        <stop position="1">
          <color theme="9" tint="-0.25098422193060094"/>
        </stop>
      </gradientFill>
    </fill>
    <fill>
      <gradientFill>
        <stop position="0">
          <color theme="0" tint="-0.34900967436750391"/>
        </stop>
        <stop position="1">
          <color theme="9" tint="-0.49803155613879818"/>
        </stop>
      </gradientFill>
    </fill>
    <fill>
      <patternFill patternType="solid">
        <fgColor rgb="FF7030A0"/>
        <bgColor indexed="64"/>
      </patternFill>
    </fill>
    <fill>
      <gradientFill>
        <stop position="0">
          <color rgb="FF7030A0"/>
        </stop>
        <stop position="1">
          <color theme="9" tint="-0.49803155613879818"/>
        </stop>
      </gradientFill>
    </fill>
    <fill>
      <gradientFill>
        <stop position="0">
          <color theme="0"/>
        </stop>
        <stop position="1">
          <color theme="9" tint="-0.49803155613879818"/>
        </stop>
      </gradientFill>
    </fill>
    <fill>
      <patternFill patternType="solid">
        <fgColor rgb="FFBFBFBF"/>
        <bgColor rgb="FFBFBFBF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1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rgb="FF000000"/>
      </top>
      <bottom style="medium">
        <color auto="1"/>
      </bottom>
      <diagonal/>
    </border>
    <border>
      <left/>
      <right style="medium">
        <color rgb="FF000000"/>
      </right>
      <top style="medium">
        <color rgb="FF000000"/>
      </top>
      <bottom style="medium">
        <color auto="1"/>
      </bottom>
      <diagonal/>
    </border>
    <border>
      <left style="medium">
        <color auto="1"/>
      </left>
      <right/>
      <top style="medium">
        <color rgb="FF000000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ck">
        <color theme="0"/>
      </bottom>
      <diagonal/>
    </border>
    <border>
      <left/>
      <right/>
      <top style="medium">
        <color auto="1"/>
      </top>
      <bottom style="thick">
        <color theme="0"/>
      </bottom>
      <diagonal/>
    </border>
    <border>
      <left/>
      <right style="medium">
        <color auto="1"/>
      </right>
      <top style="medium">
        <color auto="1"/>
      </top>
      <bottom style="thick">
        <color theme="0"/>
      </bottom>
      <diagonal/>
    </border>
    <border>
      <left style="medium">
        <color theme="0"/>
      </left>
      <right style="medium">
        <color theme="1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 style="medium">
        <color auto="1"/>
      </bottom>
      <diagonal/>
    </border>
    <border>
      <left style="medium">
        <color auto="1"/>
      </left>
      <right style="medium">
        <color theme="0"/>
      </right>
      <top/>
      <bottom style="medium">
        <color auto="1"/>
      </bottom>
      <diagonal/>
    </border>
    <border>
      <left style="medium">
        <color auto="1"/>
      </left>
      <right style="medium">
        <color theme="0"/>
      </right>
      <top style="thick">
        <color theme="0"/>
      </top>
      <bottom/>
      <diagonal/>
    </border>
    <border>
      <left style="medium">
        <color theme="0"/>
      </left>
      <right style="medium">
        <color theme="0"/>
      </right>
      <top style="thick">
        <color theme="0"/>
      </top>
      <bottom/>
      <diagonal/>
    </border>
    <border>
      <left style="medium">
        <color theme="0"/>
      </left>
      <right style="medium">
        <color auto="1"/>
      </right>
      <top style="thick">
        <color theme="0"/>
      </top>
      <bottom/>
      <diagonal/>
    </border>
    <border>
      <left style="medium">
        <color theme="0"/>
      </left>
      <right style="medium">
        <color auto="1"/>
      </right>
      <top/>
      <bottom style="medium">
        <color auto="1"/>
      </bottom>
      <diagonal/>
    </border>
    <border>
      <left style="medium">
        <color theme="0"/>
      </left>
      <right/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auto="1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medium">
        <color theme="0"/>
      </right>
      <top style="thick">
        <color theme="0"/>
      </top>
      <bottom/>
      <diagonal/>
    </border>
    <border>
      <left/>
      <right style="medium">
        <color theme="0"/>
      </right>
      <top/>
      <bottom style="medium">
        <color auto="1"/>
      </bottom>
      <diagonal/>
    </border>
    <border>
      <left style="medium">
        <color theme="1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medium">
        <color theme="1"/>
      </right>
      <top style="thick">
        <color theme="0"/>
      </top>
      <bottom style="thick">
        <color theme="0"/>
      </bottom>
      <diagonal/>
    </border>
    <border>
      <left style="medium">
        <color auto="1"/>
      </left>
      <right style="medium">
        <color auto="1"/>
      </right>
      <top style="thick">
        <color theme="0"/>
      </top>
      <bottom style="thick">
        <color theme="0"/>
      </bottom>
      <diagonal/>
    </border>
    <border>
      <left/>
      <right style="medium">
        <color auto="1"/>
      </right>
      <top style="thick">
        <color theme="0"/>
      </top>
      <bottom style="thick">
        <color theme="0"/>
      </bottom>
      <diagonal/>
    </border>
    <border>
      <left/>
      <right style="medium">
        <color auto="1"/>
      </right>
      <top style="thick">
        <color theme="0"/>
      </top>
      <bottom/>
      <diagonal/>
    </border>
    <border>
      <left style="medium">
        <color theme="1"/>
      </left>
      <right/>
      <top style="thick">
        <color theme="0"/>
      </top>
      <bottom/>
      <diagonal/>
    </border>
    <border>
      <left/>
      <right style="medium">
        <color theme="1"/>
      </right>
      <top style="thick">
        <color theme="0"/>
      </top>
      <bottom/>
      <diagonal/>
    </border>
    <border>
      <left style="medium">
        <color auto="1"/>
      </left>
      <right style="medium">
        <color auto="1"/>
      </right>
      <top style="thick">
        <color theme="0"/>
      </top>
      <bottom/>
      <diagonal/>
    </border>
    <border>
      <left style="medium">
        <color auto="1"/>
      </left>
      <right style="medium">
        <color rgb="FF000000"/>
      </right>
      <top style="thick">
        <color theme="0"/>
      </top>
      <bottom/>
      <diagonal/>
    </border>
    <border>
      <left style="medium">
        <color rgb="FF000000"/>
      </left>
      <right style="medium">
        <color rgb="FF000000"/>
      </right>
      <top style="thick">
        <color theme="0"/>
      </top>
      <bottom/>
      <diagonal/>
    </border>
    <border>
      <left style="medium">
        <color theme="1"/>
      </left>
      <right style="medium">
        <color theme="0"/>
      </right>
      <top style="thick">
        <color theme="0"/>
      </top>
      <bottom/>
      <diagonal/>
    </border>
    <border>
      <left style="medium">
        <color theme="0"/>
      </left>
      <right style="medium">
        <color theme="1"/>
      </right>
      <top style="thick">
        <color theme="0"/>
      </top>
      <bottom/>
      <diagonal/>
    </border>
    <border>
      <left style="medium">
        <color theme="1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rgb="FF000000"/>
      </right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thick">
        <color theme="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theme="1"/>
      </left>
      <right/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rgb="FF000000"/>
      </left>
      <right style="medium">
        <color theme="0"/>
      </right>
      <top/>
      <bottom/>
      <diagonal/>
    </border>
    <border>
      <left/>
      <right style="medium">
        <color rgb="FF000000"/>
      </right>
      <top/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theme="0"/>
      </right>
      <top/>
      <bottom style="medium">
        <color rgb="FF000000"/>
      </bottom>
      <diagonal/>
    </border>
    <border>
      <left/>
      <right style="medium">
        <color theme="1"/>
      </right>
      <top/>
      <bottom style="thick">
        <color theme="0"/>
      </bottom>
      <diagonal/>
    </border>
    <border>
      <left style="medium">
        <color auto="1"/>
      </left>
      <right/>
      <top style="thick">
        <color theme="0"/>
      </top>
      <bottom style="thick">
        <color theme="0"/>
      </bottom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theme="1"/>
      </left>
      <right style="medium">
        <color theme="0"/>
      </right>
      <top/>
      <bottom style="medium">
        <color theme="1"/>
      </bottom>
      <diagonal/>
    </border>
    <border>
      <left style="medium">
        <color theme="0"/>
      </left>
      <right style="medium">
        <color theme="0"/>
      </right>
      <top/>
      <bottom style="medium">
        <color theme="1"/>
      </bottom>
      <diagonal/>
    </border>
    <border>
      <left style="medium">
        <color theme="0"/>
      </left>
      <right style="medium">
        <color theme="1"/>
      </right>
      <top/>
      <bottom style="medium">
        <color theme="1"/>
      </bottom>
      <diagonal/>
    </border>
    <border>
      <left style="medium">
        <color theme="0"/>
      </left>
      <right style="medium">
        <color theme="0"/>
      </right>
      <top/>
      <bottom style="medium">
        <color rgb="FF000000"/>
      </bottom>
      <diagonal/>
    </border>
    <border>
      <left style="medium">
        <color theme="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theme="0"/>
      </right>
      <top/>
      <bottom style="medium">
        <color rgb="FF000000"/>
      </bottom>
      <diagonal/>
    </border>
    <border>
      <left style="medium">
        <color theme="0"/>
      </left>
      <right style="medium">
        <color theme="1"/>
      </right>
      <top/>
      <bottom style="medium">
        <color rgb="FF000000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ck">
        <color auto="1"/>
      </left>
      <right/>
      <top/>
      <bottom style="thick">
        <color theme="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theme="0"/>
      </right>
      <top style="medium">
        <color auto="1"/>
      </top>
      <bottom style="medium">
        <color auto="1"/>
      </bottom>
      <diagonal/>
    </border>
    <border>
      <left/>
      <right style="medium">
        <color theme="0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/>
      <right/>
      <top style="medium">
        <color auto="1"/>
      </top>
      <bottom style="medium">
        <color rgb="FF000000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</borders>
  <cellStyleXfs count="15">
    <xf numFmtId="0" fontId="0" fillId="0" borderId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4" fillId="0" borderId="0"/>
    <xf numFmtId="9" fontId="36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3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920"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/>
    <xf numFmtId="0" fontId="0" fillId="0" borderId="1" xfId="0" applyFont="1" applyBorder="1" applyAlignment="1"/>
    <xf numFmtId="0" fontId="16" fillId="3" borderId="2" xfId="0" applyFont="1" applyFill="1" applyBorder="1" applyAlignment="1">
      <alignment horizontal="centerContinuous" vertical="center"/>
    </xf>
    <xf numFmtId="0" fontId="15" fillId="3" borderId="4" xfId="0" applyFont="1" applyFill="1" applyBorder="1" applyAlignment="1">
      <alignment horizontal="centerContinuous"/>
    </xf>
    <xf numFmtId="0" fontId="15" fillId="3" borderId="3" xfId="0" applyFont="1" applyFill="1" applyBorder="1" applyAlignment="1">
      <alignment horizontal="centerContinuous"/>
    </xf>
    <xf numFmtId="167" fontId="0" fillId="0" borderId="1" xfId="2" applyFont="1" applyBorder="1" applyAlignment="1"/>
    <xf numFmtId="167" fontId="8" fillId="0" borderId="1" xfId="0" applyNumberFormat="1" applyFont="1" applyBorder="1" applyAlignment="1"/>
    <xf numFmtId="0" fontId="16" fillId="0" borderId="13" xfId="0" applyFont="1" applyFill="1" applyBorder="1" applyAlignment="1">
      <alignment horizontal="left" vertical="center"/>
    </xf>
    <xf numFmtId="0" fontId="15" fillId="0" borderId="14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center" vertical="center"/>
    </xf>
    <xf numFmtId="165" fontId="15" fillId="0" borderId="1" xfId="1" applyFont="1" applyFill="1" applyBorder="1" applyAlignment="1">
      <alignment vertical="center"/>
    </xf>
    <xf numFmtId="165" fontId="15" fillId="0" borderId="1" xfId="0" applyNumberFormat="1" applyFont="1" applyFill="1" applyBorder="1" applyAlignment="1">
      <alignment vertical="center"/>
    </xf>
    <xf numFmtId="0" fontId="15" fillId="0" borderId="2" xfId="0" applyFont="1" applyFill="1" applyBorder="1" applyAlignment="1">
      <alignment vertical="center"/>
    </xf>
    <xf numFmtId="165" fontId="15" fillId="0" borderId="16" xfId="1" applyFont="1" applyFill="1" applyBorder="1" applyAlignment="1">
      <alignment vertical="center"/>
    </xf>
    <xf numFmtId="0" fontId="16" fillId="4" borderId="13" xfId="0" applyFont="1" applyFill="1" applyBorder="1" applyAlignment="1">
      <alignment vertical="center"/>
    </xf>
    <xf numFmtId="0" fontId="16" fillId="4" borderId="10" xfId="0" applyFont="1" applyFill="1" applyBorder="1" applyAlignment="1">
      <alignment vertical="center"/>
    </xf>
    <xf numFmtId="165" fontId="16" fillId="4" borderId="1" xfId="0" applyNumberFormat="1" applyFont="1" applyFill="1" applyBorder="1" applyAlignment="1">
      <alignment vertical="center"/>
    </xf>
    <xf numFmtId="0" fontId="15" fillId="3" borderId="2" xfId="0" applyFont="1" applyFill="1" applyBorder="1" applyAlignment="1">
      <alignment horizontal="center"/>
    </xf>
    <xf numFmtId="0" fontId="15" fillId="3" borderId="2" xfId="0" applyFont="1" applyFill="1" applyBorder="1"/>
    <xf numFmtId="0" fontId="15" fillId="3" borderId="4" xfId="0" applyFont="1" applyFill="1" applyBorder="1"/>
    <xf numFmtId="0" fontId="15" fillId="3" borderId="3" xfId="0" applyFont="1" applyFill="1" applyBorder="1"/>
    <xf numFmtId="0" fontId="16" fillId="0" borderId="2" xfId="0" applyFont="1" applyFill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165" fontId="15" fillId="0" borderId="1" xfId="1" applyFont="1" applyBorder="1" applyAlignment="1">
      <alignment vertical="center"/>
    </xf>
    <xf numFmtId="0" fontId="16" fillId="4" borderId="1" xfId="0" applyFont="1" applyFill="1" applyBorder="1" applyAlignment="1">
      <alignment vertical="center"/>
    </xf>
    <xf numFmtId="0" fontId="15" fillId="0" borderId="1" xfId="0" applyFont="1" applyBorder="1"/>
    <xf numFmtId="0" fontId="16" fillId="4" borderId="1" xfId="0" applyFont="1" applyFill="1" applyBorder="1"/>
    <xf numFmtId="0" fontId="15" fillId="4" borderId="1" xfId="0" applyFont="1" applyFill="1" applyBorder="1"/>
    <xf numFmtId="165" fontId="16" fillId="4" borderId="3" xfId="1" applyFont="1" applyFill="1" applyBorder="1"/>
    <xf numFmtId="0" fontId="15" fillId="3" borderId="12" xfId="0" applyFont="1" applyFill="1" applyBorder="1"/>
    <xf numFmtId="0" fontId="15" fillId="3" borderId="0" xfId="0" applyFont="1" applyFill="1" applyBorder="1"/>
    <xf numFmtId="0" fontId="15" fillId="3" borderId="5" xfId="0" applyFont="1" applyFill="1" applyBorder="1"/>
    <xf numFmtId="0" fontId="16" fillId="4" borderId="2" xfId="0" applyFont="1" applyFill="1" applyBorder="1" applyAlignment="1">
      <alignment horizontal="left" vertical="center"/>
    </xf>
    <xf numFmtId="0" fontId="16" fillId="4" borderId="4" xfId="0" applyFont="1" applyFill="1" applyBorder="1" applyAlignment="1">
      <alignment horizontal="left" vertical="center"/>
    </xf>
    <xf numFmtId="165" fontId="16" fillId="4" borderId="1" xfId="0" applyNumberFormat="1" applyFont="1" applyFill="1" applyBorder="1" applyAlignment="1">
      <alignment horizontal="left" vertical="center"/>
    </xf>
    <xf numFmtId="9" fontId="15" fillId="0" borderId="1" xfId="4" applyFont="1" applyBorder="1" applyAlignment="1">
      <alignment horizontal="center" vertical="center"/>
    </xf>
    <xf numFmtId="165" fontId="15" fillId="0" borderId="1" xfId="0" applyNumberFormat="1" applyFont="1" applyBorder="1" applyAlignment="1">
      <alignment vertical="center"/>
    </xf>
    <xf numFmtId="0" fontId="0" fillId="5" borderId="1" xfId="0" applyFont="1" applyFill="1" applyBorder="1" applyAlignment="1"/>
    <xf numFmtId="0" fontId="0" fillId="5" borderId="16" xfId="0" applyFont="1" applyFill="1" applyBorder="1" applyAlignment="1"/>
    <xf numFmtId="0" fontId="0" fillId="0" borderId="16" xfId="0" applyFont="1" applyBorder="1" applyAlignment="1"/>
    <xf numFmtId="165" fontId="0" fillId="0" borderId="15" xfId="1" applyFont="1" applyBorder="1" applyAlignment="1"/>
    <xf numFmtId="165" fontId="0" fillId="0" borderId="16" xfId="1" applyFont="1" applyBorder="1" applyAlignment="1"/>
    <xf numFmtId="0" fontId="0" fillId="0" borderId="17" xfId="0" applyFont="1" applyBorder="1" applyAlignment="1"/>
    <xf numFmtId="0" fontId="0" fillId="0" borderId="12" xfId="0" applyFont="1" applyBorder="1" applyAlignment="1"/>
    <xf numFmtId="0" fontId="0" fillId="0" borderId="14" xfId="0" applyFont="1" applyBorder="1" applyAlignment="1"/>
    <xf numFmtId="0" fontId="0" fillId="0" borderId="13" xfId="0" applyFont="1" applyBorder="1" applyAlignment="1"/>
    <xf numFmtId="0" fontId="6" fillId="5" borderId="2" xfId="0" applyFont="1" applyFill="1" applyBorder="1" applyAlignment="1">
      <alignment horizontal="center"/>
    </xf>
    <xf numFmtId="0" fontId="9" fillId="0" borderId="1" xfId="0" applyFont="1" applyBorder="1" applyAlignment="1"/>
    <xf numFmtId="0" fontId="8" fillId="0" borderId="1" xfId="0" applyFont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9" fillId="0" borderId="1" xfId="0" applyFont="1" applyBorder="1" applyAlignment="1">
      <alignment horizontal="center"/>
    </xf>
    <xf numFmtId="0" fontId="8" fillId="0" borderId="0" xfId="3" applyFont="1"/>
    <xf numFmtId="0" fontId="6" fillId="0" borderId="0" xfId="3" applyFont="1"/>
    <xf numFmtId="0" fontId="8" fillId="3" borderId="0" xfId="3" applyFont="1" applyFill="1" applyAlignment="1"/>
    <xf numFmtId="0" fontId="8" fillId="3" borderId="0" xfId="3" applyFont="1" applyFill="1"/>
    <xf numFmtId="0" fontId="6" fillId="6" borderId="0" xfId="3" applyFont="1" applyFill="1" applyBorder="1"/>
    <xf numFmtId="0" fontId="11" fillId="3" borderId="0" xfId="3" applyFont="1" applyFill="1"/>
    <xf numFmtId="0" fontId="11" fillId="6" borderId="0" xfId="3" applyFont="1" applyFill="1" applyBorder="1"/>
    <xf numFmtId="0" fontId="12" fillId="6" borderId="0" xfId="3" applyFont="1" applyFill="1" applyBorder="1"/>
    <xf numFmtId="168" fontId="12" fillId="6" borderId="0" xfId="3" applyNumberFormat="1" applyFont="1" applyFill="1" applyBorder="1" applyAlignment="1">
      <alignment horizontal="right" vertical="center" wrapText="1"/>
    </xf>
    <xf numFmtId="0" fontId="10" fillId="6" borderId="0" xfId="3" applyFont="1" applyFill="1" applyBorder="1" applyAlignment="1">
      <alignment horizontal="left" vertical="center" wrapText="1"/>
    </xf>
    <xf numFmtId="1" fontId="6" fillId="6" borderId="0" xfId="3" applyNumberFormat="1" applyFont="1" applyFill="1" applyBorder="1"/>
    <xf numFmtId="0" fontId="7" fillId="6" borderId="0" xfId="3" applyFont="1" applyFill="1" applyBorder="1" applyAlignment="1">
      <alignment horizontal="left" vertical="center" wrapText="1"/>
    </xf>
    <xf numFmtId="0" fontId="22" fillId="0" borderId="0" xfId="3" applyFont="1"/>
    <xf numFmtId="0" fontId="22" fillId="6" borderId="0" xfId="3" applyFont="1" applyFill="1" applyBorder="1"/>
    <xf numFmtId="0" fontId="22" fillId="7" borderId="0" xfId="3" applyFont="1" applyFill="1" applyBorder="1"/>
    <xf numFmtId="0" fontId="6" fillId="7" borderId="0" xfId="3" applyFont="1" applyFill="1" applyBorder="1"/>
    <xf numFmtId="0" fontId="6" fillId="0" borderId="0" xfId="3" applyNumberFormat="1" applyFont="1"/>
    <xf numFmtId="0" fontId="8" fillId="0" borderId="0" xfId="3" applyFont="1" applyAlignment="1"/>
    <xf numFmtId="0" fontId="13" fillId="3" borderId="0" xfId="0" applyFont="1" applyFill="1" applyBorder="1"/>
    <xf numFmtId="0" fontId="6" fillId="0" borderId="25" xfId="0" applyFont="1" applyBorder="1" applyAlignment="1">
      <alignment horizontal="center" wrapText="1"/>
    </xf>
    <xf numFmtId="0" fontId="6" fillId="0" borderId="38" xfId="0" applyFont="1" applyBorder="1" applyAlignment="1">
      <alignment horizontal="center" wrapText="1"/>
    </xf>
    <xf numFmtId="0" fontId="9" fillId="0" borderId="33" xfId="0" applyFont="1" applyBorder="1" applyAlignment="1"/>
    <xf numFmtId="0" fontId="0" fillId="0" borderId="35" xfId="0" applyFont="1" applyBorder="1" applyAlignment="1"/>
    <xf numFmtId="0" fontId="9" fillId="0" borderId="27" xfId="0" applyFont="1" applyFill="1" applyBorder="1" applyAlignment="1">
      <alignment horizontal="left"/>
    </xf>
    <xf numFmtId="167" fontId="0" fillId="0" borderId="28" xfId="2" applyFont="1" applyBorder="1" applyAlignment="1"/>
    <xf numFmtId="0" fontId="9" fillId="0" borderId="27" xfId="0" applyFont="1" applyBorder="1" applyAlignment="1">
      <alignment horizontal="left"/>
    </xf>
    <xf numFmtId="10" fontId="0" fillId="0" borderId="28" xfId="4" applyNumberFormat="1" applyFont="1" applyBorder="1" applyAlignment="1"/>
    <xf numFmtId="0" fontId="9" fillId="0" borderId="30" xfId="0" applyFont="1" applyFill="1" applyBorder="1" applyAlignment="1">
      <alignment horizontal="left"/>
    </xf>
    <xf numFmtId="10" fontId="0" fillId="0" borderId="32" xfId="4" applyNumberFormat="1" applyFont="1" applyBorder="1" applyAlignment="1"/>
    <xf numFmtId="0" fontId="9" fillId="0" borderId="33" xfId="0" applyFont="1" applyFill="1" applyBorder="1" applyAlignment="1">
      <alignment horizontal="left"/>
    </xf>
    <xf numFmtId="1" fontId="0" fillId="0" borderId="35" xfId="0" applyNumberFormat="1" applyFont="1" applyBorder="1" applyAlignment="1"/>
    <xf numFmtId="0" fontId="0" fillId="0" borderId="32" xfId="0" applyFont="1" applyBorder="1" applyAlignment="1"/>
    <xf numFmtId="0" fontId="9" fillId="0" borderId="33" xfId="0" applyFont="1" applyFill="1" applyBorder="1" applyAlignment="1">
      <alignment horizontal="center"/>
    </xf>
    <xf numFmtId="0" fontId="9" fillId="0" borderId="35" xfId="0" applyFont="1" applyFill="1" applyBorder="1" applyAlignment="1">
      <alignment horizontal="center"/>
    </xf>
    <xf numFmtId="10" fontId="0" fillId="0" borderId="32" xfId="4" applyNumberFormat="1" applyFont="1" applyFill="1" applyBorder="1" applyAlignment="1"/>
    <xf numFmtId="0" fontId="8" fillId="0" borderId="27" xfId="0" applyFont="1" applyFill="1" applyBorder="1" applyAlignment="1">
      <alignment horizontal="left"/>
    </xf>
    <xf numFmtId="165" fontId="0" fillId="0" borderId="28" xfId="1" applyFont="1" applyBorder="1" applyAlignment="1"/>
    <xf numFmtId="0" fontId="0" fillId="0" borderId="28" xfId="0" applyFont="1" applyBorder="1" applyAlignment="1"/>
    <xf numFmtId="165" fontId="0" fillId="0" borderId="28" xfId="0" applyNumberFormat="1" applyFont="1" applyBorder="1" applyAlignment="1"/>
    <xf numFmtId="167" fontId="0" fillId="0" borderId="28" xfId="0" applyNumberFormat="1" applyFont="1" applyBorder="1" applyAlignment="1"/>
    <xf numFmtId="165" fontId="9" fillId="0" borderId="28" xfId="0" applyNumberFormat="1" applyFont="1" applyBorder="1" applyAlignment="1"/>
    <xf numFmtId="0" fontId="0" fillId="0" borderId="27" xfId="0" applyFont="1" applyBorder="1" applyAlignment="1"/>
    <xf numFmtId="167" fontId="9" fillId="0" borderId="28" xfId="0" applyNumberFormat="1" applyFont="1" applyBorder="1" applyAlignment="1"/>
    <xf numFmtId="0" fontId="8" fillId="0" borderId="27" xfId="0" applyFont="1" applyBorder="1" applyAlignment="1"/>
    <xf numFmtId="9" fontId="0" fillId="0" borderId="28" xfId="4" applyFont="1" applyBorder="1" applyAlignment="1"/>
    <xf numFmtId="0" fontId="9" fillId="2" borderId="30" xfId="0" applyFont="1" applyFill="1" applyBorder="1" applyAlignment="1"/>
    <xf numFmtId="165" fontId="9" fillId="2" borderId="32" xfId="0" applyNumberFormat="1" applyFont="1" applyFill="1" applyBorder="1" applyAlignment="1"/>
    <xf numFmtId="0" fontId="9" fillId="0" borderId="34" xfId="0" applyFont="1" applyBorder="1" applyAlignment="1">
      <alignment horizontal="center"/>
    </xf>
    <xf numFmtId="0" fontId="9" fillId="0" borderId="35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/>
    <xf numFmtId="0" fontId="8" fillId="0" borderId="27" xfId="0" applyFont="1" applyBorder="1" applyAlignment="1">
      <alignment horizontal="left"/>
    </xf>
    <xf numFmtId="0" fontId="9" fillId="0" borderId="30" xfId="0" applyFont="1" applyBorder="1" applyAlignment="1">
      <alignment horizontal="left"/>
    </xf>
    <xf numFmtId="0" fontId="0" fillId="0" borderId="29" xfId="0" applyFont="1" applyBorder="1" applyAlignment="1">
      <alignment horizontal="left"/>
    </xf>
    <xf numFmtId="0" fontId="0" fillId="0" borderId="29" xfId="0" applyFont="1" applyBorder="1" applyAlignment="1"/>
    <xf numFmtId="0" fontId="9" fillId="0" borderId="29" xfId="0" applyFont="1" applyBorder="1" applyAlignment="1"/>
    <xf numFmtId="167" fontId="9" fillId="0" borderId="32" xfId="0" applyNumberFormat="1" applyFont="1" applyBorder="1" applyAlignment="1"/>
    <xf numFmtId="0" fontId="9" fillId="0" borderId="33" xfId="0" applyFont="1" applyBorder="1" applyAlignment="1">
      <alignment horizontal="left"/>
    </xf>
    <xf numFmtId="0" fontId="0" fillId="0" borderId="34" xfId="0" applyFont="1" applyBorder="1" applyAlignment="1"/>
    <xf numFmtId="0" fontId="9" fillId="0" borderId="30" xfId="0" applyFont="1" applyBorder="1" applyAlignment="1">
      <alignment horizontal="center"/>
    </xf>
    <xf numFmtId="167" fontId="8" fillId="0" borderId="29" xfId="0" applyNumberFormat="1" applyFont="1" applyBorder="1" applyAlignment="1"/>
    <xf numFmtId="167" fontId="0" fillId="0" borderId="32" xfId="0" applyNumberFormat="1" applyFont="1" applyBorder="1" applyAlignment="1"/>
    <xf numFmtId="0" fontId="9" fillId="0" borderId="35" xfId="0" applyFont="1" applyBorder="1" applyAlignment="1"/>
    <xf numFmtId="0" fontId="0" fillId="3" borderId="0" xfId="0" applyFont="1" applyFill="1" applyAlignment="1"/>
    <xf numFmtId="0" fontId="0" fillId="3" borderId="0" xfId="0" applyFont="1" applyFill="1"/>
    <xf numFmtId="0" fontId="17" fillId="3" borderId="0" xfId="0" applyFont="1" applyFill="1"/>
    <xf numFmtId="0" fontId="9" fillId="3" borderId="0" xfId="0" applyFont="1" applyFill="1"/>
    <xf numFmtId="0" fontId="13" fillId="3" borderId="0" xfId="0" applyFont="1" applyFill="1"/>
    <xf numFmtId="0" fontId="20" fillId="3" borderId="0" xfId="0" applyFont="1" applyFill="1" applyAlignment="1"/>
    <xf numFmtId="0" fontId="0" fillId="3" borderId="0" xfId="0" applyFont="1" applyFill="1" applyBorder="1" applyAlignment="1"/>
    <xf numFmtId="9" fontId="0" fillId="3" borderId="0" xfId="4" applyFont="1" applyFill="1" applyBorder="1" applyAlignment="1"/>
    <xf numFmtId="0" fontId="15" fillId="3" borderId="0" xfId="0" applyFont="1" applyFill="1" applyAlignment="1">
      <alignment horizontal="center"/>
    </xf>
    <xf numFmtId="0" fontId="22" fillId="3" borderId="0" xfId="3" applyFont="1" applyFill="1"/>
    <xf numFmtId="0" fontId="6" fillId="3" borderId="0" xfId="3" applyFont="1" applyFill="1"/>
    <xf numFmtId="0" fontId="21" fillId="3" borderId="0" xfId="3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6" fillId="0" borderId="0" xfId="0" applyFont="1"/>
    <xf numFmtId="1" fontId="6" fillId="6" borderId="0" xfId="0" applyNumberFormat="1" applyFont="1" applyFill="1" applyBorder="1" applyAlignment="1">
      <alignment horizontal="center" vertical="center"/>
    </xf>
    <xf numFmtId="0" fontId="6" fillId="6" borderId="0" xfId="0" applyFont="1" applyFill="1" applyBorder="1"/>
    <xf numFmtId="0" fontId="6" fillId="6" borderId="0" xfId="0" applyFont="1" applyFill="1" applyBorder="1" applyAlignment="1">
      <alignment horizontal="center" vertical="center"/>
    </xf>
    <xf numFmtId="168" fontId="6" fillId="7" borderId="0" xfId="0" applyNumberFormat="1" applyFont="1" applyFill="1" applyBorder="1"/>
    <xf numFmtId="0" fontId="6" fillId="7" borderId="0" xfId="0" applyFont="1" applyFill="1" applyBorder="1"/>
    <xf numFmtId="0" fontId="7" fillId="15" borderId="0" xfId="0" applyFont="1" applyFill="1" applyBorder="1" applyAlignment="1">
      <alignment horizontal="center" vertical="center" wrapText="1"/>
    </xf>
    <xf numFmtId="169" fontId="6" fillId="3" borderId="0" xfId="0" applyNumberFormat="1" applyFont="1" applyFill="1" applyBorder="1" applyAlignment="1">
      <alignment horizontal="center" vertical="center" wrapText="1"/>
    </xf>
    <xf numFmtId="169" fontId="27" fillId="3" borderId="0" xfId="0" applyNumberFormat="1" applyFont="1" applyFill="1" applyBorder="1" applyAlignment="1">
      <alignment horizontal="center" vertical="center" wrapText="1"/>
    </xf>
    <xf numFmtId="168" fontId="7" fillId="13" borderId="0" xfId="0" applyNumberFormat="1" applyFont="1" applyFill="1" applyBorder="1" applyAlignment="1">
      <alignment horizontal="center" vertical="center" wrapText="1"/>
    </xf>
    <xf numFmtId="168" fontId="7" fillId="14" borderId="0" xfId="0" applyNumberFormat="1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 vertical="center"/>
    </xf>
    <xf numFmtId="0" fontId="7" fillId="17" borderId="0" xfId="0" applyFont="1" applyFill="1" applyBorder="1" applyAlignment="1">
      <alignment horizontal="center" vertical="center"/>
    </xf>
    <xf numFmtId="0" fontId="6" fillId="0" borderId="0" xfId="0" applyFont="1" applyBorder="1"/>
    <xf numFmtId="0" fontId="9" fillId="0" borderId="0" xfId="0" applyFont="1" applyAlignment="1"/>
    <xf numFmtId="0" fontId="7" fillId="0" borderId="0" xfId="0" applyFont="1"/>
    <xf numFmtId="168" fontId="6" fillId="0" borderId="0" xfId="0" applyNumberFormat="1" applyFont="1"/>
    <xf numFmtId="170" fontId="9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171" fontId="7" fillId="0" borderId="3" xfId="0" applyNumberFormat="1" applyFont="1" applyBorder="1" applyAlignment="1">
      <alignment horizontal="center"/>
    </xf>
    <xf numFmtId="171" fontId="7" fillId="0" borderId="1" xfId="0" applyNumberFormat="1" applyFont="1" applyBorder="1" applyAlignment="1">
      <alignment horizontal="center"/>
    </xf>
    <xf numFmtId="171" fontId="7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7" fillId="18" borderId="0" xfId="0" applyFont="1" applyFill="1"/>
    <xf numFmtId="0" fontId="7" fillId="18" borderId="0" xfId="0" applyFont="1" applyFill="1" applyBorder="1"/>
    <xf numFmtId="0" fontId="0" fillId="18" borderId="47" xfId="0" applyFont="1" applyFill="1" applyBorder="1" applyAlignment="1"/>
    <xf numFmtId="168" fontId="6" fillId="18" borderId="0" xfId="0" applyNumberFormat="1" applyFont="1" applyFill="1"/>
    <xf numFmtId="0" fontId="0" fillId="18" borderId="0" xfId="0" applyFont="1" applyFill="1" applyAlignment="1"/>
    <xf numFmtId="165" fontId="7" fillId="2" borderId="0" xfId="1" applyFont="1" applyFill="1"/>
    <xf numFmtId="165" fontId="7" fillId="2" borderId="0" xfId="1" applyFont="1" applyFill="1" applyBorder="1"/>
    <xf numFmtId="165" fontId="9" fillId="2" borderId="47" xfId="1" applyFont="1" applyFill="1" applyBorder="1" applyAlignment="1"/>
    <xf numFmtId="165" fontId="9" fillId="2" borderId="0" xfId="1" applyFont="1" applyFill="1" applyAlignment="1"/>
    <xf numFmtId="165" fontId="7" fillId="0" borderId="0" xfId="1" applyFont="1"/>
    <xf numFmtId="165" fontId="6" fillId="0" borderId="0" xfId="1" applyFont="1"/>
    <xf numFmtId="165" fontId="6" fillId="0" borderId="0" xfId="1" applyFont="1" applyBorder="1"/>
    <xf numFmtId="165" fontId="0" fillId="3" borderId="47" xfId="1" applyFont="1" applyFill="1" applyBorder="1" applyAlignment="1"/>
    <xf numFmtId="165" fontId="0" fillId="0" borderId="0" xfId="1" applyFont="1" applyAlignment="1"/>
    <xf numFmtId="165" fontId="7" fillId="18" borderId="0" xfId="1" applyFont="1" applyFill="1" applyAlignment="1"/>
    <xf numFmtId="165" fontId="6" fillId="18" borderId="0" xfId="1" applyFont="1" applyFill="1"/>
    <xf numFmtId="165" fontId="0" fillId="18" borderId="47" xfId="1" applyFont="1" applyFill="1" applyBorder="1" applyAlignment="1"/>
    <xf numFmtId="165" fontId="0" fillId="18" borderId="0" xfId="1" applyFont="1" applyFill="1" applyAlignment="1"/>
    <xf numFmtId="0" fontId="30" fillId="18" borderId="0" xfId="1" applyNumberFormat="1" applyFont="1" applyFill="1" applyAlignment="1"/>
    <xf numFmtId="165" fontId="25" fillId="18" borderId="0" xfId="1" applyFont="1" applyFill="1"/>
    <xf numFmtId="165" fontId="25" fillId="18" borderId="0" xfId="1" applyFont="1" applyFill="1" applyBorder="1"/>
    <xf numFmtId="165" fontId="8" fillId="18" borderId="47" xfId="1" applyFont="1" applyFill="1" applyBorder="1" applyAlignment="1"/>
    <xf numFmtId="165" fontId="8" fillId="18" borderId="0" xfId="1" applyFont="1" applyFill="1" applyAlignment="1"/>
    <xf numFmtId="0" fontId="26" fillId="18" borderId="0" xfId="0" applyFont="1" applyFill="1" applyAlignment="1"/>
    <xf numFmtId="0" fontId="25" fillId="18" borderId="0" xfId="0" applyFont="1" applyFill="1"/>
    <xf numFmtId="0" fontId="25" fillId="18" borderId="0" xfId="0" applyFont="1" applyFill="1" applyBorder="1"/>
    <xf numFmtId="168" fontId="25" fillId="18" borderId="0" xfId="0" applyNumberFormat="1" applyFont="1" applyFill="1"/>
    <xf numFmtId="0" fontId="8" fillId="18" borderId="0" xfId="0" applyFont="1" applyFill="1" applyAlignment="1"/>
    <xf numFmtId="0" fontId="6" fillId="18" borderId="0" xfId="0" applyFont="1" applyFill="1"/>
    <xf numFmtId="0" fontId="6" fillId="18" borderId="0" xfId="0" applyFont="1" applyFill="1" applyBorder="1"/>
    <xf numFmtId="0" fontId="7" fillId="2" borderId="0" xfId="0" applyFont="1" applyFill="1" applyAlignment="1"/>
    <xf numFmtId="168" fontId="7" fillId="2" borderId="0" xfId="0" applyNumberFormat="1" applyFont="1" applyFill="1"/>
    <xf numFmtId="168" fontId="7" fillId="2" borderId="0" xfId="0" applyNumberFormat="1" applyFont="1" applyFill="1" applyBorder="1"/>
    <xf numFmtId="0" fontId="9" fillId="2" borderId="0" xfId="0" applyFont="1" applyFill="1" applyAlignment="1"/>
    <xf numFmtId="0" fontId="0" fillId="0" borderId="0" xfId="0" applyFont="1" applyBorder="1" applyAlignment="1"/>
    <xf numFmtId="0" fontId="0" fillId="3" borderId="47" xfId="0" applyFont="1" applyFill="1" applyBorder="1" applyAlignment="1"/>
    <xf numFmtId="0" fontId="26" fillId="18" borderId="0" xfId="0" applyFont="1" applyFill="1"/>
    <xf numFmtId="0" fontId="26" fillId="18" borderId="0" xfId="0" applyFont="1" applyFill="1" applyBorder="1"/>
    <xf numFmtId="0" fontId="25" fillId="18" borderId="0" xfId="0" applyFont="1" applyFill="1" applyAlignment="1"/>
    <xf numFmtId="0" fontId="10" fillId="2" borderId="0" xfId="0" applyFont="1" applyFill="1"/>
    <xf numFmtId="0" fontId="10" fillId="2" borderId="0" xfId="0" applyFont="1" applyFill="1" applyBorder="1"/>
    <xf numFmtId="168" fontId="10" fillId="2" borderId="0" xfId="0" applyNumberFormat="1" applyFont="1" applyFill="1" applyAlignment="1"/>
    <xf numFmtId="0" fontId="10" fillId="2" borderId="0" xfId="0" applyFont="1" applyFill="1" applyAlignment="1"/>
    <xf numFmtId="0" fontId="11" fillId="18" borderId="0" xfId="0" applyFont="1" applyFill="1" applyAlignment="1"/>
    <xf numFmtId="0" fontId="30" fillId="18" borderId="0" xfId="0" applyFont="1" applyFill="1"/>
    <xf numFmtId="0" fontId="30" fillId="18" borderId="0" xfId="0" applyFont="1" applyFill="1" applyBorder="1"/>
    <xf numFmtId="168" fontId="11" fillId="18" borderId="0" xfId="0" applyNumberFormat="1" applyFont="1" applyFill="1"/>
    <xf numFmtId="0" fontId="7" fillId="2" borderId="0" xfId="0" applyFont="1" applyFill="1"/>
    <xf numFmtId="0" fontId="7" fillId="2" borderId="0" xfId="0" applyFont="1" applyFill="1" applyBorder="1"/>
    <xf numFmtId="0" fontId="0" fillId="2" borderId="0" xfId="0" applyFont="1" applyFill="1" applyAlignment="1"/>
    <xf numFmtId="0" fontId="11" fillId="18" borderId="0" xfId="0" applyFont="1" applyFill="1"/>
    <xf numFmtId="0" fontId="11" fillId="18" borderId="0" xfId="0" applyFont="1" applyFill="1" applyBorder="1"/>
    <xf numFmtId="0" fontId="12" fillId="2" borderId="0" xfId="0" applyFont="1" applyFill="1"/>
    <xf numFmtId="0" fontId="12" fillId="2" borderId="0" xfId="0" applyFont="1" applyFill="1" applyBorder="1"/>
    <xf numFmtId="0" fontId="12" fillId="2" borderId="0" xfId="0" applyFont="1" applyFill="1" applyAlignment="1"/>
    <xf numFmtId="0" fontId="6" fillId="3" borderId="47" xfId="0" applyFont="1" applyFill="1" applyBorder="1"/>
    <xf numFmtId="0" fontId="7" fillId="0" borderId="0" xfId="0" applyFont="1" applyBorder="1"/>
    <xf numFmtId="0" fontId="7" fillId="3" borderId="47" xfId="0" applyFont="1" applyFill="1" applyBorder="1"/>
    <xf numFmtId="168" fontId="6" fillId="2" borderId="0" xfId="0" applyNumberFormat="1" applyFont="1" applyFill="1"/>
    <xf numFmtId="0" fontId="7" fillId="3" borderId="0" xfId="0" applyFont="1" applyFill="1"/>
    <xf numFmtId="0" fontId="7" fillId="3" borderId="0" xfId="0" applyFont="1" applyFill="1" applyBorder="1"/>
    <xf numFmtId="168" fontId="6" fillId="3" borderId="0" xfId="0" applyNumberFormat="1" applyFont="1" applyFill="1"/>
    <xf numFmtId="165" fontId="9" fillId="2" borderId="11" xfId="1" applyFont="1" applyFill="1" applyBorder="1" applyAlignment="1"/>
    <xf numFmtId="0" fontId="6" fillId="3" borderId="0" xfId="0" applyFont="1" applyFill="1" applyBorder="1"/>
    <xf numFmtId="166" fontId="7" fillId="3" borderId="0" xfId="0" applyNumberFormat="1" applyFont="1" applyFill="1" applyBorder="1"/>
    <xf numFmtId="168" fontId="7" fillId="0" borderId="0" xfId="0" applyNumberFormat="1" applyFont="1"/>
    <xf numFmtId="10" fontId="7" fillId="3" borderId="0" xfId="0" applyNumberFormat="1" applyFont="1" applyFill="1" applyBorder="1"/>
    <xf numFmtId="10" fontId="7" fillId="0" borderId="0" xfId="4" applyNumberFormat="1" applyFont="1"/>
    <xf numFmtId="0" fontId="12" fillId="0" borderId="0" xfId="0" applyFont="1" applyAlignment="1"/>
    <xf numFmtId="0" fontId="10" fillId="0" borderId="0" xfId="0" applyFont="1" applyAlignment="1"/>
    <xf numFmtId="0" fontId="10" fillId="0" borderId="0" xfId="1" applyNumberFormat="1" applyFont="1" applyAlignment="1"/>
    <xf numFmtId="165" fontId="12" fillId="0" borderId="0" xfId="1" applyFont="1" applyAlignment="1"/>
    <xf numFmtId="165" fontId="10" fillId="0" borderId="0" xfId="0" applyNumberFormat="1" applyFont="1" applyAlignment="1"/>
    <xf numFmtId="165" fontId="12" fillId="0" borderId="0" xfId="0" applyNumberFormat="1" applyFont="1" applyAlignment="1"/>
    <xf numFmtId="0" fontId="8" fillId="0" borderId="43" xfId="3" applyFont="1" applyBorder="1" applyAlignment="1"/>
    <xf numFmtId="0" fontId="8" fillId="0" borderId="44" xfId="3" applyFont="1" applyBorder="1" applyAlignment="1"/>
    <xf numFmtId="0" fontId="8" fillId="0" borderId="39" xfId="3" applyFont="1" applyBorder="1" applyAlignment="1"/>
    <xf numFmtId="167" fontId="8" fillId="0" borderId="45" xfId="3" applyNumberFormat="1" applyFont="1" applyBorder="1" applyAlignment="1"/>
    <xf numFmtId="0" fontId="8" fillId="0" borderId="0" xfId="3" applyFont="1" applyBorder="1" applyAlignment="1"/>
    <xf numFmtId="165" fontId="0" fillId="0" borderId="0" xfId="1" applyFont="1" applyBorder="1" applyAlignment="1"/>
    <xf numFmtId="0" fontId="8" fillId="0" borderId="9" xfId="3" applyFont="1" applyBorder="1" applyAlignment="1"/>
    <xf numFmtId="0" fontId="9" fillId="0" borderId="0" xfId="3" applyFont="1" applyBorder="1" applyAlignment="1">
      <alignment horizontal="right"/>
    </xf>
    <xf numFmtId="165" fontId="8" fillId="0" borderId="8" xfId="3" applyNumberFormat="1" applyFont="1" applyBorder="1" applyAlignment="1"/>
    <xf numFmtId="165" fontId="8" fillId="0" borderId="7" xfId="3" applyNumberFormat="1" applyFont="1" applyBorder="1" applyAlignment="1"/>
    <xf numFmtId="165" fontId="8" fillId="0" borderId="6" xfId="3" applyNumberFormat="1" applyFont="1" applyBorder="1" applyAlignment="1"/>
    <xf numFmtId="170" fontId="7" fillId="0" borderId="1" xfId="0" applyNumberFormat="1" applyFont="1" applyBorder="1" applyAlignment="1">
      <alignment vertical="center"/>
    </xf>
    <xf numFmtId="168" fontId="7" fillId="0" borderId="0" xfId="0" applyNumberFormat="1" applyFont="1" applyAlignment="1">
      <alignment horizontal="center"/>
    </xf>
    <xf numFmtId="0" fontId="7" fillId="0" borderId="0" xfId="0" applyFont="1"/>
    <xf numFmtId="0" fontId="9" fillId="0" borderId="1" xfId="0" applyFont="1" applyBorder="1" applyAlignment="1"/>
    <xf numFmtId="49" fontId="7" fillId="0" borderId="1" xfId="0" applyNumberFormat="1" applyFont="1" applyBorder="1" applyAlignment="1">
      <alignment horizontal="right" vertical="center"/>
    </xf>
    <xf numFmtId="0" fontId="9" fillId="3" borderId="0" xfId="0" applyFont="1" applyFill="1" applyAlignment="1"/>
    <xf numFmtId="0" fontId="8" fillId="3" borderId="0" xfId="0" applyFont="1" applyFill="1" applyAlignment="1"/>
    <xf numFmtId="0" fontId="35" fillId="0" borderId="1" xfId="0" applyFont="1" applyFill="1" applyBorder="1" applyAlignment="1">
      <alignment horizontal="left" vertical="center"/>
    </xf>
    <xf numFmtId="167" fontId="9" fillId="0" borderId="1" xfId="2" applyFont="1" applyBorder="1" applyAlignment="1"/>
    <xf numFmtId="0" fontId="8" fillId="0" borderId="1" xfId="0" applyFont="1" applyFill="1" applyBorder="1" applyAlignment="1"/>
    <xf numFmtId="10" fontId="0" fillId="0" borderId="1" xfId="9" applyNumberFormat="1" applyFont="1" applyBorder="1" applyAlignment="1"/>
    <xf numFmtId="0" fontId="8" fillId="3" borderId="0" xfId="0" applyFont="1" applyFill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169" fontId="8" fillId="3" borderId="0" xfId="3" applyNumberFormat="1" applyFont="1" applyFill="1" applyAlignment="1"/>
    <xf numFmtId="0" fontId="15" fillId="3" borderId="12" xfId="0" applyFont="1" applyFill="1" applyBorder="1" applyAlignment="1">
      <alignment horizontal="center"/>
    </xf>
    <xf numFmtId="0" fontId="15" fillId="3" borderId="2" xfId="0" applyFont="1" applyFill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/>
    </xf>
    <xf numFmtId="0" fontId="8" fillId="3" borderId="0" xfId="0" applyFont="1" applyFill="1" applyBorder="1" applyAlignment="1"/>
    <xf numFmtId="10" fontId="0" fillId="3" borderId="0" xfId="9" applyNumberFormat="1" applyFont="1" applyFill="1" applyBorder="1" applyAlignment="1"/>
    <xf numFmtId="0" fontId="9" fillId="3" borderId="0" xfId="0" applyFont="1" applyFill="1" applyBorder="1" applyAlignment="1"/>
    <xf numFmtId="0" fontId="8" fillId="3" borderId="0" xfId="3" applyFont="1" applyFill="1" applyBorder="1" applyAlignment="1"/>
    <xf numFmtId="0" fontId="34" fillId="3" borderId="0" xfId="0" applyFont="1" applyFill="1" applyAlignment="1"/>
    <xf numFmtId="0" fontId="6" fillId="3" borderId="0" xfId="0" applyFont="1" applyFill="1"/>
    <xf numFmtId="0" fontId="7" fillId="3" borderId="0" xfId="0" applyFont="1" applyFill="1" applyBorder="1" applyAlignment="1">
      <alignment horizontal="center"/>
    </xf>
    <xf numFmtId="0" fontId="7" fillId="3" borderId="0" xfId="0" applyFont="1" applyFill="1"/>
    <xf numFmtId="10" fontId="6" fillId="3" borderId="0" xfId="0" applyNumberFormat="1" applyFont="1" applyFill="1" applyAlignment="1">
      <alignment horizontal="right"/>
    </xf>
    <xf numFmtId="10" fontId="6" fillId="3" borderId="0" xfId="0" applyNumberFormat="1" applyFont="1" applyFill="1" applyBorder="1"/>
    <xf numFmtId="167" fontId="0" fillId="3" borderId="0" xfId="0" applyNumberFormat="1" applyFont="1" applyFill="1" applyAlignment="1"/>
    <xf numFmtId="165" fontId="11" fillId="18" borderId="0" xfId="0" applyNumberFormat="1" applyFont="1" applyFill="1"/>
    <xf numFmtId="165" fontId="11" fillId="18" borderId="0" xfId="0" applyNumberFormat="1" applyFont="1" applyFill="1" applyBorder="1"/>
    <xf numFmtId="0" fontId="9" fillId="3" borderId="0" xfId="3" applyFont="1" applyFill="1" applyAlignment="1"/>
    <xf numFmtId="165" fontId="11" fillId="18" borderId="0" xfId="1" applyFont="1" applyFill="1"/>
    <xf numFmtId="165" fontId="11" fillId="18" borderId="0" xfId="1" applyFont="1" applyFill="1" applyBorder="1"/>
    <xf numFmtId="168" fontId="7" fillId="18" borderId="0" xfId="0" applyNumberFormat="1" applyFont="1" applyFill="1"/>
    <xf numFmtId="165" fontId="7" fillId="18" borderId="0" xfId="1" applyFont="1" applyFill="1"/>
    <xf numFmtId="0" fontId="9" fillId="18" borderId="0" xfId="0" applyFont="1" applyFill="1" applyAlignment="1"/>
    <xf numFmtId="0" fontId="6" fillId="18" borderId="0" xfId="0" applyFont="1" applyFill="1" applyAlignment="1"/>
    <xf numFmtId="168" fontId="7" fillId="3" borderId="0" xfId="0" applyNumberFormat="1" applyFont="1" applyFill="1"/>
    <xf numFmtId="168" fontId="9" fillId="2" borderId="0" xfId="0" applyNumberFormat="1" applyFont="1" applyFill="1" applyAlignment="1"/>
    <xf numFmtId="168" fontId="9" fillId="3" borderId="0" xfId="0" applyNumberFormat="1" applyFont="1" applyFill="1" applyAlignment="1"/>
    <xf numFmtId="168" fontId="7" fillId="2" borderId="0" xfId="0" applyNumberFormat="1" applyFont="1" applyFill="1" applyAlignment="1"/>
    <xf numFmtId="0" fontId="33" fillId="7" borderId="0" xfId="3" applyFont="1" applyFill="1" applyBorder="1" applyAlignment="1">
      <alignment vertical="center"/>
    </xf>
    <xf numFmtId="0" fontId="32" fillId="7" borderId="0" xfId="3" applyFont="1" applyFill="1" applyBorder="1" applyAlignment="1">
      <alignment vertical="center"/>
    </xf>
    <xf numFmtId="0" fontId="6" fillId="7" borderId="0" xfId="3" applyNumberFormat="1" applyFont="1" applyFill="1" applyBorder="1"/>
    <xf numFmtId="0" fontId="6" fillId="3" borderId="0" xfId="3" applyNumberFormat="1" applyFont="1" applyFill="1"/>
    <xf numFmtId="0" fontId="11" fillId="7" borderId="0" xfId="3" applyFont="1" applyFill="1" applyBorder="1"/>
    <xf numFmtId="0" fontId="12" fillId="7" borderId="0" xfId="3" applyFont="1" applyFill="1" applyBorder="1"/>
    <xf numFmtId="0" fontId="12" fillId="9" borderId="47" xfId="0" applyFont="1" applyFill="1" applyBorder="1" applyAlignment="1">
      <alignment horizontal="left" vertical="center"/>
    </xf>
    <xf numFmtId="1" fontId="25" fillId="9" borderId="47" xfId="3" applyNumberFormat="1" applyFont="1" applyFill="1" applyBorder="1" applyAlignment="1">
      <alignment horizontal="center" vertical="center"/>
    </xf>
    <xf numFmtId="0" fontId="25" fillId="9" borderId="47" xfId="3" applyFont="1" applyFill="1" applyBorder="1" applyAlignment="1">
      <alignment horizontal="center" vertical="center"/>
    </xf>
    <xf numFmtId="1" fontId="12" fillId="9" borderId="47" xfId="3" applyNumberFormat="1" applyFont="1" applyFill="1" applyBorder="1" applyAlignment="1">
      <alignment horizontal="center" vertical="center"/>
    </xf>
    <xf numFmtId="0" fontId="12" fillId="9" borderId="47" xfId="3" applyFont="1" applyFill="1" applyBorder="1" applyAlignment="1">
      <alignment horizontal="center" vertical="center"/>
    </xf>
    <xf numFmtId="167" fontId="12" fillId="9" borderId="47" xfId="3" applyNumberFormat="1" applyFont="1" applyFill="1" applyBorder="1" applyAlignment="1">
      <alignment horizontal="center" vertical="center"/>
    </xf>
    <xf numFmtId="1" fontId="12" fillId="8" borderId="47" xfId="3" applyNumberFormat="1" applyFont="1" applyFill="1" applyBorder="1" applyAlignment="1">
      <alignment horizontal="center" vertical="center" wrapText="1"/>
    </xf>
    <xf numFmtId="0" fontId="12" fillId="3" borderId="47" xfId="0" applyFont="1" applyFill="1" applyBorder="1" applyAlignment="1">
      <alignment horizontal="left" vertical="center"/>
    </xf>
    <xf numFmtId="0" fontId="25" fillId="3" borderId="47" xfId="3" applyFont="1" applyFill="1" applyBorder="1" applyAlignment="1">
      <alignment horizontal="center" vertical="center"/>
    </xf>
    <xf numFmtId="1" fontId="12" fillId="3" borderId="47" xfId="3" applyNumberFormat="1" applyFont="1" applyFill="1" applyBorder="1" applyAlignment="1">
      <alignment horizontal="center" vertical="center"/>
    </xf>
    <xf numFmtId="0" fontId="12" fillId="3" borderId="47" xfId="3" applyFont="1" applyFill="1" applyBorder="1" applyAlignment="1">
      <alignment horizontal="center" vertical="center"/>
    </xf>
    <xf numFmtId="167" fontId="12" fillId="3" borderId="47" xfId="3" applyNumberFormat="1" applyFont="1" applyFill="1" applyBorder="1" applyAlignment="1">
      <alignment horizontal="center" vertical="center"/>
    </xf>
    <xf numFmtId="1" fontId="12" fillId="7" borderId="47" xfId="3" applyNumberFormat="1" applyFont="1" applyFill="1" applyBorder="1" applyAlignment="1">
      <alignment horizontal="center" vertical="center" wrapText="1"/>
    </xf>
    <xf numFmtId="1" fontId="12" fillId="23" borderId="47" xfId="3" applyNumberFormat="1" applyFont="1" applyFill="1" applyBorder="1" applyAlignment="1">
      <alignment horizontal="center" vertical="center"/>
    </xf>
    <xf numFmtId="0" fontId="42" fillId="22" borderId="24" xfId="3" applyFont="1" applyFill="1" applyBorder="1" applyAlignment="1">
      <alignment horizontal="center" vertical="center" wrapText="1"/>
    </xf>
    <xf numFmtId="0" fontId="41" fillId="22" borderId="24" xfId="3" applyFont="1" applyFill="1" applyBorder="1" applyAlignment="1">
      <alignment horizontal="center" vertical="center" wrapText="1"/>
    </xf>
    <xf numFmtId="0" fontId="12" fillId="9" borderId="47" xfId="0" applyFont="1" applyFill="1" applyBorder="1" applyAlignment="1">
      <alignment horizontal="center" vertical="center"/>
    </xf>
    <xf numFmtId="0" fontId="12" fillId="3" borderId="47" xfId="0" applyFont="1" applyFill="1" applyBorder="1" applyAlignment="1">
      <alignment horizontal="center" vertical="center"/>
    </xf>
    <xf numFmtId="1" fontId="12" fillId="8" borderId="47" xfId="3" applyNumberFormat="1" applyFont="1" applyFill="1" applyBorder="1" applyAlignment="1">
      <alignment horizontal="center" vertical="center"/>
    </xf>
    <xf numFmtId="0" fontId="33" fillId="6" borderId="0" xfId="3" applyFont="1" applyFill="1" applyBorder="1" applyAlignment="1">
      <alignment vertical="center"/>
    </xf>
    <xf numFmtId="0" fontId="8" fillId="7" borderId="0" xfId="3" applyFont="1" applyFill="1" applyBorder="1"/>
    <xf numFmtId="164" fontId="12" fillId="9" borderId="47" xfId="3" applyNumberFormat="1" applyFont="1" applyFill="1" applyBorder="1" applyAlignment="1">
      <alignment horizontal="center" vertical="center"/>
    </xf>
    <xf numFmtId="164" fontId="12" fillId="3" borderId="47" xfId="3" applyNumberFormat="1" applyFont="1" applyFill="1" applyBorder="1" applyAlignment="1">
      <alignment horizontal="center" vertical="center"/>
    </xf>
    <xf numFmtId="1" fontId="43" fillId="20" borderId="52" xfId="3" applyNumberFormat="1" applyFont="1" applyFill="1" applyBorder="1" applyAlignment="1">
      <alignment horizontal="center" vertical="center" wrapText="1"/>
    </xf>
    <xf numFmtId="167" fontId="43" fillId="20" borderId="52" xfId="3" applyNumberFormat="1" applyFont="1" applyFill="1" applyBorder="1" applyAlignment="1">
      <alignment horizontal="center" vertical="center" wrapText="1"/>
    </xf>
    <xf numFmtId="164" fontId="43" fillId="20" borderId="52" xfId="3" applyNumberFormat="1" applyFont="1" applyFill="1" applyBorder="1" applyAlignment="1">
      <alignment horizontal="center" vertical="center" wrapText="1"/>
    </xf>
    <xf numFmtId="0" fontId="39" fillId="10" borderId="45" xfId="3" applyFont="1" applyFill="1" applyBorder="1" applyAlignment="1">
      <alignment vertical="center" wrapText="1"/>
    </xf>
    <xf numFmtId="1" fontId="6" fillId="9" borderId="47" xfId="3" applyNumberFormat="1" applyFont="1" applyFill="1" applyBorder="1" applyAlignment="1">
      <alignment horizontal="center" vertical="center"/>
    </xf>
    <xf numFmtId="0" fontId="6" fillId="3" borderId="47" xfId="3" applyFont="1" applyFill="1" applyBorder="1" applyAlignment="1">
      <alignment horizontal="center" vertical="center"/>
    </xf>
    <xf numFmtId="0" fontId="6" fillId="9" borderId="47" xfId="3" applyFont="1" applyFill="1" applyBorder="1" applyAlignment="1">
      <alignment horizontal="center" vertical="center"/>
    </xf>
    <xf numFmtId="164" fontId="43" fillId="20" borderId="58" xfId="3" applyNumberFormat="1" applyFont="1" applyFill="1" applyBorder="1" applyAlignment="1">
      <alignment horizontal="center" vertical="center" wrapText="1"/>
    </xf>
    <xf numFmtId="1" fontId="12" fillId="9" borderId="47" xfId="0" applyNumberFormat="1" applyFont="1" applyFill="1" applyBorder="1" applyAlignment="1">
      <alignment horizontal="center" vertical="center"/>
    </xf>
    <xf numFmtId="1" fontId="12" fillId="3" borderId="47" xfId="0" applyNumberFormat="1" applyFont="1" applyFill="1" applyBorder="1" applyAlignment="1">
      <alignment horizontal="center" vertical="center"/>
    </xf>
    <xf numFmtId="164" fontId="6" fillId="9" borderId="47" xfId="3" applyNumberFormat="1" applyFont="1" applyFill="1" applyBorder="1" applyAlignment="1">
      <alignment horizontal="center" vertical="center"/>
    </xf>
    <xf numFmtId="164" fontId="6" fillId="3" borderId="47" xfId="3" applyNumberFormat="1" applyFont="1" applyFill="1" applyBorder="1" applyAlignment="1">
      <alignment horizontal="center" vertical="center"/>
    </xf>
    <xf numFmtId="164" fontId="12" fillId="23" borderId="47" xfId="3" applyNumberFormat="1" applyFont="1" applyFill="1" applyBorder="1" applyAlignment="1">
      <alignment horizontal="center" vertical="center"/>
    </xf>
    <xf numFmtId="164" fontId="12" fillId="9" borderId="47" xfId="0" applyNumberFormat="1" applyFont="1" applyFill="1" applyBorder="1" applyAlignment="1">
      <alignment horizontal="center" vertical="center"/>
    </xf>
    <xf numFmtId="164" fontId="12" fillId="3" borderId="47" xfId="0" applyNumberFormat="1" applyFont="1" applyFill="1" applyBorder="1" applyAlignment="1">
      <alignment horizontal="center" vertical="center"/>
    </xf>
    <xf numFmtId="164" fontId="12" fillId="8" borderId="47" xfId="3" applyNumberFormat="1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164" fontId="6" fillId="3" borderId="11" xfId="3" applyNumberFormat="1" applyFont="1" applyFill="1" applyBorder="1" applyAlignment="1">
      <alignment horizontal="center" vertical="center"/>
    </xf>
    <xf numFmtId="1" fontId="6" fillId="3" borderId="47" xfId="3" applyNumberFormat="1" applyFont="1" applyFill="1" applyBorder="1" applyAlignment="1">
      <alignment horizontal="center" vertical="center"/>
    </xf>
    <xf numFmtId="164" fontId="12" fillId="12" borderId="47" xfId="3" applyNumberFormat="1" applyFont="1" applyFill="1" applyBorder="1" applyAlignment="1">
      <alignment horizontal="center" vertical="center"/>
    </xf>
    <xf numFmtId="1" fontId="43" fillId="20" borderId="58" xfId="3" applyNumberFormat="1" applyFont="1" applyFill="1" applyBorder="1" applyAlignment="1">
      <alignment horizontal="center" vertical="center" wrapText="1"/>
    </xf>
    <xf numFmtId="0" fontId="33" fillId="6" borderId="0" xfId="0" applyFont="1" applyFill="1" applyBorder="1" applyAlignment="1">
      <alignment horizontal="center" vertical="center"/>
    </xf>
    <xf numFmtId="0" fontId="47" fillId="3" borderId="0" xfId="0" applyFont="1" applyFill="1" applyAlignment="1">
      <alignment horizontal="center" vertical="center"/>
    </xf>
    <xf numFmtId="0" fontId="48" fillId="3" borderId="0" xfId="0" applyFont="1" applyFill="1" applyAlignment="1"/>
    <xf numFmtId="0" fontId="49" fillId="3" borderId="0" xfId="0" applyFont="1" applyFill="1" applyAlignment="1"/>
    <xf numFmtId="1" fontId="25" fillId="3" borderId="47" xfId="3" applyNumberFormat="1" applyFont="1" applyFill="1" applyBorder="1" applyAlignment="1">
      <alignment horizontal="center" vertical="center"/>
    </xf>
    <xf numFmtId="0" fontId="38" fillId="22" borderId="60" xfId="3" applyFont="1" applyFill="1" applyBorder="1" applyAlignment="1">
      <alignment horizontal="center" vertical="center" wrapText="1"/>
    </xf>
    <xf numFmtId="1" fontId="6" fillId="0" borderId="47" xfId="3" applyNumberFormat="1" applyFont="1" applyBorder="1" applyAlignment="1">
      <alignment horizontal="center"/>
    </xf>
    <xf numFmtId="1" fontId="6" fillId="9" borderId="47" xfId="3" applyNumberFormat="1" applyFont="1" applyFill="1" applyBorder="1" applyAlignment="1">
      <alignment horizontal="center"/>
    </xf>
    <xf numFmtId="164" fontId="6" fillId="6" borderId="47" xfId="3" applyNumberFormat="1" applyFont="1" applyFill="1" applyBorder="1" applyAlignment="1">
      <alignment horizontal="left" vertical="center" wrapText="1"/>
    </xf>
    <xf numFmtId="164" fontId="6" fillId="8" borderId="47" xfId="3" applyNumberFormat="1" applyFont="1" applyFill="1" applyBorder="1" applyAlignment="1">
      <alignment horizontal="left" vertical="center" wrapText="1"/>
    </xf>
    <xf numFmtId="1" fontId="6" fillId="14" borderId="47" xfId="0" applyNumberFormat="1" applyFont="1" applyFill="1" applyBorder="1" applyAlignment="1">
      <alignment horizontal="center" vertical="center"/>
    </xf>
    <xf numFmtId="1" fontId="6" fillId="23" borderId="47" xfId="0" applyNumberFormat="1" applyFont="1" applyFill="1" applyBorder="1" applyAlignment="1">
      <alignment horizontal="center" vertical="center"/>
    </xf>
    <xf numFmtId="1" fontId="6" fillId="12" borderId="47" xfId="0" applyNumberFormat="1" applyFont="1" applyFill="1" applyBorder="1" applyAlignment="1">
      <alignment horizontal="center" vertical="center"/>
    </xf>
    <xf numFmtId="1" fontId="6" fillId="28" borderId="47" xfId="0" applyNumberFormat="1" applyFont="1" applyFill="1" applyBorder="1" applyAlignment="1">
      <alignment horizontal="center" vertical="center"/>
    </xf>
    <xf numFmtId="1" fontId="6" fillId="16" borderId="47" xfId="0" applyNumberFormat="1" applyFont="1" applyFill="1" applyBorder="1" applyAlignment="1">
      <alignment horizontal="center" vertical="center"/>
    </xf>
    <xf numFmtId="0" fontId="6" fillId="14" borderId="45" xfId="0" applyFont="1" applyFill="1" applyBorder="1" applyAlignment="1">
      <alignment horizontal="center" vertical="center"/>
    </xf>
    <xf numFmtId="0" fontId="6" fillId="23" borderId="45" xfId="0" applyFont="1" applyFill="1" applyBorder="1" applyAlignment="1">
      <alignment horizontal="center" vertical="center"/>
    </xf>
    <xf numFmtId="0" fontId="6" fillId="12" borderId="45" xfId="0" applyFont="1" applyFill="1" applyBorder="1" applyAlignment="1">
      <alignment horizontal="center" vertical="center"/>
    </xf>
    <xf numFmtId="0" fontId="6" fillId="28" borderId="45" xfId="0" applyFont="1" applyFill="1" applyBorder="1" applyAlignment="1">
      <alignment horizontal="center" vertical="center"/>
    </xf>
    <xf numFmtId="0" fontId="6" fillId="16" borderId="45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wrapText="1"/>
    </xf>
    <xf numFmtId="0" fontId="6" fillId="9" borderId="47" xfId="0" applyFont="1" applyFill="1" applyBorder="1" applyAlignment="1">
      <alignment horizontal="center" vertical="center" wrapText="1"/>
    </xf>
    <xf numFmtId="3" fontId="6" fillId="3" borderId="47" xfId="0" applyNumberFormat="1" applyFont="1" applyFill="1" applyBorder="1" applyAlignment="1">
      <alignment horizontal="center" vertical="center" wrapText="1"/>
    </xf>
    <xf numFmtId="3" fontId="6" fillId="9" borderId="47" xfId="0" applyNumberFormat="1" applyFont="1" applyFill="1" applyBorder="1" applyAlignment="1">
      <alignment horizontal="center" vertical="center" wrapText="1"/>
    </xf>
    <xf numFmtId="2" fontId="6" fillId="14" borderId="47" xfId="0" applyNumberFormat="1" applyFont="1" applyFill="1" applyBorder="1" applyAlignment="1">
      <alignment horizontal="center" vertical="center"/>
    </xf>
    <xf numFmtId="2" fontId="6" fillId="27" borderId="47" xfId="0" applyNumberFormat="1" applyFont="1" applyFill="1" applyBorder="1" applyAlignment="1">
      <alignment horizontal="center" vertical="center"/>
    </xf>
    <xf numFmtId="2" fontId="6" fillId="13" borderId="47" xfId="0" applyNumberFormat="1" applyFont="1" applyFill="1" applyBorder="1" applyAlignment="1">
      <alignment horizontal="center" vertical="center" wrapText="1"/>
    </xf>
    <xf numFmtId="2" fontId="6" fillId="26" borderId="47" xfId="0" applyNumberFormat="1" applyFont="1" applyFill="1" applyBorder="1" applyAlignment="1">
      <alignment horizontal="center" vertical="center" wrapText="1"/>
    </xf>
    <xf numFmtId="2" fontId="6" fillId="8" borderId="47" xfId="0" applyNumberFormat="1" applyFont="1" applyFill="1" applyBorder="1" applyAlignment="1">
      <alignment horizontal="center" vertical="center"/>
    </xf>
    <xf numFmtId="2" fontId="6" fillId="7" borderId="47" xfId="0" applyNumberFormat="1" applyFont="1" applyFill="1" applyBorder="1" applyAlignment="1">
      <alignment horizontal="center" vertical="center"/>
    </xf>
    <xf numFmtId="0" fontId="6" fillId="15" borderId="47" xfId="0" applyFont="1" applyFill="1" applyBorder="1" applyAlignment="1">
      <alignment horizontal="center" vertical="center" wrapText="1"/>
    </xf>
    <xf numFmtId="2" fontId="6" fillId="15" borderId="47" xfId="0" applyNumberFormat="1" applyFont="1" applyFill="1" applyBorder="1" applyAlignment="1">
      <alignment horizontal="center" vertical="center" wrapText="1"/>
    </xf>
    <xf numFmtId="2" fontId="25" fillId="9" borderId="47" xfId="3" applyNumberFormat="1" applyFont="1" applyFill="1" applyBorder="1" applyAlignment="1">
      <alignment horizontal="center" vertical="center"/>
    </xf>
    <xf numFmtId="2" fontId="25" fillId="3" borderId="47" xfId="3" applyNumberFormat="1" applyFont="1" applyFill="1" applyBorder="1" applyAlignment="1">
      <alignment horizontal="center" vertical="center"/>
    </xf>
    <xf numFmtId="0" fontId="43" fillId="20" borderId="55" xfId="3" applyFont="1" applyFill="1" applyBorder="1" applyAlignment="1">
      <alignment horizontal="center" vertical="center" wrapText="1"/>
    </xf>
    <xf numFmtId="0" fontId="43" fillId="20" borderId="52" xfId="3" applyFont="1" applyFill="1" applyBorder="1" applyAlignment="1">
      <alignment horizontal="center" vertical="center" wrapText="1"/>
    </xf>
    <xf numFmtId="0" fontId="43" fillId="19" borderId="55" xfId="3" applyFont="1" applyFill="1" applyBorder="1" applyAlignment="1">
      <alignment horizontal="center" vertical="center" wrapText="1"/>
    </xf>
    <xf numFmtId="0" fontId="43" fillId="19" borderId="52" xfId="3" applyFont="1" applyFill="1" applyBorder="1" applyAlignment="1">
      <alignment horizontal="center" vertical="center" wrapText="1"/>
    </xf>
    <xf numFmtId="1" fontId="12" fillId="12" borderId="47" xfId="3" applyNumberFormat="1" applyFont="1" applyFill="1" applyBorder="1" applyAlignment="1">
      <alignment horizontal="center" vertical="center"/>
    </xf>
    <xf numFmtId="164" fontId="12" fillId="12" borderId="11" xfId="3" applyNumberFormat="1" applyFont="1" applyFill="1" applyBorder="1" applyAlignment="1">
      <alignment horizontal="center" vertical="center"/>
    </xf>
    <xf numFmtId="164" fontId="0" fillId="0" borderId="47" xfId="0" applyNumberFormat="1" applyFont="1" applyBorder="1" applyAlignment="1"/>
    <xf numFmtId="164" fontId="0" fillId="0" borderId="45" xfId="0" applyNumberFormat="1" applyFont="1" applyBorder="1" applyAlignment="1"/>
    <xf numFmtId="164" fontId="0" fillId="9" borderId="47" xfId="0" applyNumberFormat="1" applyFont="1" applyFill="1" applyBorder="1" applyAlignment="1"/>
    <xf numFmtId="164" fontId="0" fillId="9" borderId="45" xfId="0" applyNumberFormat="1" applyFont="1" applyFill="1" applyBorder="1" applyAlignment="1"/>
    <xf numFmtId="164" fontId="6" fillId="3" borderId="47" xfId="0" applyNumberFormat="1" applyFont="1" applyFill="1" applyBorder="1" applyAlignment="1">
      <alignment horizontal="center" vertical="center" wrapText="1"/>
    </xf>
    <xf numFmtId="164" fontId="6" fillId="9" borderId="47" xfId="0" applyNumberFormat="1" applyFont="1" applyFill="1" applyBorder="1" applyAlignment="1">
      <alignment horizontal="center" vertical="center" wrapText="1"/>
    </xf>
    <xf numFmtId="164" fontId="6" fillId="9" borderId="11" xfId="0" applyNumberFormat="1" applyFont="1" applyFill="1" applyBorder="1" applyAlignment="1">
      <alignment horizontal="center" vertical="center" wrapText="1"/>
    </xf>
    <xf numFmtId="164" fontId="6" fillId="0" borderId="47" xfId="3" applyNumberFormat="1" applyFont="1" applyBorder="1" applyAlignment="1">
      <alignment horizontal="center"/>
    </xf>
    <xf numFmtId="164" fontId="6" fillId="9" borderId="47" xfId="3" applyNumberFormat="1" applyFont="1" applyFill="1" applyBorder="1" applyAlignment="1">
      <alignment horizontal="center"/>
    </xf>
    <xf numFmtId="2" fontId="6" fillId="0" borderId="47" xfId="3" applyNumberFormat="1" applyFont="1" applyBorder="1" applyAlignment="1">
      <alignment horizontal="center"/>
    </xf>
    <xf numFmtId="2" fontId="6" fillId="9" borderId="47" xfId="3" applyNumberFormat="1" applyFont="1" applyFill="1" applyBorder="1" applyAlignment="1">
      <alignment horizontal="center"/>
    </xf>
    <xf numFmtId="172" fontId="41" fillId="11" borderId="41" xfId="3" applyNumberFormat="1" applyFont="1" applyFill="1" applyBorder="1" applyAlignment="1">
      <alignment horizontal="left" vertical="center"/>
    </xf>
    <xf numFmtId="0" fontId="6" fillId="7" borderId="0" xfId="0" applyFont="1" applyFill="1" applyBorder="1" applyAlignment="1">
      <alignment horizontal="center" vertical="center"/>
    </xf>
    <xf numFmtId="0" fontId="14" fillId="3" borderId="0" xfId="0" applyFont="1" applyFill="1" applyBorder="1"/>
    <xf numFmtId="0" fontId="6" fillId="3" borderId="0" xfId="0" applyFont="1" applyFill="1" applyAlignment="1">
      <alignment wrapText="1"/>
    </xf>
    <xf numFmtId="0" fontId="6" fillId="3" borderId="0" xfId="0" applyFont="1" applyFill="1" applyAlignment="1">
      <alignment horizontal="center" vertical="center"/>
    </xf>
    <xf numFmtId="1" fontId="6" fillId="7" borderId="0" xfId="0" applyNumberFormat="1" applyFont="1" applyFill="1" applyBorder="1" applyAlignment="1">
      <alignment horizontal="center" vertical="center"/>
    </xf>
    <xf numFmtId="1" fontId="6" fillId="3" borderId="0" xfId="0" applyNumberFormat="1" applyFont="1" applyFill="1" applyAlignment="1">
      <alignment horizontal="center" vertical="center"/>
    </xf>
    <xf numFmtId="168" fontId="12" fillId="29" borderId="0" xfId="3" applyNumberFormat="1" applyFont="1" applyFill="1" applyBorder="1" applyAlignment="1">
      <alignment horizontal="right" vertical="center" wrapText="1"/>
    </xf>
    <xf numFmtId="0" fontId="42" fillId="30" borderId="24" xfId="3" applyFont="1" applyFill="1" applyBorder="1" applyAlignment="1">
      <alignment horizontal="center" vertical="center" wrapText="1"/>
    </xf>
    <xf numFmtId="0" fontId="12" fillId="31" borderId="47" xfId="3" applyNumberFormat="1" applyFont="1" applyFill="1" applyBorder="1" applyAlignment="1">
      <alignment horizontal="center" vertical="center"/>
    </xf>
    <xf numFmtId="167" fontId="43" fillId="30" borderId="52" xfId="3" applyNumberFormat="1" applyFont="1" applyFill="1" applyBorder="1" applyAlignment="1">
      <alignment horizontal="center" vertical="center" wrapText="1"/>
    </xf>
    <xf numFmtId="0" fontId="12" fillId="29" borderId="0" xfId="3" applyFont="1" applyFill="1" applyBorder="1"/>
    <xf numFmtId="0" fontId="6" fillId="29" borderId="0" xfId="3" applyFont="1" applyFill="1" applyBorder="1"/>
    <xf numFmtId="0" fontId="6" fillId="31" borderId="0" xfId="3" applyFont="1" applyFill="1"/>
    <xf numFmtId="0" fontId="8" fillId="31" borderId="0" xfId="3" applyFont="1" applyFill="1"/>
    <xf numFmtId="0" fontId="0" fillId="31" borderId="0" xfId="0" applyFont="1" applyFill="1" applyAlignment="1"/>
    <xf numFmtId="0" fontId="10" fillId="29" borderId="0" xfId="3" applyFont="1" applyFill="1" applyBorder="1" applyAlignment="1">
      <alignment horizontal="left" vertical="center" wrapText="1"/>
    </xf>
    <xf numFmtId="1" fontId="12" fillId="31" borderId="47" xfId="3" applyNumberFormat="1" applyFont="1" applyFill="1" applyBorder="1" applyAlignment="1">
      <alignment horizontal="center" vertical="center"/>
    </xf>
    <xf numFmtId="0" fontId="6" fillId="29" borderId="0" xfId="3" applyFont="1" applyFill="1" applyBorder="1" applyAlignment="1">
      <alignment horizontal="center"/>
    </xf>
    <xf numFmtId="1" fontId="43" fillId="30" borderId="52" xfId="3" applyNumberFormat="1" applyFont="1" applyFill="1" applyBorder="1" applyAlignment="1">
      <alignment horizontal="center" vertical="center" wrapText="1"/>
    </xf>
    <xf numFmtId="0" fontId="12" fillId="0" borderId="47" xfId="0" applyFont="1" applyFill="1" applyBorder="1" applyAlignment="1">
      <alignment horizontal="center" vertical="center"/>
    </xf>
    <xf numFmtId="1" fontId="6" fillId="0" borderId="47" xfId="3" applyNumberFormat="1" applyFont="1" applyBorder="1" applyAlignment="1">
      <alignment horizontal="left" vertical="center"/>
    </xf>
    <xf numFmtId="1" fontId="6" fillId="9" borderId="47" xfId="3" applyNumberFormat="1" applyFont="1" applyFill="1" applyBorder="1" applyAlignment="1">
      <alignment horizontal="left" vertical="center"/>
    </xf>
    <xf numFmtId="1" fontId="6" fillId="0" borderId="47" xfId="3" applyNumberFormat="1" applyFont="1" applyBorder="1" applyAlignment="1">
      <alignment horizontal="center" vertical="center"/>
    </xf>
    <xf numFmtId="0" fontId="6" fillId="0" borderId="47" xfId="3" applyFont="1" applyBorder="1" applyAlignment="1">
      <alignment horizontal="center" vertical="center"/>
    </xf>
    <xf numFmtId="164" fontId="6" fillId="6" borderId="47" xfId="3" applyNumberFormat="1" applyFont="1" applyFill="1" applyBorder="1" applyAlignment="1">
      <alignment horizontal="center" vertical="center" wrapText="1"/>
    </xf>
    <xf numFmtId="164" fontId="6" fillId="8" borderId="47" xfId="3" applyNumberFormat="1" applyFont="1" applyFill="1" applyBorder="1" applyAlignment="1">
      <alignment horizontal="center" vertical="center" wrapText="1"/>
    </xf>
    <xf numFmtId="0" fontId="6" fillId="9" borderId="47" xfId="0" applyNumberFormat="1" applyFont="1" applyFill="1" applyBorder="1" applyAlignment="1">
      <alignment horizontal="center" vertical="center" wrapText="1"/>
    </xf>
    <xf numFmtId="0" fontId="6" fillId="3" borderId="47" xfId="0" applyNumberFormat="1" applyFont="1" applyFill="1" applyBorder="1" applyAlignment="1">
      <alignment horizontal="center" vertical="center" wrapText="1"/>
    </xf>
    <xf numFmtId="0" fontId="6" fillId="9" borderId="11" xfId="0" applyNumberFormat="1" applyFont="1" applyFill="1" applyBorder="1" applyAlignment="1">
      <alignment horizontal="center" vertical="center" wrapText="1"/>
    </xf>
    <xf numFmtId="10" fontId="6" fillId="9" borderId="47" xfId="0" applyNumberFormat="1" applyFont="1" applyFill="1" applyBorder="1" applyAlignment="1">
      <alignment horizontal="center" vertical="center" wrapText="1"/>
    </xf>
    <xf numFmtId="10" fontId="6" fillId="3" borderId="47" xfId="0" applyNumberFormat="1" applyFont="1" applyFill="1" applyBorder="1" applyAlignment="1">
      <alignment horizontal="center" vertical="center" wrapText="1"/>
    </xf>
    <xf numFmtId="10" fontId="6" fillId="9" borderId="11" xfId="0" applyNumberFormat="1" applyFont="1" applyFill="1" applyBorder="1" applyAlignment="1">
      <alignment horizontal="center" vertical="center" wrapText="1"/>
    </xf>
    <xf numFmtId="0" fontId="43" fillId="20" borderId="52" xfId="3" applyNumberFormat="1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right" vertical="center"/>
    </xf>
    <xf numFmtId="0" fontId="43" fillId="20" borderId="53" xfId="3" applyFont="1" applyFill="1" applyBorder="1" applyAlignment="1">
      <alignment horizontal="center" vertical="center" wrapText="1"/>
    </xf>
    <xf numFmtId="0" fontId="42" fillId="22" borderId="45" xfId="3" applyFont="1" applyFill="1" applyBorder="1" applyAlignment="1">
      <alignment horizontal="center" vertical="center" wrapText="1"/>
    </xf>
    <xf numFmtId="164" fontId="12" fillId="3" borderId="11" xfId="0" applyNumberFormat="1" applyFont="1" applyFill="1" applyBorder="1" applyAlignment="1">
      <alignment horizontal="center" vertical="center"/>
    </xf>
    <xf numFmtId="0" fontId="38" fillId="22" borderId="70" xfId="3" applyFont="1" applyFill="1" applyBorder="1" applyAlignment="1">
      <alignment horizontal="center" vertical="center" wrapText="1"/>
    </xf>
    <xf numFmtId="0" fontId="38" fillId="22" borderId="74" xfId="3" applyFont="1" applyFill="1" applyBorder="1" applyAlignment="1">
      <alignment horizontal="center" vertical="center" wrapText="1"/>
    </xf>
    <xf numFmtId="0" fontId="38" fillId="22" borderId="75" xfId="3" applyFont="1" applyFill="1" applyBorder="1" applyAlignment="1">
      <alignment horizontal="center" vertical="center" wrapText="1"/>
    </xf>
    <xf numFmtId="1" fontId="6" fillId="26" borderId="47" xfId="0" applyNumberFormat="1" applyFont="1" applyFill="1" applyBorder="1" applyAlignment="1">
      <alignment horizontal="center" vertical="center" wrapText="1"/>
    </xf>
    <xf numFmtId="0" fontId="6" fillId="26" borderId="45" xfId="0" applyFont="1" applyFill="1" applyBorder="1" applyAlignment="1">
      <alignment horizontal="center" vertical="center" wrapText="1"/>
    </xf>
    <xf numFmtId="1" fontId="37" fillId="22" borderId="73" xfId="0" applyNumberFormat="1" applyFont="1" applyFill="1" applyBorder="1" applyAlignment="1">
      <alignment horizontal="center" vertical="center" wrapText="1"/>
    </xf>
    <xf numFmtId="0" fontId="42" fillId="22" borderId="47" xfId="3" applyFont="1" applyFill="1" applyBorder="1" applyAlignment="1">
      <alignment horizontal="center" vertical="center" wrapText="1"/>
    </xf>
    <xf numFmtId="0" fontId="41" fillId="22" borderId="47" xfId="3" applyFont="1" applyFill="1" applyBorder="1" applyAlignment="1">
      <alignment horizontal="center" vertical="center" wrapText="1"/>
    </xf>
    <xf numFmtId="169" fontId="44" fillId="19" borderId="72" xfId="3" applyNumberFormat="1" applyFont="1" applyFill="1" applyBorder="1" applyAlignment="1">
      <alignment horizontal="left" vertical="center" wrapText="1"/>
    </xf>
    <xf numFmtId="0" fontId="42" fillId="22" borderId="47" xfId="3" applyFont="1" applyFill="1" applyBorder="1" applyAlignment="1">
      <alignment horizontal="center" vertical="center"/>
    </xf>
    <xf numFmtId="0" fontId="43" fillId="19" borderId="73" xfId="3" applyFont="1" applyFill="1" applyBorder="1" applyAlignment="1">
      <alignment horizontal="center" vertical="center" wrapText="1"/>
    </xf>
    <xf numFmtId="169" fontId="44" fillId="19" borderId="76" xfId="3" applyNumberFormat="1" applyFont="1" applyFill="1" applyBorder="1" applyAlignment="1">
      <alignment horizontal="left" vertical="center" wrapText="1"/>
    </xf>
    <xf numFmtId="164" fontId="42" fillId="22" borderId="47" xfId="3" applyNumberFormat="1" applyFont="1" applyFill="1" applyBorder="1" applyAlignment="1">
      <alignment horizontal="center" vertical="center" wrapText="1"/>
    </xf>
    <xf numFmtId="0" fontId="44" fillId="20" borderId="53" xfId="3" applyFont="1" applyFill="1" applyBorder="1" applyAlignment="1">
      <alignment horizontal="center" vertical="center" wrapText="1"/>
    </xf>
    <xf numFmtId="0" fontId="44" fillId="20" borderId="64" xfId="3" applyFont="1" applyFill="1" applyBorder="1" applyAlignment="1">
      <alignment horizontal="center" vertical="center" wrapText="1"/>
    </xf>
    <xf numFmtId="0" fontId="44" fillId="20" borderId="64" xfId="3" applyFont="1" applyFill="1" applyBorder="1" applyAlignment="1">
      <alignment horizontal="center" vertical="center"/>
    </xf>
    <xf numFmtId="169" fontId="44" fillId="20" borderId="64" xfId="3" applyNumberFormat="1" applyFont="1" applyFill="1" applyBorder="1" applyAlignment="1">
      <alignment horizontal="center" vertical="center" wrapText="1"/>
    </xf>
    <xf numFmtId="164" fontId="44" fillId="20" borderId="31" xfId="3" applyNumberFormat="1" applyFont="1" applyFill="1" applyBorder="1" applyAlignment="1">
      <alignment horizontal="center" vertical="center" wrapText="1"/>
    </xf>
    <xf numFmtId="0" fontId="38" fillId="22" borderId="60" xfId="3" applyNumberFormat="1" applyFont="1" applyFill="1" applyBorder="1" applyAlignment="1">
      <alignment horizontal="center" vertical="center" wrapText="1"/>
    </xf>
    <xf numFmtId="0" fontId="38" fillId="22" borderId="84" xfId="3" applyFont="1" applyFill="1" applyBorder="1" applyAlignment="1">
      <alignment horizontal="center" vertical="center" wrapText="1"/>
    </xf>
    <xf numFmtId="1" fontId="37" fillId="22" borderId="47" xfId="0" applyNumberFormat="1" applyFont="1" applyFill="1" applyBorder="1" applyAlignment="1">
      <alignment horizontal="center" vertical="center" wrapText="1"/>
    </xf>
    <xf numFmtId="0" fontId="37" fillId="22" borderId="47" xfId="0" applyFont="1" applyFill="1" applyBorder="1" applyAlignment="1">
      <alignment horizontal="center" vertical="center" wrapText="1"/>
    </xf>
    <xf numFmtId="0" fontId="42" fillId="25" borderId="47" xfId="0" applyFont="1" applyFill="1" applyBorder="1" applyAlignment="1">
      <alignment horizontal="center" vertical="center" wrapText="1"/>
    </xf>
    <xf numFmtId="0" fontId="44" fillId="20" borderId="88" xfId="3" applyFont="1" applyFill="1" applyBorder="1" applyAlignment="1">
      <alignment horizontal="center" vertical="center" wrapText="1"/>
    </xf>
    <xf numFmtId="0" fontId="44" fillId="20" borderId="80" xfId="3" applyFont="1" applyFill="1" applyBorder="1" applyAlignment="1">
      <alignment horizontal="center" vertical="center" wrapText="1"/>
    </xf>
    <xf numFmtId="0" fontId="44" fillId="20" borderId="80" xfId="3" applyFont="1" applyFill="1" applyBorder="1" applyAlignment="1">
      <alignment horizontal="center" vertical="center"/>
    </xf>
    <xf numFmtId="169" fontId="44" fillId="20" borderId="80" xfId="3" applyNumberFormat="1" applyFont="1" applyFill="1" applyBorder="1" applyAlignment="1">
      <alignment horizontal="center" vertical="center" wrapText="1"/>
    </xf>
    <xf numFmtId="169" fontId="44" fillId="20" borderId="81" xfId="3" applyNumberFormat="1" applyFont="1" applyFill="1" applyBorder="1" applyAlignment="1">
      <alignment horizontal="center" vertical="center" wrapText="1"/>
    </xf>
    <xf numFmtId="0" fontId="44" fillId="19" borderId="58" xfId="3" applyFont="1" applyFill="1" applyBorder="1" applyAlignment="1">
      <alignment horizontal="center" vertical="center" wrapText="1"/>
    </xf>
    <xf numFmtId="10" fontId="44" fillId="19" borderId="89" xfId="3" applyNumberFormat="1" applyFont="1" applyFill="1" applyBorder="1" applyAlignment="1">
      <alignment horizontal="center" vertical="center" wrapText="1"/>
    </xf>
    <xf numFmtId="2" fontId="12" fillId="9" borderId="47" xfId="0" applyNumberFormat="1" applyFont="1" applyFill="1" applyBorder="1" applyAlignment="1">
      <alignment horizontal="center" vertical="center"/>
    </xf>
    <xf numFmtId="2" fontId="12" fillId="3" borderId="47" xfId="0" applyNumberFormat="1" applyFont="1" applyFill="1" applyBorder="1" applyAlignment="1">
      <alignment horizontal="center" vertical="center"/>
    </xf>
    <xf numFmtId="0" fontId="12" fillId="9" borderId="47" xfId="0" applyNumberFormat="1" applyFont="1" applyFill="1" applyBorder="1" applyAlignment="1">
      <alignment horizontal="center" vertical="center"/>
    </xf>
    <xf numFmtId="0" fontId="12" fillId="3" borderId="47" xfId="0" applyNumberFormat="1" applyFont="1" applyFill="1" applyBorder="1" applyAlignment="1">
      <alignment horizontal="center" vertical="center"/>
    </xf>
    <xf numFmtId="0" fontId="38" fillId="22" borderId="95" xfId="3" applyFont="1" applyFill="1" applyBorder="1" applyAlignment="1">
      <alignment horizontal="left" vertical="center" wrapText="1"/>
    </xf>
    <xf numFmtId="1" fontId="43" fillId="20" borderId="57" xfId="3" applyNumberFormat="1" applyFont="1" applyFill="1" applyBorder="1" applyAlignment="1">
      <alignment horizontal="center" vertical="center"/>
    </xf>
    <xf numFmtId="164" fontId="43" fillId="20" borderId="57" xfId="3" applyNumberFormat="1" applyFont="1" applyFill="1" applyBorder="1" applyAlignment="1">
      <alignment horizontal="center" vertical="center" wrapText="1"/>
    </xf>
    <xf numFmtId="0" fontId="43" fillId="20" borderId="96" xfId="3" applyFont="1" applyFill="1" applyBorder="1" applyAlignment="1">
      <alignment horizontal="center" vertical="center" wrapText="1"/>
    </xf>
    <xf numFmtId="164" fontId="43" fillId="20" borderId="97" xfId="3" applyNumberFormat="1" applyFont="1" applyFill="1" applyBorder="1" applyAlignment="1">
      <alignment horizontal="center" vertical="center" wrapText="1"/>
    </xf>
    <xf numFmtId="164" fontId="43" fillId="20" borderId="98" xfId="3" applyNumberFormat="1" applyFont="1" applyFill="1" applyBorder="1" applyAlignment="1">
      <alignment horizontal="center" vertical="center" wrapText="1"/>
    </xf>
    <xf numFmtId="0" fontId="44" fillId="20" borderId="53" xfId="3" applyFont="1" applyFill="1" applyBorder="1" applyAlignment="1">
      <alignment horizontal="center" vertical="center"/>
    </xf>
    <xf numFmtId="2" fontId="44" fillId="20" borderId="64" xfId="3" applyNumberFormat="1" applyFont="1" applyFill="1" applyBorder="1" applyAlignment="1">
      <alignment horizontal="center" vertical="center"/>
    </xf>
    <xf numFmtId="164" fontId="44" fillId="20" borderId="64" xfId="3" applyNumberFormat="1" applyFont="1" applyFill="1" applyBorder="1" applyAlignment="1">
      <alignment horizontal="center" vertical="center"/>
    </xf>
    <xf numFmtId="164" fontId="44" fillId="20" borderId="51" xfId="3" applyNumberFormat="1" applyFont="1" applyFill="1" applyBorder="1" applyAlignment="1">
      <alignment horizontal="center" vertical="center"/>
    </xf>
    <xf numFmtId="2" fontId="44" fillId="19" borderId="99" xfId="3" applyNumberFormat="1" applyFont="1" applyFill="1" applyBorder="1" applyAlignment="1">
      <alignment horizontal="center" vertical="center" wrapText="1"/>
    </xf>
    <xf numFmtId="164" fontId="44" fillId="19" borderId="100" xfId="3" applyNumberFormat="1" applyFont="1" applyFill="1" applyBorder="1" applyAlignment="1">
      <alignment horizontal="center" vertical="center" wrapText="1"/>
    </xf>
    <xf numFmtId="164" fontId="44" fillId="19" borderId="101" xfId="3" applyNumberFormat="1" applyFont="1" applyFill="1" applyBorder="1" applyAlignment="1">
      <alignment vertical="center" wrapText="1"/>
    </xf>
    <xf numFmtId="164" fontId="44" fillId="19" borderId="99" xfId="3" applyNumberFormat="1" applyFont="1" applyFill="1" applyBorder="1" applyAlignment="1">
      <alignment vertical="center" wrapText="1"/>
    </xf>
    <xf numFmtId="164" fontId="44" fillId="19" borderId="102" xfId="3" applyNumberFormat="1" applyFont="1" applyFill="1" applyBorder="1" applyAlignment="1">
      <alignment horizontal="center" vertical="center" wrapText="1"/>
    </xf>
    <xf numFmtId="169" fontId="44" fillId="19" borderId="77" xfId="3" applyNumberFormat="1" applyFont="1" applyFill="1" applyBorder="1" applyAlignment="1">
      <alignment vertical="center" wrapText="1"/>
    </xf>
    <xf numFmtId="2" fontId="12" fillId="3" borderId="11" xfId="0" applyNumberFormat="1" applyFont="1" applyFill="1" applyBorder="1" applyAlignment="1">
      <alignment horizontal="center" vertical="center"/>
    </xf>
    <xf numFmtId="0" fontId="12" fillId="3" borderId="11" xfId="0" applyNumberFormat="1" applyFont="1" applyFill="1" applyBorder="1" applyAlignment="1">
      <alignment horizontal="center" vertical="center"/>
    </xf>
    <xf numFmtId="0" fontId="43" fillId="20" borderId="53" xfId="3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173" fontId="25" fillId="3" borderId="47" xfId="3" applyNumberFormat="1" applyFont="1" applyFill="1" applyBorder="1" applyAlignment="1">
      <alignment horizontal="center" vertical="center"/>
    </xf>
    <xf numFmtId="10" fontId="12" fillId="9" borderId="47" xfId="0" applyNumberFormat="1" applyFont="1" applyFill="1" applyBorder="1" applyAlignment="1">
      <alignment horizontal="center" vertical="center"/>
    </xf>
    <xf numFmtId="10" fontId="12" fillId="3" borderId="47" xfId="0" applyNumberFormat="1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vertical="center"/>
    </xf>
    <xf numFmtId="0" fontId="12" fillId="9" borderId="4" xfId="0" applyFont="1" applyFill="1" applyBorder="1" applyAlignment="1">
      <alignment vertical="center"/>
    </xf>
    <xf numFmtId="0" fontId="41" fillId="22" borderId="45" xfId="3" applyFont="1" applyFill="1" applyBorder="1" applyAlignment="1">
      <alignment horizontal="center" vertical="center" wrapText="1"/>
    </xf>
    <xf numFmtId="0" fontId="12" fillId="3" borderId="104" xfId="0" applyFont="1" applyFill="1" applyBorder="1" applyAlignment="1">
      <alignment horizontal="center" vertical="center"/>
    </xf>
    <xf numFmtId="0" fontId="12" fillId="9" borderId="103" xfId="0" applyFont="1" applyFill="1" applyBorder="1" applyAlignment="1">
      <alignment horizontal="center" vertical="center"/>
    </xf>
    <xf numFmtId="0" fontId="12" fillId="3" borderId="103" xfId="0" applyFont="1" applyFill="1" applyBorder="1" applyAlignment="1">
      <alignment horizontal="center" vertical="center"/>
    </xf>
    <xf numFmtId="0" fontId="52" fillId="9" borderId="59" xfId="10" applyFill="1" applyBorder="1" applyAlignment="1">
      <alignment vertical="center"/>
    </xf>
    <xf numFmtId="0" fontId="53" fillId="34" borderId="0" xfId="3" applyFont="1" applyFill="1" applyBorder="1" applyAlignment="1">
      <alignment horizontal="left" vertical="center" wrapText="1"/>
    </xf>
    <xf numFmtId="0" fontId="52" fillId="3" borderId="46" xfId="10" applyFill="1" applyBorder="1" applyAlignment="1">
      <alignment vertical="center"/>
    </xf>
    <xf numFmtId="0" fontId="7" fillId="0" borderId="0" xfId="0" applyFont="1" applyBorder="1" applyAlignment="1"/>
    <xf numFmtId="0" fontId="9" fillId="3" borderId="1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4" xfId="0" applyFont="1" applyBorder="1" applyAlignment="1"/>
    <xf numFmtId="0" fontId="7" fillId="0" borderId="3" xfId="0" applyFont="1" applyBorder="1" applyAlignment="1">
      <alignment horizontal="center"/>
    </xf>
    <xf numFmtId="0" fontId="32" fillId="0" borderId="0" xfId="0" applyFont="1" applyBorder="1" applyAlignment="1">
      <alignment horizontal="left" vertical="top"/>
    </xf>
    <xf numFmtId="0" fontId="54" fillId="0" borderId="0" xfId="3" applyFont="1" applyAlignment="1"/>
    <xf numFmtId="168" fontId="7" fillId="0" borderId="0" xfId="0" applyNumberFormat="1" applyFont="1" applyBorder="1" applyAlignment="1"/>
    <xf numFmtId="168" fontId="7" fillId="0" borderId="10" xfId="0" applyNumberFormat="1" applyFont="1" applyBorder="1" applyAlignment="1"/>
    <xf numFmtId="168" fontId="7" fillId="0" borderId="37" xfId="0" applyNumberFormat="1" applyFont="1" applyBorder="1" applyAlignment="1"/>
    <xf numFmtId="0" fontId="33" fillId="0" borderId="0" xfId="0" applyFont="1" applyAlignment="1"/>
    <xf numFmtId="0" fontId="12" fillId="0" borderId="0" xfId="0" applyFont="1" applyAlignment="1">
      <alignment horizontal="left"/>
    </xf>
    <xf numFmtId="2" fontId="12" fillId="0" borderId="47" xfId="0" applyNumberFormat="1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1" fontId="25" fillId="9" borderId="11" xfId="3" applyNumberFormat="1" applyFont="1" applyFill="1" applyBorder="1" applyAlignment="1">
      <alignment horizontal="center" vertical="center"/>
    </xf>
    <xf numFmtId="0" fontId="43" fillId="19" borderId="63" xfId="3" applyFont="1" applyFill="1" applyBorder="1" applyAlignment="1">
      <alignment horizontal="center" vertical="center" wrapText="1"/>
    </xf>
    <xf numFmtId="0" fontId="43" fillId="20" borderId="58" xfId="3" applyFont="1" applyFill="1" applyBorder="1" applyAlignment="1">
      <alignment horizontal="center" vertical="center" wrapText="1"/>
    </xf>
    <xf numFmtId="0" fontId="43" fillId="20" borderId="53" xfId="3" applyFont="1" applyFill="1" applyBorder="1" applyAlignment="1">
      <alignment horizontal="center" vertical="center" wrapText="1"/>
    </xf>
    <xf numFmtId="0" fontId="43" fillId="19" borderId="63" xfId="3" applyFont="1" applyFill="1" applyBorder="1" applyAlignment="1">
      <alignment horizontal="center" vertical="center" wrapText="1"/>
    </xf>
    <xf numFmtId="0" fontId="43" fillId="20" borderId="58" xfId="3" applyFont="1" applyFill="1" applyBorder="1" applyAlignment="1">
      <alignment horizontal="center" vertical="center" wrapText="1"/>
    </xf>
    <xf numFmtId="0" fontId="43" fillId="20" borderId="53" xfId="3" applyFont="1" applyFill="1" applyBorder="1" applyAlignment="1">
      <alignment horizontal="center" vertical="center" wrapText="1"/>
    </xf>
    <xf numFmtId="1" fontId="12" fillId="3" borderId="0" xfId="3" applyNumberFormat="1" applyFont="1" applyFill="1" applyBorder="1" applyAlignment="1">
      <alignment horizontal="center" vertical="center"/>
    </xf>
    <xf numFmtId="0" fontId="8" fillId="9" borderId="47" xfId="0" applyFont="1" applyFill="1" applyBorder="1" applyAlignment="1">
      <alignment horizontal="center"/>
    </xf>
    <xf numFmtId="0" fontId="37" fillId="25" borderId="0" xfId="0" applyFont="1" applyFill="1" applyAlignment="1">
      <alignment horizontal="center" vertical="center"/>
    </xf>
    <xf numFmtId="1" fontId="12" fillId="9" borderId="46" xfId="3" applyNumberFormat="1" applyFont="1" applyFill="1" applyBorder="1" applyAlignment="1">
      <alignment horizontal="center" vertical="center"/>
    </xf>
    <xf numFmtId="1" fontId="12" fillId="3" borderId="46" xfId="3" applyNumberFormat="1" applyFont="1" applyFill="1" applyBorder="1" applyAlignment="1">
      <alignment horizontal="center" vertical="center"/>
    </xf>
    <xf numFmtId="1" fontId="12" fillId="9" borderId="0" xfId="3" applyNumberFormat="1" applyFont="1" applyFill="1" applyBorder="1" applyAlignment="1">
      <alignment horizontal="center" vertical="center"/>
    </xf>
    <xf numFmtId="1" fontId="12" fillId="9" borderId="45" xfId="3" applyNumberFormat="1" applyFont="1" applyFill="1" applyBorder="1" applyAlignment="1">
      <alignment horizontal="center" vertical="center"/>
    </xf>
    <xf numFmtId="1" fontId="12" fillId="3" borderId="45" xfId="3" applyNumberFormat="1" applyFont="1" applyFill="1" applyBorder="1" applyAlignment="1">
      <alignment horizontal="center" vertical="center"/>
    </xf>
    <xf numFmtId="174" fontId="12" fillId="3" borderId="47" xfId="3" applyNumberFormat="1" applyFont="1" applyFill="1" applyBorder="1" applyAlignment="1">
      <alignment horizontal="center" vertical="center"/>
    </xf>
    <xf numFmtId="0" fontId="8" fillId="0" borderId="47" xfId="0" applyFont="1" applyBorder="1" applyAlignment="1"/>
    <xf numFmtId="0" fontId="37" fillId="25" borderId="47" xfId="0" applyFont="1" applyFill="1" applyBorder="1" applyAlignment="1">
      <alignment horizontal="center" vertical="center"/>
    </xf>
    <xf numFmtId="0" fontId="37" fillId="25" borderId="108" xfId="0" applyFont="1" applyFill="1" applyBorder="1" applyAlignment="1">
      <alignment horizontal="center" vertical="center"/>
    </xf>
    <xf numFmtId="0" fontId="43" fillId="19" borderId="76" xfId="3" applyFont="1" applyFill="1" applyBorder="1" applyAlignment="1">
      <alignment vertical="center" wrapText="1"/>
    </xf>
    <xf numFmtId="0" fontId="43" fillId="19" borderId="55" xfId="3" applyFont="1" applyFill="1" applyBorder="1" applyAlignment="1">
      <alignment vertical="center" wrapText="1"/>
    </xf>
    <xf numFmtId="167" fontId="43" fillId="20" borderId="57" xfId="3" applyNumberFormat="1" applyFont="1" applyFill="1" applyBorder="1" applyAlignment="1">
      <alignment horizontal="center" vertical="center" wrapText="1"/>
    </xf>
    <xf numFmtId="175" fontId="12" fillId="9" borderId="47" xfId="3" applyNumberFormat="1" applyFont="1" applyFill="1" applyBorder="1" applyAlignment="1">
      <alignment horizontal="center" vertical="center"/>
    </xf>
    <xf numFmtId="1" fontId="43" fillId="20" borderId="64" xfId="3" applyNumberFormat="1" applyFont="1" applyFill="1" applyBorder="1" applyAlignment="1">
      <alignment horizontal="center" vertical="center" wrapText="1"/>
    </xf>
    <xf numFmtId="0" fontId="58" fillId="3" borderId="0" xfId="0" applyFont="1" applyFill="1" applyAlignment="1">
      <alignment horizontal="center" vertical="center"/>
    </xf>
    <xf numFmtId="167" fontId="12" fillId="9" borderId="47" xfId="2" applyFont="1" applyFill="1" applyBorder="1" applyAlignment="1">
      <alignment horizontal="center" vertical="center"/>
    </xf>
    <xf numFmtId="0" fontId="55" fillId="35" borderId="47" xfId="0" applyFont="1" applyFill="1" applyBorder="1" applyAlignment="1"/>
    <xf numFmtId="174" fontId="25" fillId="35" borderId="46" xfId="3" applyNumberFormat="1" applyFont="1" applyFill="1" applyBorder="1" applyAlignment="1">
      <alignment horizontal="center" vertical="center"/>
    </xf>
    <xf numFmtId="1" fontId="57" fillId="35" borderId="46" xfId="3" applyNumberFormat="1" applyFont="1" applyFill="1" applyBorder="1" applyAlignment="1">
      <alignment horizontal="center" vertical="center"/>
    </xf>
    <xf numFmtId="1" fontId="25" fillId="35" borderId="46" xfId="3" applyNumberFormat="1" applyFont="1" applyFill="1" applyBorder="1" applyAlignment="1">
      <alignment horizontal="center" vertical="center"/>
    </xf>
    <xf numFmtId="167" fontId="25" fillId="35" borderId="46" xfId="2" applyFont="1" applyFill="1" applyBorder="1" applyAlignment="1">
      <alignment horizontal="center" vertical="center"/>
    </xf>
    <xf numFmtId="0" fontId="55" fillId="35" borderId="11" xfId="0" applyFont="1" applyFill="1" applyBorder="1" applyAlignment="1"/>
    <xf numFmtId="0" fontId="0" fillId="3" borderId="9" xfId="0" applyFont="1" applyFill="1" applyBorder="1" applyAlignment="1"/>
    <xf numFmtId="1" fontId="25" fillId="9" borderId="24" xfId="3" applyNumberFormat="1" applyFont="1" applyFill="1" applyBorder="1" applyAlignment="1">
      <alignment horizontal="center" vertical="center"/>
    </xf>
    <xf numFmtId="0" fontId="12" fillId="9" borderId="43" xfId="0" applyFont="1" applyFill="1" applyBorder="1" applyAlignment="1">
      <alignment horizontal="left" vertical="center"/>
    </xf>
    <xf numFmtId="0" fontId="12" fillId="3" borderId="45" xfId="0" applyFont="1" applyFill="1" applyBorder="1" applyAlignment="1">
      <alignment horizontal="left" vertical="center"/>
    </xf>
    <xf numFmtId="0" fontId="12" fillId="9" borderId="45" xfId="0" applyFont="1" applyFill="1" applyBorder="1" applyAlignment="1">
      <alignment horizontal="left" vertical="center"/>
    </xf>
    <xf numFmtId="167" fontId="0" fillId="3" borderId="11" xfId="2" applyFont="1" applyFill="1" applyBorder="1" applyAlignment="1"/>
    <xf numFmtId="167" fontId="25" fillId="35" borderId="31" xfId="2" applyFont="1" applyFill="1" applyBorder="1" applyAlignment="1">
      <alignment horizontal="center" vertical="center"/>
    </xf>
    <xf numFmtId="164" fontId="55" fillId="33" borderId="47" xfId="0" applyNumberFormat="1" applyFont="1" applyFill="1" applyBorder="1" applyAlignment="1">
      <alignment horizontal="center" vertical="center"/>
    </xf>
    <xf numFmtId="0" fontId="44" fillId="20" borderId="117" xfId="3" applyFont="1" applyFill="1" applyBorder="1" applyAlignment="1">
      <alignment horizontal="center" vertical="center" wrapText="1"/>
    </xf>
    <xf numFmtId="0" fontId="44" fillId="20" borderId="118" xfId="3" applyFont="1" applyFill="1" applyBorder="1" applyAlignment="1">
      <alignment horizontal="center" vertical="center" wrapText="1"/>
    </xf>
    <xf numFmtId="176" fontId="44" fillId="20" borderId="118" xfId="3" applyNumberFormat="1" applyFont="1" applyFill="1" applyBorder="1" applyAlignment="1">
      <alignment horizontal="center" vertical="center"/>
    </xf>
    <xf numFmtId="178" fontId="44" fillId="20" borderId="6" xfId="3" applyNumberFormat="1" applyFont="1" applyFill="1" applyBorder="1" applyAlignment="1">
      <alignment horizontal="center" vertical="center" wrapText="1"/>
    </xf>
    <xf numFmtId="164" fontId="44" fillId="20" borderId="6" xfId="3" applyNumberFormat="1" applyFont="1" applyFill="1" applyBorder="1" applyAlignment="1">
      <alignment horizontal="center" vertical="center" wrapText="1"/>
    </xf>
    <xf numFmtId="0" fontId="44" fillId="20" borderId="6" xfId="3" applyNumberFormat="1" applyFont="1" applyFill="1" applyBorder="1" applyAlignment="1">
      <alignment horizontal="center" vertical="center" wrapText="1"/>
    </xf>
    <xf numFmtId="1" fontId="44" fillId="20" borderId="6" xfId="3" applyNumberFormat="1" applyFont="1" applyFill="1" applyBorder="1" applyAlignment="1">
      <alignment horizontal="center" vertical="center" wrapText="1"/>
    </xf>
    <xf numFmtId="164" fontId="44" fillId="20" borderId="6" xfId="3" applyNumberFormat="1" applyFont="1" applyFill="1" applyBorder="1" applyAlignment="1">
      <alignment horizontal="left" vertical="center" wrapText="1"/>
    </xf>
    <xf numFmtId="0" fontId="12" fillId="3" borderId="36" xfId="0" applyFont="1" applyFill="1" applyBorder="1" applyAlignment="1">
      <alignment vertical="center"/>
    </xf>
    <xf numFmtId="0" fontId="55" fillId="15" borderId="45" xfId="3" applyFont="1" applyFill="1" applyBorder="1" applyAlignment="1">
      <alignment horizontal="center" vertical="center" wrapText="1"/>
    </xf>
    <xf numFmtId="0" fontId="55" fillId="15" borderId="0" xfId="3" applyFont="1" applyFill="1" applyBorder="1" applyAlignment="1">
      <alignment horizontal="left" vertical="center" wrapText="1"/>
    </xf>
    <xf numFmtId="0" fontId="52" fillId="15" borderId="46" xfId="10" applyFill="1" applyBorder="1" applyAlignment="1">
      <alignment horizontal="left" vertical="center" wrapText="1"/>
    </xf>
    <xf numFmtId="0" fontId="3" fillId="0" borderId="0" xfId="11" applyAlignment="1">
      <alignment horizontal="center"/>
    </xf>
    <xf numFmtId="0" fontId="3" fillId="0" borderId="0" xfId="11"/>
    <xf numFmtId="0" fontId="60" fillId="24" borderId="111" xfId="11" applyFont="1" applyFill="1" applyBorder="1" applyAlignment="1">
      <alignment horizontal="center"/>
    </xf>
    <xf numFmtId="0" fontId="59" fillId="25" borderId="112" xfId="11" applyFont="1" applyFill="1" applyBorder="1" applyAlignment="1">
      <alignment horizontal="center"/>
    </xf>
    <xf numFmtId="0" fontId="59" fillId="25" borderId="113" xfId="11" applyFont="1" applyFill="1" applyBorder="1" applyAlignment="1">
      <alignment horizontal="center"/>
    </xf>
    <xf numFmtId="0" fontId="59" fillId="25" borderId="11" xfId="11" applyFont="1" applyFill="1" applyBorder="1" applyAlignment="1">
      <alignment horizontal="center"/>
    </xf>
    <xf numFmtId="0" fontId="59" fillId="25" borderId="114" xfId="11" applyFont="1" applyFill="1" applyBorder="1" applyAlignment="1">
      <alignment horizontal="center"/>
    </xf>
    <xf numFmtId="0" fontId="3" fillId="0" borderId="14" xfId="11" applyBorder="1" applyAlignment="1">
      <alignment horizontal="center"/>
    </xf>
    <xf numFmtId="0" fontId="3" fillId="36" borderId="14" xfId="11" applyFill="1" applyBorder="1" applyAlignment="1">
      <alignment horizontal="center"/>
    </xf>
    <xf numFmtId="176" fontId="3" fillId="0" borderId="14" xfId="11" applyNumberFormat="1" applyBorder="1" applyAlignment="1">
      <alignment horizontal="right"/>
    </xf>
    <xf numFmtId="2" fontId="3" fillId="0" borderId="14" xfId="11" applyNumberFormat="1" applyBorder="1" applyAlignment="1">
      <alignment horizontal="left"/>
    </xf>
    <xf numFmtId="0" fontId="3" fillId="0" borderId="14" xfId="11" applyNumberFormat="1" applyBorder="1" applyAlignment="1">
      <alignment horizontal="right"/>
    </xf>
    <xf numFmtId="1" fontId="3" fillId="0" borderId="14" xfId="11" applyNumberFormat="1" applyBorder="1" applyAlignment="1">
      <alignment horizontal="right"/>
    </xf>
    <xf numFmtId="177" fontId="3" fillId="37" borderId="14" xfId="11" applyNumberFormat="1" applyFill="1" applyBorder="1" applyAlignment="1">
      <alignment horizontal="center"/>
    </xf>
    <xf numFmtId="1" fontId="3" fillId="0" borderId="14" xfId="11" applyNumberFormat="1" applyBorder="1" applyAlignment="1">
      <alignment horizontal="center"/>
    </xf>
    <xf numFmtId="0" fontId="3" fillId="0" borderId="1" xfId="11" applyBorder="1" applyAlignment="1">
      <alignment horizontal="center"/>
    </xf>
    <xf numFmtId="0" fontId="3" fillId="36" borderId="1" xfId="11" applyFill="1" applyBorder="1" applyAlignment="1">
      <alignment horizontal="center"/>
    </xf>
    <xf numFmtId="176" fontId="3" fillId="0" borderId="1" xfId="11" applyNumberFormat="1" applyBorder="1" applyAlignment="1">
      <alignment horizontal="right"/>
    </xf>
    <xf numFmtId="2" fontId="3" fillId="0" borderId="1" xfId="11" applyNumberFormat="1" applyBorder="1" applyAlignment="1">
      <alignment horizontal="left"/>
    </xf>
    <xf numFmtId="1" fontId="3" fillId="0" borderId="1" xfId="11" applyNumberFormat="1" applyBorder="1" applyAlignment="1">
      <alignment horizontal="right"/>
    </xf>
    <xf numFmtId="1" fontId="3" fillId="0" borderId="1" xfId="11" applyNumberFormat="1" applyBorder="1" applyAlignment="1">
      <alignment horizontal="center"/>
    </xf>
    <xf numFmtId="0" fontId="3" fillId="38" borderId="1" xfId="11" applyFill="1" applyBorder="1" applyAlignment="1">
      <alignment horizontal="center"/>
    </xf>
    <xf numFmtId="0" fontId="3" fillId="39" borderId="1" xfId="11" applyFill="1" applyBorder="1" applyAlignment="1">
      <alignment horizontal="center"/>
    </xf>
    <xf numFmtId="0" fontId="3" fillId="5" borderId="1" xfId="11" applyFill="1" applyBorder="1" applyAlignment="1">
      <alignment horizontal="center"/>
    </xf>
    <xf numFmtId="0" fontId="3" fillId="40" borderId="1" xfId="11" applyFill="1" applyBorder="1" applyAlignment="1">
      <alignment horizontal="center"/>
    </xf>
    <xf numFmtId="0" fontId="3" fillId="1" borderId="1" xfId="11" applyFill="1" applyBorder="1" applyAlignment="1">
      <alignment horizontal="center"/>
    </xf>
    <xf numFmtId="0" fontId="3" fillId="41" borderId="1" xfId="11" applyFill="1" applyBorder="1" applyAlignment="1">
      <alignment horizontal="center"/>
    </xf>
    <xf numFmtId="0" fontId="3" fillId="42" borderId="1" xfId="11" applyFill="1" applyBorder="1" applyAlignment="1">
      <alignment horizontal="center"/>
    </xf>
    <xf numFmtId="0" fontId="3" fillId="43" borderId="1" xfId="11" applyFill="1" applyBorder="1" applyAlignment="1">
      <alignment horizontal="center"/>
    </xf>
    <xf numFmtId="0" fontId="3" fillId="44" borderId="1" xfId="11" applyFill="1" applyBorder="1" applyAlignment="1">
      <alignment horizontal="center"/>
    </xf>
    <xf numFmtId="0" fontId="3" fillId="45" borderId="1" xfId="11" applyFill="1" applyBorder="1" applyAlignment="1">
      <alignment horizontal="center"/>
    </xf>
    <xf numFmtId="0" fontId="3" fillId="46" borderId="1" xfId="11" applyFill="1" applyBorder="1" applyAlignment="1">
      <alignment horizontal="center"/>
    </xf>
    <xf numFmtId="0" fontId="3" fillId="47" borderId="1" xfId="11" applyFill="1" applyBorder="1" applyAlignment="1">
      <alignment horizontal="center"/>
    </xf>
    <xf numFmtId="0" fontId="3" fillId="48" borderId="1" xfId="11" applyFill="1" applyBorder="1" applyAlignment="1">
      <alignment horizontal="center"/>
    </xf>
    <xf numFmtId="0" fontId="3" fillId="49" borderId="1" xfId="11" applyFill="1" applyBorder="1" applyAlignment="1">
      <alignment horizontal="center"/>
    </xf>
    <xf numFmtId="0" fontId="3" fillId="50" borderId="1" xfId="11" applyFill="1" applyBorder="1" applyAlignment="1">
      <alignment horizontal="center"/>
    </xf>
    <xf numFmtId="0" fontId="3" fillId="51" borderId="1" xfId="11" applyFill="1" applyBorder="1" applyAlignment="1">
      <alignment horizontal="center"/>
    </xf>
    <xf numFmtId="0" fontId="3" fillId="52" borderId="1" xfId="11" applyFill="1" applyBorder="1" applyAlignment="1">
      <alignment horizontal="center"/>
    </xf>
    <xf numFmtId="0" fontId="3" fillId="53" borderId="1" xfId="11" applyFill="1" applyBorder="1" applyAlignment="1">
      <alignment horizontal="center"/>
    </xf>
    <xf numFmtId="0" fontId="3" fillId="54" borderId="1" xfId="11" applyFill="1" applyBorder="1" applyAlignment="1">
      <alignment horizontal="center"/>
    </xf>
    <xf numFmtId="0" fontId="3" fillId="55" borderId="1" xfId="11" applyFill="1" applyBorder="1" applyAlignment="1">
      <alignment horizontal="center"/>
    </xf>
    <xf numFmtId="0" fontId="3" fillId="56" borderId="1" xfId="11" applyFill="1" applyBorder="1" applyAlignment="1">
      <alignment horizontal="center"/>
    </xf>
    <xf numFmtId="2" fontId="3" fillId="0" borderId="0" xfId="11" applyNumberFormat="1" applyAlignment="1">
      <alignment horizontal="center"/>
    </xf>
    <xf numFmtId="176" fontId="60" fillId="24" borderId="39" xfId="11" applyNumberFormat="1" applyFont="1" applyFill="1" applyBorder="1" applyAlignment="1">
      <alignment horizontal="center"/>
    </xf>
    <xf numFmtId="2" fontId="60" fillId="24" borderId="24" xfId="11" applyNumberFormat="1" applyFont="1" applyFill="1" applyBorder="1" applyAlignment="1">
      <alignment horizontal="center"/>
    </xf>
    <xf numFmtId="9" fontId="3" fillId="0" borderId="0" xfId="11" applyNumberFormat="1"/>
    <xf numFmtId="176" fontId="3" fillId="0" borderId="1" xfId="11" applyNumberFormat="1" applyBorder="1" applyAlignment="1">
      <alignment horizontal="center"/>
    </xf>
    <xf numFmtId="2" fontId="3" fillId="0" borderId="1" xfId="11" applyNumberFormat="1" applyBorder="1" applyAlignment="1">
      <alignment horizontal="center"/>
    </xf>
    <xf numFmtId="176" fontId="3" fillId="0" borderId="0" xfId="11" applyNumberFormat="1" applyAlignment="1">
      <alignment horizontal="center"/>
    </xf>
    <xf numFmtId="0" fontId="60" fillId="24" borderId="0" xfId="11" applyFont="1" applyFill="1" applyAlignment="1">
      <alignment horizontal="center"/>
    </xf>
    <xf numFmtId="176" fontId="3" fillId="25" borderId="1" xfId="11" applyNumberFormat="1" applyFill="1" applyBorder="1" applyAlignment="1">
      <alignment horizontal="center"/>
    </xf>
    <xf numFmtId="2" fontId="3" fillId="25" borderId="1" xfId="11" applyNumberFormat="1" applyFill="1" applyBorder="1" applyAlignment="1">
      <alignment horizontal="center"/>
    </xf>
    <xf numFmtId="0" fontId="3" fillId="25" borderId="2" xfId="11" applyFont="1" applyFill="1" applyBorder="1" applyAlignment="1">
      <alignment horizontal="center"/>
    </xf>
    <xf numFmtId="0" fontId="3" fillId="25" borderId="1" xfId="11" applyFont="1" applyFill="1" applyBorder="1" applyAlignment="1">
      <alignment horizontal="center"/>
    </xf>
    <xf numFmtId="0" fontId="3" fillId="0" borderId="0" xfId="11" applyBorder="1"/>
    <xf numFmtId="1" fontId="3" fillId="0" borderId="0" xfId="11" applyNumberFormat="1" applyAlignment="1">
      <alignment horizontal="center"/>
    </xf>
    <xf numFmtId="0" fontId="3" fillId="0" borderId="0" xfId="11" applyBorder="1" applyAlignment="1">
      <alignment horizontal="center"/>
    </xf>
    <xf numFmtId="1" fontId="59" fillId="0" borderId="0" xfId="11" applyNumberFormat="1" applyFont="1" applyBorder="1" applyAlignment="1">
      <alignment horizontal="center"/>
    </xf>
    <xf numFmtId="1" fontId="59" fillId="0" borderId="1" xfId="11" applyNumberFormat="1" applyFont="1" applyBorder="1" applyAlignment="1">
      <alignment horizontal="center"/>
    </xf>
    <xf numFmtId="0" fontId="3" fillId="0" borderId="0" xfId="11" applyFont="1" applyAlignment="1">
      <alignment horizontal="center"/>
    </xf>
    <xf numFmtId="179" fontId="3" fillId="0" borderId="0" xfId="11" applyNumberFormat="1" applyAlignment="1">
      <alignment horizontal="center"/>
    </xf>
    <xf numFmtId="0" fontId="7" fillId="3" borderId="0" xfId="0" applyFont="1" applyFill="1"/>
    <xf numFmtId="180" fontId="6" fillId="8" borderId="47" xfId="1" applyNumberFormat="1" applyFont="1" applyFill="1" applyBorder="1" applyAlignment="1">
      <alignment horizontal="right" vertical="center" wrapText="1"/>
    </xf>
    <xf numFmtId="180" fontId="6" fillId="6" borderId="47" xfId="1" applyNumberFormat="1" applyFont="1" applyFill="1" applyBorder="1" applyAlignment="1">
      <alignment horizontal="right" vertical="center" wrapText="1"/>
    </xf>
    <xf numFmtId="0" fontId="8" fillId="3" borderId="45" xfId="0" applyFont="1" applyFill="1" applyBorder="1" applyAlignment="1"/>
    <xf numFmtId="0" fontId="0" fillId="3" borderId="46" xfId="0" applyFont="1" applyFill="1" applyBorder="1" applyAlignment="1"/>
    <xf numFmtId="2" fontId="0" fillId="3" borderId="46" xfId="0" applyNumberFormat="1" applyFont="1" applyFill="1" applyBorder="1" applyAlignment="1"/>
    <xf numFmtId="2" fontId="0" fillId="3" borderId="46" xfId="0" applyNumberFormat="1" applyFont="1" applyFill="1" applyBorder="1"/>
    <xf numFmtId="0" fontId="8" fillId="3" borderId="9" xfId="0" applyFont="1" applyFill="1" applyBorder="1" applyAlignment="1"/>
    <xf numFmtId="0" fontId="0" fillId="0" borderId="36" xfId="0" applyFont="1" applyBorder="1" applyAlignment="1"/>
    <xf numFmtId="1" fontId="0" fillId="0" borderId="31" xfId="0" applyNumberFormat="1" applyFont="1" applyBorder="1" applyAlignment="1"/>
    <xf numFmtId="0" fontId="12" fillId="9" borderId="104" xfId="0" applyFont="1" applyFill="1" applyBorder="1" applyAlignment="1">
      <alignment horizontal="center" vertical="center"/>
    </xf>
    <xf numFmtId="0" fontId="12" fillId="3" borderId="45" xfId="0" applyFont="1" applyFill="1" applyBorder="1" applyAlignment="1">
      <alignment horizontal="center" vertical="center"/>
    </xf>
    <xf numFmtId="170" fontId="7" fillId="0" borderId="0" xfId="0" applyNumberFormat="1" applyFont="1"/>
    <xf numFmtId="165" fontId="7" fillId="2" borderId="0" xfId="0" applyNumberFormat="1" applyFont="1" applyFill="1" applyBorder="1"/>
    <xf numFmtId="0" fontId="55" fillId="58" borderId="122" xfId="3" applyFont="1" applyFill="1" applyBorder="1" applyAlignment="1">
      <alignment horizontal="center" vertical="center" wrapText="1"/>
    </xf>
    <xf numFmtId="0" fontId="55" fillId="58" borderId="10" xfId="3" applyFont="1" applyFill="1" applyBorder="1" applyAlignment="1">
      <alignment horizontal="left" vertical="center" wrapText="1"/>
    </xf>
    <xf numFmtId="0" fontId="52" fillId="58" borderId="121" xfId="10" applyFill="1" applyBorder="1" applyAlignment="1">
      <alignment horizontal="left" vertical="center" wrapText="1"/>
    </xf>
    <xf numFmtId="0" fontId="55" fillId="15" borderId="105" xfId="3" applyFont="1" applyFill="1" applyBorder="1" applyAlignment="1">
      <alignment horizontal="center" vertical="center" wrapText="1"/>
    </xf>
    <xf numFmtId="0" fontId="55" fillId="15" borderId="106" xfId="3" applyFont="1" applyFill="1" applyBorder="1" applyAlignment="1">
      <alignment horizontal="left" vertical="center" wrapText="1"/>
    </xf>
    <xf numFmtId="0" fontId="52" fillId="15" borderId="107" xfId="10" applyFill="1" applyBorder="1" applyAlignment="1">
      <alignment horizontal="left" vertical="center" wrapText="1"/>
    </xf>
    <xf numFmtId="0" fontId="12" fillId="3" borderId="9" xfId="0" applyFont="1" applyFill="1" applyBorder="1" applyAlignment="1">
      <alignment horizontal="center" vertical="center"/>
    </xf>
    <xf numFmtId="0" fontId="52" fillId="3" borderId="31" xfId="10" applyFill="1" applyBorder="1" applyAlignment="1">
      <alignment vertical="center"/>
    </xf>
    <xf numFmtId="0" fontId="41" fillId="22" borderId="111" xfId="3" applyFont="1" applyFill="1" applyBorder="1" applyAlignment="1">
      <alignment horizontal="center" vertical="center" wrapText="1"/>
    </xf>
    <xf numFmtId="176" fontId="6" fillId="9" borderId="47" xfId="3" applyNumberFormat="1" applyFont="1" applyFill="1" applyBorder="1" applyAlignment="1">
      <alignment horizontal="center"/>
    </xf>
    <xf numFmtId="176" fontId="6" fillId="0" borderId="47" xfId="3" applyNumberFormat="1" applyFont="1" applyBorder="1" applyAlignment="1">
      <alignment horizontal="center"/>
    </xf>
    <xf numFmtId="2" fontId="6" fillId="9" borderId="47" xfId="3" applyNumberFormat="1" applyFont="1" applyFill="1" applyBorder="1" applyAlignment="1">
      <alignment horizontal="center" vertical="center"/>
    </xf>
    <xf numFmtId="2" fontId="6" fillId="0" borderId="47" xfId="3" applyNumberFormat="1" applyFont="1" applyBorder="1" applyAlignment="1">
      <alignment horizontal="center" vertical="center"/>
    </xf>
    <xf numFmtId="0" fontId="2" fillId="0" borderId="0" xfId="12"/>
    <xf numFmtId="0" fontId="2" fillId="0" borderId="105" xfId="12" applyBorder="1"/>
    <xf numFmtId="0" fontId="2" fillId="0" borderId="106" xfId="12" applyBorder="1"/>
    <xf numFmtId="0" fontId="2" fillId="0" borderId="107" xfId="12" applyBorder="1"/>
    <xf numFmtId="0" fontId="2" fillId="0" borderId="45" xfId="12" applyBorder="1"/>
    <xf numFmtId="0" fontId="2" fillId="0" borderId="0" xfId="12" applyBorder="1"/>
    <xf numFmtId="0" fontId="2" fillId="0" borderId="46" xfId="12" applyBorder="1"/>
    <xf numFmtId="0" fontId="2" fillId="36" borderId="123" xfId="12" applyFill="1" applyBorder="1" applyAlignment="1">
      <alignment horizontal="center"/>
    </xf>
    <xf numFmtId="0" fontId="2" fillId="0" borderId="0" xfId="12" applyBorder="1" applyAlignment="1">
      <alignment horizontal="left"/>
    </xf>
    <xf numFmtId="0" fontId="2" fillId="0" borderId="1" xfId="12" applyBorder="1"/>
    <xf numFmtId="0" fontId="2" fillId="0" borderId="43" xfId="12" applyBorder="1"/>
    <xf numFmtId="0" fontId="2" fillId="0" borderId="44" xfId="12" applyBorder="1"/>
    <xf numFmtId="0" fontId="2" fillId="0" borderId="39" xfId="12" applyBorder="1"/>
    <xf numFmtId="1" fontId="2" fillId="0" borderId="0" xfId="12" applyNumberFormat="1"/>
    <xf numFmtId="181" fontId="2" fillId="0" borderId="0" xfId="12" applyNumberFormat="1" applyBorder="1"/>
    <xf numFmtId="0" fontId="2" fillId="0" borderId="1" xfId="12" applyFill="1" applyBorder="1"/>
    <xf numFmtId="1" fontId="2" fillId="0" borderId="1" xfId="12" applyNumberFormat="1" applyBorder="1"/>
    <xf numFmtId="0" fontId="2" fillId="0" borderId="9" xfId="12" applyBorder="1"/>
    <xf numFmtId="181" fontId="2" fillId="0" borderId="36" xfId="12" applyNumberFormat="1" applyBorder="1"/>
    <xf numFmtId="0" fontId="2" fillId="0" borderId="31" xfId="12" applyFill="1" applyBorder="1"/>
    <xf numFmtId="0" fontId="2" fillId="60" borderId="0" xfId="12" applyFill="1"/>
    <xf numFmtId="0" fontId="2" fillId="60" borderId="1" xfId="12" applyFill="1" applyBorder="1"/>
    <xf numFmtId="1" fontId="2" fillId="60" borderId="1" xfId="12" applyNumberFormat="1" applyFill="1" applyBorder="1"/>
    <xf numFmtId="1" fontId="2" fillId="0" borderId="1" xfId="12" applyNumberFormat="1" applyFill="1" applyBorder="1"/>
    <xf numFmtId="0" fontId="62" fillId="0" borderId="43" xfId="12" applyFont="1" applyBorder="1" applyProtection="1">
      <protection hidden="1"/>
    </xf>
    <xf numFmtId="0" fontId="62" fillId="0" borderId="44" xfId="12" applyFont="1" applyBorder="1" applyProtection="1">
      <protection hidden="1"/>
    </xf>
    <xf numFmtId="0" fontId="62" fillId="0" borderId="39" xfId="12" applyFont="1" applyBorder="1" applyProtection="1">
      <protection hidden="1"/>
    </xf>
    <xf numFmtId="0" fontId="62" fillId="0" borderId="0" xfId="12" applyFont="1" applyProtection="1">
      <protection hidden="1"/>
    </xf>
    <xf numFmtId="0" fontId="62" fillId="0" borderId="45" xfId="12" applyFont="1" applyBorder="1" applyAlignment="1" applyProtection="1">
      <alignment vertical="top"/>
      <protection hidden="1"/>
    </xf>
    <xf numFmtId="0" fontId="62" fillId="0" borderId="0" xfId="12" applyFont="1" applyBorder="1" applyAlignment="1" applyProtection="1">
      <alignment vertical="top"/>
      <protection hidden="1"/>
    </xf>
    <xf numFmtId="2" fontId="62" fillId="0" borderId="0" xfId="12" applyNumberFormat="1" applyFont="1" applyBorder="1" applyAlignment="1" applyProtection="1">
      <alignment vertical="top" wrapText="1"/>
      <protection hidden="1"/>
    </xf>
    <xf numFmtId="2" fontId="62" fillId="0" borderId="46" xfId="12" applyNumberFormat="1" applyFont="1" applyBorder="1" applyAlignment="1" applyProtection="1">
      <alignment vertical="top" wrapText="1"/>
      <protection hidden="1"/>
    </xf>
    <xf numFmtId="0" fontId="62" fillId="0" borderId="0" xfId="12" applyFont="1" applyAlignment="1" applyProtection="1">
      <alignment vertical="top"/>
      <protection hidden="1"/>
    </xf>
    <xf numFmtId="0" fontId="62" fillId="0" borderId="45" xfId="12" applyFont="1" applyBorder="1" applyProtection="1">
      <protection hidden="1"/>
    </xf>
    <xf numFmtId="0" fontId="62" fillId="0" borderId="0" xfId="12" applyFont="1" applyBorder="1" applyProtection="1">
      <protection hidden="1"/>
    </xf>
    <xf numFmtId="0" fontId="62" fillId="0" borderId="46" xfId="12" applyFont="1" applyBorder="1" applyProtection="1">
      <protection hidden="1"/>
    </xf>
    <xf numFmtId="0" fontId="63" fillId="0" borderId="45" xfId="12" applyFont="1" applyBorder="1" applyProtection="1">
      <protection hidden="1"/>
    </xf>
    <xf numFmtId="181" fontId="63" fillId="0" borderId="0" xfId="13" applyNumberFormat="1" applyFont="1" applyBorder="1" applyProtection="1">
      <protection hidden="1"/>
    </xf>
    <xf numFmtId="0" fontId="63" fillId="0" borderId="0" xfId="12" applyFont="1" applyBorder="1" applyProtection="1">
      <protection hidden="1"/>
    </xf>
    <xf numFmtId="181" fontId="63" fillId="0" borderId="0" xfId="14" applyNumberFormat="1" applyFont="1" applyBorder="1" applyProtection="1">
      <protection hidden="1"/>
    </xf>
    <xf numFmtId="10" fontId="63" fillId="0" borderId="0" xfId="14" applyNumberFormat="1" applyFont="1" applyBorder="1" applyProtection="1">
      <protection hidden="1"/>
    </xf>
    <xf numFmtId="0" fontId="61" fillId="0" borderId="45" xfId="12" applyFont="1" applyBorder="1" applyProtection="1">
      <protection hidden="1"/>
    </xf>
    <xf numFmtId="181" fontId="61" fillId="0" borderId="0" xfId="13" applyNumberFormat="1" applyFont="1" applyBorder="1" applyProtection="1">
      <protection hidden="1"/>
    </xf>
    <xf numFmtId="181" fontId="61" fillId="0" borderId="0" xfId="12" applyNumberFormat="1" applyFont="1" applyBorder="1" applyProtection="1">
      <protection hidden="1"/>
    </xf>
    <xf numFmtId="181" fontId="61" fillId="0" borderId="0" xfId="14" applyNumberFormat="1" applyFont="1" applyBorder="1" applyAlignment="1" applyProtection="1">
      <alignment horizontal="center" vertical="center"/>
      <protection hidden="1"/>
    </xf>
    <xf numFmtId="181" fontId="63" fillId="0" borderId="46" xfId="13" applyNumberFormat="1" applyFont="1" applyBorder="1" applyProtection="1">
      <protection hidden="1"/>
    </xf>
    <xf numFmtId="0" fontId="61" fillId="0" borderId="45" xfId="12" applyFont="1" applyBorder="1"/>
    <xf numFmtId="181" fontId="61" fillId="0" borderId="0" xfId="14" applyNumberFormat="1" applyFont="1" applyBorder="1" applyAlignment="1" applyProtection="1">
      <alignment horizontal="right"/>
      <protection hidden="1"/>
    </xf>
    <xf numFmtId="10" fontId="63" fillId="0" borderId="0" xfId="14" applyNumberFormat="1" applyFont="1" applyProtection="1">
      <protection hidden="1"/>
    </xf>
    <xf numFmtId="1" fontId="61" fillId="0" borderId="0" xfId="12" applyNumberFormat="1" applyFont="1" applyBorder="1"/>
    <xf numFmtId="1" fontId="61" fillId="0" borderId="0" xfId="12" applyNumberFormat="1" applyFont="1" applyBorder="1" applyAlignment="1">
      <alignment horizontal="right"/>
    </xf>
    <xf numFmtId="0" fontId="2" fillId="0" borderId="36" xfId="12" applyBorder="1"/>
    <xf numFmtId="165" fontId="64" fillId="61" borderId="36" xfId="13" applyFont="1" applyFill="1" applyBorder="1" applyAlignment="1" applyProtection="1">
      <alignment horizontal="center"/>
      <protection hidden="1"/>
    </xf>
    <xf numFmtId="165" fontId="64" fillId="61" borderId="31" xfId="13" applyFont="1" applyFill="1" applyBorder="1" applyAlignment="1" applyProtection="1">
      <alignment horizontal="center"/>
      <protection hidden="1"/>
    </xf>
    <xf numFmtId="0" fontId="2" fillId="3" borderId="0" xfId="12" applyFill="1" applyBorder="1"/>
    <xf numFmtId="0" fontId="2" fillId="3" borderId="0" xfId="12" applyFill="1" applyBorder="1" applyAlignment="1">
      <alignment vertical="center"/>
    </xf>
    <xf numFmtId="0" fontId="2" fillId="0" borderId="0" xfId="12" applyAlignment="1">
      <alignment vertical="center"/>
    </xf>
    <xf numFmtId="0" fontId="65" fillId="0" borderId="1" xfId="12" applyFont="1" applyFill="1" applyBorder="1" applyAlignment="1">
      <alignment vertical="center" wrapText="1"/>
    </xf>
    <xf numFmtId="0" fontId="65" fillId="0" borderId="1" xfId="12" applyFont="1" applyFill="1" applyBorder="1" applyAlignment="1">
      <alignment horizontal="center" vertical="center" wrapText="1"/>
    </xf>
    <xf numFmtId="0" fontId="66" fillId="0" borderId="0" xfId="12" applyFont="1" applyAlignment="1">
      <alignment wrapText="1"/>
    </xf>
    <xf numFmtId="0" fontId="65" fillId="0" borderId="0" xfId="12" quotePrefix="1" applyFont="1" applyAlignment="1">
      <alignment wrapText="1"/>
    </xf>
    <xf numFmtId="0" fontId="66" fillId="0" borderId="1" xfId="12" applyFont="1" applyBorder="1" applyAlignment="1">
      <alignment wrapText="1"/>
    </xf>
    <xf numFmtId="0" fontId="66" fillId="0" borderId="0" xfId="12" quotePrefix="1" applyFont="1" applyAlignment="1">
      <alignment horizontal="center" wrapText="1"/>
    </xf>
    <xf numFmtId="0" fontId="66" fillId="0" borderId="0" xfId="12" quotePrefix="1" applyFont="1" applyAlignment="1">
      <alignment wrapText="1"/>
    </xf>
    <xf numFmtId="0" fontId="66" fillId="0" borderId="10" xfId="12" quotePrefix="1" applyFont="1" applyBorder="1" applyAlignment="1">
      <alignment wrapText="1"/>
    </xf>
    <xf numFmtId="0" fontId="59" fillId="0" borderId="0" xfId="12" applyFont="1" applyBorder="1" applyAlignment="1">
      <alignment horizontal="center"/>
    </xf>
    <xf numFmtId="0" fontId="2" fillId="62" borderId="0" xfId="12" applyFill="1" applyBorder="1"/>
    <xf numFmtId="0" fontId="61" fillId="0" borderId="0" xfId="12" applyFont="1" applyBorder="1"/>
    <xf numFmtId="0" fontId="2" fillId="0" borderId="0" xfId="12" applyFont="1" applyBorder="1"/>
    <xf numFmtId="0" fontId="2" fillId="63" borderId="123" xfId="12" applyFill="1" applyBorder="1"/>
    <xf numFmtId="0" fontId="59" fillId="0" borderId="45" xfId="12" applyFont="1" applyBorder="1"/>
    <xf numFmtId="0" fontId="59" fillId="0" borderId="0" xfId="12" applyFont="1" applyBorder="1"/>
    <xf numFmtId="0" fontId="59" fillId="0" borderId="46" xfId="12" applyFont="1" applyBorder="1"/>
    <xf numFmtId="0" fontId="2" fillId="0" borderId="31" xfId="12" applyBorder="1"/>
    <xf numFmtId="0" fontId="2" fillId="45" borderId="123" xfId="12" applyFill="1" applyBorder="1"/>
    <xf numFmtId="0" fontId="67" fillId="64" borderId="0" xfId="12" applyFont="1" applyFill="1" applyBorder="1" applyAlignment="1">
      <alignment readingOrder="1"/>
    </xf>
    <xf numFmtId="0" fontId="2" fillId="65" borderId="123" xfId="12" applyFill="1" applyBorder="1"/>
    <xf numFmtId="0" fontId="2" fillId="65" borderId="127" xfId="12" applyFill="1" applyBorder="1"/>
    <xf numFmtId="0" fontId="2" fillId="0" borderId="0" xfId="12" applyFill="1"/>
    <xf numFmtId="1" fontId="2" fillId="0" borderId="0" xfId="12" applyNumberFormat="1" applyBorder="1"/>
    <xf numFmtId="1" fontId="2" fillId="35" borderId="0" xfId="12" applyNumberFormat="1" applyFill="1" applyBorder="1"/>
    <xf numFmtId="1" fontId="3" fillId="0" borderId="0" xfId="11" applyNumberFormat="1"/>
    <xf numFmtId="1" fontId="2" fillId="35" borderId="1" xfId="12" applyNumberFormat="1" applyFill="1" applyBorder="1"/>
    <xf numFmtId="164" fontId="0" fillId="36" borderId="45" xfId="0" applyNumberFormat="1" applyFont="1" applyFill="1" applyBorder="1" applyAlignment="1"/>
    <xf numFmtId="0" fontId="1" fillId="62" borderId="0" xfId="12" applyFont="1" applyFill="1" applyBorder="1"/>
    <xf numFmtId="0" fontId="41" fillId="22" borderId="8" xfId="3" applyFont="1" applyFill="1" applyBorder="1" applyAlignment="1">
      <alignment horizontal="center" vertical="center" wrapText="1"/>
    </xf>
    <xf numFmtId="0" fontId="41" fillId="22" borderId="7" xfId="3" applyFont="1" applyFill="1" applyBorder="1" applyAlignment="1">
      <alignment horizontal="center" vertical="center" wrapText="1"/>
    </xf>
    <xf numFmtId="0" fontId="41" fillId="22" borderId="6" xfId="3" applyFont="1" applyFill="1" applyBorder="1" applyAlignment="1">
      <alignment horizontal="center" vertical="center" wrapText="1"/>
    </xf>
    <xf numFmtId="0" fontId="41" fillId="22" borderId="0" xfId="3" applyFont="1" applyFill="1" applyBorder="1" applyAlignment="1">
      <alignment horizontal="center" vertical="center" wrapText="1"/>
    </xf>
    <xf numFmtId="0" fontId="41" fillId="22" borderId="46" xfId="3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5" fillId="21" borderId="93" xfId="3" applyFont="1" applyFill="1" applyBorder="1" applyAlignment="1">
      <alignment horizontal="center" vertical="center"/>
    </xf>
    <xf numFmtId="0" fontId="45" fillId="21" borderId="66" xfId="3" applyFont="1" applyFill="1" applyBorder="1" applyAlignment="1">
      <alignment horizontal="center" vertical="center"/>
    </xf>
    <xf numFmtId="0" fontId="45" fillId="21" borderId="69" xfId="3" applyFont="1" applyFill="1" applyBorder="1" applyAlignment="1">
      <alignment horizontal="center" vertical="center"/>
    </xf>
    <xf numFmtId="0" fontId="12" fillId="9" borderId="45" xfId="0" applyFont="1" applyFill="1" applyBorder="1" applyAlignment="1">
      <alignment horizontal="center" vertical="center"/>
    </xf>
    <xf numFmtId="0" fontId="12" fillId="9" borderId="0" xfId="0" applyFont="1" applyFill="1" applyBorder="1" applyAlignment="1">
      <alignment horizontal="center" vertical="center"/>
    </xf>
    <xf numFmtId="0" fontId="12" fillId="9" borderId="46" xfId="0" applyFont="1" applyFill="1" applyBorder="1" applyAlignment="1">
      <alignment horizontal="center" vertical="center"/>
    </xf>
    <xf numFmtId="0" fontId="12" fillId="3" borderId="45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3" borderId="46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top" wrapText="1"/>
    </xf>
    <xf numFmtId="0" fontId="6" fillId="0" borderId="17" xfId="0" applyFont="1" applyFill="1" applyBorder="1" applyAlignment="1">
      <alignment horizontal="center" vertical="top" wrapText="1"/>
    </xf>
    <xf numFmtId="0" fontId="6" fillId="0" borderId="14" xfId="0" applyFont="1" applyFill="1" applyBorder="1" applyAlignment="1">
      <alignment horizontal="center" vertical="top" wrapText="1"/>
    </xf>
    <xf numFmtId="0" fontId="45" fillId="21" borderId="61" xfId="3" applyFont="1" applyFill="1" applyBorder="1" applyAlignment="1">
      <alignment horizontal="center" vertical="center"/>
    </xf>
    <xf numFmtId="0" fontId="45" fillId="21" borderId="62" xfId="3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36" xfId="0" applyFont="1" applyFill="1" applyBorder="1" applyAlignment="1">
      <alignment horizontal="center" vertical="center"/>
    </xf>
    <xf numFmtId="0" fontId="12" fillId="9" borderId="31" xfId="0" applyFont="1" applyFill="1" applyBorder="1" applyAlignment="1">
      <alignment horizontal="center" vertical="center"/>
    </xf>
    <xf numFmtId="0" fontId="7" fillId="0" borderId="110" xfId="0" applyFont="1" applyBorder="1" applyAlignment="1">
      <alignment horizontal="center" wrapText="1"/>
    </xf>
    <xf numFmtId="0" fontId="7" fillId="0" borderId="38" xfId="0" applyFont="1" applyBorder="1" applyAlignment="1">
      <alignment horizontal="center" wrapText="1"/>
    </xf>
    <xf numFmtId="0" fontId="42" fillId="22" borderId="61" xfId="3" applyFont="1" applyFill="1" applyBorder="1" applyAlignment="1">
      <alignment horizontal="center" vertical="center" wrapText="1"/>
    </xf>
    <xf numFmtId="0" fontId="42" fillId="22" borderId="62" xfId="3" applyFont="1" applyFill="1" applyBorder="1" applyAlignment="1">
      <alignment horizontal="center" vertical="center" wrapText="1"/>
    </xf>
    <xf numFmtId="0" fontId="42" fillId="22" borderId="70" xfId="3" applyFont="1" applyFill="1" applyBorder="1" applyAlignment="1">
      <alignment horizontal="center" vertical="center" wrapText="1"/>
    </xf>
    <xf numFmtId="0" fontId="19" fillId="0" borderId="9" xfId="0" applyFont="1" applyBorder="1" applyAlignment="1">
      <alignment horizontal="center" wrapText="1"/>
    </xf>
    <xf numFmtId="0" fontId="19" fillId="0" borderId="36" xfId="0" applyFont="1" applyBorder="1" applyAlignment="1">
      <alignment horizontal="center" wrapText="1"/>
    </xf>
    <xf numFmtId="0" fontId="19" fillId="0" borderId="31" xfId="0" applyFont="1" applyBorder="1" applyAlignment="1">
      <alignment horizontal="center" wrapText="1"/>
    </xf>
    <xf numFmtId="0" fontId="42" fillId="22" borderId="45" xfId="3" applyFont="1" applyFill="1" applyBorder="1" applyAlignment="1">
      <alignment horizontal="center" vertical="center" wrapText="1"/>
    </xf>
    <xf numFmtId="0" fontId="42" fillId="22" borderId="46" xfId="3" applyFont="1" applyFill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top" wrapText="1"/>
    </xf>
    <xf numFmtId="0" fontId="18" fillId="0" borderId="26" xfId="0" applyFont="1" applyBorder="1" applyAlignment="1">
      <alignment horizontal="center" vertical="top" wrapText="1"/>
    </xf>
    <xf numFmtId="0" fontId="9" fillId="33" borderId="8" xfId="0" applyFont="1" applyFill="1" applyBorder="1" applyAlignment="1">
      <alignment horizontal="center"/>
    </xf>
    <xf numFmtId="0" fontId="9" fillId="33" borderId="7" xfId="0" applyFont="1" applyFill="1" applyBorder="1" applyAlignment="1">
      <alignment horizontal="center"/>
    </xf>
    <xf numFmtId="0" fontId="9" fillId="33" borderId="6" xfId="0" applyFont="1" applyFill="1" applyBorder="1" applyAlignment="1">
      <alignment horizontal="center"/>
    </xf>
    <xf numFmtId="0" fontId="59" fillId="0" borderId="124" xfId="12" applyFont="1" applyBorder="1" applyAlignment="1">
      <alignment horizontal="left"/>
    </xf>
    <xf numFmtId="0" fontId="59" fillId="0" borderId="125" xfId="12" applyFont="1" applyBorder="1" applyAlignment="1">
      <alignment horizontal="left"/>
    </xf>
    <xf numFmtId="0" fontId="59" fillId="0" borderId="36" xfId="12" applyFont="1" applyBorder="1" applyAlignment="1">
      <alignment horizontal="left"/>
    </xf>
    <xf numFmtId="0" fontId="59" fillId="0" borderId="126" xfId="12" applyFont="1" applyBorder="1" applyAlignment="1">
      <alignment horizontal="left"/>
    </xf>
    <xf numFmtId="0" fontId="59" fillId="0" borderId="105" xfId="12" applyFont="1" applyBorder="1" applyAlignment="1">
      <alignment horizontal="center"/>
    </xf>
    <xf numFmtId="0" fontId="59" fillId="0" borderId="106" xfId="12" applyFont="1" applyBorder="1" applyAlignment="1">
      <alignment horizontal="center"/>
    </xf>
    <xf numFmtId="0" fontId="59" fillId="0" borderId="107" xfId="12" applyFont="1" applyBorder="1" applyAlignment="1">
      <alignment horizontal="center"/>
    </xf>
    <xf numFmtId="0" fontId="2" fillId="0" borderId="0" xfId="12" applyBorder="1" applyAlignment="1">
      <alignment horizontal="left"/>
    </xf>
    <xf numFmtId="0" fontId="2" fillId="0" borderId="9" xfId="12" applyBorder="1" applyAlignment="1">
      <alignment horizontal="left"/>
    </xf>
    <xf numFmtId="0" fontId="2" fillId="0" borderId="36" xfId="12" applyBorder="1" applyAlignment="1">
      <alignment horizontal="left"/>
    </xf>
    <xf numFmtId="0" fontId="2" fillId="0" borderId="31" xfId="12" applyBorder="1" applyAlignment="1">
      <alignment horizontal="left"/>
    </xf>
    <xf numFmtId="0" fontId="2" fillId="59" borderId="1" xfId="12" applyFill="1" applyBorder="1" applyAlignment="1">
      <alignment horizontal="center"/>
    </xf>
    <xf numFmtId="0" fontId="65" fillId="0" borderId="1" xfId="12" applyFont="1" applyFill="1" applyBorder="1" applyAlignment="1">
      <alignment wrapText="1"/>
    </xf>
    <xf numFmtId="0" fontId="65" fillId="0" borderId="1" xfId="12" applyFont="1" applyFill="1" applyBorder="1" applyAlignment="1">
      <alignment vertical="center" wrapText="1"/>
    </xf>
    <xf numFmtId="0" fontId="65" fillId="0" borderId="1" xfId="12" applyFont="1" applyFill="1" applyBorder="1" applyAlignment="1">
      <alignment horizontal="center" vertical="center" wrapText="1"/>
    </xf>
    <xf numFmtId="0" fontId="45" fillId="21" borderId="45" xfId="3" applyFont="1" applyFill="1" applyBorder="1" applyAlignment="1">
      <alignment horizontal="center" vertical="center"/>
    </xf>
    <xf numFmtId="0" fontId="45" fillId="21" borderId="0" xfId="3" applyFont="1" applyFill="1" applyBorder="1" applyAlignment="1">
      <alignment horizontal="center" vertical="center"/>
    </xf>
    <xf numFmtId="0" fontId="6" fillId="7" borderId="0" xfId="3" applyFont="1" applyFill="1" applyBorder="1" applyAlignment="1">
      <alignment horizontal="center"/>
    </xf>
    <xf numFmtId="0" fontId="43" fillId="20" borderId="55" xfId="3" applyFont="1" applyFill="1" applyBorder="1" applyAlignment="1">
      <alignment horizontal="center" vertical="center" wrapText="1"/>
    </xf>
    <xf numFmtId="0" fontId="43" fillId="20" borderId="63" xfId="3" applyFont="1" applyFill="1" applyBorder="1" applyAlignment="1">
      <alignment horizontal="center" vertical="center" wrapText="1"/>
    </xf>
    <xf numFmtId="0" fontId="43" fillId="20" borderId="56" xfId="3" applyFont="1" applyFill="1" applyBorder="1" applyAlignment="1">
      <alignment horizontal="center" vertical="center" wrapText="1"/>
    </xf>
    <xf numFmtId="0" fontId="56" fillId="24" borderId="79" xfId="0" applyFont="1" applyFill="1" applyBorder="1" applyAlignment="1">
      <alignment horizontal="center" vertical="center"/>
    </xf>
    <xf numFmtId="0" fontId="31" fillId="7" borderId="0" xfId="3" applyFont="1" applyFill="1" applyBorder="1" applyAlignment="1">
      <alignment horizontal="center" vertical="center"/>
    </xf>
    <xf numFmtId="0" fontId="3" fillId="0" borderId="0" xfId="11" applyAlignment="1">
      <alignment horizontal="center"/>
    </xf>
    <xf numFmtId="0" fontId="2" fillId="0" borderId="0" xfId="11" applyFont="1" applyAlignment="1">
      <alignment horizontal="center"/>
    </xf>
    <xf numFmtId="1" fontId="3" fillId="0" borderId="0" xfId="11" applyNumberFormat="1" applyAlignment="1">
      <alignment horizontal="center"/>
    </xf>
    <xf numFmtId="0" fontId="3" fillId="0" borderId="1" xfId="11" applyBorder="1" applyAlignment="1">
      <alignment horizontal="center"/>
    </xf>
    <xf numFmtId="0" fontId="60" fillId="24" borderId="8" xfId="11" applyFont="1" applyFill="1" applyBorder="1" applyAlignment="1">
      <alignment horizontal="center"/>
    </xf>
    <xf numFmtId="0" fontId="60" fillId="24" borderId="6" xfId="11" applyFont="1" applyFill="1" applyBorder="1" applyAlignment="1">
      <alignment horizontal="center"/>
    </xf>
    <xf numFmtId="0" fontId="60" fillId="24" borderId="7" xfId="11" applyFont="1" applyFill="1" applyBorder="1" applyAlignment="1">
      <alignment horizontal="center"/>
    </xf>
    <xf numFmtId="0" fontId="59" fillId="25" borderId="112" xfId="11" applyFont="1" applyFill="1" applyBorder="1" applyAlignment="1">
      <alignment horizontal="center"/>
    </xf>
    <xf numFmtId="0" fontId="59" fillId="25" borderId="114" xfId="11" applyFont="1" applyFill="1" applyBorder="1" applyAlignment="1">
      <alignment horizontal="center"/>
    </xf>
    <xf numFmtId="0" fontId="59" fillId="25" borderId="115" xfId="11" applyFont="1" applyFill="1" applyBorder="1" applyAlignment="1">
      <alignment horizontal="center"/>
    </xf>
    <xf numFmtId="0" fontId="59" fillId="25" borderId="8" xfId="11" applyFont="1" applyFill="1" applyBorder="1" applyAlignment="1">
      <alignment horizontal="center"/>
    </xf>
    <xf numFmtId="0" fontId="59" fillId="25" borderId="6" xfId="11" applyFont="1" applyFill="1" applyBorder="1" applyAlignment="1">
      <alignment horizontal="center"/>
    </xf>
    <xf numFmtId="0" fontId="59" fillId="25" borderId="116" xfId="11" applyFont="1" applyFill="1" applyBorder="1" applyAlignment="1">
      <alignment horizontal="center"/>
    </xf>
    <xf numFmtId="0" fontId="59" fillId="25" borderId="113" xfId="11" applyFont="1" applyFill="1" applyBorder="1" applyAlignment="1">
      <alignment horizontal="center"/>
    </xf>
    <xf numFmtId="0" fontId="38" fillId="57" borderId="119" xfId="3" applyFont="1" applyFill="1" applyBorder="1" applyAlignment="1">
      <alignment horizontal="center" vertical="center" wrapText="1"/>
    </xf>
    <xf numFmtId="0" fontId="38" fillId="57" borderId="120" xfId="3" applyFont="1" applyFill="1" applyBorder="1" applyAlignment="1">
      <alignment horizontal="center" vertical="center" wrapText="1"/>
    </xf>
    <xf numFmtId="0" fontId="41" fillId="11" borderId="42" xfId="3" applyFont="1" applyFill="1" applyBorder="1" applyAlignment="1">
      <alignment horizontal="center" vertical="center"/>
    </xf>
    <xf numFmtId="0" fontId="41" fillId="11" borderId="40" xfId="3" applyFont="1" applyFill="1" applyBorder="1" applyAlignment="1">
      <alignment horizontal="center" vertical="center"/>
    </xf>
    <xf numFmtId="0" fontId="60" fillId="24" borderId="43" xfId="11" applyFont="1" applyFill="1" applyBorder="1" applyAlignment="1">
      <alignment horizontal="center"/>
    </xf>
    <xf numFmtId="0" fontId="60" fillId="24" borderId="39" xfId="11" applyFont="1" applyFill="1" applyBorder="1" applyAlignment="1">
      <alignment horizontal="center"/>
    </xf>
    <xf numFmtId="0" fontId="3" fillId="25" borderId="1" xfId="11" applyFill="1" applyBorder="1" applyAlignment="1">
      <alignment horizontal="center"/>
    </xf>
    <xf numFmtId="0" fontId="3" fillId="0" borderId="0" xfId="11" applyBorder="1" applyAlignment="1">
      <alignment horizontal="center"/>
    </xf>
    <xf numFmtId="0" fontId="56" fillId="24" borderId="109" xfId="0" applyFont="1" applyFill="1" applyBorder="1" applyAlignment="1">
      <alignment horizontal="center" vertical="center"/>
    </xf>
    <xf numFmtId="0" fontId="43" fillId="19" borderId="71" xfId="3" applyFont="1" applyFill="1" applyBorder="1" applyAlignment="1">
      <alignment horizontal="center" vertical="center" wrapText="1"/>
    </xf>
    <xf numFmtId="0" fontId="43" fillId="19" borderId="62" xfId="3" applyFont="1" applyFill="1" applyBorder="1" applyAlignment="1">
      <alignment horizontal="center" vertical="center" wrapText="1"/>
    </xf>
    <xf numFmtId="0" fontId="43" fillId="19" borderId="63" xfId="3" applyFont="1" applyFill="1" applyBorder="1" applyAlignment="1">
      <alignment horizontal="center" vertical="center" wrapText="1"/>
    </xf>
    <xf numFmtId="0" fontId="43" fillId="20" borderId="58" xfId="3" applyFont="1" applyFill="1" applyBorder="1" applyAlignment="1">
      <alignment horizontal="center" vertical="center" wrapText="1"/>
    </xf>
    <xf numFmtId="0" fontId="43" fillId="20" borderId="36" xfId="3" applyFont="1" applyFill="1" applyBorder="1" applyAlignment="1">
      <alignment horizontal="center" vertical="center" wrapText="1"/>
    </xf>
    <xf numFmtId="0" fontId="43" fillId="20" borderId="64" xfId="3" applyFont="1" applyFill="1" applyBorder="1" applyAlignment="1">
      <alignment horizontal="center" vertical="center" wrapText="1"/>
    </xf>
    <xf numFmtId="0" fontId="43" fillId="20" borderId="53" xfId="3" applyFont="1" applyFill="1" applyBorder="1" applyAlignment="1">
      <alignment horizontal="center" vertical="center" wrapText="1"/>
    </xf>
    <xf numFmtId="0" fontId="43" fillId="20" borderId="52" xfId="3" applyFont="1" applyFill="1" applyBorder="1" applyAlignment="1">
      <alignment horizontal="center" vertical="center" wrapText="1"/>
    </xf>
    <xf numFmtId="0" fontId="45" fillId="21" borderId="68" xfId="3" applyFont="1" applyFill="1" applyBorder="1" applyAlignment="1">
      <alignment horizontal="center" vertical="center"/>
    </xf>
    <xf numFmtId="0" fontId="46" fillId="21" borderId="68" xfId="3" applyFont="1" applyFill="1" applyBorder="1" applyAlignment="1">
      <alignment horizontal="center" vertical="center"/>
    </xf>
    <xf numFmtId="0" fontId="43" fillId="19" borderId="54" xfId="3" applyFont="1" applyFill="1" applyBorder="1" applyAlignment="1">
      <alignment horizontal="center" vertical="center" wrapText="1"/>
    </xf>
    <xf numFmtId="0" fontId="43" fillId="19" borderId="55" xfId="3" applyFont="1" applyFill="1" applyBorder="1" applyAlignment="1">
      <alignment horizontal="center" vertical="center" wrapText="1"/>
    </xf>
    <xf numFmtId="0" fontId="43" fillId="19" borderId="53" xfId="3" applyFont="1" applyFill="1" applyBorder="1" applyAlignment="1">
      <alignment horizontal="center" vertical="center" wrapText="1"/>
    </xf>
    <xf numFmtId="0" fontId="43" fillId="19" borderId="52" xfId="3" applyFont="1" applyFill="1" applyBorder="1" applyAlignment="1">
      <alignment horizontal="center" vertical="center" wrapText="1"/>
    </xf>
    <xf numFmtId="0" fontId="43" fillId="20" borderId="57" xfId="3" applyFont="1" applyFill="1" applyBorder="1" applyAlignment="1">
      <alignment horizontal="center" vertical="center" wrapText="1"/>
    </xf>
    <xf numFmtId="0" fontId="45" fillId="21" borderId="65" xfId="3" applyFont="1" applyFill="1" applyBorder="1" applyAlignment="1">
      <alignment horizontal="center" vertical="center"/>
    </xf>
    <xf numFmtId="0" fontId="45" fillId="21" borderId="67" xfId="3" applyFont="1" applyFill="1" applyBorder="1" applyAlignment="1">
      <alignment horizontal="center" vertical="center"/>
    </xf>
    <xf numFmtId="0" fontId="44" fillId="19" borderId="71" xfId="3" applyFont="1" applyFill="1" applyBorder="1" applyAlignment="1">
      <alignment horizontal="center" vertical="center" wrapText="1"/>
    </xf>
    <xf numFmtId="0" fontId="44" fillId="19" borderId="62" xfId="3" applyFont="1" applyFill="1" applyBorder="1" applyAlignment="1">
      <alignment horizontal="center" vertical="center" wrapText="1"/>
    </xf>
    <xf numFmtId="0" fontId="44" fillId="19" borderId="63" xfId="3" applyFont="1" applyFill="1" applyBorder="1" applyAlignment="1">
      <alignment horizontal="center" vertical="center" wrapText="1"/>
    </xf>
    <xf numFmtId="169" fontId="44" fillId="19" borderId="61" xfId="3" applyNumberFormat="1" applyFont="1" applyFill="1" applyBorder="1" applyAlignment="1">
      <alignment horizontal="center" vertical="center" wrapText="1"/>
    </xf>
    <xf numFmtId="169" fontId="44" fillId="19" borderId="62" xfId="3" applyNumberFormat="1" applyFont="1" applyFill="1" applyBorder="1" applyAlignment="1">
      <alignment horizontal="center" vertical="center" wrapText="1"/>
    </xf>
    <xf numFmtId="169" fontId="44" fillId="19" borderId="63" xfId="3" applyNumberFormat="1" applyFont="1" applyFill="1" applyBorder="1" applyAlignment="1">
      <alignment horizontal="center" vertical="center" wrapText="1"/>
    </xf>
    <xf numFmtId="169" fontId="44" fillId="19" borderId="83" xfId="3" applyNumberFormat="1" applyFont="1" applyFill="1" applyBorder="1" applyAlignment="1">
      <alignment horizontal="center" vertical="center" wrapText="1"/>
    </xf>
    <xf numFmtId="169" fontId="44" fillId="19" borderId="70" xfId="3" applyNumberFormat="1" applyFont="1" applyFill="1" applyBorder="1" applyAlignment="1">
      <alignment horizontal="center" vertical="center" wrapText="1"/>
    </xf>
    <xf numFmtId="0" fontId="43" fillId="20" borderId="9" xfId="3" applyFont="1" applyFill="1" applyBorder="1" applyAlignment="1">
      <alignment horizontal="center" vertical="center" wrapText="1"/>
    </xf>
    <xf numFmtId="0" fontId="45" fillId="21" borderId="48" xfId="3" applyFont="1" applyFill="1" applyBorder="1" applyAlignment="1">
      <alignment horizontal="center" vertical="center"/>
    </xf>
    <xf numFmtId="0" fontId="45" fillId="21" borderId="49" xfId="3" applyFont="1" applyFill="1" applyBorder="1" applyAlignment="1">
      <alignment horizontal="center" vertical="center"/>
    </xf>
    <xf numFmtId="0" fontId="45" fillId="21" borderId="50" xfId="3" applyFont="1" applyFill="1" applyBorder="1" applyAlignment="1">
      <alignment horizontal="center" vertical="center"/>
    </xf>
    <xf numFmtId="0" fontId="45" fillId="21" borderId="78" xfId="3" applyFont="1" applyFill="1" applyBorder="1" applyAlignment="1">
      <alignment horizontal="center" vertical="center"/>
    </xf>
    <xf numFmtId="0" fontId="45" fillId="21" borderId="79" xfId="3" applyFont="1" applyFill="1" applyBorder="1" applyAlignment="1">
      <alignment horizontal="center" vertical="center"/>
    </xf>
    <xf numFmtId="0" fontId="45" fillId="21" borderId="92" xfId="3" applyFont="1" applyFill="1" applyBorder="1" applyAlignment="1">
      <alignment horizontal="center" vertical="center"/>
    </xf>
    <xf numFmtId="2" fontId="12" fillId="9" borderId="9" xfId="0" applyNumberFormat="1" applyFont="1" applyFill="1" applyBorder="1" applyAlignment="1">
      <alignment horizontal="center" vertical="center"/>
    </xf>
    <xf numFmtId="2" fontId="12" fillId="9" borderId="31" xfId="0" applyNumberFormat="1" applyFont="1" applyFill="1" applyBorder="1" applyAlignment="1">
      <alignment horizontal="center" vertical="center"/>
    </xf>
    <xf numFmtId="164" fontId="12" fillId="9" borderId="9" xfId="0" applyNumberFormat="1" applyFont="1" applyFill="1" applyBorder="1" applyAlignment="1">
      <alignment horizontal="center" vertical="center"/>
    </xf>
    <xf numFmtId="164" fontId="12" fillId="9" borderId="31" xfId="0" applyNumberFormat="1" applyFont="1" applyFill="1" applyBorder="1" applyAlignment="1">
      <alignment horizontal="center" vertical="center"/>
    </xf>
    <xf numFmtId="169" fontId="44" fillId="19" borderId="71" xfId="3" applyNumberFormat="1" applyFont="1" applyFill="1" applyBorder="1" applyAlignment="1">
      <alignment horizontal="center" vertical="center" wrapText="1"/>
    </xf>
    <xf numFmtId="169" fontId="44" fillId="19" borderId="72" xfId="3" applyNumberFormat="1" applyFont="1" applyFill="1" applyBorder="1" applyAlignment="1">
      <alignment horizontal="center" vertical="center" wrapText="1"/>
    </xf>
    <xf numFmtId="0" fontId="41" fillId="11" borderId="0" xfId="3" applyFont="1" applyFill="1" applyBorder="1" applyAlignment="1">
      <alignment horizontal="center" vertical="center"/>
    </xf>
    <xf numFmtId="0" fontId="41" fillId="11" borderId="46" xfId="3" applyFont="1" applyFill="1" applyBorder="1" applyAlignment="1">
      <alignment horizontal="center" vertical="center"/>
    </xf>
    <xf numFmtId="0" fontId="41" fillId="11" borderId="36" xfId="3" applyFont="1" applyFill="1" applyBorder="1" applyAlignment="1">
      <alignment horizontal="center" vertical="center"/>
    </xf>
    <xf numFmtId="0" fontId="41" fillId="11" borderId="31" xfId="3" applyFont="1" applyFill="1" applyBorder="1" applyAlignment="1">
      <alignment horizontal="center" vertical="center"/>
    </xf>
    <xf numFmtId="0" fontId="51" fillId="24" borderId="65" xfId="3" applyFont="1" applyFill="1" applyBorder="1" applyAlignment="1">
      <alignment horizontal="center" vertical="center" wrapText="1"/>
    </xf>
    <xf numFmtId="0" fontId="51" fillId="24" borderId="67" xfId="3" applyFont="1" applyFill="1" applyBorder="1" applyAlignment="1">
      <alignment horizontal="center" vertical="center" wrapText="1"/>
    </xf>
    <xf numFmtId="0" fontId="41" fillId="11" borderId="42" xfId="3" applyFont="1" applyFill="1" applyBorder="1" applyAlignment="1">
      <alignment horizontal="right" vertical="center"/>
    </xf>
    <xf numFmtId="0" fontId="40" fillId="0" borderId="40" xfId="3" applyFont="1" applyBorder="1" applyAlignment="1">
      <alignment horizontal="right"/>
    </xf>
    <xf numFmtId="0" fontId="51" fillId="24" borderId="66" xfId="3" applyFont="1" applyFill="1" applyBorder="1" applyAlignment="1">
      <alignment horizontal="center" vertical="center" wrapText="1"/>
    </xf>
    <xf numFmtId="0" fontId="44" fillId="20" borderId="45" xfId="3" applyFont="1" applyFill="1" applyBorder="1" applyAlignment="1">
      <alignment horizontal="center" vertical="center" wrapText="1"/>
    </xf>
    <xf numFmtId="0" fontId="44" fillId="20" borderId="46" xfId="3" applyFont="1" applyFill="1" applyBorder="1" applyAlignment="1">
      <alignment horizontal="center" vertical="center" wrapText="1"/>
    </xf>
    <xf numFmtId="0" fontId="44" fillId="20" borderId="9" xfId="3" applyFont="1" applyFill="1" applyBorder="1" applyAlignment="1">
      <alignment horizontal="center" vertical="center" wrapText="1"/>
    </xf>
    <xf numFmtId="0" fontId="44" fillId="20" borderId="31" xfId="3" applyFont="1" applyFill="1" applyBorder="1" applyAlignment="1">
      <alignment horizontal="center" vertical="center" wrapText="1"/>
    </xf>
    <xf numFmtId="0" fontId="38" fillId="22" borderId="94" xfId="3" applyFont="1" applyFill="1" applyBorder="1" applyAlignment="1">
      <alignment horizontal="right" vertical="center" wrapText="1"/>
    </xf>
    <xf numFmtId="0" fontId="38" fillId="22" borderId="90" xfId="3" applyFont="1" applyFill="1" applyBorder="1" applyAlignment="1">
      <alignment horizontal="right" vertical="center" wrapText="1"/>
    </xf>
    <xf numFmtId="0" fontId="33" fillId="3" borderId="0" xfId="3" applyFont="1" applyFill="1" applyBorder="1" applyAlignment="1">
      <alignment horizontal="center" vertical="center"/>
    </xf>
    <xf numFmtId="0" fontId="32" fillId="3" borderId="0" xfId="3" applyFont="1" applyFill="1" applyBorder="1" applyAlignment="1">
      <alignment horizontal="center" vertical="center"/>
    </xf>
    <xf numFmtId="0" fontId="41" fillId="11" borderId="43" xfId="3" applyFont="1" applyFill="1" applyBorder="1" applyAlignment="1">
      <alignment horizontal="center" vertical="center"/>
    </xf>
    <xf numFmtId="0" fontId="41" fillId="11" borderId="39" xfId="3" applyFont="1" applyFill="1" applyBorder="1" applyAlignment="1">
      <alignment horizontal="center" vertical="center"/>
    </xf>
    <xf numFmtId="0" fontId="41" fillId="11" borderId="9" xfId="3" applyFont="1" applyFill="1" applyBorder="1" applyAlignment="1">
      <alignment horizontal="center" vertical="center"/>
    </xf>
    <xf numFmtId="1" fontId="43" fillId="20" borderId="71" xfId="3" applyNumberFormat="1" applyFont="1" applyFill="1" applyBorder="1" applyAlignment="1">
      <alignment horizontal="center" vertical="center" wrapText="1"/>
    </xf>
    <xf numFmtId="1" fontId="43" fillId="20" borderId="62" xfId="3" applyNumberFormat="1" applyFont="1" applyFill="1" applyBorder="1" applyAlignment="1">
      <alignment horizontal="center" vertical="center" wrapText="1"/>
    </xf>
    <xf numFmtId="1" fontId="43" fillId="20" borderId="63" xfId="3" applyNumberFormat="1" applyFont="1" applyFill="1" applyBorder="1" applyAlignment="1">
      <alignment horizontal="center" vertical="center" wrapText="1"/>
    </xf>
    <xf numFmtId="0" fontId="41" fillId="11" borderId="21" xfId="3" applyFont="1" applyFill="1" applyBorder="1" applyAlignment="1">
      <alignment horizontal="center" vertical="center"/>
    </xf>
    <xf numFmtId="0" fontId="41" fillId="11" borderId="18" xfId="3" applyFont="1" applyFill="1" applyBorder="1" applyAlignment="1">
      <alignment horizontal="center" vertical="center"/>
    </xf>
    <xf numFmtId="0" fontId="50" fillId="24" borderId="65" xfId="3" applyFont="1" applyFill="1" applyBorder="1" applyAlignment="1">
      <alignment horizontal="center" vertical="center"/>
    </xf>
    <xf numFmtId="0" fontId="50" fillId="24" borderId="66" xfId="3" applyFont="1" applyFill="1" applyBorder="1" applyAlignment="1">
      <alignment horizontal="center" vertical="center"/>
    </xf>
    <xf numFmtId="0" fontId="50" fillId="24" borderId="67" xfId="3" applyFont="1" applyFill="1" applyBorder="1" applyAlignment="1">
      <alignment horizontal="center" vertical="center"/>
    </xf>
    <xf numFmtId="167" fontId="43" fillId="20" borderId="83" xfId="3" applyNumberFormat="1" applyFont="1" applyFill="1" applyBorder="1" applyAlignment="1">
      <alignment horizontal="center" vertical="center" wrapText="1"/>
    </xf>
    <xf numFmtId="167" fontId="43" fillId="20" borderId="62" xfId="3" applyNumberFormat="1" applyFont="1" applyFill="1" applyBorder="1" applyAlignment="1">
      <alignment horizontal="center" vertical="center" wrapText="1"/>
    </xf>
    <xf numFmtId="167" fontId="43" fillId="20" borderId="63" xfId="3" applyNumberFormat="1" applyFont="1" applyFill="1" applyBorder="1" applyAlignment="1">
      <alignment horizontal="center" vertical="center" wrapText="1"/>
    </xf>
    <xf numFmtId="0" fontId="41" fillId="32" borderId="19" xfId="3" applyFont="1" applyFill="1" applyBorder="1" applyAlignment="1">
      <alignment horizontal="center"/>
    </xf>
    <xf numFmtId="0" fontId="44" fillId="19" borderId="61" xfId="3" applyFont="1" applyFill="1" applyBorder="1" applyAlignment="1">
      <alignment horizontal="center" vertical="center" wrapText="1"/>
    </xf>
    <xf numFmtId="0" fontId="44" fillId="19" borderId="70" xfId="3" applyFont="1" applyFill="1" applyBorder="1" applyAlignment="1">
      <alignment horizontal="center" vertical="center" wrapText="1"/>
    </xf>
    <xf numFmtId="0" fontId="41" fillId="32" borderId="18" xfId="3" applyFont="1" applyFill="1" applyBorder="1" applyAlignment="1">
      <alignment horizontal="center"/>
    </xf>
    <xf numFmtId="0" fontId="44" fillId="19" borderId="23" xfId="3" applyFont="1" applyFill="1" applyBorder="1" applyAlignment="1">
      <alignment horizontal="center" vertical="center" wrapText="1"/>
    </xf>
    <xf numFmtId="0" fontId="44" fillId="19" borderId="90" xfId="3" applyFont="1" applyFill="1" applyBorder="1" applyAlignment="1">
      <alignment horizontal="center" vertical="center" wrapText="1"/>
    </xf>
    <xf numFmtId="2" fontId="44" fillId="19" borderId="90" xfId="3" applyNumberFormat="1" applyFont="1" applyFill="1" applyBorder="1" applyAlignment="1">
      <alignment horizontal="center" vertical="center" wrapText="1"/>
    </xf>
    <xf numFmtId="2" fontId="44" fillId="19" borderId="91" xfId="3" applyNumberFormat="1" applyFont="1" applyFill="1" applyBorder="1" applyAlignment="1">
      <alignment horizontal="center" vertical="center" wrapText="1"/>
    </xf>
    <xf numFmtId="0" fontId="41" fillId="11" borderId="18" xfId="3" applyFont="1" applyFill="1" applyBorder="1" applyAlignment="1">
      <alignment horizontal="left" vertical="center"/>
    </xf>
    <xf numFmtId="0" fontId="41" fillId="11" borderId="19" xfId="3" applyFont="1" applyFill="1" applyBorder="1" applyAlignment="1">
      <alignment horizontal="left" vertical="center"/>
    </xf>
    <xf numFmtId="0" fontId="41" fillId="11" borderId="20" xfId="3" applyFont="1" applyFill="1" applyBorder="1" applyAlignment="1">
      <alignment horizontal="left" vertical="center"/>
    </xf>
    <xf numFmtId="167" fontId="43" fillId="20" borderId="72" xfId="3" applyNumberFormat="1" applyFont="1" applyFill="1" applyBorder="1" applyAlignment="1">
      <alignment horizontal="center" vertical="center" wrapText="1"/>
    </xf>
    <xf numFmtId="1" fontId="43" fillId="20" borderId="83" xfId="3" applyNumberFormat="1" applyFont="1" applyFill="1" applyBorder="1" applyAlignment="1">
      <alignment horizontal="center" vertical="center" wrapText="1"/>
    </xf>
    <xf numFmtId="0" fontId="44" fillId="19" borderId="91" xfId="3" applyFont="1" applyFill="1" applyBorder="1" applyAlignment="1">
      <alignment horizontal="center" vertical="center" wrapText="1"/>
    </xf>
    <xf numFmtId="0" fontId="43" fillId="19" borderId="61" xfId="0" applyFont="1" applyFill="1" applyBorder="1" applyAlignment="1">
      <alignment horizontal="center" vertical="center" wrapText="1"/>
    </xf>
    <xf numFmtId="0" fontId="43" fillId="19" borderId="62" xfId="0" applyFont="1" applyFill="1" applyBorder="1" applyAlignment="1">
      <alignment horizontal="center" vertical="center" wrapText="1"/>
    </xf>
    <xf numFmtId="0" fontId="43" fillId="19" borderId="70" xfId="0" applyFont="1" applyFill="1" applyBorder="1" applyAlignment="1">
      <alignment horizontal="center" vertical="center" wrapText="1"/>
    </xf>
    <xf numFmtId="0" fontId="43" fillId="19" borderId="45" xfId="0" applyFont="1" applyFill="1" applyBorder="1" applyAlignment="1">
      <alignment horizontal="center" vertical="center" wrapText="1"/>
    </xf>
    <xf numFmtId="0" fontId="43" fillId="19" borderId="0" xfId="0" applyFont="1" applyFill="1" applyBorder="1" applyAlignment="1">
      <alignment horizontal="center" vertical="center" wrapText="1"/>
    </xf>
    <xf numFmtId="0" fontId="43" fillId="19" borderId="46" xfId="0" applyFont="1" applyFill="1" applyBorder="1" applyAlignment="1">
      <alignment horizontal="center" vertical="center" wrapText="1"/>
    </xf>
    <xf numFmtId="1" fontId="43" fillId="20" borderId="86" xfId="3" applyNumberFormat="1" applyFont="1" applyFill="1" applyBorder="1" applyAlignment="1">
      <alignment horizontal="center" vertical="center" wrapText="1"/>
    </xf>
    <xf numFmtId="1" fontId="43" fillId="20" borderId="0" xfId="3" applyNumberFormat="1" applyFont="1" applyFill="1" applyBorder="1" applyAlignment="1">
      <alignment horizontal="center" vertical="center" wrapText="1"/>
    </xf>
    <xf numFmtId="1" fontId="43" fillId="20" borderId="87" xfId="3" applyNumberFormat="1" applyFont="1" applyFill="1" applyBorder="1" applyAlignment="1">
      <alignment horizontal="center" vertical="center" wrapText="1"/>
    </xf>
    <xf numFmtId="1" fontId="50" fillId="21" borderId="65" xfId="0" applyNumberFormat="1" applyFont="1" applyFill="1" applyBorder="1" applyAlignment="1">
      <alignment horizontal="center" vertical="center"/>
    </xf>
    <xf numFmtId="1" fontId="50" fillId="21" borderId="66" xfId="0" applyNumberFormat="1" applyFont="1" applyFill="1" applyBorder="1" applyAlignment="1">
      <alignment horizontal="center" vertical="center"/>
    </xf>
    <xf numFmtId="1" fontId="50" fillId="21" borderId="67" xfId="0" applyNumberFormat="1" applyFont="1" applyFill="1" applyBorder="1" applyAlignment="1">
      <alignment horizontal="center" vertical="center"/>
    </xf>
    <xf numFmtId="1" fontId="43" fillId="20" borderId="85" xfId="3" applyNumberFormat="1" applyFont="1" applyFill="1" applyBorder="1" applyAlignment="1">
      <alignment horizontal="center" vertical="center" wrapText="1"/>
    </xf>
    <xf numFmtId="1" fontId="43" fillId="20" borderId="82" xfId="3" applyNumberFormat="1" applyFont="1" applyFill="1" applyBorder="1" applyAlignment="1">
      <alignment horizontal="center" vertical="center" wrapText="1"/>
    </xf>
    <xf numFmtId="0" fontId="7" fillId="3" borderId="0" xfId="0" applyFont="1" applyFill="1"/>
    <xf numFmtId="0" fontId="9" fillId="3" borderId="0" xfId="0" applyFont="1" applyFill="1" applyAlignment="1"/>
    <xf numFmtId="0" fontId="33" fillId="3" borderId="36" xfId="0" applyFont="1" applyFill="1" applyBorder="1" applyAlignment="1">
      <alignment horizontal="center" vertical="center"/>
    </xf>
    <xf numFmtId="168" fontId="7" fillId="0" borderId="0" xfId="0" applyNumberFormat="1" applyFont="1" applyBorder="1" applyAlignment="1">
      <alignment horizontal="center"/>
    </xf>
    <xf numFmtId="168" fontId="7" fillId="0" borderId="10" xfId="0" applyNumberFormat="1" applyFont="1" applyBorder="1" applyAlignment="1">
      <alignment horizontal="center"/>
    </xf>
    <xf numFmtId="168" fontId="7" fillId="0" borderId="37" xfId="0" applyNumberFormat="1" applyFont="1" applyBorder="1" applyAlignment="1">
      <alignment horizontal="center"/>
    </xf>
    <xf numFmtId="168" fontId="7" fillId="0" borderId="1" xfId="0" applyNumberFormat="1" applyFont="1" applyBorder="1" applyAlignment="1"/>
    <xf numFmtId="0" fontId="9" fillId="0" borderId="1" xfId="0" applyFont="1" applyBorder="1" applyAlignment="1"/>
  </cellXfs>
  <cellStyles count="15">
    <cellStyle name="Hiperlink" xfId="10" builtinId="8"/>
    <cellStyle name="Moeda" xfId="2" builtinId="4"/>
    <cellStyle name="Moeda 2" xfId="7"/>
    <cellStyle name="Normal" xfId="0" builtinId="0"/>
    <cellStyle name="Normal 2" xfId="3"/>
    <cellStyle name="Normal 3" xfId="5"/>
    <cellStyle name="Normal 3 2" xfId="8"/>
    <cellStyle name="Normal 4" xfId="11"/>
    <cellStyle name="Normal 5" xfId="12"/>
    <cellStyle name="Porcentagem" xfId="9" builtinId="5"/>
    <cellStyle name="Porcentagem 2" xfId="4"/>
    <cellStyle name="Porcentagem 3" xfId="14"/>
    <cellStyle name="Vírgula" xfId="1" builtinId="3"/>
    <cellStyle name="Vírgula 2" xfId="6"/>
    <cellStyle name="Vírgula 3" xfId="13"/>
  </cellStyles>
  <dxfs count="18">
    <dxf>
      <font>
        <color theme="3"/>
      </font>
      <fill>
        <patternFill>
          <bgColor rgb="FF92D050"/>
        </patternFill>
      </fill>
    </dxf>
    <dxf>
      <font>
        <color rgb="FF0070C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7"/>
        </patternFill>
      </fill>
    </dxf>
    <dxf>
      <fill>
        <patternFill>
          <bgColor rgb="FF92D05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7"/>
        </patternFill>
      </fill>
    </dxf>
    <dxf>
      <font>
        <color rgb="FF0070C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7"/>
        </patternFill>
      </fill>
    </dxf>
    <dxf>
      <fill>
        <patternFill>
          <bgColor rgb="FF92D05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7"/>
        </patternFill>
      </fill>
    </dxf>
    <dxf>
      <fill>
        <patternFill>
          <bgColor rgb="FF92D05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7"/>
        </patternFill>
      </fill>
    </dxf>
  </dxfs>
  <tableStyles count="0" defaultTableStyle="TableStyleMedium2" defaultPivotStyle="PivotStyleLight16"/>
  <colors>
    <mruColors>
      <color rgb="FF00FFFF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Estimativa Populacional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Graf.Popu!$H$6</c:f>
              <c:strCache>
                <c:ptCount val="1"/>
                <c:pt idx="0">
                  <c:v>Projeção Aritimética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Graf.Popu!$F$7:$F$35</c:f>
              <c:numCache>
                <c:formatCode>General</c:formatCode>
                <c:ptCount val="29"/>
                <c:pt idx="0">
                  <c:v>1991</c:v>
                </c:pt>
                <c:pt idx="1">
                  <c:v>2000</c:v>
                </c:pt>
                <c:pt idx="2">
                  <c:v>2010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</c:numCache>
            </c:numRef>
          </c:cat>
          <c:val>
            <c:numRef>
              <c:f>Graf.Popu!$H$7:$H$35</c:f>
              <c:numCache>
                <c:formatCode>0</c:formatCode>
                <c:ptCount val="29"/>
                <c:pt idx="0" formatCode="General">
                  <c:v>9629</c:v>
                </c:pt>
                <c:pt idx="1">
                  <c:v>11598</c:v>
                </c:pt>
                <c:pt idx="2">
                  <c:v>12999</c:v>
                </c:pt>
                <c:pt idx="3">
                  <c:v>14240.578947368422</c:v>
                </c:pt>
                <c:pt idx="4">
                  <c:v>14417.947368421053</c:v>
                </c:pt>
                <c:pt idx="5">
                  <c:v>14595.315789473683</c:v>
                </c:pt>
                <c:pt idx="6">
                  <c:v>14772.684210526317</c:v>
                </c:pt>
                <c:pt idx="7">
                  <c:v>14950.052631578947</c:v>
                </c:pt>
                <c:pt idx="8">
                  <c:v>15127.42105263158</c:v>
                </c:pt>
                <c:pt idx="9">
                  <c:v>15304.78947368421</c:v>
                </c:pt>
                <c:pt idx="10">
                  <c:v>15482.157894736843</c:v>
                </c:pt>
                <c:pt idx="11">
                  <c:v>15659.526315789473</c:v>
                </c:pt>
                <c:pt idx="12">
                  <c:v>15836.894736842107</c:v>
                </c:pt>
                <c:pt idx="13">
                  <c:v>16014.263157894737</c:v>
                </c:pt>
                <c:pt idx="14">
                  <c:v>16191.63157894737</c:v>
                </c:pt>
                <c:pt idx="15">
                  <c:v>16369</c:v>
                </c:pt>
                <c:pt idx="16">
                  <c:v>16546.368421052633</c:v>
                </c:pt>
                <c:pt idx="17">
                  <c:v>16723.736842105263</c:v>
                </c:pt>
                <c:pt idx="18">
                  <c:v>16901.105263157893</c:v>
                </c:pt>
                <c:pt idx="19">
                  <c:v>17078.473684210527</c:v>
                </c:pt>
                <c:pt idx="20">
                  <c:v>17255.84210526316</c:v>
                </c:pt>
                <c:pt idx="21">
                  <c:v>17433.21052631579</c:v>
                </c:pt>
                <c:pt idx="22">
                  <c:v>17610.57894736842</c:v>
                </c:pt>
                <c:pt idx="23">
                  <c:v>17787.947368421053</c:v>
                </c:pt>
                <c:pt idx="24">
                  <c:v>17965.315789473687</c:v>
                </c:pt>
                <c:pt idx="25">
                  <c:v>18142.684210526317</c:v>
                </c:pt>
                <c:pt idx="26">
                  <c:v>18320.052631578947</c:v>
                </c:pt>
                <c:pt idx="27">
                  <c:v>18497.42105263158</c:v>
                </c:pt>
                <c:pt idx="28">
                  <c:v>18674.789473684214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B90-4847-B79E-57B5374F5E28}"/>
            </c:ext>
          </c:extLst>
        </c:ser>
        <c:ser>
          <c:idx val="1"/>
          <c:order val="1"/>
          <c:tx>
            <c:strRef>
              <c:f>Graf.Popu!$I$6</c:f>
              <c:strCache>
                <c:ptCount val="1"/>
                <c:pt idx="0">
                  <c:v>Projeção Geométrica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Graf.Popu!$F$7:$F$35</c:f>
              <c:numCache>
                <c:formatCode>General</c:formatCode>
                <c:ptCount val="29"/>
                <c:pt idx="0">
                  <c:v>1991</c:v>
                </c:pt>
                <c:pt idx="1">
                  <c:v>2000</c:v>
                </c:pt>
                <c:pt idx="2">
                  <c:v>2010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</c:numCache>
            </c:numRef>
          </c:cat>
          <c:val>
            <c:numRef>
              <c:f>Graf.Popu!$I$7:$I$35</c:f>
              <c:numCache>
                <c:formatCode>0</c:formatCode>
                <c:ptCount val="29"/>
                <c:pt idx="0">
                  <c:v>9629</c:v>
                </c:pt>
                <c:pt idx="1">
                  <c:v>11099.818082636677</c:v>
                </c:pt>
                <c:pt idx="2">
                  <c:v>12999.000000000004</c:v>
                </c:pt>
                <c:pt idx="3">
                  <c:v>14518.63548271893</c:v>
                </c:pt>
                <c:pt idx="4">
                  <c:v>14749.768698138218</c:v>
                </c:pt>
                <c:pt idx="5">
                  <c:v>14984.581499241271</c:v>
                </c:pt>
                <c:pt idx="6">
                  <c:v>15223.132464154909</c:v>
                </c:pt>
                <c:pt idx="7">
                  <c:v>15465.481103555761</c:v>
                </c:pt>
                <c:pt idx="8">
                  <c:v>15711.687875516236</c:v>
                </c:pt>
                <c:pt idx="9">
                  <c:v>15961.81420058685</c:v>
                </c:pt>
                <c:pt idx="10">
                  <c:v>16215.922477118631</c:v>
                </c:pt>
                <c:pt idx="11">
                  <c:v>16474.076096829485</c:v>
                </c:pt>
                <c:pt idx="12">
                  <c:v>16736.339460618346</c:v>
                </c:pt>
                <c:pt idx="13">
                  <c:v>17002.777994631117</c:v>
                </c:pt>
                <c:pt idx="14">
                  <c:v>17273.458166582332</c:v>
                </c:pt>
                <c:pt idx="15">
                  <c:v>17548.447502336701</c:v>
                </c:pt>
                <c:pt idx="16">
                  <c:v>17827.814602754603</c:v>
                </c:pt>
                <c:pt idx="17">
                  <c:v>18111.629160805751</c:v>
                </c:pt>
                <c:pt idx="18">
                  <c:v>18399.961978955325</c:v>
                </c:pt>
                <c:pt idx="19">
                  <c:v>18692.88498682687</c:v>
                </c:pt>
                <c:pt idx="20">
                  <c:v>18990.471259146387</c:v>
                </c:pt>
                <c:pt idx="21">
                  <c:v>19292.795033972096</c:v>
                </c:pt>
                <c:pt idx="22">
                  <c:v>19599.931731214398</c:v>
                </c:pt>
                <c:pt idx="23">
                  <c:v>19911.957971450694</c:v>
                </c:pt>
                <c:pt idx="24">
                  <c:v>20228.951595039711</c:v>
                </c:pt>
                <c:pt idx="25">
                  <c:v>20550.991681540116</c:v>
                </c:pt>
                <c:pt idx="26">
                  <c:v>20878.158569438299</c:v>
                </c:pt>
                <c:pt idx="27">
                  <c:v>21210.53387619022</c:v>
                </c:pt>
                <c:pt idx="28">
                  <c:v>21548.200518582256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B90-4847-B79E-57B5374F5E28}"/>
            </c:ext>
          </c:extLst>
        </c:ser>
        <c:ser>
          <c:idx val="2"/>
          <c:order val="2"/>
          <c:tx>
            <c:strRef>
              <c:f>Graf.Popu!$J$6</c:f>
              <c:strCache>
                <c:ptCount val="1"/>
                <c:pt idx="0">
                  <c:v>Decrescente de Crescimento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Graf.Popu!$F$7:$F$35</c:f>
              <c:numCache>
                <c:formatCode>General</c:formatCode>
                <c:ptCount val="29"/>
                <c:pt idx="0">
                  <c:v>1991</c:v>
                </c:pt>
                <c:pt idx="1">
                  <c:v>2000</c:v>
                </c:pt>
                <c:pt idx="2">
                  <c:v>2010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</c:numCache>
            </c:numRef>
          </c:cat>
          <c:val>
            <c:numRef>
              <c:f>Graf.Popu!$J$7:$J$35</c:f>
              <c:numCache>
                <c:formatCode>0</c:formatCode>
                <c:ptCount val="29"/>
                <c:pt idx="0">
                  <c:v>9629</c:v>
                </c:pt>
                <c:pt idx="1">
                  <c:v>11632.728755265067</c:v>
                </c:pt>
                <c:pt idx="2">
                  <c:v>12999</c:v>
                </c:pt>
                <c:pt idx="3">
                  <c:v>13612.239510143481</c:v>
                </c:pt>
                <c:pt idx="4">
                  <c:v>13683.123445722249</c:v>
                </c:pt>
                <c:pt idx="5">
                  <c:v>13750.441215771931</c:v>
                </c:pt>
                <c:pt idx="6">
                  <c:v>13814.372233815171</c:v>
                </c:pt>
                <c:pt idx="7">
                  <c:v>13875.086887093627</c:v>
                </c:pt>
                <c:pt idx="8">
                  <c:v>13932.746990679487</c:v>
                </c:pt>
                <c:pt idx="9">
                  <c:v>13987.5062187407</c:v>
                </c:pt>
                <c:pt idx="10">
                  <c:v>14039.510514109243</c:v>
                </c:pt>
                <c:pt idx="11">
                  <c:v>14088.898477244067</c:v>
                </c:pt>
                <c:pt idx="12">
                  <c:v>14135.801735625337</c:v>
                </c:pt>
                <c:pt idx="13">
                  <c:v>14180.345294564482</c:v>
                </c:pt>
                <c:pt idx="14">
                  <c:v>14222.647870365003</c:v>
                </c:pt>
                <c:pt idx="15">
                  <c:v>14262.822206721994</c:v>
                </c:pt>
                <c:pt idx="16">
                  <c:v>14300.975375203636</c:v>
                </c:pt>
                <c:pt idx="17">
                  <c:v>14337.209060615474</c:v>
                </c:pt>
                <c:pt idx="18">
                  <c:v>14371.619832008048</c:v>
                </c:pt>
                <c:pt idx="19">
                  <c:v>14404.299400050135</c:v>
                </c:pt>
                <c:pt idx="20">
                  <c:v>14435.334861453597</c:v>
                </c:pt>
                <c:pt idx="21">
                  <c:v>14464.808931101194</c:v>
                </c:pt>
                <c:pt idx="22">
                  <c:v>14492.800162496074</c:v>
                </c:pt>
                <c:pt idx="23">
                  <c:v>14519.383157120494</c:v>
                </c:pt>
                <c:pt idx="24">
                  <c:v>14544.628763261679</c:v>
                </c:pt>
                <c:pt idx="25">
                  <c:v>14568.604264834792</c:v>
                </c:pt>
                <c:pt idx="26">
                  <c:v>14591.373560706226</c:v>
                </c:pt>
                <c:pt idx="27">
                  <c:v>14612.99733499516</c:v>
                </c:pt>
                <c:pt idx="28">
                  <c:v>14633.533218807243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B90-4847-B79E-57B5374F5E28}"/>
            </c:ext>
          </c:extLst>
        </c:ser>
        <c:ser>
          <c:idx val="3"/>
          <c:order val="3"/>
          <c:tx>
            <c:strRef>
              <c:f>Graf.Popu!$K$6</c:f>
              <c:strCache>
                <c:ptCount val="1"/>
                <c:pt idx="0">
                  <c:v>Crescimento Logístico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Graf.Popu!$F$7:$F$35</c:f>
              <c:numCache>
                <c:formatCode>General</c:formatCode>
                <c:ptCount val="29"/>
                <c:pt idx="0">
                  <c:v>1991</c:v>
                </c:pt>
                <c:pt idx="1">
                  <c:v>2000</c:v>
                </c:pt>
                <c:pt idx="2">
                  <c:v>2010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</c:numCache>
            </c:numRef>
          </c:cat>
          <c:val>
            <c:numRef>
              <c:f>Graf.Popu!$K$7:$K$35</c:f>
              <c:numCache>
                <c:formatCode>0</c:formatCode>
                <c:ptCount val="29"/>
                <c:pt idx="0">
                  <c:v>7510.5924277727718</c:v>
                </c:pt>
                <c:pt idx="1">
                  <c:v>8415.6392105858067</c:v>
                </c:pt>
                <c:pt idx="2">
                  <c:v>9389.8176508511442</c:v>
                </c:pt>
                <c:pt idx="3">
                  <c:v>10035.764979318215</c:v>
                </c:pt>
                <c:pt idx="4">
                  <c:v>10124.984846537987</c:v>
                </c:pt>
                <c:pt idx="5">
                  <c:v>10213.372945002755</c:v>
                </c:pt>
                <c:pt idx="6">
                  <c:v>10300.909304751265</c:v>
                </c:pt>
                <c:pt idx="7">
                  <c:v>10387.574949430797</c:v>
                </c:pt>
                <c:pt idx="8">
                  <c:v>10473.351902323448</c:v>
                </c:pt>
                <c:pt idx="9">
                  <c:v>10558.223190188077</c:v>
                </c:pt>
                <c:pt idx="10">
                  <c:v>10642.17284496842</c:v>
                </c:pt>
                <c:pt idx="11">
                  <c:v>10725.185903424273</c:v>
                </c:pt>
                <c:pt idx="12">
                  <c:v>10807.248404748612</c:v>
                </c:pt>
                <c:pt idx="13">
                  <c:v>10888.347386238836</c:v>
                </c:pt>
                <c:pt idx="14">
                  <c:v>10968.470877095302</c:v>
                </c:pt>
                <c:pt idx="15">
                  <c:v>11047.607890424508</c:v>
                </c:pt>
                <c:pt idx="16">
                  <c:v>11125.748413528154</c:v>
                </c:pt>
                <c:pt idx="17">
                  <c:v>11202.883396562482</c:v>
                </c:pt>
                <c:pt idx="18">
                  <c:v>11279.004739654991</c:v>
                </c:pt>
                <c:pt idx="19">
                  <c:v>11354.105278567828</c:v>
                </c:pt>
                <c:pt idx="20">
                  <c:v>11428.178768998774</c:v>
                </c:pt>
                <c:pt idx="21">
                  <c:v>11501.219869611941</c:v>
                </c:pt>
                <c:pt idx="22">
                  <c:v>11573.224123890892</c:v>
                </c:pt>
                <c:pt idx="23">
                  <c:v>11644.187940907281</c:v>
                </c:pt>
                <c:pt idx="24">
                  <c:v>11714.108575097722</c:v>
                </c:pt>
                <c:pt idx="25">
                  <c:v>11782.984105141086</c:v>
                </c:pt>
                <c:pt idx="26">
                  <c:v>11850.813412027426</c:v>
                </c:pt>
                <c:pt idx="27">
                  <c:v>11917.596156408301</c:v>
                </c:pt>
                <c:pt idx="28">
                  <c:v>11983.332755316651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B90-4847-B79E-57B5374F5E28}"/>
            </c:ext>
          </c:extLst>
        </c:ser>
        <c:ser>
          <c:idx val="4"/>
          <c:order val="4"/>
          <c:tx>
            <c:v>saturação</c:v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Graf.Popu!$F$7:$F$35</c:f>
              <c:numCache>
                <c:formatCode>General</c:formatCode>
                <c:ptCount val="29"/>
                <c:pt idx="0">
                  <c:v>1991</c:v>
                </c:pt>
                <c:pt idx="1">
                  <c:v>2000</c:v>
                </c:pt>
                <c:pt idx="2">
                  <c:v>2010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</c:numCache>
            </c:numRef>
          </c:cat>
          <c:val>
            <c:numRef>
              <c:f>Graf.Popu!$X$7:$X$35</c:f>
              <c:numCache>
                <c:formatCode>General</c:formatCode>
                <c:ptCount val="29"/>
                <c:pt idx="0">
                  <c:v>15021.184855545544</c:v>
                </c:pt>
                <c:pt idx="1">
                  <c:v>15021.184855545544</c:v>
                </c:pt>
                <c:pt idx="2">
                  <c:v>15021.184855545544</c:v>
                </c:pt>
                <c:pt idx="3">
                  <c:v>15021.184855545544</c:v>
                </c:pt>
                <c:pt idx="4">
                  <c:v>15021.184855545544</c:v>
                </c:pt>
                <c:pt idx="5">
                  <c:v>15021.184855545544</c:v>
                </c:pt>
                <c:pt idx="6">
                  <c:v>15021.184855545544</c:v>
                </c:pt>
                <c:pt idx="7">
                  <c:v>15021.184855545544</c:v>
                </c:pt>
                <c:pt idx="8">
                  <c:v>15021.184855545544</c:v>
                </c:pt>
                <c:pt idx="9">
                  <c:v>15021.184855545544</c:v>
                </c:pt>
                <c:pt idx="10">
                  <c:v>15021.184855545544</c:v>
                </c:pt>
                <c:pt idx="11">
                  <c:v>15021.184855545544</c:v>
                </c:pt>
                <c:pt idx="12">
                  <c:v>15021.184855545544</c:v>
                </c:pt>
                <c:pt idx="13">
                  <c:v>15021.184855545544</c:v>
                </c:pt>
                <c:pt idx="14">
                  <c:v>15021.184855545544</c:v>
                </c:pt>
                <c:pt idx="15">
                  <c:v>15021.184855545544</c:v>
                </c:pt>
                <c:pt idx="16">
                  <c:v>15021.184855545544</c:v>
                </c:pt>
                <c:pt idx="17">
                  <c:v>15021.184855545544</c:v>
                </c:pt>
                <c:pt idx="18">
                  <c:v>15021.184855545544</c:v>
                </c:pt>
                <c:pt idx="19">
                  <c:v>15021.184855545544</c:v>
                </c:pt>
                <c:pt idx="20">
                  <c:v>15021.184855545544</c:v>
                </c:pt>
                <c:pt idx="21">
                  <c:v>15021.184855545544</c:v>
                </c:pt>
                <c:pt idx="22">
                  <c:v>15021.184855545544</c:v>
                </c:pt>
                <c:pt idx="23">
                  <c:v>15021.184855545544</c:v>
                </c:pt>
                <c:pt idx="24">
                  <c:v>15021.184855545544</c:v>
                </c:pt>
                <c:pt idx="25">
                  <c:v>15021.184855545544</c:v>
                </c:pt>
                <c:pt idx="26">
                  <c:v>15021.184855545544</c:v>
                </c:pt>
                <c:pt idx="27">
                  <c:v>15021.184855545544</c:v>
                </c:pt>
                <c:pt idx="28">
                  <c:v>15021.184855545544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B90-4847-B79E-57B5374F5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25344"/>
        <c:axId val="133626880"/>
      </c:lineChart>
      <c:catAx>
        <c:axId val="133625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626880"/>
        <c:crosses val="autoZero"/>
        <c:auto val="1"/>
        <c:lblAlgn val="ctr"/>
        <c:lblOffset val="100"/>
        <c:noMultiLvlLbl val="0"/>
      </c:catAx>
      <c:valAx>
        <c:axId val="13362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62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Projeção</a:t>
            </a:r>
            <a:r>
              <a:rPr lang="pt-BR" baseline="0"/>
              <a:t> da Curva: Expansão x Anos</a:t>
            </a:r>
            <a:endParaRPr lang="pt-B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Exp!$H$261:$H$285</c:f>
              <c:numCache>
                <c:formatCode>0</c:formatCode>
                <c:ptCount val="25"/>
                <c:pt idx="0">
                  <c:v>3881.72</c:v>
                </c:pt>
                <c:pt idx="1">
                  <c:v>4020.41</c:v>
                </c:pt>
                <c:pt idx="2">
                  <c:v>4153.07</c:v>
                </c:pt>
                <c:pt idx="3">
                  <c:v>4279.7</c:v>
                </c:pt>
                <c:pt idx="4">
                  <c:v>4400.3</c:v>
                </c:pt>
                <c:pt idx="5">
                  <c:v>4514.87</c:v>
                </c:pt>
                <c:pt idx="6">
                  <c:v>4623.41</c:v>
                </c:pt>
                <c:pt idx="7">
                  <c:v>4725.92</c:v>
                </c:pt>
                <c:pt idx="8">
                  <c:v>4822.3999999999996</c:v>
                </c:pt>
                <c:pt idx="9">
                  <c:v>4912.8499999999995</c:v>
                </c:pt>
                <c:pt idx="10">
                  <c:v>4997.2699999999995</c:v>
                </c:pt>
                <c:pt idx="11">
                  <c:v>5075.66</c:v>
                </c:pt>
                <c:pt idx="12">
                  <c:v>5148.0199999999995</c:v>
                </c:pt>
                <c:pt idx="13">
                  <c:v>5214.3499999999995</c:v>
                </c:pt>
                <c:pt idx="14">
                  <c:v>5274.65</c:v>
                </c:pt>
                <c:pt idx="15">
                  <c:v>5328.92</c:v>
                </c:pt>
                <c:pt idx="16">
                  <c:v>5377.16</c:v>
                </c:pt>
                <c:pt idx="17">
                  <c:v>5419.37</c:v>
                </c:pt>
                <c:pt idx="18">
                  <c:v>5455.55</c:v>
                </c:pt>
                <c:pt idx="19">
                  <c:v>5485.7</c:v>
                </c:pt>
                <c:pt idx="20">
                  <c:v>5509.82</c:v>
                </c:pt>
                <c:pt idx="21">
                  <c:v>5527.91</c:v>
                </c:pt>
                <c:pt idx="22">
                  <c:v>5539.97</c:v>
                </c:pt>
                <c:pt idx="23">
                  <c:v>5546</c:v>
                </c:pt>
                <c:pt idx="24">
                  <c:v>5546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9C-4A6F-839C-DC331066A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74464"/>
        <c:axId val="134576000"/>
      </c:lineChart>
      <c:catAx>
        <c:axId val="13457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576000"/>
        <c:crosses val="autoZero"/>
        <c:auto val="1"/>
        <c:lblAlgn val="ctr"/>
        <c:lblOffset val="100"/>
        <c:noMultiLvlLbl val="0"/>
      </c:catAx>
      <c:valAx>
        <c:axId val="1345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574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'8'!$I$6</c:f>
              <c:strCache>
                <c:ptCount val="1"/>
                <c:pt idx="0">
                  <c:v>Valor Anual Corrigido:</c:v>
                </c:pt>
              </c:strCache>
            </c:strRef>
          </c:tx>
          <c:invertIfNegative val="0"/>
          <c:val>
            <c:numRef>
              <c:f>'8'!$I$7:$I$37</c:f>
              <c:numCache>
                <c:formatCode>_-"R$"* #,##0.00_-;\-"R$"* #,##0.00_-;_-"R$"* "-"??_-;_-@_-</c:formatCode>
                <c:ptCount val="31"/>
                <c:pt idx="0">
                  <c:v>1045095.742382855</c:v>
                </c:pt>
                <c:pt idx="1">
                  <c:v>1084806.913628188</c:v>
                </c:pt>
                <c:pt idx="2">
                  <c:v>1120677.8079327587</c:v>
                </c:pt>
                <c:pt idx="3">
                  <c:v>1156500.3167853362</c:v>
                </c:pt>
                <c:pt idx="4">
                  <c:v>1191762.8178061536</c:v>
                </c:pt>
                <c:pt idx="5">
                  <c:v>1225346.1521116944</c:v>
                </c:pt>
                <c:pt idx="6">
                  <c:v>1257250.3197019577</c:v>
                </c:pt>
                <c:pt idx="7">
                  <c:v>1287475.3205769444</c:v>
                </c:pt>
                <c:pt idx="8">
                  <c:v>1316021.1547366539</c:v>
                </c:pt>
                <c:pt idx="9">
                  <c:v>1342887.8221810865</c:v>
                </c:pt>
                <c:pt idx="10">
                  <c:v>1368075.322910242</c:v>
                </c:pt>
                <c:pt idx="11">
                  <c:v>1391583.6569241204</c:v>
                </c:pt>
                <c:pt idx="12">
                  <c:v>1413412.8242227219</c:v>
                </c:pt>
                <c:pt idx="13">
                  <c:v>1433562.8248060462</c:v>
                </c:pt>
                <c:pt idx="14">
                  <c:v>1452033.6586740937</c:v>
                </c:pt>
                <c:pt idx="15">
                  <c:v>1468825.3258268638</c:v>
                </c:pt>
                <c:pt idx="16">
                  <c:v>1483937.826264357</c:v>
                </c:pt>
                <c:pt idx="17">
                  <c:v>1497371.159986573</c:v>
                </c:pt>
                <c:pt idx="18">
                  <c:v>1509125.3269935125</c:v>
                </c:pt>
                <c:pt idx="19">
                  <c:v>1519200.3272851747</c:v>
                </c:pt>
                <c:pt idx="20">
                  <c:v>1527596.1608615597</c:v>
                </c:pt>
                <c:pt idx="21">
                  <c:v>1534312.8277226679</c:v>
                </c:pt>
                <c:pt idx="22">
                  <c:v>1539350.3278684991</c:v>
                </c:pt>
                <c:pt idx="23">
                  <c:v>1542708.6612990531</c:v>
                </c:pt>
                <c:pt idx="24">
                  <c:v>1544387.82801433</c:v>
                </c:pt>
                <c:pt idx="25">
                  <c:v>1544387.82801433</c:v>
                </c:pt>
                <c:pt idx="26">
                  <c:v>1544387.82801433</c:v>
                </c:pt>
                <c:pt idx="27">
                  <c:v>1544387.82801433</c:v>
                </c:pt>
                <c:pt idx="28">
                  <c:v>1544387.82801433</c:v>
                </c:pt>
                <c:pt idx="29">
                  <c:v>1544387.82801433</c:v>
                </c:pt>
                <c:pt idx="30">
                  <c:v>1544387.82801433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56-43D1-8F9A-4B153E60055D}"/>
            </c:ext>
          </c:extLst>
        </c:ser>
        <c:ser>
          <c:idx val="1"/>
          <c:order val="1"/>
          <c:tx>
            <c:strRef>
              <c:f>'8'!$N$6</c:f>
              <c:strCache>
                <c:ptCount val="1"/>
                <c:pt idx="0">
                  <c:v>Valor Anual Corrigido:</c:v>
                </c:pt>
              </c:strCache>
            </c:strRef>
          </c:tx>
          <c:invertIfNegative val="0"/>
          <c:val>
            <c:numRef>
              <c:f>'8'!$N$7:$N$37</c:f>
              <c:numCache>
                <c:formatCode>_-"R$"* #,##0.00_-;\-"R$"* #,##0.00_-;_-"R$"* "-"??_-;_-@_-</c:formatCode>
                <c:ptCount val="31"/>
                <c:pt idx="0">
                  <c:v>1045095.742382855</c:v>
                </c:pt>
                <c:pt idx="1">
                  <c:v>679309.83517110883</c:v>
                </c:pt>
                <c:pt idx="2">
                  <c:v>400956.96558891539</c:v>
                </c:pt>
                <c:pt idx="3">
                  <c:v>437498.21980136342</c:v>
                </c:pt>
                <c:pt idx="4">
                  <c:v>472760.72082218109</c:v>
                </c:pt>
                <c:pt idx="5">
                  <c:v>506344.05512772169</c:v>
                </c:pt>
                <c:pt idx="6">
                  <c:v>538248.22271798528</c:v>
                </c:pt>
                <c:pt idx="7">
                  <c:v>568473.22359297168</c:v>
                </c:pt>
                <c:pt idx="8">
                  <c:v>597019.05775268131</c:v>
                </c:pt>
                <c:pt idx="9">
                  <c:v>623885.7251971137</c:v>
                </c:pt>
                <c:pt idx="10">
                  <c:v>649073.22592626943</c:v>
                </c:pt>
                <c:pt idx="11">
                  <c:v>672581.55994014768</c:v>
                </c:pt>
                <c:pt idx="12">
                  <c:v>694410.72723874915</c:v>
                </c:pt>
                <c:pt idx="13">
                  <c:v>714560.72782207339</c:v>
                </c:pt>
                <c:pt idx="14">
                  <c:v>733031.56169012084</c:v>
                </c:pt>
                <c:pt idx="15">
                  <c:v>749823.22884289105</c:v>
                </c:pt>
                <c:pt idx="16">
                  <c:v>764935.72928038426</c:v>
                </c:pt>
                <c:pt idx="17">
                  <c:v>778369.06300260045</c:v>
                </c:pt>
                <c:pt idx="18">
                  <c:v>790123.23000953963</c:v>
                </c:pt>
                <c:pt idx="19">
                  <c:v>800198.23030120193</c:v>
                </c:pt>
                <c:pt idx="20">
                  <c:v>808594.06387758709</c:v>
                </c:pt>
                <c:pt idx="21">
                  <c:v>815310.73073869536</c:v>
                </c:pt>
                <c:pt idx="22">
                  <c:v>820348.23088452627</c:v>
                </c:pt>
                <c:pt idx="23">
                  <c:v>823706.56431508041</c:v>
                </c:pt>
                <c:pt idx="24">
                  <c:v>825385.7310303573</c:v>
                </c:pt>
                <c:pt idx="25">
                  <c:v>825385.7310303573</c:v>
                </c:pt>
                <c:pt idx="26">
                  <c:v>825385.7310303573</c:v>
                </c:pt>
                <c:pt idx="27">
                  <c:v>825385.7310303573</c:v>
                </c:pt>
                <c:pt idx="28">
                  <c:v>825385.7310303573</c:v>
                </c:pt>
                <c:pt idx="29">
                  <c:v>825385.7310303573</c:v>
                </c:pt>
                <c:pt idx="30">
                  <c:v>825385.7310303573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A56-43D1-8F9A-4B153E60055D}"/>
            </c:ext>
          </c:extLst>
        </c:ser>
        <c:ser>
          <c:idx val="2"/>
          <c:order val="2"/>
          <c:tx>
            <c:strRef>
              <c:f>'8'!$B$7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val>
            <c:numRef>
              <c:f>'8'!$B$8:$B$37</c:f>
              <c:numCache>
                <c:formatCode>0</c:formatCode>
                <c:ptCount val="3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A56-43D1-8F9A-4B153E600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76064"/>
        <c:axId val="139577600"/>
      </c:barChart>
      <c:catAx>
        <c:axId val="139576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9577600"/>
        <c:crosses val="autoZero"/>
        <c:auto val="1"/>
        <c:lblAlgn val="ctr"/>
        <c:lblOffset val="100"/>
        <c:noMultiLvlLbl val="0"/>
      </c:catAx>
      <c:valAx>
        <c:axId val="139577600"/>
        <c:scaling>
          <c:orientation val="minMax"/>
        </c:scaling>
        <c:delete val="0"/>
        <c:axPos val="l"/>
        <c:majorGridlines/>
        <c:numFmt formatCode="_-&quot;R$&quot;* #,##0.00_-;\-&quot;R$&quot;* #,##0.00_-;_-&quot;R$&quot;* &quot;-&quot;??_-;_-@_-" sourceLinked="1"/>
        <c:majorTickMark val="out"/>
        <c:minorTickMark val="none"/>
        <c:tickLblPos val="nextTo"/>
        <c:crossAx val="139576064"/>
        <c:crosses val="autoZero"/>
        <c:crossBetween val="between"/>
      </c:valAx>
    </c:plotArea>
    <c:legend>
      <c:legendPos val="r"/>
      <c:legendEntry>
        <c:idx val="2"/>
        <c:delete val="1"/>
      </c:legendEntry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PMI_IP_Governador_Celso_Ramos.xlsx#Menu!A1" TargetMode="External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PMI_IP_Governador_Celso_Ramos.xlsx#Menu!A1" TargetMode="External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PMI_IP_Governador_Celso_Ramos.xlsx#Menu!A1" TargetMode="External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PMI_IP_Governador_Celso_Ramos.xlsx#Menu!A1" TargetMode="External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PMI_IP_Governador_Celso_Ramos.xlsx#Menu!A1" TargetMode="External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PMI_IP_Governador_Celso_Ramos.xlsx#Menu!A1" TargetMode="External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PMI_IP_Governador_Celso_Ramos.xlsx#Menu!A1" TargetMode="External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.png"/><Relationship Id="rId1" Type="http://schemas.openxmlformats.org/officeDocument/2006/relationships/chart" Target="../charts/chart3.xml"/><Relationship Id="rId5" Type="http://schemas.openxmlformats.org/officeDocument/2006/relationships/image" Target="../media/image4.png"/><Relationship Id="rId4" Type="http://schemas.openxmlformats.org/officeDocument/2006/relationships/hyperlink" Target="PMI_IP_Governador_Celso_Ramos.xlsx#Menu!A1" TargetMode="Externa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PMI_IP_Governador_Celso_Ramos.xlsx#Menu!A1" TargetMode="External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PMI_IP_Governador_Celso_Ramos.xlsx#Menu!A1" TargetMode="External"/><Relationship Id="rId1" Type="http://schemas.openxmlformats.org/officeDocument/2006/relationships/image" Target="../media/image10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PMI_IP_Governador_Celso_Ramos.xlsx#Menu!A1" TargetMode="External"/><Relationship Id="rId1" Type="http://schemas.openxmlformats.org/officeDocument/2006/relationships/image" Target="../media/image10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hyperlink" Target="PMI_IP_Governador_Celso_Ramos.xlsx#Menu!A1" TargetMode="External"/><Relationship Id="rId1" Type="http://schemas.openxmlformats.org/officeDocument/2006/relationships/image" Target="../media/image10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PMI_IP_Governador_Celso_Ramos.xlsx#Menu!A1" TargetMode="External"/><Relationship Id="rId1" Type="http://schemas.openxmlformats.org/officeDocument/2006/relationships/image" Target="../media/image10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PMI_IP_Governador_Celso_Ramos.xlsx#Menu!A1" TargetMode="External"/><Relationship Id="rId1" Type="http://schemas.openxmlformats.org/officeDocument/2006/relationships/image" Target="../media/image10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PMI_IP_Governador_Celso_Ramos.xlsx#Menu!A1" TargetMode="External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hyperlink" Target="PMI_IP_Governador_Celso_Ramos.xlsx#Menu!A1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PMI_IP_Governador_Celso_Ramos.xlsx#Menu!A1" TargetMode="External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PMI_IP_Governador_Celso_Ramos.xlsx#Menu!A1" TargetMode="External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PMI_IP_Governador_Celso_Ramos.xlsx#Menu!A1" TargetMode="External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PMI_IP_Governador_Celso_Ramos.xlsx#Menu!A1" TargetMode="External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15</xdr:col>
      <xdr:colOff>533400</xdr:colOff>
      <xdr:row>0</xdr:row>
      <xdr:rowOff>523875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12801600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1</xdr:rowOff>
    </xdr:from>
    <xdr:to>
      <xdr:col>7</xdr:col>
      <xdr:colOff>0</xdr:colOff>
      <xdr:row>2</xdr:row>
      <xdr:rowOff>31908</xdr:rowOff>
    </xdr:to>
    <xdr:pic>
      <xdr:nvPicPr>
        <xdr:cNvPr id="3" name="image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"/>
          <a:ext cx="1828800" cy="784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1102180</xdr:colOff>
      <xdr:row>0</xdr:row>
      <xdr:rowOff>0</xdr:rowOff>
    </xdr:from>
    <xdr:to>
      <xdr:col>31</xdr:col>
      <xdr:colOff>23812</xdr:colOff>
      <xdr:row>0</xdr:row>
      <xdr:rowOff>1014692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80" y="0"/>
          <a:ext cx="35045195" cy="1014692"/>
        </a:xfrm>
        <a:prstGeom prst="rect">
          <a:avLst/>
        </a:prstGeom>
      </xdr:spPr>
    </xdr:pic>
    <xdr:clientData/>
  </xdr:twoCellAnchor>
  <xdr:twoCellAnchor editAs="oneCell">
    <xdr:from>
      <xdr:col>10</xdr:col>
      <xdr:colOff>508670</xdr:colOff>
      <xdr:row>0</xdr:row>
      <xdr:rowOff>0</xdr:rowOff>
    </xdr:from>
    <xdr:to>
      <xdr:col>13</xdr:col>
      <xdr:colOff>617998</xdr:colOff>
      <xdr:row>2</xdr:row>
      <xdr:rowOff>95410</xdr:rowOff>
    </xdr:to>
    <xdr:pic>
      <xdr:nvPicPr>
        <xdr:cNvPr id="3" name="image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3014" y="0"/>
          <a:ext cx="3502609" cy="1500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1102180</xdr:colOff>
      <xdr:row>0</xdr:row>
      <xdr:rowOff>0</xdr:rowOff>
    </xdr:from>
    <xdr:to>
      <xdr:col>31</xdr:col>
      <xdr:colOff>23812</xdr:colOff>
      <xdr:row>0</xdr:row>
      <xdr:rowOff>1014692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80" y="0"/>
          <a:ext cx="34992807" cy="1014692"/>
        </a:xfrm>
        <a:prstGeom prst="rect">
          <a:avLst/>
        </a:prstGeom>
      </xdr:spPr>
    </xdr:pic>
    <xdr:clientData/>
  </xdr:twoCellAnchor>
  <xdr:twoCellAnchor editAs="oneCell">
    <xdr:from>
      <xdr:col>10</xdr:col>
      <xdr:colOff>508670</xdr:colOff>
      <xdr:row>0</xdr:row>
      <xdr:rowOff>0</xdr:rowOff>
    </xdr:from>
    <xdr:to>
      <xdr:col>13</xdr:col>
      <xdr:colOff>617998</xdr:colOff>
      <xdr:row>2</xdr:row>
      <xdr:rowOff>95410</xdr:rowOff>
    </xdr:to>
    <xdr:pic>
      <xdr:nvPicPr>
        <xdr:cNvPr id="3" name="image.png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6345" y="0"/>
          <a:ext cx="3500228" cy="150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1102180</xdr:colOff>
      <xdr:row>0</xdr:row>
      <xdr:rowOff>0</xdr:rowOff>
    </xdr:from>
    <xdr:to>
      <xdr:col>31</xdr:col>
      <xdr:colOff>23812</xdr:colOff>
      <xdr:row>0</xdr:row>
      <xdr:rowOff>1014692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80" y="0"/>
          <a:ext cx="34992807" cy="1014692"/>
        </a:xfrm>
        <a:prstGeom prst="rect">
          <a:avLst/>
        </a:prstGeom>
      </xdr:spPr>
    </xdr:pic>
    <xdr:clientData/>
  </xdr:twoCellAnchor>
  <xdr:twoCellAnchor editAs="oneCell">
    <xdr:from>
      <xdr:col>10</xdr:col>
      <xdr:colOff>508670</xdr:colOff>
      <xdr:row>0</xdr:row>
      <xdr:rowOff>0</xdr:rowOff>
    </xdr:from>
    <xdr:to>
      <xdr:col>13</xdr:col>
      <xdr:colOff>617998</xdr:colOff>
      <xdr:row>2</xdr:row>
      <xdr:rowOff>95410</xdr:rowOff>
    </xdr:to>
    <xdr:pic>
      <xdr:nvPicPr>
        <xdr:cNvPr id="3" name="image.png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6345" y="0"/>
          <a:ext cx="3500228" cy="150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1102180</xdr:colOff>
      <xdr:row>0</xdr:row>
      <xdr:rowOff>0</xdr:rowOff>
    </xdr:from>
    <xdr:to>
      <xdr:col>31</xdr:col>
      <xdr:colOff>23812</xdr:colOff>
      <xdr:row>0</xdr:row>
      <xdr:rowOff>1014692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80" y="0"/>
          <a:ext cx="34992807" cy="1014692"/>
        </a:xfrm>
        <a:prstGeom prst="rect">
          <a:avLst/>
        </a:prstGeom>
      </xdr:spPr>
    </xdr:pic>
    <xdr:clientData/>
  </xdr:twoCellAnchor>
  <xdr:twoCellAnchor editAs="oneCell">
    <xdr:from>
      <xdr:col>10</xdr:col>
      <xdr:colOff>508670</xdr:colOff>
      <xdr:row>0</xdr:row>
      <xdr:rowOff>0</xdr:rowOff>
    </xdr:from>
    <xdr:to>
      <xdr:col>13</xdr:col>
      <xdr:colOff>617998</xdr:colOff>
      <xdr:row>2</xdr:row>
      <xdr:rowOff>95410</xdr:rowOff>
    </xdr:to>
    <xdr:pic>
      <xdr:nvPicPr>
        <xdr:cNvPr id="3" name="image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6345" y="0"/>
          <a:ext cx="3500228" cy="150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952500</xdr:colOff>
      <xdr:row>0</xdr:row>
      <xdr:rowOff>0</xdr:rowOff>
    </xdr:from>
    <xdr:to>
      <xdr:col>7</xdr:col>
      <xdr:colOff>19049</xdr:colOff>
      <xdr:row>0</xdr:row>
      <xdr:rowOff>1014692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5" y="0"/>
          <a:ext cx="5153025" cy="1014692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638175</xdr:colOff>
      <xdr:row>0</xdr:row>
      <xdr:rowOff>0</xdr:rowOff>
    </xdr:from>
    <xdr:to>
      <xdr:col>7</xdr:col>
      <xdr:colOff>972</xdr:colOff>
      <xdr:row>2</xdr:row>
      <xdr:rowOff>134871</xdr:rowOff>
    </xdr:to>
    <xdr:pic>
      <xdr:nvPicPr>
        <xdr:cNvPr id="4" name="image.png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0"/>
          <a:ext cx="3534747" cy="151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21431</xdr:colOff>
      <xdr:row>0</xdr:row>
      <xdr:rowOff>0</xdr:rowOff>
    </xdr:from>
    <xdr:to>
      <xdr:col>3</xdr:col>
      <xdr:colOff>29338</xdr:colOff>
      <xdr:row>0</xdr:row>
      <xdr:rowOff>972314</xdr:rowOff>
    </xdr:to>
    <xdr:pic>
      <xdr:nvPicPr>
        <xdr:cNvPr id="6" name="Image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806" y="0"/>
          <a:ext cx="972314" cy="9723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702469</xdr:colOff>
      <xdr:row>0</xdr:row>
      <xdr:rowOff>0</xdr:rowOff>
    </xdr:from>
    <xdr:to>
      <xdr:col>7</xdr:col>
      <xdr:colOff>1456765</xdr:colOff>
      <xdr:row>0</xdr:row>
      <xdr:rowOff>1014692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9" y="0"/>
          <a:ext cx="10559443" cy="1014692"/>
        </a:xfrm>
        <a:prstGeom prst="rect">
          <a:avLst/>
        </a:prstGeom>
      </xdr:spPr>
    </xdr:pic>
    <xdr:clientData/>
  </xdr:twoCellAnchor>
  <xdr:twoCellAnchor editAs="oneCell">
    <xdr:from>
      <xdr:col>4</xdr:col>
      <xdr:colOff>280306</xdr:colOff>
      <xdr:row>0</xdr:row>
      <xdr:rowOff>0</xdr:rowOff>
    </xdr:from>
    <xdr:to>
      <xdr:col>6</xdr:col>
      <xdr:colOff>1262012</xdr:colOff>
      <xdr:row>2</xdr:row>
      <xdr:rowOff>113100</xdr:rowOff>
    </xdr:to>
    <xdr:pic>
      <xdr:nvPicPr>
        <xdr:cNvPr id="6" name="image.png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869" y="0"/>
          <a:ext cx="3517737" cy="1518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702466</xdr:colOff>
      <xdr:row>36</xdr:row>
      <xdr:rowOff>23812</xdr:rowOff>
    </xdr:from>
    <xdr:to>
      <xdr:col>20</xdr:col>
      <xdr:colOff>22411</xdr:colOff>
      <xdr:row>37</xdr:row>
      <xdr:rowOff>14567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6" y="8674753"/>
          <a:ext cx="26303710" cy="1021696"/>
        </a:xfrm>
        <a:prstGeom prst="rect">
          <a:avLst/>
        </a:prstGeom>
      </xdr:spPr>
    </xdr:pic>
    <xdr:clientData/>
  </xdr:twoCellAnchor>
  <xdr:twoCellAnchor editAs="oneCell">
    <xdr:from>
      <xdr:col>9</xdr:col>
      <xdr:colOff>729243</xdr:colOff>
      <xdr:row>35</xdr:row>
      <xdr:rowOff>178593</xdr:rowOff>
    </xdr:from>
    <xdr:to>
      <xdr:col>11</xdr:col>
      <xdr:colOff>1389481</xdr:colOff>
      <xdr:row>37</xdr:row>
      <xdr:rowOff>291694</xdr:rowOff>
    </xdr:to>
    <xdr:pic>
      <xdr:nvPicPr>
        <xdr:cNvPr id="7" name="image.png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0774" y="8441531"/>
          <a:ext cx="3517737" cy="1518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702469</xdr:colOff>
      <xdr:row>64</xdr:row>
      <xdr:rowOff>357188</xdr:rowOff>
    </xdr:from>
    <xdr:to>
      <xdr:col>9</xdr:col>
      <xdr:colOff>22410</xdr:colOff>
      <xdr:row>65</xdr:row>
      <xdr:rowOff>990880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9" y="15944570"/>
          <a:ext cx="12128265" cy="1014692"/>
        </a:xfrm>
        <a:prstGeom prst="rect">
          <a:avLst/>
        </a:prstGeom>
      </xdr:spPr>
    </xdr:pic>
    <xdr:clientData/>
  </xdr:twoCellAnchor>
  <xdr:twoCellAnchor editAs="oneCell">
    <xdr:from>
      <xdr:col>6</xdr:col>
      <xdr:colOff>443494</xdr:colOff>
      <xdr:row>64</xdr:row>
      <xdr:rowOff>273842</xdr:rowOff>
    </xdr:from>
    <xdr:to>
      <xdr:col>8</xdr:col>
      <xdr:colOff>1032294</xdr:colOff>
      <xdr:row>67</xdr:row>
      <xdr:rowOff>5942</xdr:rowOff>
    </xdr:to>
    <xdr:pic>
      <xdr:nvPicPr>
        <xdr:cNvPr id="9" name="image.png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3088" y="15847217"/>
          <a:ext cx="3517737" cy="1518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702469</xdr:colOff>
      <xdr:row>82</xdr:row>
      <xdr:rowOff>357188</xdr:rowOff>
    </xdr:from>
    <xdr:to>
      <xdr:col>5</xdr:col>
      <xdr:colOff>22412</xdr:colOff>
      <xdr:row>83</xdr:row>
      <xdr:rowOff>990880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9" y="20785512"/>
          <a:ext cx="6346031" cy="1014692"/>
        </a:xfrm>
        <a:prstGeom prst="rect">
          <a:avLst/>
        </a:prstGeom>
      </xdr:spPr>
    </xdr:pic>
    <xdr:clientData/>
  </xdr:twoCellAnchor>
  <xdr:twoCellAnchor editAs="oneCell">
    <xdr:from>
      <xdr:col>1</xdr:col>
      <xdr:colOff>2527087</xdr:colOff>
      <xdr:row>82</xdr:row>
      <xdr:rowOff>297657</xdr:rowOff>
    </xdr:from>
    <xdr:to>
      <xdr:col>4</xdr:col>
      <xdr:colOff>838991</xdr:colOff>
      <xdr:row>85</xdr:row>
      <xdr:rowOff>29758</xdr:rowOff>
    </xdr:to>
    <xdr:pic>
      <xdr:nvPicPr>
        <xdr:cNvPr id="11" name="image.png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462" y="20514470"/>
          <a:ext cx="3517737" cy="1518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22412</xdr:colOff>
      <xdr:row>0</xdr:row>
      <xdr:rowOff>22412</xdr:rowOff>
    </xdr:from>
    <xdr:to>
      <xdr:col>1</xdr:col>
      <xdr:colOff>994726</xdr:colOff>
      <xdr:row>0</xdr:row>
      <xdr:rowOff>994726</xdr:rowOff>
    </xdr:to>
    <xdr:pic>
      <xdr:nvPicPr>
        <xdr:cNvPr id="12" name="Imagem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88" y="22412"/>
          <a:ext cx="972314" cy="9723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4</xdr:col>
      <xdr:colOff>11206</xdr:colOff>
      <xdr:row>0</xdr:row>
      <xdr:rowOff>1014692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7" y="0"/>
          <a:ext cx="6163235" cy="1014692"/>
        </a:xfrm>
        <a:prstGeom prst="rect">
          <a:avLst/>
        </a:prstGeom>
      </xdr:spPr>
    </xdr:pic>
    <xdr:clientData/>
  </xdr:twoCellAnchor>
  <xdr:twoCellAnchor editAs="oneCell">
    <xdr:from>
      <xdr:col>2</xdr:col>
      <xdr:colOff>551338</xdr:colOff>
      <xdr:row>0</xdr:row>
      <xdr:rowOff>0</xdr:rowOff>
    </xdr:from>
    <xdr:to>
      <xdr:col>3</xdr:col>
      <xdr:colOff>2019036</xdr:colOff>
      <xdr:row>2</xdr:row>
      <xdr:rowOff>106173</xdr:rowOff>
    </xdr:to>
    <xdr:pic>
      <xdr:nvPicPr>
        <xdr:cNvPr id="4" name="image.png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588" y="0"/>
          <a:ext cx="3515573" cy="1515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11206</xdr:colOff>
      <xdr:row>0</xdr:row>
      <xdr:rowOff>0</xdr:rowOff>
    </xdr:from>
    <xdr:to>
      <xdr:col>1</xdr:col>
      <xdr:colOff>983520</xdr:colOff>
      <xdr:row>0</xdr:row>
      <xdr:rowOff>972314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0"/>
          <a:ext cx="972314" cy="9723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952499</xdr:colOff>
      <xdr:row>0</xdr:row>
      <xdr:rowOff>0</xdr:rowOff>
    </xdr:from>
    <xdr:to>
      <xdr:col>10</xdr:col>
      <xdr:colOff>19049</xdr:colOff>
      <xdr:row>0</xdr:row>
      <xdr:rowOff>1014692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9" y="0"/>
          <a:ext cx="9991725" cy="1014692"/>
        </a:xfrm>
        <a:prstGeom prst="rect">
          <a:avLst/>
        </a:prstGeom>
      </xdr:spPr>
    </xdr:pic>
    <xdr:clientData/>
  </xdr:twoCellAnchor>
  <xdr:twoCellAnchor editAs="oneCell">
    <xdr:from>
      <xdr:col>7</xdr:col>
      <xdr:colOff>894237</xdr:colOff>
      <xdr:row>0</xdr:row>
      <xdr:rowOff>0</xdr:rowOff>
    </xdr:from>
    <xdr:to>
      <xdr:col>9</xdr:col>
      <xdr:colOff>1304660</xdr:colOff>
      <xdr:row>2</xdr:row>
      <xdr:rowOff>106173</xdr:rowOff>
    </xdr:to>
    <xdr:pic>
      <xdr:nvPicPr>
        <xdr:cNvPr id="4" name="image.png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413" y="0"/>
          <a:ext cx="3514453" cy="1518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948018</xdr:colOff>
      <xdr:row>0</xdr:row>
      <xdr:rowOff>387724</xdr:rowOff>
    </xdr:from>
    <xdr:to>
      <xdr:col>17</xdr:col>
      <xdr:colOff>11207</xdr:colOff>
      <xdr:row>1</xdr:row>
      <xdr:rowOff>371475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547" y="387724"/>
          <a:ext cx="7344336" cy="1014692"/>
        </a:xfrm>
        <a:prstGeom prst="rect">
          <a:avLst/>
        </a:prstGeom>
      </xdr:spPr>
    </xdr:pic>
    <xdr:clientData/>
  </xdr:twoCellAnchor>
  <xdr:twoCellAnchor editAs="oneCell">
    <xdr:from>
      <xdr:col>14</xdr:col>
      <xdr:colOff>564784</xdr:colOff>
      <xdr:row>0</xdr:row>
      <xdr:rowOff>354106</xdr:rowOff>
    </xdr:from>
    <xdr:to>
      <xdr:col>16</xdr:col>
      <xdr:colOff>1288972</xdr:colOff>
      <xdr:row>3</xdr:row>
      <xdr:rowOff>79279</xdr:rowOff>
    </xdr:to>
    <xdr:pic>
      <xdr:nvPicPr>
        <xdr:cNvPr id="6" name="image.png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0313" y="354106"/>
          <a:ext cx="3514453" cy="1518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67235</xdr:colOff>
      <xdr:row>0</xdr:row>
      <xdr:rowOff>0</xdr:rowOff>
    </xdr:from>
    <xdr:to>
      <xdr:col>2</xdr:col>
      <xdr:colOff>1030941</xdr:colOff>
      <xdr:row>0</xdr:row>
      <xdr:rowOff>972314</xdr:rowOff>
    </xdr:to>
    <xdr:pic>
      <xdr:nvPicPr>
        <xdr:cNvPr id="7" name="Imagem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941" y="0"/>
          <a:ext cx="963706" cy="9723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0</xdr:rowOff>
    </xdr:from>
    <xdr:to>
      <xdr:col>8</xdr:col>
      <xdr:colOff>27214</xdr:colOff>
      <xdr:row>0</xdr:row>
      <xdr:rowOff>1014692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0"/>
          <a:ext cx="9756321" cy="1014692"/>
        </a:xfrm>
        <a:prstGeom prst="rect">
          <a:avLst/>
        </a:prstGeom>
      </xdr:spPr>
    </xdr:pic>
    <xdr:clientData/>
  </xdr:twoCellAnchor>
  <xdr:twoCellAnchor editAs="oneCell">
    <xdr:from>
      <xdr:col>4</xdr:col>
      <xdr:colOff>1367119</xdr:colOff>
      <xdr:row>0</xdr:row>
      <xdr:rowOff>0</xdr:rowOff>
    </xdr:from>
    <xdr:to>
      <xdr:col>7</xdr:col>
      <xdr:colOff>1093984</xdr:colOff>
      <xdr:row>2</xdr:row>
      <xdr:rowOff>106173</xdr:rowOff>
    </xdr:to>
    <xdr:pic>
      <xdr:nvPicPr>
        <xdr:cNvPr id="6" name="image.png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9766" y="0"/>
          <a:ext cx="3514453" cy="1518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589429</xdr:colOff>
      <xdr:row>0</xdr:row>
      <xdr:rowOff>0</xdr:rowOff>
    </xdr:from>
    <xdr:to>
      <xdr:col>11</xdr:col>
      <xdr:colOff>22410</xdr:colOff>
      <xdr:row>0</xdr:row>
      <xdr:rowOff>1014692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6282" y="0"/>
          <a:ext cx="4139453" cy="1014692"/>
        </a:xfrm>
        <a:prstGeom prst="rect">
          <a:avLst/>
        </a:prstGeom>
      </xdr:spPr>
    </xdr:pic>
    <xdr:clientData/>
  </xdr:twoCellAnchor>
  <xdr:twoCellAnchor editAs="oneCell">
    <xdr:from>
      <xdr:col>9</xdr:col>
      <xdr:colOff>611841</xdr:colOff>
      <xdr:row>0</xdr:row>
      <xdr:rowOff>0</xdr:rowOff>
    </xdr:from>
    <xdr:to>
      <xdr:col>11</xdr:col>
      <xdr:colOff>24941</xdr:colOff>
      <xdr:row>2</xdr:row>
      <xdr:rowOff>106173</xdr:rowOff>
    </xdr:to>
    <xdr:pic>
      <xdr:nvPicPr>
        <xdr:cNvPr id="7" name="image.png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4770" y="0"/>
          <a:ext cx="3522457" cy="1521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145</xdr:row>
      <xdr:rowOff>22412</xdr:rowOff>
    </xdr:from>
    <xdr:to>
      <xdr:col>8</xdr:col>
      <xdr:colOff>27214</xdr:colOff>
      <xdr:row>146</xdr:row>
      <xdr:rowOff>6162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5564269"/>
          <a:ext cx="9756321" cy="1017894"/>
        </a:xfrm>
        <a:prstGeom prst="rect">
          <a:avLst/>
        </a:prstGeom>
      </xdr:spPr>
    </xdr:pic>
    <xdr:clientData/>
  </xdr:twoCellAnchor>
  <xdr:twoCellAnchor editAs="oneCell">
    <xdr:from>
      <xdr:col>4</xdr:col>
      <xdr:colOff>1322295</xdr:colOff>
      <xdr:row>145</xdr:row>
      <xdr:rowOff>22412</xdr:rowOff>
    </xdr:from>
    <xdr:to>
      <xdr:col>7</xdr:col>
      <xdr:colOff>1049160</xdr:colOff>
      <xdr:row>147</xdr:row>
      <xdr:rowOff>128584</xdr:rowOff>
    </xdr:to>
    <xdr:pic>
      <xdr:nvPicPr>
        <xdr:cNvPr id="9" name="image.png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4942" y="31342853"/>
          <a:ext cx="3514453" cy="1518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29</xdr:row>
      <xdr:rowOff>11206</xdr:rowOff>
    </xdr:from>
    <xdr:to>
      <xdr:col>8</xdr:col>
      <xdr:colOff>13607</xdr:colOff>
      <xdr:row>30</xdr:row>
      <xdr:rowOff>1961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7141349"/>
          <a:ext cx="9742714" cy="1014692"/>
        </a:xfrm>
        <a:prstGeom prst="rect">
          <a:avLst/>
        </a:prstGeom>
      </xdr:spPr>
    </xdr:pic>
    <xdr:clientData/>
  </xdr:twoCellAnchor>
  <xdr:twoCellAnchor editAs="oneCell">
    <xdr:from>
      <xdr:col>4</xdr:col>
      <xdr:colOff>1349510</xdr:colOff>
      <xdr:row>28</xdr:row>
      <xdr:rowOff>310563</xdr:rowOff>
    </xdr:from>
    <xdr:to>
      <xdr:col>7</xdr:col>
      <xdr:colOff>1076375</xdr:colOff>
      <xdr:row>31</xdr:row>
      <xdr:rowOff>35736</xdr:rowOff>
    </xdr:to>
    <xdr:pic>
      <xdr:nvPicPr>
        <xdr:cNvPr id="11" name="image.png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3510" y="7059706"/>
          <a:ext cx="3523258" cy="1521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58</xdr:row>
      <xdr:rowOff>11206</xdr:rowOff>
    </xdr:from>
    <xdr:to>
      <xdr:col>8</xdr:col>
      <xdr:colOff>27214</xdr:colOff>
      <xdr:row>59</xdr:row>
      <xdr:rowOff>1960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4271492"/>
          <a:ext cx="9756321" cy="1014692"/>
        </a:xfrm>
        <a:prstGeom prst="rect">
          <a:avLst/>
        </a:prstGeom>
      </xdr:spPr>
    </xdr:pic>
    <xdr:clientData/>
  </xdr:twoCellAnchor>
  <xdr:twoCellAnchor editAs="oneCell">
    <xdr:from>
      <xdr:col>4</xdr:col>
      <xdr:colOff>1322295</xdr:colOff>
      <xdr:row>58</xdr:row>
      <xdr:rowOff>11206</xdr:rowOff>
    </xdr:from>
    <xdr:to>
      <xdr:col>7</xdr:col>
      <xdr:colOff>1049160</xdr:colOff>
      <xdr:row>60</xdr:row>
      <xdr:rowOff>117378</xdr:rowOff>
    </xdr:to>
    <xdr:pic>
      <xdr:nvPicPr>
        <xdr:cNvPr id="13" name="image.png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4942" y="14455588"/>
          <a:ext cx="3514453" cy="1518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571499</xdr:colOff>
      <xdr:row>87</xdr:row>
      <xdr:rowOff>0</xdr:rowOff>
    </xdr:from>
    <xdr:to>
      <xdr:col>8</xdr:col>
      <xdr:colOff>27214</xdr:colOff>
      <xdr:row>87</xdr:row>
      <xdr:rowOff>1014692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9" y="21417643"/>
          <a:ext cx="9756322" cy="1014692"/>
        </a:xfrm>
        <a:prstGeom prst="rect">
          <a:avLst/>
        </a:prstGeom>
      </xdr:spPr>
    </xdr:pic>
    <xdr:clientData/>
  </xdr:twoCellAnchor>
  <xdr:twoCellAnchor editAs="oneCell">
    <xdr:from>
      <xdr:col>4</xdr:col>
      <xdr:colOff>1322294</xdr:colOff>
      <xdr:row>87</xdr:row>
      <xdr:rowOff>0</xdr:rowOff>
    </xdr:from>
    <xdr:to>
      <xdr:col>7</xdr:col>
      <xdr:colOff>1049159</xdr:colOff>
      <xdr:row>89</xdr:row>
      <xdr:rowOff>106173</xdr:rowOff>
    </xdr:to>
    <xdr:pic>
      <xdr:nvPicPr>
        <xdr:cNvPr id="15" name="image.png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4941" y="21436853"/>
          <a:ext cx="3514453" cy="1518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116</xdr:row>
      <xdr:rowOff>0</xdr:rowOff>
    </xdr:from>
    <xdr:to>
      <xdr:col>8</xdr:col>
      <xdr:colOff>13607</xdr:colOff>
      <xdr:row>116</xdr:row>
      <xdr:rowOff>1014692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8575000"/>
          <a:ext cx="9742714" cy="1014692"/>
        </a:xfrm>
        <a:prstGeom prst="rect">
          <a:avLst/>
        </a:prstGeom>
      </xdr:spPr>
    </xdr:pic>
    <xdr:clientData/>
  </xdr:twoCellAnchor>
  <xdr:twoCellAnchor editAs="oneCell">
    <xdr:from>
      <xdr:col>4</xdr:col>
      <xdr:colOff>1322295</xdr:colOff>
      <xdr:row>116</xdr:row>
      <xdr:rowOff>0</xdr:rowOff>
    </xdr:from>
    <xdr:to>
      <xdr:col>7</xdr:col>
      <xdr:colOff>1049160</xdr:colOff>
      <xdr:row>118</xdr:row>
      <xdr:rowOff>106172</xdr:rowOff>
    </xdr:to>
    <xdr:pic>
      <xdr:nvPicPr>
        <xdr:cNvPr id="17" name="image.png"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4942" y="28429324"/>
          <a:ext cx="3514453" cy="1518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0</xdr:rowOff>
    </xdr:from>
    <xdr:to>
      <xdr:col>1</xdr:col>
      <xdr:colOff>1067564</xdr:colOff>
      <xdr:row>0</xdr:row>
      <xdr:rowOff>972314</xdr:rowOff>
    </xdr:to>
    <xdr:pic>
      <xdr:nvPicPr>
        <xdr:cNvPr id="18" name="Imagem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" y="0"/>
          <a:ext cx="972314" cy="9723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11905</xdr:colOff>
      <xdr:row>0</xdr:row>
      <xdr:rowOff>1014692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06" y="0"/>
          <a:ext cx="8846343" cy="1014692"/>
        </a:xfrm>
        <a:prstGeom prst="rect">
          <a:avLst/>
        </a:prstGeom>
      </xdr:spPr>
    </xdr:pic>
    <xdr:clientData/>
  </xdr:twoCellAnchor>
  <xdr:twoCellAnchor editAs="oneCell">
    <xdr:from>
      <xdr:col>5</xdr:col>
      <xdr:colOff>30958</xdr:colOff>
      <xdr:row>0</xdr:row>
      <xdr:rowOff>0</xdr:rowOff>
    </xdr:from>
    <xdr:to>
      <xdr:col>7</xdr:col>
      <xdr:colOff>992711</xdr:colOff>
      <xdr:row>2</xdr:row>
      <xdr:rowOff>108414</xdr:rowOff>
    </xdr:to>
    <xdr:pic>
      <xdr:nvPicPr>
        <xdr:cNvPr id="4" name="image.png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0739" y="0"/>
          <a:ext cx="3509691" cy="1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33</xdr:row>
      <xdr:rowOff>11206</xdr:rowOff>
    </xdr:from>
    <xdr:to>
      <xdr:col>18</xdr:col>
      <xdr:colOff>983316</xdr:colOff>
      <xdr:row>34</xdr:row>
      <xdr:rowOff>1960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8113059"/>
          <a:ext cx="20405912" cy="1014692"/>
        </a:xfrm>
        <a:prstGeom prst="rect">
          <a:avLst/>
        </a:prstGeom>
      </xdr:spPr>
    </xdr:pic>
    <xdr:clientData/>
  </xdr:twoCellAnchor>
  <xdr:twoCellAnchor editAs="oneCell">
    <xdr:from>
      <xdr:col>6</xdr:col>
      <xdr:colOff>1153645</xdr:colOff>
      <xdr:row>32</xdr:row>
      <xdr:rowOff>123265</xdr:rowOff>
    </xdr:from>
    <xdr:to>
      <xdr:col>10</xdr:col>
      <xdr:colOff>14295</xdr:colOff>
      <xdr:row>35</xdr:row>
      <xdr:rowOff>41179</xdr:rowOff>
    </xdr:to>
    <xdr:pic>
      <xdr:nvPicPr>
        <xdr:cNvPr id="6" name="image.png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1645" y="8034618"/>
          <a:ext cx="3513893" cy="1520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0</xdr:row>
      <xdr:rowOff>0</xdr:rowOff>
    </xdr:from>
    <xdr:to>
      <xdr:col>1</xdr:col>
      <xdr:colOff>996127</xdr:colOff>
      <xdr:row>0</xdr:row>
      <xdr:rowOff>972314</xdr:rowOff>
    </xdr:to>
    <xdr:pic>
      <xdr:nvPicPr>
        <xdr:cNvPr id="7" name="Imagem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9" y="0"/>
          <a:ext cx="972314" cy="9723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380999</xdr:colOff>
      <xdr:row>0</xdr:row>
      <xdr:rowOff>0</xdr:rowOff>
    </xdr:from>
    <xdr:to>
      <xdr:col>34</xdr:col>
      <xdr:colOff>1714500</xdr:colOff>
      <xdr:row>0</xdr:row>
      <xdr:rowOff>1014692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0"/>
          <a:ext cx="38951648" cy="1014692"/>
        </a:xfrm>
        <a:prstGeom prst="rect">
          <a:avLst/>
        </a:prstGeom>
      </xdr:spPr>
    </xdr:pic>
    <xdr:clientData/>
  </xdr:twoCellAnchor>
  <xdr:twoCellAnchor editAs="oneCell">
    <xdr:from>
      <xdr:col>9</xdr:col>
      <xdr:colOff>553493</xdr:colOff>
      <xdr:row>0</xdr:row>
      <xdr:rowOff>0</xdr:rowOff>
    </xdr:from>
    <xdr:to>
      <xdr:col>13</xdr:col>
      <xdr:colOff>179466</xdr:colOff>
      <xdr:row>2</xdr:row>
      <xdr:rowOff>95410</xdr:rowOff>
    </xdr:to>
    <xdr:pic>
      <xdr:nvPicPr>
        <xdr:cNvPr id="5" name="image.pn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8581" y="0"/>
          <a:ext cx="3514414" cy="1507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201706</xdr:colOff>
      <xdr:row>0</xdr:row>
      <xdr:rowOff>0</xdr:rowOff>
    </xdr:from>
    <xdr:to>
      <xdr:col>1</xdr:col>
      <xdr:colOff>1174020</xdr:colOff>
      <xdr:row>0</xdr:row>
      <xdr:rowOff>972314</xdr:rowOff>
    </xdr:to>
    <xdr:pic>
      <xdr:nvPicPr>
        <xdr:cNvPr id="6" name="Image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" y="0"/>
          <a:ext cx="972314" cy="97231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291351</xdr:colOff>
      <xdr:row>2</xdr:row>
      <xdr:rowOff>78440</xdr:rowOff>
    </xdr:from>
    <xdr:to>
      <xdr:col>33</xdr:col>
      <xdr:colOff>448234</xdr:colOff>
      <xdr:row>37</xdr:row>
      <xdr:rowOff>145676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990601</xdr:colOff>
      <xdr:row>0</xdr:row>
      <xdr:rowOff>0</xdr:rowOff>
    </xdr:from>
    <xdr:to>
      <xdr:col>14</xdr:col>
      <xdr:colOff>19051</xdr:colOff>
      <xdr:row>0</xdr:row>
      <xdr:rowOff>1014692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1" y="0"/>
          <a:ext cx="17430750" cy="1014692"/>
        </a:xfrm>
        <a:prstGeom prst="rect">
          <a:avLst/>
        </a:prstGeom>
      </xdr:spPr>
    </xdr:pic>
    <xdr:clientData/>
  </xdr:twoCellAnchor>
  <xdr:twoCellAnchor editAs="oneCell">
    <xdr:from>
      <xdr:col>11</xdr:col>
      <xdr:colOff>557892</xdr:colOff>
      <xdr:row>0</xdr:row>
      <xdr:rowOff>0</xdr:rowOff>
    </xdr:from>
    <xdr:to>
      <xdr:col>13</xdr:col>
      <xdr:colOff>756122</xdr:colOff>
      <xdr:row>2</xdr:row>
      <xdr:rowOff>48543</xdr:rowOff>
    </xdr:to>
    <xdr:pic>
      <xdr:nvPicPr>
        <xdr:cNvPr id="6" name="image.png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9928" y="0"/>
          <a:ext cx="3518374" cy="1518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83344</xdr:colOff>
      <xdr:row>0</xdr:row>
      <xdr:rowOff>11906</xdr:rowOff>
    </xdr:from>
    <xdr:to>
      <xdr:col>2</xdr:col>
      <xdr:colOff>222220</xdr:colOff>
      <xdr:row>0</xdr:row>
      <xdr:rowOff>984220</xdr:rowOff>
    </xdr:to>
    <xdr:pic>
      <xdr:nvPicPr>
        <xdr:cNvPr id="7" name="Image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469" y="11906"/>
          <a:ext cx="972314" cy="97231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942975</xdr:colOff>
      <xdr:row>0</xdr:row>
      <xdr:rowOff>0</xdr:rowOff>
    </xdr:from>
    <xdr:to>
      <xdr:col>6</xdr:col>
      <xdr:colOff>0</xdr:colOff>
      <xdr:row>0</xdr:row>
      <xdr:rowOff>1014692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6924675" cy="1014692"/>
        </a:xfrm>
        <a:prstGeom prst="rect">
          <a:avLst/>
        </a:prstGeom>
      </xdr:spPr>
    </xdr:pic>
    <xdr:clientData/>
  </xdr:twoCellAnchor>
  <xdr:twoCellAnchor editAs="oneCell">
    <xdr:from>
      <xdr:col>3</xdr:col>
      <xdr:colOff>549727</xdr:colOff>
      <xdr:row>0</xdr:row>
      <xdr:rowOff>0</xdr:rowOff>
    </xdr:from>
    <xdr:to>
      <xdr:col>5</xdr:col>
      <xdr:colOff>1305850</xdr:colOff>
      <xdr:row>2</xdr:row>
      <xdr:rowOff>108414</xdr:rowOff>
    </xdr:to>
    <xdr:pic>
      <xdr:nvPicPr>
        <xdr:cNvPr id="4" name="image.png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002" y="0"/>
          <a:ext cx="3518373" cy="1518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938892</xdr:colOff>
      <xdr:row>0</xdr:row>
      <xdr:rowOff>0</xdr:rowOff>
    </xdr:from>
    <xdr:to>
      <xdr:col>1</xdr:col>
      <xdr:colOff>945099</xdr:colOff>
      <xdr:row>0</xdr:row>
      <xdr:rowOff>972314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892" y="0"/>
          <a:ext cx="972314" cy="97231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11206</xdr:colOff>
      <xdr:row>0</xdr:row>
      <xdr:rowOff>0</xdr:rowOff>
    </xdr:from>
    <xdr:to>
      <xdr:col>2</xdr:col>
      <xdr:colOff>717176</xdr:colOff>
      <xdr:row>0</xdr:row>
      <xdr:rowOff>457656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382" y="0"/>
          <a:ext cx="1591235" cy="457656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425823</xdr:colOff>
      <xdr:row>0</xdr:row>
      <xdr:rowOff>22412</xdr:rowOff>
    </xdr:from>
    <xdr:to>
      <xdr:col>0</xdr:col>
      <xdr:colOff>1266264</xdr:colOff>
      <xdr:row>2</xdr:row>
      <xdr:rowOff>190500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3" y="22412"/>
          <a:ext cx="840441" cy="84044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76759</xdr:colOff>
      <xdr:row>0</xdr:row>
      <xdr:rowOff>33618</xdr:rowOff>
    </xdr:from>
    <xdr:to>
      <xdr:col>3</xdr:col>
      <xdr:colOff>722839</xdr:colOff>
      <xdr:row>3</xdr:row>
      <xdr:rowOff>90768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877" y="33618"/>
          <a:ext cx="2192491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0</xdr:row>
      <xdr:rowOff>0</xdr:rowOff>
    </xdr:from>
    <xdr:to>
      <xdr:col>0</xdr:col>
      <xdr:colOff>952501</xdr:colOff>
      <xdr:row>4</xdr:row>
      <xdr:rowOff>22412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9" y="0"/>
          <a:ext cx="784412" cy="78441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2</xdr:col>
      <xdr:colOff>1244405</xdr:colOff>
      <xdr:row>1</xdr:row>
      <xdr:rowOff>257176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0"/>
          <a:ext cx="1549205" cy="419101"/>
        </a:xfrm>
        <a:prstGeom prst="rect">
          <a:avLst/>
        </a:prstGeom>
      </xdr:spPr>
    </xdr:pic>
    <xdr:clientData/>
  </xdr:twoCellAnchor>
  <xdr:twoCellAnchor editAs="oneCell">
    <xdr:from>
      <xdr:col>0</xdr:col>
      <xdr:colOff>438149</xdr:colOff>
      <xdr:row>0</xdr:row>
      <xdr:rowOff>0</xdr:rowOff>
    </xdr:from>
    <xdr:to>
      <xdr:col>0</xdr:col>
      <xdr:colOff>886588</xdr:colOff>
      <xdr:row>1</xdr:row>
      <xdr:rowOff>286514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49" y="0"/>
          <a:ext cx="448439" cy="44843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504264</xdr:colOff>
      <xdr:row>0</xdr:row>
      <xdr:rowOff>457656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5" y="0"/>
          <a:ext cx="1590114" cy="457656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425823</xdr:colOff>
      <xdr:row>0</xdr:row>
      <xdr:rowOff>22412</xdr:rowOff>
    </xdr:from>
    <xdr:to>
      <xdr:col>0</xdr:col>
      <xdr:colOff>1266264</xdr:colOff>
      <xdr:row>2</xdr:row>
      <xdr:rowOff>190500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3" y="22412"/>
          <a:ext cx="840441" cy="8348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717176</xdr:colOff>
      <xdr:row>1</xdr:row>
      <xdr:rowOff>49409</xdr:rowOff>
    </xdr:from>
    <xdr:to>
      <xdr:col>1</xdr:col>
      <xdr:colOff>22412</xdr:colOff>
      <xdr:row>3</xdr:row>
      <xdr:rowOff>42567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6" y="251115"/>
          <a:ext cx="1456765" cy="4189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627530</xdr:colOff>
      <xdr:row>3</xdr:row>
      <xdr:rowOff>1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7530" cy="6275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1242</xdr:colOff>
      <xdr:row>4</xdr:row>
      <xdr:rowOff>9525</xdr:rowOff>
    </xdr:from>
    <xdr:to>
      <xdr:col>22</xdr:col>
      <xdr:colOff>530087</xdr:colOff>
      <xdr:row>21</xdr:row>
      <xdr:rowOff>70083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81DC060-DE44-4BC3-BA5F-7EA8B0926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716053</xdr:colOff>
      <xdr:row>0</xdr:row>
      <xdr:rowOff>0</xdr:rowOff>
    </xdr:from>
    <xdr:to>
      <xdr:col>30</xdr:col>
      <xdr:colOff>874058</xdr:colOff>
      <xdr:row>0</xdr:row>
      <xdr:rowOff>1014692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053" y="0"/>
          <a:ext cx="36722799" cy="1014692"/>
        </a:xfrm>
        <a:prstGeom prst="rect">
          <a:avLst/>
        </a:prstGeom>
      </xdr:spPr>
    </xdr:pic>
    <xdr:clientData/>
  </xdr:twoCellAnchor>
  <xdr:twoCellAnchor editAs="oneCell">
    <xdr:from>
      <xdr:col>3</xdr:col>
      <xdr:colOff>974912</xdr:colOff>
      <xdr:row>0</xdr:row>
      <xdr:rowOff>0</xdr:rowOff>
    </xdr:from>
    <xdr:to>
      <xdr:col>7</xdr:col>
      <xdr:colOff>225489</xdr:colOff>
      <xdr:row>2</xdr:row>
      <xdr:rowOff>95410</xdr:rowOff>
    </xdr:to>
    <xdr:pic>
      <xdr:nvPicPr>
        <xdr:cNvPr id="3" name="image.pn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5206" y="0"/>
          <a:ext cx="3508812" cy="1507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972314</xdr:colOff>
      <xdr:row>0</xdr:row>
      <xdr:rowOff>972314</xdr:rowOff>
    </xdr:to>
    <xdr:pic>
      <xdr:nvPicPr>
        <xdr:cNvPr id="4" name="Imagem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0"/>
          <a:ext cx="972314" cy="9723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124242</xdr:rowOff>
    </xdr:from>
    <xdr:to>
      <xdr:col>17</xdr:col>
      <xdr:colOff>51953</xdr:colOff>
      <xdr:row>5</xdr:row>
      <xdr:rowOff>186434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24242"/>
          <a:ext cx="14684085" cy="1014692"/>
        </a:xfrm>
        <a:prstGeom prst="rect">
          <a:avLst/>
        </a:prstGeom>
      </xdr:spPr>
    </xdr:pic>
    <xdr:clientData/>
  </xdr:twoCellAnchor>
  <xdr:twoCellAnchor editAs="oneCell">
    <xdr:from>
      <xdr:col>12</xdr:col>
      <xdr:colOff>222145</xdr:colOff>
      <xdr:row>0</xdr:row>
      <xdr:rowOff>124242</xdr:rowOff>
    </xdr:from>
    <xdr:to>
      <xdr:col>16</xdr:col>
      <xdr:colOff>447989</xdr:colOff>
      <xdr:row>8</xdr:row>
      <xdr:rowOff>93508</xdr:rowOff>
    </xdr:to>
    <xdr:pic>
      <xdr:nvPicPr>
        <xdr:cNvPr id="3" name="image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5470" y="124242"/>
          <a:ext cx="3511969" cy="1521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17318</xdr:colOff>
      <xdr:row>263</xdr:row>
      <xdr:rowOff>121228</xdr:rowOff>
    </xdr:from>
    <xdr:to>
      <xdr:col>19</xdr:col>
      <xdr:colOff>588818</xdr:colOff>
      <xdr:row>290</xdr:row>
      <xdr:rowOff>17318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176894</xdr:colOff>
      <xdr:row>0</xdr:row>
      <xdr:rowOff>122464</xdr:rowOff>
    </xdr:from>
    <xdr:to>
      <xdr:col>2</xdr:col>
      <xdr:colOff>33422</xdr:colOff>
      <xdr:row>5</xdr:row>
      <xdr:rowOff>142278</xdr:rowOff>
    </xdr:to>
    <xdr:pic>
      <xdr:nvPicPr>
        <xdr:cNvPr id="6" name="Imagem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215" y="122464"/>
          <a:ext cx="972314" cy="9723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874059</xdr:colOff>
      <xdr:row>0</xdr:row>
      <xdr:rowOff>0</xdr:rowOff>
    </xdr:from>
    <xdr:to>
      <xdr:col>25</xdr:col>
      <xdr:colOff>22413</xdr:colOff>
      <xdr:row>0</xdr:row>
      <xdr:rowOff>1014692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59" y="0"/>
          <a:ext cx="29202530" cy="1014692"/>
        </a:xfrm>
        <a:prstGeom prst="rect">
          <a:avLst/>
        </a:prstGeom>
      </xdr:spPr>
    </xdr:pic>
    <xdr:clientData/>
  </xdr:twoCellAnchor>
  <xdr:twoCellAnchor editAs="oneCell">
    <xdr:from>
      <xdr:col>3</xdr:col>
      <xdr:colOff>974912</xdr:colOff>
      <xdr:row>0</xdr:row>
      <xdr:rowOff>0</xdr:rowOff>
    </xdr:from>
    <xdr:to>
      <xdr:col>7</xdr:col>
      <xdr:colOff>225488</xdr:colOff>
      <xdr:row>2</xdr:row>
      <xdr:rowOff>95410</xdr:rowOff>
    </xdr:to>
    <xdr:pic>
      <xdr:nvPicPr>
        <xdr:cNvPr id="3" name="image.pn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6887" y="0"/>
          <a:ext cx="3508252" cy="150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972314</xdr:colOff>
      <xdr:row>0</xdr:row>
      <xdr:rowOff>972314</xdr:rowOff>
    </xdr:to>
    <xdr:pic>
      <xdr:nvPicPr>
        <xdr:cNvPr id="4" name="Imagem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0"/>
          <a:ext cx="972314" cy="9723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874058</xdr:colOff>
      <xdr:row>0</xdr:row>
      <xdr:rowOff>0</xdr:rowOff>
    </xdr:from>
    <xdr:to>
      <xdr:col>28</xdr:col>
      <xdr:colOff>22411</xdr:colOff>
      <xdr:row>0</xdr:row>
      <xdr:rowOff>1014692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58" y="0"/>
          <a:ext cx="33023735" cy="1014692"/>
        </a:xfrm>
        <a:prstGeom prst="rect">
          <a:avLst/>
        </a:prstGeom>
      </xdr:spPr>
    </xdr:pic>
    <xdr:clientData/>
  </xdr:twoCellAnchor>
  <xdr:twoCellAnchor editAs="oneCell">
    <xdr:from>
      <xdr:col>3</xdr:col>
      <xdr:colOff>974912</xdr:colOff>
      <xdr:row>0</xdr:row>
      <xdr:rowOff>0</xdr:rowOff>
    </xdr:from>
    <xdr:to>
      <xdr:col>7</xdr:col>
      <xdr:colOff>225488</xdr:colOff>
      <xdr:row>2</xdr:row>
      <xdr:rowOff>95410</xdr:rowOff>
    </xdr:to>
    <xdr:pic>
      <xdr:nvPicPr>
        <xdr:cNvPr id="3" name="image.pn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8337" y="0"/>
          <a:ext cx="3508251" cy="150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972314</xdr:colOff>
      <xdr:row>0</xdr:row>
      <xdr:rowOff>972314</xdr:rowOff>
    </xdr:to>
    <xdr:pic>
      <xdr:nvPicPr>
        <xdr:cNvPr id="4" name="Imagem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0"/>
          <a:ext cx="972314" cy="9723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874058</xdr:colOff>
      <xdr:row>0</xdr:row>
      <xdr:rowOff>0</xdr:rowOff>
    </xdr:from>
    <xdr:to>
      <xdr:col>31</xdr:col>
      <xdr:colOff>11206</xdr:colOff>
      <xdr:row>0</xdr:row>
      <xdr:rowOff>1014692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58" y="0"/>
          <a:ext cx="34973560" cy="1014692"/>
        </a:xfrm>
        <a:prstGeom prst="rect">
          <a:avLst/>
        </a:prstGeom>
      </xdr:spPr>
    </xdr:pic>
    <xdr:clientData/>
  </xdr:twoCellAnchor>
  <xdr:twoCellAnchor editAs="oneCell">
    <xdr:from>
      <xdr:col>3</xdr:col>
      <xdr:colOff>974912</xdr:colOff>
      <xdr:row>0</xdr:row>
      <xdr:rowOff>0</xdr:rowOff>
    </xdr:from>
    <xdr:to>
      <xdr:col>7</xdr:col>
      <xdr:colOff>225488</xdr:colOff>
      <xdr:row>2</xdr:row>
      <xdr:rowOff>95410</xdr:rowOff>
    </xdr:to>
    <xdr:pic>
      <xdr:nvPicPr>
        <xdr:cNvPr id="3" name="image.png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8337" y="0"/>
          <a:ext cx="3508251" cy="150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972314</xdr:colOff>
      <xdr:row>0</xdr:row>
      <xdr:rowOff>972314</xdr:rowOff>
    </xdr:to>
    <xdr:pic>
      <xdr:nvPicPr>
        <xdr:cNvPr id="4" name="Imagem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0"/>
          <a:ext cx="972314" cy="9723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716055</xdr:colOff>
      <xdr:row>0</xdr:row>
      <xdr:rowOff>0</xdr:rowOff>
    </xdr:from>
    <xdr:to>
      <xdr:col>22</xdr:col>
      <xdr:colOff>33619</xdr:colOff>
      <xdr:row>0</xdr:row>
      <xdr:rowOff>1014692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055" y="0"/>
          <a:ext cx="25046270" cy="1014692"/>
        </a:xfrm>
        <a:prstGeom prst="rect">
          <a:avLst/>
        </a:prstGeom>
      </xdr:spPr>
    </xdr:pic>
    <xdr:clientData/>
  </xdr:twoCellAnchor>
  <xdr:twoCellAnchor editAs="oneCell">
    <xdr:from>
      <xdr:col>5</xdr:col>
      <xdr:colOff>889669</xdr:colOff>
      <xdr:row>0</xdr:row>
      <xdr:rowOff>0</xdr:rowOff>
    </xdr:from>
    <xdr:to>
      <xdr:col>8</xdr:col>
      <xdr:colOff>823804</xdr:colOff>
      <xdr:row>2</xdr:row>
      <xdr:rowOff>95410</xdr:rowOff>
    </xdr:to>
    <xdr:pic>
      <xdr:nvPicPr>
        <xdr:cNvPr id="10" name="image.png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062" y="0"/>
          <a:ext cx="3507533" cy="1510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972314</xdr:colOff>
      <xdr:row>0</xdr:row>
      <xdr:rowOff>972314</xdr:rowOff>
    </xdr:to>
    <xdr:pic>
      <xdr:nvPicPr>
        <xdr:cNvPr id="2" name="Imagem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6" y="0"/>
          <a:ext cx="972314" cy="9723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franciscoalpendre/Documents/Publico/PPP/SC/Governador%20Celso%20Ramos/Endeal/G:/areadetrabalho/Celso%20Ramos/crescimento%20populacio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franciscoalpendre/Documents/Publico/PPP/SC/Governador%20Celso%20Ramos/Endeal/C:/Users/IBD1/Desktop/PMI's/Celso%20Ramos/PMI_IP_Governador_Celso_Ram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ão Populacional"/>
      <sheetName val="Popul.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C.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file:///C:\Users\IBD2\Desktop\Downloads\PMI_Governador_Celso_Ramos_SC\PMI_Governador_Celso_Ramos_SC\PMI_IP_Governador_Celso_Ramos%20.xlsx" TargetMode="External"/><Relationship Id="rId13" Type="http://schemas.openxmlformats.org/officeDocument/2006/relationships/hyperlink" Target="file:///C:\Users\IBD2\Desktop\Downloads\PMI_Governador_Celso_Ramos_SC\PMI_Governador_Celso_Ramos_SC\PMI_IP_Governador_Celso_Ramos%20.xlsx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file:///C:\Users\IBD2\Desktop\Downloads\PMI_Governador_Celso_Ramos_SC\PMI_Governador_Celso_Ramos_SC\PMI_IP_Governador_Celso_Ramos%20.xlsx" TargetMode="External"/><Relationship Id="rId7" Type="http://schemas.openxmlformats.org/officeDocument/2006/relationships/hyperlink" Target="file:///C:\Users\IBD2\Desktop\Downloads\PMI_Governador_Celso_Ramos_SC\PMI_Governador_Celso_Ramos_SC\PMI_IP_Governador_Celso_Ramos%20.xlsx" TargetMode="External"/><Relationship Id="rId12" Type="http://schemas.openxmlformats.org/officeDocument/2006/relationships/hyperlink" Target="file:///C:\Users\IBD2\Desktop\Downloads\PMI_Governador_Celso_Ramos_SC\PMI_Governador_Celso_Ramos_SC\PMI_IP_Governador_Celso_Ramos%20.xlsx" TargetMode="External"/><Relationship Id="rId17" Type="http://schemas.openxmlformats.org/officeDocument/2006/relationships/hyperlink" Target="file:///C:\Users\IBD2\Desktop\Downloads\PMI_Governador_Celso_Ramos_SC\PMI_Governador_Celso_Ramos_SC\PMI_IP_Governador_Celso_Ramos%20.xlsx" TargetMode="External"/><Relationship Id="rId2" Type="http://schemas.openxmlformats.org/officeDocument/2006/relationships/hyperlink" Target="file:///C:\Users\IBD2\Desktop\Downloads\PMI_Governador_Celso_Ramos_SC\PMI_Governador_Celso_Ramos_SC\PMI_IP_Governador_Celso_Ramos%20.xlsx" TargetMode="External"/><Relationship Id="rId16" Type="http://schemas.openxmlformats.org/officeDocument/2006/relationships/hyperlink" Target="file:///C:\Users\IBD2\Desktop\Downloads\PMI_Governador_Celso_Ramos_SC\PMI_Governador_Celso_Ramos_SC\PMI_IP_Governador_Celso_Ramos%20.xlsx" TargetMode="External"/><Relationship Id="rId1" Type="http://schemas.openxmlformats.org/officeDocument/2006/relationships/hyperlink" Target="file:///C:\Users\IBD2\Desktop\Downloads\PMI_Governador_Celso_Ramos_SC\PMI_Governador_Celso_Ramos_SC\PMI_IP_Governador_Celso_Ramos%20.xlsx" TargetMode="External"/><Relationship Id="rId6" Type="http://schemas.openxmlformats.org/officeDocument/2006/relationships/hyperlink" Target="file:///C:\Users\IBD2\Desktop\Downloads\PMI_Governador_Celso_Ramos_SC\PMI_Governador_Celso_Ramos_SC\PMI_IP_Governador_Celso_Ramos%20.xlsx" TargetMode="External"/><Relationship Id="rId11" Type="http://schemas.openxmlformats.org/officeDocument/2006/relationships/hyperlink" Target="file:///C:\Users\IBD2\Desktop\Downloads\PMI_Governador_Celso_Ramos_SC\PMI_Governador_Celso_Ramos_SC\PMI_IP_Governador_Celso_Ramos%20.xlsx" TargetMode="External"/><Relationship Id="rId5" Type="http://schemas.openxmlformats.org/officeDocument/2006/relationships/hyperlink" Target="file:///C:\Users\IBD2\Desktop\Downloads\PMI_Governador_Celso_Ramos_SC\PMI_Governador_Celso_Ramos_SC\PMI_IP_Governador_Celso_Ramos%20.xlsx" TargetMode="External"/><Relationship Id="rId15" Type="http://schemas.openxmlformats.org/officeDocument/2006/relationships/hyperlink" Target="file:///C:\Users\IBD2\Desktop\Downloads\PMI_Governador_Celso_Ramos_SC\PMI_Governador_Celso_Ramos_SC\PMI_IP_Governador_Celso_Ramos%20.xlsx" TargetMode="External"/><Relationship Id="rId10" Type="http://schemas.openxmlformats.org/officeDocument/2006/relationships/hyperlink" Target="file:///C:\Users\IBD2\Desktop\Downloads\PMI_Governador_Celso_Ramos_SC\PMI_Governador_Celso_Ramos_SC\PMI_IP_Governador_Celso_Ramos%20.xlsx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file:///C:\Users\IBD2\Desktop\Downloads\PMI_Governador_Celso_Ramos_SC\PMI_Governador_Celso_Ramos_SC\PMI_IP_Governador_Celso_Ramos%20.xlsx" TargetMode="External"/><Relationship Id="rId9" Type="http://schemas.openxmlformats.org/officeDocument/2006/relationships/hyperlink" Target="file:///C:\Users\IBD2\Desktop\Downloads\PMI_Governador_Celso_Ramos_SC\PMI_Governador_Celso_Ramos_SC\PMI_IP_Governador_Celso_Ramos%20.xlsx" TargetMode="External"/><Relationship Id="rId14" Type="http://schemas.openxmlformats.org/officeDocument/2006/relationships/hyperlink" Target="file:///C:\Users\IBD2\Desktop\Downloads\PMI_Governador_Celso_Ramos_SC\PMI_Governador_Celso_Ramos_SC\PMI_IP_Governador_Celso_Ramos%20.xlsx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4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0"/>
  <sheetViews>
    <sheetView workbookViewId="0">
      <pane ySplit="3" topLeftCell="A7" activePane="bottomLeft" state="frozen"/>
      <selection pane="bottomLeft" activeCell="D15" sqref="D15"/>
    </sheetView>
  </sheetViews>
  <sheetFormatPr defaultColWidth="8.85546875" defaultRowHeight="12.75"/>
  <cols>
    <col min="2" max="2" width="11.42578125" customWidth="1"/>
    <col min="3" max="3" width="53.85546875" bestFit="1" customWidth="1"/>
  </cols>
  <sheetData>
    <row r="1" spans="2:8" ht="42.75" customHeight="1" thickBot="1"/>
    <row r="2" spans="2:8" ht="16.5" thickBot="1">
      <c r="B2" s="729" t="s">
        <v>156</v>
      </c>
      <c r="C2" s="730"/>
      <c r="D2" s="731"/>
    </row>
    <row r="3" spans="2:8" ht="16.5" thickBot="1">
      <c r="B3" s="482" t="s">
        <v>344</v>
      </c>
      <c r="C3" s="732" t="s">
        <v>148</v>
      </c>
      <c r="D3" s="733"/>
    </row>
    <row r="4" spans="2:8" s="501" customFormat="1" ht="15">
      <c r="B4" s="634" t="s">
        <v>343</v>
      </c>
      <c r="C4" s="635" t="s">
        <v>345</v>
      </c>
      <c r="D4" s="636" t="s">
        <v>341</v>
      </c>
    </row>
    <row r="5" spans="2:8" s="501" customFormat="1" ht="15">
      <c r="B5" s="631" t="s">
        <v>677</v>
      </c>
      <c r="C5" s="632" t="s">
        <v>658</v>
      </c>
      <c r="D5" s="633" t="s">
        <v>341</v>
      </c>
    </row>
    <row r="6" spans="2:8" s="501" customFormat="1" ht="15">
      <c r="B6" s="553" t="s">
        <v>657</v>
      </c>
      <c r="C6" s="554" t="s">
        <v>351</v>
      </c>
      <c r="D6" s="555" t="s">
        <v>341</v>
      </c>
    </row>
    <row r="7" spans="2:8" ht="15">
      <c r="B7" s="627">
        <v>1</v>
      </c>
      <c r="C7" s="481" t="s">
        <v>149</v>
      </c>
      <c r="D7" s="486" t="s">
        <v>341</v>
      </c>
      <c r="G7" s="189"/>
      <c r="H7" s="189"/>
    </row>
    <row r="8" spans="2:8" ht="15">
      <c r="B8" s="483">
        <v>2</v>
      </c>
      <c r="C8" s="480" t="s">
        <v>152</v>
      </c>
      <c r="D8" s="488" t="s">
        <v>341</v>
      </c>
      <c r="G8" s="189"/>
      <c r="H8" s="189"/>
    </row>
    <row r="9" spans="2:8" ht="15">
      <c r="B9" s="484">
        <v>3</v>
      </c>
      <c r="C9" s="481" t="s">
        <v>153</v>
      </c>
      <c r="D9" s="486" t="s">
        <v>341</v>
      </c>
      <c r="G9" s="189"/>
      <c r="H9" s="189"/>
    </row>
    <row r="10" spans="2:8" ht="15">
      <c r="B10" s="485">
        <v>4</v>
      </c>
      <c r="C10" s="480" t="s">
        <v>150</v>
      </c>
      <c r="D10" s="488" t="s">
        <v>341</v>
      </c>
      <c r="G10" s="189"/>
      <c r="H10" s="189"/>
    </row>
    <row r="11" spans="2:8" ht="15">
      <c r="B11" s="484">
        <v>5</v>
      </c>
      <c r="C11" s="481" t="s">
        <v>174</v>
      </c>
      <c r="D11" s="486" t="s">
        <v>341</v>
      </c>
      <c r="G11" s="189"/>
      <c r="H11" s="189"/>
    </row>
    <row r="12" spans="2:8" ht="15">
      <c r="B12" s="485">
        <v>6</v>
      </c>
      <c r="C12" s="480" t="s">
        <v>171</v>
      </c>
      <c r="D12" s="488" t="s">
        <v>341</v>
      </c>
      <c r="G12" s="189"/>
      <c r="H12" s="189"/>
    </row>
    <row r="13" spans="2:8" ht="15">
      <c r="B13" s="484">
        <v>7</v>
      </c>
      <c r="C13" s="481" t="s">
        <v>173</v>
      </c>
      <c r="D13" s="486" t="s">
        <v>341</v>
      </c>
      <c r="G13" s="189"/>
      <c r="H13" s="189"/>
    </row>
    <row r="14" spans="2:8" ht="15">
      <c r="B14" s="628">
        <v>8</v>
      </c>
      <c r="C14" s="480" t="s">
        <v>175</v>
      </c>
      <c r="D14" s="488" t="s">
        <v>341</v>
      </c>
      <c r="G14" s="189"/>
      <c r="H14" s="189"/>
    </row>
    <row r="15" spans="2:8" ht="15">
      <c r="B15" s="484">
        <v>9</v>
      </c>
      <c r="C15" s="481" t="s">
        <v>186</v>
      </c>
      <c r="D15" s="486" t="s">
        <v>341</v>
      </c>
      <c r="G15" s="189"/>
      <c r="H15" s="189"/>
    </row>
    <row r="16" spans="2:8" ht="15">
      <c r="B16" s="628">
        <v>10</v>
      </c>
      <c r="C16" s="480" t="s">
        <v>232</v>
      </c>
      <c r="D16" s="488" t="s">
        <v>341</v>
      </c>
    </row>
    <row r="17" spans="2:4" ht="15">
      <c r="B17" s="484">
        <v>11</v>
      </c>
      <c r="C17" s="481" t="s">
        <v>233</v>
      </c>
      <c r="D17" s="486" t="s">
        <v>341</v>
      </c>
    </row>
    <row r="18" spans="2:4" ht="15">
      <c r="B18" s="628">
        <v>12</v>
      </c>
      <c r="C18" s="480" t="s">
        <v>211</v>
      </c>
      <c r="D18" s="488" t="s">
        <v>341</v>
      </c>
    </row>
    <row r="19" spans="2:4" ht="15">
      <c r="B19" s="484">
        <v>13</v>
      </c>
      <c r="C19" s="481" t="s">
        <v>678</v>
      </c>
      <c r="D19" s="486" t="s">
        <v>341</v>
      </c>
    </row>
    <row r="20" spans="2:4" ht="15.75" thickBot="1">
      <c r="B20" s="637">
        <v>14</v>
      </c>
      <c r="C20" s="552" t="s">
        <v>679</v>
      </c>
      <c r="D20" s="638" t="s">
        <v>341</v>
      </c>
    </row>
  </sheetData>
  <mergeCells count="2">
    <mergeCell ref="B2:D2"/>
    <mergeCell ref="C3:D3"/>
  </mergeCells>
  <hyperlinks>
    <hyperlink ref="D7" r:id="rId1" location="'1'!A1"/>
    <hyperlink ref="D8" r:id="rId2" location="'2'!A1"/>
    <hyperlink ref="D9" r:id="rId3" location="'3'!A1"/>
    <hyperlink ref="D10" r:id="rId4" location="'4'!A1"/>
    <hyperlink ref="D11" r:id="rId5" location="'5'!A1"/>
    <hyperlink ref="D12" r:id="rId6" location="'6'!A1"/>
    <hyperlink ref="D13" r:id="rId7" location="'7'!A1"/>
    <hyperlink ref="D14" r:id="rId8" location="'8'!A1"/>
    <hyperlink ref="D15" r:id="rId9" location="'9'!A1"/>
    <hyperlink ref="D16" r:id="rId10" location="'10'!A1"/>
    <hyperlink ref="D17" r:id="rId11" location="'11'!A1"/>
    <hyperlink ref="D18" r:id="rId12" location="'12'!A1"/>
    <hyperlink ref="D19" r:id="rId13" location="'13'!A1"/>
    <hyperlink ref="D20" r:id="rId14" location="'14'!A1"/>
    <hyperlink ref="D4" r:id="rId15" location="P.C.!A1"/>
    <hyperlink ref="D6" r:id="rId16" location="P.F.!A1"/>
    <hyperlink ref="D5" r:id="rId17" location="Exp!A1"/>
  </hyperlinks>
  <pageMargins left="0.511811024" right="0.511811024" top="0.78740157499999996" bottom="0.78740157499999996" header="0.31496062000000002" footer="0.31496062000000002"/>
  <pageSetup paperSize="9" orientation="landscape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66"/>
  <sheetViews>
    <sheetView topLeftCell="V1" zoomScale="85" zoomScaleNormal="85" zoomScalePageLayoutView="85" workbookViewId="0">
      <selection activeCell="H13" sqref="H13"/>
    </sheetView>
  </sheetViews>
  <sheetFormatPr defaultColWidth="14.42578125" defaultRowHeight="15" customHeight="1"/>
  <cols>
    <col min="1" max="1" width="13.28515625" style="1" bestFit="1" customWidth="1"/>
    <col min="2" max="2" width="39.7109375" style="1" customWidth="1"/>
    <col min="3" max="3" width="15.140625" style="1" bestFit="1" customWidth="1"/>
    <col min="4" max="4" width="17.140625" style="1" bestFit="1" customWidth="1"/>
    <col min="5" max="5" width="8.7109375" style="1" bestFit="1" customWidth="1"/>
    <col min="6" max="6" width="18" style="1" bestFit="1" customWidth="1"/>
    <col min="7" max="7" width="20" style="1" bestFit="1" customWidth="1"/>
    <col min="8" max="8" width="25.140625" style="1" customWidth="1"/>
    <col min="9" max="9" width="13.85546875" style="1" customWidth="1"/>
    <col min="10" max="10" width="16.42578125" style="1" customWidth="1"/>
    <col min="11" max="11" width="23.7109375" style="1" customWidth="1"/>
    <col min="12" max="12" width="11.7109375" style="1" customWidth="1"/>
    <col min="13" max="13" width="17.7109375" style="1" customWidth="1"/>
    <col min="14" max="14" width="18.42578125" style="1" customWidth="1"/>
    <col min="15" max="15" width="11.7109375" style="1" customWidth="1"/>
    <col min="16" max="16" width="17.28515625" style="1" customWidth="1"/>
    <col min="17" max="17" width="23.7109375" style="1" customWidth="1"/>
    <col min="18" max="18" width="11.7109375" style="1" customWidth="1"/>
    <col min="19" max="19" width="17.28515625" style="1" customWidth="1"/>
    <col min="20" max="20" width="23.7109375" style="1" customWidth="1"/>
    <col min="21" max="21" width="11.7109375" style="1" customWidth="1"/>
    <col min="22" max="22" width="17.28515625" style="1" customWidth="1"/>
    <col min="23" max="23" width="14.42578125" style="1"/>
    <col min="24" max="24" width="26.42578125" style="1" customWidth="1"/>
    <col min="25" max="25" width="16.140625" style="1" bestFit="1" customWidth="1"/>
    <col min="26" max="28" width="14.42578125" style="1"/>
    <col min="29" max="47" width="14.42578125" style="118"/>
    <col min="48" max="16384" width="14.42578125" style="1"/>
  </cols>
  <sheetData>
    <row r="1" spans="1:31" ht="81" customHeight="1">
      <c r="A1" s="528">
        <v>3</v>
      </c>
      <c r="B1" s="487"/>
      <c r="C1" s="118"/>
      <c r="D1" s="118"/>
      <c r="E1" s="118"/>
      <c r="F1" s="118"/>
      <c r="G1" s="118"/>
      <c r="H1" s="64"/>
      <c r="I1" s="64"/>
      <c r="J1" s="64"/>
      <c r="K1" s="64"/>
      <c r="L1" s="64"/>
      <c r="M1" s="64"/>
      <c r="N1" s="63"/>
      <c r="O1" s="63"/>
      <c r="P1" s="63"/>
      <c r="Q1" s="63"/>
      <c r="R1" s="63"/>
      <c r="S1" s="63"/>
      <c r="T1" s="63"/>
      <c r="U1" s="63"/>
      <c r="V1" s="63"/>
      <c r="W1" s="61"/>
      <c r="X1" s="60"/>
      <c r="Y1" s="60"/>
      <c r="Z1" s="58"/>
      <c r="AA1" s="58"/>
      <c r="AB1" s="58"/>
      <c r="AC1" s="57"/>
    </row>
    <row r="2" spans="1:31" ht="30" customHeight="1">
      <c r="A2" s="118" t="b">
        <f>EXACT($A$1,P.C.!$C$56)</f>
        <v>0</v>
      </c>
      <c r="B2" s="784" t="s">
        <v>349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785"/>
      <c r="AC2" s="785"/>
      <c r="AD2" s="785"/>
      <c r="AE2" s="785"/>
    </row>
    <row r="3" spans="1:31" ht="30" customHeight="1" thickBot="1">
      <c r="A3" s="118"/>
      <c r="B3" s="814" t="s">
        <v>351</v>
      </c>
      <c r="C3" s="790"/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90"/>
      <c r="R3" s="790"/>
      <c r="S3" s="790"/>
      <c r="T3" s="790"/>
      <c r="U3" s="790"/>
      <c r="V3" s="790"/>
      <c r="W3" s="790"/>
      <c r="X3" s="790"/>
      <c r="Y3" s="790"/>
      <c r="Z3" s="790"/>
      <c r="AA3" s="790"/>
      <c r="AB3" s="790"/>
      <c r="AC3" s="790"/>
      <c r="AD3" s="790"/>
      <c r="AE3" s="790"/>
    </row>
    <row r="4" spans="1:31" ht="30" customHeight="1" thickTop="1">
      <c r="A4" s="118"/>
      <c r="B4" s="523"/>
      <c r="C4" s="524"/>
      <c r="D4" s="508"/>
      <c r="E4" s="508"/>
      <c r="F4" s="508"/>
      <c r="G4" s="508"/>
      <c r="H4" s="787" t="s">
        <v>276</v>
      </c>
      <c r="I4" s="787"/>
      <c r="J4" s="787"/>
      <c r="K4" s="787" t="str">
        <f>CONCATENATE("2º ano: ",P.C.!$C$8+1)</f>
        <v>2º ano: 2019</v>
      </c>
      <c r="L4" s="787"/>
      <c r="M4" s="787"/>
      <c r="N4" s="787" t="str">
        <f>CONCATENATE("3º ano: ",P.C.!$C$8+2)</f>
        <v>3º ano: 2020</v>
      </c>
      <c r="O4" s="787"/>
      <c r="P4" s="787"/>
      <c r="Q4" s="787" t="str">
        <f>CONCATENATE("4º ano: ",P.C.!$C$8+3)</f>
        <v>4º ano: 2021</v>
      </c>
      <c r="R4" s="787"/>
      <c r="S4" s="787"/>
      <c r="T4" s="787" t="str">
        <f>CONCATENATE("5º ano: ",P.C.!$C$8+4)</f>
        <v>5º ano: 2022</v>
      </c>
      <c r="U4" s="787"/>
      <c r="V4" s="787"/>
      <c r="W4" s="787" t="str">
        <f>CONCATENATE(2033)</f>
        <v>2033</v>
      </c>
      <c r="X4" s="787"/>
      <c r="Y4" s="787"/>
      <c r="Z4" s="787" t="str">
        <f>CONCATENATE(2034)</f>
        <v>2034</v>
      </c>
      <c r="AA4" s="787"/>
      <c r="AB4" s="787"/>
      <c r="AC4" s="788" t="str">
        <f>CONCATENATE(2035)</f>
        <v>2035</v>
      </c>
      <c r="AD4" s="787"/>
      <c r="AE4" s="789"/>
    </row>
    <row r="5" spans="1:31" ht="30" customHeight="1">
      <c r="A5" s="118"/>
      <c r="B5" s="429" t="s">
        <v>362</v>
      </c>
      <c r="C5" s="430" t="s">
        <v>164</v>
      </c>
      <c r="D5" s="522" t="s">
        <v>356</v>
      </c>
      <c r="E5" s="522" t="s">
        <v>350</v>
      </c>
      <c r="F5" s="521" t="s">
        <v>352</v>
      </c>
      <c r="G5" s="513" t="s">
        <v>357</v>
      </c>
      <c r="H5" s="429" t="s">
        <v>358</v>
      </c>
      <c r="I5" s="429" t="s">
        <v>359</v>
      </c>
      <c r="J5" s="429" t="s">
        <v>360</v>
      </c>
      <c r="K5" s="429" t="s">
        <v>358</v>
      </c>
      <c r="L5" s="429" t="s">
        <v>359</v>
      </c>
      <c r="M5" s="429" t="s">
        <v>360</v>
      </c>
      <c r="N5" s="429" t="s">
        <v>358</v>
      </c>
      <c r="O5" s="429" t="s">
        <v>359</v>
      </c>
      <c r="P5" s="429" t="s">
        <v>360</v>
      </c>
      <c r="Q5" s="429" t="s">
        <v>358</v>
      </c>
      <c r="R5" s="429" t="s">
        <v>359</v>
      </c>
      <c r="S5" s="429" t="s">
        <v>360</v>
      </c>
      <c r="T5" s="429" t="s">
        <v>358</v>
      </c>
      <c r="U5" s="429" t="s">
        <v>359</v>
      </c>
      <c r="V5" s="429" t="s">
        <v>360</v>
      </c>
      <c r="W5" s="429" t="s">
        <v>358</v>
      </c>
      <c r="X5" s="429" t="s">
        <v>365</v>
      </c>
      <c r="Y5" s="429" t="s">
        <v>360</v>
      </c>
      <c r="Z5" s="429" t="s">
        <v>358</v>
      </c>
      <c r="AA5" s="429" t="s">
        <v>365</v>
      </c>
      <c r="AB5" s="429" t="s">
        <v>360</v>
      </c>
      <c r="AC5" s="429" t="s">
        <v>358</v>
      </c>
      <c r="AD5" s="429" t="s">
        <v>365</v>
      </c>
      <c r="AE5" s="429" t="s">
        <v>360</v>
      </c>
    </row>
    <row r="6" spans="1:31" ht="15" customHeight="1">
      <c r="A6" s="118"/>
      <c r="B6" s="512" t="s">
        <v>131</v>
      </c>
      <c r="C6" s="453">
        <v>52</v>
      </c>
      <c r="D6" s="293">
        <v>12</v>
      </c>
      <c r="E6" s="293">
        <f>C6*D6</f>
        <v>624</v>
      </c>
      <c r="F6" s="516">
        <f>E6/P.C.!C58</f>
        <v>26</v>
      </c>
      <c r="G6" s="293">
        <f>ROUNDUP(F6/(P.C.!C54*P.C.!C57),0)</f>
        <v>1</v>
      </c>
      <c r="H6" s="514">
        <f>ROUNDDOWN(P.C.!$C$55/3,0)</f>
        <v>16</v>
      </c>
      <c r="I6" s="294" t="s">
        <v>363</v>
      </c>
      <c r="J6" s="295">
        <f>H6*P.C.!$C$60</f>
        <v>80000</v>
      </c>
      <c r="K6" s="293">
        <f>ROUNDDOWN(P.C.!$C$55/3,0)</f>
        <v>16</v>
      </c>
      <c r="L6" s="294" t="s">
        <v>363</v>
      </c>
      <c r="M6" s="295">
        <f>K6*P.C.!$C$60</f>
        <v>80000</v>
      </c>
      <c r="N6" s="293">
        <f>P.C.!$C$55-('PF(3anos)'!H6+'PF(3anos)'!K6)</f>
        <v>18</v>
      </c>
      <c r="O6" s="294" t="s">
        <v>363</v>
      </c>
      <c r="P6" s="295">
        <f>N6*P.C.!C60</f>
        <v>90000</v>
      </c>
      <c r="Q6" s="296">
        <v>0</v>
      </c>
      <c r="R6" s="293"/>
      <c r="S6" s="295"/>
      <c r="T6" s="296">
        <v>0</v>
      </c>
      <c r="U6" s="293"/>
      <c r="V6" s="295"/>
      <c r="W6" s="296">
        <f>H6</f>
        <v>16</v>
      </c>
      <c r="X6" s="526">
        <f>P.C.!C59</f>
        <v>2280</v>
      </c>
      <c r="Y6" s="295">
        <f>W6*X6</f>
        <v>36480</v>
      </c>
      <c r="Z6" s="296">
        <f>K6</f>
        <v>16</v>
      </c>
      <c r="AA6" s="529">
        <f>P.C.!C59</f>
        <v>2280</v>
      </c>
      <c r="AB6" s="295">
        <f>Z6*AA6</f>
        <v>36480</v>
      </c>
      <c r="AC6" s="296">
        <f>N6</f>
        <v>18</v>
      </c>
      <c r="AD6" s="529">
        <f>P.C.!C59</f>
        <v>2280</v>
      </c>
      <c r="AE6" s="295">
        <f>AC6*AD6</f>
        <v>41040</v>
      </c>
    </row>
    <row r="7" spans="1:31" s="118" customFormat="1" ht="15" customHeight="1">
      <c r="B7" s="307"/>
      <c r="C7" s="367"/>
      <c r="D7" s="299"/>
      <c r="E7" s="299"/>
      <c r="F7" s="511"/>
      <c r="G7" s="519"/>
      <c r="I7" s="300"/>
      <c r="J7" s="301"/>
      <c r="K7" s="299"/>
      <c r="L7" s="299"/>
      <c r="M7" s="301"/>
      <c r="N7" s="299"/>
      <c r="O7" s="299"/>
      <c r="P7" s="301"/>
      <c r="Q7" s="302"/>
      <c r="R7" s="299"/>
      <c r="S7" s="301"/>
      <c r="T7" s="302"/>
      <c r="U7" s="299"/>
      <c r="V7" s="301"/>
      <c r="W7" s="302"/>
      <c r="X7" s="299"/>
      <c r="Y7" s="301"/>
      <c r="Z7" s="302"/>
      <c r="AA7" s="299"/>
      <c r="AB7" s="301"/>
      <c r="AC7" s="302"/>
      <c r="AD7" s="299"/>
      <c r="AE7" s="301"/>
    </row>
    <row r="8" spans="1:31" ht="15" customHeight="1">
      <c r="A8" s="118"/>
      <c r="B8" s="306"/>
      <c r="C8" s="366"/>
      <c r="D8" s="293"/>
      <c r="E8" s="293"/>
      <c r="F8" s="516"/>
      <c r="G8" s="293"/>
      <c r="H8" s="514"/>
      <c r="I8" s="294"/>
      <c r="J8" s="295"/>
      <c r="K8" s="293"/>
      <c r="L8" s="293"/>
      <c r="M8" s="295"/>
      <c r="N8" s="293"/>
      <c r="O8" s="293"/>
      <c r="P8" s="295"/>
      <c r="Q8" s="296"/>
      <c r="R8" s="293"/>
      <c r="S8" s="295"/>
      <c r="T8" s="296"/>
      <c r="U8" s="293"/>
      <c r="V8" s="295"/>
      <c r="W8" s="296"/>
      <c r="X8" s="293"/>
      <c r="Y8" s="295"/>
      <c r="Z8" s="296"/>
      <c r="AA8" s="293"/>
      <c r="AB8" s="295"/>
      <c r="AC8" s="296"/>
      <c r="AD8" s="293"/>
      <c r="AE8" s="295"/>
    </row>
    <row r="9" spans="1:31" s="118" customFormat="1" ht="15" customHeight="1">
      <c r="B9" s="307"/>
      <c r="C9" s="367"/>
      <c r="D9" s="299"/>
      <c r="E9" s="299"/>
      <c r="G9" s="520"/>
      <c r="H9" s="515"/>
      <c r="I9" s="300"/>
      <c r="J9" s="301"/>
      <c r="K9" s="299"/>
      <c r="L9" s="299"/>
      <c r="M9" s="301"/>
      <c r="N9" s="299"/>
      <c r="O9" s="299"/>
      <c r="P9" s="301"/>
      <c r="Q9" s="302"/>
      <c r="R9" s="299"/>
      <c r="S9" s="301"/>
      <c r="T9" s="302"/>
      <c r="U9" s="299"/>
      <c r="V9" s="301"/>
      <c r="W9" s="302"/>
      <c r="X9" s="299"/>
      <c r="Y9" s="301"/>
      <c r="Z9" s="302"/>
      <c r="AA9" s="299"/>
      <c r="AB9" s="301"/>
      <c r="AC9" s="302"/>
      <c r="AD9" s="299"/>
      <c r="AE9" s="301"/>
    </row>
    <row r="10" spans="1:31" ht="15" customHeight="1">
      <c r="A10" s="118"/>
      <c r="B10" s="306"/>
      <c r="C10" s="366"/>
      <c r="D10" s="293"/>
      <c r="E10" s="293"/>
      <c r="F10" s="516"/>
      <c r="G10" s="293"/>
      <c r="H10" s="514"/>
      <c r="I10" s="294"/>
      <c r="J10" s="295"/>
      <c r="K10" s="293"/>
      <c r="L10" s="293"/>
      <c r="M10" s="295"/>
      <c r="N10" s="293"/>
      <c r="O10" s="293"/>
      <c r="P10" s="295"/>
      <c r="Q10" s="296"/>
      <c r="R10" s="293"/>
      <c r="S10" s="295"/>
      <c r="T10" s="296"/>
      <c r="U10" s="293"/>
      <c r="V10" s="295"/>
      <c r="W10" s="296"/>
      <c r="X10" s="293"/>
      <c r="Y10" s="295"/>
      <c r="Z10" s="296"/>
      <c r="AA10" s="293"/>
      <c r="AB10" s="295"/>
      <c r="AC10" s="296"/>
      <c r="AD10" s="293"/>
      <c r="AE10" s="295"/>
    </row>
    <row r="11" spans="1:31" s="118" customFormat="1" ht="15" customHeight="1">
      <c r="B11" s="307"/>
      <c r="C11" s="367"/>
      <c r="D11" s="299"/>
      <c r="E11" s="299"/>
      <c r="F11" s="511"/>
      <c r="G11" s="299"/>
      <c r="I11" s="300"/>
      <c r="J11" s="301"/>
      <c r="K11" s="299"/>
      <c r="L11" s="299"/>
      <c r="M11" s="301"/>
      <c r="N11" s="299"/>
      <c r="O11" s="299"/>
      <c r="P11" s="301"/>
      <c r="Q11" s="302"/>
      <c r="R11" s="299"/>
      <c r="S11" s="301"/>
      <c r="T11" s="302"/>
      <c r="U11" s="299"/>
      <c r="V11" s="301"/>
      <c r="W11" s="302"/>
      <c r="X11" s="299"/>
      <c r="Y11" s="301"/>
      <c r="Z11" s="302"/>
      <c r="AA11" s="299"/>
      <c r="AB11" s="301"/>
      <c r="AC11" s="302"/>
      <c r="AD11" s="299"/>
      <c r="AE11" s="301"/>
    </row>
    <row r="12" spans="1:31" ht="15" customHeight="1">
      <c r="A12" s="118"/>
      <c r="B12" s="306"/>
      <c r="C12" s="366"/>
      <c r="D12" s="293"/>
      <c r="E12" s="514"/>
      <c r="F12" s="517" t="s">
        <v>348</v>
      </c>
      <c r="G12" s="293"/>
      <c r="H12" s="514"/>
      <c r="I12" s="294"/>
      <c r="J12" s="295"/>
      <c r="K12" s="293"/>
      <c r="L12" s="293"/>
      <c r="M12" s="295"/>
      <c r="N12" s="293"/>
      <c r="O12" s="293"/>
      <c r="P12" s="295"/>
      <c r="Q12" s="296"/>
      <c r="R12" s="293"/>
      <c r="S12" s="295"/>
      <c r="T12" s="296"/>
      <c r="U12" s="293"/>
      <c r="V12" s="295"/>
      <c r="W12" s="296"/>
      <c r="X12" s="293"/>
      <c r="Y12" s="295"/>
      <c r="Z12" s="296"/>
      <c r="AA12" s="293"/>
      <c r="AB12" s="295"/>
      <c r="AC12" s="296"/>
      <c r="AD12" s="293"/>
      <c r="AE12" s="295"/>
    </row>
    <row r="13" spans="1:31" s="118" customFormat="1" ht="15" customHeight="1">
      <c r="B13" s="307"/>
      <c r="C13" s="367"/>
      <c r="D13" s="299"/>
      <c r="E13" s="299"/>
      <c r="F13" s="518"/>
      <c r="G13" s="299"/>
      <c r="H13" s="515"/>
      <c r="I13" s="300"/>
      <c r="J13" s="301"/>
      <c r="K13" s="299"/>
      <c r="L13" s="299"/>
      <c r="M13" s="301"/>
      <c r="N13" s="299"/>
      <c r="O13" s="299"/>
      <c r="P13" s="301"/>
      <c r="Q13" s="302"/>
      <c r="R13" s="299"/>
      <c r="S13" s="301"/>
      <c r="T13" s="302"/>
      <c r="U13" s="299"/>
      <c r="V13" s="301"/>
      <c r="W13" s="302"/>
      <c r="X13" s="299"/>
      <c r="Y13" s="301"/>
      <c r="Z13" s="302"/>
      <c r="AA13" s="299"/>
      <c r="AB13" s="301"/>
      <c r="AC13" s="302"/>
      <c r="AD13" s="299"/>
      <c r="AE13" s="301"/>
    </row>
    <row r="14" spans="1:31" ht="15" customHeight="1">
      <c r="A14" s="118"/>
      <c r="B14" s="306"/>
      <c r="C14" s="366"/>
      <c r="D14" s="293"/>
      <c r="E14" s="293"/>
      <c r="F14" s="293"/>
      <c r="G14" s="293"/>
      <c r="H14" s="293"/>
      <c r="I14" s="294"/>
      <c r="J14" s="295"/>
      <c r="K14" s="293"/>
      <c r="L14" s="293"/>
      <c r="M14" s="295"/>
      <c r="N14" s="293"/>
      <c r="O14" s="293"/>
      <c r="P14" s="295"/>
      <c r="Q14" s="296"/>
      <c r="R14" s="293"/>
      <c r="S14" s="295"/>
      <c r="T14" s="296"/>
      <c r="U14" s="293"/>
      <c r="V14" s="295"/>
      <c r="W14" s="296"/>
      <c r="X14" s="293"/>
      <c r="Y14" s="295"/>
      <c r="Z14" s="296"/>
      <c r="AA14" s="293"/>
      <c r="AB14" s="295"/>
      <c r="AC14" s="296"/>
      <c r="AD14" s="293"/>
      <c r="AE14" s="295"/>
    </row>
    <row r="15" spans="1:31" s="118" customFormat="1" ht="15" customHeight="1">
      <c r="B15" s="307"/>
      <c r="C15" s="367"/>
      <c r="D15" s="299"/>
      <c r="E15" s="299"/>
      <c r="F15" s="299"/>
      <c r="G15" s="299"/>
      <c r="H15" s="299"/>
      <c r="I15" s="300"/>
      <c r="J15" s="301"/>
      <c r="K15" s="299"/>
      <c r="L15" s="299"/>
      <c r="M15" s="301"/>
      <c r="N15" s="299"/>
      <c r="O15" s="299"/>
      <c r="P15" s="301"/>
      <c r="Q15" s="302"/>
      <c r="R15" s="299"/>
      <c r="S15" s="301"/>
      <c r="T15" s="302"/>
      <c r="U15" s="299"/>
      <c r="V15" s="301"/>
      <c r="W15" s="302"/>
      <c r="X15" s="299"/>
      <c r="Y15" s="301"/>
      <c r="Z15" s="302"/>
      <c r="AA15" s="299"/>
      <c r="AB15" s="301"/>
      <c r="AC15" s="302"/>
      <c r="AD15" s="299"/>
      <c r="AE15" s="301"/>
    </row>
    <row r="16" spans="1:31" ht="15" customHeight="1">
      <c r="A16" s="118"/>
      <c r="B16" s="306"/>
      <c r="C16" s="366"/>
      <c r="D16" s="293"/>
      <c r="E16" s="293"/>
      <c r="F16" s="293"/>
      <c r="G16" s="293"/>
      <c r="H16" s="293"/>
      <c r="I16" s="294"/>
      <c r="J16" s="295"/>
      <c r="K16" s="293"/>
      <c r="L16" s="293"/>
      <c r="M16" s="295"/>
      <c r="N16" s="293"/>
      <c r="O16" s="293"/>
      <c r="P16" s="295"/>
      <c r="Q16" s="296"/>
      <c r="R16" s="293"/>
      <c r="S16" s="295"/>
      <c r="T16" s="296"/>
      <c r="U16" s="293"/>
      <c r="V16" s="295"/>
      <c r="W16" s="296"/>
      <c r="X16" s="293"/>
      <c r="Y16" s="295"/>
      <c r="Z16" s="296"/>
      <c r="AA16" s="293"/>
      <c r="AB16" s="295"/>
      <c r="AC16" s="296"/>
      <c r="AD16" s="293"/>
      <c r="AE16" s="295"/>
    </row>
    <row r="17" spans="1:31" s="118" customFormat="1" ht="15" customHeight="1">
      <c r="B17" s="307"/>
      <c r="C17" s="367"/>
      <c r="D17" s="299"/>
      <c r="E17" s="299"/>
      <c r="F17" s="299"/>
      <c r="G17" s="299"/>
      <c r="H17" s="299"/>
      <c r="I17" s="300"/>
      <c r="J17" s="301"/>
      <c r="K17" s="299"/>
      <c r="L17" s="299"/>
      <c r="M17" s="301"/>
      <c r="N17" s="299"/>
      <c r="O17" s="299"/>
      <c r="P17" s="301"/>
      <c r="Q17" s="302"/>
      <c r="R17" s="299"/>
      <c r="S17" s="301"/>
      <c r="T17" s="302"/>
      <c r="U17" s="299"/>
      <c r="V17" s="301"/>
      <c r="W17" s="302"/>
      <c r="X17" s="299"/>
      <c r="Y17" s="301"/>
      <c r="Z17" s="302"/>
      <c r="AA17" s="299"/>
      <c r="AB17" s="301"/>
      <c r="AC17" s="302"/>
      <c r="AD17" s="299"/>
      <c r="AE17" s="301"/>
    </row>
    <row r="18" spans="1:31" ht="15" customHeight="1">
      <c r="A18" s="118"/>
      <c r="B18" s="306"/>
      <c r="C18" s="366"/>
      <c r="D18" s="293"/>
      <c r="E18" s="293"/>
      <c r="F18" s="293"/>
      <c r="G18" s="293"/>
      <c r="H18" s="293"/>
      <c r="I18" s="294"/>
      <c r="J18" s="295"/>
      <c r="K18" s="293"/>
      <c r="L18" s="293"/>
      <c r="M18" s="295"/>
      <c r="N18" s="293"/>
      <c r="O18" s="293"/>
      <c r="P18" s="295"/>
      <c r="Q18" s="296"/>
      <c r="R18" s="293"/>
      <c r="S18" s="295"/>
      <c r="T18" s="296"/>
      <c r="U18" s="293"/>
      <c r="V18" s="295"/>
      <c r="W18" s="296"/>
      <c r="X18" s="293"/>
      <c r="Y18" s="295"/>
      <c r="Z18" s="296"/>
      <c r="AA18" s="293"/>
      <c r="AB18" s="295"/>
      <c r="AC18" s="296"/>
      <c r="AD18" s="293"/>
      <c r="AE18" s="295"/>
    </row>
    <row r="19" spans="1:31" s="118" customFormat="1" ht="15" customHeight="1">
      <c r="B19" s="307"/>
      <c r="C19" s="367"/>
      <c r="D19" s="299"/>
      <c r="E19" s="299"/>
      <c r="F19" s="299"/>
      <c r="G19" s="299"/>
      <c r="H19" s="299"/>
      <c r="I19" s="300"/>
      <c r="J19" s="301"/>
      <c r="K19" s="299"/>
      <c r="L19" s="299"/>
      <c r="M19" s="301"/>
      <c r="N19" s="299"/>
      <c r="O19" s="299"/>
      <c r="P19" s="301"/>
      <c r="Q19" s="302"/>
      <c r="R19" s="299"/>
      <c r="S19" s="301"/>
      <c r="T19" s="302"/>
      <c r="U19" s="299"/>
      <c r="V19" s="301"/>
      <c r="W19" s="302"/>
      <c r="X19" s="299"/>
      <c r="Y19" s="301"/>
      <c r="Z19" s="302"/>
      <c r="AA19" s="299"/>
      <c r="AB19" s="301"/>
      <c r="AC19" s="302"/>
      <c r="AD19" s="299"/>
      <c r="AE19" s="301"/>
    </row>
    <row r="20" spans="1:31" ht="15" customHeight="1">
      <c r="A20" s="118"/>
      <c r="B20" s="306"/>
      <c r="C20" s="366"/>
      <c r="D20" s="293"/>
      <c r="E20" s="293"/>
      <c r="F20" s="293"/>
      <c r="G20" s="293"/>
      <c r="H20" s="293"/>
      <c r="I20" s="294"/>
      <c r="J20" s="295"/>
      <c r="K20" s="293"/>
      <c r="L20" s="293"/>
      <c r="M20" s="295"/>
      <c r="N20" s="293"/>
      <c r="O20" s="293"/>
      <c r="P20" s="295"/>
      <c r="Q20" s="296"/>
      <c r="R20" s="293"/>
      <c r="S20" s="295"/>
      <c r="T20" s="296"/>
      <c r="U20" s="293"/>
      <c r="V20" s="295"/>
      <c r="W20" s="296"/>
      <c r="X20" s="293"/>
      <c r="Y20" s="295"/>
      <c r="Z20" s="296"/>
      <c r="AA20" s="293"/>
      <c r="AB20" s="295"/>
      <c r="AC20" s="296"/>
      <c r="AD20" s="293"/>
      <c r="AE20" s="295"/>
    </row>
    <row r="21" spans="1:31" s="118" customFormat="1" ht="15" customHeight="1">
      <c r="B21" s="307"/>
      <c r="C21" s="367"/>
      <c r="D21" s="299"/>
      <c r="E21" s="299"/>
      <c r="F21" s="299"/>
      <c r="G21" s="299"/>
      <c r="H21" s="299"/>
      <c r="I21" s="300"/>
      <c r="J21" s="301"/>
      <c r="K21" s="299"/>
      <c r="L21" s="299"/>
      <c r="M21" s="301"/>
      <c r="N21" s="299"/>
      <c r="O21" s="299"/>
      <c r="P21" s="301"/>
      <c r="Q21" s="302"/>
      <c r="R21" s="299"/>
      <c r="S21" s="301"/>
      <c r="T21" s="302"/>
      <c r="U21" s="299"/>
      <c r="V21" s="301"/>
      <c r="W21" s="302"/>
      <c r="X21" s="299"/>
      <c r="Y21" s="301"/>
      <c r="Z21" s="302"/>
      <c r="AA21" s="299"/>
      <c r="AB21" s="301"/>
      <c r="AC21" s="302"/>
      <c r="AD21" s="299"/>
      <c r="AE21" s="301"/>
    </row>
    <row r="22" spans="1:31" ht="15" customHeight="1">
      <c r="A22" s="118"/>
      <c r="B22" s="306"/>
      <c r="C22" s="366"/>
      <c r="D22" s="293"/>
      <c r="E22" s="293"/>
      <c r="F22" s="293"/>
      <c r="G22" s="293"/>
      <c r="H22" s="293"/>
      <c r="I22" s="294"/>
      <c r="J22" s="295"/>
      <c r="K22" s="293"/>
      <c r="L22" s="293"/>
      <c r="M22" s="295"/>
      <c r="N22" s="293"/>
      <c r="O22" s="293"/>
      <c r="P22" s="295"/>
      <c r="Q22" s="296"/>
      <c r="R22" s="293"/>
      <c r="S22" s="295"/>
      <c r="T22" s="296"/>
      <c r="U22" s="293"/>
      <c r="V22" s="295"/>
      <c r="W22" s="296"/>
      <c r="X22" s="293"/>
      <c r="Y22" s="295"/>
      <c r="Z22" s="296"/>
      <c r="AA22" s="293"/>
      <c r="AB22" s="295"/>
      <c r="AC22" s="296"/>
      <c r="AD22" s="293"/>
      <c r="AE22" s="295"/>
    </row>
    <row r="23" spans="1:31" s="118" customFormat="1" ht="15" customHeight="1">
      <c r="B23" s="307"/>
      <c r="C23" s="367"/>
      <c r="D23" s="299"/>
      <c r="E23" s="299"/>
      <c r="F23" s="299"/>
      <c r="G23" s="299"/>
      <c r="H23" s="299"/>
      <c r="I23" s="300"/>
      <c r="J23" s="301"/>
      <c r="K23" s="299"/>
      <c r="L23" s="299"/>
      <c r="M23" s="301"/>
      <c r="N23" s="299"/>
      <c r="O23" s="299"/>
      <c r="P23" s="301"/>
      <c r="Q23" s="302"/>
      <c r="R23" s="299"/>
      <c r="S23" s="301"/>
      <c r="T23" s="302"/>
      <c r="U23" s="299"/>
      <c r="V23" s="301"/>
      <c r="W23" s="302"/>
      <c r="X23" s="299"/>
      <c r="Y23" s="301"/>
      <c r="Z23" s="302"/>
      <c r="AA23" s="299"/>
      <c r="AB23" s="301"/>
      <c r="AC23" s="302"/>
      <c r="AD23" s="299"/>
      <c r="AE23" s="301"/>
    </row>
    <row r="24" spans="1:31" ht="15" customHeight="1">
      <c r="A24" s="118"/>
      <c r="B24" s="306"/>
      <c r="C24" s="366"/>
      <c r="D24" s="293"/>
      <c r="E24" s="293"/>
      <c r="F24" s="293"/>
      <c r="G24" s="293"/>
      <c r="H24" s="293"/>
      <c r="I24" s="294"/>
      <c r="J24" s="295"/>
      <c r="K24" s="293"/>
      <c r="L24" s="293"/>
      <c r="M24" s="295"/>
      <c r="N24" s="293"/>
      <c r="O24" s="293"/>
      <c r="P24" s="295"/>
      <c r="Q24" s="296"/>
      <c r="R24" s="293"/>
      <c r="S24" s="295"/>
      <c r="T24" s="296"/>
      <c r="U24" s="293"/>
      <c r="V24" s="295"/>
      <c r="W24" s="296"/>
      <c r="X24" s="293"/>
      <c r="Y24" s="295"/>
      <c r="Z24" s="296"/>
      <c r="AA24" s="293"/>
      <c r="AB24" s="295"/>
      <c r="AC24" s="296"/>
      <c r="AD24" s="293"/>
      <c r="AE24" s="295"/>
    </row>
    <row r="25" spans="1:31" s="118" customFormat="1" ht="15" customHeight="1">
      <c r="B25" s="307"/>
      <c r="C25" s="367"/>
      <c r="D25" s="299"/>
      <c r="E25" s="299"/>
      <c r="F25" s="299"/>
      <c r="G25" s="299"/>
      <c r="H25" s="299"/>
      <c r="I25" s="300"/>
      <c r="J25" s="301"/>
      <c r="K25" s="299"/>
      <c r="L25" s="299"/>
      <c r="M25" s="301"/>
      <c r="N25" s="299"/>
      <c r="O25" s="299"/>
      <c r="P25" s="301"/>
      <c r="Q25" s="302"/>
      <c r="R25" s="299"/>
      <c r="S25" s="301"/>
      <c r="T25" s="302"/>
      <c r="U25" s="299"/>
      <c r="V25" s="301"/>
      <c r="W25" s="302"/>
      <c r="X25" s="299"/>
      <c r="Y25" s="301"/>
      <c r="Z25" s="302"/>
      <c r="AA25" s="299"/>
      <c r="AB25" s="301"/>
      <c r="AC25" s="302"/>
      <c r="AD25" s="299"/>
      <c r="AE25" s="301"/>
    </row>
    <row r="26" spans="1:31" ht="15" customHeight="1">
      <c r="A26" s="118"/>
      <c r="B26" s="306"/>
      <c r="C26" s="366"/>
      <c r="D26" s="293"/>
      <c r="E26" s="293"/>
      <c r="F26" s="293"/>
      <c r="G26" s="293"/>
      <c r="H26" s="293"/>
      <c r="I26" s="294"/>
      <c r="J26" s="295"/>
      <c r="K26" s="293"/>
      <c r="L26" s="293"/>
      <c r="M26" s="295"/>
      <c r="N26" s="293"/>
      <c r="O26" s="293"/>
      <c r="P26" s="295"/>
      <c r="Q26" s="296"/>
      <c r="R26" s="293"/>
      <c r="S26" s="295"/>
      <c r="T26" s="296"/>
      <c r="U26" s="293"/>
      <c r="V26" s="295"/>
      <c r="W26" s="296"/>
      <c r="X26" s="293"/>
      <c r="Y26" s="295"/>
      <c r="Z26" s="296"/>
      <c r="AA26" s="293"/>
      <c r="AB26" s="295"/>
      <c r="AC26" s="296"/>
      <c r="AD26" s="293"/>
      <c r="AE26" s="295"/>
    </row>
    <row r="27" spans="1:31" s="118" customFormat="1" ht="15" customHeight="1">
      <c r="B27" s="307"/>
      <c r="C27" s="367"/>
      <c r="D27" s="299"/>
      <c r="E27" s="299"/>
      <c r="F27" s="299"/>
      <c r="G27" s="299"/>
      <c r="H27" s="299"/>
      <c r="I27" s="300"/>
      <c r="J27" s="301"/>
      <c r="K27" s="299"/>
      <c r="L27" s="299"/>
      <c r="M27" s="301"/>
      <c r="N27" s="299"/>
      <c r="O27" s="299"/>
      <c r="P27" s="301"/>
      <c r="Q27" s="302"/>
      <c r="R27" s="299"/>
      <c r="S27" s="301"/>
      <c r="T27" s="302"/>
      <c r="U27" s="299"/>
      <c r="V27" s="301"/>
      <c r="W27" s="302"/>
      <c r="X27" s="299"/>
      <c r="Y27" s="301"/>
      <c r="Z27" s="302"/>
      <c r="AA27" s="299"/>
      <c r="AB27" s="301"/>
      <c r="AC27" s="302"/>
      <c r="AD27" s="299"/>
      <c r="AE27" s="301"/>
    </row>
    <row r="28" spans="1:31" ht="15" customHeight="1">
      <c r="A28" s="118"/>
      <c r="B28" s="306"/>
      <c r="C28" s="366"/>
      <c r="D28" s="293"/>
      <c r="E28" s="293"/>
      <c r="F28" s="293"/>
      <c r="G28" s="293"/>
      <c r="H28" s="293"/>
      <c r="I28" s="294"/>
      <c r="J28" s="295"/>
      <c r="K28" s="293"/>
      <c r="L28" s="293"/>
      <c r="M28" s="295"/>
      <c r="N28" s="293"/>
      <c r="O28" s="293"/>
      <c r="P28" s="295"/>
      <c r="Q28" s="296"/>
      <c r="R28" s="293"/>
      <c r="S28" s="295"/>
      <c r="T28" s="296"/>
      <c r="U28" s="293"/>
      <c r="V28" s="295"/>
      <c r="W28" s="296"/>
      <c r="X28" s="293"/>
      <c r="Y28" s="295"/>
      <c r="Z28" s="296"/>
      <c r="AA28" s="293"/>
      <c r="AB28" s="295"/>
      <c r="AC28" s="296"/>
      <c r="AD28" s="293"/>
      <c r="AE28" s="295"/>
    </row>
    <row r="29" spans="1:31" ht="30" customHeight="1" thickBot="1">
      <c r="A29" s="118"/>
      <c r="B29" s="510" t="s">
        <v>118</v>
      </c>
      <c r="C29" s="509"/>
      <c r="D29" s="313"/>
      <c r="E29" s="313"/>
      <c r="F29" s="313"/>
      <c r="G29" s="313"/>
      <c r="H29" s="313">
        <f>SUM(H6:H28)</f>
        <v>16</v>
      </c>
      <c r="I29" s="313"/>
      <c r="J29" s="314">
        <f>SUM(J6:J28)</f>
        <v>80000</v>
      </c>
      <c r="K29" s="313">
        <f>SUM(K6:K28)</f>
        <v>16</v>
      </c>
      <c r="L29" s="313"/>
      <c r="M29" s="314">
        <f>SUM(M6:M28)</f>
        <v>80000</v>
      </c>
      <c r="N29" s="313"/>
      <c r="O29" s="313"/>
      <c r="P29" s="314">
        <f>SUM(P6:P28)</f>
        <v>90000</v>
      </c>
      <c r="Q29" s="313"/>
      <c r="R29" s="313"/>
      <c r="S29" s="314"/>
      <c r="T29" s="313"/>
      <c r="U29" s="313"/>
      <c r="V29" s="525"/>
      <c r="W29" s="313"/>
      <c r="X29" s="313"/>
      <c r="Y29" s="314">
        <f>SUM(Y6:Y28)</f>
        <v>36480</v>
      </c>
      <c r="Z29" s="527"/>
      <c r="AA29" s="313"/>
      <c r="AB29" s="525">
        <f>SUM(AB6:AB28)</f>
        <v>36480</v>
      </c>
      <c r="AC29" s="313"/>
      <c r="AD29" s="313"/>
      <c r="AE29" s="525">
        <f>SUM(AE6:AE28)</f>
        <v>41040</v>
      </c>
    </row>
    <row r="30" spans="1:31" ht="15.75" customHeight="1">
      <c r="A30" s="118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1"/>
      <c r="X30" s="60"/>
      <c r="Y30" s="60"/>
      <c r="Z30" s="58"/>
      <c r="AA30" s="58"/>
      <c r="AB30" s="58"/>
      <c r="AC30" s="57"/>
    </row>
    <row r="31" spans="1:31" s="118" customFormat="1" ht="15.75" customHeight="1">
      <c r="B31" s="289"/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8"/>
      <c r="X31" s="60"/>
      <c r="Y31" s="60"/>
      <c r="Z31" s="58"/>
      <c r="AA31" s="58"/>
      <c r="AB31" s="58"/>
      <c r="AC31" s="57"/>
    </row>
    <row r="32" spans="1:31" s="118" customFormat="1" ht="15.75" customHeight="1">
      <c r="B32" s="289"/>
      <c r="C32" s="791"/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8"/>
      <c r="X32" s="60"/>
      <c r="Y32" s="60"/>
      <c r="Z32" s="58"/>
      <c r="AA32" s="58"/>
      <c r="AB32" s="58"/>
      <c r="AC32" s="57"/>
    </row>
    <row r="33" spans="2:29" s="118" customFormat="1" ht="15.75" customHeight="1">
      <c r="B33" s="70"/>
      <c r="C33" s="791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310"/>
      <c r="X33" s="58"/>
      <c r="Y33" s="58"/>
      <c r="Z33" s="58"/>
      <c r="AA33" s="58"/>
      <c r="AB33" s="58"/>
      <c r="AC33" s="57"/>
    </row>
    <row r="34" spans="2:29" s="118" customFormat="1" ht="15.75" customHeight="1"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310"/>
      <c r="X34" s="58"/>
      <c r="Y34" s="58"/>
      <c r="Z34" s="58"/>
      <c r="AA34" s="58"/>
      <c r="AB34" s="58"/>
      <c r="AC34" s="57"/>
    </row>
    <row r="35" spans="2:29" s="118" customFormat="1" ht="15.75" customHeight="1"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310"/>
      <c r="X35" s="58"/>
      <c r="Y35" s="58"/>
      <c r="Z35" s="58"/>
      <c r="AA35" s="58"/>
      <c r="AB35" s="58"/>
      <c r="AC35" s="57"/>
    </row>
    <row r="36" spans="2:29" s="118" customFormat="1" ht="15.75" customHeight="1"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310"/>
      <c r="X36" s="58"/>
      <c r="Y36" s="58"/>
      <c r="Z36" s="58"/>
      <c r="AA36" s="58"/>
      <c r="AB36" s="58"/>
      <c r="AC36" s="57"/>
    </row>
    <row r="37" spans="2:29" s="118" customFormat="1" ht="15.75" customHeight="1"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310"/>
      <c r="X37" s="58"/>
      <c r="Y37" s="58"/>
      <c r="Z37" s="58"/>
      <c r="AA37" s="58"/>
      <c r="AB37" s="58"/>
      <c r="AC37" s="57"/>
    </row>
    <row r="38" spans="2:29" s="118" customFormat="1" ht="15.75" customHeight="1">
      <c r="B38" s="70"/>
      <c r="C38" s="70"/>
      <c r="D38" s="70"/>
      <c r="E38" s="70"/>
      <c r="F38" s="70"/>
      <c r="G38" s="70"/>
      <c r="H38" s="786"/>
      <c r="I38" s="786"/>
      <c r="J38" s="786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310"/>
      <c r="X38" s="58"/>
      <c r="Y38" s="58"/>
      <c r="Z38" s="58"/>
      <c r="AA38" s="58"/>
      <c r="AB38" s="58"/>
      <c r="AC38" s="57"/>
    </row>
    <row r="39" spans="2:29" s="118" customFormat="1" ht="15.75" customHeight="1"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310"/>
      <c r="X39" s="58"/>
      <c r="Y39" s="58"/>
      <c r="Z39" s="58"/>
      <c r="AA39" s="58"/>
      <c r="AB39" s="58"/>
      <c r="AC39" s="57"/>
    </row>
    <row r="40" spans="2:29" s="118" customFormat="1" ht="15.75" customHeight="1"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310"/>
      <c r="X40" s="58"/>
      <c r="Y40" s="58"/>
      <c r="Z40" s="58"/>
      <c r="AA40" s="58"/>
      <c r="AB40" s="58"/>
      <c r="AC40" s="57"/>
    </row>
    <row r="41" spans="2:29" s="118" customFormat="1" ht="15.75" customHeight="1"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310"/>
      <c r="X41" s="58"/>
      <c r="Y41" s="58"/>
      <c r="Z41" s="58"/>
      <c r="AA41" s="58"/>
      <c r="AB41" s="58"/>
      <c r="AC41" s="57"/>
    </row>
    <row r="42" spans="2:29" s="118" customFormat="1" ht="15.75" customHeight="1"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310"/>
      <c r="X42" s="58"/>
      <c r="Y42" s="58"/>
      <c r="Z42" s="58"/>
      <c r="AA42" s="58"/>
      <c r="AB42" s="58"/>
      <c r="AC42" s="57"/>
    </row>
    <row r="43" spans="2:29" s="118" customFormat="1" ht="15.75" customHeight="1"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310"/>
      <c r="X43" s="58"/>
      <c r="Y43" s="58"/>
      <c r="Z43" s="58"/>
      <c r="AA43" s="58"/>
      <c r="AB43" s="58"/>
      <c r="AC43" s="57"/>
    </row>
    <row r="44" spans="2:29" s="118" customFormat="1" ht="15.75" customHeight="1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310"/>
      <c r="X44" s="58"/>
      <c r="Y44" s="58"/>
      <c r="Z44" s="58"/>
      <c r="AA44" s="58"/>
      <c r="AB44" s="58"/>
      <c r="AC44" s="57"/>
    </row>
    <row r="45" spans="2:29" s="118" customFormat="1" ht="15.75" customHeight="1"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310"/>
      <c r="X45" s="58"/>
      <c r="Y45" s="58"/>
      <c r="Z45" s="58"/>
      <c r="AA45" s="58"/>
      <c r="AB45" s="58"/>
      <c r="AC45" s="57"/>
    </row>
    <row r="46" spans="2:29" s="118" customFormat="1" ht="15.75" customHeight="1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310"/>
      <c r="X46" s="58"/>
      <c r="Y46" s="58"/>
      <c r="Z46" s="58"/>
      <c r="AA46" s="58"/>
      <c r="AB46" s="58"/>
      <c r="AC46" s="57"/>
    </row>
    <row r="47" spans="2:29" s="118" customFormat="1" ht="15.75" customHeight="1"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310"/>
      <c r="X47" s="58"/>
      <c r="Y47" s="58"/>
      <c r="Z47" s="58"/>
      <c r="AA47" s="58"/>
      <c r="AB47" s="58"/>
      <c r="AC47" s="57"/>
    </row>
    <row r="48" spans="2:29" s="118" customFormat="1" ht="15.75" customHeight="1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310"/>
      <c r="X48" s="58"/>
      <c r="Y48" s="58"/>
      <c r="Z48" s="58"/>
      <c r="AA48" s="58"/>
      <c r="AB48" s="58"/>
      <c r="AC48" s="57"/>
    </row>
    <row r="49" spans="2:29" s="118" customFormat="1" ht="15.75" customHeight="1"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310"/>
      <c r="X49" s="58"/>
      <c r="Y49" s="58"/>
      <c r="Z49" s="58"/>
      <c r="AA49" s="58"/>
      <c r="AB49" s="58"/>
      <c r="AC49" s="57"/>
    </row>
    <row r="50" spans="2:29" s="118" customFormat="1" ht="15.75" customHeight="1"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310"/>
      <c r="X50" s="58"/>
      <c r="Y50" s="58"/>
      <c r="Z50" s="58"/>
      <c r="AA50" s="58"/>
      <c r="AB50" s="58"/>
      <c r="AC50" s="57"/>
    </row>
    <row r="51" spans="2:29" s="118" customFormat="1" ht="15.75" customHeight="1"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310"/>
      <c r="X51" s="58"/>
      <c r="Y51" s="58"/>
      <c r="Z51" s="58"/>
      <c r="AA51" s="58"/>
      <c r="AB51" s="58"/>
      <c r="AC51" s="57"/>
    </row>
    <row r="52" spans="2:29" s="118" customFormat="1" ht="15.75" customHeight="1"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310"/>
      <c r="X52" s="58"/>
      <c r="Y52" s="58"/>
      <c r="Z52" s="58"/>
      <c r="AA52" s="58"/>
      <c r="AB52" s="58"/>
      <c r="AC52" s="57"/>
    </row>
    <row r="53" spans="2:29" s="118" customFormat="1" ht="15.75" customHeight="1"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310"/>
      <c r="X53" s="58"/>
      <c r="Y53" s="58"/>
      <c r="Z53" s="58"/>
      <c r="AA53" s="58"/>
      <c r="AB53" s="58"/>
      <c r="AC53" s="57"/>
    </row>
    <row r="54" spans="2:29" s="118" customFormat="1" ht="15.75" customHeight="1"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310"/>
      <c r="X54" s="58"/>
      <c r="Y54" s="58"/>
      <c r="Z54" s="58"/>
      <c r="AA54" s="58"/>
      <c r="AB54" s="58"/>
      <c r="AC54" s="57"/>
    </row>
    <row r="55" spans="2:29" s="118" customFormat="1" ht="15.75" customHeight="1"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310"/>
      <c r="X55" s="58"/>
      <c r="Y55" s="58"/>
      <c r="Z55" s="58"/>
      <c r="AA55" s="58"/>
      <c r="AB55" s="58"/>
      <c r="AC55" s="57"/>
    </row>
    <row r="56" spans="2:29" s="118" customFormat="1" ht="15.75" customHeight="1"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310"/>
      <c r="X56" s="58"/>
      <c r="Y56" s="58"/>
      <c r="Z56" s="58"/>
      <c r="AA56" s="58"/>
      <c r="AB56" s="58"/>
      <c r="AC56" s="57"/>
    </row>
    <row r="57" spans="2:29" s="118" customFormat="1" ht="15.75" customHeight="1"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310"/>
      <c r="X57" s="58"/>
      <c r="Y57" s="58"/>
      <c r="Z57" s="58"/>
      <c r="AA57" s="58"/>
      <c r="AB57" s="58"/>
      <c r="AC57" s="57"/>
    </row>
    <row r="58" spans="2:29" s="118" customFormat="1" ht="15.75" customHeight="1"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310"/>
      <c r="X58" s="58"/>
      <c r="Y58" s="58"/>
      <c r="Z58" s="58"/>
      <c r="AA58" s="58"/>
      <c r="AB58" s="58"/>
      <c r="AC58" s="57"/>
    </row>
    <row r="59" spans="2:29" s="118" customFormat="1" ht="15.75" customHeight="1"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310"/>
      <c r="X59" s="58"/>
      <c r="Y59" s="58"/>
      <c r="Z59" s="58"/>
      <c r="AA59" s="58"/>
      <c r="AB59" s="58"/>
      <c r="AC59" s="57"/>
    </row>
    <row r="60" spans="2:29" s="118" customFormat="1" ht="15.75" customHeight="1"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310"/>
      <c r="X60" s="58"/>
      <c r="Y60" s="58"/>
      <c r="Z60" s="58"/>
      <c r="AA60" s="58"/>
      <c r="AB60" s="58"/>
      <c r="AC60" s="57"/>
    </row>
    <row r="61" spans="2:29" s="118" customFormat="1" ht="15.75" customHeight="1"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310"/>
      <c r="X61" s="58"/>
      <c r="Y61" s="58"/>
      <c r="Z61" s="58"/>
      <c r="AA61" s="58"/>
      <c r="AB61" s="58"/>
      <c r="AC61" s="57"/>
    </row>
    <row r="62" spans="2:29" s="118" customFormat="1" ht="15.75" customHeight="1"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310"/>
      <c r="X62" s="58"/>
      <c r="Y62" s="58"/>
      <c r="Z62" s="58"/>
      <c r="AA62" s="58"/>
      <c r="AB62" s="58"/>
      <c r="AC62" s="57"/>
    </row>
    <row r="63" spans="2:29" s="118" customFormat="1" ht="15.75" customHeight="1"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310"/>
      <c r="X63" s="58"/>
      <c r="Y63" s="58"/>
      <c r="Z63" s="58"/>
      <c r="AA63" s="58"/>
      <c r="AB63" s="58"/>
      <c r="AC63" s="57"/>
    </row>
    <row r="64" spans="2:29" s="118" customFormat="1" ht="15.75" customHeight="1"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310"/>
      <c r="X64" s="58"/>
      <c r="Y64" s="58"/>
      <c r="Z64" s="58"/>
      <c r="AA64" s="58"/>
      <c r="AB64" s="58"/>
      <c r="AC64" s="57"/>
    </row>
    <row r="65" spans="2:29" s="118" customFormat="1" ht="15.75" customHeight="1"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310"/>
      <c r="X65" s="58"/>
      <c r="Y65" s="58"/>
      <c r="Z65" s="58"/>
      <c r="AA65" s="58"/>
      <c r="AB65" s="58"/>
      <c r="AC65" s="57"/>
    </row>
    <row r="66" spans="2:29" s="118" customFormat="1" ht="15.75" customHeight="1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310"/>
      <c r="X66" s="58"/>
      <c r="Y66" s="58"/>
      <c r="Z66" s="58"/>
      <c r="AA66" s="58"/>
      <c r="AB66" s="58"/>
      <c r="AC66" s="57"/>
    </row>
    <row r="67" spans="2:29" s="118" customFormat="1" ht="15.75" customHeight="1"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310"/>
      <c r="X67" s="58"/>
      <c r="Y67" s="58"/>
      <c r="Z67" s="58"/>
      <c r="AA67" s="58"/>
      <c r="AB67" s="58"/>
      <c r="AC67" s="57"/>
    </row>
    <row r="68" spans="2:29" s="118" customFormat="1" ht="15.75" customHeight="1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310"/>
      <c r="X68" s="58"/>
      <c r="Y68" s="58"/>
      <c r="Z68" s="58"/>
      <c r="AA68" s="58"/>
      <c r="AB68" s="58"/>
      <c r="AC68" s="57"/>
    </row>
    <row r="69" spans="2:29" s="118" customFormat="1" ht="15.75" customHeight="1"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310"/>
      <c r="X69" s="58"/>
      <c r="Y69" s="58"/>
      <c r="Z69" s="58"/>
      <c r="AA69" s="58"/>
      <c r="AB69" s="58"/>
      <c r="AC69" s="57"/>
    </row>
    <row r="70" spans="2:29" s="118" customFormat="1" ht="15.75" customHeight="1"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310"/>
      <c r="X70" s="58"/>
      <c r="Y70" s="58"/>
      <c r="Z70" s="58"/>
      <c r="AA70" s="58"/>
      <c r="AB70" s="58"/>
      <c r="AC70" s="57"/>
    </row>
    <row r="71" spans="2:29" s="118" customFormat="1" ht="15.75" customHeight="1"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310"/>
      <c r="X71" s="58"/>
      <c r="Y71" s="58"/>
      <c r="Z71" s="58"/>
      <c r="AA71" s="58"/>
      <c r="AB71" s="58"/>
      <c r="AC71" s="57"/>
    </row>
    <row r="72" spans="2:29" s="118" customFormat="1" ht="15.75" customHeight="1"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310"/>
      <c r="X72" s="58"/>
      <c r="Y72" s="58"/>
      <c r="Z72" s="58"/>
      <c r="AA72" s="58"/>
      <c r="AB72" s="58"/>
      <c r="AC72" s="57"/>
    </row>
    <row r="73" spans="2:29" s="118" customFormat="1" ht="15.75" customHeight="1"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310"/>
      <c r="X73" s="58"/>
      <c r="Y73" s="58"/>
      <c r="Z73" s="58"/>
      <c r="AA73" s="58"/>
      <c r="AB73" s="58"/>
      <c r="AC73" s="57"/>
    </row>
    <row r="74" spans="2:29" s="118" customFormat="1" ht="15.75" customHeight="1"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310"/>
      <c r="X74" s="58"/>
      <c r="Y74" s="58"/>
      <c r="Z74" s="58"/>
      <c r="AA74" s="58"/>
      <c r="AB74" s="58"/>
      <c r="AC74" s="57"/>
    </row>
    <row r="75" spans="2:29" s="118" customFormat="1" ht="15.75" customHeight="1"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310"/>
      <c r="X75" s="58"/>
      <c r="Y75" s="58"/>
      <c r="Z75" s="58"/>
      <c r="AA75" s="58"/>
      <c r="AB75" s="58"/>
      <c r="AC75" s="57"/>
    </row>
    <row r="76" spans="2:29" s="118" customFormat="1" ht="15.75" customHeight="1"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310"/>
      <c r="X76" s="58"/>
      <c r="Y76" s="58"/>
      <c r="Z76" s="58"/>
      <c r="AA76" s="58"/>
      <c r="AB76" s="58"/>
      <c r="AC76" s="57"/>
    </row>
    <row r="77" spans="2:29" s="118" customFormat="1" ht="15.75" customHeight="1"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310"/>
      <c r="X77" s="58"/>
      <c r="Y77" s="58"/>
      <c r="Z77" s="58"/>
      <c r="AA77" s="58"/>
      <c r="AB77" s="58"/>
      <c r="AC77" s="57"/>
    </row>
    <row r="78" spans="2:29" s="118" customFormat="1" ht="15.75" customHeight="1"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310"/>
      <c r="X78" s="58"/>
      <c r="Y78" s="58"/>
      <c r="Z78" s="58"/>
      <c r="AA78" s="58"/>
      <c r="AB78" s="58"/>
      <c r="AC78" s="57"/>
    </row>
    <row r="79" spans="2:29" s="118" customFormat="1" ht="15.75" customHeight="1"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310"/>
      <c r="X79" s="58"/>
      <c r="Y79" s="58"/>
      <c r="Z79" s="58"/>
      <c r="AA79" s="58"/>
      <c r="AB79" s="58"/>
      <c r="AC79" s="57"/>
    </row>
    <row r="80" spans="2:29" s="118" customFormat="1" ht="15.75" customHeight="1"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310"/>
      <c r="X80" s="58"/>
      <c r="Y80" s="58"/>
      <c r="Z80" s="58"/>
      <c r="AA80" s="58"/>
      <c r="AB80" s="58"/>
      <c r="AC80" s="57"/>
    </row>
    <row r="81" spans="2:29" s="118" customFormat="1" ht="15.75" customHeight="1"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310"/>
      <c r="X81" s="58"/>
      <c r="Y81" s="58"/>
      <c r="Z81" s="58"/>
      <c r="AA81" s="58"/>
      <c r="AB81" s="58"/>
      <c r="AC81" s="57"/>
    </row>
    <row r="82" spans="2:29" s="118" customFormat="1" ht="15.75" customHeight="1"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310"/>
      <c r="X82" s="58"/>
      <c r="Y82" s="58"/>
      <c r="Z82" s="58"/>
      <c r="AA82" s="58"/>
      <c r="AB82" s="58"/>
      <c r="AC82" s="57"/>
    </row>
    <row r="83" spans="2:29" s="118" customFormat="1" ht="15.75" customHeight="1"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310"/>
      <c r="X83" s="58"/>
      <c r="Y83" s="58"/>
      <c r="Z83" s="58"/>
      <c r="AA83" s="58"/>
      <c r="AB83" s="58"/>
      <c r="AC83" s="57"/>
    </row>
    <row r="84" spans="2:29" s="118" customFormat="1" ht="15.75" customHeight="1"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58"/>
      <c r="X84" s="58"/>
      <c r="Y84" s="58"/>
      <c r="Z84" s="58"/>
      <c r="AA84" s="58"/>
      <c r="AB84" s="58"/>
    </row>
    <row r="85" spans="2:29" s="118" customFormat="1" ht="15.75" customHeight="1"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</row>
    <row r="86" spans="2:29" s="118" customFormat="1" ht="15.75" customHeight="1"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</row>
    <row r="87" spans="2:29" s="118" customFormat="1" ht="15.75" customHeight="1"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</row>
    <row r="88" spans="2:29" s="118" customFormat="1" ht="15.75" customHeight="1"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</row>
    <row r="89" spans="2:29" s="118" customFormat="1" ht="15.75" customHeight="1"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</row>
    <row r="90" spans="2:29" s="118" customFormat="1" ht="15.75" customHeight="1"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</row>
    <row r="91" spans="2:29" s="118" customFormat="1" ht="15.75" customHeight="1"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</row>
    <row r="92" spans="2:29" s="118" customFormat="1" ht="15.75" customHeight="1"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</row>
    <row r="93" spans="2:29" s="118" customFormat="1" ht="15.75" customHeight="1"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</row>
    <row r="94" spans="2:29" s="118" customFormat="1" ht="15.75" customHeight="1"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</row>
    <row r="95" spans="2:29" s="118" customFormat="1" ht="15.75" customHeight="1"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</row>
    <row r="96" spans="2:29" s="118" customFormat="1" ht="15.75" customHeight="1"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</row>
    <row r="97" spans="2:28" s="118" customFormat="1" ht="15.75" customHeight="1"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</row>
    <row r="98" spans="2:28" s="118" customFormat="1" ht="15.75" customHeight="1"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</row>
    <row r="99" spans="2:28" s="118" customFormat="1" ht="15.75" customHeight="1"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</row>
    <row r="100" spans="2:28" s="118" customFormat="1" ht="15.75" customHeight="1"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</row>
    <row r="101" spans="2:28" s="118" customFormat="1" ht="15.75" customHeight="1"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</row>
    <row r="102" spans="2:28" s="118" customFormat="1" ht="15.75" customHeight="1"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</row>
    <row r="103" spans="2:28" s="118" customFormat="1" ht="15.75" customHeight="1"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</row>
    <row r="104" spans="2:28" s="118" customFormat="1" ht="15.75" customHeight="1"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</row>
    <row r="105" spans="2:28" s="118" customFormat="1" ht="15.75" customHeight="1"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</row>
    <row r="106" spans="2:28" s="118" customFormat="1" ht="15.75" customHeight="1"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</row>
    <row r="107" spans="2:28" s="118" customFormat="1" ht="15.75" customHeight="1"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</row>
    <row r="108" spans="2:28" s="118" customFormat="1" ht="15.75" customHeight="1"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</row>
    <row r="109" spans="2:28" s="118" customFormat="1" ht="15.75" customHeight="1"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</row>
    <row r="110" spans="2:28" s="118" customFormat="1" ht="15.75" customHeight="1"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</row>
    <row r="111" spans="2:28" s="118" customFormat="1" ht="15.75" customHeight="1"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</row>
    <row r="112" spans="2:28" s="118" customFormat="1" ht="15.75" customHeight="1"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</row>
    <row r="113" spans="2:28" s="118" customFormat="1" ht="15.75" customHeight="1"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</row>
    <row r="114" spans="2:28" s="118" customFormat="1" ht="15.75" customHeight="1"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</row>
    <row r="115" spans="2:28" s="118" customFormat="1" ht="15.75" customHeight="1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</row>
    <row r="116" spans="2:28" s="118" customFormat="1" ht="15.75" customHeight="1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</row>
    <row r="117" spans="2:28" s="118" customFormat="1" ht="15.75" customHeight="1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</row>
    <row r="118" spans="2:28" s="118" customFormat="1" ht="15.75" customHeight="1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</row>
    <row r="119" spans="2:28" s="118" customFormat="1" ht="15.75" customHeight="1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</row>
    <row r="120" spans="2:28" s="118" customFormat="1" ht="15.75" customHeight="1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</row>
    <row r="121" spans="2:28" s="118" customFormat="1" ht="15.75" customHeight="1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</row>
    <row r="122" spans="2:28" s="118" customFormat="1" ht="15.75" customHeight="1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</row>
    <row r="123" spans="2:28" s="118" customFormat="1" ht="15.75" customHeight="1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</row>
    <row r="124" spans="2:28" s="118" customFormat="1" ht="15.75" customHeight="1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</row>
    <row r="125" spans="2:28" s="118" customFormat="1" ht="15.75" customHeight="1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</row>
    <row r="126" spans="2:28" s="118" customFormat="1" ht="15.75" customHeight="1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</row>
    <row r="127" spans="2:28" s="118" customFormat="1" ht="15.75" customHeight="1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</row>
    <row r="128" spans="2:28" s="118" customFormat="1" ht="15.75" customHeight="1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</row>
    <row r="129" spans="2:28" s="118" customFormat="1" ht="15.75" customHeight="1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</row>
    <row r="130" spans="2:28" s="118" customFormat="1" ht="15.75" customHeight="1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</row>
    <row r="131" spans="2:28" s="118" customFormat="1" ht="15.75" customHeight="1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</row>
    <row r="132" spans="2:28" s="118" customFormat="1" ht="15.75" customHeight="1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</row>
    <row r="133" spans="2:28" s="118" customFormat="1" ht="15.75" customHeight="1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</row>
    <row r="134" spans="2:28" s="118" customFormat="1" ht="15.75" customHeight="1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</row>
    <row r="135" spans="2:28" s="118" customFormat="1" ht="15.75" customHeight="1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</row>
    <row r="136" spans="2:28" s="118" customFormat="1" ht="15.75" customHeight="1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</row>
    <row r="137" spans="2:28" s="118" customFormat="1" ht="15.75" customHeight="1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</row>
    <row r="138" spans="2:28" s="118" customFormat="1" ht="15.75" customHeight="1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</row>
    <row r="139" spans="2:28" s="118" customFormat="1" ht="15.75" customHeight="1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</row>
    <row r="140" spans="2:28" s="118" customFormat="1" ht="15.75" customHeight="1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</row>
    <row r="141" spans="2:28" s="118" customFormat="1" ht="15.75" customHeight="1"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</row>
    <row r="142" spans="2:28" s="118" customFormat="1" ht="15.75" customHeight="1"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</row>
    <row r="143" spans="2:28" s="118" customFormat="1" ht="15.75" customHeight="1"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</row>
    <row r="144" spans="2:28" s="118" customFormat="1" ht="15.75" customHeight="1"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</row>
    <row r="145" spans="2:28" s="118" customFormat="1" ht="15.75" customHeight="1"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</row>
    <row r="146" spans="2:28" s="118" customFormat="1" ht="15.75" customHeight="1"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</row>
    <row r="147" spans="2:28" s="118" customFormat="1" ht="15.75" customHeight="1"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</row>
    <row r="148" spans="2:28" s="118" customFormat="1" ht="15.75" customHeight="1"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</row>
    <row r="149" spans="2:28" s="118" customFormat="1" ht="15.75" customHeight="1"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</row>
    <row r="150" spans="2:28" s="118" customFormat="1" ht="15.75" customHeight="1"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</row>
    <row r="151" spans="2:28" s="118" customFormat="1" ht="15.75" customHeight="1"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</row>
    <row r="152" spans="2:28" s="118" customFormat="1" ht="15.75" customHeight="1"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</row>
    <row r="153" spans="2:28" s="118" customFormat="1" ht="15.75" customHeight="1"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</row>
    <row r="154" spans="2:28" s="118" customFormat="1" ht="15.75" customHeight="1"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</row>
    <row r="155" spans="2:28" s="118" customFormat="1" ht="15.75" customHeight="1"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</row>
    <row r="156" spans="2:28" s="118" customFormat="1" ht="15.75" customHeight="1"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</row>
    <row r="157" spans="2:28" s="118" customFormat="1" ht="15.75" customHeight="1"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</row>
    <row r="158" spans="2:28" s="118" customFormat="1" ht="15.75" customHeight="1"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</row>
    <row r="159" spans="2:28" s="118" customFormat="1" ht="15.75" customHeight="1"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</row>
    <row r="160" spans="2:28" s="118" customFormat="1" ht="15.75" customHeight="1"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</row>
    <row r="161" spans="2:28" s="118" customFormat="1" ht="15.75" customHeight="1"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</row>
    <row r="162" spans="2:28" s="118" customFormat="1" ht="15.75" customHeight="1"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</row>
    <row r="163" spans="2:28" s="118" customFormat="1" ht="15.75" customHeight="1"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</row>
    <row r="164" spans="2:28" s="118" customFormat="1" ht="15.75" customHeight="1"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</row>
    <row r="165" spans="2:28" s="118" customFormat="1" ht="15.75" customHeight="1"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</row>
    <row r="166" spans="2:28" s="118" customFormat="1" ht="15.75" customHeight="1"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</row>
    <row r="167" spans="2:28" s="118" customFormat="1" ht="15.75" customHeight="1"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</row>
    <row r="168" spans="2:28" s="118" customFormat="1" ht="15.75" customHeight="1"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</row>
    <row r="169" spans="2:28" s="118" customFormat="1" ht="15.75" customHeight="1"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</row>
    <row r="170" spans="2:28" s="118" customFormat="1" ht="15.75" customHeight="1"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</row>
    <row r="171" spans="2:28" s="118" customFormat="1" ht="15.75" customHeight="1"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</row>
    <row r="172" spans="2:28" s="118" customFormat="1" ht="15.75" customHeight="1"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</row>
    <row r="173" spans="2:28" s="118" customFormat="1" ht="15.75" customHeight="1"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</row>
    <row r="174" spans="2:28" s="118" customFormat="1" ht="15.75" customHeight="1"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</row>
    <row r="175" spans="2:28" s="118" customFormat="1" ht="15.75" customHeight="1"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</row>
    <row r="176" spans="2:28" s="118" customFormat="1" ht="15.75" customHeight="1"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</row>
    <row r="177" spans="2:28" s="118" customFormat="1" ht="15.75" customHeight="1"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</row>
    <row r="178" spans="2:28" s="118" customFormat="1" ht="15.75" customHeight="1"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</row>
    <row r="179" spans="2:28" s="118" customFormat="1" ht="15.75" customHeight="1"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</row>
    <row r="180" spans="2:28" s="118" customFormat="1" ht="15.75" customHeight="1"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</row>
    <row r="181" spans="2:28" s="118" customFormat="1" ht="15.75" customHeight="1"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</row>
    <row r="182" spans="2:28" s="118" customFormat="1" ht="15.75" customHeight="1"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</row>
    <row r="183" spans="2:28" s="118" customFormat="1" ht="15.75" customHeight="1"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</row>
    <row r="184" spans="2:28" s="118" customFormat="1" ht="15.75" customHeight="1"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</row>
    <row r="185" spans="2:28" s="118" customFormat="1" ht="15.75" customHeight="1"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</row>
    <row r="186" spans="2:28" s="118" customFormat="1" ht="15.75" customHeight="1"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</row>
    <row r="187" spans="2:28" s="118" customFormat="1" ht="15.75" customHeight="1"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</row>
    <row r="188" spans="2:28" s="118" customFormat="1" ht="15.75" customHeight="1"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</row>
    <row r="189" spans="2:28" s="118" customFormat="1" ht="15.75" customHeight="1"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</row>
    <row r="190" spans="2:28" s="118" customFormat="1" ht="15.75" customHeight="1"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</row>
    <row r="191" spans="2:28" s="118" customFormat="1" ht="15.75" customHeight="1"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</row>
    <row r="192" spans="2:28" s="118" customFormat="1" ht="15.75" customHeight="1"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</row>
    <row r="193" spans="2:28" s="118" customFormat="1" ht="15.75" customHeight="1"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</row>
    <row r="194" spans="2:28" s="118" customFormat="1" ht="15.75" customHeight="1"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</row>
    <row r="195" spans="2:28" s="118" customFormat="1" ht="15.75" customHeight="1"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</row>
    <row r="196" spans="2:28" s="118" customFormat="1" ht="15.75" customHeight="1"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</row>
    <row r="197" spans="2:28" s="118" customFormat="1" ht="15.75" customHeight="1"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</row>
    <row r="198" spans="2:28" s="118" customFormat="1" ht="15.75" customHeight="1"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</row>
    <row r="199" spans="2:28" s="118" customFormat="1" ht="15.75" customHeight="1"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</row>
    <row r="200" spans="2:28" s="118" customFormat="1" ht="15.75" customHeight="1"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</row>
    <row r="201" spans="2:28" s="118" customFormat="1" ht="15.75" customHeight="1"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</row>
    <row r="202" spans="2:28" s="118" customFormat="1" ht="15.75" customHeight="1"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</row>
    <row r="203" spans="2:28" s="118" customFormat="1" ht="15.75" customHeight="1"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</row>
    <row r="204" spans="2:28" s="118" customFormat="1" ht="15.75" customHeight="1"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</row>
    <row r="205" spans="2:28" s="118" customFormat="1" ht="15.75" customHeight="1"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</row>
    <row r="206" spans="2:28" s="118" customFormat="1" ht="15.75" customHeight="1"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</row>
    <row r="207" spans="2:28" s="118" customFormat="1" ht="15.75" customHeight="1"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</row>
    <row r="208" spans="2:28" s="118" customFormat="1" ht="15.75" customHeight="1"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</row>
    <row r="209" spans="2:28" s="118" customFormat="1" ht="15.75" customHeight="1"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</row>
    <row r="210" spans="2:28" s="118" customFormat="1" ht="15.75" customHeight="1"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</row>
    <row r="211" spans="2:28" s="118" customFormat="1" ht="15.75" customHeight="1"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</row>
    <row r="212" spans="2:28" s="118" customFormat="1" ht="15.75" customHeight="1"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</row>
    <row r="213" spans="2:28" s="118" customFormat="1" ht="15.75" customHeight="1"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</row>
    <row r="214" spans="2:28" s="118" customFormat="1" ht="15.75" customHeight="1"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</row>
    <row r="215" spans="2:28" s="118" customFormat="1" ht="15.75" customHeight="1"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</row>
    <row r="216" spans="2:28" s="118" customFormat="1" ht="15.75" customHeight="1"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</row>
    <row r="217" spans="2:28" s="118" customFormat="1" ht="15.75" customHeight="1"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</row>
    <row r="218" spans="2:28" s="118" customFormat="1" ht="15.75" customHeight="1"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</row>
    <row r="219" spans="2:28" s="118" customFormat="1" ht="15.75" customHeight="1"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</row>
    <row r="220" spans="2:28" s="118" customFormat="1" ht="15.75" customHeight="1"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</row>
    <row r="221" spans="2:28" s="118" customFormat="1" ht="15.75" customHeight="1"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</row>
    <row r="222" spans="2:28" s="118" customFormat="1" ht="15.75" customHeight="1"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</row>
    <row r="223" spans="2:28" s="118" customFormat="1" ht="15.75" customHeight="1"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</row>
    <row r="224" spans="2:28" s="118" customFormat="1" ht="15.75" customHeight="1"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</row>
    <row r="225" spans="1:48" s="118" customFormat="1" ht="15.75" customHeight="1"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</row>
    <row r="226" spans="1:48" s="118" customFormat="1" ht="15.75" customHeight="1"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</row>
    <row r="227" spans="1:48" s="118" customFormat="1" ht="15.75" customHeight="1"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</row>
    <row r="228" spans="1:48" s="118" customFormat="1" ht="15.75" customHeight="1"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</row>
    <row r="229" spans="1:48" s="118" customFormat="1" ht="15.75" customHeight="1"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</row>
    <row r="230" spans="1:48" s="118" customFormat="1" ht="15.75" customHeight="1"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</row>
    <row r="231" spans="1:48" s="118" customFormat="1" ht="15.75" customHeight="1"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</row>
    <row r="232" spans="1:48" s="118" customFormat="1" ht="15.75" customHeight="1"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</row>
    <row r="233" spans="1:48" s="118" customFormat="1" ht="15.75" customHeight="1"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</row>
    <row r="234" spans="1:48" s="118" customFormat="1" ht="15.75" customHeight="1">
      <c r="A234" s="1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V234" s="1"/>
    </row>
    <row r="235" spans="1:48" s="118" customFormat="1" ht="15.75" customHeight="1">
      <c r="A235" s="1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V235" s="1"/>
    </row>
    <row r="236" spans="1:48" s="118" customFormat="1" ht="15.75" customHeight="1">
      <c r="A236" s="1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V236" s="1"/>
    </row>
    <row r="237" spans="1:48" s="118" customFormat="1" ht="15.75" customHeight="1">
      <c r="A237" s="1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V237" s="1"/>
    </row>
    <row r="238" spans="1:48" s="118" customFormat="1" ht="15.75" customHeight="1">
      <c r="A238" s="1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V238" s="1"/>
    </row>
    <row r="239" spans="1:48" s="118" customFormat="1" ht="15.75" customHeight="1">
      <c r="A239" s="1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V239" s="1"/>
    </row>
    <row r="240" spans="1:48" s="118" customFormat="1" ht="15.75" customHeight="1">
      <c r="A240" s="1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V240" s="1"/>
    </row>
    <row r="241" spans="1:48" s="118" customFormat="1" ht="15.75" customHeight="1">
      <c r="A241" s="1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V241" s="1"/>
    </row>
    <row r="242" spans="1:48" s="118" customFormat="1" ht="15.75" customHeight="1">
      <c r="A242" s="1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V242" s="1"/>
    </row>
    <row r="243" spans="1:48" s="118" customFormat="1" ht="15.75" customHeight="1">
      <c r="A243" s="1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V243" s="1"/>
    </row>
    <row r="244" spans="1:48" s="118" customFormat="1" ht="15.75" customHeight="1">
      <c r="A244" s="1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V244" s="1"/>
    </row>
    <row r="245" spans="1:48" s="118" customFormat="1" ht="15.75" customHeight="1">
      <c r="A245" s="1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V245" s="1"/>
    </row>
    <row r="246" spans="1:48" s="118" customFormat="1" ht="15.75" customHeight="1">
      <c r="A246" s="1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V246" s="1"/>
    </row>
    <row r="247" spans="1:48" s="118" customFormat="1" ht="15.75" customHeight="1">
      <c r="A247" s="1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V247" s="1"/>
    </row>
    <row r="248" spans="1:48" s="118" customFormat="1" ht="15.75" customHeight="1">
      <c r="A248" s="1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V248" s="1"/>
    </row>
    <row r="249" spans="1:48" s="118" customFormat="1" ht="15.75" customHeight="1">
      <c r="A249" s="1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V249" s="1"/>
    </row>
    <row r="250" spans="1:48" s="118" customFormat="1" ht="15.75" customHeight="1">
      <c r="A250" s="1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V250" s="1"/>
    </row>
    <row r="251" spans="1:48" s="118" customFormat="1" ht="15.75" customHeight="1">
      <c r="A251" s="1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V251" s="1"/>
    </row>
    <row r="252" spans="1:48" s="118" customFormat="1" ht="15.75" customHeight="1">
      <c r="A252" s="1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V252" s="1"/>
    </row>
    <row r="253" spans="1:48" s="118" customFormat="1" ht="15.75" customHeight="1">
      <c r="A253" s="1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V253" s="1"/>
    </row>
    <row r="254" spans="1:48" s="118" customFormat="1" ht="15.75" customHeight="1">
      <c r="A254" s="1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V254" s="1"/>
    </row>
    <row r="255" spans="1:48" s="118" customFormat="1" ht="15.75" customHeight="1">
      <c r="A255" s="1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V255" s="1"/>
    </row>
    <row r="256" spans="1:48" s="118" customFormat="1" ht="15.75" customHeight="1">
      <c r="A256" s="1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V256" s="1"/>
    </row>
    <row r="257" spans="1:48" s="118" customFormat="1" ht="15.75" customHeight="1">
      <c r="A257" s="1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V257" s="1"/>
    </row>
    <row r="258" spans="1:48" s="118" customFormat="1" ht="15.75" customHeight="1">
      <c r="A258" s="1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V258" s="1"/>
    </row>
    <row r="259" spans="1:48" s="118" customFormat="1" ht="15.75" customHeight="1">
      <c r="A259" s="1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V259" s="1"/>
    </row>
    <row r="260" spans="1:48" s="118" customFormat="1" ht="15.75" customHeight="1">
      <c r="A260" s="1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V260" s="1"/>
    </row>
    <row r="261" spans="1:48" s="118" customFormat="1" ht="15.75" customHeight="1">
      <c r="A261" s="1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V261" s="1"/>
    </row>
    <row r="262" spans="1:48" s="118" customFormat="1" ht="15.75" customHeight="1">
      <c r="A262" s="1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V262" s="1"/>
    </row>
    <row r="263" spans="1:48" s="118" customFormat="1" ht="15.75" customHeight="1">
      <c r="A263" s="1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V263" s="1"/>
    </row>
    <row r="264" spans="1:48" s="118" customFormat="1" ht="15.75" customHeight="1">
      <c r="A264" s="1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V264" s="1"/>
    </row>
    <row r="265" spans="1:48" s="118" customFormat="1" ht="15.75" customHeight="1">
      <c r="A265" s="1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V265" s="1"/>
    </row>
    <row r="266" spans="1:48" s="118" customFormat="1" ht="15.75" customHeight="1">
      <c r="A266" s="1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V266" s="1"/>
    </row>
    <row r="267" spans="1:48" s="118" customFormat="1" ht="15.75" customHeight="1">
      <c r="A267" s="1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V267" s="1"/>
    </row>
    <row r="268" spans="1:48" s="118" customFormat="1" ht="15.75" customHeight="1">
      <c r="A268" s="1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V268" s="1"/>
    </row>
    <row r="269" spans="1:48" s="118" customFormat="1" ht="15.75" customHeight="1">
      <c r="A269" s="1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V269" s="1"/>
    </row>
    <row r="270" spans="1:48" s="118" customFormat="1" ht="15.75" customHeight="1">
      <c r="A270" s="1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V270" s="1"/>
    </row>
    <row r="271" spans="1:48" s="118" customFormat="1" ht="15.75" customHeight="1">
      <c r="A271" s="1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V271" s="1"/>
    </row>
    <row r="272" spans="1:48" s="118" customFormat="1" ht="15.75" customHeight="1">
      <c r="A272" s="1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V272" s="1"/>
    </row>
    <row r="273" spans="1:48" s="118" customFormat="1" ht="15.75" customHeight="1">
      <c r="A273" s="1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V273" s="1"/>
    </row>
    <row r="274" spans="1:48" s="118" customFormat="1" ht="15.75" customHeight="1">
      <c r="A274" s="1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V274" s="1"/>
    </row>
    <row r="275" spans="1:48" s="118" customFormat="1" ht="15.75" customHeight="1">
      <c r="A275" s="1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V275" s="1"/>
    </row>
    <row r="276" spans="1:48" s="118" customFormat="1" ht="15.75" customHeight="1">
      <c r="A276" s="1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V276" s="1"/>
    </row>
    <row r="277" spans="1:48" s="118" customFormat="1" ht="15.75" customHeight="1">
      <c r="A277" s="1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V277" s="1"/>
    </row>
    <row r="278" spans="1:48" s="118" customFormat="1" ht="15.75" customHeight="1">
      <c r="A278" s="1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V278" s="1"/>
    </row>
    <row r="279" spans="1:48" s="118" customFormat="1" ht="15.75" customHeight="1">
      <c r="A279" s="1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V279" s="1"/>
    </row>
    <row r="280" spans="1:48" s="118" customFormat="1" ht="15.75" customHeight="1">
      <c r="A280" s="1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V280" s="1"/>
    </row>
    <row r="281" spans="1:48" s="118" customFormat="1" ht="15.75" customHeight="1">
      <c r="A281" s="1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V281" s="1"/>
    </row>
    <row r="282" spans="1:48" s="118" customFormat="1" ht="15.75" customHeight="1">
      <c r="A282" s="1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V282" s="1"/>
    </row>
    <row r="283" spans="1:48" s="118" customFormat="1" ht="15.75" customHeight="1">
      <c r="A283" s="1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V283" s="1"/>
    </row>
    <row r="284" spans="1:48" s="118" customFormat="1" ht="15.75" customHeight="1">
      <c r="A284" s="1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V284" s="1"/>
    </row>
    <row r="285" spans="1:48" s="118" customFormat="1" ht="15.75" customHeight="1">
      <c r="A285" s="1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V285" s="1"/>
    </row>
    <row r="286" spans="1:48" s="118" customFormat="1" ht="15.75" customHeight="1">
      <c r="A286" s="1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V286" s="1"/>
    </row>
    <row r="287" spans="1:48" s="118" customFormat="1" ht="15.75" customHeight="1">
      <c r="A287" s="1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V287" s="1"/>
    </row>
    <row r="288" spans="1:48" s="118" customFormat="1" ht="15.75" customHeight="1">
      <c r="A288" s="1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V288" s="1"/>
    </row>
    <row r="289" spans="1:48" s="118" customFormat="1" ht="15.75" customHeight="1">
      <c r="A289" s="1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V289" s="1"/>
    </row>
    <row r="290" spans="1:48" s="118" customFormat="1" ht="15.75" customHeight="1">
      <c r="A290" s="1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V290" s="1"/>
    </row>
    <row r="291" spans="1:48" s="118" customFormat="1" ht="15.75" customHeight="1">
      <c r="A291" s="1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V291" s="1"/>
    </row>
    <row r="292" spans="1:48" s="118" customFormat="1" ht="15.75" customHeight="1">
      <c r="A292" s="1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V292" s="1"/>
    </row>
    <row r="293" spans="1:48" s="118" customFormat="1" ht="15.75" customHeight="1">
      <c r="A293" s="1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V293" s="1"/>
    </row>
    <row r="294" spans="1:48" s="118" customFormat="1" ht="15.75" customHeight="1">
      <c r="A294" s="1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V294" s="1"/>
    </row>
    <row r="295" spans="1:48" s="118" customFormat="1" ht="15.75" customHeight="1">
      <c r="A295" s="1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V295" s="1"/>
    </row>
    <row r="296" spans="1:48" s="118" customFormat="1" ht="15.75" customHeight="1">
      <c r="A296" s="1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V296" s="1"/>
    </row>
    <row r="297" spans="1:48" s="118" customFormat="1" ht="15.75" customHeight="1">
      <c r="A297" s="1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V297" s="1"/>
    </row>
    <row r="298" spans="1:48" s="118" customFormat="1" ht="15.75" customHeight="1">
      <c r="A298" s="1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V298" s="1"/>
    </row>
    <row r="299" spans="1:48" s="118" customFormat="1" ht="15.75" customHeight="1">
      <c r="A299" s="1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V299" s="1"/>
    </row>
    <row r="300" spans="1:48" s="118" customFormat="1" ht="15.75" customHeight="1">
      <c r="A300" s="1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V300" s="1"/>
    </row>
    <row r="301" spans="1:48" s="118" customFormat="1" ht="15.75" customHeight="1">
      <c r="A301" s="1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V301" s="1"/>
    </row>
    <row r="302" spans="1:48" s="118" customFormat="1" ht="15.75" customHeight="1">
      <c r="A302" s="1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V302" s="1"/>
    </row>
    <row r="303" spans="1:48" s="118" customFormat="1" ht="15.75" customHeight="1">
      <c r="A303" s="1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V303" s="1"/>
    </row>
    <row r="304" spans="1:48" s="118" customFormat="1" ht="15.75" customHeight="1">
      <c r="A304" s="1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V304" s="1"/>
    </row>
    <row r="305" spans="1:48" s="118" customFormat="1" ht="15.75" customHeight="1">
      <c r="A305" s="1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V305" s="1"/>
    </row>
    <row r="306" spans="1:48" s="118" customFormat="1" ht="15.75" customHeight="1">
      <c r="A306" s="1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V306" s="1"/>
    </row>
    <row r="307" spans="1:48" s="118" customFormat="1" ht="15.75" customHeight="1">
      <c r="A307" s="1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V307" s="1"/>
    </row>
    <row r="308" spans="1:48" s="118" customFormat="1" ht="15.75" customHeight="1">
      <c r="A308" s="1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V308" s="1"/>
    </row>
    <row r="309" spans="1:48" s="118" customFormat="1" ht="15.75" customHeight="1">
      <c r="A309" s="1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V309" s="1"/>
    </row>
    <row r="310" spans="1:48" s="118" customFormat="1" ht="15.75" customHeight="1">
      <c r="A310" s="1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V310" s="1"/>
    </row>
    <row r="311" spans="1:48" s="118" customFormat="1" ht="15.75" customHeight="1">
      <c r="A311" s="1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V311" s="1"/>
    </row>
    <row r="312" spans="1:48" s="118" customFormat="1" ht="15.75" customHeight="1">
      <c r="A312" s="1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V312" s="1"/>
    </row>
    <row r="313" spans="1:48" s="118" customFormat="1" ht="15.75" customHeight="1">
      <c r="A313" s="1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V313" s="1"/>
    </row>
    <row r="314" spans="1:48" s="118" customFormat="1" ht="15.75" customHeight="1">
      <c r="A314" s="1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V314" s="1"/>
    </row>
    <row r="315" spans="1:48" s="118" customFormat="1" ht="15.75" customHeight="1">
      <c r="A315" s="1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V315" s="1"/>
    </row>
    <row r="316" spans="1:48" s="118" customFormat="1" ht="15.75" customHeight="1">
      <c r="A316" s="1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V316" s="1"/>
    </row>
    <row r="317" spans="1:48" s="118" customFormat="1" ht="15.75" customHeight="1">
      <c r="A317" s="1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V317" s="1"/>
    </row>
    <row r="318" spans="1:48" s="118" customFormat="1" ht="15.75" customHeight="1">
      <c r="A318" s="1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V318" s="1"/>
    </row>
    <row r="319" spans="1:48" s="118" customFormat="1" ht="15.75" customHeight="1">
      <c r="A319" s="1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V319" s="1"/>
    </row>
    <row r="320" spans="1:48" s="118" customFormat="1" ht="15.75" customHeight="1">
      <c r="A320" s="1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V320" s="1"/>
    </row>
    <row r="321" spans="1:48" s="118" customFormat="1" ht="15.75" customHeight="1">
      <c r="A321" s="1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V321" s="1"/>
    </row>
    <row r="322" spans="1:48" s="118" customFormat="1" ht="15.75" customHeight="1">
      <c r="A322" s="1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V322" s="1"/>
    </row>
    <row r="323" spans="1:48" s="118" customFormat="1" ht="15.75" customHeight="1">
      <c r="A323" s="1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V323" s="1"/>
    </row>
    <row r="324" spans="1:48" s="118" customFormat="1" ht="15.75" customHeight="1">
      <c r="A324" s="1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V324" s="1"/>
    </row>
    <row r="325" spans="1:48" s="118" customFormat="1" ht="15.75" customHeight="1">
      <c r="A325" s="1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V325" s="1"/>
    </row>
    <row r="326" spans="1:48" s="118" customFormat="1" ht="15.75" customHeight="1">
      <c r="A326" s="1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V326" s="1"/>
    </row>
    <row r="327" spans="1:48" s="118" customFormat="1" ht="15.75" customHeight="1">
      <c r="A327" s="1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V327" s="1"/>
    </row>
    <row r="328" spans="1:48" s="118" customFormat="1" ht="15.75" customHeight="1">
      <c r="A328" s="1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V328" s="1"/>
    </row>
    <row r="329" spans="1:48" s="118" customFormat="1" ht="15.75" customHeight="1">
      <c r="A329" s="1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V329" s="1"/>
    </row>
    <row r="330" spans="1:48" s="118" customFormat="1" ht="15.75" customHeight="1">
      <c r="A330" s="1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V330" s="1"/>
    </row>
    <row r="331" spans="1:48" s="118" customFormat="1" ht="15.75" customHeight="1">
      <c r="A331" s="1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V331" s="1"/>
    </row>
    <row r="332" spans="1:48" s="118" customFormat="1" ht="15.75" customHeight="1">
      <c r="A332" s="1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V332" s="1"/>
    </row>
    <row r="333" spans="1:48" s="118" customFormat="1" ht="15.75" customHeight="1">
      <c r="A333" s="1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V333" s="1"/>
    </row>
    <row r="334" spans="1:48" s="118" customFormat="1" ht="15.75" customHeight="1">
      <c r="A334" s="1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V334" s="1"/>
    </row>
    <row r="335" spans="1:48" s="118" customFormat="1" ht="15.75" customHeight="1">
      <c r="A335" s="1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V335" s="1"/>
    </row>
    <row r="336" spans="1:48" s="118" customFormat="1" ht="15.75" customHeight="1">
      <c r="A336" s="1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V336" s="1"/>
    </row>
    <row r="337" spans="1:48" s="118" customFormat="1" ht="15.75" customHeight="1">
      <c r="A337" s="1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V337" s="1"/>
    </row>
    <row r="338" spans="1:48" s="118" customFormat="1" ht="15.75" customHeight="1">
      <c r="A338" s="1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V338" s="1"/>
    </row>
    <row r="339" spans="1:48" s="118" customFormat="1" ht="15.75" customHeight="1">
      <c r="A339" s="1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V339" s="1"/>
    </row>
    <row r="340" spans="1:48" s="118" customFormat="1" ht="15.75" customHeight="1">
      <c r="A340" s="1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V340" s="1"/>
    </row>
    <row r="341" spans="1:48" s="118" customFormat="1" ht="15.75" customHeight="1">
      <c r="A341" s="1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V341" s="1"/>
    </row>
    <row r="342" spans="1:48" s="118" customFormat="1" ht="15.75" customHeight="1">
      <c r="A342" s="1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V342" s="1"/>
    </row>
    <row r="343" spans="1:48" s="118" customFormat="1" ht="15.75" customHeight="1">
      <c r="A343" s="1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V343" s="1"/>
    </row>
    <row r="344" spans="1:48" s="118" customFormat="1" ht="15.75" customHeight="1">
      <c r="A344" s="1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V344" s="1"/>
    </row>
    <row r="345" spans="1:48" s="118" customFormat="1" ht="15.75" customHeight="1">
      <c r="A345" s="1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V345" s="1"/>
    </row>
    <row r="346" spans="1:48" s="118" customFormat="1" ht="15.75" customHeight="1">
      <c r="A346" s="1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V346" s="1"/>
    </row>
    <row r="347" spans="1:48" s="118" customFormat="1" ht="15.75" customHeight="1">
      <c r="A347" s="1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V347" s="1"/>
    </row>
    <row r="348" spans="1:48" s="118" customFormat="1" ht="15.75" customHeight="1">
      <c r="A348" s="1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V348" s="1"/>
    </row>
    <row r="349" spans="1:48" s="118" customFormat="1" ht="15.75" customHeight="1">
      <c r="A349" s="1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V349" s="1"/>
    </row>
    <row r="350" spans="1:48" s="118" customFormat="1" ht="15.75" customHeight="1">
      <c r="A350" s="1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V350" s="1"/>
    </row>
    <row r="351" spans="1:48" s="118" customFormat="1" ht="15.75" customHeight="1">
      <c r="A351" s="1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V351" s="1"/>
    </row>
    <row r="352" spans="1:48" s="118" customFormat="1" ht="15.75" customHeight="1">
      <c r="A352" s="1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V352" s="1"/>
    </row>
    <row r="353" spans="1:48" s="118" customFormat="1" ht="15.75" customHeight="1">
      <c r="A353" s="1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V353" s="1"/>
    </row>
    <row r="354" spans="1:48" s="118" customFormat="1" ht="15.75" customHeight="1">
      <c r="A354" s="1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V354" s="1"/>
    </row>
    <row r="355" spans="1:48" s="118" customFormat="1" ht="15.75" customHeight="1">
      <c r="A355" s="1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V355" s="1"/>
    </row>
    <row r="356" spans="1:48" s="118" customFormat="1" ht="15.75" customHeight="1">
      <c r="A356" s="1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V356" s="1"/>
    </row>
    <row r="357" spans="1:48" s="118" customFormat="1" ht="15.75" customHeight="1">
      <c r="A357" s="1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V357" s="1"/>
    </row>
    <row r="358" spans="1:48" s="118" customFormat="1" ht="15.75" customHeight="1">
      <c r="A358" s="1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V358" s="1"/>
    </row>
    <row r="359" spans="1:48" s="118" customFormat="1" ht="15.75" customHeight="1">
      <c r="A359" s="1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V359" s="1"/>
    </row>
    <row r="360" spans="1:48" s="118" customFormat="1" ht="15.75" customHeight="1">
      <c r="A360" s="1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V360" s="1"/>
    </row>
    <row r="361" spans="1:48" s="118" customFormat="1" ht="15.75" customHeight="1">
      <c r="A361" s="1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V361" s="1"/>
    </row>
    <row r="362" spans="1:48" s="118" customFormat="1" ht="15.75" customHeight="1">
      <c r="A362" s="1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V362" s="1"/>
    </row>
    <row r="363" spans="1:48" s="118" customFormat="1" ht="15.75" customHeight="1">
      <c r="A363" s="1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V363" s="1"/>
    </row>
    <row r="364" spans="1:48" s="118" customFormat="1" ht="15.75" customHeight="1">
      <c r="A364" s="1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V364" s="1"/>
    </row>
    <row r="365" spans="1:48" s="118" customFormat="1" ht="15.75" customHeight="1">
      <c r="A365" s="1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V365" s="1"/>
    </row>
    <row r="366" spans="1:48" s="118" customFormat="1" ht="15.75" customHeight="1">
      <c r="A366" s="1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V366" s="1"/>
    </row>
    <row r="367" spans="1:48" s="118" customFormat="1" ht="15.75" customHeight="1">
      <c r="A367" s="1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V367" s="1"/>
    </row>
    <row r="368" spans="1:48" s="118" customFormat="1" ht="15.75" customHeight="1">
      <c r="A368" s="1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V368" s="1"/>
    </row>
    <row r="369" spans="1:48" s="118" customFormat="1" ht="15.75" customHeight="1">
      <c r="A369" s="1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V369" s="1"/>
    </row>
    <row r="370" spans="1:48" s="118" customFormat="1" ht="15.75" customHeight="1">
      <c r="A370" s="1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V370" s="1"/>
    </row>
    <row r="371" spans="1:48" s="118" customFormat="1" ht="15.75" customHeight="1">
      <c r="A371" s="1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V371" s="1"/>
    </row>
    <row r="372" spans="1:48" s="118" customFormat="1" ht="15.75" customHeight="1">
      <c r="A372" s="1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V372" s="1"/>
    </row>
    <row r="373" spans="1:48" s="118" customFormat="1" ht="15.75" customHeight="1">
      <c r="A373" s="1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V373" s="1"/>
    </row>
    <row r="374" spans="1:48" s="118" customFormat="1" ht="15.75" customHeight="1">
      <c r="A374" s="1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V374" s="1"/>
    </row>
    <row r="375" spans="1:48" s="118" customFormat="1" ht="15.75" customHeight="1">
      <c r="A375" s="1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V375" s="1"/>
    </row>
    <row r="376" spans="1:48" s="118" customFormat="1" ht="15.75" customHeight="1">
      <c r="A376" s="1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V376" s="1"/>
    </row>
    <row r="377" spans="1:48" s="118" customFormat="1" ht="15.75" customHeight="1">
      <c r="A377" s="1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V377" s="1"/>
    </row>
    <row r="378" spans="1:48" s="118" customFormat="1" ht="15.75" customHeight="1">
      <c r="A378" s="1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V378" s="1"/>
    </row>
    <row r="379" spans="1:48" s="118" customFormat="1" ht="15.75" customHeight="1">
      <c r="A379" s="1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V379" s="1"/>
    </row>
    <row r="380" spans="1:48" s="118" customFormat="1" ht="15.75" customHeight="1">
      <c r="A380" s="1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V380" s="1"/>
    </row>
    <row r="381" spans="1:48" s="118" customFormat="1" ht="15.75" customHeight="1">
      <c r="A381" s="1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V381" s="1"/>
    </row>
    <row r="382" spans="1:48" s="118" customFormat="1" ht="15.75" customHeight="1">
      <c r="A382" s="1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V382" s="1"/>
    </row>
    <row r="383" spans="1:48" s="118" customFormat="1" ht="15.75" customHeight="1">
      <c r="A383" s="1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V383" s="1"/>
    </row>
    <row r="384" spans="1:48" s="118" customFormat="1" ht="15.75" customHeight="1">
      <c r="A384" s="1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V384" s="1"/>
    </row>
    <row r="385" spans="1:48" s="118" customFormat="1" ht="15.75" customHeight="1">
      <c r="A385" s="1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V385" s="1"/>
    </row>
    <row r="386" spans="1:48" s="118" customFormat="1" ht="15.75" customHeight="1">
      <c r="A386" s="1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V386" s="1"/>
    </row>
    <row r="387" spans="1:48" s="118" customFormat="1" ht="15.75" customHeight="1">
      <c r="A387" s="1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V387" s="1"/>
    </row>
    <row r="388" spans="1:48" s="118" customFormat="1" ht="15.75" customHeight="1">
      <c r="A388" s="1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V388" s="1"/>
    </row>
    <row r="389" spans="1:48" s="118" customFormat="1" ht="15.75" customHeight="1">
      <c r="A389" s="1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V389" s="1"/>
    </row>
    <row r="390" spans="1:48" s="118" customFormat="1" ht="15.75" customHeight="1">
      <c r="A390" s="1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V390" s="1"/>
    </row>
    <row r="391" spans="1:48" s="118" customFormat="1" ht="15.75" customHeight="1">
      <c r="A391" s="1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V391" s="1"/>
    </row>
    <row r="392" spans="1:48" s="118" customFormat="1" ht="15.75" customHeight="1">
      <c r="A392" s="1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V392" s="1"/>
    </row>
    <row r="393" spans="1:48" s="118" customFormat="1" ht="15.75" customHeight="1">
      <c r="A393" s="1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V393" s="1"/>
    </row>
    <row r="394" spans="1:48" s="118" customFormat="1" ht="15.75" customHeight="1">
      <c r="A394" s="1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V394" s="1"/>
    </row>
    <row r="395" spans="1:48" s="118" customFormat="1" ht="15.75" customHeight="1">
      <c r="A395" s="1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V395" s="1"/>
    </row>
    <row r="396" spans="1:48" s="118" customFormat="1" ht="15.75" customHeight="1">
      <c r="A396" s="1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V396" s="1"/>
    </row>
    <row r="397" spans="1:48" s="118" customFormat="1" ht="15.75" customHeight="1">
      <c r="A397" s="1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V397" s="1"/>
    </row>
    <row r="398" spans="1:48" s="118" customFormat="1" ht="15.75" customHeight="1">
      <c r="A398" s="1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V398" s="1"/>
    </row>
    <row r="399" spans="1:48" s="118" customFormat="1" ht="15.75" customHeight="1">
      <c r="A399" s="1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V399" s="1"/>
    </row>
    <row r="400" spans="1:48" s="118" customFormat="1" ht="15.75" customHeight="1">
      <c r="A400" s="1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V400" s="1"/>
    </row>
    <row r="401" spans="1:48" s="118" customFormat="1" ht="15.75" customHeight="1">
      <c r="A401" s="1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V401" s="1"/>
    </row>
    <row r="402" spans="1:48" s="118" customFormat="1" ht="15.75" customHeight="1">
      <c r="A402" s="1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V402" s="1"/>
    </row>
    <row r="403" spans="1:48" s="118" customFormat="1" ht="15.75" customHeight="1">
      <c r="A403" s="1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V403" s="1"/>
    </row>
    <row r="404" spans="1:48" s="118" customFormat="1" ht="15.75" customHeight="1">
      <c r="A404" s="1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V404" s="1"/>
    </row>
    <row r="405" spans="1:48" s="118" customFormat="1" ht="15.75" customHeight="1">
      <c r="A405" s="1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V405" s="1"/>
    </row>
    <row r="406" spans="1:48" s="118" customFormat="1" ht="15.75" customHeight="1">
      <c r="A406" s="1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V406" s="1"/>
    </row>
    <row r="407" spans="1:48" s="118" customFormat="1" ht="15.75" customHeight="1">
      <c r="A407" s="1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V407" s="1"/>
    </row>
    <row r="408" spans="1:48" s="118" customFormat="1" ht="15.75" customHeight="1">
      <c r="A408" s="1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V408" s="1"/>
    </row>
    <row r="409" spans="1:48" s="118" customFormat="1" ht="15.75" customHeight="1">
      <c r="A409" s="1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V409" s="1"/>
    </row>
    <row r="410" spans="1:48" s="118" customFormat="1" ht="15.75" customHeight="1">
      <c r="A410" s="1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V410" s="1"/>
    </row>
    <row r="411" spans="1:48" s="118" customFormat="1" ht="15.75" customHeight="1">
      <c r="A411" s="1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V411" s="1"/>
    </row>
    <row r="412" spans="1:48" s="118" customFormat="1" ht="15.75" customHeight="1">
      <c r="A412" s="1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V412" s="1"/>
    </row>
    <row r="413" spans="1:48" s="118" customFormat="1" ht="15.75" customHeight="1">
      <c r="A413" s="1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V413" s="1"/>
    </row>
    <row r="414" spans="1:48" s="118" customFormat="1" ht="15.75" customHeight="1">
      <c r="A414" s="1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V414" s="1"/>
    </row>
    <row r="415" spans="1:48" s="118" customFormat="1" ht="15.75" customHeight="1">
      <c r="A415" s="1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V415" s="1"/>
    </row>
    <row r="416" spans="1:48" s="118" customFormat="1" ht="15.75" customHeight="1">
      <c r="A416" s="1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V416" s="1"/>
    </row>
    <row r="417" spans="1:48" s="118" customFormat="1" ht="15.75" customHeight="1">
      <c r="A417" s="1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V417" s="1"/>
    </row>
    <row r="418" spans="1:48" s="118" customFormat="1" ht="15.75" customHeight="1">
      <c r="A418" s="1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V418" s="1"/>
    </row>
    <row r="419" spans="1:48" s="118" customFormat="1" ht="15.75" customHeight="1">
      <c r="A419" s="1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V419" s="1"/>
    </row>
    <row r="420" spans="1:48" s="118" customFormat="1" ht="15.75" customHeight="1">
      <c r="A420" s="1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V420" s="1"/>
    </row>
    <row r="421" spans="1:48" s="118" customFormat="1" ht="15.75" customHeight="1">
      <c r="A421" s="1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V421" s="1"/>
    </row>
    <row r="422" spans="1:48" s="118" customFormat="1" ht="15.75" customHeight="1">
      <c r="A422" s="1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V422" s="1"/>
    </row>
    <row r="423" spans="1:48" s="118" customFormat="1" ht="15.75" customHeight="1">
      <c r="A423" s="1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V423" s="1"/>
    </row>
    <row r="424" spans="1:48" s="118" customFormat="1" ht="15.75" customHeight="1">
      <c r="A424" s="1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V424" s="1"/>
    </row>
    <row r="425" spans="1:48" s="118" customFormat="1" ht="15.75" customHeight="1">
      <c r="A425" s="1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V425" s="1"/>
    </row>
    <row r="426" spans="1:48" s="118" customFormat="1" ht="15.75" customHeight="1">
      <c r="A426" s="1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V426" s="1"/>
    </row>
    <row r="427" spans="1:48" s="118" customFormat="1" ht="15.75" customHeight="1">
      <c r="A427" s="1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V427" s="1"/>
    </row>
    <row r="428" spans="1:48" s="118" customFormat="1" ht="15.75" customHeight="1">
      <c r="A428" s="1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V428" s="1"/>
    </row>
    <row r="429" spans="1:48" s="118" customFormat="1" ht="15.75" customHeight="1">
      <c r="A429" s="1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V429" s="1"/>
    </row>
    <row r="430" spans="1:48" s="118" customFormat="1" ht="15.75" customHeight="1">
      <c r="A430" s="1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V430" s="1"/>
    </row>
    <row r="431" spans="1:48" s="118" customFormat="1" ht="15.75" customHeight="1">
      <c r="A431" s="1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V431" s="1"/>
    </row>
    <row r="432" spans="1:48" s="118" customFormat="1" ht="15.75" customHeight="1">
      <c r="A432" s="1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V432" s="1"/>
    </row>
    <row r="433" spans="1:48" s="118" customFormat="1" ht="15.75" customHeight="1">
      <c r="A433" s="1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V433" s="1"/>
    </row>
    <row r="434" spans="1:48" s="118" customFormat="1" ht="15.75" customHeight="1">
      <c r="A434" s="1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V434" s="1"/>
    </row>
    <row r="435" spans="1:48" s="118" customFormat="1" ht="15.75" customHeight="1">
      <c r="A435" s="1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V435" s="1"/>
    </row>
    <row r="436" spans="1:48" s="118" customFormat="1" ht="15.75" customHeight="1">
      <c r="A436" s="1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V436" s="1"/>
    </row>
    <row r="437" spans="1:48" s="118" customFormat="1" ht="15.75" customHeight="1">
      <c r="A437" s="1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V437" s="1"/>
    </row>
    <row r="438" spans="1:48" s="118" customFormat="1" ht="15.75" customHeight="1">
      <c r="A438" s="1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V438" s="1"/>
    </row>
    <row r="439" spans="1:48" s="118" customFormat="1" ht="15.75" customHeight="1">
      <c r="A439" s="1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V439" s="1"/>
    </row>
    <row r="440" spans="1:48" s="118" customFormat="1" ht="15.75" customHeight="1">
      <c r="A440" s="1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V440" s="1"/>
    </row>
    <row r="441" spans="1:48" s="118" customFormat="1" ht="15.75" customHeight="1">
      <c r="A441" s="1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V441" s="1"/>
    </row>
    <row r="442" spans="1:48" s="118" customFormat="1" ht="15.75" customHeight="1">
      <c r="A442" s="1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V442" s="1"/>
    </row>
    <row r="443" spans="1:48" s="118" customFormat="1" ht="15.75" customHeight="1">
      <c r="A443" s="1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V443" s="1"/>
    </row>
    <row r="444" spans="1:48" s="118" customFormat="1" ht="15.75" customHeight="1">
      <c r="A444" s="1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V444" s="1"/>
    </row>
    <row r="445" spans="1:48" s="118" customFormat="1" ht="15.75" customHeight="1">
      <c r="A445" s="1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V445" s="1"/>
    </row>
    <row r="446" spans="1:48" s="118" customFormat="1" ht="15.75" customHeight="1">
      <c r="A446" s="1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V446" s="1"/>
    </row>
    <row r="447" spans="1:48" s="118" customFormat="1" ht="15.75" customHeight="1">
      <c r="A447" s="1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V447" s="1"/>
    </row>
    <row r="448" spans="1:48" s="118" customFormat="1" ht="15.75" customHeight="1">
      <c r="A448" s="1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V448" s="1"/>
    </row>
    <row r="449" spans="1:48" s="118" customFormat="1" ht="15.75" customHeight="1">
      <c r="A449" s="1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V449" s="1"/>
    </row>
    <row r="450" spans="1:48" s="118" customFormat="1" ht="15.75" customHeight="1">
      <c r="A450" s="1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V450" s="1"/>
    </row>
    <row r="451" spans="1:48" s="118" customFormat="1" ht="15.75" customHeight="1">
      <c r="A451" s="1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V451" s="1"/>
    </row>
    <row r="452" spans="1:48" s="118" customFormat="1" ht="15.75" customHeight="1">
      <c r="A452" s="1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V452" s="1"/>
    </row>
    <row r="453" spans="1:48" s="118" customFormat="1" ht="15.75" customHeight="1">
      <c r="A453" s="1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V453" s="1"/>
    </row>
    <row r="454" spans="1:48" s="118" customFormat="1" ht="15.75" customHeight="1">
      <c r="A454" s="1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V454" s="1"/>
    </row>
    <row r="455" spans="1:48" s="118" customFormat="1" ht="15.75" customHeight="1">
      <c r="A455" s="1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V455" s="1"/>
    </row>
    <row r="456" spans="1:48" s="118" customFormat="1" ht="15.75" customHeight="1">
      <c r="A456" s="1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V456" s="1"/>
    </row>
    <row r="457" spans="1:48" s="118" customFormat="1" ht="15.75" customHeight="1">
      <c r="A457" s="1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V457" s="1"/>
    </row>
    <row r="458" spans="1:48" s="118" customFormat="1" ht="15.75" customHeight="1">
      <c r="A458" s="1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V458" s="1"/>
    </row>
    <row r="459" spans="1:48" s="118" customFormat="1" ht="15.75" customHeight="1">
      <c r="A459" s="1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V459" s="1"/>
    </row>
    <row r="460" spans="1:48" s="118" customFormat="1" ht="15.75" customHeight="1">
      <c r="A460" s="1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V460" s="1"/>
    </row>
    <row r="461" spans="1:48" s="118" customFormat="1" ht="15.75" customHeight="1">
      <c r="A461" s="1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V461" s="1"/>
    </row>
    <row r="462" spans="1:48" s="118" customFormat="1" ht="15.75" customHeight="1">
      <c r="A462" s="1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V462" s="1"/>
    </row>
    <row r="463" spans="1:48" s="118" customFormat="1" ht="15.75" customHeight="1">
      <c r="A463" s="1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V463" s="1"/>
    </row>
    <row r="464" spans="1:48" s="118" customFormat="1" ht="15.75" customHeight="1">
      <c r="A464" s="1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V464" s="1"/>
    </row>
    <row r="465" spans="1:48" s="118" customFormat="1" ht="15.75" customHeight="1">
      <c r="A465" s="1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V465" s="1"/>
    </row>
    <row r="466" spans="1:48" s="118" customFormat="1" ht="15.75" customHeight="1">
      <c r="A466" s="1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V466" s="1"/>
    </row>
    <row r="467" spans="1:48" s="118" customFormat="1" ht="15.75" customHeight="1">
      <c r="A467" s="1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V467" s="1"/>
    </row>
    <row r="468" spans="1:48" s="118" customFormat="1" ht="15.75" customHeight="1">
      <c r="A468" s="1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V468" s="1"/>
    </row>
    <row r="469" spans="1:48" s="118" customFormat="1" ht="15.75" customHeight="1">
      <c r="A469" s="1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V469" s="1"/>
    </row>
    <row r="470" spans="1:48" s="118" customFormat="1" ht="15.75" customHeight="1">
      <c r="A470" s="1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V470" s="1"/>
    </row>
    <row r="471" spans="1:48" s="118" customFormat="1" ht="15.75" customHeight="1">
      <c r="A471" s="1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V471" s="1"/>
    </row>
    <row r="472" spans="1:48" s="118" customFormat="1" ht="15.75" customHeight="1">
      <c r="A472" s="1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V472" s="1"/>
    </row>
    <row r="473" spans="1:48" s="118" customFormat="1" ht="15.75" customHeight="1">
      <c r="A473" s="1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V473" s="1"/>
    </row>
    <row r="474" spans="1:48" s="118" customFormat="1" ht="15.75" customHeight="1">
      <c r="A474" s="1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V474" s="1"/>
    </row>
    <row r="475" spans="1:48" s="118" customFormat="1" ht="15.75" customHeight="1">
      <c r="A475" s="1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V475" s="1"/>
    </row>
    <row r="476" spans="1:48" s="118" customFormat="1" ht="15.75" customHeight="1">
      <c r="A476" s="1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V476" s="1"/>
    </row>
    <row r="477" spans="1:48" s="118" customFormat="1" ht="15.75" customHeight="1">
      <c r="A477" s="1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V477" s="1"/>
    </row>
    <row r="478" spans="1:48" s="118" customFormat="1" ht="15.75" customHeight="1">
      <c r="A478" s="1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V478" s="1"/>
    </row>
    <row r="479" spans="1:48" s="118" customFormat="1" ht="15.75" customHeight="1">
      <c r="A479" s="1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V479" s="1"/>
    </row>
    <row r="480" spans="1:48" s="118" customFormat="1" ht="15.75" customHeight="1">
      <c r="A480" s="1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V480" s="1"/>
    </row>
    <row r="481" spans="1:48" s="118" customFormat="1" ht="15.75" customHeight="1">
      <c r="A481" s="1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V481" s="1"/>
    </row>
    <row r="482" spans="1:48" s="118" customFormat="1" ht="15.75" customHeight="1">
      <c r="A482" s="1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V482" s="1"/>
    </row>
    <row r="483" spans="1:48" s="118" customFormat="1" ht="15.75" customHeight="1">
      <c r="A483" s="1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V483" s="1"/>
    </row>
    <row r="484" spans="1:48" s="118" customFormat="1" ht="15.75" customHeight="1">
      <c r="A484" s="1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V484" s="1"/>
    </row>
    <row r="485" spans="1:48" s="118" customFormat="1" ht="15.75" customHeight="1">
      <c r="A485" s="1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V485" s="1"/>
    </row>
    <row r="486" spans="1:48" s="118" customFormat="1" ht="15.75" customHeight="1">
      <c r="A486" s="1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V486" s="1"/>
    </row>
    <row r="487" spans="1:48" s="118" customFormat="1" ht="15.75" customHeight="1">
      <c r="A487" s="1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V487" s="1"/>
    </row>
    <row r="488" spans="1:48" s="118" customFormat="1" ht="15.75" customHeight="1">
      <c r="A488" s="1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V488" s="1"/>
    </row>
    <row r="489" spans="1:48" s="118" customFormat="1" ht="15.75" customHeight="1">
      <c r="A489" s="1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V489" s="1"/>
    </row>
    <row r="490" spans="1:48" s="118" customFormat="1" ht="15.75" customHeight="1">
      <c r="A490" s="1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V490" s="1"/>
    </row>
    <row r="491" spans="1:48" s="118" customFormat="1" ht="15.75" customHeight="1">
      <c r="A491" s="1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V491" s="1"/>
    </row>
    <row r="492" spans="1:48" s="118" customFormat="1" ht="15.75" customHeight="1">
      <c r="A492" s="1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V492" s="1"/>
    </row>
    <row r="493" spans="1:48" s="118" customFormat="1" ht="15.75" customHeight="1">
      <c r="A493" s="1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V493" s="1"/>
    </row>
    <row r="494" spans="1:48" s="118" customFormat="1" ht="15.75" customHeight="1">
      <c r="A494" s="1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V494" s="1"/>
    </row>
    <row r="495" spans="1:48" s="118" customFormat="1" ht="15.75" customHeight="1">
      <c r="A495" s="1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V495" s="1"/>
    </row>
    <row r="496" spans="1:48" s="118" customFormat="1" ht="15.75" customHeight="1">
      <c r="A496" s="1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V496" s="1"/>
    </row>
    <row r="497" spans="1:48" s="118" customFormat="1" ht="15.75" customHeight="1">
      <c r="A497" s="1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V497" s="1"/>
    </row>
    <row r="498" spans="1:48" s="118" customFormat="1" ht="15.75" customHeight="1">
      <c r="A498" s="1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V498" s="1"/>
    </row>
    <row r="499" spans="1:48" s="118" customFormat="1" ht="15.75" customHeight="1">
      <c r="A499" s="1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V499" s="1"/>
    </row>
    <row r="500" spans="1:48" s="118" customFormat="1" ht="15.75" customHeight="1">
      <c r="A500" s="1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V500" s="1"/>
    </row>
    <row r="501" spans="1:48" s="118" customFormat="1" ht="15.75" customHeight="1">
      <c r="A501" s="1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V501" s="1"/>
    </row>
    <row r="502" spans="1:48" s="118" customFormat="1" ht="15.75" customHeight="1">
      <c r="A502" s="1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V502" s="1"/>
    </row>
    <row r="503" spans="1:48" s="118" customFormat="1" ht="15.75" customHeight="1">
      <c r="A503" s="1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V503" s="1"/>
    </row>
    <row r="504" spans="1:48" s="118" customFormat="1" ht="15.75" customHeight="1">
      <c r="A504" s="1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V504" s="1"/>
    </row>
    <row r="505" spans="1:48" s="118" customFormat="1" ht="15.75" customHeight="1">
      <c r="A505" s="1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V505" s="1"/>
    </row>
    <row r="506" spans="1:48" s="118" customFormat="1" ht="15.75" customHeight="1">
      <c r="A506" s="1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V506" s="1"/>
    </row>
    <row r="507" spans="1:48" s="118" customFormat="1" ht="15.75" customHeight="1">
      <c r="A507" s="1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V507" s="1"/>
    </row>
    <row r="508" spans="1:48" s="118" customFormat="1" ht="15.75" customHeight="1">
      <c r="A508" s="1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V508" s="1"/>
    </row>
    <row r="509" spans="1:48" s="118" customFormat="1" ht="15.75" customHeight="1">
      <c r="A509" s="1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V509" s="1"/>
    </row>
    <row r="510" spans="1:48" s="118" customFormat="1" ht="15.75" customHeight="1">
      <c r="A510" s="1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V510" s="1"/>
    </row>
    <row r="511" spans="1:48" s="118" customFormat="1" ht="15.75" customHeight="1">
      <c r="A511" s="1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V511" s="1"/>
    </row>
    <row r="512" spans="1:48" s="118" customFormat="1" ht="15.75" customHeight="1">
      <c r="A512" s="1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V512" s="1"/>
    </row>
    <row r="513" spans="1:48" s="118" customFormat="1" ht="15.75" customHeight="1">
      <c r="A513" s="1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V513" s="1"/>
    </row>
    <row r="514" spans="1:48" s="118" customFormat="1" ht="15.75" customHeight="1">
      <c r="A514" s="1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V514" s="1"/>
    </row>
    <row r="515" spans="1:48" s="118" customFormat="1" ht="15.75" customHeight="1">
      <c r="A515" s="1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V515" s="1"/>
    </row>
    <row r="516" spans="1:48" s="118" customFormat="1" ht="15.75" customHeight="1">
      <c r="A516" s="1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V516" s="1"/>
    </row>
    <row r="517" spans="1:48" s="118" customFormat="1" ht="15.75" customHeight="1">
      <c r="A517" s="1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V517" s="1"/>
    </row>
    <row r="518" spans="1:48" s="118" customFormat="1" ht="15.75" customHeight="1">
      <c r="A518" s="1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V518" s="1"/>
    </row>
    <row r="519" spans="1:48" s="118" customFormat="1" ht="15.75" customHeight="1">
      <c r="A519" s="1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V519" s="1"/>
    </row>
    <row r="520" spans="1:48" s="118" customFormat="1" ht="15.75" customHeight="1">
      <c r="A520" s="1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V520" s="1"/>
    </row>
    <row r="521" spans="1:48" s="118" customFormat="1" ht="15.75" customHeight="1">
      <c r="A521" s="1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V521" s="1"/>
    </row>
    <row r="522" spans="1:48" s="118" customFormat="1" ht="15.75" customHeight="1">
      <c r="A522" s="1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V522" s="1"/>
    </row>
    <row r="523" spans="1:48" s="118" customFormat="1" ht="15.75" customHeight="1">
      <c r="A523" s="1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V523" s="1"/>
    </row>
    <row r="524" spans="1:48" s="118" customFormat="1" ht="15.75" customHeight="1">
      <c r="A524" s="1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V524" s="1"/>
    </row>
    <row r="525" spans="1:48" s="118" customFormat="1" ht="15.75" customHeight="1">
      <c r="A525" s="1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V525" s="1"/>
    </row>
    <row r="526" spans="1:48" s="118" customFormat="1" ht="15.75" customHeight="1">
      <c r="A526" s="1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V526" s="1"/>
    </row>
    <row r="527" spans="1:48" s="118" customFormat="1" ht="15.75" customHeight="1">
      <c r="A527" s="1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V527" s="1"/>
    </row>
    <row r="528" spans="1:48" s="118" customFormat="1" ht="15.75" customHeight="1">
      <c r="A528" s="1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V528" s="1"/>
    </row>
    <row r="529" spans="1:48" s="118" customFormat="1" ht="15.75" customHeight="1">
      <c r="A529" s="1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V529" s="1"/>
    </row>
    <row r="530" spans="1:48" s="118" customFormat="1" ht="15.75" customHeight="1">
      <c r="A530" s="1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V530" s="1"/>
    </row>
    <row r="531" spans="1:48" s="118" customFormat="1" ht="15.75" customHeight="1">
      <c r="A531" s="1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V531" s="1"/>
    </row>
    <row r="532" spans="1:48" s="118" customFormat="1" ht="15.75" customHeight="1">
      <c r="A532" s="1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V532" s="1"/>
    </row>
    <row r="533" spans="1:48" s="118" customFormat="1" ht="15.75" customHeight="1">
      <c r="A533" s="1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V533" s="1"/>
    </row>
    <row r="534" spans="1:48" s="118" customFormat="1" ht="15.75" customHeight="1">
      <c r="A534" s="1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V534" s="1"/>
    </row>
    <row r="535" spans="1:48" s="118" customFormat="1" ht="15.75" customHeight="1">
      <c r="A535" s="1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V535" s="1"/>
    </row>
    <row r="536" spans="1:48" s="118" customFormat="1" ht="15.75" customHeight="1">
      <c r="A536" s="1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V536" s="1"/>
    </row>
    <row r="537" spans="1:48" s="118" customFormat="1" ht="15.75" customHeight="1">
      <c r="A537" s="1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V537" s="1"/>
    </row>
    <row r="538" spans="1:48" s="118" customFormat="1" ht="15.75" customHeight="1">
      <c r="A538" s="1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V538" s="1"/>
    </row>
    <row r="539" spans="1:48" s="118" customFormat="1" ht="15.75" customHeight="1">
      <c r="A539" s="1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V539" s="1"/>
    </row>
    <row r="540" spans="1:48" s="118" customFormat="1" ht="15.75" customHeight="1">
      <c r="A540" s="1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V540" s="1"/>
    </row>
    <row r="541" spans="1:48" s="118" customFormat="1" ht="15.75" customHeight="1">
      <c r="A541" s="1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V541" s="1"/>
    </row>
    <row r="542" spans="1:48" s="118" customFormat="1" ht="15.75" customHeight="1">
      <c r="A542" s="1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V542" s="1"/>
    </row>
    <row r="543" spans="1:48" s="118" customFormat="1" ht="15.75" customHeight="1">
      <c r="A543" s="1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V543" s="1"/>
    </row>
    <row r="544" spans="1:48" s="118" customFormat="1" ht="15.75" customHeight="1">
      <c r="A544" s="1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V544" s="1"/>
    </row>
    <row r="545" spans="1:48" s="118" customFormat="1" ht="15.75" customHeight="1">
      <c r="A545" s="1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V545" s="1"/>
    </row>
    <row r="546" spans="1:48" s="118" customFormat="1" ht="15.75" customHeight="1">
      <c r="A546" s="1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V546" s="1"/>
    </row>
    <row r="547" spans="1:48" s="118" customFormat="1" ht="15.75" customHeight="1">
      <c r="A547" s="1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V547" s="1"/>
    </row>
    <row r="548" spans="1:48" s="118" customFormat="1" ht="15.75" customHeight="1">
      <c r="A548" s="1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V548" s="1"/>
    </row>
    <row r="549" spans="1:48" s="118" customFormat="1" ht="15.75" customHeight="1">
      <c r="A549" s="1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V549" s="1"/>
    </row>
    <row r="550" spans="1:48" s="118" customFormat="1" ht="15.75" customHeight="1">
      <c r="A550" s="1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V550" s="1"/>
    </row>
    <row r="551" spans="1:48" s="118" customFormat="1" ht="15.75" customHeight="1">
      <c r="A551" s="1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V551" s="1"/>
    </row>
    <row r="552" spans="1:48" s="118" customFormat="1" ht="15.75" customHeight="1">
      <c r="A552" s="1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V552" s="1"/>
    </row>
    <row r="553" spans="1:48" s="118" customFormat="1" ht="15.75" customHeight="1">
      <c r="A553" s="1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V553" s="1"/>
    </row>
    <row r="554" spans="1:48" s="118" customFormat="1" ht="15.75" customHeight="1">
      <c r="A554" s="1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V554" s="1"/>
    </row>
    <row r="555" spans="1:48" s="118" customFormat="1" ht="15.75" customHeight="1">
      <c r="A555" s="1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V555" s="1"/>
    </row>
    <row r="556" spans="1:48" s="118" customFormat="1" ht="15.75" customHeight="1">
      <c r="A556" s="1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V556" s="1"/>
    </row>
    <row r="557" spans="1:48" s="118" customFormat="1" ht="15.75" customHeight="1">
      <c r="A557" s="1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V557" s="1"/>
    </row>
    <row r="558" spans="1:48" s="118" customFormat="1" ht="15.75" customHeight="1">
      <c r="A558" s="1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V558" s="1"/>
    </row>
    <row r="559" spans="1:48" s="118" customFormat="1" ht="15.75" customHeight="1">
      <c r="A559" s="1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V559" s="1"/>
    </row>
    <row r="560" spans="1:48" s="118" customFormat="1" ht="15.75" customHeight="1">
      <c r="A560" s="1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V560" s="1"/>
    </row>
    <row r="561" spans="1:48" s="118" customFormat="1" ht="15.75" customHeight="1">
      <c r="A561" s="1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V561" s="1"/>
    </row>
    <row r="562" spans="1:48" s="118" customFormat="1" ht="15.75" customHeight="1">
      <c r="A562" s="1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V562" s="1"/>
    </row>
    <row r="563" spans="1:48" s="118" customFormat="1" ht="15.75" customHeight="1">
      <c r="A563" s="1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V563" s="1"/>
    </row>
    <row r="564" spans="1:48" s="118" customFormat="1" ht="15.75" customHeight="1">
      <c r="A564" s="1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V564" s="1"/>
    </row>
    <row r="565" spans="1:48" s="118" customFormat="1" ht="15.75" customHeight="1">
      <c r="A565" s="1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V565" s="1"/>
    </row>
    <row r="566" spans="1:48" s="118" customFormat="1" ht="15.75" customHeight="1">
      <c r="A566" s="1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V566" s="1"/>
    </row>
    <row r="567" spans="1:48" s="118" customFormat="1" ht="15.75" customHeight="1">
      <c r="A567" s="1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V567" s="1"/>
    </row>
    <row r="568" spans="1:48" s="118" customFormat="1" ht="15.75" customHeight="1">
      <c r="A568" s="1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V568" s="1"/>
    </row>
    <row r="569" spans="1:48" s="118" customFormat="1" ht="15.75" customHeight="1">
      <c r="A569" s="1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V569" s="1"/>
    </row>
    <row r="570" spans="1:48" s="118" customFormat="1" ht="15.75" customHeight="1">
      <c r="A570" s="1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V570" s="1"/>
    </row>
    <row r="571" spans="1:48" s="118" customFormat="1" ht="15.75" customHeight="1">
      <c r="A571" s="1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V571" s="1"/>
    </row>
    <row r="572" spans="1:48" s="118" customFormat="1" ht="15.75" customHeight="1">
      <c r="A572" s="1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V572" s="1"/>
    </row>
    <row r="573" spans="1:48" s="118" customFormat="1" ht="15.75" customHeight="1">
      <c r="A573" s="1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V573" s="1"/>
    </row>
    <row r="574" spans="1:48" s="118" customFormat="1" ht="15.75" customHeight="1">
      <c r="A574" s="1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V574" s="1"/>
    </row>
    <row r="575" spans="1:48" s="118" customFormat="1" ht="15.75" customHeight="1">
      <c r="A575" s="1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V575" s="1"/>
    </row>
    <row r="576" spans="1:48" s="118" customFormat="1" ht="15.75" customHeight="1">
      <c r="A576" s="1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V576" s="1"/>
    </row>
    <row r="577" spans="1:48" s="118" customFormat="1" ht="15.75" customHeight="1">
      <c r="A577" s="1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V577" s="1"/>
    </row>
    <row r="578" spans="1:48" s="118" customFormat="1" ht="15.75" customHeight="1">
      <c r="A578" s="1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V578" s="1"/>
    </row>
    <row r="579" spans="1:48" s="118" customFormat="1" ht="15.75" customHeight="1">
      <c r="A579" s="1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V579" s="1"/>
    </row>
    <row r="580" spans="1:48" s="118" customFormat="1" ht="15.75" customHeight="1">
      <c r="A580" s="1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V580" s="1"/>
    </row>
    <row r="581" spans="1:48" s="118" customFormat="1" ht="15.75" customHeight="1">
      <c r="A581" s="1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V581" s="1"/>
    </row>
    <row r="582" spans="1:48" s="118" customFormat="1" ht="15.75" customHeight="1">
      <c r="A582" s="1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V582" s="1"/>
    </row>
    <row r="583" spans="1:48" s="118" customFormat="1" ht="15.75" customHeight="1">
      <c r="A583" s="1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V583" s="1"/>
    </row>
    <row r="584" spans="1:48" s="118" customFormat="1" ht="15.75" customHeight="1">
      <c r="A584" s="1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V584" s="1"/>
    </row>
    <row r="585" spans="1:48" s="118" customFormat="1" ht="15.75" customHeight="1">
      <c r="A585" s="1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V585" s="1"/>
    </row>
    <row r="586" spans="1:48" s="118" customFormat="1" ht="15.75" customHeight="1">
      <c r="A586" s="1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V586" s="1"/>
    </row>
    <row r="587" spans="1:48" s="118" customFormat="1" ht="15.75" customHeight="1">
      <c r="A587" s="1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V587" s="1"/>
    </row>
    <row r="588" spans="1:48" s="118" customFormat="1" ht="15.75" customHeight="1">
      <c r="A588" s="1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V588" s="1"/>
    </row>
    <row r="589" spans="1:48" s="118" customFormat="1" ht="15.75" customHeight="1">
      <c r="A589" s="1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V589" s="1"/>
    </row>
    <row r="590" spans="1:48" s="118" customFormat="1" ht="15.75" customHeight="1">
      <c r="A590" s="1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V590" s="1"/>
    </row>
    <row r="591" spans="1:48" s="118" customFormat="1" ht="15.75" customHeight="1">
      <c r="A591" s="1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V591" s="1"/>
    </row>
    <row r="592" spans="1:48" s="118" customFormat="1" ht="15.75" customHeight="1">
      <c r="A592" s="1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V592" s="1"/>
    </row>
    <row r="593" spans="1:48" s="118" customFormat="1" ht="15.75" customHeight="1">
      <c r="A593" s="1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V593" s="1"/>
    </row>
    <row r="594" spans="1:48" s="118" customFormat="1" ht="15.75" customHeight="1">
      <c r="A594" s="1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V594" s="1"/>
    </row>
    <row r="595" spans="1:48" s="118" customFormat="1" ht="15.75" customHeight="1">
      <c r="A595" s="1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V595" s="1"/>
    </row>
    <row r="596" spans="1:48" s="118" customFormat="1" ht="15.75" customHeight="1">
      <c r="A596" s="1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V596" s="1"/>
    </row>
    <row r="597" spans="1:48" s="118" customFormat="1" ht="15.75" customHeight="1">
      <c r="A597" s="1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V597" s="1"/>
    </row>
    <row r="598" spans="1:48" s="118" customFormat="1" ht="15.75" customHeight="1">
      <c r="A598" s="1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V598" s="1"/>
    </row>
    <row r="599" spans="1:48" s="118" customFormat="1" ht="15.75" customHeight="1">
      <c r="A599" s="1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V599" s="1"/>
    </row>
    <row r="600" spans="1:48" s="118" customFormat="1" ht="15.75" customHeight="1">
      <c r="A600" s="1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V600" s="1"/>
    </row>
    <row r="601" spans="1:48" s="118" customFormat="1" ht="15.75" customHeight="1">
      <c r="A601" s="1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V601" s="1"/>
    </row>
    <row r="602" spans="1:48" s="118" customFormat="1" ht="15.75" customHeight="1">
      <c r="A602" s="1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V602" s="1"/>
    </row>
    <row r="603" spans="1:48" s="118" customFormat="1" ht="15.75" customHeight="1">
      <c r="A603" s="1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V603" s="1"/>
    </row>
    <row r="604" spans="1:48" s="118" customFormat="1" ht="15.75" customHeight="1">
      <c r="A604" s="1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V604" s="1"/>
    </row>
    <row r="605" spans="1:48" s="118" customFormat="1" ht="15.75" customHeight="1">
      <c r="A605" s="1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V605" s="1"/>
    </row>
    <row r="606" spans="1:48" s="118" customFormat="1" ht="15.75" customHeight="1">
      <c r="A606" s="1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V606" s="1"/>
    </row>
    <row r="607" spans="1:48" s="118" customFormat="1" ht="15.75" customHeight="1">
      <c r="A607" s="1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V607" s="1"/>
    </row>
    <row r="608" spans="1:48" s="118" customFormat="1" ht="15.75" customHeight="1">
      <c r="A608" s="1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V608" s="1"/>
    </row>
    <row r="609" spans="1:48" s="118" customFormat="1" ht="15.75" customHeight="1">
      <c r="A609" s="1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V609" s="1"/>
    </row>
    <row r="610" spans="1:48" s="118" customFormat="1" ht="15.75" customHeight="1">
      <c r="A610" s="1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V610" s="1"/>
    </row>
    <row r="611" spans="1:48" s="118" customFormat="1" ht="15.75" customHeight="1">
      <c r="A611" s="1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V611" s="1"/>
    </row>
    <row r="612" spans="1:48" s="118" customFormat="1" ht="15.75" customHeight="1">
      <c r="A612" s="1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V612" s="1"/>
    </row>
    <row r="613" spans="1:48" s="118" customFormat="1" ht="15.75" customHeight="1">
      <c r="A613" s="1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V613" s="1"/>
    </row>
    <row r="614" spans="1:48" s="118" customFormat="1" ht="15.75" customHeight="1">
      <c r="A614" s="1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V614" s="1"/>
    </row>
    <row r="615" spans="1:48" s="118" customFormat="1" ht="15.75" customHeight="1">
      <c r="A615" s="1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V615" s="1"/>
    </row>
    <row r="616" spans="1:48" s="118" customFormat="1" ht="15.75" customHeight="1">
      <c r="A616" s="1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V616" s="1"/>
    </row>
    <row r="617" spans="1:48" s="118" customFormat="1" ht="15.75" customHeight="1">
      <c r="A617" s="1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V617" s="1"/>
    </row>
    <row r="618" spans="1:48" s="118" customFormat="1" ht="15.75" customHeight="1">
      <c r="A618" s="1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V618" s="1"/>
    </row>
    <row r="619" spans="1:48" s="118" customFormat="1" ht="15.75" customHeight="1">
      <c r="A619" s="1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V619" s="1"/>
    </row>
    <row r="620" spans="1:48" s="118" customFormat="1" ht="15.75" customHeight="1">
      <c r="A620" s="1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V620" s="1"/>
    </row>
    <row r="621" spans="1:48" s="118" customFormat="1" ht="15.75" customHeight="1">
      <c r="A621" s="1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V621" s="1"/>
    </row>
    <row r="622" spans="1:48" s="118" customFormat="1" ht="15.75" customHeight="1">
      <c r="A622" s="1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V622" s="1"/>
    </row>
    <row r="623" spans="1:48" s="118" customFormat="1" ht="15.75" customHeight="1">
      <c r="A623" s="1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V623" s="1"/>
    </row>
    <row r="624" spans="1:48" s="118" customFormat="1" ht="15.75" customHeight="1">
      <c r="A624" s="1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V624" s="1"/>
    </row>
    <row r="625" spans="1:48" s="118" customFormat="1" ht="15.75" customHeight="1">
      <c r="A625" s="1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V625" s="1"/>
    </row>
    <row r="626" spans="1:48" s="118" customFormat="1" ht="15.75" customHeight="1">
      <c r="A626" s="1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V626" s="1"/>
    </row>
    <row r="627" spans="1:48" s="118" customFormat="1" ht="15.75" customHeight="1">
      <c r="A627" s="1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V627" s="1"/>
    </row>
    <row r="628" spans="1:48" s="118" customFormat="1" ht="15.75" customHeight="1">
      <c r="A628" s="1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V628" s="1"/>
    </row>
    <row r="629" spans="1:48" s="118" customFormat="1" ht="15.75" customHeight="1">
      <c r="A629" s="1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V629" s="1"/>
    </row>
    <row r="630" spans="1:48" s="118" customFormat="1" ht="15.75" customHeight="1">
      <c r="A630" s="1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V630" s="1"/>
    </row>
    <row r="631" spans="1:48" s="118" customFormat="1" ht="15.75" customHeight="1">
      <c r="A631" s="1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V631" s="1"/>
    </row>
    <row r="632" spans="1:48" s="118" customFormat="1" ht="15.75" customHeight="1">
      <c r="A632" s="1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V632" s="1"/>
    </row>
    <row r="633" spans="1:48" s="118" customFormat="1" ht="15.75" customHeight="1">
      <c r="A633" s="1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V633" s="1"/>
    </row>
    <row r="634" spans="1:48" s="118" customFormat="1" ht="15.75" customHeight="1">
      <c r="A634" s="1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V634" s="1"/>
    </row>
    <row r="635" spans="1:48" s="118" customFormat="1" ht="15.75" customHeight="1">
      <c r="A635" s="1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V635" s="1"/>
    </row>
    <row r="636" spans="1:48" s="118" customFormat="1" ht="15.75" customHeight="1">
      <c r="A636" s="1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V636" s="1"/>
    </row>
    <row r="637" spans="1:48" s="118" customFormat="1" ht="15.75" customHeight="1">
      <c r="A637" s="1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V637" s="1"/>
    </row>
    <row r="638" spans="1:48" s="118" customFormat="1" ht="15.75" customHeight="1">
      <c r="A638" s="1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V638" s="1"/>
    </row>
    <row r="639" spans="1:48" s="118" customFormat="1" ht="15.75" customHeight="1">
      <c r="A639" s="1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V639" s="1"/>
    </row>
    <row r="640" spans="1:48" s="118" customFormat="1" ht="15.75" customHeight="1">
      <c r="A640" s="1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V640" s="1"/>
    </row>
    <row r="641" spans="1:48" s="118" customFormat="1" ht="15.75" customHeight="1">
      <c r="A641" s="1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V641" s="1"/>
    </row>
    <row r="642" spans="1:48" s="118" customFormat="1" ht="15.75" customHeight="1">
      <c r="A642" s="1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V642" s="1"/>
    </row>
    <row r="643" spans="1:48" s="118" customFormat="1" ht="15.75" customHeight="1">
      <c r="A643" s="1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V643" s="1"/>
    </row>
    <row r="644" spans="1:48" s="118" customFormat="1" ht="15.75" customHeight="1">
      <c r="A644" s="1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V644" s="1"/>
    </row>
    <row r="645" spans="1:48" s="118" customFormat="1" ht="15.75" customHeight="1">
      <c r="A645" s="1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V645" s="1"/>
    </row>
    <row r="646" spans="1:48" s="118" customFormat="1" ht="15.75" customHeight="1">
      <c r="A646" s="1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V646" s="1"/>
    </row>
    <row r="647" spans="1:48" s="118" customFormat="1" ht="15.75" customHeight="1">
      <c r="A647" s="1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V647" s="1"/>
    </row>
    <row r="648" spans="1:48" s="118" customFormat="1" ht="15.75" customHeight="1">
      <c r="A648" s="1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V648" s="1"/>
    </row>
    <row r="649" spans="1:48" s="118" customFormat="1" ht="15.75" customHeight="1">
      <c r="A649" s="1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V649" s="1"/>
    </row>
    <row r="650" spans="1:48" s="118" customFormat="1" ht="15.75" customHeight="1">
      <c r="A650" s="1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V650" s="1"/>
    </row>
    <row r="651" spans="1:48" s="118" customFormat="1" ht="15.75" customHeight="1">
      <c r="A651" s="1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V651" s="1"/>
    </row>
    <row r="652" spans="1:48" s="118" customFormat="1" ht="15.75" customHeight="1">
      <c r="A652" s="1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V652" s="1"/>
    </row>
    <row r="653" spans="1:48" s="118" customFormat="1" ht="15.75" customHeight="1">
      <c r="A653" s="1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V653" s="1"/>
    </row>
    <row r="654" spans="1:48" s="118" customFormat="1" ht="15.75" customHeight="1">
      <c r="A654" s="1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V654" s="1"/>
    </row>
    <row r="655" spans="1:48" s="118" customFormat="1" ht="15.75" customHeight="1">
      <c r="A655" s="1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V655" s="1"/>
    </row>
    <row r="656" spans="1:48" s="118" customFormat="1" ht="15.75" customHeight="1">
      <c r="A656" s="1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V656" s="1"/>
    </row>
    <row r="657" spans="1:48" s="118" customFormat="1" ht="15.75" customHeight="1">
      <c r="A657" s="1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V657" s="1"/>
    </row>
    <row r="658" spans="1:48" s="118" customFormat="1" ht="15.75" customHeight="1">
      <c r="A658" s="1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V658" s="1"/>
    </row>
    <row r="659" spans="1:48" s="118" customFormat="1" ht="15.75" customHeight="1">
      <c r="A659" s="1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V659" s="1"/>
    </row>
    <row r="660" spans="1:48" s="118" customFormat="1" ht="15.75" customHeight="1">
      <c r="A660" s="1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V660" s="1"/>
    </row>
    <row r="661" spans="1:48" s="118" customFormat="1" ht="15.75" customHeight="1">
      <c r="A661" s="1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V661" s="1"/>
    </row>
    <row r="662" spans="1:48" s="118" customFormat="1" ht="15.75" customHeight="1">
      <c r="A662" s="1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V662" s="1"/>
    </row>
    <row r="663" spans="1:48" s="118" customFormat="1" ht="15.75" customHeight="1">
      <c r="A663" s="1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V663" s="1"/>
    </row>
    <row r="664" spans="1:48" s="118" customFormat="1" ht="15.75" customHeight="1">
      <c r="A664" s="1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V664" s="1"/>
    </row>
    <row r="665" spans="1:48" s="118" customFormat="1" ht="15.75" customHeight="1">
      <c r="A665" s="1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V665" s="1"/>
    </row>
    <row r="666" spans="1:48" s="118" customFormat="1" ht="15.75" customHeight="1">
      <c r="A666" s="1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V666" s="1"/>
    </row>
    <row r="667" spans="1:48" s="118" customFormat="1" ht="15.75" customHeight="1">
      <c r="A667" s="1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V667" s="1"/>
    </row>
    <row r="668" spans="1:48" s="118" customFormat="1" ht="15.75" customHeight="1">
      <c r="A668" s="1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V668" s="1"/>
    </row>
    <row r="669" spans="1:48" s="118" customFormat="1" ht="15.75" customHeight="1">
      <c r="A669" s="1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V669" s="1"/>
    </row>
    <row r="670" spans="1:48" s="118" customFormat="1" ht="15.75" customHeight="1">
      <c r="A670" s="1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V670" s="1"/>
    </row>
    <row r="671" spans="1:48" s="118" customFormat="1" ht="15.75" customHeight="1">
      <c r="A671" s="1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V671" s="1"/>
    </row>
    <row r="672" spans="1:48" s="118" customFormat="1" ht="15.75" customHeight="1">
      <c r="A672" s="1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V672" s="1"/>
    </row>
    <row r="673" spans="1:48" s="118" customFormat="1" ht="15.75" customHeight="1">
      <c r="A673" s="1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V673" s="1"/>
    </row>
    <row r="674" spans="1:48" s="118" customFormat="1" ht="15.75" customHeight="1">
      <c r="A674" s="1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V674" s="1"/>
    </row>
    <row r="675" spans="1:48" s="118" customFormat="1" ht="15.75" customHeight="1">
      <c r="A675" s="1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V675" s="1"/>
    </row>
    <row r="676" spans="1:48" s="118" customFormat="1" ht="15.75" customHeight="1">
      <c r="A676" s="1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V676" s="1"/>
    </row>
    <row r="677" spans="1:48" s="118" customFormat="1" ht="15.75" customHeight="1">
      <c r="A677" s="1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V677" s="1"/>
    </row>
    <row r="678" spans="1:48" s="118" customFormat="1" ht="15.75" customHeight="1">
      <c r="A678" s="1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V678" s="1"/>
    </row>
    <row r="679" spans="1:48" s="118" customFormat="1" ht="15.75" customHeight="1">
      <c r="A679" s="1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V679" s="1"/>
    </row>
    <row r="680" spans="1:48" s="118" customFormat="1" ht="15.75" customHeight="1">
      <c r="A680" s="1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V680" s="1"/>
    </row>
    <row r="681" spans="1:48" s="118" customFormat="1" ht="15.75" customHeight="1">
      <c r="A681" s="1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V681" s="1"/>
    </row>
    <row r="682" spans="1:48" s="118" customFormat="1" ht="15.75" customHeight="1">
      <c r="A682" s="1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V682" s="1"/>
    </row>
    <row r="683" spans="1:48" s="118" customFormat="1" ht="15.75" customHeight="1">
      <c r="A683" s="1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V683" s="1"/>
    </row>
    <row r="684" spans="1:48" s="118" customFormat="1" ht="15.75" customHeight="1">
      <c r="A684" s="1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V684" s="1"/>
    </row>
    <row r="685" spans="1:48" s="118" customFormat="1" ht="15.75" customHeight="1">
      <c r="A685" s="1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V685" s="1"/>
    </row>
    <row r="686" spans="1:48" s="118" customFormat="1" ht="15.75" customHeight="1">
      <c r="A686" s="1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V686" s="1"/>
    </row>
    <row r="687" spans="1:48" s="118" customFormat="1" ht="15.75" customHeight="1">
      <c r="A687" s="1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V687" s="1"/>
    </row>
    <row r="688" spans="1:48" s="118" customFormat="1" ht="15.75" customHeight="1">
      <c r="A688" s="1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V688" s="1"/>
    </row>
    <row r="689" spans="1:48" s="118" customFormat="1" ht="15.75" customHeight="1">
      <c r="A689" s="1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V689" s="1"/>
    </row>
    <row r="690" spans="1:48" s="118" customFormat="1" ht="15.75" customHeight="1">
      <c r="A690" s="1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V690" s="1"/>
    </row>
    <row r="691" spans="1:48" s="118" customFormat="1" ht="15.75" customHeight="1">
      <c r="A691" s="1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V691" s="1"/>
    </row>
    <row r="692" spans="1:48" s="118" customFormat="1" ht="15.75" customHeight="1">
      <c r="A692" s="1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V692" s="1"/>
    </row>
    <row r="693" spans="1:48" s="118" customFormat="1" ht="15.75" customHeight="1">
      <c r="A693" s="1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V693" s="1"/>
    </row>
    <row r="694" spans="1:48" s="118" customFormat="1" ht="15.75" customHeight="1">
      <c r="A694" s="1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V694" s="1"/>
    </row>
    <row r="695" spans="1:48" s="118" customFormat="1" ht="15.75" customHeight="1">
      <c r="A695" s="1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V695" s="1"/>
    </row>
    <row r="696" spans="1:48" s="118" customFormat="1" ht="15.75" customHeight="1">
      <c r="A696" s="1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V696" s="1"/>
    </row>
    <row r="697" spans="1:48" s="118" customFormat="1" ht="15.75" customHeight="1">
      <c r="A697" s="1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V697" s="1"/>
    </row>
    <row r="698" spans="1:48" s="118" customFormat="1" ht="15.75" customHeight="1">
      <c r="A698" s="1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V698" s="1"/>
    </row>
    <row r="699" spans="1:48" s="118" customFormat="1" ht="15.75" customHeight="1">
      <c r="A699" s="1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V699" s="1"/>
    </row>
    <row r="700" spans="1:48" s="118" customFormat="1" ht="15.75" customHeight="1">
      <c r="A700" s="1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V700" s="1"/>
    </row>
    <row r="701" spans="1:48" s="118" customFormat="1" ht="15.75" customHeight="1">
      <c r="A701" s="1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V701" s="1"/>
    </row>
    <row r="702" spans="1:48" s="118" customFormat="1" ht="15.75" customHeight="1">
      <c r="A702" s="1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V702" s="1"/>
    </row>
    <row r="703" spans="1:48" s="118" customFormat="1" ht="15.75" customHeight="1">
      <c r="A703" s="1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V703" s="1"/>
    </row>
    <row r="704" spans="1:48" s="118" customFormat="1" ht="15.75" customHeight="1">
      <c r="A704" s="1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V704" s="1"/>
    </row>
    <row r="705" spans="1:48" s="118" customFormat="1" ht="15.75" customHeight="1">
      <c r="A705" s="1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V705" s="1"/>
    </row>
    <row r="706" spans="1:48" s="118" customFormat="1" ht="15.75" customHeight="1">
      <c r="A706" s="1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V706" s="1"/>
    </row>
    <row r="707" spans="1:48" s="118" customFormat="1" ht="15.75" customHeight="1">
      <c r="A707" s="1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V707" s="1"/>
    </row>
    <row r="708" spans="1:48" s="118" customFormat="1" ht="15.75" customHeight="1">
      <c r="A708" s="1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V708" s="1"/>
    </row>
    <row r="709" spans="1:48" s="118" customFormat="1" ht="15.75" customHeight="1">
      <c r="A709" s="1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V709" s="1"/>
    </row>
    <row r="710" spans="1:48" s="118" customFormat="1" ht="15.75" customHeight="1">
      <c r="A710" s="1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V710" s="1"/>
    </row>
    <row r="711" spans="1:48" s="118" customFormat="1" ht="15.75" customHeight="1">
      <c r="A711" s="1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V711" s="1"/>
    </row>
    <row r="712" spans="1:48" s="118" customFormat="1" ht="15.75" customHeight="1">
      <c r="A712" s="1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V712" s="1"/>
    </row>
    <row r="713" spans="1:48" s="118" customFormat="1" ht="15.75" customHeight="1">
      <c r="A713" s="1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V713" s="1"/>
    </row>
    <row r="714" spans="1:48" s="118" customFormat="1" ht="15.75" customHeight="1">
      <c r="A714" s="1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V714" s="1"/>
    </row>
    <row r="715" spans="1:48" s="118" customFormat="1" ht="15.75" customHeight="1">
      <c r="A715" s="1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V715" s="1"/>
    </row>
    <row r="716" spans="1:48" s="118" customFormat="1" ht="15.75" customHeight="1">
      <c r="A716" s="1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V716" s="1"/>
    </row>
    <row r="717" spans="1:48" s="118" customFormat="1" ht="15.75" customHeight="1">
      <c r="A717" s="1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V717" s="1"/>
    </row>
    <row r="718" spans="1:48" s="118" customFormat="1" ht="15.75" customHeight="1">
      <c r="A718" s="1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V718" s="1"/>
    </row>
    <row r="719" spans="1:48" s="118" customFormat="1" ht="15.75" customHeight="1">
      <c r="A719" s="1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V719" s="1"/>
    </row>
    <row r="720" spans="1:48" s="118" customFormat="1" ht="15.75" customHeight="1">
      <c r="A720" s="1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V720" s="1"/>
    </row>
    <row r="721" spans="1:48" s="118" customFormat="1" ht="15.75" customHeight="1">
      <c r="A721" s="1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V721" s="1"/>
    </row>
    <row r="722" spans="1:48" s="118" customFormat="1" ht="15.75" customHeight="1">
      <c r="A722" s="1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V722" s="1"/>
    </row>
    <row r="723" spans="1:48" s="118" customFormat="1" ht="15.75" customHeight="1">
      <c r="A723" s="1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V723" s="1"/>
    </row>
    <row r="724" spans="1:48" s="118" customFormat="1" ht="15.75" customHeight="1">
      <c r="A724" s="1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V724" s="1"/>
    </row>
    <row r="725" spans="1:48" s="118" customFormat="1" ht="15.75" customHeight="1">
      <c r="A725" s="1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V725" s="1"/>
    </row>
    <row r="726" spans="1:48" s="118" customFormat="1" ht="15.75" customHeight="1">
      <c r="A726" s="1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V726" s="1"/>
    </row>
    <row r="727" spans="1:48" s="118" customFormat="1" ht="15.75" customHeight="1">
      <c r="A727" s="1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V727" s="1"/>
    </row>
    <row r="728" spans="1:48" s="118" customFormat="1" ht="15.75" customHeight="1">
      <c r="A728" s="1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V728" s="1"/>
    </row>
    <row r="729" spans="1:48" s="118" customFormat="1" ht="15.75" customHeight="1">
      <c r="A729" s="1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V729" s="1"/>
    </row>
    <row r="730" spans="1:48" s="118" customFormat="1" ht="15.75" customHeight="1">
      <c r="A730" s="1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V730" s="1"/>
    </row>
    <row r="731" spans="1:48" s="118" customFormat="1" ht="15.75" customHeight="1">
      <c r="A731" s="1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V731" s="1"/>
    </row>
    <row r="732" spans="1:48" s="118" customFormat="1" ht="15.75" customHeight="1">
      <c r="A732" s="1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V732" s="1"/>
    </row>
    <row r="733" spans="1:48" s="118" customFormat="1" ht="15.75" customHeight="1">
      <c r="A733" s="1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V733" s="1"/>
    </row>
    <row r="734" spans="1:48" s="118" customFormat="1" ht="15.75" customHeight="1">
      <c r="A734" s="1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V734" s="1"/>
    </row>
    <row r="735" spans="1:48" s="118" customFormat="1" ht="15.75" customHeight="1">
      <c r="A735" s="1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V735" s="1"/>
    </row>
    <row r="736" spans="1:48" s="118" customFormat="1" ht="15.75" customHeight="1">
      <c r="A736" s="1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V736" s="1"/>
    </row>
    <row r="737" spans="1:48" s="118" customFormat="1" ht="15.75" customHeight="1">
      <c r="A737" s="1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V737" s="1"/>
    </row>
    <row r="738" spans="1:48" s="118" customFormat="1" ht="15.75" customHeight="1">
      <c r="A738" s="1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V738" s="1"/>
    </row>
    <row r="739" spans="1:48" s="118" customFormat="1" ht="15.75" customHeight="1">
      <c r="A739" s="1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V739" s="1"/>
    </row>
    <row r="740" spans="1:48" s="118" customFormat="1" ht="15.75" customHeight="1">
      <c r="A740" s="1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V740" s="1"/>
    </row>
    <row r="741" spans="1:48" s="118" customFormat="1" ht="15.75" customHeight="1">
      <c r="A741" s="1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V741" s="1"/>
    </row>
    <row r="742" spans="1:48" s="118" customFormat="1" ht="15.75" customHeight="1">
      <c r="A742" s="1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V742" s="1"/>
    </row>
    <row r="743" spans="1:48" s="118" customFormat="1" ht="15.75" customHeight="1">
      <c r="A743" s="1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V743" s="1"/>
    </row>
    <row r="744" spans="1:48" s="118" customFormat="1" ht="15.75" customHeight="1">
      <c r="A744" s="1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V744" s="1"/>
    </row>
    <row r="745" spans="1:48" s="118" customFormat="1" ht="15.75" customHeight="1">
      <c r="A745" s="1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V745" s="1"/>
    </row>
    <row r="746" spans="1:48" s="118" customFormat="1" ht="15.75" customHeight="1">
      <c r="A746" s="1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V746" s="1"/>
    </row>
    <row r="747" spans="1:48" s="118" customFormat="1" ht="15.75" customHeight="1">
      <c r="A747" s="1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V747" s="1"/>
    </row>
    <row r="748" spans="1:48" s="118" customFormat="1" ht="15.75" customHeight="1">
      <c r="A748" s="1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V748" s="1"/>
    </row>
    <row r="749" spans="1:48" s="118" customFormat="1" ht="15.75" customHeight="1">
      <c r="A749" s="1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V749" s="1"/>
    </row>
    <row r="750" spans="1:48" s="118" customFormat="1" ht="15.75" customHeight="1">
      <c r="A750" s="1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V750" s="1"/>
    </row>
    <row r="751" spans="1:48" s="118" customFormat="1" ht="15.75" customHeight="1">
      <c r="A751" s="1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V751" s="1"/>
    </row>
    <row r="752" spans="1:48" s="118" customFormat="1" ht="15.75" customHeight="1">
      <c r="A752" s="1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V752" s="1"/>
    </row>
    <row r="753" spans="1:48" s="118" customFormat="1" ht="15.75" customHeight="1">
      <c r="A753" s="1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V753" s="1"/>
    </row>
    <row r="754" spans="1:48" s="118" customFormat="1" ht="15.75" customHeight="1">
      <c r="A754" s="1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V754" s="1"/>
    </row>
    <row r="755" spans="1:48" s="118" customFormat="1" ht="15.75" customHeight="1">
      <c r="A755" s="1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V755" s="1"/>
    </row>
    <row r="756" spans="1:48" s="118" customFormat="1" ht="15.75" customHeight="1">
      <c r="A756" s="1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V756" s="1"/>
    </row>
    <row r="757" spans="1:48" s="118" customFormat="1" ht="15.75" customHeight="1">
      <c r="A757" s="1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V757" s="1"/>
    </row>
    <row r="758" spans="1:48" s="118" customFormat="1" ht="15.75" customHeight="1">
      <c r="A758" s="1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V758" s="1"/>
    </row>
    <row r="759" spans="1:48" s="118" customFormat="1" ht="15.75" customHeight="1">
      <c r="A759" s="1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V759" s="1"/>
    </row>
    <row r="760" spans="1:48" s="118" customFormat="1" ht="15.75" customHeight="1">
      <c r="A760" s="1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V760" s="1"/>
    </row>
    <row r="761" spans="1:48" s="118" customFormat="1" ht="15.75" customHeight="1">
      <c r="A761" s="1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V761" s="1"/>
    </row>
    <row r="762" spans="1:48" s="118" customFormat="1" ht="15.75" customHeight="1">
      <c r="A762" s="1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V762" s="1"/>
    </row>
    <row r="763" spans="1:48" s="118" customFormat="1" ht="15.75" customHeight="1">
      <c r="A763" s="1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V763" s="1"/>
    </row>
    <row r="764" spans="1:48" s="118" customFormat="1" ht="15.75" customHeight="1">
      <c r="A764" s="1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V764" s="1"/>
    </row>
    <row r="765" spans="1:48" s="118" customFormat="1" ht="15.75" customHeight="1">
      <c r="A765" s="1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V765" s="1"/>
    </row>
    <row r="766" spans="1:48" s="118" customFormat="1" ht="15.75" customHeight="1">
      <c r="A766" s="1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V766" s="1"/>
    </row>
    <row r="767" spans="1:48" s="118" customFormat="1" ht="15.75" customHeight="1">
      <c r="A767" s="1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V767" s="1"/>
    </row>
    <row r="768" spans="1:48" s="118" customFormat="1" ht="15.75" customHeight="1">
      <c r="A768" s="1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V768" s="1"/>
    </row>
    <row r="769" spans="1:48" s="118" customFormat="1" ht="15.75" customHeight="1">
      <c r="A769" s="1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V769" s="1"/>
    </row>
    <row r="770" spans="1:48" s="118" customFormat="1" ht="15.75" customHeight="1">
      <c r="A770" s="1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V770" s="1"/>
    </row>
    <row r="771" spans="1:48" s="118" customFormat="1" ht="15.75" customHeight="1">
      <c r="A771" s="1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V771" s="1"/>
    </row>
    <row r="772" spans="1:48" s="118" customFormat="1" ht="15.75" customHeight="1">
      <c r="A772" s="1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V772" s="1"/>
    </row>
    <row r="773" spans="1:48" s="118" customFormat="1" ht="15.75" customHeight="1">
      <c r="A773" s="1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V773" s="1"/>
    </row>
    <row r="774" spans="1:48" s="118" customFormat="1" ht="15.75" customHeight="1">
      <c r="A774" s="1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V774" s="1"/>
    </row>
    <row r="775" spans="1:48" s="118" customFormat="1" ht="15.75" customHeight="1">
      <c r="A775" s="1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V775" s="1"/>
    </row>
    <row r="776" spans="1:48" s="118" customFormat="1" ht="15.75" customHeight="1">
      <c r="A776" s="1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V776" s="1"/>
    </row>
    <row r="777" spans="1:48" s="118" customFormat="1" ht="15.75" customHeight="1">
      <c r="A777" s="1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V777" s="1"/>
    </row>
    <row r="778" spans="1:48" s="118" customFormat="1" ht="15.75" customHeight="1">
      <c r="A778" s="1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V778" s="1"/>
    </row>
    <row r="779" spans="1:48" s="118" customFormat="1" ht="15.75" customHeight="1">
      <c r="A779" s="1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V779" s="1"/>
    </row>
    <row r="780" spans="1:48" s="118" customFormat="1" ht="15.75" customHeight="1">
      <c r="A780" s="1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V780" s="1"/>
    </row>
    <row r="781" spans="1:48" s="118" customFormat="1" ht="15.75" customHeight="1">
      <c r="A781" s="1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V781" s="1"/>
    </row>
    <row r="782" spans="1:48" s="118" customFormat="1" ht="15.75" customHeight="1">
      <c r="A782" s="1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V782" s="1"/>
    </row>
    <row r="783" spans="1:48" s="118" customFormat="1" ht="15.75" customHeight="1">
      <c r="A783" s="1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V783" s="1"/>
    </row>
    <row r="784" spans="1:48" s="118" customFormat="1" ht="15.75" customHeight="1">
      <c r="A784" s="1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V784" s="1"/>
    </row>
    <row r="785" spans="1:48" s="118" customFormat="1" ht="15.75" customHeight="1">
      <c r="A785" s="1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V785" s="1"/>
    </row>
    <row r="786" spans="1:48" s="118" customFormat="1" ht="15.75" customHeight="1">
      <c r="A786" s="1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V786" s="1"/>
    </row>
    <row r="787" spans="1:48" s="118" customFormat="1" ht="15.75" customHeight="1">
      <c r="A787" s="1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V787" s="1"/>
    </row>
    <row r="788" spans="1:48" s="118" customFormat="1" ht="15.75" customHeight="1">
      <c r="A788" s="1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V788" s="1"/>
    </row>
    <row r="789" spans="1:48" s="118" customFormat="1" ht="15.75" customHeight="1">
      <c r="A789" s="1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V789" s="1"/>
    </row>
    <row r="790" spans="1:48" s="118" customFormat="1" ht="15.75" customHeight="1">
      <c r="A790" s="1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V790" s="1"/>
    </row>
    <row r="791" spans="1:48" s="118" customFormat="1" ht="15.75" customHeight="1">
      <c r="A791" s="1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V791" s="1"/>
    </row>
    <row r="792" spans="1:48" s="118" customFormat="1" ht="15.75" customHeight="1">
      <c r="A792" s="1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V792" s="1"/>
    </row>
    <row r="793" spans="1:48" s="118" customFormat="1" ht="15.75" customHeight="1">
      <c r="A793" s="1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V793" s="1"/>
    </row>
    <row r="794" spans="1:48" s="118" customFormat="1" ht="15.75" customHeight="1">
      <c r="A794" s="1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V794" s="1"/>
    </row>
    <row r="795" spans="1:48" s="118" customFormat="1" ht="15.75" customHeight="1">
      <c r="A795" s="1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V795" s="1"/>
    </row>
    <row r="796" spans="1:48" s="118" customFormat="1" ht="15.75" customHeight="1">
      <c r="A796" s="1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V796" s="1"/>
    </row>
    <row r="797" spans="1:48" s="118" customFormat="1" ht="15.75" customHeight="1">
      <c r="A797" s="1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V797" s="1"/>
    </row>
    <row r="798" spans="1:48" s="118" customFormat="1" ht="15.75" customHeight="1">
      <c r="A798" s="1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V798" s="1"/>
    </row>
    <row r="799" spans="1:48" s="118" customFormat="1" ht="15.75" customHeight="1">
      <c r="A799" s="1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V799" s="1"/>
    </row>
    <row r="800" spans="1:48" s="118" customFormat="1" ht="15.75" customHeight="1">
      <c r="A800" s="1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V800" s="1"/>
    </row>
    <row r="801" spans="1:48" s="118" customFormat="1" ht="15.75" customHeight="1">
      <c r="A801" s="1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V801" s="1"/>
    </row>
    <row r="802" spans="1:48" s="118" customFormat="1" ht="15.75" customHeight="1">
      <c r="A802" s="1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V802" s="1"/>
    </row>
    <row r="803" spans="1:48" s="118" customFormat="1" ht="15.75" customHeight="1">
      <c r="A803" s="1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V803" s="1"/>
    </row>
    <row r="804" spans="1:48" s="118" customFormat="1" ht="15.75" customHeight="1">
      <c r="A804" s="1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V804" s="1"/>
    </row>
    <row r="805" spans="1:48" s="118" customFormat="1" ht="15.75" customHeight="1">
      <c r="A805" s="1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V805" s="1"/>
    </row>
    <row r="806" spans="1:48" s="118" customFormat="1" ht="15.75" customHeight="1">
      <c r="A806" s="1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V806" s="1"/>
    </row>
    <row r="807" spans="1:48" s="118" customFormat="1" ht="15.75" customHeight="1">
      <c r="A807" s="1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V807" s="1"/>
    </row>
    <row r="808" spans="1:48" s="118" customFormat="1" ht="15.75" customHeight="1">
      <c r="A808" s="1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V808" s="1"/>
    </row>
    <row r="809" spans="1:48" s="118" customFormat="1" ht="15.75" customHeight="1">
      <c r="A809" s="1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V809" s="1"/>
    </row>
    <row r="810" spans="1:48" s="118" customFormat="1" ht="15.75" customHeight="1">
      <c r="A810" s="1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V810" s="1"/>
    </row>
    <row r="811" spans="1:48" s="118" customFormat="1" ht="15.75" customHeight="1">
      <c r="A811" s="1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V811" s="1"/>
    </row>
    <row r="812" spans="1:48" s="118" customFormat="1" ht="15.75" customHeight="1">
      <c r="A812" s="1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V812" s="1"/>
    </row>
    <row r="813" spans="1:48" s="118" customFormat="1" ht="15.75" customHeight="1">
      <c r="A813" s="1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V813" s="1"/>
    </row>
    <row r="814" spans="1:48" s="118" customFormat="1" ht="15.75" customHeight="1">
      <c r="A814" s="1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V814" s="1"/>
    </row>
    <row r="815" spans="1:48" s="118" customFormat="1" ht="15.75" customHeight="1">
      <c r="A815" s="1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V815" s="1"/>
    </row>
    <row r="816" spans="1:48" s="118" customFormat="1" ht="15.75" customHeight="1">
      <c r="A816" s="1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V816" s="1"/>
    </row>
    <row r="817" spans="1:48" s="118" customFormat="1" ht="15.75" customHeight="1">
      <c r="A817" s="1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V817" s="1"/>
    </row>
    <row r="818" spans="1:48" s="118" customFormat="1" ht="15.75" customHeight="1">
      <c r="A818" s="1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V818" s="1"/>
    </row>
    <row r="819" spans="1:48" s="118" customFormat="1" ht="15.75" customHeight="1">
      <c r="A819" s="1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V819" s="1"/>
    </row>
    <row r="820" spans="1:48" s="118" customFormat="1" ht="15.75" customHeight="1">
      <c r="A820" s="1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V820" s="1"/>
    </row>
    <row r="821" spans="1:48" s="118" customFormat="1" ht="15.75" customHeight="1">
      <c r="A821" s="1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V821" s="1"/>
    </row>
    <row r="822" spans="1:48" s="118" customFormat="1" ht="15.75" customHeight="1">
      <c r="A822" s="1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V822" s="1"/>
    </row>
    <row r="823" spans="1:48" s="118" customFormat="1" ht="15.75" customHeight="1">
      <c r="A823" s="1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V823" s="1"/>
    </row>
    <row r="824" spans="1:48" s="118" customFormat="1" ht="15.75" customHeight="1">
      <c r="A824" s="1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V824" s="1"/>
    </row>
    <row r="825" spans="1:48" s="118" customFormat="1" ht="15.75" customHeight="1">
      <c r="A825" s="1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V825" s="1"/>
    </row>
    <row r="826" spans="1:48" s="118" customFormat="1" ht="15.75" customHeight="1">
      <c r="A826" s="1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V826" s="1"/>
    </row>
    <row r="827" spans="1:48" s="118" customFormat="1" ht="15.75" customHeight="1">
      <c r="A827" s="1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V827" s="1"/>
    </row>
    <row r="828" spans="1:48" s="118" customFormat="1" ht="15.75" customHeight="1">
      <c r="A828" s="1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V828" s="1"/>
    </row>
    <row r="829" spans="1:48" s="118" customFormat="1" ht="15.75" customHeight="1">
      <c r="A829" s="1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V829" s="1"/>
    </row>
    <row r="830" spans="1:48" s="118" customFormat="1" ht="15.75" customHeight="1">
      <c r="A830" s="1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V830" s="1"/>
    </row>
    <row r="831" spans="1:48" s="118" customFormat="1" ht="15.75" customHeight="1">
      <c r="A831" s="1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V831" s="1"/>
    </row>
    <row r="832" spans="1:48" s="118" customFormat="1" ht="15.75" customHeight="1">
      <c r="A832" s="1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V832" s="1"/>
    </row>
    <row r="833" spans="1:48" s="118" customFormat="1" ht="15.75" customHeight="1">
      <c r="A833" s="1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V833" s="1"/>
    </row>
    <row r="834" spans="1:48" s="118" customFormat="1" ht="15.75" customHeight="1">
      <c r="A834" s="1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V834" s="1"/>
    </row>
    <row r="835" spans="1:48" s="118" customFormat="1" ht="15.75" customHeight="1">
      <c r="A835" s="1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V835" s="1"/>
    </row>
    <row r="836" spans="1:48" s="118" customFormat="1" ht="15.75" customHeight="1">
      <c r="A836" s="1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V836" s="1"/>
    </row>
    <row r="837" spans="1:48" s="118" customFormat="1" ht="15.75" customHeight="1">
      <c r="A837" s="1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V837" s="1"/>
    </row>
    <row r="838" spans="1:48" s="118" customFormat="1" ht="15.75" customHeight="1">
      <c r="A838" s="1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V838" s="1"/>
    </row>
    <row r="839" spans="1:48" s="118" customFormat="1" ht="15.75" customHeight="1">
      <c r="A839" s="1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V839" s="1"/>
    </row>
    <row r="840" spans="1:48" s="118" customFormat="1" ht="15.75" customHeight="1">
      <c r="A840" s="1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V840" s="1"/>
    </row>
    <row r="841" spans="1:48" s="118" customFormat="1" ht="15.75" customHeight="1">
      <c r="A841" s="1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V841" s="1"/>
    </row>
    <row r="842" spans="1:48" s="118" customFormat="1" ht="15.75" customHeight="1">
      <c r="A842" s="1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V842" s="1"/>
    </row>
    <row r="843" spans="1:48" s="118" customFormat="1" ht="15.75" customHeight="1">
      <c r="A843" s="1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V843" s="1"/>
    </row>
    <row r="844" spans="1:48" s="118" customFormat="1" ht="15.75" customHeight="1">
      <c r="A844" s="1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V844" s="1"/>
    </row>
    <row r="845" spans="1:48" s="118" customFormat="1" ht="15.75" customHeight="1">
      <c r="A845" s="1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V845" s="1"/>
    </row>
    <row r="846" spans="1:48" s="118" customFormat="1" ht="15.75" customHeight="1">
      <c r="A846" s="1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V846" s="1"/>
    </row>
    <row r="847" spans="1:48" s="118" customFormat="1" ht="15.75" customHeight="1">
      <c r="A847" s="1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V847" s="1"/>
    </row>
    <row r="848" spans="1:48" s="118" customFormat="1" ht="15.75" customHeight="1">
      <c r="A848" s="1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V848" s="1"/>
    </row>
    <row r="849" spans="1:48" s="118" customFormat="1" ht="15.75" customHeight="1">
      <c r="A849" s="1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V849" s="1"/>
    </row>
    <row r="850" spans="1:48" s="118" customFormat="1" ht="15.75" customHeight="1">
      <c r="A850" s="1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V850" s="1"/>
    </row>
    <row r="851" spans="1:48" s="118" customFormat="1" ht="15.75" customHeight="1">
      <c r="A851" s="1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V851" s="1"/>
    </row>
    <row r="852" spans="1:48" s="118" customFormat="1" ht="15.75" customHeight="1">
      <c r="A852" s="1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V852" s="1"/>
    </row>
    <row r="853" spans="1:48" s="118" customFormat="1" ht="15.75" customHeight="1">
      <c r="A853" s="1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V853" s="1"/>
    </row>
    <row r="854" spans="1:48" s="118" customFormat="1" ht="15.75" customHeight="1">
      <c r="A854" s="1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V854" s="1"/>
    </row>
    <row r="855" spans="1:48" s="118" customFormat="1" ht="15.75" customHeight="1">
      <c r="A855" s="1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V855" s="1"/>
    </row>
    <row r="856" spans="1:48" s="118" customFormat="1" ht="15.75" customHeight="1">
      <c r="A856" s="1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V856" s="1"/>
    </row>
    <row r="857" spans="1:48" s="118" customFormat="1" ht="15.75" customHeight="1">
      <c r="A857" s="1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V857" s="1"/>
    </row>
    <row r="858" spans="1:48" s="118" customFormat="1" ht="15.75" customHeight="1">
      <c r="A858" s="1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V858" s="1"/>
    </row>
    <row r="859" spans="1:48" s="118" customFormat="1" ht="15.75" customHeight="1">
      <c r="A859" s="1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V859" s="1"/>
    </row>
    <row r="860" spans="1:48" s="118" customFormat="1" ht="15.75" customHeight="1">
      <c r="A860" s="1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V860" s="1"/>
    </row>
    <row r="861" spans="1:48" s="118" customFormat="1" ht="15.75" customHeight="1">
      <c r="A861" s="1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V861" s="1"/>
    </row>
    <row r="862" spans="1:48" s="118" customFormat="1" ht="15.75" customHeight="1">
      <c r="A862" s="1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V862" s="1"/>
    </row>
    <row r="863" spans="1:48" s="118" customFormat="1" ht="15.75" customHeight="1">
      <c r="A863" s="1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V863" s="1"/>
    </row>
    <row r="864" spans="1:48" s="118" customFormat="1" ht="15.75" customHeight="1">
      <c r="A864" s="1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V864" s="1"/>
    </row>
    <row r="865" spans="1:48" s="118" customFormat="1" ht="15.75" customHeight="1">
      <c r="A865" s="1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V865" s="1"/>
    </row>
    <row r="866" spans="1:48" s="118" customFormat="1" ht="15.75" customHeight="1">
      <c r="A866" s="1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V866" s="1"/>
    </row>
    <row r="867" spans="1:48" s="118" customFormat="1" ht="15.75" customHeight="1">
      <c r="A867" s="1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V867" s="1"/>
    </row>
    <row r="868" spans="1:48" s="118" customFormat="1" ht="15.75" customHeight="1">
      <c r="A868" s="1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V868" s="1"/>
    </row>
    <row r="869" spans="1:48" s="118" customFormat="1" ht="15.75" customHeight="1">
      <c r="A869" s="1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V869" s="1"/>
    </row>
    <row r="870" spans="1:48" s="118" customFormat="1" ht="15.75" customHeight="1">
      <c r="A870" s="1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V870" s="1"/>
    </row>
    <row r="871" spans="1:48" s="118" customFormat="1" ht="15.75" customHeight="1">
      <c r="A871" s="1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V871" s="1"/>
    </row>
    <row r="872" spans="1:48" s="118" customFormat="1" ht="15.75" customHeight="1">
      <c r="A872" s="1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V872" s="1"/>
    </row>
    <row r="873" spans="1:48" s="118" customFormat="1" ht="15.75" customHeight="1">
      <c r="A873" s="1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V873" s="1"/>
    </row>
    <row r="874" spans="1:48" s="118" customFormat="1" ht="15.75" customHeight="1">
      <c r="A874" s="1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V874" s="1"/>
    </row>
    <row r="875" spans="1:48" s="118" customFormat="1" ht="15.75" customHeight="1">
      <c r="A875" s="1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V875" s="1"/>
    </row>
    <row r="876" spans="1:48" s="118" customFormat="1" ht="15.75" customHeight="1">
      <c r="A876" s="1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V876" s="1"/>
    </row>
    <row r="877" spans="1:48" s="118" customFormat="1" ht="15.75" customHeight="1">
      <c r="A877" s="1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V877" s="1"/>
    </row>
    <row r="878" spans="1:48" s="118" customFormat="1" ht="15.75" customHeight="1">
      <c r="A878" s="1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V878" s="1"/>
    </row>
    <row r="879" spans="1:48" s="118" customFormat="1" ht="15.75" customHeight="1">
      <c r="A879" s="1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V879" s="1"/>
    </row>
    <row r="880" spans="1:48" s="118" customFormat="1" ht="15.75" customHeight="1">
      <c r="A880" s="1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V880" s="1"/>
    </row>
    <row r="881" spans="1:48" s="118" customFormat="1" ht="15.75" customHeight="1">
      <c r="A881" s="1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V881" s="1"/>
    </row>
    <row r="882" spans="1:48" s="118" customFormat="1" ht="15.75" customHeight="1">
      <c r="A882" s="1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V882" s="1"/>
    </row>
    <row r="883" spans="1:48" s="118" customFormat="1" ht="15.75" customHeight="1">
      <c r="A883" s="1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V883" s="1"/>
    </row>
    <row r="884" spans="1:48" s="118" customFormat="1" ht="15.75" customHeight="1">
      <c r="A884" s="1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V884" s="1"/>
    </row>
    <row r="885" spans="1:48" s="118" customFormat="1" ht="15.75" customHeight="1">
      <c r="A885" s="1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V885" s="1"/>
    </row>
    <row r="886" spans="1:48" s="118" customFormat="1" ht="15.75" customHeight="1">
      <c r="A886" s="1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V886" s="1"/>
    </row>
    <row r="887" spans="1:48" s="118" customFormat="1" ht="15.75" customHeight="1">
      <c r="A887" s="1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V887" s="1"/>
    </row>
    <row r="888" spans="1:48" s="118" customFormat="1" ht="15.75" customHeight="1">
      <c r="A888" s="1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V888" s="1"/>
    </row>
    <row r="889" spans="1:48" s="118" customFormat="1" ht="15.75" customHeight="1">
      <c r="A889" s="1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V889" s="1"/>
    </row>
    <row r="890" spans="1:48" s="118" customFormat="1" ht="15.75" customHeight="1">
      <c r="A890" s="1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V890" s="1"/>
    </row>
    <row r="891" spans="1:48" s="118" customFormat="1" ht="15.75" customHeight="1">
      <c r="A891" s="1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V891" s="1"/>
    </row>
    <row r="892" spans="1:48" s="118" customFormat="1" ht="15.75" customHeight="1">
      <c r="A892" s="1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V892" s="1"/>
    </row>
    <row r="893" spans="1:48" s="118" customFormat="1" ht="15.75" customHeight="1">
      <c r="A893" s="1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V893" s="1"/>
    </row>
    <row r="894" spans="1:48" s="118" customFormat="1" ht="15.75" customHeight="1">
      <c r="A894" s="1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V894" s="1"/>
    </row>
    <row r="895" spans="1:48" s="118" customFormat="1" ht="15.75" customHeight="1">
      <c r="A895" s="1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V895" s="1"/>
    </row>
    <row r="896" spans="1:48" s="118" customFormat="1" ht="15.75" customHeight="1">
      <c r="A896" s="1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V896" s="1"/>
    </row>
    <row r="897" spans="1:48" s="118" customFormat="1" ht="15.75" customHeight="1">
      <c r="A897" s="1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V897" s="1"/>
    </row>
    <row r="898" spans="1:48" s="118" customFormat="1" ht="15.75" customHeight="1">
      <c r="A898" s="1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V898" s="1"/>
    </row>
    <row r="899" spans="1:48" s="118" customFormat="1" ht="15.75" customHeight="1">
      <c r="A899" s="1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V899" s="1"/>
    </row>
    <row r="900" spans="1:48" s="118" customFormat="1" ht="15.75" customHeight="1">
      <c r="A900" s="1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V900" s="1"/>
    </row>
    <row r="901" spans="1:48" s="118" customFormat="1" ht="15.75" customHeight="1">
      <c r="A901" s="1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V901" s="1"/>
    </row>
    <row r="902" spans="1:48" s="118" customFormat="1" ht="15.75" customHeight="1">
      <c r="A902" s="1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V902" s="1"/>
    </row>
    <row r="903" spans="1:48" s="118" customFormat="1" ht="15.75" customHeight="1">
      <c r="A903" s="1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V903" s="1"/>
    </row>
    <row r="904" spans="1:48" s="118" customFormat="1" ht="15.75" customHeight="1">
      <c r="A904" s="1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V904" s="1"/>
    </row>
    <row r="905" spans="1:48" s="118" customFormat="1" ht="15.75" customHeight="1">
      <c r="A905" s="1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V905" s="1"/>
    </row>
    <row r="906" spans="1:48" s="118" customFormat="1" ht="15.75" customHeight="1">
      <c r="A906" s="1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V906" s="1"/>
    </row>
    <row r="907" spans="1:48" s="118" customFormat="1" ht="15.75" customHeight="1">
      <c r="A907" s="1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V907" s="1"/>
    </row>
    <row r="908" spans="1:48" s="118" customFormat="1" ht="15.75" customHeight="1">
      <c r="A908" s="1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V908" s="1"/>
    </row>
    <row r="909" spans="1:48" s="118" customFormat="1" ht="15.75" customHeight="1">
      <c r="A909" s="1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V909" s="1"/>
    </row>
    <row r="910" spans="1:48" s="118" customFormat="1" ht="15.75" customHeight="1">
      <c r="A910" s="1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V910" s="1"/>
    </row>
    <row r="911" spans="1:48" s="118" customFormat="1" ht="15.75" customHeight="1">
      <c r="A911" s="1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V911" s="1"/>
    </row>
    <row r="912" spans="1:48" s="118" customFormat="1" ht="15.75" customHeight="1">
      <c r="A912" s="1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V912" s="1"/>
    </row>
    <row r="913" spans="1:48" s="118" customFormat="1" ht="15.75" customHeight="1">
      <c r="A913" s="1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V913" s="1"/>
    </row>
    <row r="914" spans="1:48" s="118" customFormat="1" ht="15.75" customHeight="1">
      <c r="A914" s="1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V914" s="1"/>
    </row>
    <row r="915" spans="1:48" s="118" customFormat="1" ht="15.75" customHeight="1">
      <c r="A915" s="1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V915" s="1"/>
    </row>
    <row r="916" spans="1:48" s="118" customFormat="1" ht="15.75" customHeight="1">
      <c r="A916" s="1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V916" s="1"/>
    </row>
    <row r="917" spans="1:48" s="118" customFormat="1" ht="15.75" customHeight="1">
      <c r="A917" s="1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V917" s="1"/>
    </row>
    <row r="918" spans="1:48" s="118" customFormat="1" ht="15.75" customHeight="1">
      <c r="A918" s="1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V918" s="1"/>
    </row>
    <row r="919" spans="1:48" s="118" customFormat="1" ht="15.75" customHeight="1">
      <c r="A919" s="1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V919" s="1"/>
    </row>
    <row r="920" spans="1:48" s="118" customFormat="1" ht="15.75" customHeight="1">
      <c r="A920" s="1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V920" s="1"/>
    </row>
    <row r="921" spans="1:48" s="118" customFormat="1" ht="15.75" customHeight="1">
      <c r="A921" s="1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V921" s="1"/>
    </row>
    <row r="922" spans="1:48" s="118" customFormat="1" ht="15.75" customHeight="1">
      <c r="A922" s="1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V922" s="1"/>
    </row>
    <row r="923" spans="1:48" s="118" customFormat="1" ht="15.75" customHeight="1">
      <c r="A923" s="1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V923" s="1"/>
    </row>
    <row r="924" spans="1:48" s="118" customFormat="1" ht="15.75" customHeight="1">
      <c r="A924" s="1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V924" s="1"/>
    </row>
    <row r="925" spans="1:48" s="118" customFormat="1" ht="15.75" customHeight="1">
      <c r="A925" s="1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V925" s="1"/>
    </row>
    <row r="926" spans="1:48" s="118" customFormat="1" ht="15.75" customHeight="1">
      <c r="A926" s="1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V926" s="1"/>
    </row>
    <row r="927" spans="1:48" s="118" customFormat="1" ht="15.75" customHeight="1">
      <c r="A927" s="1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V927" s="1"/>
    </row>
    <row r="928" spans="1:48" s="118" customFormat="1" ht="15.75" customHeight="1">
      <c r="A928" s="1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V928" s="1"/>
    </row>
    <row r="929" spans="1:48" s="118" customFormat="1" ht="15.75" customHeight="1">
      <c r="A929" s="1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V929" s="1"/>
    </row>
    <row r="930" spans="1:48" s="118" customFormat="1" ht="15.75" customHeight="1">
      <c r="A930" s="1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V930" s="1"/>
    </row>
    <row r="931" spans="1:48" s="118" customFormat="1" ht="15.75" customHeight="1">
      <c r="A931" s="1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V931" s="1"/>
    </row>
    <row r="932" spans="1:48" s="118" customFormat="1" ht="15.75" customHeight="1">
      <c r="A932" s="1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V932" s="1"/>
    </row>
    <row r="933" spans="1:48" s="118" customFormat="1" ht="15.75" customHeight="1">
      <c r="A933" s="1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V933" s="1"/>
    </row>
    <row r="934" spans="1:48" s="118" customFormat="1" ht="15.75" customHeight="1">
      <c r="A934" s="1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V934" s="1"/>
    </row>
    <row r="935" spans="1:48" s="118" customFormat="1" ht="15.75" customHeight="1">
      <c r="A935" s="1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V935" s="1"/>
    </row>
    <row r="936" spans="1:48" s="118" customFormat="1" ht="15.75" customHeight="1">
      <c r="A936" s="1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V936" s="1"/>
    </row>
    <row r="937" spans="1:48" s="118" customFormat="1" ht="15.75" customHeight="1">
      <c r="A937" s="1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V937" s="1"/>
    </row>
    <row r="938" spans="1:48" s="118" customFormat="1" ht="15.75" customHeight="1">
      <c r="A938" s="1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V938" s="1"/>
    </row>
    <row r="939" spans="1:48" s="118" customFormat="1" ht="15.75" customHeight="1">
      <c r="A939" s="1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V939" s="1"/>
    </row>
    <row r="940" spans="1:48" s="118" customFormat="1" ht="15.75" customHeight="1">
      <c r="A940" s="1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V940" s="1"/>
    </row>
    <row r="941" spans="1:48" s="118" customFormat="1" ht="15.75" customHeight="1">
      <c r="A941" s="1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V941" s="1"/>
    </row>
    <row r="942" spans="1:48" s="118" customFormat="1" ht="15.75" customHeight="1">
      <c r="A942" s="1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V942" s="1"/>
    </row>
    <row r="943" spans="1:48" s="118" customFormat="1" ht="15.75" customHeight="1">
      <c r="A943" s="1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V943" s="1"/>
    </row>
    <row r="944" spans="1:48" s="118" customFormat="1" ht="15.75" customHeight="1">
      <c r="A944" s="1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V944" s="1"/>
    </row>
    <row r="945" spans="1:48" s="118" customFormat="1" ht="15.75" customHeight="1">
      <c r="A945" s="1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V945" s="1"/>
    </row>
    <row r="946" spans="1:48" s="118" customFormat="1" ht="15.75" customHeight="1">
      <c r="A946" s="1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V946" s="1"/>
    </row>
    <row r="947" spans="1:48" s="118" customFormat="1" ht="15.75" customHeight="1">
      <c r="A947" s="1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V947" s="1"/>
    </row>
    <row r="948" spans="1:48" s="118" customFormat="1" ht="15.75" customHeight="1">
      <c r="A948" s="1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V948" s="1"/>
    </row>
    <row r="949" spans="1:48" s="118" customFormat="1" ht="15.75" customHeight="1">
      <c r="A949" s="1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V949" s="1"/>
    </row>
    <row r="950" spans="1:48" s="118" customFormat="1" ht="15.75" customHeight="1">
      <c r="A950" s="1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V950" s="1"/>
    </row>
    <row r="951" spans="1:48" s="118" customFormat="1" ht="15.75" customHeight="1">
      <c r="A951" s="1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V951" s="1"/>
    </row>
    <row r="952" spans="1:48" s="118" customFormat="1" ht="15.75" customHeight="1">
      <c r="A952" s="1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V952" s="1"/>
    </row>
    <row r="953" spans="1:48" s="118" customFormat="1" ht="15.75" customHeight="1">
      <c r="A953" s="1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V953" s="1"/>
    </row>
    <row r="954" spans="1:48" s="118" customFormat="1" ht="15.75" customHeight="1">
      <c r="A954" s="1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V954" s="1"/>
    </row>
    <row r="955" spans="1:48" s="118" customFormat="1" ht="15.75" customHeight="1">
      <c r="A955" s="1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V955" s="1"/>
    </row>
    <row r="956" spans="1:48" s="118" customFormat="1" ht="15.75" customHeight="1">
      <c r="A956" s="1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V956" s="1"/>
    </row>
    <row r="957" spans="1:48" s="118" customFormat="1" ht="15.75" customHeight="1">
      <c r="A957" s="1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V957" s="1"/>
    </row>
    <row r="958" spans="1:48" s="118" customFormat="1" ht="15.75" customHeight="1">
      <c r="A958" s="1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V958" s="1"/>
    </row>
    <row r="959" spans="1:48" s="118" customFormat="1" ht="15.75" customHeight="1">
      <c r="A959" s="1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V959" s="1"/>
    </row>
    <row r="960" spans="1:48" s="118" customFormat="1" ht="15.75" customHeight="1">
      <c r="A960" s="1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V960" s="1"/>
    </row>
    <row r="961" spans="1:48" s="118" customFormat="1" ht="15.75" customHeight="1">
      <c r="A961" s="1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V961" s="1"/>
    </row>
    <row r="962" spans="1:48" s="118" customFormat="1" ht="15.75" customHeight="1">
      <c r="A962" s="1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V962" s="1"/>
    </row>
    <row r="963" spans="1:48" s="118" customFormat="1" ht="15.75" customHeight="1">
      <c r="A963" s="1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V963" s="1"/>
    </row>
    <row r="964" spans="1:48" s="118" customFormat="1" ht="15.75" customHeight="1">
      <c r="A964" s="1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V964" s="1"/>
    </row>
    <row r="965" spans="1:48" s="118" customFormat="1" ht="15.75" customHeight="1">
      <c r="A965" s="1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V965" s="1"/>
    </row>
    <row r="966" spans="1:48" s="118" customFormat="1" ht="15.75" customHeight="1">
      <c r="A966" s="1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V966" s="1"/>
    </row>
  </sheetData>
  <mergeCells count="12">
    <mergeCell ref="C32:C33"/>
    <mergeCell ref="H38:J38"/>
    <mergeCell ref="B2:AE2"/>
    <mergeCell ref="B3:AE3"/>
    <mergeCell ref="H4:J4"/>
    <mergeCell ref="K4:M4"/>
    <mergeCell ref="N4:P4"/>
    <mergeCell ref="Q4:S4"/>
    <mergeCell ref="T4:V4"/>
    <mergeCell ref="W4:Y4"/>
    <mergeCell ref="Z4:AB4"/>
    <mergeCell ref="AC4:AE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965"/>
  <sheetViews>
    <sheetView topLeftCell="F1" zoomScale="85" zoomScaleNormal="85" zoomScalePageLayoutView="85" workbookViewId="0">
      <selection activeCell="F27" sqref="F27"/>
    </sheetView>
  </sheetViews>
  <sheetFormatPr defaultColWidth="14.42578125" defaultRowHeight="15" customHeight="1"/>
  <cols>
    <col min="1" max="1" width="10.7109375" style="1" customWidth="1"/>
    <col min="2" max="2" width="39.7109375" customWidth="1"/>
    <col min="3" max="3" width="15.140625" style="1" bestFit="1" customWidth="1"/>
    <col min="4" max="4" width="13.42578125" style="1" bestFit="1" customWidth="1"/>
    <col min="6" max="6" width="16.7109375" customWidth="1"/>
    <col min="7" max="7" width="25.140625" customWidth="1"/>
    <col min="8" max="8" width="11.7109375" customWidth="1"/>
    <col min="9" max="9" width="16.42578125" customWidth="1"/>
    <col min="10" max="10" width="23.7109375" customWidth="1"/>
    <col min="11" max="11" width="11.7109375" customWidth="1"/>
    <col min="12" max="12" width="17.7109375" customWidth="1"/>
    <col min="13" max="13" width="18.42578125" customWidth="1"/>
    <col min="14" max="14" width="11.7109375" customWidth="1"/>
    <col min="15" max="15" width="17.28515625" customWidth="1"/>
    <col min="16" max="16" width="23.7109375" customWidth="1"/>
    <col min="17" max="17" width="11.7109375" customWidth="1"/>
    <col min="18" max="18" width="17.28515625" customWidth="1"/>
    <col min="19" max="19" width="23.7109375" customWidth="1"/>
    <col min="20" max="20" width="11.7109375" customWidth="1"/>
    <col min="21" max="21" width="17.28515625" customWidth="1"/>
    <col min="22" max="22" width="15.7109375" customWidth="1"/>
    <col min="24" max="24" width="26.42578125" customWidth="1"/>
    <col min="29" max="47" width="14.42578125" style="118"/>
  </cols>
  <sheetData>
    <row r="1" spans="1:47" ht="81" customHeight="1" thickBot="1">
      <c r="A1" s="118"/>
      <c r="B1" s="487"/>
      <c r="C1" s="118"/>
      <c r="D1" s="118"/>
      <c r="E1" s="118"/>
      <c r="F1" s="118"/>
      <c r="G1" s="64"/>
      <c r="H1" s="64"/>
      <c r="I1" s="64"/>
      <c r="J1" s="64"/>
      <c r="K1" s="64"/>
      <c r="L1" s="64"/>
      <c r="M1" s="63"/>
      <c r="N1" s="63"/>
      <c r="O1" s="63"/>
      <c r="P1" s="63"/>
      <c r="Q1" s="63"/>
      <c r="R1" s="63"/>
      <c r="S1" s="63"/>
      <c r="T1" s="63"/>
      <c r="U1" s="63"/>
      <c r="V1" s="61"/>
      <c r="W1" s="61"/>
      <c r="X1" s="60"/>
      <c r="Y1" s="60"/>
      <c r="Z1" s="58"/>
      <c r="AA1" s="58"/>
      <c r="AB1" s="58"/>
      <c r="AC1" s="57"/>
    </row>
    <row r="2" spans="1:47" s="1" customFormat="1" ht="30" customHeight="1" thickTop="1" thickBot="1">
      <c r="A2" s="118"/>
      <c r="B2" s="737" t="s">
        <v>139</v>
      </c>
      <c r="C2" s="738"/>
      <c r="D2" s="738"/>
      <c r="E2" s="738"/>
      <c r="F2" s="738"/>
      <c r="G2" s="738"/>
      <c r="H2" s="738"/>
      <c r="I2" s="738"/>
      <c r="J2" s="738"/>
      <c r="K2" s="738"/>
      <c r="L2" s="738"/>
      <c r="M2" s="738"/>
      <c r="N2" s="738"/>
      <c r="O2" s="738"/>
      <c r="P2" s="738"/>
      <c r="Q2" s="738"/>
      <c r="R2" s="738"/>
      <c r="S2" s="738"/>
      <c r="T2" s="738"/>
      <c r="U2" s="738"/>
      <c r="V2" s="739"/>
      <c r="W2" s="61"/>
      <c r="X2" s="60"/>
      <c r="Y2" s="60"/>
      <c r="Z2" s="58"/>
      <c r="AA2" s="58"/>
      <c r="AB2" s="58"/>
      <c r="AC2" s="57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</row>
    <row r="3" spans="1:47" ht="30" customHeight="1" thickTop="1">
      <c r="A3" s="118"/>
      <c r="B3" s="815" t="s">
        <v>117</v>
      </c>
      <c r="C3" s="816"/>
      <c r="D3" s="816"/>
      <c r="E3" s="816"/>
      <c r="F3" s="817"/>
      <c r="G3" s="787" t="s">
        <v>276</v>
      </c>
      <c r="H3" s="787"/>
      <c r="I3" s="787"/>
      <c r="J3" s="787" t="str">
        <f>CONCATENATE("2º ano: ",P.C.!$C$8+1)</f>
        <v>2º ano: 2019</v>
      </c>
      <c r="K3" s="787"/>
      <c r="L3" s="787"/>
      <c r="M3" s="787" t="str">
        <f>CONCATENATE("3º ano: ",P.C.!$C$8+2)</f>
        <v>3º ano: 2020</v>
      </c>
      <c r="N3" s="787"/>
      <c r="O3" s="787"/>
      <c r="P3" s="787" t="str">
        <f>CONCATENATE("4º ano: ",P.C.!$C$8+3)</f>
        <v>4º ano: 2021</v>
      </c>
      <c r="Q3" s="787"/>
      <c r="R3" s="787"/>
      <c r="S3" s="787" t="str">
        <f>CONCATENATE("5º ano: ",P.C.!$C$8+4)</f>
        <v>5º ano: 2022</v>
      </c>
      <c r="T3" s="787"/>
      <c r="U3" s="789"/>
      <c r="V3" s="433"/>
      <c r="W3" s="61"/>
      <c r="X3" s="60"/>
      <c r="Y3" s="60"/>
      <c r="Z3" s="58"/>
      <c r="AA3" s="58"/>
      <c r="AB3" s="58"/>
      <c r="AC3" s="57"/>
    </row>
    <row r="4" spans="1:47" ht="30" customHeight="1">
      <c r="A4" s="118"/>
      <c r="B4" s="429" t="s">
        <v>119</v>
      </c>
      <c r="C4" s="430" t="s">
        <v>164</v>
      </c>
      <c r="D4" s="430" t="s">
        <v>163</v>
      </c>
      <c r="E4" s="429" t="s">
        <v>120</v>
      </c>
      <c r="F4" s="429" t="s">
        <v>121</v>
      </c>
      <c r="G4" s="429" t="s">
        <v>289</v>
      </c>
      <c r="H4" s="429" t="s">
        <v>123</v>
      </c>
      <c r="I4" s="429" t="s">
        <v>124</v>
      </c>
      <c r="J4" s="429" t="s">
        <v>289</v>
      </c>
      <c r="K4" s="429" t="s">
        <v>123</v>
      </c>
      <c r="L4" s="429" t="s">
        <v>124</v>
      </c>
      <c r="M4" s="429" t="s">
        <v>289</v>
      </c>
      <c r="N4" s="429" t="s">
        <v>123</v>
      </c>
      <c r="O4" s="429" t="s">
        <v>124</v>
      </c>
      <c r="P4" s="429" t="s">
        <v>289</v>
      </c>
      <c r="Q4" s="429" t="s">
        <v>123</v>
      </c>
      <c r="R4" s="429" t="s">
        <v>124</v>
      </c>
      <c r="S4" s="429" t="s">
        <v>289</v>
      </c>
      <c r="T4" s="429" t="s">
        <v>123</v>
      </c>
      <c r="U4" s="429" t="s">
        <v>124</v>
      </c>
      <c r="V4" s="432" t="s">
        <v>118</v>
      </c>
      <c r="W4" s="61"/>
      <c r="X4" s="60"/>
      <c r="Y4" s="60"/>
      <c r="Z4" s="58"/>
      <c r="AA4" s="58"/>
      <c r="AB4" s="58"/>
      <c r="AC4" s="57"/>
    </row>
    <row r="5" spans="1:47" ht="15" customHeight="1">
      <c r="A5" s="118"/>
      <c r="B5" s="306" t="str">
        <f>P.C.!B67</f>
        <v xml:space="preserve">Vapor de Mercúrio </v>
      </c>
      <c r="C5" s="366">
        <f>P.C.!C67</f>
        <v>400</v>
      </c>
      <c r="D5" s="366">
        <f>P.C.!D67</f>
        <v>36</v>
      </c>
      <c r="E5" s="366">
        <f>SUM(C5:D5)</f>
        <v>436</v>
      </c>
      <c r="F5" s="293">
        <f>P.C.!F67</f>
        <v>9</v>
      </c>
      <c r="G5" s="293">
        <f>IF('1 (5)'!$A$2=TRUE,'1 (5)'!I6,IF('1 (4)'!$A$2=TRUE,'1 (4)'!I6,IF('1 (3)'!$A$2=TRUE,'1 (3)'!I6,IF('1 (2)'!$A$2=TRUE,'1 (2)'!I6))))</f>
        <v>9</v>
      </c>
      <c r="H5" s="294">
        <f>E5*G5*P.C.!$C$5/1000</f>
        <v>16499.635200000001</v>
      </c>
      <c r="I5" s="295">
        <f>H5*P.C.!$C$6</f>
        <v>4270.9305715200007</v>
      </c>
      <c r="J5" s="293">
        <f>IF('1 (5)'!$A$2=TRUE,'1 (5)'!N6,IF('1 (4)'!$A$2=TRUE,'1 (4)'!N6,IF('1 (3)'!$A$2=TRUE,'1 (3)'!N6,IF('1 (2)'!$A$2=TRUE,'1 (2)'!N6))))</f>
        <v>0</v>
      </c>
      <c r="K5" s="293">
        <f>$E5*J5*P.C.!$C$5/1000</f>
        <v>0</v>
      </c>
      <c r="L5" s="295">
        <f>K5*P.C.!$C$6</f>
        <v>0</v>
      </c>
      <c r="M5" s="293">
        <f>IF('1 (5)'!$A$2=TRUE,'1 (5)'!S6,IF('1 (4)'!$A$2=TRUE,'1 (4)'!S6,IF('1 (3)'!$A$2=TRUE,'1 (3)'!S6,IF('1 (2)'!$A$2=TRUE,'1 (2)'!S6))))</f>
        <v>0</v>
      </c>
      <c r="N5" s="293">
        <f>$E5*M5*P.C.!$C$5/1000</f>
        <v>0</v>
      </c>
      <c r="O5" s="295">
        <f>N5*P.C.!$C$6</f>
        <v>0</v>
      </c>
      <c r="P5" s="296">
        <f>IF('1 (5)'!$A$2=TRUE,'1 (5)'!X6,IF('1 (4)'!$A$2=TRUE,'1 (4)'!X6,IF('1 (3)'!$A$2=TRUE,'1 (3)'!X6,IF('1 (2)'!$A$2=TRUE,'1 (2)'!X6))))</f>
        <v>0</v>
      </c>
      <c r="Q5" s="293">
        <f>$E5*P5*P.C.!$C$5/1000</f>
        <v>0</v>
      </c>
      <c r="R5" s="295">
        <f>Q5*P.C.!$C$6</f>
        <v>0</v>
      </c>
      <c r="S5" s="296">
        <f>IF('1 (5)'!$A$2=TRUE,'1 (5)'!AC6,IF('1 (4)'!$A$2=TRUE,'1 (4)'!AC6,IF('1 (3)'!$A$2=TRUE,'1 (3)'!AC6,IF('1 (2)'!$A$2=TRUE,'1 (2)'!AC6))))</f>
        <v>0</v>
      </c>
      <c r="T5" s="293">
        <f>$E5*S5*P.C.!$C$5/1000</f>
        <v>0</v>
      </c>
      <c r="U5" s="295">
        <f>T5*P.C.!$C$6</f>
        <v>0</v>
      </c>
      <c r="V5" s="293">
        <f t="shared" ref="V5:V27" si="0">SUM(G5,J5,M5,P5,S5)</f>
        <v>9</v>
      </c>
      <c r="W5" s="288"/>
      <c r="X5" s="60"/>
      <c r="Y5" s="60"/>
      <c r="Z5" s="58"/>
      <c r="AA5" s="58"/>
      <c r="AB5" s="58"/>
      <c r="AC5" s="57"/>
    </row>
    <row r="6" spans="1:47" s="118" customFormat="1" ht="15" customHeight="1">
      <c r="B6" s="307" t="str">
        <f>P.C.!B68</f>
        <v xml:space="preserve">Vapor de Mercúrio </v>
      </c>
      <c r="C6" s="367">
        <f>P.C.!C68</f>
        <v>250</v>
      </c>
      <c r="D6" s="367">
        <f>P.C.!D68</f>
        <v>25</v>
      </c>
      <c r="E6" s="367">
        <f t="shared" ref="E6:E27" si="1">SUM(C6:D6)</f>
        <v>275</v>
      </c>
      <c r="F6" s="299">
        <f>P.C.!F68</f>
        <v>132</v>
      </c>
      <c r="G6" s="299">
        <f>IF('1 (5)'!$A$2=TRUE,'1 (5)'!I7,IF('1 (4)'!$A$2=TRUE,'1 (4)'!I7,IF('1 (3)'!$A$2=TRUE,'1 (3)'!I7,IF('1 (2)'!$A$2=TRUE,'1 (2)'!I7))))</f>
        <v>132</v>
      </c>
      <c r="H6" s="300">
        <f>E6*G6*P.C.!$C$5/1000</f>
        <v>152634.23999999999</v>
      </c>
      <c r="I6" s="301">
        <f>H6*P.C.!$C$6</f>
        <v>39509.373024</v>
      </c>
      <c r="J6" s="299">
        <f>IF('1 (5)'!$A$2=TRUE,'1 (5)'!N7,IF('1 (4)'!$A$2=TRUE,'1 (4)'!N7,IF('1 (3)'!$A$2=TRUE,'1 (3)'!N7,IF('1 (2)'!$A$2=TRUE,'1 (2)'!N7))))</f>
        <v>0</v>
      </c>
      <c r="K6" s="299">
        <f>$E6*J6*P.C.!$C$5/1000</f>
        <v>0</v>
      </c>
      <c r="L6" s="301">
        <f>K6*P.C.!$C$6</f>
        <v>0</v>
      </c>
      <c r="M6" s="299">
        <f>IF('1 (5)'!$A$2=TRUE,'1 (5)'!S7,IF('1 (4)'!$A$2=TRUE,'1 (4)'!S7,IF('1 (3)'!$A$2=TRUE,'1 (3)'!S7,IF('1 (2)'!$A$2=TRUE,'1 (2)'!S7))))</f>
        <v>0</v>
      </c>
      <c r="N6" s="299">
        <f>$E6*M6*P.C.!$C$5/1000</f>
        <v>0</v>
      </c>
      <c r="O6" s="301">
        <f>N6*P.C.!$C$6</f>
        <v>0</v>
      </c>
      <c r="P6" s="302">
        <f>IF('1 (5)'!$A$2=TRUE,'1 (5)'!X7,IF('1 (4)'!$A$2=TRUE,'1 (4)'!X7,IF('1 (3)'!$A$2=TRUE,'1 (3)'!X7,IF('1 (2)'!$A$2=TRUE,'1 (2)'!X7))))</f>
        <v>0</v>
      </c>
      <c r="Q6" s="299">
        <f>$E6*P6*P.C.!$C$5/1000</f>
        <v>0</v>
      </c>
      <c r="R6" s="301">
        <f>Q6*P.C.!$C$6</f>
        <v>0</v>
      </c>
      <c r="S6" s="302">
        <f>IF('1 (5)'!$A$2=TRUE,'1 (5)'!AC7,IF('1 (4)'!$A$2=TRUE,'1 (4)'!AC7,IF('1 (3)'!$A$2=TRUE,'1 (3)'!AC7,IF('1 (2)'!$A$2=TRUE,'1 (2)'!AC7))))</f>
        <v>0</v>
      </c>
      <c r="T6" s="299">
        <f>$E6*S6*P.C.!$C$5/1000</f>
        <v>0</v>
      </c>
      <c r="U6" s="301">
        <f>T6*P.C.!$C$6</f>
        <v>0</v>
      </c>
      <c r="V6" s="299">
        <f t="shared" si="0"/>
        <v>132</v>
      </c>
      <c r="W6" s="288"/>
      <c r="X6" s="60"/>
      <c r="Y6" s="60"/>
      <c r="Z6" s="58"/>
      <c r="AA6" s="58"/>
      <c r="AB6" s="58"/>
      <c r="AC6" s="57"/>
    </row>
    <row r="7" spans="1:47" ht="15" customHeight="1">
      <c r="A7" s="118"/>
      <c r="B7" s="306" t="str">
        <f>P.C.!B69</f>
        <v xml:space="preserve">Vapor de Mercúrio </v>
      </c>
      <c r="C7" s="366">
        <f>P.C.!C69</f>
        <v>150</v>
      </c>
      <c r="D7" s="366">
        <f>P.C.!D69</f>
        <v>22</v>
      </c>
      <c r="E7" s="366">
        <f t="shared" si="1"/>
        <v>172</v>
      </c>
      <c r="F7" s="293">
        <f>P.C.!F69</f>
        <v>214</v>
      </c>
      <c r="G7" s="293">
        <f>IF('1 (5)'!$A$2=TRUE,'1 (5)'!I8,IF('1 (4)'!$A$2=TRUE,'1 (4)'!I8,IF('1 (3)'!$A$2=TRUE,'1 (3)'!I8,IF('1 (2)'!$A$2=TRUE,'1 (2)'!I8))))</f>
        <v>214</v>
      </c>
      <c r="H7" s="294">
        <f>E7*G7*P.C.!$C$5/1000</f>
        <v>154770.27840000001</v>
      </c>
      <c r="I7" s="295">
        <f>H7*P.C.!$C$6</f>
        <v>40062.286563840004</v>
      </c>
      <c r="J7" s="293">
        <f>IF('1 (5)'!$A$2=TRUE,'1 (5)'!N8,IF('1 (4)'!$A$2=TRUE,'1 (4)'!N8,IF('1 (3)'!$A$2=TRUE,'1 (3)'!N8,IF('1 (2)'!$A$2=TRUE,'1 (2)'!N8))))</f>
        <v>0</v>
      </c>
      <c r="K7" s="293">
        <f>$E7*J7*P.C.!$C$5/1000</f>
        <v>0</v>
      </c>
      <c r="L7" s="295">
        <f>K7*P.C.!$C$6</f>
        <v>0</v>
      </c>
      <c r="M7" s="293">
        <f>IF('1 (5)'!$A$2=TRUE,'1 (5)'!S8,IF('1 (4)'!$A$2=TRUE,'1 (4)'!S8,IF('1 (3)'!$A$2=TRUE,'1 (3)'!S8,IF('1 (2)'!$A$2=TRUE,'1 (2)'!S8))))</f>
        <v>0</v>
      </c>
      <c r="N7" s="293">
        <f>$E7*M7*P.C.!$C$5/1000</f>
        <v>0</v>
      </c>
      <c r="O7" s="295">
        <f>N7*P.C.!$C$6</f>
        <v>0</v>
      </c>
      <c r="P7" s="296">
        <f>IF('1 (5)'!$A$2=TRUE,'1 (5)'!X8,IF('1 (4)'!$A$2=TRUE,'1 (4)'!X8,IF('1 (3)'!$A$2=TRUE,'1 (3)'!X8,IF('1 (2)'!$A$2=TRUE,'1 (2)'!X8))))</f>
        <v>0</v>
      </c>
      <c r="Q7" s="293">
        <f>$E7*P7*P.C.!$C$5/1000</f>
        <v>0</v>
      </c>
      <c r="R7" s="295">
        <f>Q7*P.C.!$C$6</f>
        <v>0</v>
      </c>
      <c r="S7" s="296">
        <f>IF('1 (5)'!$A$2=TRUE,'1 (5)'!AC8,IF('1 (4)'!$A$2=TRUE,'1 (4)'!AC8,IF('1 (3)'!$A$2=TRUE,'1 (3)'!AC8,IF('1 (2)'!$A$2=TRUE,'1 (2)'!AC8))))</f>
        <v>0</v>
      </c>
      <c r="T7" s="293">
        <f>$E7*S7*P.C.!$C$5/1000</f>
        <v>0</v>
      </c>
      <c r="U7" s="295">
        <f>T7*P.C.!$C$6</f>
        <v>0</v>
      </c>
      <c r="V7" s="293">
        <f t="shared" si="0"/>
        <v>214</v>
      </c>
      <c r="W7" s="288"/>
      <c r="X7" s="60"/>
      <c r="Y7" s="60"/>
      <c r="Z7" s="58"/>
      <c r="AA7" s="58"/>
      <c r="AB7" s="58"/>
      <c r="AC7" s="57"/>
    </row>
    <row r="8" spans="1:47" s="118" customFormat="1" ht="15" customHeight="1">
      <c r="B8" s="307" t="str">
        <f>P.C.!B70</f>
        <v xml:space="preserve">Vapor de Mercúrio </v>
      </c>
      <c r="C8" s="367">
        <f>P.C.!C70</f>
        <v>80</v>
      </c>
      <c r="D8" s="367">
        <f>P.C.!D70</f>
        <v>9.6</v>
      </c>
      <c r="E8" s="367">
        <f t="shared" si="1"/>
        <v>89.6</v>
      </c>
      <c r="F8" s="299">
        <f>P.C.!F70</f>
        <v>6</v>
      </c>
      <c r="G8" s="299">
        <f>IF('1 (5)'!$A$2=TRUE,'1 (5)'!I9,IF('1 (4)'!$A$2=TRUE,'1 (4)'!I9,IF('1 (3)'!$A$2=TRUE,'1 (3)'!I9,IF('1 (2)'!$A$2=TRUE,'1 (2)'!I9))))</f>
        <v>6</v>
      </c>
      <c r="H8" s="300">
        <f>E8*G8*P.C.!$C$5/1000</f>
        <v>2260.5004799999997</v>
      </c>
      <c r="I8" s="301">
        <f>H8*P.C.!$C$6</f>
        <v>585.13054924799997</v>
      </c>
      <c r="J8" s="299">
        <f>IF('1 (5)'!$A$2=TRUE,'1 (5)'!N9,IF('1 (4)'!$A$2=TRUE,'1 (4)'!N9,IF('1 (3)'!$A$2=TRUE,'1 (3)'!N9,IF('1 (2)'!$A$2=TRUE,'1 (2)'!N9))))</f>
        <v>0</v>
      </c>
      <c r="K8" s="299">
        <f>$E8*J8*P.C.!$C$5/1000</f>
        <v>0</v>
      </c>
      <c r="L8" s="301">
        <f>K8*P.C.!$C$6</f>
        <v>0</v>
      </c>
      <c r="M8" s="299">
        <f>IF('1 (5)'!$A$2=TRUE,'1 (5)'!S9,IF('1 (4)'!$A$2=TRUE,'1 (4)'!S9,IF('1 (3)'!$A$2=TRUE,'1 (3)'!S9,IF('1 (2)'!$A$2=TRUE,'1 (2)'!S9))))</f>
        <v>0</v>
      </c>
      <c r="N8" s="299">
        <f>$E8*M8*P.C.!$C$5/1000</f>
        <v>0</v>
      </c>
      <c r="O8" s="301">
        <f>N8*P.C.!$C$6</f>
        <v>0</v>
      </c>
      <c r="P8" s="302">
        <f>IF('1 (5)'!$A$2=TRUE,'1 (5)'!X9,IF('1 (4)'!$A$2=TRUE,'1 (4)'!X9,IF('1 (3)'!$A$2=TRUE,'1 (3)'!X9,IF('1 (2)'!$A$2=TRUE,'1 (2)'!X9))))</f>
        <v>0</v>
      </c>
      <c r="Q8" s="299">
        <f>$E8*P8*P.C.!$C$5/1000</f>
        <v>0</v>
      </c>
      <c r="R8" s="301">
        <f>Q8*P.C.!$C$6</f>
        <v>0</v>
      </c>
      <c r="S8" s="302">
        <f>IF('1 (5)'!$A$2=TRUE,'1 (5)'!AC9,IF('1 (4)'!$A$2=TRUE,'1 (4)'!AC9,IF('1 (3)'!$A$2=TRUE,'1 (3)'!AC9,IF('1 (2)'!$A$2=TRUE,'1 (2)'!AC9))))</f>
        <v>0</v>
      </c>
      <c r="T8" s="299">
        <f>$E8*S8*P.C.!$C$5/1000</f>
        <v>0</v>
      </c>
      <c r="U8" s="301">
        <f>T8*P.C.!$C$6</f>
        <v>0</v>
      </c>
      <c r="V8" s="299">
        <f t="shared" si="0"/>
        <v>6</v>
      </c>
      <c r="W8" s="288"/>
      <c r="X8" s="60"/>
      <c r="Y8" s="60"/>
      <c r="Z8" s="58"/>
      <c r="AA8" s="58"/>
      <c r="AB8" s="58"/>
      <c r="AC8" s="57"/>
    </row>
    <row r="9" spans="1:47" ht="15" customHeight="1">
      <c r="A9" s="118"/>
      <c r="B9" s="306" t="str">
        <f>P.C.!B71</f>
        <v xml:space="preserve">Vapor de Sódio </v>
      </c>
      <c r="C9" s="366">
        <f>P.C.!C71</f>
        <v>450</v>
      </c>
      <c r="D9" s="366">
        <f>P.C.!D71</f>
        <v>38</v>
      </c>
      <c r="E9" s="366">
        <f t="shared" si="1"/>
        <v>488</v>
      </c>
      <c r="F9" s="293">
        <f>P.C.!F71</f>
        <v>2</v>
      </c>
      <c r="G9" s="293">
        <f>IF('1 (5)'!$A$2=TRUE,'1 (5)'!I10,IF('1 (4)'!$A$2=TRUE,'1 (4)'!I10,IF('1 (3)'!$A$2=TRUE,'1 (3)'!I10,IF('1 (2)'!$A$2=TRUE,'1 (2)'!I10))))</f>
        <v>2</v>
      </c>
      <c r="H9" s="294">
        <f>E9*G9*P.C.!$C$5/1000</f>
        <v>4103.8848000000007</v>
      </c>
      <c r="I9" s="295">
        <f>H9*P.C.!$C$6</f>
        <v>1062.2905804800002</v>
      </c>
      <c r="J9" s="293">
        <f>IF('1 (5)'!$A$2=TRUE,'1 (5)'!N10,IF('1 (4)'!$A$2=TRUE,'1 (4)'!N10,IF('1 (3)'!$A$2=TRUE,'1 (3)'!N10,IF('1 (2)'!$A$2=TRUE,'1 (2)'!N10))))</f>
        <v>0</v>
      </c>
      <c r="K9" s="293">
        <f>$E9*J9*P.C.!$C$5/1000</f>
        <v>0</v>
      </c>
      <c r="L9" s="295">
        <f>K9*P.C.!$C$6</f>
        <v>0</v>
      </c>
      <c r="M9" s="293">
        <f>IF('1 (5)'!$A$2=TRUE,'1 (5)'!S10,IF('1 (4)'!$A$2=TRUE,'1 (4)'!S10,IF('1 (3)'!$A$2=TRUE,'1 (3)'!S10,IF('1 (2)'!$A$2=TRUE,'1 (2)'!S10))))</f>
        <v>0</v>
      </c>
      <c r="N9" s="293">
        <f>$E9*M9*P.C.!$C$5/1000</f>
        <v>0</v>
      </c>
      <c r="O9" s="295">
        <f>N9*P.C.!$C$6</f>
        <v>0</v>
      </c>
      <c r="P9" s="296">
        <f>IF('1 (5)'!$A$2=TRUE,'1 (5)'!X10,IF('1 (4)'!$A$2=TRUE,'1 (4)'!X10,IF('1 (3)'!$A$2=TRUE,'1 (3)'!X10,IF('1 (2)'!$A$2=TRUE,'1 (2)'!X10))))</f>
        <v>0</v>
      </c>
      <c r="Q9" s="293">
        <f>$E9*P9*P.C.!$C$5/1000</f>
        <v>0</v>
      </c>
      <c r="R9" s="295">
        <f>Q9*P.C.!$C$6</f>
        <v>0</v>
      </c>
      <c r="S9" s="296">
        <f>IF('1 (5)'!$A$2=TRUE,'1 (5)'!AC10,IF('1 (4)'!$A$2=TRUE,'1 (4)'!AC10,IF('1 (3)'!$A$2=TRUE,'1 (3)'!AC10,IF('1 (2)'!$A$2=TRUE,'1 (2)'!AC10))))</f>
        <v>0</v>
      </c>
      <c r="T9" s="293">
        <f>$E9*S9*P.C.!$C$5/1000</f>
        <v>0</v>
      </c>
      <c r="U9" s="295">
        <f>T9*P.C.!$C$6</f>
        <v>0</v>
      </c>
      <c r="V9" s="293">
        <f t="shared" si="0"/>
        <v>2</v>
      </c>
      <c r="W9" s="288"/>
      <c r="X9" s="60"/>
      <c r="Y9" s="60"/>
      <c r="Z9" s="58"/>
      <c r="AA9" s="58"/>
      <c r="AB9" s="58"/>
      <c r="AC9" s="57"/>
    </row>
    <row r="10" spans="1:47" s="118" customFormat="1" ht="15" customHeight="1">
      <c r="B10" s="307" t="str">
        <f>P.C.!B72</f>
        <v xml:space="preserve">Vapor de Sódio </v>
      </c>
      <c r="C10" s="367">
        <f>P.C.!C72</f>
        <v>400</v>
      </c>
      <c r="D10" s="367">
        <f>P.C.!D72</f>
        <v>38</v>
      </c>
      <c r="E10" s="367">
        <f t="shared" si="1"/>
        <v>438</v>
      </c>
      <c r="F10" s="299">
        <f>P.C.!F72</f>
        <v>137</v>
      </c>
      <c r="G10" s="299">
        <f>IF('1 (5)'!$A$2=TRUE,'1 (5)'!I11,IF('1 (4)'!$A$2=TRUE,'1 (4)'!I11,IF('1 (3)'!$A$2=TRUE,'1 (3)'!I11,IF('1 (2)'!$A$2=TRUE,'1 (2)'!I11))))</f>
        <v>137</v>
      </c>
      <c r="H10" s="300">
        <f>E10*G10*P.C.!$C$5/1000</f>
        <v>252313.22880000001</v>
      </c>
      <c r="I10" s="301">
        <f>H10*P.C.!$C$6</f>
        <v>65311.279274880006</v>
      </c>
      <c r="J10" s="299">
        <f>IF('1 (5)'!$A$2=TRUE,'1 (5)'!N11,IF('1 (4)'!$A$2=TRUE,'1 (4)'!N11,IF('1 (3)'!$A$2=TRUE,'1 (3)'!N11,IF('1 (2)'!$A$2=TRUE,'1 (2)'!N11))))</f>
        <v>0</v>
      </c>
      <c r="K10" s="299">
        <f>$E10*J10*P.C.!$C$5/1000</f>
        <v>0</v>
      </c>
      <c r="L10" s="301">
        <f>K10*P.C.!$C$6</f>
        <v>0</v>
      </c>
      <c r="M10" s="299">
        <f>IF('1 (5)'!$A$2=TRUE,'1 (5)'!S11,IF('1 (4)'!$A$2=TRUE,'1 (4)'!S11,IF('1 (3)'!$A$2=TRUE,'1 (3)'!S11,IF('1 (2)'!$A$2=TRUE,'1 (2)'!S11))))</f>
        <v>0</v>
      </c>
      <c r="N10" s="299">
        <f>$E10*M10*P.C.!$C$5/1000</f>
        <v>0</v>
      </c>
      <c r="O10" s="301">
        <f>N10*P.C.!$C$6</f>
        <v>0</v>
      </c>
      <c r="P10" s="302">
        <f>IF('1 (5)'!$A$2=TRUE,'1 (5)'!X11,IF('1 (4)'!$A$2=TRUE,'1 (4)'!X11,IF('1 (3)'!$A$2=TRUE,'1 (3)'!X11,IF('1 (2)'!$A$2=TRUE,'1 (2)'!X11))))</f>
        <v>0</v>
      </c>
      <c r="Q10" s="299">
        <f>$E10*P10*P.C.!$C$5/1000</f>
        <v>0</v>
      </c>
      <c r="R10" s="301">
        <f>Q10*P.C.!$C$6</f>
        <v>0</v>
      </c>
      <c r="S10" s="302">
        <f>IF('1 (5)'!$A$2=TRUE,'1 (5)'!AC11,IF('1 (4)'!$A$2=TRUE,'1 (4)'!AC11,IF('1 (3)'!$A$2=TRUE,'1 (3)'!AC11,IF('1 (2)'!$A$2=TRUE,'1 (2)'!AC11))))</f>
        <v>0</v>
      </c>
      <c r="T10" s="299">
        <f>$E10*S10*P.C.!$C$5/1000</f>
        <v>0</v>
      </c>
      <c r="U10" s="301">
        <f>T10*P.C.!$C$6</f>
        <v>0</v>
      </c>
      <c r="V10" s="299">
        <f t="shared" si="0"/>
        <v>137</v>
      </c>
      <c r="W10" s="288"/>
      <c r="X10" s="60"/>
      <c r="Y10" s="60"/>
      <c r="Z10" s="58"/>
      <c r="AA10" s="58"/>
      <c r="AB10" s="58"/>
      <c r="AC10" s="57"/>
    </row>
    <row r="11" spans="1:47" ht="15" customHeight="1">
      <c r="A11" s="118"/>
      <c r="B11" s="306" t="str">
        <f>P.C.!B73</f>
        <v xml:space="preserve">Vapor de Sódio </v>
      </c>
      <c r="C11" s="366">
        <f>P.C.!C73</f>
        <v>250</v>
      </c>
      <c r="D11" s="366">
        <f>P.C.!D73</f>
        <v>30</v>
      </c>
      <c r="E11" s="366">
        <f t="shared" si="1"/>
        <v>280</v>
      </c>
      <c r="F11" s="293">
        <f>P.C.!F73</f>
        <v>2120</v>
      </c>
      <c r="G11" s="293">
        <f>IF('1 (5)'!$A$2=TRUE,'1 (5)'!I12,IF('1 (4)'!$A$2=TRUE,'1 (4)'!I12,IF('1 (3)'!$A$2=TRUE,'1 (3)'!I12,IF('1 (2)'!$A$2=TRUE,'1 (2)'!I12))))</f>
        <v>1369</v>
      </c>
      <c r="H11" s="294">
        <f>E11*G11*P.C.!$C$5/1000</f>
        <v>1611783.936</v>
      </c>
      <c r="I11" s="295">
        <f>H11*P.C.!$C$6</f>
        <v>417210.27183360001</v>
      </c>
      <c r="J11" s="293">
        <f>IF('1 (5)'!$A$2=TRUE,'1 (5)'!N12,IF('1 (4)'!$A$2=TRUE,'1 (4)'!N12,IF('1 (3)'!$A$2=TRUE,'1 (3)'!N12,IF('1 (2)'!$A$2=TRUE,'1 (2)'!N12))))</f>
        <v>751</v>
      </c>
      <c r="K11" s="293">
        <f>$E11*J11*P.C.!$C$5/1000</f>
        <v>884185.34400000004</v>
      </c>
      <c r="L11" s="295">
        <f>K11*P.C.!$C$6</f>
        <v>228871.37629440002</v>
      </c>
      <c r="M11" s="293">
        <f>IF('1 (5)'!$A$2=TRUE,'1 (5)'!S12,IF('1 (4)'!$A$2=TRUE,'1 (4)'!S12,IF('1 (3)'!$A$2=TRUE,'1 (3)'!S12,IF('1 (2)'!$A$2=TRUE,'1 (2)'!S12))))</f>
        <v>0</v>
      </c>
      <c r="N11" s="293">
        <f>$E11*M11*P.C.!$C$5/1000</f>
        <v>0</v>
      </c>
      <c r="O11" s="295">
        <f>N11*P.C.!$C$6</f>
        <v>0</v>
      </c>
      <c r="P11" s="296">
        <f>IF('1 (5)'!$A$2=TRUE,'1 (5)'!X12,IF('1 (4)'!$A$2=TRUE,'1 (4)'!X12,IF('1 (3)'!$A$2=TRUE,'1 (3)'!X12,IF('1 (2)'!$A$2=TRUE,'1 (2)'!X12))))</f>
        <v>0</v>
      </c>
      <c r="Q11" s="293">
        <f>$E11*P11*P.C.!$C$5/1000</f>
        <v>0</v>
      </c>
      <c r="R11" s="295">
        <f>Q11*P.C.!$C$6</f>
        <v>0</v>
      </c>
      <c r="S11" s="296">
        <f>IF('1 (5)'!$A$2=TRUE,'1 (5)'!AC12,IF('1 (4)'!$A$2=TRUE,'1 (4)'!AC12,IF('1 (3)'!$A$2=TRUE,'1 (3)'!AC12,IF('1 (2)'!$A$2=TRUE,'1 (2)'!AC12))))</f>
        <v>0</v>
      </c>
      <c r="T11" s="293">
        <f>$E11*S11*P.C.!$C$5/1000</f>
        <v>0</v>
      </c>
      <c r="U11" s="295">
        <f>T11*P.C.!$C$6</f>
        <v>0</v>
      </c>
      <c r="V11" s="293">
        <f t="shared" si="0"/>
        <v>2120</v>
      </c>
      <c r="W11" s="288"/>
      <c r="X11" s="60"/>
      <c r="Y11" s="60"/>
      <c r="Z11" s="58"/>
      <c r="AA11" s="58"/>
      <c r="AB11" s="58"/>
      <c r="AC11" s="57"/>
    </row>
    <row r="12" spans="1:47" s="118" customFormat="1" ht="15" customHeight="1">
      <c r="B12" s="307" t="str">
        <f>P.C.!B74</f>
        <v xml:space="preserve">Vapor de Sódio </v>
      </c>
      <c r="C12" s="367">
        <f>P.C.!C74</f>
        <v>150</v>
      </c>
      <c r="D12" s="367">
        <f>P.C.!D74</f>
        <v>22</v>
      </c>
      <c r="E12" s="367">
        <f t="shared" si="1"/>
        <v>172</v>
      </c>
      <c r="F12" s="299">
        <f>P.C.!F74</f>
        <v>1117</v>
      </c>
      <c r="G12" s="299">
        <f>IF('1 (5)'!$A$2=TRUE,'1 (5)'!I13,IF('1 (4)'!$A$2=TRUE,'1 (4)'!I13,IF('1 (3)'!$A$2=TRUE,'1 (3)'!I13,IF('1 (2)'!$A$2=TRUE,'1 (2)'!I13))))</f>
        <v>0</v>
      </c>
      <c r="H12" s="300">
        <f>E12*G12*P.C.!$C$5/1000</f>
        <v>0</v>
      </c>
      <c r="I12" s="301">
        <f>H12*P.C.!$C$6</f>
        <v>0</v>
      </c>
      <c r="J12" s="299">
        <f>IF('1 (5)'!$A$2=TRUE,'1 (5)'!N13,IF('1 (4)'!$A$2=TRUE,'1 (4)'!N13,IF('1 (3)'!$A$2=TRUE,'1 (3)'!N13,IF('1 (2)'!$A$2=TRUE,'1 (2)'!N13))))</f>
        <v>1117</v>
      </c>
      <c r="K12" s="299">
        <f>$E12*J12*P.C.!$C$5/1000</f>
        <v>807842.9952</v>
      </c>
      <c r="L12" s="301">
        <f>K12*P.C.!$C$6</f>
        <v>209110.15930752002</v>
      </c>
      <c r="M12" s="299">
        <f>IF('1 (5)'!$A$2=TRUE,'1 (5)'!S13,IF('1 (4)'!$A$2=TRUE,'1 (4)'!S13,IF('1 (3)'!$A$2=TRUE,'1 (3)'!S13,IF('1 (2)'!$A$2=TRUE,'1 (2)'!S13))))</f>
        <v>0</v>
      </c>
      <c r="N12" s="299">
        <f>$E12*M12*P.C.!$C$5/1000</f>
        <v>0</v>
      </c>
      <c r="O12" s="301">
        <f>N12*P.C.!$C$6</f>
        <v>0</v>
      </c>
      <c r="P12" s="302">
        <f>IF('1 (5)'!$A$2=TRUE,'1 (5)'!X13,IF('1 (4)'!$A$2=TRUE,'1 (4)'!X13,IF('1 (3)'!$A$2=TRUE,'1 (3)'!X13,IF('1 (2)'!$A$2=TRUE,'1 (2)'!X13))))</f>
        <v>0</v>
      </c>
      <c r="Q12" s="299">
        <f>$E12*P12*P.C.!$C$5/1000</f>
        <v>0</v>
      </c>
      <c r="R12" s="301">
        <f>Q12*P.C.!$C$6</f>
        <v>0</v>
      </c>
      <c r="S12" s="302">
        <f>IF('1 (5)'!$A$2=TRUE,'1 (5)'!AC13,IF('1 (4)'!$A$2=TRUE,'1 (4)'!AC13,IF('1 (3)'!$A$2=TRUE,'1 (3)'!AC13,IF('1 (2)'!$A$2=TRUE,'1 (2)'!AC13))))</f>
        <v>0</v>
      </c>
      <c r="T12" s="299">
        <f>$E12*S12*P.C.!$C$5/1000</f>
        <v>0</v>
      </c>
      <c r="U12" s="301">
        <f>T12*P.C.!$C$6</f>
        <v>0</v>
      </c>
      <c r="V12" s="299">
        <f t="shared" si="0"/>
        <v>1117</v>
      </c>
      <c r="W12" s="288"/>
      <c r="X12" s="60"/>
      <c r="Y12" s="60"/>
      <c r="Z12" s="58"/>
      <c r="AA12" s="58"/>
      <c r="AB12" s="58"/>
      <c r="AC12" s="57"/>
    </row>
    <row r="13" spans="1:47" ht="15" customHeight="1">
      <c r="A13" s="118"/>
      <c r="B13" s="306" t="str">
        <f>P.C.!B75</f>
        <v>-</v>
      </c>
      <c r="C13" s="366">
        <f>P.C.!C75</f>
        <v>0</v>
      </c>
      <c r="D13" s="366">
        <f>P.C.!D75</f>
        <v>0</v>
      </c>
      <c r="E13" s="366">
        <f t="shared" si="1"/>
        <v>0</v>
      </c>
      <c r="F13" s="293">
        <f>P.C.!F75</f>
        <v>0</v>
      </c>
      <c r="G13" s="293">
        <f>IF('1 (5)'!$A$2=TRUE,'1 (5)'!I14,IF('1 (4)'!$A$2=TRUE,'1 (4)'!I14,IF('1 (3)'!$A$2=TRUE,'1 (3)'!I14,IF('1 (2)'!$A$2=TRUE,'1 (2)'!I14))))</f>
        <v>0</v>
      </c>
      <c r="H13" s="294">
        <f>E13*G13*P.C.!$C$5/1000</f>
        <v>0</v>
      </c>
      <c r="I13" s="295">
        <f>H13*P.C.!$C$6</f>
        <v>0</v>
      </c>
      <c r="J13" s="293">
        <f>IF('1 (5)'!$A$2=TRUE,'1 (5)'!N14,IF('1 (4)'!$A$2=TRUE,'1 (4)'!N14,IF('1 (3)'!$A$2=TRUE,'1 (3)'!N14,IF('1 (2)'!$A$2=TRUE,'1 (2)'!N14))))</f>
        <v>0</v>
      </c>
      <c r="K13" s="293">
        <f>$E13*J13*P.C.!$C$5/1000</f>
        <v>0</v>
      </c>
      <c r="L13" s="295">
        <f>K13*P.C.!$C$6</f>
        <v>0</v>
      </c>
      <c r="M13" s="293">
        <f>IF('1 (5)'!$A$2=TRUE,'1 (5)'!S14,IF('1 (4)'!$A$2=TRUE,'1 (4)'!S14,IF('1 (3)'!$A$2=TRUE,'1 (3)'!S14,IF('1 (2)'!$A$2=TRUE,'1 (2)'!S14))))</f>
        <v>0</v>
      </c>
      <c r="N13" s="293">
        <f>$E13*M13*P.C.!$C$5/1000</f>
        <v>0</v>
      </c>
      <c r="O13" s="295">
        <f>N13*P.C.!$C$6</f>
        <v>0</v>
      </c>
      <c r="P13" s="296">
        <f>IF('1 (5)'!$A$2=TRUE,'1 (5)'!X14,IF('1 (4)'!$A$2=TRUE,'1 (4)'!X14,IF('1 (3)'!$A$2=TRUE,'1 (3)'!X14,IF('1 (2)'!$A$2=TRUE,'1 (2)'!X14))))</f>
        <v>0</v>
      </c>
      <c r="Q13" s="293">
        <f>$E13*P13*P.C.!$C$5/1000</f>
        <v>0</v>
      </c>
      <c r="R13" s="295">
        <f>Q13*P.C.!$C$6</f>
        <v>0</v>
      </c>
      <c r="S13" s="296">
        <f>IF('1 (5)'!$A$2=TRUE,'1 (5)'!AC14,IF('1 (4)'!$A$2=TRUE,'1 (4)'!AC14,IF('1 (3)'!$A$2=TRUE,'1 (3)'!AC14,IF('1 (2)'!$A$2=TRUE,'1 (2)'!AC14))))</f>
        <v>0</v>
      </c>
      <c r="T13" s="293">
        <f>$E13*S13*P.C.!$C$5/1000</f>
        <v>0</v>
      </c>
      <c r="U13" s="295">
        <f>T13*P.C.!$C$6</f>
        <v>0</v>
      </c>
      <c r="V13" s="293">
        <f t="shared" si="0"/>
        <v>0</v>
      </c>
      <c r="W13" s="288"/>
      <c r="X13" s="60"/>
      <c r="Y13" s="60"/>
      <c r="Z13" s="58"/>
      <c r="AA13" s="58"/>
      <c r="AB13" s="58"/>
      <c r="AC13" s="57"/>
    </row>
    <row r="14" spans="1:47" s="118" customFormat="1" ht="15" customHeight="1">
      <c r="B14" s="307" t="str">
        <f>P.C.!B76</f>
        <v>-</v>
      </c>
      <c r="C14" s="367">
        <f>P.C.!C76</f>
        <v>0</v>
      </c>
      <c r="D14" s="367">
        <f>P.C.!D76</f>
        <v>0</v>
      </c>
      <c r="E14" s="367">
        <f t="shared" si="1"/>
        <v>0</v>
      </c>
      <c r="F14" s="299">
        <f>P.C.!F76</f>
        <v>0</v>
      </c>
      <c r="G14" s="299">
        <f>IF('1 (5)'!$A$2=TRUE,'1 (5)'!I15,IF('1 (4)'!$A$2=TRUE,'1 (4)'!I15,IF('1 (3)'!$A$2=TRUE,'1 (3)'!I15,IF('1 (2)'!$A$2=TRUE,'1 (2)'!I15))))</f>
        <v>0</v>
      </c>
      <c r="H14" s="300">
        <f>E14*G14*P.C.!$C$5/1000</f>
        <v>0</v>
      </c>
      <c r="I14" s="301">
        <f>H14*P.C.!$C$6</f>
        <v>0</v>
      </c>
      <c r="J14" s="299">
        <f>IF('1 (5)'!$A$2=TRUE,'1 (5)'!N15,IF('1 (4)'!$A$2=TRUE,'1 (4)'!N15,IF('1 (3)'!$A$2=TRUE,'1 (3)'!N15,IF('1 (2)'!$A$2=TRUE,'1 (2)'!N15))))</f>
        <v>0</v>
      </c>
      <c r="K14" s="299">
        <f>$E14*J14*P.C.!$C$5/1000</f>
        <v>0</v>
      </c>
      <c r="L14" s="301">
        <f>K14*P.C.!$C$6</f>
        <v>0</v>
      </c>
      <c r="M14" s="299">
        <f>IF('1 (5)'!$A$2=TRUE,'1 (5)'!S15,IF('1 (4)'!$A$2=TRUE,'1 (4)'!S15,IF('1 (3)'!$A$2=TRUE,'1 (3)'!S15,IF('1 (2)'!$A$2=TRUE,'1 (2)'!S15))))</f>
        <v>0</v>
      </c>
      <c r="N14" s="299">
        <f>$E14*M14*P.C.!$C$5/1000</f>
        <v>0</v>
      </c>
      <c r="O14" s="301">
        <f>N14*P.C.!$C$6</f>
        <v>0</v>
      </c>
      <c r="P14" s="302">
        <f>IF('1 (5)'!$A$2=TRUE,'1 (5)'!X15,IF('1 (4)'!$A$2=TRUE,'1 (4)'!X15,IF('1 (3)'!$A$2=TRUE,'1 (3)'!X15,IF('1 (2)'!$A$2=TRUE,'1 (2)'!X15))))</f>
        <v>0</v>
      </c>
      <c r="Q14" s="299">
        <f>$E14*P14*P.C.!$C$5/1000</f>
        <v>0</v>
      </c>
      <c r="R14" s="301">
        <f>Q14*P.C.!$C$6</f>
        <v>0</v>
      </c>
      <c r="S14" s="302">
        <f>IF('1 (5)'!$A$2=TRUE,'1 (5)'!AC15,IF('1 (4)'!$A$2=TRUE,'1 (4)'!AC15,IF('1 (3)'!$A$2=TRUE,'1 (3)'!AC15,IF('1 (2)'!$A$2=TRUE,'1 (2)'!AC15))))</f>
        <v>0</v>
      </c>
      <c r="T14" s="299">
        <f>$E14*S14*P.C.!$C$5/1000</f>
        <v>0</v>
      </c>
      <c r="U14" s="301">
        <f>T14*P.C.!$C$6</f>
        <v>0</v>
      </c>
      <c r="V14" s="299">
        <f t="shared" si="0"/>
        <v>0</v>
      </c>
      <c r="W14" s="288"/>
      <c r="X14" s="60"/>
      <c r="Y14" s="60"/>
      <c r="Z14" s="58"/>
      <c r="AA14" s="58"/>
      <c r="AB14" s="58"/>
      <c r="AC14" s="57"/>
    </row>
    <row r="15" spans="1:47" ht="15" customHeight="1">
      <c r="A15" s="118"/>
      <c r="B15" s="306" t="str">
        <f>P.C.!B77</f>
        <v>-</v>
      </c>
      <c r="C15" s="366">
        <f>P.C.!C77</f>
        <v>0</v>
      </c>
      <c r="D15" s="366">
        <f>P.C.!D77</f>
        <v>0</v>
      </c>
      <c r="E15" s="366">
        <f t="shared" si="1"/>
        <v>0</v>
      </c>
      <c r="F15" s="293">
        <f>P.C.!F77</f>
        <v>0</v>
      </c>
      <c r="G15" s="293">
        <f>IF('1 (5)'!$A$2=TRUE,'1 (5)'!I16,IF('1 (4)'!$A$2=TRUE,'1 (4)'!I16,IF('1 (3)'!$A$2=TRUE,'1 (3)'!I16,IF('1 (2)'!$A$2=TRUE,'1 (2)'!I16))))</f>
        <v>0</v>
      </c>
      <c r="H15" s="294">
        <f>E15*G15*P.C.!$C$5/1000</f>
        <v>0</v>
      </c>
      <c r="I15" s="295">
        <f>H15*P.C.!$C$6</f>
        <v>0</v>
      </c>
      <c r="J15" s="293">
        <f>IF('1 (5)'!$A$2=TRUE,'1 (5)'!N16,IF('1 (4)'!$A$2=TRUE,'1 (4)'!N16,IF('1 (3)'!$A$2=TRUE,'1 (3)'!N16,IF('1 (2)'!$A$2=TRUE,'1 (2)'!N16))))</f>
        <v>0</v>
      </c>
      <c r="K15" s="293">
        <f>$E15*J15*P.C.!$C$5/1000</f>
        <v>0</v>
      </c>
      <c r="L15" s="295">
        <f>K15*P.C.!$C$6</f>
        <v>0</v>
      </c>
      <c r="M15" s="293">
        <f>IF('1 (5)'!$A$2=TRUE,'1 (5)'!S16,IF('1 (4)'!$A$2=TRUE,'1 (4)'!S16,IF('1 (3)'!$A$2=TRUE,'1 (3)'!S16,IF('1 (2)'!$A$2=TRUE,'1 (2)'!S16))))</f>
        <v>0</v>
      </c>
      <c r="N15" s="293">
        <f>$E15*M15*P.C.!$C$5/1000</f>
        <v>0</v>
      </c>
      <c r="O15" s="295">
        <f>N15*P.C.!$C$6</f>
        <v>0</v>
      </c>
      <c r="P15" s="296">
        <f>IF('1 (5)'!$A$2=TRUE,'1 (5)'!X16,IF('1 (4)'!$A$2=TRUE,'1 (4)'!X16,IF('1 (3)'!$A$2=TRUE,'1 (3)'!X16,IF('1 (2)'!$A$2=TRUE,'1 (2)'!X16))))</f>
        <v>0</v>
      </c>
      <c r="Q15" s="293">
        <f>$E15*P15*P.C.!$C$5/1000</f>
        <v>0</v>
      </c>
      <c r="R15" s="295">
        <f>Q15*P.C.!$C$6</f>
        <v>0</v>
      </c>
      <c r="S15" s="296">
        <f>IF('1 (5)'!$A$2=TRUE,'1 (5)'!AC16,IF('1 (4)'!$A$2=TRUE,'1 (4)'!AC16,IF('1 (3)'!$A$2=TRUE,'1 (3)'!AC16,IF('1 (2)'!$A$2=TRUE,'1 (2)'!AC16))))</f>
        <v>0</v>
      </c>
      <c r="T15" s="293">
        <f>$E15*S15*P.C.!$C$5/1000</f>
        <v>0</v>
      </c>
      <c r="U15" s="295">
        <f>T15*P.C.!$C$6</f>
        <v>0</v>
      </c>
      <c r="V15" s="293">
        <f t="shared" si="0"/>
        <v>0</v>
      </c>
      <c r="W15" s="288"/>
      <c r="X15" s="60"/>
      <c r="Y15" s="60"/>
      <c r="Z15" s="58"/>
      <c r="AA15" s="58"/>
      <c r="AB15" s="58"/>
      <c r="AC15" s="57"/>
    </row>
    <row r="16" spans="1:47" s="118" customFormat="1" ht="15" customHeight="1">
      <c r="B16" s="307" t="str">
        <f>P.C.!B78</f>
        <v>-</v>
      </c>
      <c r="C16" s="367">
        <f>P.C.!C78</f>
        <v>0</v>
      </c>
      <c r="D16" s="367">
        <f>P.C.!D78</f>
        <v>0</v>
      </c>
      <c r="E16" s="367">
        <f t="shared" si="1"/>
        <v>0</v>
      </c>
      <c r="F16" s="299">
        <f>P.C.!F78</f>
        <v>0</v>
      </c>
      <c r="G16" s="299">
        <f>IF('1 (5)'!$A$2=TRUE,'1 (5)'!I17,IF('1 (4)'!$A$2=TRUE,'1 (4)'!I17,IF('1 (3)'!$A$2=TRUE,'1 (3)'!I17,IF('1 (2)'!$A$2=TRUE,'1 (2)'!I17))))</f>
        <v>0</v>
      </c>
      <c r="H16" s="300">
        <f>E16*G16*P.C.!$C$5/1000</f>
        <v>0</v>
      </c>
      <c r="I16" s="301">
        <f>H16*P.C.!$C$6</f>
        <v>0</v>
      </c>
      <c r="J16" s="299">
        <f>IF('1 (5)'!$A$2=TRUE,'1 (5)'!N17,IF('1 (4)'!$A$2=TRUE,'1 (4)'!N17,IF('1 (3)'!$A$2=TRUE,'1 (3)'!N17,IF('1 (2)'!$A$2=TRUE,'1 (2)'!N17))))</f>
        <v>0</v>
      </c>
      <c r="K16" s="299">
        <f>$E16*J16*P.C.!$C$5/1000</f>
        <v>0</v>
      </c>
      <c r="L16" s="301">
        <f>K16*P.C.!$C$6</f>
        <v>0</v>
      </c>
      <c r="M16" s="299">
        <f>IF('1 (5)'!$A$2=TRUE,'1 (5)'!S17,IF('1 (4)'!$A$2=TRUE,'1 (4)'!S17,IF('1 (3)'!$A$2=TRUE,'1 (3)'!S17,IF('1 (2)'!$A$2=TRUE,'1 (2)'!S17))))</f>
        <v>0</v>
      </c>
      <c r="N16" s="299">
        <f>$E16*M16*P.C.!$C$5/1000</f>
        <v>0</v>
      </c>
      <c r="O16" s="301">
        <f>N16*P.C.!$C$6</f>
        <v>0</v>
      </c>
      <c r="P16" s="302">
        <f>IF('1 (5)'!$A$2=TRUE,'1 (5)'!X17,IF('1 (4)'!$A$2=TRUE,'1 (4)'!X17,IF('1 (3)'!$A$2=TRUE,'1 (3)'!X17,IF('1 (2)'!$A$2=TRUE,'1 (2)'!X17))))</f>
        <v>0</v>
      </c>
      <c r="Q16" s="299">
        <f>$E16*P16*P.C.!$C$5/1000</f>
        <v>0</v>
      </c>
      <c r="R16" s="301">
        <f>Q16*P.C.!$C$6</f>
        <v>0</v>
      </c>
      <c r="S16" s="302">
        <f>IF('1 (5)'!$A$2=TRUE,'1 (5)'!AC17,IF('1 (4)'!$A$2=TRUE,'1 (4)'!AC17,IF('1 (3)'!$A$2=TRUE,'1 (3)'!AC17,IF('1 (2)'!$A$2=TRUE,'1 (2)'!AC17))))</f>
        <v>0</v>
      </c>
      <c r="T16" s="299">
        <f>$E16*S16*P.C.!$C$5/1000</f>
        <v>0</v>
      </c>
      <c r="U16" s="301">
        <f>T16*P.C.!$C$6</f>
        <v>0</v>
      </c>
      <c r="V16" s="299">
        <f t="shared" si="0"/>
        <v>0</v>
      </c>
      <c r="W16" s="288"/>
      <c r="X16" s="60"/>
      <c r="Y16" s="60"/>
      <c r="Z16" s="58"/>
      <c r="AA16" s="58"/>
      <c r="AB16" s="58"/>
      <c r="AC16" s="57"/>
    </row>
    <row r="17" spans="1:47" ht="15" customHeight="1">
      <c r="A17" s="118"/>
      <c r="B17" s="306" t="str">
        <f>P.C.!B79</f>
        <v>-</v>
      </c>
      <c r="C17" s="366">
        <f>P.C.!C79</f>
        <v>0</v>
      </c>
      <c r="D17" s="366">
        <f>P.C.!D79</f>
        <v>0</v>
      </c>
      <c r="E17" s="366">
        <f t="shared" si="1"/>
        <v>0</v>
      </c>
      <c r="F17" s="293">
        <f>P.C.!F79</f>
        <v>0</v>
      </c>
      <c r="G17" s="293">
        <f>IF('1 (5)'!$A$2=TRUE,'1 (5)'!I18,IF('1 (4)'!$A$2=TRUE,'1 (4)'!I18,IF('1 (3)'!$A$2=TRUE,'1 (3)'!I18,IF('1 (2)'!$A$2=TRUE,'1 (2)'!I18))))</f>
        <v>0</v>
      </c>
      <c r="H17" s="294">
        <f>E17*G17*P.C.!$C$5/1000</f>
        <v>0</v>
      </c>
      <c r="I17" s="295">
        <f>H17*P.C.!$C$6</f>
        <v>0</v>
      </c>
      <c r="J17" s="293">
        <f>IF('1 (5)'!$A$2=TRUE,'1 (5)'!N18,IF('1 (4)'!$A$2=TRUE,'1 (4)'!N18,IF('1 (3)'!$A$2=TRUE,'1 (3)'!N18,IF('1 (2)'!$A$2=TRUE,'1 (2)'!N18))))</f>
        <v>0</v>
      </c>
      <c r="K17" s="293">
        <f>$E17*J17*P.C.!$C$5/1000</f>
        <v>0</v>
      </c>
      <c r="L17" s="295">
        <f>K17*P.C.!$C$6</f>
        <v>0</v>
      </c>
      <c r="M17" s="293">
        <f>IF('1 (5)'!$A$2=TRUE,'1 (5)'!S18,IF('1 (4)'!$A$2=TRUE,'1 (4)'!S18,IF('1 (3)'!$A$2=TRUE,'1 (3)'!S18,IF('1 (2)'!$A$2=TRUE,'1 (2)'!S18))))</f>
        <v>0</v>
      </c>
      <c r="N17" s="293">
        <f>$E17*M17*P.C.!$C$5/1000</f>
        <v>0</v>
      </c>
      <c r="O17" s="295">
        <f>N17*P.C.!$C$6</f>
        <v>0</v>
      </c>
      <c r="P17" s="296">
        <f>IF('1 (5)'!$A$2=TRUE,'1 (5)'!X18,IF('1 (4)'!$A$2=TRUE,'1 (4)'!X18,IF('1 (3)'!$A$2=TRUE,'1 (3)'!X18,IF('1 (2)'!$A$2=TRUE,'1 (2)'!X18))))</f>
        <v>0</v>
      </c>
      <c r="Q17" s="293">
        <f>$E17*P17*P.C.!$C$5/1000</f>
        <v>0</v>
      </c>
      <c r="R17" s="295">
        <f>Q17*P.C.!$C$6</f>
        <v>0</v>
      </c>
      <c r="S17" s="296">
        <f>IF('1 (5)'!$A$2=TRUE,'1 (5)'!AC18,IF('1 (4)'!$A$2=TRUE,'1 (4)'!AC18,IF('1 (3)'!$A$2=TRUE,'1 (3)'!AC18,IF('1 (2)'!$A$2=TRUE,'1 (2)'!AC18))))</f>
        <v>0</v>
      </c>
      <c r="T17" s="293">
        <f>$E17*S17*P.C.!$C$5/1000</f>
        <v>0</v>
      </c>
      <c r="U17" s="295">
        <f>T17*P.C.!$C$6</f>
        <v>0</v>
      </c>
      <c r="V17" s="293">
        <f t="shared" si="0"/>
        <v>0</v>
      </c>
      <c r="W17" s="288"/>
      <c r="X17" s="60"/>
      <c r="Y17" s="60"/>
      <c r="Z17" s="58"/>
      <c r="AA17" s="58"/>
      <c r="AB17" s="58"/>
      <c r="AC17" s="57"/>
    </row>
    <row r="18" spans="1:47" s="118" customFormat="1" ht="15" customHeight="1">
      <c r="B18" s="307" t="str">
        <f>P.C.!B80</f>
        <v>-</v>
      </c>
      <c r="C18" s="367">
        <f>P.C.!C80</f>
        <v>0</v>
      </c>
      <c r="D18" s="367">
        <f>P.C.!D80</f>
        <v>0</v>
      </c>
      <c r="E18" s="367">
        <f t="shared" si="1"/>
        <v>0</v>
      </c>
      <c r="F18" s="299">
        <f>P.C.!F80</f>
        <v>0</v>
      </c>
      <c r="G18" s="299">
        <f>IF('1 (5)'!$A$2=TRUE,'1 (5)'!I19,IF('1 (4)'!$A$2=TRUE,'1 (4)'!I19,IF('1 (3)'!$A$2=TRUE,'1 (3)'!I19,IF('1 (2)'!$A$2=TRUE,'1 (2)'!I19))))</f>
        <v>0</v>
      </c>
      <c r="H18" s="300">
        <f>E18*G18*P.C.!$C$5/1000</f>
        <v>0</v>
      </c>
      <c r="I18" s="301">
        <f>H18*P.C.!$C$6</f>
        <v>0</v>
      </c>
      <c r="J18" s="299">
        <f>IF('1 (5)'!$A$2=TRUE,'1 (5)'!N19,IF('1 (4)'!$A$2=TRUE,'1 (4)'!N19,IF('1 (3)'!$A$2=TRUE,'1 (3)'!N19,IF('1 (2)'!$A$2=TRUE,'1 (2)'!N19))))</f>
        <v>0</v>
      </c>
      <c r="K18" s="299">
        <f>$E18*J18*P.C.!$C$5/1000</f>
        <v>0</v>
      </c>
      <c r="L18" s="301">
        <f>K18*P.C.!$C$6</f>
        <v>0</v>
      </c>
      <c r="M18" s="299">
        <f>IF('1 (5)'!$A$2=TRUE,'1 (5)'!S19,IF('1 (4)'!$A$2=TRUE,'1 (4)'!S19,IF('1 (3)'!$A$2=TRUE,'1 (3)'!S19,IF('1 (2)'!$A$2=TRUE,'1 (2)'!S19))))</f>
        <v>0</v>
      </c>
      <c r="N18" s="299">
        <f>$E18*M18*P.C.!$C$5/1000</f>
        <v>0</v>
      </c>
      <c r="O18" s="301">
        <f>N18*P.C.!$C$6</f>
        <v>0</v>
      </c>
      <c r="P18" s="302">
        <f>IF('1 (5)'!$A$2=TRUE,'1 (5)'!X19,IF('1 (4)'!$A$2=TRUE,'1 (4)'!X19,IF('1 (3)'!$A$2=TRUE,'1 (3)'!X19,IF('1 (2)'!$A$2=TRUE,'1 (2)'!X19))))</f>
        <v>0</v>
      </c>
      <c r="Q18" s="299">
        <f>$E18*P18*P.C.!$C$5/1000</f>
        <v>0</v>
      </c>
      <c r="R18" s="301">
        <f>Q18*P.C.!$C$6</f>
        <v>0</v>
      </c>
      <c r="S18" s="302">
        <f>IF('1 (5)'!$A$2=TRUE,'1 (5)'!AC19,IF('1 (4)'!$A$2=TRUE,'1 (4)'!AC19,IF('1 (3)'!$A$2=TRUE,'1 (3)'!AC19,IF('1 (2)'!$A$2=TRUE,'1 (2)'!AC19))))</f>
        <v>0</v>
      </c>
      <c r="T18" s="299">
        <f>$E18*S18*P.C.!$C$5/1000</f>
        <v>0</v>
      </c>
      <c r="U18" s="301">
        <f>T18*P.C.!$C$6</f>
        <v>0</v>
      </c>
      <c r="V18" s="299">
        <f t="shared" si="0"/>
        <v>0</v>
      </c>
      <c r="W18" s="288"/>
      <c r="X18" s="60"/>
      <c r="Y18" s="60"/>
      <c r="Z18" s="58"/>
      <c r="AA18" s="58"/>
      <c r="AB18" s="58"/>
      <c r="AC18" s="57"/>
    </row>
    <row r="19" spans="1:47" s="1" customFormat="1" ht="15" customHeight="1">
      <c r="A19" s="118"/>
      <c r="B19" s="306" t="str">
        <f>P.C.!B81</f>
        <v>-</v>
      </c>
      <c r="C19" s="366">
        <f>P.C.!C81</f>
        <v>0</v>
      </c>
      <c r="D19" s="366">
        <f>P.C.!D81</f>
        <v>0</v>
      </c>
      <c r="E19" s="366">
        <f t="shared" si="1"/>
        <v>0</v>
      </c>
      <c r="F19" s="293">
        <f>P.C.!F81</f>
        <v>0</v>
      </c>
      <c r="G19" s="293">
        <f>IF('1 (5)'!$A$2=TRUE,'1 (5)'!I20,IF('1 (4)'!$A$2=TRUE,'1 (4)'!I20,IF('1 (3)'!$A$2=TRUE,'1 (3)'!I20,IF('1 (2)'!$A$2=TRUE,'1 (2)'!I20))))</f>
        <v>0</v>
      </c>
      <c r="H19" s="294">
        <f>E19*G19*P.C.!$C$5/1000</f>
        <v>0</v>
      </c>
      <c r="I19" s="295">
        <f>H19*P.C.!$C$6</f>
        <v>0</v>
      </c>
      <c r="J19" s="293">
        <f>IF('1 (5)'!$A$2=TRUE,'1 (5)'!N20,IF('1 (4)'!$A$2=TRUE,'1 (4)'!N20,IF('1 (3)'!$A$2=TRUE,'1 (3)'!N20,IF('1 (2)'!$A$2=TRUE,'1 (2)'!N20))))</f>
        <v>0</v>
      </c>
      <c r="K19" s="293">
        <f>$E19*J19*P.C.!$C$5/1000</f>
        <v>0</v>
      </c>
      <c r="L19" s="295">
        <f>K19*P.C.!$C$6</f>
        <v>0</v>
      </c>
      <c r="M19" s="293">
        <f>IF('1 (5)'!$A$2=TRUE,'1 (5)'!S20,IF('1 (4)'!$A$2=TRUE,'1 (4)'!S20,IF('1 (3)'!$A$2=TRUE,'1 (3)'!S20,IF('1 (2)'!$A$2=TRUE,'1 (2)'!S20))))</f>
        <v>0</v>
      </c>
      <c r="N19" s="293">
        <f>$E19*M19*P.C.!$C$5/1000</f>
        <v>0</v>
      </c>
      <c r="O19" s="295">
        <f>N19*P.C.!$C$6</f>
        <v>0</v>
      </c>
      <c r="P19" s="296">
        <f>IF('1 (5)'!$A$2=TRUE,'1 (5)'!X20,IF('1 (4)'!$A$2=TRUE,'1 (4)'!X20,IF('1 (3)'!$A$2=TRUE,'1 (3)'!X20,IF('1 (2)'!$A$2=TRUE,'1 (2)'!X20))))</f>
        <v>0</v>
      </c>
      <c r="Q19" s="293">
        <f>$E19*P19*P.C.!$C$5/1000</f>
        <v>0</v>
      </c>
      <c r="R19" s="295">
        <f>Q19*P.C.!$C$6</f>
        <v>0</v>
      </c>
      <c r="S19" s="296">
        <f>IF('1 (5)'!$A$2=TRUE,'1 (5)'!AC20,IF('1 (4)'!$A$2=TRUE,'1 (4)'!AC20,IF('1 (3)'!$A$2=TRUE,'1 (3)'!AC20,IF('1 (2)'!$A$2=TRUE,'1 (2)'!AC20))))</f>
        <v>0</v>
      </c>
      <c r="T19" s="293">
        <f>$E19*S19*P.C.!$C$5/1000</f>
        <v>0</v>
      </c>
      <c r="U19" s="295">
        <f>T19*P.C.!$C$6</f>
        <v>0</v>
      </c>
      <c r="V19" s="293">
        <f t="shared" ref="V19:V26" si="2">SUM(G19,J19,M19,P19,S19)</f>
        <v>0</v>
      </c>
      <c r="W19" s="288"/>
      <c r="X19" s="60"/>
      <c r="Y19" s="60"/>
      <c r="Z19" s="58"/>
      <c r="AA19" s="58"/>
      <c r="AB19" s="58"/>
      <c r="AC19" s="57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</row>
    <row r="20" spans="1:47" s="118" customFormat="1" ht="15" customHeight="1">
      <c r="B20" s="307" t="str">
        <f>P.C.!B82</f>
        <v>-</v>
      </c>
      <c r="C20" s="367">
        <f>P.C.!C82</f>
        <v>0</v>
      </c>
      <c r="D20" s="367">
        <f>P.C.!D82</f>
        <v>0</v>
      </c>
      <c r="E20" s="367">
        <f t="shared" si="1"/>
        <v>0</v>
      </c>
      <c r="F20" s="299">
        <f>P.C.!F82</f>
        <v>0</v>
      </c>
      <c r="G20" s="299">
        <f>IF('1 (5)'!$A$2=TRUE,'1 (5)'!I21,IF('1 (4)'!$A$2=TRUE,'1 (4)'!I21,IF('1 (3)'!$A$2=TRUE,'1 (3)'!I21,IF('1 (2)'!$A$2=TRUE,'1 (2)'!I21))))</f>
        <v>0</v>
      </c>
      <c r="H20" s="300">
        <f>E20*G20*P.C.!$C$5/1000</f>
        <v>0</v>
      </c>
      <c r="I20" s="301">
        <f>H20*P.C.!$C$6</f>
        <v>0</v>
      </c>
      <c r="J20" s="299">
        <f>IF('1 (5)'!$A$2=TRUE,'1 (5)'!N21,IF('1 (4)'!$A$2=TRUE,'1 (4)'!N21,IF('1 (3)'!$A$2=TRUE,'1 (3)'!N21,IF('1 (2)'!$A$2=TRUE,'1 (2)'!N21))))</f>
        <v>0</v>
      </c>
      <c r="K20" s="299">
        <f>$E20*J20*P.C.!$C$5/1000</f>
        <v>0</v>
      </c>
      <c r="L20" s="301">
        <f>K20*P.C.!$C$6</f>
        <v>0</v>
      </c>
      <c r="M20" s="299">
        <f>IF('1 (5)'!$A$2=TRUE,'1 (5)'!S21,IF('1 (4)'!$A$2=TRUE,'1 (4)'!S21,IF('1 (3)'!$A$2=TRUE,'1 (3)'!S21,IF('1 (2)'!$A$2=TRUE,'1 (2)'!S21))))</f>
        <v>0</v>
      </c>
      <c r="N20" s="299">
        <f>$E20*M20*P.C.!$C$5/1000</f>
        <v>0</v>
      </c>
      <c r="O20" s="301">
        <f>N20*P.C.!$C$6</f>
        <v>0</v>
      </c>
      <c r="P20" s="302">
        <f>IF('1 (5)'!$A$2=TRUE,'1 (5)'!X21,IF('1 (4)'!$A$2=TRUE,'1 (4)'!X21,IF('1 (3)'!$A$2=TRUE,'1 (3)'!X21,IF('1 (2)'!$A$2=TRUE,'1 (2)'!X21))))</f>
        <v>0</v>
      </c>
      <c r="Q20" s="299">
        <f>$E20*P20*P.C.!$C$5/1000</f>
        <v>0</v>
      </c>
      <c r="R20" s="301">
        <f>Q20*P.C.!$C$6</f>
        <v>0</v>
      </c>
      <c r="S20" s="302">
        <f>IF('1 (5)'!$A$2=TRUE,'1 (5)'!AC21,IF('1 (4)'!$A$2=TRUE,'1 (4)'!AC21,IF('1 (3)'!$A$2=TRUE,'1 (3)'!AC21,IF('1 (2)'!$A$2=TRUE,'1 (2)'!AC21))))</f>
        <v>0</v>
      </c>
      <c r="T20" s="299">
        <f>$E20*S20*P.C.!$C$5/1000</f>
        <v>0</v>
      </c>
      <c r="U20" s="301">
        <f>T20*P.C.!$C$6</f>
        <v>0</v>
      </c>
      <c r="V20" s="299">
        <f t="shared" si="2"/>
        <v>0</v>
      </c>
      <c r="W20" s="288"/>
      <c r="X20" s="60"/>
      <c r="Y20" s="60"/>
      <c r="Z20" s="58"/>
      <c r="AA20" s="58"/>
      <c r="AB20" s="58"/>
      <c r="AC20" s="57"/>
    </row>
    <row r="21" spans="1:47" s="1" customFormat="1" ht="15" customHeight="1">
      <c r="A21" s="118"/>
      <c r="B21" s="306" t="str">
        <f>P.C.!B83</f>
        <v>-</v>
      </c>
      <c r="C21" s="366">
        <f>P.C.!C83</f>
        <v>0</v>
      </c>
      <c r="D21" s="366">
        <f>P.C.!D83</f>
        <v>0</v>
      </c>
      <c r="E21" s="366">
        <f t="shared" si="1"/>
        <v>0</v>
      </c>
      <c r="F21" s="293">
        <f>P.C.!F83</f>
        <v>0</v>
      </c>
      <c r="G21" s="293">
        <f>IF('1 (5)'!$A$2=TRUE,'1 (5)'!I22,IF('1 (4)'!$A$2=TRUE,'1 (4)'!I22,IF('1 (3)'!$A$2=TRUE,'1 (3)'!I22,IF('1 (2)'!$A$2=TRUE,'1 (2)'!I22))))</f>
        <v>0</v>
      </c>
      <c r="H21" s="294">
        <f>E21*G21*P.C.!$C$5/1000</f>
        <v>0</v>
      </c>
      <c r="I21" s="295">
        <f>H21*P.C.!$C$6</f>
        <v>0</v>
      </c>
      <c r="J21" s="293">
        <f>IF('1 (5)'!$A$2=TRUE,'1 (5)'!N22,IF('1 (4)'!$A$2=TRUE,'1 (4)'!N22,IF('1 (3)'!$A$2=TRUE,'1 (3)'!N22,IF('1 (2)'!$A$2=TRUE,'1 (2)'!N22))))</f>
        <v>0</v>
      </c>
      <c r="K21" s="293">
        <f>$E21*J21*P.C.!$C$5/1000</f>
        <v>0</v>
      </c>
      <c r="L21" s="295">
        <f>K21*P.C.!$C$6</f>
        <v>0</v>
      </c>
      <c r="M21" s="293">
        <f>IF('1 (5)'!$A$2=TRUE,'1 (5)'!S22,IF('1 (4)'!$A$2=TRUE,'1 (4)'!S22,IF('1 (3)'!$A$2=TRUE,'1 (3)'!S22,IF('1 (2)'!$A$2=TRUE,'1 (2)'!S22))))</f>
        <v>0</v>
      </c>
      <c r="N21" s="293">
        <f>$E21*M21*P.C.!$C$5/1000</f>
        <v>0</v>
      </c>
      <c r="O21" s="295">
        <f>N21*P.C.!$C$6</f>
        <v>0</v>
      </c>
      <c r="P21" s="296">
        <f>IF('1 (5)'!$A$2=TRUE,'1 (5)'!X22,IF('1 (4)'!$A$2=TRUE,'1 (4)'!X22,IF('1 (3)'!$A$2=TRUE,'1 (3)'!X22,IF('1 (2)'!$A$2=TRUE,'1 (2)'!X22))))</f>
        <v>0</v>
      </c>
      <c r="Q21" s="293">
        <f>$E21*P21*P.C.!$C$5/1000</f>
        <v>0</v>
      </c>
      <c r="R21" s="295">
        <f>Q21*P.C.!$C$6</f>
        <v>0</v>
      </c>
      <c r="S21" s="296">
        <f>IF('1 (5)'!$A$2=TRUE,'1 (5)'!AC22,IF('1 (4)'!$A$2=TRUE,'1 (4)'!AC22,IF('1 (3)'!$A$2=TRUE,'1 (3)'!AC22,IF('1 (2)'!$A$2=TRUE,'1 (2)'!AC22))))</f>
        <v>0</v>
      </c>
      <c r="T21" s="293">
        <f>$E21*S21*P.C.!$C$5/1000</f>
        <v>0</v>
      </c>
      <c r="U21" s="295">
        <f>T21*P.C.!$C$6</f>
        <v>0</v>
      </c>
      <c r="V21" s="293">
        <f t="shared" si="2"/>
        <v>0</v>
      </c>
      <c r="W21" s="288"/>
      <c r="X21" s="60"/>
      <c r="Y21" s="60"/>
      <c r="Z21" s="58"/>
      <c r="AA21" s="58"/>
      <c r="AB21" s="58"/>
      <c r="AC21" s="57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</row>
    <row r="22" spans="1:47" s="118" customFormat="1" ht="15" customHeight="1">
      <c r="B22" s="307" t="str">
        <f>P.C.!B84</f>
        <v>-</v>
      </c>
      <c r="C22" s="367">
        <f>P.C.!C84</f>
        <v>0</v>
      </c>
      <c r="D22" s="367">
        <f>P.C.!D84</f>
        <v>0</v>
      </c>
      <c r="E22" s="367">
        <f t="shared" si="1"/>
        <v>0</v>
      </c>
      <c r="F22" s="299">
        <f>P.C.!F84</f>
        <v>0</v>
      </c>
      <c r="G22" s="299">
        <f>IF('1 (5)'!$A$2=TRUE,'1 (5)'!I23,IF('1 (4)'!$A$2=TRUE,'1 (4)'!I23,IF('1 (3)'!$A$2=TRUE,'1 (3)'!I23,IF('1 (2)'!$A$2=TRUE,'1 (2)'!I23))))</f>
        <v>0</v>
      </c>
      <c r="H22" s="300">
        <f>E22*G22*P.C.!$C$5/1000</f>
        <v>0</v>
      </c>
      <c r="I22" s="301">
        <f>H22*P.C.!$C$6</f>
        <v>0</v>
      </c>
      <c r="J22" s="299">
        <f>IF('1 (5)'!$A$2=TRUE,'1 (5)'!N23,IF('1 (4)'!$A$2=TRUE,'1 (4)'!N23,IF('1 (3)'!$A$2=TRUE,'1 (3)'!N23,IF('1 (2)'!$A$2=TRUE,'1 (2)'!N23))))</f>
        <v>0</v>
      </c>
      <c r="K22" s="299">
        <f>$E22*J22*P.C.!$C$5/1000</f>
        <v>0</v>
      </c>
      <c r="L22" s="301">
        <f>K22*P.C.!$C$6</f>
        <v>0</v>
      </c>
      <c r="M22" s="299">
        <f>IF('1 (5)'!$A$2=TRUE,'1 (5)'!S23,IF('1 (4)'!$A$2=TRUE,'1 (4)'!S23,IF('1 (3)'!$A$2=TRUE,'1 (3)'!S23,IF('1 (2)'!$A$2=TRUE,'1 (2)'!S23))))</f>
        <v>0</v>
      </c>
      <c r="N22" s="299">
        <f>$E22*M22*P.C.!$C$5/1000</f>
        <v>0</v>
      </c>
      <c r="O22" s="301">
        <f>N22*P.C.!$C$6</f>
        <v>0</v>
      </c>
      <c r="P22" s="302">
        <f>IF('1 (5)'!$A$2=TRUE,'1 (5)'!X23,IF('1 (4)'!$A$2=TRUE,'1 (4)'!X23,IF('1 (3)'!$A$2=TRUE,'1 (3)'!X23,IF('1 (2)'!$A$2=TRUE,'1 (2)'!X23))))</f>
        <v>0</v>
      </c>
      <c r="Q22" s="299">
        <f>$E22*P22*P.C.!$C$5/1000</f>
        <v>0</v>
      </c>
      <c r="R22" s="301">
        <f>Q22*P.C.!$C$6</f>
        <v>0</v>
      </c>
      <c r="S22" s="302">
        <f>IF('1 (5)'!$A$2=TRUE,'1 (5)'!AC23,IF('1 (4)'!$A$2=TRUE,'1 (4)'!AC23,IF('1 (3)'!$A$2=TRUE,'1 (3)'!AC23,IF('1 (2)'!$A$2=TRUE,'1 (2)'!AC23))))</f>
        <v>0</v>
      </c>
      <c r="T22" s="299">
        <f>$E22*S22*P.C.!$C$5/1000</f>
        <v>0</v>
      </c>
      <c r="U22" s="301">
        <f>T22*P.C.!$C$6</f>
        <v>0</v>
      </c>
      <c r="V22" s="299">
        <f t="shared" si="2"/>
        <v>0</v>
      </c>
      <c r="W22" s="288"/>
      <c r="X22" s="60"/>
      <c r="Y22" s="60"/>
      <c r="Z22" s="58"/>
      <c r="AA22" s="58"/>
      <c r="AB22" s="58"/>
      <c r="AC22" s="57"/>
    </row>
    <row r="23" spans="1:47" s="1" customFormat="1" ht="15" customHeight="1">
      <c r="A23" s="118"/>
      <c r="B23" s="306" t="str">
        <f>P.C.!B85</f>
        <v>-</v>
      </c>
      <c r="C23" s="366">
        <f>P.C.!C85</f>
        <v>0</v>
      </c>
      <c r="D23" s="366">
        <f>P.C.!D85</f>
        <v>0</v>
      </c>
      <c r="E23" s="366">
        <f t="shared" si="1"/>
        <v>0</v>
      </c>
      <c r="F23" s="293">
        <f>P.C.!F85</f>
        <v>0</v>
      </c>
      <c r="G23" s="293">
        <f>IF('1 (5)'!$A$2=TRUE,'1 (5)'!I24,IF('1 (4)'!$A$2=TRUE,'1 (4)'!I24,IF('1 (3)'!$A$2=TRUE,'1 (3)'!I24,IF('1 (2)'!$A$2=TRUE,'1 (2)'!I24))))</f>
        <v>0</v>
      </c>
      <c r="H23" s="294">
        <f>E23*G23*P.C.!$C$5/1000</f>
        <v>0</v>
      </c>
      <c r="I23" s="295">
        <f>H23*P.C.!$C$6</f>
        <v>0</v>
      </c>
      <c r="J23" s="293">
        <f>IF('1 (5)'!$A$2=TRUE,'1 (5)'!N24,IF('1 (4)'!$A$2=TRUE,'1 (4)'!N24,IF('1 (3)'!$A$2=TRUE,'1 (3)'!N24,IF('1 (2)'!$A$2=TRUE,'1 (2)'!N24))))</f>
        <v>0</v>
      </c>
      <c r="K23" s="293">
        <f>$E23*J23*P.C.!$C$5/1000</f>
        <v>0</v>
      </c>
      <c r="L23" s="295">
        <f>K23*P.C.!$C$6</f>
        <v>0</v>
      </c>
      <c r="M23" s="293">
        <f>IF('1 (5)'!$A$2=TRUE,'1 (5)'!S24,IF('1 (4)'!$A$2=TRUE,'1 (4)'!S24,IF('1 (3)'!$A$2=TRUE,'1 (3)'!S24,IF('1 (2)'!$A$2=TRUE,'1 (2)'!S24))))</f>
        <v>0</v>
      </c>
      <c r="N23" s="293">
        <f>$E23*M23*P.C.!$C$5/1000</f>
        <v>0</v>
      </c>
      <c r="O23" s="295">
        <f>N23*P.C.!$C$6</f>
        <v>0</v>
      </c>
      <c r="P23" s="296">
        <f>IF('1 (5)'!$A$2=TRUE,'1 (5)'!X24,IF('1 (4)'!$A$2=TRUE,'1 (4)'!X24,IF('1 (3)'!$A$2=TRUE,'1 (3)'!X24,IF('1 (2)'!$A$2=TRUE,'1 (2)'!X24))))</f>
        <v>0</v>
      </c>
      <c r="Q23" s="293">
        <f>$E23*P23*P.C.!$C$5/1000</f>
        <v>0</v>
      </c>
      <c r="R23" s="295">
        <f>Q23*P.C.!$C$6</f>
        <v>0</v>
      </c>
      <c r="S23" s="296">
        <f>IF('1 (5)'!$A$2=TRUE,'1 (5)'!AC24,IF('1 (4)'!$A$2=TRUE,'1 (4)'!AC24,IF('1 (3)'!$A$2=TRUE,'1 (3)'!AC24,IF('1 (2)'!$A$2=TRUE,'1 (2)'!AC24))))</f>
        <v>0</v>
      </c>
      <c r="T23" s="293">
        <f>$E23*S23*P.C.!$C$5/1000</f>
        <v>0</v>
      </c>
      <c r="U23" s="295">
        <f>T23*P.C.!$C$6</f>
        <v>0</v>
      </c>
      <c r="V23" s="293">
        <f t="shared" si="2"/>
        <v>0</v>
      </c>
      <c r="W23" s="288"/>
      <c r="X23" s="60"/>
      <c r="Y23" s="60"/>
      <c r="Z23" s="58"/>
      <c r="AA23" s="58"/>
      <c r="AB23" s="58"/>
      <c r="AC23" s="57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</row>
    <row r="24" spans="1:47" s="118" customFormat="1" ht="15" customHeight="1">
      <c r="B24" s="307" t="str">
        <f>P.C.!B86</f>
        <v>-</v>
      </c>
      <c r="C24" s="367">
        <f>P.C.!C86</f>
        <v>0</v>
      </c>
      <c r="D24" s="367">
        <f>P.C.!D86</f>
        <v>0</v>
      </c>
      <c r="E24" s="367">
        <f t="shared" si="1"/>
        <v>0</v>
      </c>
      <c r="F24" s="299">
        <f>P.C.!F86</f>
        <v>0</v>
      </c>
      <c r="G24" s="299">
        <f>IF('1 (5)'!$A$2=TRUE,'1 (5)'!I25,IF('1 (4)'!$A$2=TRUE,'1 (4)'!I25,IF('1 (3)'!$A$2=TRUE,'1 (3)'!I25,IF('1 (2)'!$A$2=TRUE,'1 (2)'!I25))))</f>
        <v>0</v>
      </c>
      <c r="H24" s="300">
        <f>E24*G24*P.C.!$C$5/1000</f>
        <v>0</v>
      </c>
      <c r="I24" s="301">
        <f>H24*P.C.!$C$6</f>
        <v>0</v>
      </c>
      <c r="J24" s="299">
        <f>IF('1 (5)'!$A$2=TRUE,'1 (5)'!N25,IF('1 (4)'!$A$2=TRUE,'1 (4)'!N25,IF('1 (3)'!$A$2=TRUE,'1 (3)'!N25,IF('1 (2)'!$A$2=TRUE,'1 (2)'!N25))))</f>
        <v>0</v>
      </c>
      <c r="K24" s="299">
        <f>$E24*J24*P.C.!$C$5/1000</f>
        <v>0</v>
      </c>
      <c r="L24" s="301">
        <f>K24*P.C.!$C$6</f>
        <v>0</v>
      </c>
      <c r="M24" s="299">
        <f>IF('1 (5)'!$A$2=TRUE,'1 (5)'!S25,IF('1 (4)'!$A$2=TRUE,'1 (4)'!S25,IF('1 (3)'!$A$2=TRUE,'1 (3)'!S25,IF('1 (2)'!$A$2=TRUE,'1 (2)'!S25))))</f>
        <v>0</v>
      </c>
      <c r="N24" s="299">
        <f>$E24*M24*P.C.!$C$5/1000</f>
        <v>0</v>
      </c>
      <c r="O24" s="301">
        <f>N24*P.C.!$C$6</f>
        <v>0</v>
      </c>
      <c r="P24" s="302">
        <f>IF('1 (5)'!$A$2=TRUE,'1 (5)'!X25,IF('1 (4)'!$A$2=TRUE,'1 (4)'!X25,IF('1 (3)'!$A$2=TRUE,'1 (3)'!X25,IF('1 (2)'!$A$2=TRUE,'1 (2)'!X25))))</f>
        <v>0</v>
      </c>
      <c r="Q24" s="299">
        <f>$E24*P24*P.C.!$C$5/1000</f>
        <v>0</v>
      </c>
      <c r="R24" s="301">
        <f>Q24*P.C.!$C$6</f>
        <v>0</v>
      </c>
      <c r="S24" s="302">
        <f>IF('1 (5)'!$A$2=TRUE,'1 (5)'!AC25,IF('1 (4)'!$A$2=TRUE,'1 (4)'!AC25,IF('1 (3)'!$A$2=TRUE,'1 (3)'!AC25,IF('1 (2)'!$A$2=TRUE,'1 (2)'!AC25))))</f>
        <v>0</v>
      </c>
      <c r="T24" s="299">
        <f>$E24*S24*P.C.!$C$5/1000</f>
        <v>0</v>
      </c>
      <c r="U24" s="301">
        <f>T24*P.C.!$C$6</f>
        <v>0</v>
      </c>
      <c r="V24" s="299">
        <f t="shared" si="2"/>
        <v>0</v>
      </c>
      <c r="W24" s="288"/>
      <c r="X24" s="60"/>
      <c r="Y24" s="60"/>
      <c r="Z24" s="58"/>
      <c r="AA24" s="58"/>
      <c r="AB24" s="58"/>
      <c r="AC24" s="57"/>
    </row>
    <row r="25" spans="1:47" s="1" customFormat="1" ht="15" customHeight="1">
      <c r="A25" s="118"/>
      <c r="B25" s="306" t="str">
        <f>P.C.!B87</f>
        <v>-</v>
      </c>
      <c r="C25" s="366">
        <f>P.C.!C87</f>
        <v>0</v>
      </c>
      <c r="D25" s="366">
        <f>P.C.!D87</f>
        <v>0</v>
      </c>
      <c r="E25" s="366">
        <f t="shared" si="1"/>
        <v>0</v>
      </c>
      <c r="F25" s="293">
        <f>P.C.!F87</f>
        <v>0</v>
      </c>
      <c r="G25" s="293">
        <f>IF('1 (5)'!$A$2=TRUE,'1 (5)'!I26,IF('1 (4)'!$A$2=TRUE,'1 (4)'!I26,IF('1 (3)'!$A$2=TRUE,'1 (3)'!I26,IF('1 (2)'!$A$2=TRUE,'1 (2)'!I26))))</f>
        <v>0</v>
      </c>
      <c r="H25" s="294">
        <f>E25*G25*P.C.!$C$5/1000</f>
        <v>0</v>
      </c>
      <c r="I25" s="295">
        <f>H25*P.C.!$C$6</f>
        <v>0</v>
      </c>
      <c r="J25" s="293">
        <f>IF('1 (5)'!$A$2=TRUE,'1 (5)'!N26,IF('1 (4)'!$A$2=TRUE,'1 (4)'!N26,IF('1 (3)'!$A$2=TRUE,'1 (3)'!N26,IF('1 (2)'!$A$2=TRUE,'1 (2)'!N26))))</f>
        <v>0</v>
      </c>
      <c r="K25" s="293">
        <f>$E25*J25*P.C.!$C$5/1000</f>
        <v>0</v>
      </c>
      <c r="L25" s="295">
        <f>K25*P.C.!$C$6</f>
        <v>0</v>
      </c>
      <c r="M25" s="293">
        <f>IF('1 (5)'!$A$2=TRUE,'1 (5)'!S26,IF('1 (4)'!$A$2=TRUE,'1 (4)'!S26,IF('1 (3)'!$A$2=TRUE,'1 (3)'!S26,IF('1 (2)'!$A$2=TRUE,'1 (2)'!S26))))</f>
        <v>0</v>
      </c>
      <c r="N25" s="293">
        <f>$E25*M25*P.C.!$C$5/1000</f>
        <v>0</v>
      </c>
      <c r="O25" s="295">
        <f>N25*P.C.!$C$6</f>
        <v>0</v>
      </c>
      <c r="P25" s="296">
        <f>IF('1 (5)'!$A$2=TRUE,'1 (5)'!X26,IF('1 (4)'!$A$2=TRUE,'1 (4)'!X26,IF('1 (3)'!$A$2=TRUE,'1 (3)'!X26,IF('1 (2)'!$A$2=TRUE,'1 (2)'!X26))))</f>
        <v>0</v>
      </c>
      <c r="Q25" s="293">
        <f>$E25*P25*P.C.!$C$5/1000</f>
        <v>0</v>
      </c>
      <c r="R25" s="295">
        <f>Q25*P.C.!$C$6</f>
        <v>0</v>
      </c>
      <c r="S25" s="296">
        <f>IF('1 (5)'!$A$2=TRUE,'1 (5)'!AC26,IF('1 (4)'!$A$2=TRUE,'1 (4)'!AC26,IF('1 (3)'!$A$2=TRUE,'1 (3)'!AC26,IF('1 (2)'!$A$2=TRUE,'1 (2)'!AC26))))</f>
        <v>0</v>
      </c>
      <c r="T25" s="293">
        <f>$E25*S25*P.C.!$C$5/1000</f>
        <v>0</v>
      </c>
      <c r="U25" s="295">
        <f>T25*P.C.!$C$6</f>
        <v>0</v>
      </c>
      <c r="V25" s="293">
        <f t="shared" si="2"/>
        <v>0</v>
      </c>
      <c r="W25" s="288"/>
      <c r="X25" s="60"/>
      <c r="Y25" s="60"/>
      <c r="Z25" s="58"/>
      <c r="AA25" s="58"/>
      <c r="AB25" s="58"/>
      <c r="AC25" s="57"/>
      <c r="AD25" s="118"/>
      <c r="AE25" s="118"/>
      <c r="AF25" s="118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</row>
    <row r="26" spans="1:47" s="118" customFormat="1" ht="15" customHeight="1">
      <c r="B26" s="307" t="str">
        <f>P.C.!B88</f>
        <v>-</v>
      </c>
      <c r="C26" s="367">
        <f>P.C.!C88</f>
        <v>0</v>
      </c>
      <c r="D26" s="367">
        <f>P.C.!D88</f>
        <v>0</v>
      </c>
      <c r="E26" s="367">
        <f t="shared" si="1"/>
        <v>0</v>
      </c>
      <c r="F26" s="299">
        <f>P.C.!F88</f>
        <v>0</v>
      </c>
      <c r="G26" s="299">
        <f>IF('1 (5)'!$A$2=TRUE,'1 (5)'!I27,IF('1 (4)'!$A$2=TRUE,'1 (4)'!I27,IF('1 (3)'!$A$2=TRUE,'1 (3)'!I27,IF('1 (2)'!$A$2=TRUE,'1 (2)'!I27))))</f>
        <v>0</v>
      </c>
      <c r="H26" s="300">
        <f>E26*G26*P.C.!$C$5/1000</f>
        <v>0</v>
      </c>
      <c r="I26" s="301">
        <f>H26*P.C.!$C$6</f>
        <v>0</v>
      </c>
      <c r="J26" s="299">
        <f>IF('1 (5)'!$A$2=TRUE,'1 (5)'!N27,IF('1 (4)'!$A$2=TRUE,'1 (4)'!N27,IF('1 (3)'!$A$2=TRUE,'1 (3)'!N27,IF('1 (2)'!$A$2=TRUE,'1 (2)'!N27))))</f>
        <v>0</v>
      </c>
      <c r="K26" s="299">
        <f>$E26*J26*P.C.!$C$5/1000</f>
        <v>0</v>
      </c>
      <c r="L26" s="301">
        <f>K26*P.C.!$C$6</f>
        <v>0</v>
      </c>
      <c r="M26" s="299">
        <f>IF('1 (5)'!$A$2=TRUE,'1 (5)'!S27,IF('1 (4)'!$A$2=TRUE,'1 (4)'!S27,IF('1 (3)'!$A$2=TRUE,'1 (3)'!S27,IF('1 (2)'!$A$2=TRUE,'1 (2)'!S27))))</f>
        <v>0</v>
      </c>
      <c r="N26" s="299">
        <f>$E26*M26*P.C.!$C$5/1000</f>
        <v>0</v>
      </c>
      <c r="O26" s="301">
        <f>N26*P.C.!$C$6</f>
        <v>0</v>
      </c>
      <c r="P26" s="302">
        <f>IF('1 (5)'!$A$2=TRUE,'1 (5)'!X27,IF('1 (4)'!$A$2=TRUE,'1 (4)'!X27,IF('1 (3)'!$A$2=TRUE,'1 (3)'!X27,IF('1 (2)'!$A$2=TRUE,'1 (2)'!X27))))</f>
        <v>0</v>
      </c>
      <c r="Q26" s="299">
        <f>$E26*P26*P.C.!$C$5/1000</f>
        <v>0</v>
      </c>
      <c r="R26" s="301">
        <f>Q26*P.C.!$C$6</f>
        <v>0</v>
      </c>
      <c r="S26" s="302">
        <f>IF('1 (5)'!$A$2=TRUE,'1 (5)'!AC27,IF('1 (4)'!$A$2=TRUE,'1 (4)'!AC27,IF('1 (3)'!$A$2=TRUE,'1 (3)'!AC27,IF('1 (2)'!$A$2=TRUE,'1 (2)'!AC27))))</f>
        <v>0</v>
      </c>
      <c r="T26" s="299">
        <f>$E26*S26*P.C.!$C$5/1000</f>
        <v>0</v>
      </c>
      <c r="U26" s="301">
        <f>T26*P.C.!$C$6</f>
        <v>0</v>
      </c>
      <c r="V26" s="299">
        <f t="shared" si="2"/>
        <v>0</v>
      </c>
      <c r="W26" s="288"/>
      <c r="X26" s="60"/>
      <c r="Y26" s="60"/>
      <c r="Z26" s="58"/>
      <c r="AA26" s="58"/>
      <c r="AB26" s="58"/>
      <c r="AC26" s="57"/>
    </row>
    <row r="27" spans="1:47" ht="15" customHeight="1">
      <c r="A27" s="118"/>
      <c r="B27" s="306" t="str">
        <f>P.C.!B89</f>
        <v>Pontos Reprimidos</v>
      </c>
      <c r="C27" s="366">
        <f>P.C.!C89</f>
        <v>247.33090714476853</v>
      </c>
      <c r="D27" s="366">
        <f>P.C.!D89</f>
        <v>0</v>
      </c>
      <c r="E27" s="366">
        <f t="shared" si="1"/>
        <v>247.33090714476853</v>
      </c>
      <c r="F27" s="293">
        <f>P.C.!F89</f>
        <v>0</v>
      </c>
      <c r="G27" s="293">
        <f>IF('1 (5)'!$A$2=TRUE,'1 (5)'!I28,IF('1 (4)'!$A$2=TRUE,'1 (4)'!I28,IF('1 (3)'!$A$2=TRUE,'1 (3)'!I28,IF('1 (2)'!$A$2=TRUE,'1 (2)'!I28))))</f>
        <v>0</v>
      </c>
      <c r="H27" s="294">
        <f>E27*G27*P.C.!$C$5/1000</f>
        <v>0</v>
      </c>
      <c r="I27" s="295">
        <f>H27*P.C.!$C$6</f>
        <v>0</v>
      </c>
      <c r="J27" s="293">
        <f>IF('1 (5)'!$A$2=TRUE,'1 (5)'!N28,IF('1 (4)'!$A$2=TRUE,'1 (4)'!N28,IF('1 (3)'!$A$2=TRUE,'1 (3)'!N28,IF('1 (2)'!$A$2=TRUE,'1 (2)'!N28))))</f>
        <v>0</v>
      </c>
      <c r="K27" s="293">
        <f>$E27*J27*P.C.!$C$5/1000</f>
        <v>0</v>
      </c>
      <c r="L27" s="295">
        <f>K27*P.C.!$C$6</f>
        <v>0</v>
      </c>
      <c r="M27" s="293">
        <f>IF('1 (5)'!$A$2=TRUE,'1 (5)'!S28,IF('1 (4)'!$A$2=TRUE,'1 (4)'!S28,IF('1 (3)'!$A$2=TRUE,'1 (3)'!S28,IF('1 (2)'!$A$2=TRUE,'1 (2)'!S28))))</f>
        <v>0</v>
      </c>
      <c r="N27" s="293">
        <f>$E27*M27*P.C.!$C$5/1000</f>
        <v>0</v>
      </c>
      <c r="O27" s="295">
        <f>N27*P.C.!$C$6</f>
        <v>0</v>
      </c>
      <c r="P27" s="296">
        <f>IF('1 (5)'!$A$2=TRUE,'1 (5)'!X28,IF('1 (4)'!$A$2=TRUE,'1 (4)'!X28,IF('1 (3)'!$A$2=TRUE,'1 (3)'!X28,IF('1 (2)'!$A$2=TRUE,'1 (2)'!X28))))</f>
        <v>0</v>
      </c>
      <c r="Q27" s="293">
        <f>$E27*P27*P.C.!$C$5/1000</f>
        <v>0</v>
      </c>
      <c r="R27" s="295">
        <f>Q27*P.C.!$C$6</f>
        <v>0</v>
      </c>
      <c r="S27" s="296">
        <f>IF('1 (5)'!$A$2=TRUE,'1 (5)'!AC28,IF('1 (4)'!$A$2=TRUE,'1 (4)'!AC28,IF('1 (3)'!$A$2=TRUE,'1 (3)'!AC28,IF('1 (2)'!$A$2=TRUE,'1 (2)'!AC28))))</f>
        <v>0</v>
      </c>
      <c r="T27" s="293">
        <f>$E27*S27*P.C.!$C$5/1000</f>
        <v>0</v>
      </c>
      <c r="U27" s="295">
        <f>T27*P.C.!$C$6</f>
        <v>0</v>
      </c>
      <c r="V27" s="293">
        <f t="shared" si="0"/>
        <v>0</v>
      </c>
      <c r="W27" s="288"/>
      <c r="X27" s="60"/>
      <c r="Y27" s="60"/>
      <c r="Z27" s="58"/>
      <c r="AA27" s="58"/>
      <c r="AB27" s="58"/>
      <c r="AC27" s="57"/>
    </row>
    <row r="28" spans="1:47" ht="30" customHeight="1" thickBot="1">
      <c r="A28" s="118"/>
      <c r="B28" s="420" t="s">
        <v>288</v>
      </c>
      <c r="C28" s="818" t="s">
        <v>159</v>
      </c>
      <c r="D28" s="819"/>
      <c r="E28" s="820"/>
      <c r="F28" s="313">
        <f>SUM(F5:F27)</f>
        <v>3737</v>
      </c>
      <c r="G28" s="313">
        <f t="shared" ref="G28:V28" si="3">SUM(G5:G27)</f>
        <v>1869</v>
      </c>
      <c r="H28" s="313">
        <f t="shared" si="3"/>
        <v>2194365.7036799998</v>
      </c>
      <c r="I28" s="314">
        <f t="shared" si="3"/>
        <v>568011.56239756802</v>
      </c>
      <c r="J28" s="313">
        <f t="shared" si="3"/>
        <v>1868</v>
      </c>
      <c r="K28" s="313">
        <f t="shared" si="3"/>
        <v>1692028.3392</v>
      </c>
      <c r="L28" s="314">
        <f t="shared" si="3"/>
        <v>437981.53560192004</v>
      </c>
      <c r="M28" s="313">
        <f t="shared" si="3"/>
        <v>0</v>
      </c>
      <c r="N28" s="313">
        <f t="shared" si="3"/>
        <v>0</v>
      </c>
      <c r="O28" s="314">
        <f t="shared" si="3"/>
        <v>0</v>
      </c>
      <c r="P28" s="313">
        <f t="shared" si="3"/>
        <v>0</v>
      </c>
      <c r="Q28" s="313">
        <f t="shared" si="3"/>
        <v>0</v>
      </c>
      <c r="R28" s="314">
        <f t="shared" si="3"/>
        <v>0</v>
      </c>
      <c r="S28" s="313">
        <f t="shared" si="3"/>
        <v>0</v>
      </c>
      <c r="T28" s="313">
        <f t="shared" si="3"/>
        <v>0</v>
      </c>
      <c r="U28" s="314">
        <f t="shared" si="3"/>
        <v>0</v>
      </c>
      <c r="V28" s="458">
        <f t="shared" si="3"/>
        <v>3737</v>
      </c>
      <c r="W28" s="61"/>
      <c r="X28" s="60"/>
      <c r="Y28" s="60"/>
      <c r="Z28" s="58"/>
      <c r="AA28" s="58"/>
      <c r="AB28" s="58"/>
      <c r="AC28" s="57"/>
    </row>
    <row r="29" spans="1:47" ht="15.75" customHeight="1">
      <c r="A29" s="118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1"/>
      <c r="W29" s="61"/>
      <c r="X29" s="60"/>
      <c r="Y29" s="60"/>
      <c r="Z29" s="58"/>
      <c r="AA29" s="58"/>
      <c r="AB29" s="58"/>
      <c r="AC29" s="57"/>
    </row>
    <row r="30" spans="1:47" s="118" customFormat="1" ht="15.75" customHeight="1"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8"/>
      <c r="W30" s="288"/>
      <c r="X30" s="60"/>
      <c r="Y30" s="60"/>
      <c r="Z30" s="58"/>
      <c r="AA30" s="58"/>
      <c r="AB30" s="58"/>
      <c r="AC30" s="57"/>
    </row>
    <row r="31" spans="1:47" s="118" customFormat="1" ht="15.75" customHeight="1">
      <c r="B31" s="289"/>
      <c r="C31" s="791"/>
      <c r="D31" s="791"/>
      <c r="E31" s="791"/>
      <c r="F31" s="289"/>
      <c r="G31" s="289"/>
      <c r="H31" s="289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8"/>
      <c r="W31" s="288"/>
      <c r="X31" s="60"/>
      <c r="Y31" s="60"/>
      <c r="Z31" s="58"/>
      <c r="AA31" s="58"/>
      <c r="AB31" s="58"/>
      <c r="AC31" s="57"/>
    </row>
    <row r="32" spans="1:47" s="118" customFormat="1" ht="15.75" customHeight="1">
      <c r="B32" s="70"/>
      <c r="C32" s="791"/>
      <c r="D32" s="791"/>
      <c r="E32" s="791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310"/>
      <c r="W32" s="310"/>
      <c r="X32" s="58"/>
      <c r="Y32" s="58"/>
      <c r="Z32" s="58"/>
      <c r="AA32" s="58"/>
      <c r="AB32" s="58"/>
      <c r="AC32" s="57"/>
    </row>
    <row r="33" spans="2:29" s="118" customFormat="1" ht="15.75" customHeight="1"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310"/>
      <c r="W33" s="310"/>
      <c r="X33" s="58"/>
      <c r="Y33" s="58"/>
      <c r="Z33" s="58"/>
      <c r="AA33" s="58"/>
      <c r="AB33" s="58"/>
      <c r="AC33" s="57"/>
    </row>
    <row r="34" spans="2:29" s="118" customFormat="1" ht="15.75" customHeight="1"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310"/>
      <c r="W34" s="310"/>
      <c r="X34" s="58"/>
      <c r="Y34" s="58"/>
      <c r="Z34" s="58"/>
      <c r="AA34" s="58"/>
      <c r="AB34" s="58"/>
      <c r="AC34" s="57"/>
    </row>
    <row r="35" spans="2:29" s="118" customFormat="1" ht="15.75" customHeight="1"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310"/>
      <c r="W35" s="310"/>
      <c r="X35" s="58"/>
      <c r="Y35" s="58"/>
      <c r="Z35" s="58"/>
      <c r="AA35" s="58"/>
      <c r="AB35" s="58"/>
      <c r="AC35" s="57"/>
    </row>
    <row r="36" spans="2:29" s="118" customFormat="1" ht="15.75" customHeight="1"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310"/>
      <c r="W36" s="310"/>
      <c r="X36" s="58"/>
      <c r="Y36" s="58"/>
      <c r="Z36" s="58"/>
      <c r="AA36" s="58"/>
      <c r="AB36" s="58"/>
      <c r="AC36" s="57"/>
    </row>
    <row r="37" spans="2:29" s="118" customFormat="1" ht="15.75" customHeight="1">
      <c r="B37" s="70"/>
      <c r="C37" s="70"/>
      <c r="D37" s="70"/>
      <c r="E37" s="70"/>
      <c r="F37" s="70"/>
      <c r="G37" s="786"/>
      <c r="H37" s="786"/>
      <c r="I37" s="786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310"/>
      <c r="W37" s="310"/>
      <c r="X37" s="58"/>
      <c r="Y37" s="58"/>
      <c r="Z37" s="58"/>
      <c r="AA37" s="58"/>
      <c r="AB37" s="58"/>
      <c r="AC37" s="57"/>
    </row>
    <row r="38" spans="2:29" s="118" customFormat="1" ht="15.75" customHeight="1"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310"/>
      <c r="W38" s="310"/>
      <c r="X38" s="58"/>
      <c r="Y38" s="58"/>
      <c r="Z38" s="58"/>
      <c r="AA38" s="58"/>
      <c r="AB38" s="58"/>
      <c r="AC38" s="57"/>
    </row>
    <row r="39" spans="2:29" s="118" customFormat="1" ht="15.75" customHeight="1"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310"/>
      <c r="W39" s="310"/>
      <c r="X39" s="58"/>
      <c r="Y39" s="58"/>
      <c r="Z39" s="58"/>
      <c r="AA39" s="58"/>
      <c r="AB39" s="58"/>
      <c r="AC39" s="57"/>
    </row>
    <row r="40" spans="2:29" s="118" customFormat="1" ht="15.75" customHeight="1"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310"/>
      <c r="W40" s="310"/>
      <c r="X40" s="58"/>
      <c r="Y40" s="58"/>
      <c r="Z40" s="58"/>
      <c r="AA40" s="58"/>
      <c r="AB40" s="58"/>
      <c r="AC40" s="57"/>
    </row>
    <row r="41" spans="2:29" s="118" customFormat="1" ht="15.75" customHeight="1"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310"/>
      <c r="W41" s="310"/>
      <c r="X41" s="58"/>
      <c r="Y41" s="58"/>
      <c r="Z41" s="58"/>
      <c r="AA41" s="58"/>
      <c r="AB41" s="58"/>
      <c r="AC41" s="57"/>
    </row>
    <row r="42" spans="2:29" s="118" customFormat="1" ht="15.75" customHeight="1"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310"/>
      <c r="W42" s="310"/>
      <c r="X42" s="58"/>
      <c r="Y42" s="58"/>
      <c r="Z42" s="58"/>
      <c r="AA42" s="58"/>
      <c r="AB42" s="58"/>
      <c r="AC42" s="57"/>
    </row>
    <row r="43" spans="2:29" s="118" customFormat="1" ht="15.75" customHeight="1"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310"/>
      <c r="W43" s="310"/>
      <c r="X43" s="58"/>
      <c r="Y43" s="58"/>
      <c r="Z43" s="58"/>
      <c r="AA43" s="58"/>
      <c r="AB43" s="58"/>
      <c r="AC43" s="57"/>
    </row>
    <row r="44" spans="2:29" s="118" customFormat="1" ht="15.75" customHeight="1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310"/>
      <c r="W44" s="310"/>
      <c r="X44" s="58"/>
      <c r="Y44" s="58"/>
      <c r="Z44" s="58"/>
      <c r="AA44" s="58"/>
      <c r="AB44" s="58"/>
      <c r="AC44" s="57"/>
    </row>
    <row r="45" spans="2:29" s="118" customFormat="1" ht="15.75" customHeight="1"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310"/>
      <c r="W45" s="310"/>
      <c r="X45" s="58"/>
      <c r="Y45" s="58"/>
      <c r="Z45" s="58"/>
      <c r="AA45" s="58"/>
      <c r="AB45" s="58"/>
      <c r="AC45" s="57"/>
    </row>
    <row r="46" spans="2:29" s="118" customFormat="1" ht="15.75" customHeight="1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310"/>
      <c r="W46" s="310"/>
      <c r="X46" s="58"/>
      <c r="Y46" s="58"/>
      <c r="Z46" s="58"/>
      <c r="AA46" s="58"/>
      <c r="AB46" s="58"/>
      <c r="AC46" s="57"/>
    </row>
    <row r="47" spans="2:29" s="118" customFormat="1" ht="15.75" customHeight="1"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310"/>
      <c r="W47" s="310"/>
      <c r="X47" s="58"/>
      <c r="Y47" s="58"/>
      <c r="Z47" s="58"/>
      <c r="AA47" s="58"/>
      <c r="AB47" s="58"/>
      <c r="AC47" s="57"/>
    </row>
    <row r="48" spans="2:29" s="118" customFormat="1" ht="15.75" customHeight="1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310"/>
      <c r="W48" s="310"/>
      <c r="X48" s="58"/>
      <c r="Y48" s="58"/>
      <c r="Z48" s="58"/>
      <c r="AA48" s="58"/>
      <c r="AB48" s="58"/>
      <c r="AC48" s="57"/>
    </row>
    <row r="49" spans="2:29" s="118" customFormat="1" ht="15.75" customHeight="1"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310"/>
      <c r="W49" s="310"/>
      <c r="X49" s="58"/>
      <c r="Y49" s="58"/>
      <c r="Z49" s="58"/>
      <c r="AA49" s="58"/>
      <c r="AB49" s="58"/>
      <c r="AC49" s="57"/>
    </row>
    <row r="50" spans="2:29" s="118" customFormat="1" ht="15.75" customHeight="1"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310"/>
      <c r="W50" s="310"/>
      <c r="X50" s="58"/>
      <c r="Y50" s="58"/>
      <c r="Z50" s="58"/>
      <c r="AA50" s="58"/>
      <c r="AB50" s="58"/>
      <c r="AC50" s="57"/>
    </row>
    <row r="51" spans="2:29" s="118" customFormat="1" ht="15.75" customHeight="1"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310"/>
      <c r="W51" s="310"/>
      <c r="X51" s="58"/>
      <c r="Y51" s="58"/>
      <c r="Z51" s="58"/>
      <c r="AA51" s="58"/>
      <c r="AB51" s="58"/>
      <c r="AC51" s="57"/>
    </row>
    <row r="52" spans="2:29" s="118" customFormat="1" ht="15.75" customHeight="1"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310"/>
      <c r="W52" s="310"/>
      <c r="X52" s="58"/>
      <c r="Y52" s="58"/>
      <c r="Z52" s="58"/>
      <c r="AA52" s="58"/>
      <c r="AB52" s="58"/>
      <c r="AC52" s="57"/>
    </row>
    <row r="53" spans="2:29" s="118" customFormat="1" ht="15.75" customHeight="1"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310"/>
      <c r="W53" s="310"/>
      <c r="X53" s="58"/>
      <c r="Y53" s="58"/>
      <c r="Z53" s="58"/>
      <c r="AA53" s="58"/>
      <c r="AB53" s="58"/>
      <c r="AC53" s="57"/>
    </row>
    <row r="54" spans="2:29" s="118" customFormat="1" ht="15.75" customHeight="1"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310"/>
      <c r="W54" s="310"/>
      <c r="X54" s="58"/>
      <c r="Y54" s="58"/>
      <c r="Z54" s="58"/>
      <c r="AA54" s="58"/>
      <c r="AB54" s="58"/>
      <c r="AC54" s="57"/>
    </row>
    <row r="55" spans="2:29" s="118" customFormat="1" ht="15.75" customHeight="1"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310"/>
      <c r="W55" s="310"/>
      <c r="X55" s="58"/>
      <c r="Y55" s="58"/>
      <c r="Z55" s="58"/>
      <c r="AA55" s="58"/>
      <c r="AB55" s="58"/>
      <c r="AC55" s="57"/>
    </row>
    <row r="56" spans="2:29" s="118" customFormat="1" ht="15.75" customHeight="1"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310"/>
      <c r="W56" s="310"/>
      <c r="X56" s="58"/>
      <c r="Y56" s="58"/>
      <c r="Z56" s="58"/>
      <c r="AA56" s="58"/>
      <c r="AB56" s="58"/>
      <c r="AC56" s="57"/>
    </row>
    <row r="57" spans="2:29" s="118" customFormat="1" ht="15.75" customHeight="1"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310"/>
      <c r="W57" s="310"/>
      <c r="X57" s="58"/>
      <c r="Y57" s="58"/>
      <c r="Z57" s="58"/>
      <c r="AA57" s="58"/>
      <c r="AB57" s="58"/>
      <c r="AC57" s="57"/>
    </row>
    <row r="58" spans="2:29" s="118" customFormat="1" ht="15.75" customHeight="1"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310"/>
      <c r="W58" s="310"/>
      <c r="X58" s="58"/>
      <c r="Y58" s="58"/>
      <c r="Z58" s="58"/>
      <c r="AA58" s="58"/>
      <c r="AB58" s="58"/>
      <c r="AC58" s="57"/>
    </row>
    <row r="59" spans="2:29" s="118" customFormat="1" ht="15.75" customHeight="1"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310"/>
      <c r="W59" s="310"/>
      <c r="X59" s="58"/>
      <c r="Y59" s="58"/>
      <c r="Z59" s="58"/>
      <c r="AA59" s="58"/>
      <c r="AB59" s="58"/>
      <c r="AC59" s="57"/>
    </row>
    <row r="60" spans="2:29" s="118" customFormat="1" ht="15.75" customHeight="1"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310"/>
      <c r="W60" s="310"/>
      <c r="X60" s="58"/>
      <c r="Y60" s="58"/>
      <c r="Z60" s="58"/>
      <c r="AA60" s="58"/>
      <c r="AB60" s="58"/>
      <c r="AC60" s="57"/>
    </row>
    <row r="61" spans="2:29" s="118" customFormat="1" ht="15.75" customHeight="1"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310"/>
      <c r="W61" s="310"/>
      <c r="X61" s="58"/>
      <c r="Y61" s="58"/>
      <c r="Z61" s="58"/>
      <c r="AA61" s="58"/>
      <c r="AB61" s="58"/>
      <c r="AC61" s="57"/>
    </row>
    <row r="62" spans="2:29" s="118" customFormat="1" ht="15.75" customHeight="1"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310"/>
      <c r="W62" s="310"/>
      <c r="X62" s="58"/>
      <c r="Y62" s="58"/>
      <c r="Z62" s="58"/>
      <c r="AA62" s="58"/>
      <c r="AB62" s="58"/>
      <c r="AC62" s="57"/>
    </row>
    <row r="63" spans="2:29" s="118" customFormat="1" ht="15.75" customHeight="1"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310"/>
      <c r="W63" s="310"/>
      <c r="X63" s="58"/>
      <c r="Y63" s="58"/>
      <c r="Z63" s="58"/>
      <c r="AA63" s="58"/>
      <c r="AB63" s="58"/>
      <c r="AC63" s="57"/>
    </row>
    <row r="64" spans="2:29" s="118" customFormat="1" ht="15.75" customHeight="1"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310"/>
      <c r="W64" s="310"/>
      <c r="X64" s="58"/>
      <c r="Y64" s="58"/>
      <c r="Z64" s="58"/>
      <c r="AA64" s="58"/>
      <c r="AB64" s="58"/>
      <c r="AC64" s="57"/>
    </row>
    <row r="65" spans="2:29" s="118" customFormat="1" ht="15.75" customHeight="1"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310"/>
      <c r="W65" s="310"/>
      <c r="X65" s="58"/>
      <c r="Y65" s="58"/>
      <c r="Z65" s="58"/>
      <c r="AA65" s="58"/>
      <c r="AB65" s="58"/>
      <c r="AC65" s="57"/>
    </row>
    <row r="66" spans="2:29" s="118" customFormat="1" ht="15.75" customHeight="1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310"/>
      <c r="W66" s="310"/>
      <c r="X66" s="58"/>
      <c r="Y66" s="58"/>
      <c r="Z66" s="58"/>
      <c r="AA66" s="58"/>
      <c r="AB66" s="58"/>
      <c r="AC66" s="57"/>
    </row>
    <row r="67" spans="2:29" s="118" customFormat="1" ht="15.75" customHeight="1"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310"/>
      <c r="W67" s="310"/>
      <c r="X67" s="58"/>
      <c r="Y67" s="58"/>
      <c r="Z67" s="58"/>
      <c r="AA67" s="58"/>
      <c r="AB67" s="58"/>
      <c r="AC67" s="57"/>
    </row>
    <row r="68" spans="2:29" s="118" customFormat="1" ht="15.75" customHeight="1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310"/>
      <c r="W68" s="310"/>
      <c r="X68" s="58"/>
      <c r="Y68" s="58"/>
      <c r="Z68" s="58"/>
      <c r="AA68" s="58"/>
      <c r="AB68" s="58"/>
      <c r="AC68" s="57"/>
    </row>
    <row r="69" spans="2:29" s="118" customFormat="1" ht="15.75" customHeight="1"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310"/>
      <c r="W69" s="310"/>
      <c r="X69" s="58"/>
      <c r="Y69" s="58"/>
      <c r="Z69" s="58"/>
      <c r="AA69" s="58"/>
      <c r="AB69" s="58"/>
      <c r="AC69" s="57"/>
    </row>
    <row r="70" spans="2:29" s="118" customFormat="1" ht="15.75" customHeight="1"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310"/>
      <c r="W70" s="310"/>
      <c r="X70" s="58"/>
      <c r="Y70" s="58"/>
      <c r="Z70" s="58"/>
      <c r="AA70" s="58"/>
      <c r="AB70" s="58"/>
      <c r="AC70" s="57"/>
    </row>
    <row r="71" spans="2:29" s="118" customFormat="1" ht="15.75" customHeight="1"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310"/>
      <c r="W71" s="310"/>
      <c r="X71" s="58"/>
      <c r="Y71" s="58"/>
      <c r="Z71" s="58"/>
      <c r="AA71" s="58"/>
      <c r="AB71" s="58"/>
      <c r="AC71" s="57"/>
    </row>
    <row r="72" spans="2:29" s="118" customFormat="1" ht="15.75" customHeight="1"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310"/>
      <c r="W72" s="310"/>
      <c r="X72" s="58"/>
      <c r="Y72" s="58"/>
      <c r="Z72" s="58"/>
      <c r="AA72" s="58"/>
      <c r="AB72" s="58"/>
      <c r="AC72" s="57"/>
    </row>
    <row r="73" spans="2:29" s="118" customFormat="1" ht="15.75" customHeight="1"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310"/>
      <c r="W73" s="310"/>
      <c r="X73" s="58"/>
      <c r="Y73" s="58"/>
      <c r="Z73" s="58"/>
      <c r="AA73" s="58"/>
      <c r="AB73" s="58"/>
      <c r="AC73" s="57"/>
    </row>
    <row r="74" spans="2:29" s="118" customFormat="1" ht="15.75" customHeight="1"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310"/>
      <c r="W74" s="310"/>
      <c r="X74" s="58"/>
      <c r="Y74" s="58"/>
      <c r="Z74" s="58"/>
      <c r="AA74" s="58"/>
      <c r="AB74" s="58"/>
      <c r="AC74" s="57"/>
    </row>
    <row r="75" spans="2:29" s="118" customFormat="1" ht="15.75" customHeight="1"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310"/>
      <c r="W75" s="310"/>
      <c r="X75" s="58"/>
      <c r="Y75" s="58"/>
      <c r="Z75" s="58"/>
      <c r="AA75" s="58"/>
      <c r="AB75" s="58"/>
      <c r="AC75" s="57"/>
    </row>
    <row r="76" spans="2:29" s="118" customFormat="1" ht="15.75" customHeight="1"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310"/>
      <c r="W76" s="310"/>
      <c r="X76" s="58"/>
      <c r="Y76" s="58"/>
      <c r="Z76" s="58"/>
      <c r="AA76" s="58"/>
      <c r="AB76" s="58"/>
      <c r="AC76" s="57"/>
    </row>
    <row r="77" spans="2:29" s="118" customFormat="1" ht="15.75" customHeight="1"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310"/>
      <c r="W77" s="310"/>
      <c r="X77" s="58"/>
      <c r="Y77" s="58"/>
      <c r="Z77" s="58"/>
      <c r="AA77" s="58"/>
      <c r="AB77" s="58"/>
      <c r="AC77" s="57"/>
    </row>
    <row r="78" spans="2:29" s="118" customFormat="1" ht="15.75" customHeight="1"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310"/>
      <c r="W78" s="310"/>
      <c r="X78" s="58"/>
      <c r="Y78" s="58"/>
      <c r="Z78" s="58"/>
      <c r="AA78" s="58"/>
      <c r="AB78" s="58"/>
      <c r="AC78" s="57"/>
    </row>
    <row r="79" spans="2:29" s="118" customFormat="1" ht="15.75" customHeight="1"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310"/>
      <c r="W79" s="310"/>
      <c r="X79" s="58"/>
      <c r="Y79" s="58"/>
      <c r="Z79" s="58"/>
      <c r="AA79" s="58"/>
      <c r="AB79" s="58"/>
      <c r="AC79" s="57"/>
    </row>
    <row r="80" spans="2:29" s="118" customFormat="1" ht="15.75" customHeight="1"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310"/>
      <c r="W80" s="310"/>
      <c r="X80" s="58"/>
      <c r="Y80" s="58"/>
      <c r="Z80" s="58"/>
      <c r="AA80" s="58"/>
      <c r="AB80" s="58"/>
      <c r="AC80" s="57"/>
    </row>
    <row r="81" spans="2:29" s="118" customFormat="1" ht="15.75" customHeight="1"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310"/>
      <c r="W81" s="310"/>
      <c r="X81" s="58"/>
      <c r="Y81" s="58"/>
      <c r="Z81" s="58"/>
      <c r="AA81" s="58"/>
      <c r="AB81" s="58"/>
      <c r="AC81" s="57"/>
    </row>
    <row r="82" spans="2:29" s="118" customFormat="1" ht="15.75" customHeight="1"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310"/>
      <c r="W82" s="310"/>
      <c r="X82" s="58"/>
      <c r="Y82" s="58"/>
      <c r="Z82" s="58"/>
      <c r="AA82" s="58"/>
      <c r="AB82" s="58"/>
      <c r="AC82" s="57"/>
    </row>
    <row r="83" spans="2:29" s="118" customFormat="1" ht="15.75" customHeight="1"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58"/>
      <c r="W83" s="58"/>
      <c r="X83" s="58"/>
      <c r="Y83" s="58"/>
      <c r="Z83" s="58"/>
      <c r="AA83" s="58"/>
      <c r="AB83" s="58"/>
    </row>
    <row r="84" spans="2:29" s="118" customFormat="1" ht="15.75" customHeight="1"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</row>
    <row r="85" spans="2:29" s="118" customFormat="1" ht="15.75" customHeight="1"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</row>
    <row r="86" spans="2:29" s="118" customFormat="1" ht="15.75" customHeight="1"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</row>
    <row r="87" spans="2:29" s="118" customFormat="1" ht="15.75" customHeight="1"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</row>
    <row r="88" spans="2:29" s="118" customFormat="1" ht="15.75" customHeight="1"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</row>
    <row r="89" spans="2:29" s="118" customFormat="1" ht="15.75" customHeight="1"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</row>
    <row r="90" spans="2:29" s="118" customFormat="1" ht="15.75" customHeight="1"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</row>
    <row r="91" spans="2:29" s="118" customFormat="1" ht="15.75" customHeight="1"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</row>
    <row r="92" spans="2:29" s="118" customFormat="1" ht="15.75" customHeight="1"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</row>
    <row r="93" spans="2:29" s="118" customFormat="1" ht="15.75" customHeight="1"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</row>
    <row r="94" spans="2:29" s="118" customFormat="1" ht="15.75" customHeight="1"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</row>
    <row r="95" spans="2:29" s="118" customFormat="1" ht="15.75" customHeight="1"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</row>
    <row r="96" spans="2:29" s="118" customFormat="1" ht="15.75" customHeight="1"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</row>
    <row r="97" spans="2:28" s="118" customFormat="1" ht="15.75" customHeight="1"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</row>
    <row r="98" spans="2:28" s="118" customFormat="1" ht="15.75" customHeight="1"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</row>
    <row r="99" spans="2:28" s="118" customFormat="1" ht="15.75" customHeight="1"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</row>
    <row r="100" spans="2:28" s="118" customFormat="1" ht="15.75" customHeight="1"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</row>
    <row r="101" spans="2:28" s="118" customFormat="1" ht="15.75" customHeight="1"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</row>
    <row r="102" spans="2:28" s="118" customFormat="1" ht="15.75" customHeight="1"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</row>
    <row r="103" spans="2:28" s="118" customFormat="1" ht="15.75" customHeight="1"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</row>
    <row r="104" spans="2:28" s="118" customFormat="1" ht="15.75" customHeight="1"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</row>
    <row r="105" spans="2:28" s="118" customFormat="1" ht="15.75" customHeight="1"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</row>
    <row r="106" spans="2:28" s="118" customFormat="1" ht="15.75" customHeight="1"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</row>
    <row r="107" spans="2:28" s="118" customFormat="1" ht="15.75" customHeight="1"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</row>
    <row r="108" spans="2:28" s="118" customFormat="1" ht="15.75" customHeight="1"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</row>
    <row r="109" spans="2:28" s="118" customFormat="1" ht="15.75" customHeight="1"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</row>
    <row r="110" spans="2:28" s="118" customFormat="1" ht="15.75" customHeight="1"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</row>
    <row r="111" spans="2:28" s="118" customFormat="1" ht="15.75" customHeight="1"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</row>
    <row r="112" spans="2:28" s="118" customFormat="1" ht="15.75" customHeight="1"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</row>
    <row r="113" spans="2:28" s="118" customFormat="1" ht="15.75" customHeight="1"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</row>
    <row r="114" spans="2:28" s="118" customFormat="1" ht="15.75" customHeight="1"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</row>
    <row r="115" spans="2:28" s="118" customFormat="1" ht="15.75" customHeight="1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</row>
    <row r="116" spans="2:28" s="118" customFormat="1" ht="15.75" customHeight="1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</row>
    <row r="117" spans="2:28" s="118" customFormat="1" ht="15.75" customHeight="1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</row>
    <row r="118" spans="2:28" s="118" customFormat="1" ht="15.75" customHeight="1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</row>
    <row r="119" spans="2:28" s="118" customFormat="1" ht="15.75" customHeight="1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</row>
    <row r="120" spans="2:28" s="118" customFormat="1" ht="15.75" customHeight="1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</row>
    <row r="121" spans="2:28" s="118" customFormat="1" ht="15.75" customHeight="1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</row>
    <row r="122" spans="2:28" s="118" customFormat="1" ht="15.75" customHeight="1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</row>
    <row r="123" spans="2:28" s="118" customFormat="1" ht="15.75" customHeight="1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</row>
    <row r="124" spans="2:28" s="118" customFormat="1" ht="15.75" customHeight="1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</row>
    <row r="125" spans="2:28" s="118" customFormat="1" ht="15.75" customHeight="1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</row>
    <row r="126" spans="2:28" s="118" customFormat="1" ht="15.75" customHeight="1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</row>
    <row r="127" spans="2:28" s="118" customFormat="1" ht="15.75" customHeight="1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</row>
    <row r="128" spans="2:28" s="118" customFormat="1" ht="15.75" customHeight="1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</row>
    <row r="129" spans="2:28" s="118" customFormat="1" ht="15.75" customHeight="1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</row>
    <row r="130" spans="2:28" s="118" customFormat="1" ht="15.75" customHeight="1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</row>
    <row r="131" spans="2:28" s="118" customFormat="1" ht="15.75" customHeight="1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</row>
    <row r="132" spans="2:28" s="118" customFormat="1" ht="15.75" customHeight="1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</row>
    <row r="133" spans="2:28" s="118" customFormat="1" ht="15.75" customHeight="1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</row>
    <row r="134" spans="2:28" s="118" customFormat="1" ht="15.75" customHeight="1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</row>
    <row r="135" spans="2:28" s="118" customFormat="1" ht="15.75" customHeight="1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</row>
    <row r="136" spans="2:28" s="118" customFormat="1" ht="15.75" customHeight="1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</row>
    <row r="137" spans="2:28" s="118" customFormat="1" ht="15.75" customHeight="1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</row>
    <row r="138" spans="2:28" s="118" customFormat="1" ht="15.75" customHeight="1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</row>
    <row r="139" spans="2:28" s="118" customFormat="1" ht="15.75" customHeight="1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</row>
    <row r="140" spans="2:28" s="118" customFormat="1" ht="15.75" customHeight="1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</row>
    <row r="141" spans="2:28" s="118" customFormat="1" ht="15.75" customHeight="1"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</row>
    <row r="142" spans="2:28" s="118" customFormat="1" ht="15.75" customHeight="1"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</row>
    <row r="143" spans="2:28" s="118" customFormat="1" ht="15.75" customHeight="1"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</row>
    <row r="144" spans="2:28" s="118" customFormat="1" ht="15.75" customHeight="1"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</row>
    <row r="145" spans="2:28" s="118" customFormat="1" ht="15.75" customHeight="1"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</row>
    <row r="146" spans="2:28" s="118" customFormat="1" ht="15.75" customHeight="1"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</row>
    <row r="147" spans="2:28" s="118" customFormat="1" ht="15.75" customHeight="1"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</row>
    <row r="148" spans="2:28" s="118" customFormat="1" ht="15.75" customHeight="1"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</row>
    <row r="149" spans="2:28" s="118" customFormat="1" ht="15.75" customHeight="1"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</row>
    <row r="150" spans="2:28" s="118" customFormat="1" ht="15.75" customHeight="1"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</row>
    <row r="151" spans="2:28" s="118" customFormat="1" ht="15.75" customHeight="1"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</row>
    <row r="152" spans="2:28" s="118" customFormat="1" ht="15.75" customHeight="1"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</row>
    <row r="153" spans="2:28" s="118" customFormat="1" ht="15.75" customHeight="1"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</row>
    <row r="154" spans="2:28" s="118" customFormat="1" ht="15.75" customHeight="1"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</row>
    <row r="155" spans="2:28" s="118" customFormat="1" ht="15.75" customHeight="1"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</row>
    <row r="156" spans="2:28" s="118" customFormat="1" ht="15.75" customHeight="1"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</row>
    <row r="157" spans="2:28" s="118" customFormat="1" ht="15.75" customHeight="1"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</row>
    <row r="158" spans="2:28" s="118" customFormat="1" ht="15.75" customHeight="1"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</row>
    <row r="159" spans="2:28" s="118" customFormat="1" ht="15.75" customHeight="1"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</row>
    <row r="160" spans="2:28" s="118" customFormat="1" ht="15.75" customHeight="1"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</row>
    <row r="161" spans="2:28" s="118" customFormat="1" ht="15.75" customHeight="1"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</row>
    <row r="162" spans="2:28" s="118" customFormat="1" ht="15.75" customHeight="1"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</row>
    <row r="163" spans="2:28" s="118" customFormat="1" ht="15.75" customHeight="1"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</row>
    <row r="164" spans="2:28" s="118" customFormat="1" ht="15.75" customHeight="1"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</row>
    <row r="165" spans="2:28" s="118" customFormat="1" ht="15.75" customHeight="1"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</row>
    <row r="166" spans="2:28" s="118" customFormat="1" ht="15.75" customHeight="1"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</row>
    <row r="167" spans="2:28" s="118" customFormat="1" ht="15.75" customHeight="1"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</row>
    <row r="168" spans="2:28" s="118" customFormat="1" ht="15.75" customHeight="1"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</row>
    <row r="169" spans="2:28" s="118" customFormat="1" ht="15.75" customHeight="1"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</row>
    <row r="170" spans="2:28" s="118" customFormat="1" ht="15.75" customHeight="1"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</row>
    <row r="171" spans="2:28" s="118" customFormat="1" ht="15.75" customHeight="1"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</row>
    <row r="172" spans="2:28" s="118" customFormat="1" ht="15.75" customHeight="1"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</row>
    <row r="173" spans="2:28" s="118" customFormat="1" ht="15.75" customHeight="1"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</row>
    <row r="174" spans="2:28" s="118" customFormat="1" ht="15.75" customHeight="1"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</row>
    <row r="175" spans="2:28" s="118" customFormat="1" ht="15.75" customHeight="1"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</row>
    <row r="176" spans="2:28" s="118" customFormat="1" ht="15.75" customHeight="1"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</row>
    <row r="177" spans="2:28" s="118" customFormat="1" ht="15.75" customHeight="1"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</row>
    <row r="178" spans="2:28" s="118" customFormat="1" ht="15.75" customHeight="1"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</row>
    <row r="179" spans="2:28" s="118" customFormat="1" ht="15.75" customHeight="1"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</row>
    <row r="180" spans="2:28" s="118" customFormat="1" ht="15.75" customHeight="1"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</row>
    <row r="181" spans="2:28" s="118" customFormat="1" ht="15.75" customHeight="1"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</row>
    <row r="182" spans="2:28" s="118" customFormat="1" ht="15.75" customHeight="1"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</row>
    <row r="183" spans="2:28" s="118" customFormat="1" ht="15.75" customHeight="1"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</row>
    <row r="184" spans="2:28" s="118" customFormat="1" ht="15.75" customHeight="1"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</row>
    <row r="185" spans="2:28" s="118" customFormat="1" ht="15.75" customHeight="1"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</row>
    <row r="186" spans="2:28" s="118" customFormat="1" ht="15.75" customHeight="1"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</row>
    <row r="187" spans="2:28" s="118" customFormat="1" ht="15.75" customHeight="1"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</row>
    <row r="188" spans="2:28" s="118" customFormat="1" ht="15.75" customHeight="1"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</row>
    <row r="189" spans="2:28" s="118" customFormat="1" ht="15.75" customHeight="1"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</row>
    <row r="190" spans="2:28" s="118" customFormat="1" ht="15.75" customHeight="1"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</row>
    <row r="191" spans="2:28" s="118" customFormat="1" ht="15.75" customHeight="1"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</row>
    <row r="192" spans="2:28" s="118" customFormat="1" ht="15.75" customHeight="1"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</row>
    <row r="193" spans="2:28" s="118" customFormat="1" ht="15.75" customHeight="1"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</row>
    <row r="194" spans="2:28" s="118" customFormat="1" ht="15.75" customHeight="1"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</row>
    <row r="195" spans="2:28" s="118" customFormat="1" ht="15.75" customHeight="1"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</row>
    <row r="196" spans="2:28" s="118" customFormat="1" ht="15.75" customHeight="1"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</row>
    <row r="197" spans="2:28" s="118" customFormat="1" ht="15.75" customHeight="1"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</row>
    <row r="198" spans="2:28" s="118" customFormat="1" ht="15.75" customHeight="1"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</row>
    <row r="199" spans="2:28" s="118" customFormat="1" ht="15.75" customHeight="1"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</row>
    <row r="200" spans="2:28" s="118" customFormat="1" ht="15.75" customHeight="1"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</row>
    <row r="201" spans="2:28" s="118" customFormat="1" ht="15.75" customHeight="1"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</row>
    <row r="202" spans="2:28" s="118" customFormat="1" ht="15.75" customHeight="1"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</row>
    <row r="203" spans="2:28" s="118" customFormat="1" ht="15.75" customHeight="1"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</row>
    <row r="204" spans="2:28" s="118" customFormat="1" ht="15.75" customHeight="1"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</row>
    <row r="205" spans="2:28" s="118" customFormat="1" ht="15.75" customHeight="1"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</row>
    <row r="206" spans="2:28" s="118" customFormat="1" ht="15.75" customHeight="1"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</row>
    <row r="207" spans="2:28" s="118" customFormat="1" ht="15.75" customHeight="1"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</row>
    <row r="208" spans="2:28" s="118" customFormat="1" ht="15.75" customHeight="1"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</row>
    <row r="209" spans="2:28" s="118" customFormat="1" ht="15.75" customHeight="1"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</row>
    <row r="210" spans="2:28" s="118" customFormat="1" ht="15.75" customHeight="1"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</row>
    <row r="211" spans="2:28" s="118" customFormat="1" ht="15.75" customHeight="1"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</row>
    <row r="212" spans="2:28" s="118" customFormat="1" ht="15.75" customHeight="1"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</row>
    <row r="213" spans="2:28" s="118" customFormat="1" ht="15.75" customHeight="1"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</row>
    <row r="214" spans="2:28" s="118" customFormat="1" ht="15.75" customHeight="1"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</row>
    <row r="215" spans="2:28" s="118" customFormat="1" ht="15.75" customHeight="1"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</row>
    <row r="216" spans="2:28" s="118" customFormat="1" ht="15.75" customHeight="1"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</row>
    <row r="217" spans="2:28" s="118" customFormat="1" ht="15.75" customHeight="1"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</row>
    <row r="218" spans="2:28" s="118" customFormat="1" ht="15.75" customHeight="1"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</row>
    <row r="219" spans="2:28" s="118" customFormat="1" ht="15.75" customHeight="1"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</row>
    <row r="220" spans="2:28" s="118" customFormat="1" ht="15.75" customHeight="1"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</row>
    <row r="221" spans="2:28" s="118" customFormat="1" ht="15.75" customHeight="1"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</row>
    <row r="222" spans="2:28" s="118" customFormat="1" ht="15.75" customHeight="1"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</row>
    <row r="223" spans="2:28" s="118" customFormat="1" ht="15.75" customHeight="1"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</row>
    <row r="224" spans="2:28" s="118" customFormat="1" ht="15.75" customHeight="1"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</row>
    <row r="225" spans="2:28" s="118" customFormat="1" ht="15.75" customHeight="1"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</row>
    <row r="226" spans="2:28" s="118" customFormat="1" ht="15.75" customHeight="1"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</row>
    <row r="227" spans="2:28" s="118" customFormat="1" ht="15.75" customHeight="1"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</row>
    <row r="228" spans="2:28" s="118" customFormat="1" ht="15.75" customHeight="1"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</row>
    <row r="229" spans="2:28" s="118" customFormat="1" ht="15.75" customHeight="1"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</row>
    <row r="230" spans="2:28" s="118" customFormat="1" ht="15.75" customHeight="1"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</row>
    <row r="231" spans="2:28" s="118" customFormat="1" ht="15.75" customHeight="1"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</row>
    <row r="232" spans="2:28" s="118" customFormat="1" ht="15.75" customHeight="1"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</row>
    <row r="233" spans="2:28" ht="15.75" customHeight="1"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</row>
    <row r="234" spans="2:28" ht="15.75" customHeight="1"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</row>
    <row r="235" spans="2:28" ht="15.75" customHeight="1"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</row>
    <row r="236" spans="2:28" ht="15.75" customHeight="1"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</row>
    <row r="237" spans="2:28" ht="15.75" customHeight="1"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</row>
    <row r="238" spans="2:28" ht="15.75" customHeight="1"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</row>
    <row r="239" spans="2:28" ht="15.75" customHeight="1"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</row>
    <row r="240" spans="2:28" ht="15.75" customHeight="1"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</row>
    <row r="241" spans="2:28" ht="15.75" customHeight="1"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</row>
    <row r="242" spans="2:28" ht="15.75" customHeight="1"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</row>
    <row r="243" spans="2:28" ht="15.75" customHeight="1"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</row>
    <row r="244" spans="2:28" ht="15.75" customHeight="1"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</row>
    <row r="245" spans="2:28" ht="15.75" customHeight="1"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</row>
    <row r="246" spans="2:28" ht="15.75" customHeight="1"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</row>
    <row r="247" spans="2:28" ht="15.75" customHeight="1"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</row>
    <row r="248" spans="2:28" ht="15.75" customHeight="1"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</row>
    <row r="249" spans="2:28" ht="15.75" customHeight="1"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</row>
    <row r="250" spans="2:28" ht="15.75" customHeight="1"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</row>
    <row r="251" spans="2:28" ht="15.75" customHeight="1"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</row>
    <row r="252" spans="2:28" ht="15.75" customHeight="1"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</row>
    <row r="253" spans="2:28" ht="15.75" customHeight="1"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</row>
    <row r="254" spans="2:28" ht="15.75" customHeight="1"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</row>
    <row r="255" spans="2:28" ht="15.75" customHeight="1"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</row>
    <row r="256" spans="2:28" ht="15.75" customHeight="1"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</row>
    <row r="257" spans="2:28" ht="15.75" customHeight="1"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</row>
    <row r="258" spans="2:28" ht="15.75" customHeight="1"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</row>
    <row r="259" spans="2:28" ht="15.75" customHeight="1"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</row>
    <row r="260" spans="2:28" ht="15.75" customHeight="1"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</row>
    <row r="261" spans="2:28" ht="15.75" customHeight="1"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</row>
    <row r="262" spans="2:28" ht="15.75" customHeight="1"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</row>
    <row r="263" spans="2:28" ht="15.75" customHeight="1"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</row>
    <row r="264" spans="2:28" ht="15.75" customHeight="1"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</row>
    <row r="265" spans="2:28" ht="15.75" customHeight="1"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</row>
    <row r="266" spans="2:28" ht="15.75" customHeight="1"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</row>
    <row r="267" spans="2:28" ht="15.75" customHeight="1"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</row>
    <row r="268" spans="2:28" ht="15.75" customHeight="1"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</row>
    <row r="269" spans="2:28" ht="15.75" customHeight="1"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</row>
    <row r="270" spans="2:28" ht="15.75" customHeight="1"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</row>
    <row r="271" spans="2:28" ht="15.75" customHeight="1"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</row>
    <row r="272" spans="2:28" ht="15.75" customHeight="1"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</row>
    <row r="273" spans="2:28" ht="15.75" customHeight="1"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</row>
    <row r="274" spans="2:28" ht="15.75" customHeight="1"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</row>
    <row r="275" spans="2:28" ht="15.75" customHeight="1"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</row>
    <row r="276" spans="2:28" ht="15.75" customHeight="1"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</row>
    <row r="277" spans="2:28" ht="15.75" customHeight="1"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</row>
    <row r="278" spans="2:28" ht="15.75" customHeight="1"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</row>
    <row r="279" spans="2:28" ht="15.75" customHeight="1"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</row>
    <row r="280" spans="2:28" ht="15.75" customHeight="1"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</row>
    <row r="281" spans="2:28" ht="15.75" customHeight="1"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</row>
    <row r="282" spans="2:28" ht="15.75" customHeight="1"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</row>
    <row r="283" spans="2:28" ht="15.75" customHeight="1"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</row>
    <row r="284" spans="2:28" ht="15.75" customHeight="1"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</row>
    <row r="285" spans="2:28" ht="15.75" customHeight="1"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</row>
    <row r="286" spans="2:28" ht="15.75" customHeight="1"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</row>
    <row r="287" spans="2:28" ht="15.75" customHeight="1"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</row>
    <row r="288" spans="2:28" ht="15.75" customHeight="1"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</row>
    <row r="289" spans="2:28" ht="15.75" customHeight="1"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</row>
    <row r="290" spans="2:28" ht="15.75" customHeight="1"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</row>
    <row r="291" spans="2:28" ht="15.75" customHeight="1"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</row>
    <row r="292" spans="2:28" ht="15.75" customHeight="1"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</row>
    <row r="293" spans="2:28" ht="15.75" customHeight="1"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</row>
    <row r="294" spans="2:28" ht="15.75" customHeight="1"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</row>
    <row r="295" spans="2:28" ht="15.75" customHeight="1"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</row>
    <row r="296" spans="2:28" ht="15.75" customHeight="1"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</row>
    <row r="297" spans="2:28" ht="15.75" customHeight="1"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</row>
    <row r="298" spans="2:28" ht="15.75" customHeight="1"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</row>
    <row r="299" spans="2:28" ht="15.75" customHeight="1"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</row>
    <row r="300" spans="2:28" ht="15.75" customHeight="1"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</row>
    <row r="301" spans="2:28" ht="15.75" customHeight="1"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</row>
    <row r="302" spans="2:28" ht="15.75" customHeight="1"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</row>
    <row r="303" spans="2:28" ht="15.75" customHeight="1"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</row>
    <row r="304" spans="2:28" ht="15.75" customHeight="1"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</row>
    <row r="305" spans="2:28" ht="15.75" customHeight="1"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</row>
    <row r="306" spans="2:28" ht="15.75" customHeight="1"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</row>
    <row r="307" spans="2:28" ht="15.75" customHeight="1"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</row>
    <row r="308" spans="2:28" ht="15.75" customHeight="1"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</row>
    <row r="309" spans="2:28" ht="15.75" customHeight="1"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</row>
    <row r="310" spans="2:28" ht="15.75" customHeight="1"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</row>
    <row r="311" spans="2:28" ht="15.75" customHeight="1"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</row>
    <row r="312" spans="2:28" ht="15.75" customHeight="1"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</row>
    <row r="313" spans="2:28" ht="15.75" customHeight="1"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</row>
    <row r="314" spans="2:28" ht="15.75" customHeight="1"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</row>
    <row r="315" spans="2:28" ht="15.75" customHeight="1"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</row>
    <row r="316" spans="2:28" ht="15.75" customHeight="1"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</row>
    <row r="317" spans="2:28" ht="15.75" customHeight="1"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</row>
    <row r="318" spans="2:28" ht="15.75" customHeight="1"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</row>
    <row r="319" spans="2:28" ht="15.75" customHeight="1"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</row>
    <row r="320" spans="2:28" ht="15.75" customHeight="1"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</row>
    <row r="321" spans="2:28" ht="15.75" customHeight="1"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</row>
    <row r="322" spans="2:28" ht="15.75" customHeight="1"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</row>
    <row r="323" spans="2:28" ht="15.75" customHeight="1"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</row>
    <row r="324" spans="2:28" ht="15.75" customHeight="1"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</row>
    <row r="325" spans="2:28" ht="15.75" customHeight="1"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</row>
    <row r="326" spans="2:28" ht="15.75" customHeight="1"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</row>
    <row r="327" spans="2:28" ht="15.75" customHeight="1"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</row>
    <row r="328" spans="2:28" ht="15.75" customHeight="1"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</row>
    <row r="329" spans="2:28" ht="15.75" customHeight="1"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</row>
    <row r="330" spans="2:28" ht="15.75" customHeight="1"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</row>
    <row r="331" spans="2:28" ht="15.75" customHeight="1"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</row>
    <row r="332" spans="2:28" ht="15.75" customHeight="1"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</row>
    <row r="333" spans="2:28" ht="15.75" customHeight="1"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</row>
    <row r="334" spans="2:28" ht="15.75" customHeight="1"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</row>
    <row r="335" spans="2:28" ht="15.75" customHeight="1"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</row>
    <row r="336" spans="2:28" ht="15.75" customHeight="1"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</row>
    <row r="337" spans="2:28" ht="15.75" customHeight="1"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</row>
    <row r="338" spans="2:28" ht="15.75" customHeight="1"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</row>
    <row r="339" spans="2:28" ht="15.75" customHeight="1"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</row>
    <row r="340" spans="2:28" ht="15.75" customHeight="1"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</row>
    <row r="341" spans="2:28" ht="15.75" customHeight="1"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</row>
    <row r="342" spans="2:28" ht="15.75" customHeight="1"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</row>
    <row r="343" spans="2:28" ht="15.75" customHeight="1"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</row>
    <row r="344" spans="2:28" ht="15.75" customHeight="1"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</row>
    <row r="345" spans="2:28" ht="15.75" customHeight="1"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</row>
    <row r="346" spans="2:28" ht="15.75" customHeight="1"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</row>
    <row r="347" spans="2:28" ht="15.75" customHeight="1"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</row>
    <row r="348" spans="2:28" ht="15.75" customHeight="1"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</row>
    <row r="349" spans="2:28" ht="15.75" customHeight="1"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</row>
    <row r="350" spans="2:28" ht="15.75" customHeight="1"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</row>
    <row r="351" spans="2:28" ht="15.75" customHeight="1"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</row>
    <row r="352" spans="2:28" ht="15.75" customHeight="1"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</row>
    <row r="353" spans="2:28" ht="15.75" customHeight="1"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</row>
    <row r="354" spans="2:28" ht="15.75" customHeight="1"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</row>
    <row r="355" spans="2:28" ht="15.75" customHeight="1"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</row>
    <row r="356" spans="2:28" ht="15.75" customHeight="1"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</row>
    <row r="357" spans="2:28" ht="15.75" customHeight="1"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</row>
    <row r="358" spans="2:28" ht="15.75" customHeight="1"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</row>
    <row r="359" spans="2:28" ht="15.75" customHeight="1"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</row>
    <row r="360" spans="2:28" ht="15.75" customHeight="1"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</row>
    <row r="361" spans="2:28" ht="15.75" customHeight="1"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</row>
    <row r="362" spans="2:28" ht="15.75" customHeight="1"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</row>
    <row r="363" spans="2:28" ht="15.75" customHeight="1"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</row>
    <row r="364" spans="2:28" ht="15.75" customHeight="1"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</row>
    <row r="365" spans="2:28" ht="15.75" customHeight="1"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</row>
    <row r="366" spans="2:28" ht="15.75" customHeight="1"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</row>
    <row r="367" spans="2:28" ht="15.75" customHeight="1"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</row>
    <row r="368" spans="2:28" ht="15.75" customHeight="1"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</row>
    <row r="369" spans="2:28" ht="15.75" customHeight="1"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</row>
    <row r="370" spans="2:28" ht="15.75" customHeight="1"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</row>
    <row r="371" spans="2:28" ht="15.75" customHeight="1"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</row>
    <row r="372" spans="2:28" ht="15.75" customHeight="1"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</row>
    <row r="373" spans="2:28" ht="15.75" customHeight="1"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</row>
    <row r="374" spans="2:28" ht="15.75" customHeight="1"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</row>
    <row r="375" spans="2:28" ht="15.75" customHeight="1"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</row>
    <row r="376" spans="2:28" ht="15.75" customHeight="1"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</row>
    <row r="377" spans="2:28" ht="15.75" customHeight="1"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</row>
    <row r="378" spans="2:28" ht="15.75" customHeight="1"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</row>
    <row r="379" spans="2:28" ht="15.75" customHeight="1"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</row>
    <row r="380" spans="2:28" ht="15.75" customHeight="1"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</row>
    <row r="381" spans="2:28" ht="15.75" customHeight="1"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</row>
    <row r="382" spans="2:28" ht="15.75" customHeight="1"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</row>
    <row r="383" spans="2:28" ht="15.75" customHeight="1"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</row>
    <row r="384" spans="2:28" ht="15.75" customHeight="1"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</row>
    <row r="385" spans="2:28" ht="15.75" customHeight="1"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</row>
    <row r="386" spans="2:28" ht="15.75" customHeight="1"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</row>
    <row r="387" spans="2:28" ht="15.75" customHeight="1"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</row>
    <row r="388" spans="2:28" ht="15.75" customHeight="1"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</row>
    <row r="389" spans="2:28" ht="15.75" customHeight="1"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</row>
    <row r="390" spans="2:28" ht="15.75" customHeight="1"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</row>
    <row r="391" spans="2:28" ht="15.75" customHeight="1"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</row>
    <row r="392" spans="2:28" ht="15.75" customHeight="1"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</row>
    <row r="393" spans="2:28" ht="15.75" customHeight="1"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</row>
    <row r="394" spans="2:28" ht="15.75" customHeight="1"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</row>
    <row r="395" spans="2:28" ht="15.75" customHeight="1"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</row>
    <row r="396" spans="2:28" ht="15.75" customHeight="1"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</row>
    <row r="397" spans="2:28" ht="15.75" customHeight="1"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</row>
    <row r="398" spans="2:28" ht="15.75" customHeight="1"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</row>
    <row r="399" spans="2:28" ht="15.75" customHeight="1"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</row>
    <row r="400" spans="2:28" ht="15.75" customHeight="1"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</row>
    <row r="401" spans="2:28" ht="15.75" customHeight="1"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</row>
    <row r="402" spans="2:28" ht="15.75" customHeight="1"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</row>
    <row r="403" spans="2:28" ht="15.75" customHeight="1"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</row>
    <row r="404" spans="2:28" ht="15.75" customHeight="1"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</row>
    <row r="405" spans="2:28" ht="15.75" customHeight="1"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</row>
    <row r="406" spans="2:28" ht="15.75" customHeight="1"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</row>
    <row r="407" spans="2:28" ht="15.75" customHeight="1"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</row>
    <row r="408" spans="2:28" ht="15.75" customHeight="1"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</row>
    <row r="409" spans="2:28" ht="15.75" customHeight="1"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</row>
    <row r="410" spans="2:28" ht="15.75" customHeight="1"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</row>
    <row r="411" spans="2:28" ht="15.75" customHeight="1"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</row>
    <row r="412" spans="2:28" ht="15.75" customHeight="1"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</row>
    <row r="413" spans="2:28" ht="15.75" customHeight="1"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</row>
    <row r="414" spans="2:28" ht="15.75" customHeight="1"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</row>
    <row r="415" spans="2:28" ht="15.75" customHeight="1"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</row>
    <row r="416" spans="2:28" ht="15.75" customHeight="1"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</row>
    <row r="417" spans="2:28" ht="15.75" customHeight="1"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</row>
    <row r="418" spans="2:28" ht="15.75" customHeight="1"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</row>
    <row r="419" spans="2:28" ht="15.75" customHeight="1"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</row>
    <row r="420" spans="2:28" ht="15.75" customHeight="1"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</row>
    <row r="421" spans="2:28" ht="15.75" customHeight="1"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</row>
    <row r="422" spans="2:28" ht="15.75" customHeight="1"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</row>
    <row r="423" spans="2:28" ht="15.75" customHeight="1"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</row>
    <row r="424" spans="2:28" ht="15.75" customHeight="1"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</row>
    <row r="425" spans="2:28" ht="15.75" customHeight="1"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</row>
    <row r="426" spans="2:28" ht="15.75" customHeight="1"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</row>
    <row r="427" spans="2:28" ht="15.75" customHeight="1"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</row>
    <row r="428" spans="2:28" ht="15.75" customHeight="1"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</row>
    <row r="429" spans="2:28" ht="15.75" customHeight="1"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</row>
    <row r="430" spans="2:28" ht="15.75" customHeight="1"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</row>
    <row r="431" spans="2:28" ht="15.75" customHeight="1"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</row>
    <row r="432" spans="2:28" ht="15.75" customHeight="1"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</row>
    <row r="433" spans="2:28" ht="15.75" customHeight="1"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</row>
    <row r="434" spans="2:28" ht="15.75" customHeight="1"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</row>
    <row r="435" spans="2:28" ht="15.75" customHeight="1"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</row>
    <row r="436" spans="2:28" ht="15.75" customHeight="1"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</row>
    <row r="437" spans="2:28" ht="15.75" customHeight="1"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</row>
    <row r="438" spans="2:28" ht="15.75" customHeight="1"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</row>
    <row r="439" spans="2:28" ht="15.75" customHeight="1"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</row>
    <row r="440" spans="2:28" ht="15.75" customHeight="1"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</row>
    <row r="441" spans="2:28" ht="15.75" customHeight="1"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</row>
    <row r="442" spans="2:28" ht="15.75" customHeight="1"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</row>
    <row r="443" spans="2:28" ht="15.75" customHeight="1"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</row>
    <row r="444" spans="2:28" ht="15.75" customHeight="1"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</row>
    <row r="445" spans="2:28" ht="15.75" customHeight="1"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</row>
    <row r="446" spans="2:28" ht="15.75" customHeight="1"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</row>
    <row r="447" spans="2:28" ht="15.75" customHeight="1"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</row>
    <row r="448" spans="2:28" ht="15.75" customHeight="1"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</row>
    <row r="449" spans="2:28" ht="15.75" customHeight="1"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</row>
    <row r="450" spans="2:28" ht="15.75" customHeight="1"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</row>
    <row r="451" spans="2:28" ht="15.75" customHeight="1"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</row>
    <row r="452" spans="2:28" ht="15.75" customHeight="1"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</row>
    <row r="453" spans="2:28" ht="15.75" customHeight="1"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</row>
    <row r="454" spans="2:28" ht="15.75" customHeight="1"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</row>
    <row r="455" spans="2:28" ht="15.75" customHeight="1"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</row>
    <row r="456" spans="2:28" ht="15.75" customHeight="1"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</row>
    <row r="457" spans="2:28" ht="15.75" customHeight="1"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</row>
    <row r="458" spans="2:28" ht="15.75" customHeight="1"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</row>
    <row r="459" spans="2:28" ht="15.75" customHeight="1"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</row>
    <row r="460" spans="2:28" ht="15.75" customHeight="1"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</row>
    <row r="461" spans="2:28" ht="15.75" customHeight="1"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</row>
    <row r="462" spans="2:28" ht="15.75" customHeight="1"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</row>
    <row r="463" spans="2:28" ht="15.75" customHeight="1"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</row>
    <row r="464" spans="2:28" ht="15.75" customHeight="1"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</row>
    <row r="465" spans="2:28" ht="15.75" customHeight="1"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</row>
    <row r="466" spans="2:28" ht="15.75" customHeight="1"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</row>
    <row r="467" spans="2:28" ht="15.75" customHeight="1"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</row>
    <row r="468" spans="2:28" ht="15.75" customHeight="1"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</row>
    <row r="469" spans="2:28" ht="15.75" customHeight="1"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</row>
    <row r="470" spans="2:28" ht="15.75" customHeight="1"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</row>
    <row r="471" spans="2:28" ht="15.75" customHeight="1"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</row>
    <row r="472" spans="2:28" ht="15.75" customHeight="1"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</row>
    <row r="473" spans="2:28" ht="15.75" customHeight="1"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</row>
    <row r="474" spans="2:28" ht="15.75" customHeight="1"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</row>
    <row r="475" spans="2:28" ht="15.75" customHeight="1"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</row>
    <row r="476" spans="2:28" ht="15.75" customHeight="1"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</row>
    <row r="477" spans="2:28" ht="15.75" customHeight="1"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</row>
    <row r="478" spans="2:28" ht="15.75" customHeight="1"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</row>
    <row r="479" spans="2:28" ht="15.75" customHeight="1"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</row>
    <row r="480" spans="2:28" ht="15.75" customHeight="1"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</row>
    <row r="481" spans="2:28" ht="15.75" customHeight="1"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</row>
    <row r="482" spans="2:28" ht="15.75" customHeight="1"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</row>
    <row r="483" spans="2:28" ht="15.75" customHeight="1"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</row>
    <row r="484" spans="2:28" ht="15.75" customHeight="1"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</row>
    <row r="485" spans="2:28" ht="15.75" customHeight="1"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</row>
    <row r="486" spans="2:28" ht="15.75" customHeight="1"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</row>
    <row r="487" spans="2:28" ht="15.75" customHeight="1"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</row>
    <row r="488" spans="2:28" ht="15.75" customHeight="1"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</row>
    <row r="489" spans="2:28" ht="15.75" customHeight="1"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</row>
    <row r="490" spans="2:28" ht="15.75" customHeight="1"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</row>
    <row r="491" spans="2:28" ht="15.75" customHeight="1"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</row>
    <row r="492" spans="2:28" ht="15.75" customHeight="1"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</row>
    <row r="493" spans="2:28" ht="15.75" customHeight="1"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</row>
    <row r="494" spans="2:28" ht="15.75" customHeight="1"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</row>
    <row r="495" spans="2:28" ht="15.75" customHeight="1"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</row>
    <row r="496" spans="2:28" ht="15.75" customHeight="1"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</row>
    <row r="497" spans="2:28" ht="15.75" customHeight="1"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</row>
    <row r="498" spans="2:28" ht="15.75" customHeight="1"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</row>
    <row r="499" spans="2:28" ht="15.75" customHeight="1"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</row>
    <row r="500" spans="2:28" ht="15.75" customHeight="1"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</row>
    <row r="501" spans="2:28" ht="15.75" customHeight="1"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</row>
    <row r="502" spans="2:28" ht="15.75" customHeight="1"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</row>
    <row r="503" spans="2:28" ht="15.75" customHeight="1"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</row>
    <row r="504" spans="2:28" ht="15.75" customHeight="1"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</row>
    <row r="505" spans="2:28" ht="15.75" customHeight="1"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</row>
    <row r="506" spans="2:28" ht="15.75" customHeight="1"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</row>
    <row r="507" spans="2:28" ht="15.75" customHeight="1"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</row>
    <row r="508" spans="2:28" ht="15.75" customHeight="1"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</row>
    <row r="509" spans="2:28" ht="15.75" customHeight="1"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</row>
    <row r="510" spans="2:28" ht="15.75" customHeight="1"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</row>
    <row r="511" spans="2:28" ht="15.75" customHeight="1"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</row>
    <row r="512" spans="2:28" ht="15.75" customHeight="1"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</row>
    <row r="513" spans="2:28" ht="15.75" customHeight="1"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</row>
    <row r="514" spans="2:28" ht="15.75" customHeight="1"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</row>
    <row r="515" spans="2:28" ht="15.75" customHeight="1"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</row>
    <row r="516" spans="2:28" ht="15.75" customHeight="1"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</row>
    <row r="517" spans="2:28" ht="15.75" customHeight="1"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</row>
    <row r="518" spans="2:28" ht="15.75" customHeight="1"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</row>
    <row r="519" spans="2:28" ht="15.75" customHeight="1"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</row>
    <row r="520" spans="2:28" ht="15.75" customHeight="1"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</row>
    <row r="521" spans="2:28" ht="15.75" customHeight="1"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</row>
    <row r="522" spans="2:28" ht="15.75" customHeight="1"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</row>
    <row r="523" spans="2:28" ht="15.75" customHeight="1"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</row>
    <row r="524" spans="2:28" ht="15.75" customHeight="1"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</row>
    <row r="525" spans="2:28" ht="15.75" customHeight="1"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</row>
    <row r="526" spans="2:28" ht="15.75" customHeight="1"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</row>
    <row r="527" spans="2:28" ht="15.75" customHeight="1"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</row>
    <row r="528" spans="2:28" ht="15.75" customHeight="1"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</row>
    <row r="529" spans="2:28" ht="15.75" customHeight="1"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</row>
    <row r="530" spans="2:28" ht="15.75" customHeight="1"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</row>
    <row r="531" spans="2:28" ht="15.75" customHeight="1"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</row>
    <row r="532" spans="2:28" ht="15.75" customHeight="1"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</row>
    <row r="533" spans="2:28" ht="15.75" customHeight="1"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</row>
    <row r="534" spans="2:28" ht="15.75" customHeight="1"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</row>
    <row r="535" spans="2:28" ht="15.75" customHeight="1"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</row>
    <row r="536" spans="2:28" ht="15.75" customHeight="1"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</row>
    <row r="537" spans="2:28" ht="15.75" customHeight="1"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</row>
    <row r="538" spans="2:28" ht="15.75" customHeight="1"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</row>
    <row r="539" spans="2:28" ht="15.75" customHeight="1"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</row>
    <row r="540" spans="2:28" ht="15.75" customHeight="1"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</row>
    <row r="541" spans="2:28" ht="15.75" customHeight="1"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</row>
    <row r="542" spans="2:28" ht="15.75" customHeight="1"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</row>
    <row r="543" spans="2:28" ht="15.75" customHeight="1"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</row>
    <row r="544" spans="2:28" ht="15.75" customHeight="1"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</row>
    <row r="545" spans="2:28" ht="15.75" customHeight="1"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</row>
    <row r="546" spans="2:28" ht="15.75" customHeight="1"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</row>
    <row r="547" spans="2:28" ht="15.75" customHeight="1"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</row>
    <row r="548" spans="2:28" ht="15.75" customHeight="1"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</row>
    <row r="549" spans="2:28" ht="15.75" customHeight="1"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</row>
    <row r="550" spans="2:28" ht="15.75" customHeight="1"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</row>
    <row r="551" spans="2:28" ht="15.75" customHeight="1"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</row>
    <row r="552" spans="2:28" ht="15.75" customHeight="1"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</row>
    <row r="553" spans="2:28" ht="15.75" customHeight="1"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</row>
    <row r="554" spans="2:28" ht="15.75" customHeight="1"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</row>
    <row r="555" spans="2:28" ht="15.75" customHeight="1"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</row>
    <row r="556" spans="2:28" ht="15.75" customHeight="1"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</row>
    <row r="557" spans="2:28" ht="15.75" customHeight="1"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</row>
    <row r="558" spans="2:28" ht="15.75" customHeight="1"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</row>
    <row r="559" spans="2:28" ht="15.75" customHeight="1"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</row>
    <row r="560" spans="2:28" ht="15.75" customHeight="1"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</row>
    <row r="561" spans="2:28" ht="15.75" customHeight="1"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</row>
    <row r="562" spans="2:28" ht="15.75" customHeight="1"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</row>
    <row r="563" spans="2:28" ht="15.75" customHeight="1"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</row>
    <row r="564" spans="2:28" ht="15.75" customHeight="1"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</row>
    <row r="565" spans="2:28" ht="15.75" customHeight="1"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</row>
    <row r="566" spans="2:28" ht="15.75" customHeight="1"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</row>
    <row r="567" spans="2:28" ht="15.75" customHeight="1"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</row>
    <row r="568" spans="2:28" ht="15.75" customHeight="1"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</row>
    <row r="569" spans="2:28" ht="15.75" customHeight="1"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</row>
    <row r="570" spans="2:28" ht="15.75" customHeight="1"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</row>
    <row r="571" spans="2:28" ht="15.75" customHeight="1"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</row>
    <row r="572" spans="2:28" ht="15.75" customHeight="1"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</row>
    <row r="573" spans="2:28" ht="15.75" customHeight="1"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</row>
    <row r="574" spans="2:28" ht="15.75" customHeight="1"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</row>
    <row r="575" spans="2:28" ht="15.75" customHeight="1"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</row>
    <row r="576" spans="2:28" ht="15.75" customHeight="1"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</row>
    <row r="577" spans="2:28" ht="15.75" customHeight="1"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</row>
    <row r="578" spans="2:28" ht="15.75" customHeight="1"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</row>
    <row r="579" spans="2:28" ht="15.75" customHeight="1"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</row>
    <row r="580" spans="2:28" ht="15.75" customHeight="1"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</row>
    <row r="581" spans="2:28" ht="15.75" customHeight="1"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</row>
    <row r="582" spans="2:28" ht="15.75" customHeight="1"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</row>
    <row r="583" spans="2:28" ht="15.75" customHeight="1"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</row>
    <row r="584" spans="2:28" ht="15.75" customHeight="1"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</row>
    <row r="585" spans="2:28" ht="15.75" customHeight="1"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</row>
    <row r="586" spans="2:28" ht="15.75" customHeight="1"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</row>
    <row r="587" spans="2:28" ht="15.75" customHeight="1"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</row>
    <row r="588" spans="2:28" ht="15.75" customHeight="1"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</row>
    <row r="589" spans="2:28" ht="15.75" customHeight="1"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</row>
    <row r="590" spans="2:28" ht="15.75" customHeight="1"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</row>
    <row r="591" spans="2:28" ht="15.75" customHeight="1"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</row>
    <row r="592" spans="2:28" ht="15.75" customHeight="1"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</row>
    <row r="593" spans="2:28" ht="15.75" customHeight="1"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</row>
    <row r="594" spans="2:28" ht="15.75" customHeight="1"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</row>
    <row r="595" spans="2:28" ht="15.75" customHeight="1"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</row>
    <row r="596" spans="2:28" ht="15.75" customHeight="1"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</row>
    <row r="597" spans="2:28" ht="15.75" customHeight="1"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</row>
    <row r="598" spans="2:28" ht="15.75" customHeight="1"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</row>
    <row r="599" spans="2:28" ht="15.75" customHeight="1"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</row>
    <row r="600" spans="2:28" ht="15.75" customHeight="1"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</row>
    <row r="601" spans="2:28" ht="15.75" customHeight="1"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</row>
    <row r="602" spans="2:28" ht="15.75" customHeight="1"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</row>
    <row r="603" spans="2:28" ht="15.75" customHeight="1"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</row>
    <row r="604" spans="2:28" ht="15.75" customHeight="1"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</row>
    <row r="605" spans="2:28" ht="15.75" customHeight="1"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</row>
    <row r="606" spans="2:28" ht="15.75" customHeight="1"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</row>
    <row r="607" spans="2:28" ht="15.75" customHeight="1"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</row>
    <row r="608" spans="2:28" ht="15.75" customHeight="1"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</row>
    <row r="609" spans="2:28" ht="15.75" customHeight="1"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</row>
    <row r="610" spans="2:28" ht="15.75" customHeight="1"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</row>
    <row r="611" spans="2:28" ht="15.75" customHeight="1"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</row>
    <row r="612" spans="2:28" ht="15.75" customHeight="1"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</row>
    <row r="613" spans="2:28" ht="15.75" customHeight="1"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</row>
    <row r="614" spans="2:28" ht="15.75" customHeight="1"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</row>
    <row r="615" spans="2:28" ht="15.75" customHeight="1"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</row>
    <row r="616" spans="2:28" ht="15.75" customHeight="1"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</row>
    <row r="617" spans="2:28" ht="15.75" customHeight="1"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</row>
    <row r="618" spans="2:28" ht="15.75" customHeight="1"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</row>
    <row r="619" spans="2:28" ht="15.75" customHeight="1"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</row>
    <row r="620" spans="2:28" ht="15.75" customHeight="1"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</row>
    <row r="621" spans="2:28" ht="15.75" customHeight="1"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</row>
    <row r="622" spans="2:28" ht="15.75" customHeight="1"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</row>
    <row r="623" spans="2:28" ht="15.75" customHeight="1"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</row>
    <row r="624" spans="2:28" ht="15.75" customHeight="1"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</row>
    <row r="625" spans="2:28" ht="15.75" customHeight="1"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</row>
    <row r="626" spans="2:28" ht="15.75" customHeight="1"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</row>
    <row r="627" spans="2:28" ht="15.75" customHeight="1"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</row>
    <row r="628" spans="2:28" ht="15.75" customHeight="1"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</row>
    <row r="629" spans="2:28" ht="15.75" customHeight="1"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</row>
    <row r="630" spans="2:28" ht="15.75" customHeight="1"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</row>
    <row r="631" spans="2:28" ht="15.75" customHeight="1"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</row>
    <row r="632" spans="2:28" ht="15.75" customHeight="1"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</row>
    <row r="633" spans="2:28" ht="15.75" customHeight="1"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</row>
    <row r="634" spans="2:28" ht="15.75" customHeight="1"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</row>
    <row r="635" spans="2:28" ht="15.75" customHeight="1"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</row>
    <row r="636" spans="2:28" ht="15.75" customHeight="1"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</row>
    <row r="637" spans="2:28" ht="15.75" customHeight="1"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</row>
    <row r="638" spans="2:28" ht="15.75" customHeight="1"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</row>
    <row r="639" spans="2:28" ht="15.75" customHeight="1"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</row>
    <row r="640" spans="2:28" ht="15.75" customHeight="1"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</row>
    <row r="641" spans="2:28" ht="15.75" customHeight="1"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</row>
    <row r="642" spans="2:28" ht="15.75" customHeight="1"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</row>
    <row r="643" spans="2:28" ht="15.75" customHeight="1"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</row>
    <row r="644" spans="2:28" ht="15.75" customHeight="1"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</row>
    <row r="645" spans="2:28" ht="15.75" customHeight="1"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</row>
    <row r="646" spans="2:28" ht="15.75" customHeight="1"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</row>
    <row r="647" spans="2:28" ht="15.75" customHeight="1"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</row>
    <row r="648" spans="2:28" ht="15.75" customHeight="1"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</row>
    <row r="649" spans="2:28" ht="15.75" customHeight="1"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</row>
    <row r="650" spans="2:28" ht="15.75" customHeight="1"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</row>
    <row r="651" spans="2:28" ht="15.75" customHeight="1"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</row>
    <row r="652" spans="2:28" ht="15.75" customHeight="1"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</row>
    <row r="653" spans="2:28" ht="15.75" customHeight="1"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</row>
    <row r="654" spans="2:28" ht="15.75" customHeight="1"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</row>
    <row r="655" spans="2:28" ht="15.75" customHeight="1"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</row>
    <row r="656" spans="2:28" ht="15.75" customHeight="1"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</row>
    <row r="657" spans="2:28" ht="15.75" customHeight="1"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</row>
    <row r="658" spans="2:28" ht="15.75" customHeight="1"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</row>
    <row r="659" spans="2:28" ht="15.75" customHeight="1"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</row>
    <row r="660" spans="2:28" ht="15.75" customHeight="1"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</row>
    <row r="661" spans="2:28" ht="15.75" customHeight="1"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</row>
    <row r="662" spans="2:28" ht="15.75" customHeight="1"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</row>
    <row r="663" spans="2:28" ht="15.75" customHeight="1"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</row>
    <row r="664" spans="2:28" ht="15.75" customHeight="1"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</row>
    <row r="665" spans="2:28" ht="15.75" customHeight="1"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</row>
    <row r="666" spans="2:28" ht="15.75" customHeight="1"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</row>
    <row r="667" spans="2:28" ht="15.75" customHeight="1"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</row>
    <row r="668" spans="2:28" ht="15.75" customHeight="1"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</row>
    <row r="669" spans="2:28" ht="15.75" customHeight="1"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</row>
    <row r="670" spans="2:28" ht="15.75" customHeight="1"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</row>
    <row r="671" spans="2:28" ht="15.75" customHeight="1"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</row>
    <row r="672" spans="2:28" ht="15.75" customHeight="1"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</row>
    <row r="673" spans="2:28" ht="15.75" customHeight="1"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</row>
    <row r="674" spans="2:28" ht="15.75" customHeight="1"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</row>
    <row r="675" spans="2:28" ht="15.75" customHeight="1"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</row>
    <row r="676" spans="2:28" ht="15.75" customHeight="1"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</row>
    <row r="677" spans="2:28" ht="15.75" customHeight="1"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</row>
    <row r="678" spans="2:28" ht="15.75" customHeight="1"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</row>
    <row r="679" spans="2:28" ht="15.75" customHeight="1"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</row>
    <row r="680" spans="2:28" ht="15.75" customHeight="1"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</row>
    <row r="681" spans="2:28" ht="15.75" customHeight="1"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</row>
    <row r="682" spans="2:28" ht="15.75" customHeight="1"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</row>
    <row r="683" spans="2:28" ht="15.75" customHeight="1"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</row>
    <row r="684" spans="2:28" ht="15.75" customHeight="1"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</row>
    <row r="685" spans="2:28" ht="15.75" customHeight="1"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</row>
    <row r="686" spans="2:28" ht="15.75" customHeight="1"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</row>
    <row r="687" spans="2:28" ht="15.75" customHeight="1"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</row>
    <row r="688" spans="2:28" ht="15.75" customHeight="1"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</row>
    <row r="689" spans="2:28" ht="15.75" customHeight="1"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</row>
    <row r="690" spans="2:28" ht="15.75" customHeight="1"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</row>
    <row r="691" spans="2:28" ht="15.75" customHeight="1"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</row>
    <row r="692" spans="2:28" ht="15.75" customHeight="1"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</row>
    <row r="693" spans="2:28" ht="15.75" customHeight="1"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</row>
    <row r="694" spans="2:28" ht="15.75" customHeight="1"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</row>
    <row r="695" spans="2:28" ht="15.75" customHeight="1"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</row>
    <row r="696" spans="2:28" ht="15.75" customHeight="1"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</row>
    <row r="697" spans="2:28" ht="15.75" customHeight="1"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</row>
    <row r="698" spans="2:28" ht="15.75" customHeight="1"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</row>
    <row r="699" spans="2:28" ht="15.75" customHeight="1"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</row>
    <row r="700" spans="2:28" ht="15.75" customHeight="1"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</row>
    <row r="701" spans="2:28" ht="15.75" customHeight="1"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</row>
    <row r="702" spans="2:28" ht="15.75" customHeight="1"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</row>
    <row r="703" spans="2:28" ht="15.75" customHeight="1"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</row>
    <row r="704" spans="2:28" ht="15.75" customHeight="1"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</row>
    <row r="705" spans="2:28" ht="15.75" customHeight="1"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</row>
    <row r="706" spans="2:28" ht="15.75" customHeight="1"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</row>
    <row r="707" spans="2:28" ht="15.75" customHeight="1"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</row>
    <row r="708" spans="2:28" ht="15.75" customHeight="1"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</row>
    <row r="709" spans="2:28" ht="15.75" customHeight="1"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</row>
    <row r="710" spans="2:28" ht="15.75" customHeight="1"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</row>
    <row r="711" spans="2:28" ht="15.75" customHeight="1"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</row>
    <row r="712" spans="2:28" ht="15.75" customHeight="1"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</row>
    <row r="713" spans="2:28" ht="15.75" customHeight="1"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</row>
    <row r="714" spans="2:28" ht="15.75" customHeight="1"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</row>
    <row r="715" spans="2:28" ht="15.75" customHeight="1"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</row>
    <row r="716" spans="2:28" ht="15.75" customHeight="1"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</row>
    <row r="717" spans="2:28" ht="15.75" customHeight="1"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</row>
    <row r="718" spans="2:28" ht="15.75" customHeight="1"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</row>
    <row r="719" spans="2:28" ht="15.75" customHeight="1"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</row>
    <row r="720" spans="2:28" ht="15.75" customHeight="1"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</row>
    <row r="721" spans="2:28" ht="15.75" customHeight="1"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</row>
    <row r="722" spans="2:28" ht="15.75" customHeight="1"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</row>
    <row r="723" spans="2:28" ht="15.75" customHeight="1"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</row>
    <row r="724" spans="2:28" ht="15.75" customHeight="1"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</row>
    <row r="725" spans="2:28" ht="15.75" customHeight="1"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</row>
    <row r="726" spans="2:28" ht="15.75" customHeight="1"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</row>
    <row r="727" spans="2:28" ht="15.75" customHeight="1"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</row>
    <row r="728" spans="2:28" ht="15.75" customHeight="1"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</row>
    <row r="729" spans="2:28" ht="15.75" customHeight="1"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</row>
    <row r="730" spans="2:28" ht="15.75" customHeight="1"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</row>
    <row r="731" spans="2:28" ht="15.75" customHeight="1"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</row>
    <row r="732" spans="2:28" ht="15.75" customHeight="1"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</row>
    <row r="733" spans="2:28" ht="15.75" customHeight="1"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</row>
    <row r="734" spans="2:28" ht="15.75" customHeight="1"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</row>
    <row r="735" spans="2:28" ht="15.75" customHeight="1"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</row>
    <row r="736" spans="2:28" ht="15.75" customHeight="1"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</row>
    <row r="737" spans="2:28" ht="15.75" customHeight="1"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</row>
    <row r="738" spans="2:28" ht="15.75" customHeight="1"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</row>
    <row r="739" spans="2:28" ht="15.75" customHeight="1"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</row>
    <row r="740" spans="2:28" ht="15.75" customHeight="1"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</row>
    <row r="741" spans="2:28" ht="15.75" customHeight="1"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</row>
    <row r="742" spans="2:28" ht="15.75" customHeight="1"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</row>
    <row r="743" spans="2:28" ht="15.75" customHeight="1"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</row>
    <row r="744" spans="2:28" ht="15.75" customHeight="1"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</row>
    <row r="745" spans="2:28" ht="15.75" customHeight="1"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</row>
    <row r="746" spans="2:28" ht="15.75" customHeight="1"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</row>
    <row r="747" spans="2:28" ht="15.75" customHeight="1"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</row>
    <row r="748" spans="2:28" ht="15.75" customHeight="1"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</row>
    <row r="749" spans="2:28" ht="15.75" customHeight="1"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</row>
    <row r="750" spans="2:28" ht="15.75" customHeight="1"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</row>
    <row r="751" spans="2:28" ht="15.75" customHeight="1"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</row>
    <row r="752" spans="2:28" ht="15.75" customHeight="1"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</row>
    <row r="753" spans="2:28" ht="15.75" customHeight="1"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</row>
    <row r="754" spans="2:28" ht="15.75" customHeight="1"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</row>
    <row r="755" spans="2:28" ht="15.75" customHeight="1"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</row>
    <row r="756" spans="2:28" ht="15.75" customHeight="1"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</row>
    <row r="757" spans="2:28" ht="15.75" customHeight="1"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</row>
    <row r="758" spans="2:28" ht="15.75" customHeight="1"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</row>
    <row r="759" spans="2:28" ht="15.75" customHeight="1"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</row>
    <row r="760" spans="2:28" ht="15.75" customHeight="1"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</row>
    <row r="761" spans="2:28" ht="15.75" customHeight="1"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</row>
    <row r="762" spans="2:28" ht="15.75" customHeight="1"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</row>
    <row r="763" spans="2:28" ht="15.75" customHeight="1"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</row>
    <row r="764" spans="2:28" ht="15.75" customHeight="1"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</row>
    <row r="765" spans="2:28" ht="15.75" customHeight="1"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</row>
    <row r="766" spans="2:28" ht="15.75" customHeight="1"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</row>
    <row r="767" spans="2:28" ht="15.75" customHeight="1"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</row>
    <row r="768" spans="2:28" ht="15.75" customHeight="1"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</row>
    <row r="769" spans="2:28" ht="15.75" customHeight="1"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</row>
    <row r="770" spans="2:28" ht="15.75" customHeight="1"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</row>
    <row r="771" spans="2:28" ht="15.75" customHeight="1"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</row>
    <row r="772" spans="2:28" ht="15.75" customHeight="1"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</row>
    <row r="773" spans="2:28" ht="15.75" customHeight="1"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</row>
    <row r="774" spans="2:28" ht="15.75" customHeight="1"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</row>
    <row r="775" spans="2:28" ht="15.75" customHeight="1"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</row>
    <row r="776" spans="2:28" ht="15.75" customHeight="1"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</row>
    <row r="777" spans="2:28" ht="15.75" customHeight="1"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</row>
    <row r="778" spans="2:28" ht="15.75" customHeight="1"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</row>
    <row r="779" spans="2:28" ht="15.75" customHeight="1"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</row>
    <row r="780" spans="2:28" ht="15.75" customHeight="1"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</row>
    <row r="781" spans="2:28" ht="15.75" customHeight="1"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</row>
    <row r="782" spans="2:28" ht="15.75" customHeight="1"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</row>
    <row r="783" spans="2:28" ht="15.75" customHeight="1"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</row>
    <row r="784" spans="2:28" ht="15.75" customHeight="1"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</row>
    <row r="785" spans="2:28" ht="15.75" customHeight="1"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</row>
    <row r="786" spans="2:28" ht="15.75" customHeight="1"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</row>
    <row r="787" spans="2:28" ht="15.75" customHeight="1"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</row>
    <row r="788" spans="2:28" ht="15.75" customHeight="1"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</row>
    <row r="789" spans="2:28" ht="15.75" customHeight="1"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</row>
    <row r="790" spans="2:28" ht="15.75" customHeight="1"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</row>
    <row r="791" spans="2:28" ht="15.75" customHeight="1"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</row>
    <row r="792" spans="2:28" ht="15.75" customHeight="1"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</row>
    <row r="793" spans="2:28" ht="15.75" customHeight="1"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</row>
    <row r="794" spans="2:28" ht="15.75" customHeight="1"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</row>
    <row r="795" spans="2:28" ht="15.75" customHeight="1"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</row>
    <row r="796" spans="2:28" ht="15.75" customHeight="1"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</row>
    <row r="797" spans="2:28" ht="15.75" customHeight="1"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</row>
    <row r="798" spans="2:28" ht="15.75" customHeight="1"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</row>
    <row r="799" spans="2:28" ht="15.75" customHeight="1"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</row>
    <row r="800" spans="2:28" ht="15.75" customHeight="1"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</row>
    <row r="801" spans="2:28" ht="15.75" customHeight="1"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</row>
    <row r="802" spans="2:28" ht="15.75" customHeight="1"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</row>
    <row r="803" spans="2:28" ht="15.75" customHeight="1"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</row>
    <row r="804" spans="2:28" ht="15.75" customHeight="1"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</row>
    <row r="805" spans="2:28" ht="15.75" customHeight="1"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</row>
    <row r="806" spans="2:28" ht="15.75" customHeight="1"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</row>
    <row r="807" spans="2:28" ht="15.75" customHeight="1"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</row>
    <row r="808" spans="2:28" ht="15.75" customHeight="1"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</row>
    <row r="809" spans="2:28" ht="15.75" customHeight="1"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</row>
    <row r="810" spans="2:28" ht="15.75" customHeight="1"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</row>
    <row r="811" spans="2:28" ht="15.75" customHeight="1"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</row>
    <row r="812" spans="2:28" ht="15.75" customHeight="1"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</row>
    <row r="813" spans="2:28" ht="15.75" customHeight="1"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</row>
    <row r="814" spans="2:28" ht="15.75" customHeight="1"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</row>
    <row r="815" spans="2:28" ht="15.75" customHeight="1"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</row>
    <row r="816" spans="2:28" ht="15.75" customHeight="1"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</row>
    <row r="817" spans="2:28" ht="15.75" customHeight="1"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</row>
    <row r="818" spans="2:28" ht="15.75" customHeight="1"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</row>
    <row r="819" spans="2:28" ht="15.75" customHeight="1"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</row>
    <row r="820" spans="2:28" ht="15.75" customHeight="1"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</row>
    <row r="821" spans="2:28" ht="15.75" customHeight="1"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</row>
    <row r="822" spans="2:28" ht="15.75" customHeight="1"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</row>
    <row r="823" spans="2:28" ht="15.75" customHeight="1"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</row>
    <row r="824" spans="2:28" ht="15.75" customHeight="1"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</row>
    <row r="825" spans="2:28" ht="15.75" customHeight="1"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</row>
    <row r="826" spans="2:28" ht="15.75" customHeight="1"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</row>
    <row r="827" spans="2:28" ht="15.75" customHeight="1"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</row>
    <row r="828" spans="2:28" ht="15.75" customHeight="1"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</row>
    <row r="829" spans="2:28" ht="15.75" customHeight="1"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</row>
    <row r="830" spans="2:28" ht="15.75" customHeight="1"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</row>
    <row r="831" spans="2:28" ht="15.75" customHeight="1"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</row>
    <row r="832" spans="2:28" ht="15.75" customHeight="1"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</row>
    <row r="833" spans="2:28" ht="15.75" customHeight="1"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</row>
    <row r="834" spans="2:28" ht="15.75" customHeight="1"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</row>
    <row r="835" spans="2:28" ht="15.75" customHeight="1"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</row>
    <row r="836" spans="2:28" ht="15.75" customHeight="1"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</row>
    <row r="837" spans="2:28" ht="15.75" customHeight="1"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</row>
    <row r="838" spans="2:28" ht="15.75" customHeight="1"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</row>
    <row r="839" spans="2:28" ht="15.75" customHeight="1"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</row>
    <row r="840" spans="2:28" ht="15.75" customHeight="1"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</row>
    <row r="841" spans="2:28" ht="15.75" customHeight="1"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</row>
    <row r="842" spans="2:28" ht="15.75" customHeight="1"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</row>
    <row r="843" spans="2:28" ht="15.75" customHeight="1"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</row>
    <row r="844" spans="2:28" ht="15.75" customHeight="1"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</row>
    <row r="845" spans="2:28" ht="15.75" customHeight="1"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</row>
    <row r="846" spans="2:28" ht="15.75" customHeight="1"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</row>
    <row r="847" spans="2:28" ht="15.75" customHeight="1"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</row>
    <row r="848" spans="2:28" ht="15.75" customHeight="1"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</row>
    <row r="849" spans="2:28" ht="15.75" customHeight="1"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</row>
    <row r="850" spans="2:28" ht="15.75" customHeight="1"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</row>
    <row r="851" spans="2:28" ht="15.75" customHeight="1"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</row>
    <row r="852" spans="2:28" ht="15.75" customHeight="1"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</row>
    <row r="853" spans="2:28" ht="15.75" customHeight="1"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</row>
    <row r="854" spans="2:28" ht="15.75" customHeight="1"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</row>
    <row r="855" spans="2:28" ht="15.75" customHeight="1"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</row>
    <row r="856" spans="2:28" ht="15.75" customHeight="1"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</row>
    <row r="857" spans="2:28" ht="15.75" customHeight="1"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</row>
    <row r="858" spans="2:28" ht="15.75" customHeight="1"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</row>
    <row r="859" spans="2:28" ht="15.75" customHeight="1"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</row>
    <row r="860" spans="2:28" ht="15.75" customHeight="1"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</row>
    <row r="861" spans="2:28" ht="15.75" customHeight="1"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</row>
    <row r="862" spans="2:28" ht="15.75" customHeight="1"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</row>
    <row r="863" spans="2:28" ht="15.75" customHeight="1"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</row>
    <row r="864" spans="2:28" ht="15.75" customHeight="1"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</row>
    <row r="865" spans="2:28" ht="15.75" customHeight="1"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</row>
    <row r="866" spans="2:28" ht="15.75" customHeight="1"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</row>
    <row r="867" spans="2:28" ht="15.75" customHeight="1"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</row>
    <row r="868" spans="2:28" ht="15.75" customHeight="1"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</row>
    <row r="869" spans="2:28" ht="15.75" customHeight="1"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</row>
    <row r="870" spans="2:28" ht="15.75" customHeight="1"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</row>
    <row r="871" spans="2:28" ht="15.75" customHeight="1"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</row>
    <row r="872" spans="2:28" ht="15.75" customHeight="1"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</row>
    <row r="873" spans="2:28" ht="15.75" customHeight="1"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</row>
    <row r="874" spans="2:28" ht="15.75" customHeight="1"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</row>
    <row r="875" spans="2:28" ht="15.75" customHeight="1"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</row>
    <row r="876" spans="2:28" ht="15.75" customHeight="1"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</row>
    <row r="877" spans="2:28" ht="15.75" customHeight="1"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</row>
    <row r="878" spans="2:28" ht="15.75" customHeight="1"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</row>
    <row r="879" spans="2:28" ht="15.75" customHeight="1"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</row>
    <row r="880" spans="2:28" ht="15.75" customHeight="1"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</row>
    <row r="881" spans="2:28" ht="15.75" customHeight="1"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</row>
    <row r="882" spans="2:28" ht="15.75" customHeight="1"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</row>
    <row r="883" spans="2:28" ht="15.75" customHeight="1"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</row>
    <row r="884" spans="2:28" ht="15.75" customHeight="1"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</row>
    <row r="885" spans="2:28" ht="15.75" customHeight="1"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</row>
    <row r="886" spans="2:28" ht="15.75" customHeight="1"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</row>
    <row r="887" spans="2:28" ht="15.75" customHeight="1"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</row>
    <row r="888" spans="2:28" ht="15.75" customHeight="1"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</row>
    <row r="889" spans="2:28" ht="15.75" customHeight="1"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</row>
    <row r="890" spans="2:28" ht="15.75" customHeight="1"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</row>
    <row r="891" spans="2:28" ht="15.75" customHeight="1"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</row>
    <row r="892" spans="2:28" ht="15.75" customHeight="1"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</row>
    <row r="893" spans="2:28" ht="15.75" customHeight="1"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</row>
    <row r="894" spans="2:28" ht="15.75" customHeight="1"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</row>
    <row r="895" spans="2:28" ht="15.75" customHeight="1"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</row>
    <row r="896" spans="2:28" ht="15.75" customHeight="1"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</row>
    <row r="897" spans="2:28" ht="15.75" customHeight="1"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</row>
    <row r="898" spans="2:28" ht="15.75" customHeight="1"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</row>
    <row r="899" spans="2:28" ht="15.75" customHeight="1"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</row>
    <row r="900" spans="2:28" ht="15.75" customHeight="1"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</row>
    <row r="901" spans="2:28" ht="15.75" customHeight="1"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</row>
    <row r="902" spans="2:28" ht="15.75" customHeight="1"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</row>
    <row r="903" spans="2:28" ht="15.75" customHeight="1"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</row>
    <row r="904" spans="2:28" ht="15.75" customHeight="1"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</row>
    <row r="905" spans="2:28" ht="15.75" customHeight="1"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</row>
    <row r="906" spans="2:28" ht="15.75" customHeight="1"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</row>
    <row r="907" spans="2:28" ht="15.75" customHeight="1"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</row>
    <row r="908" spans="2:28" ht="15.75" customHeight="1"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</row>
    <row r="909" spans="2:28" ht="15.75" customHeight="1"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</row>
    <row r="910" spans="2:28" ht="15.75" customHeight="1"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</row>
    <row r="911" spans="2:28" ht="15.75" customHeight="1"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</row>
    <row r="912" spans="2:28" ht="15.75" customHeight="1"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</row>
    <row r="913" spans="2:28" ht="15.75" customHeight="1"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</row>
    <row r="914" spans="2:28" ht="15.75" customHeight="1"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</row>
    <row r="915" spans="2:28" ht="15.75" customHeight="1"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</row>
    <row r="916" spans="2:28" ht="15.75" customHeight="1"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</row>
    <row r="917" spans="2:28" ht="15.75" customHeight="1"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</row>
    <row r="918" spans="2:28" ht="15.75" customHeight="1"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</row>
    <row r="919" spans="2:28" ht="15.75" customHeight="1"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</row>
    <row r="920" spans="2:28" ht="15.75" customHeight="1"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</row>
    <row r="921" spans="2:28" ht="15.75" customHeight="1"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</row>
    <row r="922" spans="2:28" ht="15.75" customHeight="1"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</row>
    <row r="923" spans="2:28" ht="15.75" customHeight="1"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</row>
    <row r="924" spans="2:28" ht="15.75" customHeight="1"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</row>
    <row r="925" spans="2:28" ht="15.75" customHeight="1"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</row>
    <row r="926" spans="2:28" ht="15.75" customHeight="1"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</row>
    <row r="927" spans="2:28" ht="15.75" customHeight="1"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</row>
    <row r="928" spans="2:28" ht="15.75" customHeight="1"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</row>
    <row r="929" spans="2:28" ht="15.75" customHeight="1"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</row>
    <row r="930" spans="2:28" ht="15.75" customHeight="1"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</row>
    <row r="931" spans="2:28" ht="15.75" customHeight="1"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</row>
    <row r="932" spans="2:28" ht="15.75" customHeight="1"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</row>
    <row r="933" spans="2:28" ht="15.75" customHeight="1"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</row>
    <row r="934" spans="2:28" ht="15.75" customHeight="1"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</row>
    <row r="935" spans="2:28" ht="15.75" customHeight="1"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</row>
    <row r="936" spans="2:28" ht="15.75" customHeight="1"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</row>
    <row r="937" spans="2:28" ht="15.75" customHeight="1"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</row>
    <row r="938" spans="2:28" ht="15.75" customHeight="1"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</row>
    <row r="939" spans="2:28" ht="15.75" customHeight="1"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</row>
    <row r="940" spans="2:28" ht="15.75" customHeight="1"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</row>
    <row r="941" spans="2:28" ht="15.75" customHeight="1"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</row>
    <row r="942" spans="2:28" ht="15.75" customHeight="1"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</row>
    <row r="943" spans="2:28" ht="15.75" customHeight="1"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</row>
    <row r="944" spans="2:28" ht="15.75" customHeight="1"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</row>
    <row r="945" spans="2:28" ht="15.75" customHeight="1"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</row>
    <row r="946" spans="2:28" ht="15.75" customHeight="1"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</row>
    <row r="947" spans="2:28" ht="15.75" customHeight="1"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</row>
    <row r="948" spans="2:28" ht="15.75" customHeight="1"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</row>
    <row r="949" spans="2:28" ht="15.75" customHeight="1"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</row>
    <row r="950" spans="2:28" ht="15.75" customHeight="1"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</row>
    <row r="951" spans="2:28" ht="15.75" customHeight="1"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</row>
    <row r="952" spans="2:28" ht="15.75" customHeight="1"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</row>
    <row r="953" spans="2:28" ht="15.75" customHeight="1"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</row>
    <row r="954" spans="2:28" ht="15.75" customHeight="1"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</row>
    <row r="955" spans="2:28" ht="15.75" customHeight="1"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</row>
    <row r="956" spans="2:28" ht="15.75" customHeight="1"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</row>
    <row r="957" spans="2:28" ht="15.75" customHeight="1"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</row>
    <row r="958" spans="2:28" ht="15.75" customHeight="1"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</row>
    <row r="959" spans="2:28" ht="15.75" customHeight="1"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</row>
    <row r="960" spans="2:28" ht="15.75" customHeight="1"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</row>
    <row r="961" spans="2:28" ht="15.75" customHeight="1"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</row>
    <row r="962" spans="2:28" ht="15.75" customHeight="1"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</row>
    <row r="963" spans="2:28" ht="15.75" customHeight="1"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</row>
    <row r="964" spans="2:28" ht="15.75" customHeight="1"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</row>
    <row r="965" spans="2:28" ht="15.75" customHeight="1"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</row>
  </sheetData>
  <mergeCells count="10">
    <mergeCell ref="C31:E32"/>
    <mergeCell ref="S3:U3"/>
    <mergeCell ref="B2:V2"/>
    <mergeCell ref="B3:F3"/>
    <mergeCell ref="G37:I37"/>
    <mergeCell ref="G3:I3"/>
    <mergeCell ref="J3:L3"/>
    <mergeCell ref="M3:O3"/>
    <mergeCell ref="P3:R3"/>
    <mergeCell ref="C28:E28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66"/>
  <sheetViews>
    <sheetView zoomScale="80" zoomScaleNormal="80" zoomScalePageLayoutView="80" workbookViewId="0">
      <selection activeCell="A2" sqref="A2"/>
    </sheetView>
  </sheetViews>
  <sheetFormatPr defaultColWidth="14.42578125" defaultRowHeight="15" customHeight="1"/>
  <cols>
    <col min="1" max="1" width="16.7109375" style="1" bestFit="1" customWidth="1"/>
    <col min="2" max="2" width="13.7109375" style="1" customWidth="1"/>
    <col min="3" max="3" width="39.7109375" style="1" customWidth="1"/>
    <col min="4" max="4" width="15.140625" style="1" customWidth="1"/>
    <col min="5" max="5" width="12.42578125" style="1" customWidth="1"/>
    <col min="6" max="6" width="14.42578125" style="1"/>
    <col min="7" max="7" width="16.7109375" style="1" customWidth="1"/>
    <col min="8" max="8" width="16.7109375" style="400" customWidth="1"/>
    <col min="9" max="9" width="20.7109375" style="1" customWidth="1"/>
    <col min="10" max="10" width="11.7109375" style="1" customWidth="1"/>
    <col min="11" max="11" width="18" style="1" customWidth="1"/>
    <col min="12" max="13" width="16.42578125" style="400" customWidth="1"/>
    <col min="14" max="14" width="23.7109375" style="1" customWidth="1"/>
    <col min="15" max="15" width="15" style="1" customWidth="1"/>
    <col min="16" max="16" width="18.7109375" style="1" customWidth="1"/>
    <col min="17" max="18" width="16.42578125" style="400" customWidth="1"/>
    <col min="19" max="19" width="23.7109375" style="1" customWidth="1"/>
    <col min="20" max="20" width="11.7109375" style="1" customWidth="1"/>
    <col min="21" max="21" width="17.28515625" style="1" bestFit="1" customWidth="1"/>
    <col min="22" max="23" width="16.42578125" style="400" customWidth="1"/>
    <col min="24" max="24" width="23.7109375" style="1" customWidth="1"/>
    <col min="25" max="25" width="11.7109375" style="1" customWidth="1"/>
    <col min="26" max="26" width="16.42578125" style="1" bestFit="1" customWidth="1"/>
    <col min="27" max="28" width="15.7109375" style="400" customWidth="1"/>
    <col min="29" max="29" width="23.7109375" style="1" customWidth="1"/>
    <col min="30" max="30" width="11.7109375" style="1" customWidth="1"/>
    <col min="31" max="31" width="17.28515625" style="1" customWidth="1"/>
    <col min="32" max="32" width="14.42578125" style="1"/>
    <col min="33" max="33" width="26.42578125" style="1" customWidth="1"/>
    <col min="34" max="37" width="14.42578125" style="1"/>
    <col min="38" max="56" width="14.42578125" style="118"/>
    <col min="57" max="16384" width="14.42578125" style="1"/>
  </cols>
  <sheetData>
    <row r="1" spans="1:38" ht="81" customHeight="1" thickBot="1">
      <c r="A1" s="335">
        <v>5</v>
      </c>
      <c r="B1" s="62"/>
      <c r="C1" s="64"/>
      <c r="D1" s="118"/>
      <c r="E1" s="118"/>
      <c r="F1" s="118"/>
      <c r="G1" s="118"/>
      <c r="I1" s="64"/>
      <c r="J1" s="64"/>
      <c r="K1" s="64"/>
      <c r="L1" s="401"/>
      <c r="M1" s="401"/>
      <c r="N1" s="64"/>
      <c r="O1" s="64"/>
      <c r="P1" s="64"/>
      <c r="Q1" s="401"/>
      <c r="R1" s="401"/>
      <c r="S1" s="63"/>
      <c r="T1" s="63"/>
      <c r="U1" s="63"/>
      <c r="V1" s="392"/>
      <c r="W1" s="392"/>
      <c r="X1" s="63"/>
      <c r="Y1" s="63"/>
      <c r="Z1" s="63"/>
      <c r="AA1" s="392"/>
      <c r="AB1" s="392"/>
      <c r="AC1" s="63"/>
      <c r="AD1" s="63"/>
      <c r="AE1" s="63"/>
      <c r="AF1" s="61"/>
      <c r="AG1" s="60"/>
      <c r="AH1" s="60"/>
      <c r="AI1" s="58"/>
      <c r="AJ1" s="58"/>
      <c r="AK1" s="58"/>
      <c r="AL1" s="57"/>
    </row>
    <row r="2" spans="1:38" ht="30" customHeight="1" thickTop="1" thickBot="1">
      <c r="A2" s="337" t="b">
        <f>EXACT($A$1,P.C.!$C$7)</f>
        <v>0</v>
      </c>
      <c r="B2" s="823" t="s">
        <v>139</v>
      </c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61"/>
      <c r="AG2" s="60"/>
      <c r="AH2" s="60"/>
      <c r="AI2" s="58"/>
      <c r="AJ2" s="58"/>
      <c r="AK2" s="58"/>
      <c r="AL2" s="57"/>
    </row>
    <row r="3" spans="1:38" ht="15" customHeight="1" thickTop="1">
      <c r="A3" s="118"/>
      <c r="B3" s="825" t="s">
        <v>117</v>
      </c>
      <c r="C3" s="826"/>
      <c r="D3" s="826"/>
      <c r="E3" s="826"/>
      <c r="F3" s="826"/>
      <c r="G3" s="826"/>
      <c r="H3" s="370"/>
      <c r="I3" s="787" t="s">
        <v>276</v>
      </c>
      <c r="J3" s="787"/>
      <c r="K3" s="787"/>
      <c r="L3" s="368"/>
      <c r="M3" s="368"/>
      <c r="N3" s="787" t="str">
        <f>CONCATENATE("2º ano: ",P.C.!$C$8+1)</f>
        <v>2º ano: 2019</v>
      </c>
      <c r="O3" s="787"/>
      <c r="P3" s="787"/>
      <c r="Q3" s="368"/>
      <c r="R3" s="368"/>
      <c r="S3" s="787" t="str">
        <f>CONCATENATE("3º ano: ",P.C.!$C$8+2)</f>
        <v>3º ano: 2020</v>
      </c>
      <c r="T3" s="787"/>
      <c r="U3" s="787"/>
      <c r="V3" s="368"/>
      <c r="W3" s="368"/>
      <c r="X3" s="787" t="str">
        <f>CONCATENATE("4º ano: ",P.C.!$C$8+3)</f>
        <v>4º ano: 2021</v>
      </c>
      <c r="Y3" s="787"/>
      <c r="Z3" s="787"/>
      <c r="AA3" s="368"/>
      <c r="AB3" s="368"/>
      <c r="AC3" s="787" t="str">
        <f>CONCATENATE("5º ano: ",P.C.!$C$8+4)</f>
        <v>5º ano: 2022</v>
      </c>
      <c r="AD3" s="787"/>
      <c r="AE3" s="789"/>
      <c r="AF3" s="61"/>
      <c r="AG3" s="60"/>
      <c r="AH3" s="60"/>
      <c r="AI3" s="58"/>
      <c r="AJ3" s="58"/>
      <c r="AK3" s="58"/>
      <c r="AL3" s="57"/>
    </row>
    <row r="4" spans="1:38" ht="15" customHeight="1" thickBot="1">
      <c r="A4" s="118"/>
      <c r="B4" s="827"/>
      <c r="C4" s="828"/>
      <c r="D4" s="828"/>
      <c r="E4" s="828"/>
      <c r="F4" s="828"/>
      <c r="G4" s="828"/>
      <c r="H4" s="371"/>
      <c r="I4" s="822"/>
      <c r="J4" s="822"/>
      <c r="K4" s="822"/>
      <c r="L4" s="369"/>
      <c r="M4" s="369"/>
      <c r="N4" s="822"/>
      <c r="O4" s="822"/>
      <c r="P4" s="822"/>
      <c r="Q4" s="369"/>
      <c r="R4" s="369"/>
      <c r="S4" s="822"/>
      <c r="T4" s="822"/>
      <c r="U4" s="822"/>
      <c r="V4" s="369"/>
      <c r="W4" s="369"/>
      <c r="X4" s="822"/>
      <c r="Y4" s="822"/>
      <c r="Z4" s="822"/>
      <c r="AA4" s="369"/>
      <c r="AB4" s="369"/>
      <c r="AC4" s="822"/>
      <c r="AD4" s="822"/>
      <c r="AE4" s="829"/>
      <c r="AF4" s="61"/>
      <c r="AG4" s="60"/>
      <c r="AH4" s="60"/>
      <c r="AI4" s="58"/>
      <c r="AJ4" s="58"/>
      <c r="AK4" s="58"/>
      <c r="AL4" s="57"/>
    </row>
    <row r="5" spans="1:38" ht="30" customHeight="1">
      <c r="A5" s="118"/>
      <c r="B5" s="304" t="s">
        <v>269</v>
      </c>
      <c r="C5" s="304" t="s">
        <v>119</v>
      </c>
      <c r="D5" s="305" t="s">
        <v>164</v>
      </c>
      <c r="E5" s="305" t="s">
        <v>163</v>
      </c>
      <c r="F5" s="304" t="s">
        <v>120</v>
      </c>
      <c r="G5" s="304" t="s">
        <v>121</v>
      </c>
      <c r="H5" s="393"/>
      <c r="I5" s="304" t="s">
        <v>289</v>
      </c>
      <c r="J5" s="304" t="s">
        <v>123</v>
      </c>
      <c r="K5" s="304" t="s">
        <v>124</v>
      </c>
      <c r="L5" s="393"/>
      <c r="M5" s="393"/>
      <c r="N5" s="304" t="s">
        <v>289</v>
      </c>
      <c r="O5" s="304" t="s">
        <v>123</v>
      </c>
      <c r="P5" s="304" t="s">
        <v>124</v>
      </c>
      <c r="Q5" s="393"/>
      <c r="R5" s="393"/>
      <c r="S5" s="304" t="s">
        <v>289</v>
      </c>
      <c r="T5" s="304" t="s">
        <v>123</v>
      </c>
      <c r="U5" s="304" t="s">
        <v>124</v>
      </c>
      <c r="V5" s="393"/>
      <c r="W5" s="393"/>
      <c r="X5" s="304" t="s">
        <v>289</v>
      </c>
      <c r="Y5" s="304" t="s">
        <v>123</v>
      </c>
      <c r="Z5" s="304" t="s">
        <v>124</v>
      </c>
      <c r="AA5" s="393"/>
      <c r="AB5" s="393"/>
      <c r="AC5" s="304" t="s">
        <v>289</v>
      </c>
      <c r="AD5" s="304" t="s">
        <v>123</v>
      </c>
      <c r="AE5" s="304" t="s">
        <v>124</v>
      </c>
      <c r="AF5" s="61"/>
      <c r="AG5" s="60"/>
      <c r="AH5" s="60"/>
      <c r="AI5" s="58"/>
      <c r="AJ5" s="58"/>
      <c r="AK5" s="58"/>
      <c r="AL5" s="57"/>
    </row>
    <row r="6" spans="1:38" ht="15" customHeight="1">
      <c r="A6" s="118"/>
      <c r="B6" s="306"/>
      <c r="C6" s="290" t="str">
        <f>P.C.!B67</f>
        <v xml:space="preserve">Vapor de Mercúrio </v>
      </c>
      <c r="D6" s="291">
        <f>P.C.!C67</f>
        <v>400</v>
      </c>
      <c r="E6" s="292">
        <f>P.C.!D67</f>
        <v>36</v>
      </c>
      <c r="F6" s="293">
        <f>P.C.!E67</f>
        <v>436</v>
      </c>
      <c r="G6" s="293">
        <f>P.C.!F67</f>
        <v>9</v>
      </c>
      <c r="H6" s="402">
        <f>G6</f>
        <v>9</v>
      </c>
      <c r="I6" s="293">
        <f>IF(G6&lt;=(P.C.!$C$4/P.C.!$C$7),'1 (5)'!G6,"-")</f>
        <v>9</v>
      </c>
      <c r="J6" s="294">
        <f>F6*I6*P.C.!$C$5/1000</f>
        <v>16499.635200000001</v>
      </c>
      <c r="K6" s="295">
        <f>J6*P.C.!$C$6</f>
        <v>4270.9305715200007</v>
      </c>
      <c r="L6" s="394">
        <f>G6-I6</f>
        <v>0</v>
      </c>
      <c r="M6" s="394">
        <f>L6</f>
        <v>0</v>
      </c>
      <c r="N6" s="293">
        <f>IF(L6&lt;=(P.C.!$C$4/P.C.!$C$7),'1 (5)'!L6,"-")</f>
        <v>0</v>
      </c>
      <c r="O6" s="293">
        <f>$F6*N6*P.C.!$C$5/1000</f>
        <v>0</v>
      </c>
      <c r="P6" s="295">
        <f>O6*P.C.!$C$6</f>
        <v>0</v>
      </c>
      <c r="Q6" s="394">
        <f>L6-N6</f>
        <v>0</v>
      </c>
      <c r="R6" s="394">
        <f>Q6</f>
        <v>0</v>
      </c>
      <c r="S6" s="293">
        <f>IF(Q6&lt;=(P.C.!$C$4/P.C.!$C$7),'1 (5)'!Q6,"-")</f>
        <v>0</v>
      </c>
      <c r="T6" s="293">
        <f>$F6*S6*P.C.!$C$5/1000</f>
        <v>0</v>
      </c>
      <c r="U6" s="295">
        <f>T6*P.C.!$C$6</f>
        <v>0</v>
      </c>
      <c r="V6" s="394">
        <f>Q6-S6</f>
        <v>0</v>
      </c>
      <c r="W6" s="394">
        <f>V6</f>
        <v>0</v>
      </c>
      <c r="X6" s="296">
        <f>IF(V6&lt;=(P.C.!$C$4/P.C.!$C$7),'1 (5)'!V6,"-")</f>
        <v>0</v>
      </c>
      <c r="Y6" s="293">
        <f>$F6*X6*P.C.!$C$5/1000</f>
        <v>0</v>
      </c>
      <c r="Z6" s="295">
        <f>Y6*P.C.!$C$6</f>
        <v>0</v>
      </c>
      <c r="AA6" s="394">
        <f>IF((V6-X6)=0,V6-X6,($I$29+$N$29+$S$29+$X$29)*-1+P.C.!$C$4)</f>
        <v>0</v>
      </c>
      <c r="AB6" s="394">
        <f>AA6</f>
        <v>0</v>
      </c>
      <c r="AC6" s="296">
        <f>IF(AA6&lt;=(P.C.!$C$4/P.C.!$C$7),'1 (5)'!AA6,"-")</f>
        <v>0</v>
      </c>
      <c r="AD6" s="293">
        <f>$F6*AC6*P.C.!$C$5/1000</f>
        <v>0</v>
      </c>
      <c r="AE6" s="295">
        <f>AD6*P.C.!$C$6</f>
        <v>0</v>
      </c>
      <c r="AF6" s="288"/>
      <c r="AG6" s="60"/>
      <c r="AH6" s="60"/>
      <c r="AI6" s="58"/>
      <c r="AJ6" s="58"/>
      <c r="AK6" s="58"/>
      <c r="AL6" s="57"/>
    </row>
    <row r="7" spans="1:38" ht="15" customHeight="1">
      <c r="A7" s="118"/>
      <c r="B7" s="307"/>
      <c r="C7" s="297" t="str">
        <f>P.C.!B68</f>
        <v xml:space="preserve">Vapor de Mercúrio </v>
      </c>
      <c r="D7" s="338">
        <f>P.C.!C68</f>
        <v>250</v>
      </c>
      <c r="E7" s="298">
        <f>P.C.!D68</f>
        <v>25</v>
      </c>
      <c r="F7" s="299">
        <f>P.C.!E68</f>
        <v>275</v>
      </c>
      <c r="G7" s="299">
        <f>P.C.!F68</f>
        <v>132</v>
      </c>
      <c r="H7" s="402">
        <f>G7+H6</f>
        <v>141</v>
      </c>
      <c r="I7" s="299">
        <f>ROUND(IF(H7&lt;=P.C.!$C$4/P.C.!$C$7,'1 (5)'!G7,IF(AND('1 (5)'!H7&gt;=P.C.!$C$4/P.C.!$C$7,(P.C.!$C$4/P.C.!$C$7)-'1 (5)'!H6&gt;0),(P.C.!$C$4/P.C.!$C$7-'1 (5)'!H6),"0")),0)</f>
        <v>132</v>
      </c>
      <c r="J7" s="300">
        <f>F7*I7*P.C.!$C$5/1000</f>
        <v>152634.23999999999</v>
      </c>
      <c r="K7" s="301">
        <f>J7*P.C.!$C$6</f>
        <v>39509.373024</v>
      </c>
      <c r="L7" s="394">
        <f t="shared" ref="L7:L28" si="0">G7-I7</f>
        <v>0</v>
      </c>
      <c r="M7" s="394">
        <f>M6+L7</f>
        <v>0</v>
      </c>
      <c r="N7" s="299">
        <f>ROUND(IF(M7&lt;=P.C.!$C$4/P.C.!$C$7,'1 (5)'!L7,IF(AND('1 (5)'!M7&gt;=P.C.!$C$4/P.C.!$C$7,(P.C.!$C$4/P.C.!$C$7)-'1 (5)'!M6&gt;0),(P.C.!$C$4/P.C.!$C$7-'1 (5)'!M6),"0")),0)</f>
        <v>0</v>
      </c>
      <c r="O7" s="299">
        <f>$F7*N7*P.C.!$C$5/1000</f>
        <v>0</v>
      </c>
      <c r="P7" s="301">
        <f>O7*P.C.!$C$6</f>
        <v>0</v>
      </c>
      <c r="Q7" s="394">
        <f t="shared" ref="Q7:Q28" si="1">L7-N7</f>
        <v>0</v>
      </c>
      <c r="R7" s="394">
        <f>R6+Q7</f>
        <v>0</v>
      </c>
      <c r="S7" s="299">
        <f>ROUND(IF(R7&lt;=P.C.!$C$4/P.C.!$C$7,'1 (5)'!Q7,IF(AND('1 (5)'!R7&gt;=P.C.!$C$4/P.C.!$C$7,(P.C.!$C$4/P.C.!$C$7)-'1 (5)'!R6&gt;0),(P.C.!$C$4/P.C.!$C$7-'1 (5)'!R6),"0")),0)</f>
        <v>0</v>
      </c>
      <c r="T7" s="299">
        <f>$F7*S7*P.C.!$C$5/1000</f>
        <v>0</v>
      </c>
      <c r="U7" s="301">
        <f>T7*P.C.!$C$6</f>
        <v>0</v>
      </c>
      <c r="V7" s="394">
        <f t="shared" ref="V7:V28" si="2">Q7-S7</f>
        <v>0</v>
      </c>
      <c r="W7" s="394">
        <f>W6+V7</f>
        <v>0</v>
      </c>
      <c r="X7" s="302">
        <f>ROUND(IF(W7&lt;=P.C.!$C$4/P.C.!$C$7,'1 (5)'!V7,IF(AND('1 (5)'!W7&gt;=P.C.!$C$4/P.C.!$C$7,(P.C.!$C$4/P.C.!$C$7)-'1 (5)'!W6&gt;0),(P.C.!$C$4/P.C.!$C$7-'1 (5)'!W6),"0")),0)</f>
        <v>0</v>
      </c>
      <c r="Y7" s="299">
        <f>$F7*X7*P.C.!$C$5/1000</f>
        <v>0</v>
      </c>
      <c r="Z7" s="301">
        <f>Y7*P.C.!$C$6</f>
        <v>0</v>
      </c>
      <c r="AA7" s="394">
        <f>IF((V7-X7)=0,V7-X7,($I$29+$N$29+$S$29+$X$29)*-1+P.C.!$C$4)</f>
        <v>0</v>
      </c>
      <c r="AB7" s="394">
        <f>AB6+AA7</f>
        <v>0</v>
      </c>
      <c r="AC7" s="302">
        <f>ROUND(IF(AND(AA7&lt;=P.C.!$C$4/P.C.!$C$7,AA6+AA5+AA4&lt;P.C.!$C$4/P.C.!$C$7),AA7,IF(AND('1 (5)'!AA7&gt;P.C.!$C$4/P.C.!$C$7,P.C.!$C$4/P.C.!$C$7-'1 (5)'!AA6&gt;0),(P.C.!$C$4/P.C.!$C$7-'1 (5)'!AA6),"0")),0)</f>
        <v>0</v>
      </c>
      <c r="AD7" s="299">
        <f>$F7*AC7*P.C.!$C$5/1000</f>
        <v>0</v>
      </c>
      <c r="AE7" s="301">
        <f>AD7*P.C.!$C$6</f>
        <v>0</v>
      </c>
      <c r="AF7" s="288"/>
      <c r="AG7" s="60"/>
      <c r="AH7" s="60"/>
      <c r="AI7" s="58"/>
      <c r="AJ7" s="58"/>
      <c r="AK7" s="58"/>
      <c r="AL7" s="57"/>
    </row>
    <row r="8" spans="1:38" ht="15" customHeight="1">
      <c r="A8" s="118"/>
      <c r="B8" s="306"/>
      <c r="C8" s="290" t="str">
        <f>P.C.!B69</f>
        <v xml:space="preserve">Vapor de Mercúrio </v>
      </c>
      <c r="D8" s="291">
        <f>P.C.!C69</f>
        <v>150</v>
      </c>
      <c r="E8" s="292">
        <f>P.C.!D69</f>
        <v>22</v>
      </c>
      <c r="F8" s="293">
        <f>P.C.!E69</f>
        <v>172</v>
      </c>
      <c r="G8" s="293">
        <f>P.C.!F69</f>
        <v>214</v>
      </c>
      <c r="H8" s="402">
        <f>G8+H7</f>
        <v>355</v>
      </c>
      <c r="I8" s="299">
        <f>ROUND(IF(H8&lt;=P.C.!$C$4/P.C.!$C$7,'1 (5)'!G8,IF(AND('1 (5)'!H8&gt;=P.C.!$C$4/P.C.!$C$7,(P.C.!$C$4/P.C.!$C$7)-'1 (5)'!H7&gt;0),(P.C.!$C$4/P.C.!$C$7-'1 (5)'!H7),"0")),0)</f>
        <v>214</v>
      </c>
      <c r="J8" s="294">
        <f>F8*I8*P.C.!$C$5/1000</f>
        <v>154770.27840000001</v>
      </c>
      <c r="K8" s="295">
        <f>J8*P.C.!$C$6</f>
        <v>40062.286563840004</v>
      </c>
      <c r="L8" s="394">
        <f t="shared" si="0"/>
        <v>0</v>
      </c>
      <c r="M8" s="394">
        <f t="shared" ref="M8:M28" si="3">M7+L8</f>
        <v>0</v>
      </c>
      <c r="N8" s="299">
        <f>ROUND(IF(M8&lt;=P.C.!$C$4/P.C.!$C$7,'1 (5)'!L8,IF(AND('1 (5)'!M8&gt;=P.C.!$C$4/P.C.!$C$7,(P.C.!$C$4/P.C.!$C$7)-'1 (5)'!M7&gt;0),(P.C.!$C$4/P.C.!$C$7-'1 (5)'!M7),"0")),0)</f>
        <v>0</v>
      </c>
      <c r="O8" s="293">
        <f>$F8*N8*P.C.!$C$5/1000</f>
        <v>0</v>
      </c>
      <c r="P8" s="295">
        <f>O8*P.C.!$C$6</f>
        <v>0</v>
      </c>
      <c r="Q8" s="394">
        <f t="shared" si="1"/>
        <v>0</v>
      </c>
      <c r="R8" s="394">
        <f t="shared" ref="R8:R28" si="4">R7+Q8</f>
        <v>0</v>
      </c>
      <c r="S8" s="299">
        <f>ROUND(IF(R8&lt;=P.C.!$C$4/P.C.!$C$7,'1 (5)'!Q8,IF(AND('1 (5)'!R8&gt;=P.C.!$C$4/P.C.!$C$7,(P.C.!$C$4/P.C.!$C$7)-'1 (5)'!R7&gt;0),(P.C.!$C$4/P.C.!$C$7-'1 (5)'!R7),"0")),0)</f>
        <v>0</v>
      </c>
      <c r="T8" s="293">
        <f>$F8*S8*P.C.!$C$5/1000</f>
        <v>0</v>
      </c>
      <c r="U8" s="295">
        <f>T8*P.C.!$C$6</f>
        <v>0</v>
      </c>
      <c r="V8" s="394">
        <f t="shared" si="2"/>
        <v>0</v>
      </c>
      <c r="W8" s="394">
        <f t="shared" ref="W8:W28" si="5">W7+V8</f>
        <v>0</v>
      </c>
      <c r="X8" s="302">
        <f>ROUND(IF(W8&lt;=P.C.!$C$4/P.C.!$C$7,'1 (5)'!V8,IF(AND('1 (5)'!W8&gt;=P.C.!$C$4/P.C.!$C$7,(P.C.!$C$4/P.C.!$C$7)-'1 (5)'!W7&gt;0),(P.C.!$C$4/P.C.!$C$7-'1 (5)'!W7),"0")),0)</f>
        <v>0</v>
      </c>
      <c r="Y8" s="293">
        <f>$F8*X8*P.C.!$C$5/1000</f>
        <v>0</v>
      </c>
      <c r="Z8" s="295">
        <f>Y8*P.C.!$C$6</f>
        <v>0</v>
      </c>
      <c r="AA8" s="394">
        <f>IF((V8-X8)=0,V8-X8,($I$29+$N$29+$S$29+$X$29)*-1+P.C.!$C$4)</f>
        <v>0</v>
      </c>
      <c r="AB8" s="394">
        <f t="shared" ref="AB8:AB28" si="6">AB7+AA8</f>
        <v>0</v>
      </c>
      <c r="AC8" s="302">
        <f>ROUND(IF(AND(AA8&lt;=P.C.!$C$4/P.C.!$C$7,AA7+AA6+AA5&lt;P.C.!$C$4/P.C.!$C$7),AA8,IF(AND('1 (5)'!AA8&gt;P.C.!$C$4/P.C.!$C$7,P.C.!$C$4/P.C.!$C$7-'1 (5)'!AA7&gt;0),(P.C.!$C$4/P.C.!$C$7-'1 (5)'!AA7),"0")),0)</f>
        <v>0</v>
      </c>
      <c r="AD8" s="293">
        <f>$F8*AC8*P.C.!$C$5/1000</f>
        <v>0</v>
      </c>
      <c r="AE8" s="295">
        <f>AD8*P.C.!$C$6</f>
        <v>0</v>
      </c>
      <c r="AF8" s="288"/>
      <c r="AG8" s="60"/>
      <c r="AH8" s="60"/>
      <c r="AI8" s="58"/>
      <c r="AJ8" s="58"/>
      <c r="AK8" s="58"/>
      <c r="AL8" s="57"/>
    </row>
    <row r="9" spans="1:38" s="118" customFormat="1" ht="15" customHeight="1">
      <c r="B9" s="307"/>
      <c r="C9" s="297" t="str">
        <f>P.C.!B70</f>
        <v xml:space="preserve">Vapor de Mercúrio </v>
      </c>
      <c r="D9" s="338">
        <f>P.C.!C70</f>
        <v>80</v>
      </c>
      <c r="E9" s="298">
        <f>P.C.!D70</f>
        <v>9.6</v>
      </c>
      <c r="F9" s="299">
        <f>P.C.!E70</f>
        <v>89.6</v>
      </c>
      <c r="G9" s="299">
        <f>P.C.!F70</f>
        <v>6</v>
      </c>
      <c r="H9" s="402">
        <f t="shared" ref="H9:H28" si="7">G9+H8</f>
        <v>361</v>
      </c>
      <c r="I9" s="299">
        <f>ROUND(IF(H9&lt;=P.C.!$C$4/P.C.!$C$7,'1 (5)'!G9,IF(AND('1 (5)'!H9&gt;=P.C.!$C$4/P.C.!$C$7,(P.C.!$C$4/P.C.!$C$7)-'1 (5)'!H8&gt;0),(P.C.!$C$4/P.C.!$C$7-'1 (5)'!H8),"0")),0)</f>
        <v>6</v>
      </c>
      <c r="J9" s="300">
        <f>F9*I9*P.C.!$C$5/1000</f>
        <v>2260.5004799999997</v>
      </c>
      <c r="K9" s="301">
        <f>J9*P.C.!$C$6</f>
        <v>585.13054924799997</v>
      </c>
      <c r="L9" s="402">
        <f t="shared" si="0"/>
        <v>0</v>
      </c>
      <c r="M9" s="394">
        <f t="shared" si="3"/>
        <v>0</v>
      </c>
      <c r="N9" s="299">
        <f>ROUND(IF(M9&lt;=P.C.!$C$4/P.C.!$C$7,'1 (5)'!L9,IF(AND('1 (5)'!M9&gt;=P.C.!$C$4/P.C.!$C$7,(P.C.!$C$4/P.C.!$C$7)-'1 (5)'!M8&gt;0),(P.C.!$C$4/P.C.!$C$7-'1 (5)'!M8),"0")),0)</f>
        <v>0</v>
      </c>
      <c r="O9" s="299">
        <f>$F9*N9*P.C.!$C$5/1000</f>
        <v>0</v>
      </c>
      <c r="P9" s="301">
        <f>O9*P.C.!$C$6</f>
        <v>0</v>
      </c>
      <c r="Q9" s="394">
        <f t="shared" si="1"/>
        <v>0</v>
      </c>
      <c r="R9" s="394">
        <f t="shared" si="4"/>
        <v>0</v>
      </c>
      <c r="S9" s="299">
        <f>ROUND(IF(R9&lt;=P.C.!$C$4/P.C.!$C$7,'1 (5)'!Q9,IF(AND('1 (5)'!R9&gt;=P.C.!$C$4/P.C.!$C$7,(P.C.!$C$4/P.C.!$C$7)-'1 (5)'!R8&gt;0),(P.C.!$C$4/P.C.!$C$7-'1 (5)'!R8),"0")),0)</f>
        <v>0</v>
      </c>
      <c r="T9" s="299">
        <f>$F9*S9*P.C.!$C$5/1000</f>
        <v>0</v>
      </c>
      <c r="U9" s="301">
        <f>T9*P.C.!$C$6</f>
        <v>0</v>
      </c>
      <c r="V9" s="394">
        <f t="shared" si="2"/>
        <v>0</v>
      </c>
      <c r="W9" s="394">
        <f t="shared" si="5"/>
        <v>0</v>
      </c>
      <c r="X9" s="302">
        <f>ROUND(IF(W9&lt;=P.C.!$C$4/P.C.!$C$7,'1 (5)'!V9,IF(AND('1 (5)'!W9&gt;=P.C.!$C$4/P.C.!$C$7,(P.C.!$C$4/P.C.!$C$7)-'1 (5)'!W8&gt;0),(P.C.!$C$4/P.C.!$C$7-'1 (5)'!W8),"0")),0)</f>
        <v>0</v>
      </c>
      <c r="Y9" s="299">
        <f>$F9*X9*P.C.!$C$5/1000</f>
        <v>0</v>
      </c>
      <c r="Z9" s="301">
        <f>Y9*P.C.!$C$6</f>
        <v>0</v>
      </c>
      <c r="AA9" s="394">
        <f>IF((V9-X9)=0,V9-X9,($I$29+$N$29+$S$29+$X$29)*-1+P.C.!$C$4)</f>
        <v>0</v>
      </c>
      <c r="AB9" s="394">
        <f t="shared" si="6"/>
        <v>0</v>
      </c>
      <c r="AC9" s="302">
        <f>ROUND(IF(AND(AA9&lt;=P.C.!$C$4/P.C.!$C$7,AA8+AA7+AA6&lt;P.C.!$C$4/P.C.!$C$7),AA9,IF(AND('1 (5)'!AA9&gt;P.C.!$C$4/P.C.!$C$7,P.C.!$C$4/P.C.!$C$7-'1 (5)'!AA8&gt;0),(P.C.!$C$4/P.C.!$C$7-'1 (5)'!AA8),"0")),0)</f>
        <v>0</v>
      </c>
      <c r="AD9" s="299">
        <f>$F9*AC9*P.C.!$C$5/1000</f>
        <v>0</v>
      </c>
      <c r="AE9" s="301">
        <f>AD9*P.C.!$C$6</f>
        <v>0</v>
      </c>
      <c r="AF9" s="288"/>
      <c r="AG9" s="60"/>
      <c r="AH9" s="60"/>
      <c r="AI9" s="58"/>
      <c r="AJ9" s="58"/>
      <c r="AK9" s="58"/>
      <c r="AL9" s="57"/>
    </row>
    <row r="10" spans="1:38" ht="15" customHeight="1">
      <c r="A10" s="118"/>
      <c r="B10" s="306"/>
      <c r="C10" s="290" t="str">
        <f>P.C.!B71</f>
        <v xml:space="preserve">Vapor de Sódio </v>
      </c>
      <c r="D10" s="291">
        <f>P.C.!C71</f>
        <v>450</v>
      </c>
      <c r="E10" s="292">
        <f>P.C.!D71</f>
        <v>38</v>
      </c>
      <c r="F10" s="293">
        <f>P.C.!E71</f>
        <v>488</v>
      </c>
      <c r="G10" s="293">
        <f>P.C.!F71</f>
        <v>2</v>
      </c>
      <c r="H10" s="402">
        <f t="shared" si="7"/>
        <v>363</v>
      </c>
      <c r="I10" s="299">
        <f>ROUND(IF(H10&lt;=P.C.!$C$4/P.C.!$C$7,'1 (5)'!G10,IF(AND('1 (5)'!H10&gt;=P.C.!$C$4/P.C.!$C$7,(P.C.!$C$4/P.C.!$C$7)-'1 (5)'!H9&gt;0),(P.C.!$C$4/P.C.!$C$7-'1 (5)'!H9),"0")),0)</f>
        <v>2</v>
      </c>
      <c r="J10" s="294">
        <f>F10*I10*P.C.!$C$5/1000</f>
        <v>4103.8848000000007</v>
      </c>
      <c r="K10" s="295">
        <f>J10*P.C.!$C$6</f>
        <v>1062.2905804800002</v>
      </c>
      <c r="L10" s="394">
        <f t="shared" si="0"/>
        <v>0</v>
      </c>
      <c r="M10" s="394">
        <f t="shared" si="3"/>
        <v>0</v>
      </c>
      <c r="N10" s="299">
        <f>ROUND(IF(M10&lt;=P.C.!$C$4/P.C.!$C$7,'1 (5)'!L10,IF(AND('1 (5)'!M10&gt;=P.C.!$C$4/P.C.!$C$7,(P.C.!$C$4/P.C.!$C$7)-'1 (5)'!M9&gt;0),(P.C.!$C$4/P.C.!$C$7-'1 (5)'!M9),"0")),0)</f>
        <v>0</v>
      </c>
      <c r="O10" s="293">
        <f>$F10*N10*P.C.!$C$5/1000</f>
        <v>0</v>
      </c>
      <c r="P10" s="295">
        <f>O10*P.C.!$C$6</f>
        <v>0</v>
      </c>
      <c r="Q10" s="394">
        <f t="shared" si="1"/>
        <v>0</v>
      </c>
      <c r="R10" s="394">
        <f t="shared" si="4"/>
        <v>0</v>
      </c>
      <c r="S10" s="299">
        <f>ROUND(IF(R10&lt;=P.C.!$C$4/P.C.!$C$7,'1 (5)'!Q10,IF(AND('1 (5)'!R10&gt;=P.C.!$C$4/P.C.!$C$7,(P.C.!$C$4/P.C.!$C$7)-'1 (5)'!R9&gt;0),(P.C.!$C$4/P.C.!$C$7-'1 (5)'!R9),"0")),0)</f>
        <v>0</v>
      </c>
      <c r="T10" s="293">
        <f>$F10*S10*P.C.!$C$5/1000</f>
        <v>0</v>
      </c>
      <c r="U10" s="295">
        <f>T10*P.C.!$C$6</f>
        <v>0</v>
      </c>
      <c r="V10" s="394">
        <f t="shared" si="2"/>
        <v>0</v>
      </c>
      <c r="W10" s="394">
        <f t="shared" si="5"/>
        <v>0</v>
      </c>
      <c r="X10" s="302">
        <f>ROUND(IF(W10&lt;=P.C.!$C$4/P.C.!$C$7,'1 (5)'!V10,IF(AND('1 (5)'!W10&gt;=P.C.!$C$4/P.C.!$C$7,(P.C.!$C$4/P.C.!$C$7)-'1 (5)'!W9&gt;0),(P.C.!$C$4/P.C.!$C$7-'1 (5)'!W9),"0")),0)</f>
        <v>0</v>
      </c>
      <c r="Y10" s="293">
        <f>$F10*X10*P.C.!$C$5/1000</f>
        <v>0</v>
      </c>
      <c r="Z10" s="295">
        <f>Y10*P.C.!$C$6</f>
        <v>0</v>
      </c>
      <c r="AA10" s="394">
        <f>IF((V10-X10)=0,V10-X10,($I$29+$N$29+$S$29+$X$29)*-1+P.C.!$C$4)</f>
        <v>0</v>
      </c>
      <c r="AB10" s="394">
        <f t="shared" si="6"/>
        <v>0</v>
      </c>
      <c r="AC10" s="302">
        <f>ROUND(IF(AND(AA10&lt;=P.C.!$C$4/P.C.!$C$7,AA9+AA8+AA7&lt;P.C.!$C$4/P.C.!$C$7),AA10,IF(AND('1 (5)'!AA10&gt;P.C.!$C$4/P.C.!$C$7,P.C.!$C$4/P.C.!$C$7-'1 (5)'!AA9&gt;0),(P.C.!$C$4/P.C.!$C$7-'1 (5)'!AA9),"0")),0)</f>
        <v>0</v>
      </c>
      <c r="AD10" s="293">
        <f>$F10*AC10*P.C.!$C$5/1000</f>
        <v>0</v>
      </c>
      <c r="AE10" s="295">
        <f>AD10*P.C.!$C$6</f>
        <v>0</v>
      </c>
      <c r="AF10" s="288"/>
      <c r="AG10" s="60"/>
      <c r="AH10" s="60"/>
      <c r="AI10" s="58"/>
      <c r="AJ10" s="58"/>
      <c r="AK10" s="58"/>
      <c r="AL10" s="57"/>
    </row>
    <row r="11" spans="1:38" s="118" customFormat="1" ht="15" customHeight="1">
      <c r="B11" s="307"/>
      <c r="C11" s="297" t="str">
        <f>P.C.!B72</f>
        <v xml:space="preserve">Vapor de Sódio </v>
      </c>
      <c r="D11" s="338">
        <f>P.C.!C72</f>
        <v>400</v>
      </c>
      <c r="E11" s="298">
        <f>P.C.!D72</f>
        <v>38</v>
      </c>
      <c r="F11" s="299">
        <f>P.C.!E72</f>
        <v>438</v>
      </c>
      <c r="G11" s="299">
        <f>P.C.!F72</f>
        <v>137</v>
      </c>
      <c r="H11" s="402">
        <f t="shared" si="7"/>
        <v>500</v>
      </c>
      <c r="I11" s="299">
        <f>ROUND(IF(H11&lt;=P.C.!$C$4/P.C.!$C$7,'1 (5)'!G11,IF(AND('1 (5)'!H11&gt;=P.C.!$C$4/P.C.!$C$7,(P.C.!$C$4/P.C.!$C$7)-'1 (5)'!H10&gt;0),(P.C.!$C$4/P.C.!$C$7-'1 (5)'!H10),"0")),0)</f>
        <v>137</v>
      </c>
      <c r="J11" s="300">
        <f>F11*I11*P.C.!$C$5/1000</f>
        <v>252313.22880000001</v>
      </c>
      <c r="K11" s="301">
        <f>J11*P.C.!$C$6</f>
        <v>65311.279274880006</v>
      </c>
      <c r="L11" s="394">
        <f t="shared" si="0"/>
        <v>0</v>
      </c>
      <c r="M11" s="394">
        <f t="shared" si="3"/>
        <v>0</v>
      </c>
      <c r="N11" s="299">
        <f>ROUND(IF(M11&lt;=P.C.!$C$4/P.C.!$C$7,'1 (5)'!L11,IF(AND('1 (5)'!M11&gt;=P.C.!$C$4/P.C.!$C$7,(P.C.!$C$4/P.C.!$C$7)-'1 (5)'!M10&gt;0),(P.C.!$C$4/P.C.!$C$7-'1 (5)'!M10),"0")),0)</f>
        <v>0</v>
      </c>
      <c r="O11" s="299">
        <f>$F11*N11*P.C.!$C$5/1000</f>
        <v>0</v>
      </c>
      <c r="P11" s="301">
        <f>O11*P.C.!$C$6</f>
        <v>0</v>
      </c>
      <c r="Q11" s="394">
        <f t="shared" si="1"/>
        <v>0</v>
      </c>
      <c r="R11" s="394">
        <f t="shared" si="4"/>
        <v>0</v>
      </c>
      <c r="S11" s="299">
        <f>ROUND(IF(R11&lt;=P.C.!$C$4/P.C.!$C$7,'1 (5)'!Q11,IF(AND('1 (5)'!R11&gt;=P.C.!$C$4/P.C.!$C$7,(P.C.!$C$4/P.C.!$C$7)-'1 (5)'!R10&gt;0),(P.C.!$C$4/P.C.!$C$7-'1 (5)'!R10),"0")),0)</f>
        <v>0</v>
      </c>
      <c r="T11" s="299">
        <f>$F11*S11*P.C.!$C$5/1000</f>
        <v>0</v>
      </c>
      <c r="U11" s="301">
        <f>T11*P.C.!$C$6</f>
        <v>0</v>
      </c>
      <c r="V11" s="394">
        <f t="shared" si="2"/>
        <v>0</v>
      </c>
      <c r="W11" s="394">
        <f t="shared" si="5"/>
        <v>0</v>
      </c>
      <c r="X11" s="302">
        <f>ROUND(IF(W11&lt;=P.C.!$C$4/P.C.!$C$7,'1 (5)'!V11,IF(AND('1 (5)'!W11&gt;=P.C.!$C$4/P.C.!$C$7,(P.C.!$C$4/P.C.!$C$7)-'1 (5)'!W10&gt;0),(P.C.!$C$4/P.C.!$C$7-'1 (5)'!W10),"0")),0)</f>
        <v>0</v>
      </c>
      <c r="Y11" s="299">
        <f>$F11*X11*P.C.!$C$5/1000</f>
        <v>0</v>
      </c>
      <c r="Z11" s="301">
        <f>Y11*P.C.!$C$6</f>
        <v>0</v>
      </c>
      <c r="AA11" s="394">
        <f>IF((V11-X11)=0,V11-X11,($I$29+$N$29+$S$29+$X$29)*-1+P.C.!$C$4)</f>
        <v>0</v>
      </c>
      <c r="AB11" s="394">
        <f t="shared" si="6"/>
        <v>0</v>
      </c>
      <c r="AC11" s="302">
        <f>ROUND(IF(AND(AA11&lt;=P.C.!$C$4/P.C.!$C$7,AA10+AA9+AA8&lt;P.C.!$C$4/P.C.!$C$7),AA11,IF(AND('1 (5)'!AA11&gt;P.C.!$C$4/P.C.!$C$7,P.C.!$C$4/P.C.!$C$7-'1 (5)'!AA10&gt;0),(P.C.!$C$4/P.C.!$C$7-'1 (5)'!AA10),"0")),0)</f>
        <v>0</v>
      </c>
      <c r="AD11" s="299">
        <f>$F11*AC11*P.C.!$C$5/1000</f>
        <v>0</v>
      </c>
      <c r="AE11" s="301">
        <f>AD11*P.C.!$C$6</f>
        <v>0</v>
      </c>
      <c r="AF11" s="288"/>
      <c r="AG11" s="60"/>
      <c r="AH11" s="60"/>
      <c r="AI11" s="58"/>
      <c r="AJ11" s="58"/>
      <c r="AK11" s="58"/>
      <c r="AL11" s="57"/>
    </row>
    <row r="12" spans="1:38" ht="15" customHeight="1">
      <c r="A12" s="118"/>
      <c r="B12" s="306"/>
      <c r="C12" s="290" t="str">
        <f>P.C.!B73</f>
        <v xml:space="preserve">Vapor de Sódio </v>
      </c>
      <c r="D12" s="291">
        <f>P.C.!C73</f>
        <v>250</v>
      </c>
      <c r="E12" s="292">
        <f>P.C.!D73</f>
        <v>30</v>
      </c>
      <c r="F12" s="293">
        <f>P.C.!E73</f>
        <v>280</v>
      </c>
      <c r="G12" s="293">
        <f>P.C.!F73</f>
        <v>2120</v>
      </c>
      <c r="H12" s="402">
        <f t="shared" si="7"/>
        <v>2620</v>
      </c>
      <c r="I12" s="299">
        <f>ROUND(IF(H12&lt;=P.C.!$C$4/P.C.!$C$7,'1 (5)'!G12,IF(AND('1 (5)'!H12&gt;=P.C.!$C$4/P.C.!$C$7,(P.C.!$C$4/P.C.!$C$7)-'1 (5)'!H11&gt;0),(P.C.!$C$4/P.C.!$C$7-'1 (5)'!H11),"0")),0)</f>
        <v>1369</v>
      </c>
      <c r="J12" s="294">
        <f>F12*I12*P.C.!$C$5/1000</f>
        <v>1611783.936</v>
      </c>
      <c r="K12" s="295">
        <f>J12*P.C.!$C$6</f>
        <v>417210.27183360001</v>
      </c>
      <c r="L12" s="394">
        <f t="shared" si="0"/>
        <v>751</v>
      </c>
      <c r="M12" s="394">
        <f t="shared" si="3"/>
        <v>751</v>
      </c>
      <c r="N12" s="299">
        <f>ROUND(IF(M12&lt;=P.C.!$C$4/P.C.!$C$7,'1 (5)'!L12,IF(AND('1 (5)'!M12&gt;=P.C.!$C$4/P.C.!$C$7,(P.C.!$C$4/P.C.!$C$7)-'1 (5)'!M11&gt;0),(P.C.!$C$4/P.C.!$C$7-'1 (5)'!M11),"0")),0)</f>
        <v>751</v>
      </c>
      <c r="O12" s="293">
        <f>$F12*N12*P.C.!$C$5/1000</f>
        <v>884185.34400000004</v>
      </c>
      <c r="P12" s="295">
        <f>O12*P.C.!$C$6</f>
        <v>228871.37629440002</v>
      </c>
      <c r="Q12" s="394">
        <f t="shared" si="1"/>
        <v>0</v>
      </c>
      <c r="R12" s="394">
        <f t="shared" si="4"/>
        <v>0</v>
      </c>
      <c r="S12" s="299">
        <f>ROUND(IF(R12&lt;=P.C.!$C$4/P.C.!$C$7,'1 (5)'!Q12,IF(AND('1 (5)'!R12&gt;=P.C.!$C$4/P.C.!$C$7,(P.C.!$C$4/P.C.!$C$7)-'1 (5)'!R11&gt;0),(P.C.!$C$4/P.C.!$C$7-'1 (5)'!R11),"0")),0)</f>
        <v>0</v>
      </c>
      <c r="T12" s="293">
        <f>$F12*S12*P.C.!$C$5/1000</f>
        <v>0</v>
      </c>
      <c r="U12" s="295">
        <f>T12*P.C.!$C$6</f>
        <v>0</v>
      </c>
      <c r="V12" s="394">
        <f t="shared" si="2"/>
        <v>0</v>
      </c>
      <c r="W12" s="394">
        <f t="shared" si="5"/>
        <v>0</v>
      </c>
      <c r="X12" s="302">
        <f>ROUND(IF(W12&lt;=P.C.!$C$4/P.C.!$C$7,'1 (5)'!V12,IF(AND('1 (5)'!W12&gt;=P.C.!$C$4/P.C.!$C$7,(P.C.!$C$4/P.C.!$C$7)-'1 (5)'!W11&gt;0),(P.C.!$C$4/P.C.!$C$7-'1 (5)'!W11),"0")),0)</f>
        <v>0</v>
      </c>
      <c r="Y12" s="293">
        <f>$F12*X12*P.C.!$C$5/1000</f>
        <v>0</v>
      </c>
      <c r="Z12" s="295">
        <f>Y12*P.C.!$C$6</f>
        <v>0</v>
      </c>
      <c r="AA12" s="394">
        <f>IF((V12-X12)=0,V12-X12,($I$29+$N$29+$S$29+$X$29)*-1+P.C.!$C$4)</f>
        <v>0</v>
      </c>
      <c r="AB12" s="394">
        <f t="shared" si="6"/>
        <v>0</v>
      </c>
      <c r="AC12" s="302">
        <f>ROUND(IF(AND(AA12&lt;=P.C.!$C$4/P.C.!$C$7,AA11+AA10+AA9&lt;P.C.!$C$4/P.C.!$C$7),AA12,IF(AND('1 (5)'!AA12&gt;P.C.!$C$4/P.C.!$C$7,P.C.!$C$4/P.C.!$C$7-'1 (5)'!AA11&gt;0),(P.C.!$C$4/P.C.!$C$7-'1 (5)'!AA11),"0")),0)</f>
        <v>0</v>
      </c>
      <c r="AD12" s="293">
        <f>$F12*AC12*P.C.!$C$5/1000</f>
        <v>0</v>
      </c>
      <c r="AE12" s="295">
        <f>AD12*P.C.!$C$6</f>
        <v>0</v>
      </c>
      <c r="AF12" s="288"/>
      <c r="AG12" s="60"/>
      <c r="AH12" s="60"/>
      <c r="AI12" s="58"/>
      <c r="AJ12" s="58"/>
      <c r="AK12" s="58"/>
      <c r="AL12" s="57"/>
    </row>
    <row r="13" spans="1:38" s="118" customFormat="1" ht="15" customHeight="1">
      <c r="A13" s="336"/>
      <c r="B13" s="307"/>
      <c r="C13" s="297" t="str">
        <f>P.C.!B74</f>
        <v xml:space="preserve">Vapor de Sódio </v>
      </c>
      <c r="D13" s="338">
        <f>P.C.!C74</f>
        <v>150</v>
      </c>
      <c r="E13" s="298">
        <f>P.C.!D74</f>
        <v>22</v>
      </c>
      <c r="F13" s="299">
        <f>P.C.!E74</f>
        <v>172</v>
      </c>
      <c r="G13" s="299">
        <f>P.C.!F74</f>
        <v>1117</v>
      </c>
      <c r="H13" s="402">
        <f t="shared" si="7"/>
        <v>3737</v>
      </c>
      <c r="I13" s="299">
        <f>ROUND(IF(H13&lt;=P.C.!$C$4/P.C.!$C$7,'1 (5)'!G13,IF(AND('1 (5)'!H13&gt;=P.C.!$C$4/P.C.!$C$7,(P.C.!$C$4/P.C.!$C$7)-'1 (5)'!H12&gt;0),(P.C.!$C$4/P.C.!$C$7-'1 (5)'!H12),"0")),0)</f>
        <v>0</v>
      </c>
      <c r="J13" s="300">
        <f>F13*I13*P.C.!$C$5/1000</f>
        <v>0</v>
      </c>
      <c r="K13" s="301">
        <f>J13*P.C.!$C$6</f>
        <v>0</v>
      </c>
      <c r="L13" s="394">
        <f t="shared" si="0"/>
        <v>1117</v>
      </c>
      <c r="M13" s="394">
        <f t="shared" si="3"/>
        <v>1868</v>
      </c>
      <c r="N13" s="299">
        <f>ROUND(IF(M13&lt;=P.C.!$C$4/P.C.!$C$7,'1 (5)'!L13,IF(AND('1 (5)'!M13&gt;=P.C.!$C$4/P.C.!$C$7,(P.C.!$C$4/P.C.!$C$7)-'1 (5)'!M12&gt;0),(P.C.!$C$4/P.C.!$C$7-'1 (5)'!M12),"0")),0)</f>
        <v>1117</v>
      </c>
      <c r="O13" s="299">
        <f>$F13*N13*P.C.!$C$5/1000</f>
        <v>807842.9952</v>
      </c>
      <c r="P13" s="301">
        <f>O13*P.C.!$C$6</f>
        <v>209110.15930752002</v>
      </c>
      <c r="Q13" s="394">
        <f t="shared" si="1"/>
        <v>0</v>
      </c>
      <c r="R13" s="394">
        <f t="shared" si="4"/>
        <v>0</v>
      </c>
      <c r="S13" s="299">
        <f>ROUND(IF(R13&lt;=P.C.!$C$4/P.C.!$C$7,'1 (5)'!Q13,IF(AND('1 (5)'!R13&gt;=P.C.!$C$4/P.C.!$C$7,(P.C.!$C$4/P.C.!$C$7)-'1 (5)'!R12&gt;0),(P.C.!$C$4/P.C.!$C$7-'1 (5)'!R12),"0")),0)</f>
        <v>0</v>
      </c>
      <c r="T13" s="299">
        <f>$F13*S13*P.C.!$C$5/1000</f>
        <v>0</v>
      </c>
      <c r="U13" s="301">
        <f>T13*P.C.!$C$6</f>
        <v>0</v>
      </c>
      <c r="V13" s="394">
        <f t="shared" si="2"/>
        <v>0</v>
      </c>
      <c r="W13" s="394">
        <f t="shared" si="5"/>
        <v>0</v>
      </c>
      <c r="X13" s="302">
        <f>ROUND(IF(W13&lt;=P.C.!$C$4/P.C.!$C$7,'1 (5)'!V13,IF(AND('1 (5)'!W13&gt;=P.C.!$C$4/P.C.!$C$7,(P.C.!$C$4/P.C.!$C$7)-'1 (5)'!W12&gt;0),(P.C.!$C$4/P.C.!$C$7-'1 (5)'!W12),"0")),0)</f>
        <v>0</v>
      </c>
      <c r="Y13" s="299">
        <f>$F13*X13*P.C.!$C$5/1000</f>
        <v>0</v>
      </c>
      <c r="Z13" s="301">
        <f>Y13*P.C.!$C$6</f>
        <v>0</v>
      </c>
      <c r="AA13" s="394">
        <f>IF((V13-X13)=0,V13-X13,($I$29+$N$29+$S$29+$X$29)*-1+P.C.!$C$4)</f>
        <v>0</v>
      </c>
      <c r="AB13" s="394">
        <f t="shared" si="6"/>
        <v>0</v>
      </c>
      <c r="AC13" s="302">
        <f>ROUND(IF(AND(AA13&lt;=P.C.!$C$4/P.C.!$C$7,AA12+AA11+AA10&lt;P.C.!$C$4/P.C.!$C$7),AA13,IF(AND('1 (5)'!AA13&gt;P.C.!$C$4/P.C.!$C$7,P.C.!$C$4/P.C.!$C$7-'1 (5)'!AA12&gt;0),(P.C.!$C$4/P.C.!$C$7-'1 (5)'!AA12),"0")),0)</f>
        <v>0</v>
      </c>
      <c r="AD13" s="299">
        <f>$F13*AC13*P.C.!$C$5/1000</f>
        <v>0</v>
      </c>
      <c r="AE13" s="301">
        <f>AD13*P.C.!$C$6</f>
        <v>0</v>
      </c>
      <c r="AF13" s="288"/>
      <c r="AG13" s="60"/>
      <c r="AH13" s="60"/>
      <c r="AI13" s="58"/>
      <c r="AJ13" s="58"/>
      <c r="AK13" s="58"/>
      <c r="AL13" s="57"/>
    </row>
    <row r="14" spans="1:38" ht="15" customHeight="1">
      <c r="A14" s="118"/>
      <c r="B14" s="306"/>
      <c r="C14" s="290" t="str">
        <f>P.C.!B75</f>
        <v>-</v>
      </c>
      <c r="D14" s="291">
        <f>P.C.!C75</f>
        <v>0</v>
      </c>
      <c r="E14" s="292">
        <f>P.C.!D75</f>
        <v>0</v>
      </c>
      <c r="F14" s="293">
        <f>P.C.!E75</f>
        <v>0</v>
      </c>
      <c r="G14" s="293">
        <f>P.C.!F75</f>
        <v>0</v>
      </c>
      <c r="H14" s="402">
        <f t="shared" si="7"/>
        <v>3737</v>
      </c>
      <c r="I14" s="299">
        <f>ROUND(IF(H14&lt;=P.C.!$C$4/P.C.!$C$7,'1 (5)'!G14,IF(AND('1 (5)'!H14&gt;=P.C.!$C$4/P.C.!$C$7,(P.C.!$C$4/P.C.!$C$7)-'1 (5)'!H13&gt;0),(P.C.!$C$4/P.C.!$C$7-'1 (5)'!H13),"0")),0)</f>
        <v>0</v>
      </c>
      <c r="J14" s="294">
        <f>F14*I14*P.C.!$C$5/1000</f>
        <v>0</v>
      </c>
      <c r="K14" s="295">
        <f>J14*P.C.!$C$6</f>
        <v>0</v>
      </c>
      <c r="L14" s="394">
        <f t="shared" si="0"/>
        <v>0</v>
      </c>
      <c r="M14" s="394">
        <f t="shared" si="3"/>
        <v>1868</v>
      </c>
      <c r="N14" s="299">
        <f>ROUND(IF(M14&lt;=P.C.!$C$4/P.C.!$C$7,'1 (5)'!L14,IF(AND('1 (5)'!M14&gt;=P.C.!$C$4/P.C.!$C$7,(P.C.!$C$4/P.C.!$C$7)-'1 (5)'!M13&gt;0),(P.C.!$C$4/P.C.!$C$7-'1 (5)'!M13),"0")),0)</f>
        <v>0</v>
      </c>
      <c r="O14" s="293">
        <f>$F14*N14*P.C.!$C$5/1000</f>
        <v>0</v>
      </c>
      <c r="P14" s="295">
        <f>O14*P.C.!$C$6</f>
        <v>0</v>
      </c>
      <c r="Q14" s="394">
        <f t="shared" si="1"/>
        <v>0</v>
      </c>
      <c r="R14" s="394">
        <f t="shared" si="4"/>
        <v>0</v>
      </c>
      <c r="S14" s="299">
        <f>ROUND(IF(R14&lt;=P.C.!$C$4/P.C.!$C$7,'1 (5)'!Q14,IF(AND('1 (5)'!R14&gt;=P.C.!$C$4/P.C.!$C$7,(P.C.!$C$4/P.C.!$C$7)-'1 (5)'!R13&gt;0),(P.C.!$C$4/P.C.!$C$7-'1 (5)'!R13),"0")),0)</f>
        <v>0</v>
      </c>
      <c r="T14" s="293">
        <f>$F14*S14*P.C.!$C$5/1000</f>
        <v>0</v>
      </c>
      <c r="U14" s="295">
        <f>T14*P.C.!$C$6</f>
        <v>0</v>
      </c>
      <c r="V14" s="394">
        <f t="shared" si="2"/>
        <v>0</v>
      </c>
      <c r="W14" s="394">
        <f t="shared" si="5"/>
        <v>0</v>
      </c>
      <c r="X14" s="302">
        <f>ROUND(IF(W14&lt;=P.C.!$C$4/P.C.!$C$7,'1 (5)'!V14,IF(AND('1 (5)'!W14&gt;=P.C.!$C$4/P.C.!$C$7,(P.C.!$C$4/P.C.!$C$7)-'1 (5)'!W13&gt;0),(P.C.!$C$4/P.C.!$C$7-'1 (5)'!W13),"0")),0)</f>
        <v>0</v>
      </c>
      <c r="Y14" s="293">
        <f>$F14*X14*P.C.!$C$5/1000</f>
        <v>0</v>
      </c>
      <c r="Z14" s="295">
        <f>Y14*P.C.!$C$6</f>
        <v>0</v>
      </c>
      <c r="AA14" s="394">
        <f>IF((V14-X14)=0,V14-X14,($I$29+$N$29+$S$29+$X$29)*-1+P.C.!$C$4)</f>
        <v>0</v>
      </c>
      <c r="AB14" s="394">
        <f t="shared" si="6"/>
        <v>0</v>
      </c>
      <c r="AC14" s="302">
        <f>ROUND(IF(AND(AA14&lt;=P.C.!$C$4/P.C.!$C$7,AA13+AA12+AA11&lt;P.C.!$C$4/P.C.!$C$7),AA14,IF(AND('1 (5)'!AA14&gt;P.C.!$C$4/P.C.!$C$7,P.C.!$C$4/P.C.!$C$7-'1 (5)'!AA13&gt;0),(P.C.!$C$4/P.C.!$C$7-'1 (5)'!AA13),"0")),0)</f>
        <v>0</v>
      </c>
      <c r="AD14" s="293">
        <f>$F14*AC14*P.C.!$C$5/1000</f>
        <v>0</v>
      </c>
      <c r="AE14" s="295">
        <f>AD14*P.C.!$C$6</f>
        <v>0</v>
      </c>
      <c r="AF14" s="288"/>
      <c r="AG14" s="60"/>
      <c r="AH14" s="60"/>
      <c r="AI14" s="58"/>
      <c r="AJ14" s="58"/>
      <c r="AK14" s="58"/>
      <c r="AL14" s="57"/>
    </row>
    <row r="15" spans="1:38" s="118" customFormat="1" ht="15" customHeight="1">
      <c r="B15" s="307"/>
      <c r="C15" s="297" t="str">
        <f>P.C.!B76</f>
        <v>-</v>
      </c>
      <c r="D15" s="338">
        <f>P.C.!C76</f>
        <v>0</v>
      </c>
      <c r="E15" s="298">
        <f>P.C.!D76</f>
        <v>0</v>
      </c>
      <c r="F15" s="299">
        <f>P.C.!E76</f>
        <v>0</v>
      </c>
      <c r="G15" s="299">
        <f>P.C.!F76</f>
        <v>0</v>
      </c>
      <c r="H15" s="402">
        <f t="shared" si="7"/>
        <v>3737</v>
      </c>
      <c r="I15" s="299">
        <f>ROUND(IF(H15&lt;=P.C.!$C$4/P.C.!$C$7,'1 (5)'!G15,IF(AND('1 (5)'!H15&gt;=P.C.!$C$4/P.C.!$C$7,(P.C.!$C$4/P.C.!$C$7)-'1 (5)'!H14&gt;0),(P.C.!$C$4/P.C.!$C$7-'1 (5)'!H14),"0")),0)</f>
        <v>0</v>
      </c>
      <c r="J15" s="300">
        <f>F15*I15*P.C.!$C$5/1000</f>
        <v>0</v>
      </c>
      <c r="K15" s="301">
        <f>J15*P.C.!$C$6</f>
        <v>0</v>
      </c>
      <c r="L15" s="394">
        <f t="shared" si="0"/>
        <v>0</v>
      </c>
      <c r="M15" s="394">
        <f t="shared" si="3"/>
        <v>1868</v>
      </c>
      <c r="N15" s="299">
        <f>ROUND(IF(M15&lt;=P.C.!$C$4/P.C.!$C$7,'1 (5)'!L15,IF(AND('1 (5)'!M15&gt;=P.C.!$C$4/P.C.!$C$7,(P.C.!$C$4/P.C.!$C$7)-'1 (5)'!M14&gt;0),(P.C.!$C$4/P.C.!$C$7-'1 (5)'!M14),"0")),0)</f>
        <v>0</v>
      </c>
      <c r="O15" s="299">
        <f>$F15*N15*P.C.!$C$5/1000</f>
        <v>0</v>
      </c>
      <c r="P15" s="301">
        <f>O15*P.C.!$C$6</f>
        <v>0</v>
      </c>
      <c r="Q15" s="394">
        <f t="shared" si="1"/>
        <v>0</v>
      </c>
      <c r="R15" s="394">
        <f t="shared" si="4"/>
        <v>0</v>
      </c>
      <c r="S15" s="299">
        <f>ROUND(IF(R15&lt;=P.C.!$C$4/P.C.!$C$7,'1 (5)'!Q15,IF(AND('1 (5)'!R15&gt;=P.C.!$C$4/P.C.!$C$7,(P.C.!$C$4/P.C.!$C$7)-'1 (5)'!R14&gt;0),(P.C.!$C$4/P.C.!$C$7-'1 (5)'!R14),"0")),0)</f>
        <v>0</v>
      </c>
      <c r="T15" s="299">
        <f>$F15*S15*P.C.!$C$5/1000</f>
        <v>0</v>
      </c>
      <c r="U15" s="301">
        <f>T15*P.C.!$C$6</f>
        <v>0</v>
      </c>
      <c r="V15" s="394">
        <f t="shared" si="2"/>
        <v>0</v>
      </c>
      <c r="W15" s="394">
        <f t="shared" si="5"/>
        <v>0</v>
      </c>
      <c r="X15" s="302">
        <f>ROUND(IF(W15&lt;=P.C.!$C$4/P.C.!$C$7,'1 (5)'!V15,IF(AND('1 (5)'!W15&gt;=P.C.!$C$4/P.C.!$C$7,(P.C.!$C$4/P.C.!$C$7)-'1 (5)'!W14&gt;0),(P.C.!$C$4/P.C.!$C$7-'1 (5)'!W14),"0")),0)</f>
        <v>0</v>
      </c>
      <c r="Y15" s="299">
        <f>$F15*X15*P.C.!$C$5/1000</f>
        <v>0</v>
      </c>
      <c r="Z15" s="301">
        <f>Y15*P.C.!$C$6</f>
        <v>0</v>
      </c>
      <c r="AA15" s="394">
        <f>IF((V15-X15)=0,V15-X15,($I$29+$N$29+$S$29+$X$29)*-1+P.C.!$C$4)</f>
        <v>0</v>
      </c>
      <c r="AB15" s="394">
        <f t="shared" si="6"/>
        <v>0</v>
      </c>
      <c r="AC15" s="302">
        <f>ROUND(IF(AND(AA15&lt;=P.C.!$C$4/P.C.!$C$7,AA14+AA13+AA12&lt;P.C.!$C$4/P.C.!$C$7),AA15,IF(AND('1 (5)'!AA15&gt;P.C.!$C$4/P.C.!$C$7,P.C.!$C$4/P.C.!$C$7-'1 (5)'!AA14&gt;0),(P.C.!$C$4/P.C.!$C$7-'1 (5)'!AA14),"0")),0)</f>
        <v>0</v>
      </c>
      <c r="AD15" s="299">
        <f>$F15*AC15*P.C.!$C$5/1000</f>
        <v>0</v>
      </c>
      <c r="AE15" s="301">
        <f>AD15*P.C.!$C$6</f>
        <v>0</v>
      </c>
      <c r="AF15" s="288"/>
      <c r="AG15" s="60"/>
      <c r="AH15" s="60"/>
      <c r="AI15" s="58"/>
      <c r="AJ15" s="58"/>
      <c r="AK15" s="58"/>
      <c r="AL15" s="57"/>
    </row>
    <row r="16" spans="1:38" ht="15" customHeight="1">
      <c r="A16" s="118"/>
      <c r="B16" s="306"/>
      <c r="C16" s="290" t="str">
        <f>P.C.!B77</f>
        <v>-</v>
      </c>
      <c r="D16" s="291">
        <f>P.C.!C77</f>
        <v>0</v>
      </c>
      <c r="E16" s="292">
        <f>P.C.!D77</f>
        <v>0</v>
      </c>
      <c r="F16" s="293">
        <f>P.C.!E77</f>
        <v>0</v>
      </c>
      <c r="G16" s="293">
        <f>P.C.!F77</f>
        <v>0</v>
      </c>
      <c r="H16" s="402">
        <f t="shared" si="7"/>
        <v>3737</v>
      </c>
      <c r="I16" s="299">
        <f>ROUND(IF(H16&lt;=P.C.!$C$4/P.C.!$C$7,'1 (5)'!G16,IF(AND('1 (5)'!H16&gt;=P.C.!$C$4/P.C.!$C$7,(P.C.!$C$4/P.C.!$C$7)-'1 (5)'!H15&gt;0),(P.C.!$C$4/P.C.!$C$7-'1 (5)'!H15),"0")),0)</f>
        <v>0</v>
      </c>
      <c r="J16" s="294">
        <f>F16*I16*P.C.!$C$5/1000</f>
        <v>0</v>
      </c>
      <c r="K16" s="295">
        <f>J16*P.C.!$C$6</f>
        <v>0</v>
      </c>
      <c r="L16" s="394">
        <f t="shared" si="0"/>
        <v>0</v>
      </c>
      <c r="M16" s="394">
        <f t="shared" si="3"/>
        <v>1868</v>
      </c>
      <c r="N16" s="299">
        <f>ROUND(IF(M16&lt;=P.C.!$C$4/P.C.!$C$7,'1 (5)'!L16,IF(AND('1 (5)'!M16&gt;=P.C.!$C$4/P.C.!$C$7,(P.C.!$C$4/P.C.!$C$7)-'1 (5)'!M15&gt;0),(P.C.!$C$4/P.C.!$C$7-'1 (5)'!M15),"0")),0)</f>
        <v>0</v>
      </c>
      <c r="O16" s="293">
        <f>$F16*N16*P.C.!$C$5/1000</f>
        <v>0</v>
      </c>
      <c r="P16" s="295">
        <f>O16*P.C.!$C$6</f>
        <v>0</v>
      </c>
      <c r="Q16" s="394">
        <f t="shared" si="1"/>
        <v>0</v>
      </c>
      <c r="R16" s="394">
        <f t="shared" si="4"/>
        <v>0</v>
      </c>
      <c r="S16" s="299">
        <f>ROUND(IF(R16&lt;=P.C.!$C$4/P.C.!$C$7,'1 (5)'!Q16,IF(AND('1 (5)'!R16&gt;=P.C.!$C$4/P.C.!$C$7,(P.C.!$C$4/P.C.!$C$7)-'1 (5)'!R15&gt;0),(P.C.!$C$4/P.C.!$C$7-'1 (5)'!R15),"0")),0)</f>
        <v>0</v>
      </c>
      <c r="T16" s="293">
        <f>$F16*S16*P.C.!$C$5/1000</f>
        <v>0</v>
      </c>
      <c r="U16" s="295">
        <f>T16*P.C.!$C$6</f>
        <v>0</v>
      </c>
      <c r="V16" s="394">
        <f t="shared" si="2"/>
        <v>0</v>
      </c>
      <c r="W16" s="394">
        <f t="shared" si="5"/>
        <v>0</v>
      </c>
      <c r="X16" s="302">
        <f>ROUND(IF(W16&lt;=P.C.!$C$4/P.C.!$C$7,'1 (5)'!V16,IF(AND('1 (5)'!W16&gt;=P.C.!$C$4/P.C.!$C$7,(P.C.!$C$4/P.C.!$C$7)-'1 (5)'!W15&gt;0),(P.C.!$C$4/P.C.!$C$7-'1 (5)'!W15),"0")),0)</f>
        <v>0</v>
      </c>
      <c r="Y16" s="293">
        <f>$F16*X16*P.C.!$C$5/1000</f>
        <v>0</v>
      </c>
      <c r="Z16" s="295">
        <f>Y16*P.C.!$C$6</f>
        <v>0</v>
      </c>
      <c r="AA16" s="394">
        <f>IF((V16-X16)=0,V16-X16,($I$29+$N$29+$S$29+$X$29)*-1+P.C.!$C$4)</f>
        <v>0</v>
      </c>
      <c r="AB16" s="394">
        <f t="shared" si="6"/>
        <v>0</v>
      </c>
      <c r="AC16" s="302">
        <f>ROUND(IF(AND(AA16&lt;=P.C.!$C$4/P.C.!$C$7,AA15+AA14+AA13&lt;P.C.!$C$4/P.C.!$C$7),AA16,IF(AND('1 (5)'!AA16&gt;P.C.!$C$4/P.C.!$C$7,P.C.!$C$4/P.C.!$C$7-'1 (5)'!AA15&gt;0),(P.C.!$C$4/P.C.!$C$7-'1 (5)'!AA15),"0")),0)</f>
        <v>0</v>
      </c>
      <c r="AD16" s="293">
        <f>$F16*AC16*P.C.!$C$5/1000</f>
        <v>0</v>
      </c>
      <c r="AE16" s="295">
        <f>AD16*P.C.!$C$6</f>
        <v>0</v>
      </c>
      <c r="AF16" s="288"/>
      <c r="AG16" s="60"/>
      <c r="AH16" s="60"/>
      <c r="AI16" s="58"/>
      <c r="AJ16" s="58"/>
      <c r="AK16" s="58"/>
      <c r="AL16" s="57"/>
    </row>
    <row r="17" spans="1:38" s="118" customFormat="1" ht="15" customHeight="1">
      <c r="B17" s="307"/>
      <c r="C17" s="297" t="str">
        <f>P.C.!B78</f>
        <v>-</v>
      </c>
      <c r="D17" s="338">
        <f>P.C.!C78</f>
        <v>0</v>
      </c>
      <c r="E17" s="298">
        <f>P.C.!D78</f>
        <v>0</v>
      </c>
      <c r="F17" s="299">
        <f>P.C.!E78</f>
        <v>0</v>
      </c>
      <c r="G17" s="299">
        <f>P.C.!F78</f>
        <v>0</v>
      </c>
      <c r="H17" s="402">
        <f t="shared" si="7"/>
        <v>3737</v>
      </c>
      <c r="I17" s="299">
        <f>ROUND(IF(H17&lt;=P.C.!$C$4/P.C.!$C$7,'1 (5)'!G17,IF(AND('1 (5)'!H17&gt;=P.C.!$C$4/P.C.!$C$7,(P.C.!$C$4/P.C.!$C$7)-'1 (5)'!H16&gt;0),(P.C.!$C$4/P.C.!$C$7-'1 (5)'!H16),"0")),0)</f>
        <v>0</v>
      </c>
      <c r="J17" s="300">
        <f>F17*I17*P.C.!$C$5/1000</f>
        <v>0</v>
      </c>
      <c r="K17" s="301">
        <f>J17*P.C.!$C$6</f>
        <v>0</v>
      </c>
      <c r="L17" s="394">
        <f t="shared" si="0"/>
        <v>0</v>
      </c>
      <c r="M17" s="394">
        <f t="shared" si="3"/>
        <v>1868</v>
      </c>
      <c r="N17" s="299">
        <f>ROUND(IF(M17&lt;=P.C.!$C$4/P.C.!$C$7,'1 (5)'!L17,IF(AND('1 (5)'!M17&gt;=P.C.!$C$4/P.C.!$C$7,(P.C.!$C$4/P.C.!$C$7)-'1 (5)'!M16&gt;0),(P.C.!$C$4/P.C.!$C$7-'1 (5)'!M16),"0")),0)</f>
        <v>0</v>
      </c>
      <c r="O17" s="299">
        <f>$F17*N17*P.C.!$C$5/1000</f>
        <v>0</v>
      </c>
      <c r="P17" s="301">
        <f>O17*P.C.!$C$6</f>
        <v>0</v>
      </c>
      <c r="Q17" s="394">
        <f t="shared" si="1"/>
        <v>0</v>
      </c>
      <c r="R17" s="394">
        <f t="shared" si="4"/>
        <v>0</v>
      </c>
      <c r="S17" s="299">
        <f>ROUND(IF(R17&lt;=P.C.!$C$4/P.C.!$C$7,'1 (5)'!Q17,IF(AND('1 (5)'!R17&gt;=P.C.!$C$4/P.C.!$C$7,(P.C.!$C$4/P.C.!$C$7)-'1 (5)'!R16&gt;0),(P.C.!$C$4/P.C.!$C$7-'1 (5)'!R16),"0")),0)</f>
        <v>0</v>
      </c>
      <c r="T17" s="299">
        <f>$F17*S17*P.C.!$C$5/1000</f>
        <v>0</v>
      </c>
      <c r="U17" s="301">
        <f>T17*P.C.!$C$6</f>
        <v>0</v>
      </c>
      <c r="V17" s="394">
        <f t="shared" si="2"/>
        <v>0</v>
      </c>
      <c r="W17" s="394">
        <f t="shared" si="5"/>
        <v>0</v>
      </c>
      <c r="X17" s="302">
        <f>ROUND(IF(W17&lt;=P.C.!$C$4/P.C.!$C$7,'1 (5)'!V17,IF(AND('1 (5)'!W17&gt;=P.C.!$C$4/P.C.!$C$7,(P.C.!$C$4/P.C.!$C$7)-'1 (5)'!W16&gt;0),(P.C.!$C$4/P.C.!$C$7-'1 (5)'!W16),"0")),0)</f>
        <v>0</v>
      </c>
      <c r="Y17" s="299">
        <f>$F17*X17*P.C.!$C$5/1000</f>
        <v>0</v>
      </c>
      <c r="Z17" s="301">
        <f>Y17*P.C.!$C$6</f>
        <v>0</v>
      </c>
      <c r="AA17" s="394">
        <f>IF((V17-X17)=0,V17-X17,($I$29+$N$29+$S$29+$X$29)*-1+P.C.!$C$4)</f>
        <v>0</v>
      </c>
      <c r="AB17" s="394">
        <f t="shared" si="6"/>
        <v>0</v>
      </c>
      <c r="AC17" s="302">
        <f>ROUND(IF(AND(AA17&lt;=P.C.!$C$4/P.C.!$C$7,AA16+AA15+AA14&lt;P.C.!$C$4/P.C.!$C$7),AA17,IF(AND('1 (5)'!AA17&gt;P.C.!$C$4/P.C.!$C$7,P.C.!$C$4/P.C.!$C$7-'1 (5)'!AA16&gt;0),(P.C.!$C$4/P.C.!$C$7-'1 (5)'!AA16),"0")),0)</f>
        <v>0</v>
      </c>
      <c r="AD17" s="299">
        <f>$F17*AC17*P.C.!$C$5/1000</f>
        <v>0</v>
      </c>
      <c r="AE17" s="301">
        <f>AD17*P.C.!$C$6</f>
        <v>0</v>
      </c>
      <c r="AF17" s="288"/>
      <c r="AG17" s="60"/>
      <c r="AH17" s="60"/>
      <c r="AI17" s="58"/>
      <c r="AJ17" s="58"/>
      <c r="AK17" s="58"/>
      <c r="AL17" s="57"/>
    </row>
    <row r="18" spans="1:38" ht="15" customHeight="1">
      <c r="A18" s="118"/>
      <c r="B18" s="306"/>
      <c r="C18" s="290" t="str">
        <f>P.C.!B79</f>
        <v>-</v>
      </c>
      <c r="D18" s="291">
        <f>P.C.!C79</f>
        <v>0</v>
      </c>
      <c r="E18" s="292">
        <f>P.C.!D79</f>
        <v>0</v>
      </c>
      <c r="F18" s="293">
        <f>P.C.!E79</f>
        <v>0</v>
      </c>
      <c r="G18" s="293">
        <f>P.C.!F79</f>
        <v>0</v>
      </c>
      <c r="H18" s="402">
        <f t="shared" si="7"/>
        <v>3737</v>
      </c>
      <c r="I18" s="299">
        <f>ROUND(IF(H18&lt;=P.C.!$C$4/P.C.!$C$7,'1 (5)'!G18,IF(AND('1 (5)'!H18&gt;=P.C.!$C$4/P.C.!$C$7,(P.C.!$C$4/P.C.!$C$7)-'1 (5)'!H17&gt;0),(P.C.!$C$4/P.C.!$C$7-'1 (5)'!H17),"0")),0)</f>
        <v>0</v>
      </c>
      <c r="J18" s="294">
        <f>F18*I18*P.C.!$C$5/1000</f>
        <v>0</v>
      </c>
      <c r="K18" s="295">
        <f>J18*P.C.!$C$6</f>
        <v>0</v>
      </c>
      <c r="L18" s="394">
        <f t="shared" si="0"/>
        <v>0</v>
      </c>
      <c r="M18" s="394">
        <f t="shared" si="3"/>
        <v>1868</v>
      </c>
      <c r="N18" s="299">
        <f>ROUND(IF(M18&lt;=P.C.!$C$4/P.C.!$C$7,'1 (5)'!L18,IF(AND('1 (5)'!M18&gt;=P.C.!$C$4/P.C.!$C$7,(P.C.!$C$4/P.C.!$C$7)-'1 (5)'!M17&gt;0),(P.C.!$C$4/P.C.!$C$7-'1 (5)'!M17),"0")),0)</f>
        <v>0</v>
      </c>
      <c r="O18" s="293">
        <f>$F18*N18*P.C.!$C$5/1000</f>
        <v>0</v>
      </c>
      <c r="P18" s="295">
        <f>O18*P.C.!$C$6</f>
        <v>0</v>
      </c>
      <c r="Q18" s="394">
        <f t="shared" si="1"/>
        <v>0</v>
      </c>
      <c r="R18" s="394">
        <f t="shared" si="4"/>
        <v>0</v>
      </c>
      <c r="S18" s="299">
        <f>ROUND(IF(R18&lt;=P.C.!$C$4/P.C.!$C$7,'1 (5)'!Q18,IF(AND('1 (5)'!R18&gt;=P.C.!$C$4/P.C.!$C$7,(P.C.!$C$4/P.C.!$C$7)-'1 (5)'!R17&gt;0),(P.C.!$C$4/P.C.!$C$7-'1 (5)'!R17),"0")),0)</f>
        <v>0</v>
      </c>
      <c r="T18" s="293">
        <f>$F18*S18*P.C.!$C$5/1000</f>
        <v>0</v>
      </c>
      <c r="U18" s="295">
        <f>T18*P.C.!$C$6</f>
        <v>0</v>
      </c>
      <c r="V18" s="394">
        <f t="shared" si="2"/>
        <v>0</v>
      </c>
      <c r="W18" s="394">
        <f t="shared" si="5"/>
        <v>0</v>
      </c>
      <c r="X18" s="302">
        <f>ROUND(IF(W18&lt;=P.C.!$C$4/P.C.!$C$7,'1 (5)'!V18,IF(AND('1 (5)'!W18&gt;=P.C.!$C$4/P.C.!$C$7,(P.C.!$C$4/P.C.!$C$7)-'1 (5)'!W17&gt;0),(P.C.!$C$4/P.C.!$C$7-'1 (5)'!W17),"0")),0)</f>
        <v>0</v>
      </c>
      <c r="Y18" s="293">
        <f>$F18*X18*P.C.!$C$5/1000</f>
        <v>0</v>
      </c>
      <c r="Z18" s="295">
        <f>Y18*P.C.!$C$6</f>
        <v>0</v>
      </c>
      <c r="AA18" s="394">
        <f>IF((V18-X18)=0,V18-X18,($I$29+$N$29+$S$29+$X$29)*-1+P.C.!$C$4)</f>
        <v>0</v>
      </c>
      <c r="AB18" s="394">
        <f t="shared" si="6"/>
        <v>0</v>
      </c>
      <c r="AC18" s="302">
        <f>ROUND(IF(AND(AA18&lt;=P.C.!$C$4/P.C.!$C$7,AA17+AA16+AA15&lt;P.C.!$C$4/P.C.!$C$7),AA18,IF(AND('1 (5)'!AA18&gt;P.C.!$C$4/P.C.!$C$7,P.C.!$C$4/P.C.!$C$7-'1 (5)'!AA17&gt;0),(P.C.!$C$4/P.C.!$C$7-'1 (5)'!AA17),"0")),0)</f>
        <v>0</v>
      </c>
      <c r="AD18" s="293">
        <f>$F18*AC18*P.C.!$C$5/1000</f>
        <v>0</v>
      </c>
      <c r="AE18" s="295">
        <f>AD18*P.C.!$C$6</f>
        <v>0</v>
      </c>
      <c r="AF18" s="288"/>
      <c r="AG18" s="60"/>
      <c r="AH18" s="60"/>
      <c r="AI18" s="58"/>
      <c r="AJ18" s="58"/>
      <c r="AK18" s="58"/>
      <c r="AL18" s="57"/>
    </row>
    <row r="19" spans="1:38" s="118" customFormat="1" ht="15" customHeight="1">
      <c r="B19" s="307"/>
      <c r="C19" s="297" t="str">
        <f>P.C.!B80</f>
        <v>-</v>
      </c>
      <c r="D19" s="338">
        <f>P.C.!C80</f>
        <v>0</v>
      </c>
      <c r="E19" s="298">
        <f>P.C.!D80</f>
        <v>0</v>
      </c>
      <c r="F19" s="299">
        <f>P.C.!E80</f>
        <v>0</v>
      </c>
      <c r="G19" s="299">
        <f>P.C.!F80</f>
        <v>0</v>
      </c>
      <c r="H19" s="402">
        <f t="shared" si="7"/>
        <v>3737</v>
      </c>
      <c r="I19" s="299">
        <f>ROUND(IF(H19&lt;=P.C.!$C$4/P.C.!$C$7,'1 (5)'!G19,IF(AND('1 (5)'!H19&gt;=P.C.!$C$4/P.C.!$C$7,(P.C.!$C$4/P.C.!$C$7)-'1 (5)'!H18&gt;0),(P.C.!$C$4/P.C.!$C$7-'1 (5)'!H18),"0")),0)</f>
        <v>0</v>
      </c>
      <c r="J19" s="300">
        <f>F19*I19*P.C.!$C$5/1000</f>
        <v>0</v>
      </c>
      <c r="K19" s="301">
        <f>J19*P.C.!$C$6</f>
        <v>0</v>
      </c>
      <c r="L19" s="394">
        <f t="shared" si="0"/>
        <v>0</v>
      </c>
      <c r="M19" s="394">
        <f t="shared" si="3"/>
        <v>1868</v>
      </c>
      <c r="N19" s="299">
        <f>ROUND(IF(M19&lt;=P.C.!$C$4/P.C.!$C$7,'1 (5)'!L19,IF(AND('1 (5)'!M19&gt;=P.C.!$C$4/P.C.!$C$7,(P.C.!$C$4/P.C.!$C$7)-'1 (5)'!M18&gt;0),(P.C.!$C$4/P.C.!$C$7-'1 (5)'!M18),"0")),0)</f>
        <v>0</v>
      </c>
      <c r="O19" s="299">
        <f>$F19*N19*P.C.!$C$5/1000</f>
        <v>0</v>
      </c>
      <c r="P19" s="301">
        <f>O19*P.C.!$C$6</f>
        <v>0</v>
      </c>
      <c r="Q19" s="394">
        <f t="shared" si="1"/>
        <v>0</v>
      </c>
      <c r="R19" s="394">
        <f t="shared" si="4"/>
        <v>0</v>
      </c>
      <c r="S19" s="299">
        <f>ROUND(IF(R19&lt;=P.C.!$C$4/P.C.!$C$7,'1 (5)'!Q19,IF(AND('1 (5)'!R19&gt;=P.C.!$C$4/P.C.!$C$7,(P.C.!$C$4/P.C.!$C$7)-'1 (5)'!R18&gt;0),(P.C.!$C$4/P.C.!$C$7-'1 (5)'!R18),"0")),0)</f>
        <v>0</v>
      </c>
      <c r="T19" s="299">
        <f>$F19*S19*P.C.!$C$5/1000</f>
        <v>0</v>
      </c>
      <c r="U19" s="301">
        <f>T19*P.C.!$C$6</f>
        <v>0</v>
      </c>
      <c r="V19" s="394">
        <f t="shared" si="2"/>
        <v>0</v>
      </c>
      <c r="W19" s="394">
        <f t="shared" si="5"/>
        <v>0</v>
      </c>
      <c r="X19" s="302">
        <f>ROUND(IF(W19&lt;=P.C.!$C$4/P.C.!$C$7,'1 (5)'!V19,IF(AND('1 (5)'!W19&gt;=P.C.!$C$4/P.C.!$C$7,(P.C.!$C$4/P.C.!$C$7)-'1 (5)'!W18&gt;0),(P.C.!$C$4/P.C.!$C$7-'1 (5)'!W18),"0")),0)</f>
        <v>0</v>
      </c>
      <c r="Y19" s="299">
        <f>$F19*X19*P.C.!$C$5/1000</f>
        <v>0</v>
      </c>
      <c r="Z19" s="301">
        <f>Y19*P.C.!$C$6</f>
        <v>0</v>
      </c>
      <c r="AA19" s="394">
        <f>IF((V19-X19)=0,V19-X19,($I$29+$N$29+$S$29+$X$29)*-1+P.C.!$C$4)</f>
        <v>0</v>
      </c>
      <c r="AB19" s="394">
        <f t="shared" si="6"/>
        <v>0</v>
      </c>
      <c r="AC19" s="302">
        <f>ROUND(IF(AND(AA19&lt;=P.C.!$C$4/P.C.!$C$7,AA18+AA17+AA16&lt;P.C.!$C$4/P.C.!$C$7),AA19,IF(AND('1 (5)'!AA19&gt;P.C.!$C$4/P.C.!$C$7,P.C.!$C$4/P.C.!$C$7-'1 (5)'!AA18&gt;0),(P.C.!$C$4/P.C.!$C$7-'1 (5)'!AA18),"0")),0)</f>
        <v>0</v>
      </c>
      <c r="AD19" s="299">
        <f>$F19*AC19*P.C.!$C$5/1000</f>
        <v>0</v>
      </c>
      <c r="AE19" s="301">
        <f>AD19*P.C.!$C$6</f>
        <v>0</v>
      </c>
      <c r="AF19" s="288"/>
      <c r="AG19" s="60"/>
      <c r="AH19" s="60"/>
      <c r="AI19" s="58"/>
      <c r="AJ19" s="58"/>
      <c r="AK19" s="58"/>
      <c r="AL19" s="57"/>
    </row>
    <row r="20" spans="1:38" ht="15" customHeight="1">
      <c r="A20" s="118"/>
      <c r="B20" s="306"/>
      <c r="C20" s="290" t="str">
        <f>P.C.!B81</f>
        <v>-</v>
      </c>
      <c r="D20" s="291">
        <f>P.C.!C81</f>
        <v>0</v>
      </c>
      <c r="E20" s="292">
        <f>P.C.!D81</f>
        <v>0</v>
      </c>
      <c r="F20" s="293">
        <f>P.C.!E81</f>
        <v>0</v>
      </c>
      <c r="G20" s="293">
        <f>P.C.!F81</f>
        <v>0</v>
      </c>
      <c r="H20" s="402">
        <f t="shared" si="7"/>
        <v>3737</v>
      </c>
      <c r="I20" s="299">
        <f>ROUND(IF(H20&lt;=P.C.!$C$4/P.C.!$C$7,'1 (5)'!G20,IF(AND('1 (5)'!H20&gt;=P.C.!$C$4/P.C.!$C$7,(P.C.!$C$4/P.C.!$C$7)-'1 (5)'!H19&gt;0),(P.C.!$C$4/P.C.!$C$7-'1 (5)'!H19),"0")),0)</f>
        <v>0</v>
      </c>
      <c r="J20" s="294">
        <f>F20*I20*P.C.!$C$5/1000</f>
        <v>0</v>
      </c>
      <c r="K20" s="295">
        <f>J20*P.C.!$C$6</f>
        <v>0</v>
      </c>
      <c r="L20" s="394">
        <f t="shared" si="0"/>
        <v>0</v>
      </c>
      <c r="M20" s="394">
        <f t="shared" si="3"/>
        <v>1868</v>
      </c>
      <c r="N20" s="299">
        <f>ROUND(IF(M20&lt;=P.C.!$C$4/P.C.!$C$7,'1 (5)'!L20,IF(AND('1 (5)'!M20&gt;=P.C.!$C$4/P.C.!$C$7,(P.C.!$C$4/P.C.!$C$7)-'1 (5)'!M19&gt;0),(P.C.!$C$4/P.C.!$C$7-'1 (5)'!M19),"0")),0)</f>
        <v>0</v>
      </c>
      <c r="O20" s="293">
        <f>$F20*N20*P.C.!$C$5/1000</f>
        <v>0</v>
      </c>
      <c r="P20" s="295">
        <f>O20*P.C.!$C$6</f>
        <v>0</v>
      </c>
      <c r="Q20" s="394">
        <f t="shared" si="1"/>
        <v>0</v>
      </c>
      <c r="R20" s="394">
        <f t="shared" si="4"/>
        <v>0</v>
      </c>
      <c r="S20" s="299">
        <f>ROUND(IF(R20&lt;=P.C.!$C$4/P.C.!$C$7,'1 (5)'!Q20,IF(AND('1 (5)'!R20&gt;=P.C.!$C$4/P.C.!$C$7,(P.C.!$C$4/P.C.!$C$7)-'1 (5)'!R19&gt;0),(P.C.!$C$4/P.C.!$C$7-'1 (5)'!R19),"0")),0)</f>
        <v>0</v>
      </c>
      <c r="T20" s="293">
        <f>$F20*S20*P.C.!$C$5/1000</f>
        <v>0</v>
      </c>
      <c r="U20" s="295">
        <f>T20*P.C.!$C$6</f>
        <v>0</v>
      </c>
      <c r="V20" s="394">
        <f t="shared" si="2"/>
        <v>0</v>
      </c>
      <c r="W20" s="394">
        <f t="shared" si="5"/>
        <v>0</v>
      </c>
      <c r="X20" s="302">
        <f>ROUND(IF(W20&lt;=P.C.!$C$4/P.C.!$C$7,'1 (5)'!V20,IF(AND('1 (5)'!W20&gt;=P.C.!$C$4/P.C.!$C$7,(P.C.!$C$4/P.C.!$C$7)-'1 (5)'!W19&gt;0),(P.C.!$C$4/P.C.!$C$7-'1 (5)'!W19),"0")),0)</f>
        <v>0</v>
      </c>
      <c r="Y20" s="293">
        <f>$F20*X20*P.C.!$C$5/1000</f>
        <v>0</v>
      </c>
      <c r="Z20" s="295">
        <f>Y20*P.C.!$C$6</f>
        <v>0</v>
      </c>
      <c r="AA20" s="394">
        <f>IF((V20-X20)=0,V20-X20,($I$29+$N$29+$S$29+$X$29)*-1+P.C.!$C$4)</f>
        <v>0</v>
      </c>
      <c r="AB20" s="394">
        <f t="shared" si="6"/>
        <v>0</v>
      </c>
      <c r="AC20" s="302">
        <f>ROUND(IF(AND(AA20&lt;=P.C.!$C$4/P.C.!$C$7,AA19+AA18+AA17&lt;P.C.!$C$4/P.C.!$C$7),AA20,IF(AND('1 (5)'!AA20&gt;P.C.!$C$4/P.C.!$C$7,P.C.!$C$4/P.C.!$C$7-'1 (5)'!AA19&gt;0),(P.C.!$C$4/P.C.!$C$7-'1 (5)'!AA19),"0")),0)</f>
        <v>0</v>
      </c>
      <c r="AD20" s="293">
        <f>$F20*AC20*P.C.!$C$5/1000</f>
        <v>0</v>
      </c>
      <c r="AE20" s="295">
        <f>AD20*P.C.!$C$6</f>
        <v>0</v>
      </c>
      <c r="AF20" s="288"/>
      <c r="AG20" s="60"/>
      <c r="AH20" s="60"/>
      <c r="AI20" s="58"/>
      <c r="AJ20" s="58"/>
      <c r="AK20" s="58"/>
      <c r="AL20" s="57"/>
    </row>
    <row r="21" spans="1:38" s="118" customFormat="1" ht="15" customHeight="1">
      <c r="B21" s="307"/>
      <c r="C21" s="297" t="str">
        <f>P.C.!B82</f>
        <v>-</v>
      </c>
      <c r="D21" s="338">
        <f>P.C.!C82</f>
        <v>0</v>
      </c>
      <c r="E21" s="298">
        <f>P.C.!D82</f>
        <v>0</v>
      </c>
      <c r="F21" s="299">
        <f>P.C.!E82</f>
        <v>0</v>
      </c>
      <c r="G21" s="299">
        <f>P.C.!F82</f>
        <v>0</v>
      </c>
      <c r="H21" s="402">
        <f t="shared" si="7"/>
        <v>3737</v>
      </c>
      <c r="I21" s="299">
        <f>ROUND(IF(H21&lt;=P.C.!$C$4/P.C.!$C$7,'1 (5)'!G21,IF(AND('1 (5)'!H21&gt;=P.C.!$C$4/P.C.!$C$7,(P.C.!$C$4/P.C.!$C$7)-'1 (5)'!H20&gt;0),(P.C.!$C$4/P.C.!$C$7-'1 (5)'!H20),"0")),0)</f>
        <v>0</v>
      </c>
      <c r="J21" s="300">
        <f>F21*I21*P.C.!$C$5/1000</f>
        <v>0</v>
      </c>
      <c r="K21" s="301">
        <f>J21*P.C.!$C$6</f>
        <v>0</v>
      </c>
      <c r="L21" s="394">
        <f t="shared" si="0"/>
        <v>0</v>
      </c>
      <c r="M21" s="394">
        <f t="shared" si="3"/>
        <v>1868</v>
      </c>
      <c r="N21" s="299">
        <f>ROUND(IF(M21&lt;=P.C.!$C$4/P.C.!$C$7,'1 (5)'!L21,IF(AND('1 (5)'!M21&gt;=P.C.!$C$4/P.C.!$C$7,(P.C.!$C$4/P.C.!$C$7)-'1 (5)'!M20&gt;0),(P.C.!$C$4/P.C.!$C$7-'1 (5)'!M20),"0")),0)</f>
        <v>0</v>
      </c>
      <c r="O21" s="299">
        <f>$F21*N21*P.C.!$C$5/1000</f>
        <v>0</v>
      </c>
      <c r="P21" s="301">
        <f>O21*P.C.!$C$6</f>
        <v>0</v>
      </c>
      <c r="Q21" s="394">
        <f t="shared" si="1"/>
        <v>0</v>
      </c>
      <c r="R21" s="394">
        <f t="shared" si="4"/>
        <v>0</v>
      </c>
      <c r="S21" s="299">
        <f>ROUND(IF(R21&lt;=P.C.!$C$4/P.C.!$C$7,'1 (5)'!Q21,IF(AND('1 (5)'!R21&gt;=P.C.!$C$4/P.C.!$C$7,(P.C.!$C$4/P.C.!$C$7)-'1 (5)'!R20&gt;0),(P.C.!$C$4/P.C.!$C$7-'1 (5)'!R20),"0")),0)</f>
        <v>0</v>
      </c>
      <c r="T21" s="299">
        <f>$F21*S21*P.C.!$C$5/1000</f>
        <v>0</v>
      </c>
      <c r="U21" s="301">
        <f>T21*P.C.!$C$6</f>
        <v>0</v>
      </c>
      <c r="V21" s="394">
        <f t="shared" si="2"/>
        <v>0</v>
      </c>
      <c r="W21" s="394">
        <f t="shared" si="5"/>
        <v>0</v>
      </c>
      <c r="X21" s="302">
        <f>ROUND(IF(W21&lt;=P.C.!$C$4/P.C.!$C$7,'1 (5)'!V21,IF(AND('1 (5)'!W21&gt;=P.C.!$C$4/P.C.!$C$7,(P.C.!$C$4/P.C.!$C$7)-'1 (5)'!W20&gt;0),(P.C.!$C$4/P.C.!$C$7-'1 (5)'!W20),"0")),0)</f>
        <v>0</v>
      </c>
      <c r="Y21" s="299">
        <f>$F21*X21*P.C.!$C$5/1000</f>
        <v>0</v>
      </c>
      <c r="Z21" s="301">
        <f>Y21*P.C.!$C$6</f>
        <v>0</v>
      </c>
      <c r="AA21" s="394">
        <f>IF((V21-X21)=0,V21-X21,($I$29+$N$29+$S$29+$X$29)*-1+P.C.!$C$4)</f>
        <v>0</v>
      </c>
      <c r="AB21" s="394">
        <f t="shared" si="6"/>
        <v>0</v>
      </c>
      <c r="AC21" s="302">
        <f>ROUND(IF(AND(AA21&lt;=P.C.!$C$4/P.C.!$C$7,AA20+AA19+AA18&lt;P.C.!$C$4/P.C.!$C$7),AA21,IF(AND('1 (5)'!AA21&gt;P.C.!$C$4/P.C.!$C$7,P.C.!$C$4/P.C.!$C$7-'1 (5)'!AA20&gt;0),(P.C.!$C$4/P.C.!$C$7-'1 (5)'!AA20),"0")),0)</f>
        <v>0</v>
      </c>
      <c r="AD21" s="299">
        <f>$F21*AC21*P.C.!$C$5/1000</f>
        <v>0</v>
      </c>
      <c r="AE21" s="301">
        <f>AD21*P.C.!$C$6</f>
        <v>0</v>
      </c>
      <c r="AF21" s="288"/>
      <c r="AG21" s="60"/>
      <c r="AH21" s="60"/>
      <c r="AI21" s="58"/>
      <c r="AJ21" s="58"/>
      <c r="AK21" s="58"/>
      <c r="AL21" s="57"/>
    </row>
    <row r="22" spans="1:38" ht="15" customHeight="1">
      <c r="A22" s="118"/>
      <c r="B22" s="306"/>
      <c r="C22" s="290" t="str">
        <f>P.C.!B83</f>
        <v>-</v>
      </c>
      <c r="D22" s="291">
        <f>P.C.!C83</f>
        <v>0</v>
      </c>
      <c r="E22" s="292">
        <f>P.C.!D83</f>
        <v>0</v>
      </c>
      <c r="F22" s="293">
        <f>P.C.!E83</f>
        <v>0</v>
      </c>
      <c r="G22" s="293">
        <f>P.C.!F83</f>
        <v>0</v>
      </c>
      <c r="H22" s="402">
        <f t="shared" si="7"/>
        <v>3737</v>
      </c>
      <c r="I22" s="299">
        <f>ROUND(IF(H22&lt;=P.C.!$C$4/P.C.!$C$7,'1 (5)'!G22,IF(AND('1 (5)'!H22&gt;=P.C.!$C$4/P.C.!$C$7,(P.C.!$C$4/P.C.!$C$7)-'1 (5)'!H21&gt;0),(P.C.!$C$4/P.C.!$C$7-'1 (5)'!H21),"0")),0)</f>
        <v>0</v>
      </c>
      <c r="J22" s="294">
        <f>F22*I22*P.C.!$C$5/1000</f>
        <v>0</v>
      </c>
      <c r="K22" s="295">
        <f>J22*P.C.!$C$6</f>
        <v>0</v>
      </c>
      <c r="L22" s="394">
        <f t="shared" si="0"/>
        <v>0</v>
      </c>
      <c r="M22" s="394">
        <f t="shared" si="3"/>
        <v>1868</v>
      </c>
      <c r="N22" s="299">
        <f>ROUND(IF(M22&lt;=P.C.!$C$4/P.C.!$C$7,'1 (5)'!L22,IF(AND('1 (5)'!M22&gt;=P.C.!$C$4/P.C.!$C$7,(P.C.!$C$4/P.C.!$C$7)-'1 (5)'!M21&gt;0),(P.C.!$C$4/P.C.!$C$7-'1 (5)'!M21),"0")),0)</f>
        <v>0</v>
      </c>
      <c r="O22" s="293">
        <f>$F22*N22*P.C.!$C$5/1000</f>
        <v>0</v>
      </c>
      <c r="P22" s="295">
        <f>O22*P.C.!$C$6</f>
        <v>0</v>
      </c>
      <c r="Q22" s="394">
        <f t="shared" si="1"/>
        <v>0</v>
      </c>
      <c r="R22" s="394">
        <f t="shared" si="4"/>
        <v>0</v>
      </c>
      <c r="S22" s="299">
        <f>ROUND(IF(R22&lt;=P.C.!$C$4/P.C.!$C$7,'1 (5)'!Q22,IF(AND('1 (5)'!R22&gt;=P.C.!$C$4/P.C.!$C$7,(P.C.!$C$4/P.C.!$C$7)-'1 (5)'!R21&gt;0),(P.C.!$C$4/P.C.!$C$7-'1 (5)'!R21),"0")),0)</f>
        <v>0</v>
      </c>
      <c r="T22" s="293">
        <f>$F22*S22*P.C.!$C$5/1000</f>
        <v>0</v>
      </c>
      <c r="U22" s="295">
        <f>T22*P.C.!$C$6</f>
        <v>0</v>
      </c>
      <c r="V22" s="394">
        <f t="shared" si="2"/>
        <v>0</v>
      </c>
      <c r="W22" s="394">
        <f t="shared" si="5"/>
        <v>0</v>
      </c>
      <c r="X22" s="302">
        <f>ROUND(IF(W22&lt;=P.C.!$C$4/P.C.!$C$7,'1 (5)'!V22,IF(AND('1 (5)'!W22&gt;=P.C.!$C$4/P.C.!$C$7,(P.C.!$C$4/P.C.!$C$7)-'1 (5)'!W21&gt;0),(P.C.!$C$4/P.C.!$C$7-'1 (5)'!W21),"0")),0)</f>
        <v>0</v>
      </c>
      <c r="Y22" s="293">
        <f>$F22*X22*P.C.!$C$5/1000</f>
        <v>0</v>
      </c>
      <c r="Z22" s="295">
        <f>Y22*P.C.!$C$6</f>
        <v>0</v>
      </c>
      <c r="AA22" s="394">
        <f>IF((V22-X22)=0,V22-X22,($I$29+$N$29+$S$29+$X$29)*-1+P.C.!$C$4)</f>
        <v>0</v>
      </c>
      <c r="AB22" s="394">
        <f t="shared" si="6"/>
        <v>0</v>
      </c>
      <c r="AC22" s="302">
        <f>ROUND(IF(AND(AA22&lt;=P.C.!$C$4/P.C.!$C$7,AA21+AA20+AA19&lt;P.C.!$C$4/P.C.!$C$7),AA22,IF(AND('1 (5)'!AA22&gt;P.C.!$C$4/P.C.!$C$7,P.C.!$C$4/P.C.!$C$7-'1 (5)'!AA21&gt;0),(P.C.!$C$4/P.C.!$C$7-'1 (5)'!AA21),"0")),0)</f>
        <v>0</v>
      </c>
      <c r="AD22" s="293">
        <f>$F22*AC22*P.C.!$C$5/1000</f>
        <v>0</v>
      </c>
      <c r="AE22" s="295">
        <f>AD22*P.C.!$C$6</f>
        <v>0</v>
      </c>
      <c r="AF22" s="288"/>
      <c r="AG22" s="60"/>
      <c r="AH22" s="60"/>
      <c r="AI22" s="58"/>
      <c r="AJ22" s="58"/>
      <c r="AK22" s="58"/>
      <c r="AL22" s="57"/>
    </row>
    <row r="23" spans="1:38" s="118" customFormat="1" ht="15" customHeight="1">
      <c r="B23" s="307"/>
      <c r="C23" s="297" t="str">
        <f>P.C.!B84</f>
        <v>-</v>
      </c>
      <c r="D23" s="338">
        <f>P.C.!C84</f>
        <v>0</v>
      </c>
      <c r="E23" s="298">
        <f>P.C.!D84</f>
        <v>0</v>
      </c>
      <c r="F23" s="299">
        <f>P.C.!E84</f>
        <v>0</v>
      </c>
      <c r="G23" s="299">
        <f>P.C.!F84</f>
        <v>0</v>
      </c>
      <c r="H23" s="402">
        <f t="shared" si="7"/>
        <v>3737</v>
      </c>
      <c r="I23" s="299">
        <f>ROUND(IF(H23&lt;=P.C.!$C$4/P.C.!$C$7,'1 (5)'!G23,IF(AND('1 (5)'!H23&gt;=P.C.!$C$4/P.C.!$C$7,(P.C.!$C$4/P.C.!$C$7)-'1 (5)'!H22&gt;0),(P.C.!$C$4/P.C.!$C$7-'1 (5)'!H22),"0")),0)</f>
        <v>0</v>
      </c>
      <c r="J23" s="300">
        <f>F23*I23*P.C.!$C$5/1000</f>
        <v>0</v>
      </c>
      <c r="K23" s="301">
        <f>J23*P.C.!$C$6</f>
        <v>0</v>
      </c>
      <c r="L23" s="394">
        <f t="shared" si="0"/>
        <v>0</v>
      </c>
      <c r="M23" s="394">
        <f t="shared" si="3"/>
        <v>1868</v>
      </c>
      <c r="N23" s="299">
        <f>ROUND(IF(M23&lt;=P.C.!$C$4/P.C.!$C$7,'1 (5)'!L23,IF(AND('1 (5)'!M23&gt;=P.C.!$C$4/P.C.!$C$7,(P.C.!$C$4/P.C.!$C$7)-'1 (5)'!M22&gt;0),(P.C.!$C$4/P.C.!$C$7-'1 (5)'!M22),"0")),0)</f>
        <v>0</v>
      </c>
      <c r="O23" s="299">
        <f>$F23*N23*P.C.!$C$5/1000</f>
        <v>0</v>
      </c>
      <c r="P23" s="301">
        <f>O23*P.C.!$C$6</f>
        <v>0</v>
      </c>
      <c r="Q23" s="394">
        <f t="shared" si="1"/>
        <v>0</v>
      </c>
      <c r="R23" s="394">
        <f t="shared" si="4"/>
        <v>0</v>
      </c>
      <c r="S23" s="299">
        <f>ROUND(IF(R23&lt;=P.C.!$C$4/P.C.!$C$7,'1 (5)'!Q23,IF(AND('1 (5)'!R23&gt;=P.C.!$C$4/P.C.!$C$7,(P.C.!$C$4/P.C.!$C$7)-'1 (5)'!R22&gt;0),(P.C.!$C$4/P.C.!$C$7-'1 (5)'!R22),"0")),0)</f>
        <v>0</v>
      </c>
      <c r="T23" s="299">
        <f>$F23*S23*P.C.!$C$5/1000</f>
        <v>0</v>
      </c>
      <c r="U23" s="301">
        <f>T23*P.C.!$C$6</f>
        <v>0</v>
      </c>
      <c r="V23" s="394">
        <f t="shared" si="2"/>
        <v>0</v>
      </c>
      <c r="W23" s="394">
        <f t="shared" si="5"/>
        <v>0</v>
      </c>
      <c r="X23" s="302">
        <f>ROUND(IF(W23&lt;=P.C.!$C$4/P.C.!$C$7,'1 (5)'!V23,IF(AND('1 (5)'!W23&gt;=P.C.!$C$4/P.C.!$C$7,(P.C.!$C$4/P.C.!$C$7)-'1 (5)'!W22&gt;0),(P.C.!$C$4/P.C.!$C$7-'1 (5)'!W22),"0")),0)</f>
        <v>0</v>
      </c>
      <c r="Y23" s="299">
        <f>$F23*X23*P.C.!$C$5/1000</f>
        <v>0</v>
      </c>
      <c r="Z23" s="301">
        <f>Y23*P.C.!$C$6</f>
        <v>0</v>
      </c>
      <c r="AA23" s="394">
        <f>IF((V23-X23)=0,V23-X23,($I$29+$N$29+$S$29+$X$29)*-1+P.C.!$C$4)</f>
        <v>0</v>
      </c>
      <c r="AB23" s="394">
        <f t="shared" si="6"/>
        <v>0</v>
      </c>
      <c r="AC23" s="302">
        <f>ROUND(IF(AND(AA23&lt;=P.C.!$C$4/P.C.!$C$7,AA22+AA21+AA20&lt;P.C.!$C$4/P.C.!$C$7),AA23,IF(AND('1 (5)'!AA23&gt;P.C.!$C$4/P.C.!$C$7,P.C.!$C$4/P.C.!$C$7-'1 (5)'!AA22&gt;0),(P.C.!$C$4/P.C.!$C$7-'1 (5)'!AA22),"0")),0)</f>
        <v>0</v>
      </c>
      <c r="AD23" s="299">
        <f>$F23*AC23*P.C.!$C$5/1000</f>
        <v>0</v>
      </c>
      <c r="AE23" s="301">
        <f>AD23*P.C.!$C$6</f>
        <v>0</v>
      </c>
      <c r="AF23" s="288"/>
      <c r="AG23" s="60"/>
      <c r="AH23" s="60"/>
      <c r="AI23" s="58"/>
      <c r="AJ23" s="58"/>
      <c r="AK23" s="58"/>
      <c r="AL23" s="57"/>
    </row>
    <row r="24" spans="1:38" ht="15" customHeight="1">
      <c r="A24" s="118"/>
      <c r="B24" s="306"/>
      <c r="C24" s="290" t="str">
        <f>P.C.!B85</f>
        <v>-</v>
      </c>
      <c r="D24" s="291">
        <f>P.C.!C85</f>
        <v>0</v>
      </c>
      <c r="E24" s="292">
        <f>P.C.!D85</f>
        <v>0</v>
      </c>
      <c r="F24" s="293">
        <f>P.C.!E85</f>
        <v>0</v>
      </c>
      <c r="G24" s="293">
        <f>P.C.!F85</f>
        <v>0</v>
      </c>
      <c r="H24" s="402">
        <f t="shared" si="7"/>
        <v>3737</v>
      </c>
      <c r="I24" s="299">
        <f>ROUND(IF(H24&lt;=P.C.!$C$4/P.C.!$C$7,'1 (5)'!G24,IF(AND('1 (5)'!H24&gt;=P.C.!$C$4/P.C.!$C$7,(P.C.!$C$4/P.C.!$C$7)-'1 (5)'!H23&gt;0),(P.C.!$C$4/P.C.!$C$7-'1 (5)'!H23),"0")),0)</f>
        <v>0</v>
      </c>
      <c r="J24" s="294">
        <f>F24*I24*P.C.!$C$5/1000</f>
        <v>0</v>
      </c>
      <c r="K24" s="295">
        <f>J24*P.C.!$C$6</f>
        <v>0</v>
      </c>
      <c r="L24" s="394">
        <f t="shared" si="0"/>
        <v>0</v>
      </c>
      <c r="M24" s="394">
        <f t="shared" si="3"/>
        <v>1868</v>
      </c>
      <c r="N24" s="299">
        <f>ROUND(IF(M24&lt;=P.C.!$C$4/P.C.!$C$7,'1 (5)'!L24,IF(AND('1 (5)'!M24&gt;=P.C.!$C$4/P.C.!$C$7,(P.C.!$C$4/P.C.!$C$7)-'1 (5)'!M23&gt;0),(P.C.!$C$4/P.C.!$C$7-'1 (5)'!M23),"0")),0)</f>
        <v>0</v>
      </c>
      <c r="O24" s="293">
        <f>$F24*N24*P.C.!$C$5/1000</f>
        <v>0</v>
      </c>
      <c r="P24" s="295">
        <f>O24*P.C.!$C$6</f>
        <v>0</v>
      </c>
      <c r="Q24" s="394">
        <f t="shared" si="1"/>
        <v>0</v>
      </c>
      <c r="R24" s="394">
        <f t="shared" si="4"/>
        <v>0</v>
      </c>
      <c r="S24" s="299">
        <f>ROUND(IF(R24&lt;=P.C.!$C$4/P.C.!$C$7,'1 (5)'!Q24,IF(AND('1 (5)'!R24&gt;=P.C.!$C$4/P.C.!$C$7,(P.C.!$C$4/P.C.!$C$7)-'1 (5)'!R23&gt;0),(P.C.!$C$4/P.C.!$C$7-'1 (5)'!R23),"0")),0)</f>
        <v>0</v>
      </c>
      <c r="T24" s="293">
        <f>$F24*S24*P.C.!$C$5/1000</f>
        <v>0</v>
      </c>
      <c r="U24" s="295">
        <f>T24*P.C.!$C$6</f>
        <v>0</v>
      </c>
      <c r="V24" s="394">
        <f t="shared" si="2"/>
        <v>0</v>
      </c>
      <c r="W24" s="394">
        <f t="shared" si="5"/>
        <v>0</v>
      </c>
      <c r="X24" s="302">
        <f>ROUND(IF(W24&lt;=P.C.!$C$4/P.C.!$C$7,'1 (5)'!V24,IF(AND('1 (5)'!W24&gt;=P.C.!$C$4/P.C.!$C$7,(P.C.!$C$4/P.C.!$C$7)-'1 (5)'!W23&gt;0),(P.C.!$C$4/P.C.!$C$7-'1 (5)'!W23),"0")),0)</f>
        <v>0</v>
      </c>
      <c r="Y24" s="293">
        <f>$F24*X24*P.C.!$C$5/1000</f>
        <v>0</v>
      </c>
      <c r="Z24" s="295">
        <f>Y24*P.C.!$C$6</f>
        <v>0</v>
      </c>
      <c r="AA24" s="394">
        <f>IF((V24-X24)=0,V24-X24,($I$29+$N$29+$S$29+$X$29)*-1+P.C.!$C$4)</f>
        <v>0</v>
      </c>
      <c r="AB24" s="394">
        <f t="shared" si="6"/>
        <v>0</v>
      </c>
      <c r="AC24" s="302">
        <f>ROUND(IF(AND(AA24&lt;=P.C.!$C$4/P.C.!$C$7,AA23+AA22+AA21&lt;P.C.!$C$4/P.C.!$C$7),AA24,IF(AND('1 (5)'!AA24&gt;P.C.!$C$4/P.C.!$C$7,P.C.!$C$4/P.C.!$C$7-'1 (5)'!AA23&gt;0),(P.C.!$C$4/P.C.!$C$7-'1 (5)'!AA23),"0")),0)</f>
        <v>0</v>
      </c>
      <c r="AD24" s="293">
        <f>$F24*AC24*P.C.!$C$5/1000</f>
        <v>0</v>
      </c>
      <c r="AE24" s="295">
        <f>AD24*P.C.!$C$6</f>
        <v>0</v>
      </c>
      <c r="AF24" s="288"/>
      <c r="AG24" s="60"/>
      <c r="AH24" s="60"/>
      <c r="AI24" s="58"/>
      <c r="AJ24" s="58"/>
      <c r="AK24" s="58"/>
      <c r="AL24" s="57"/>
    </row>
    <row r="25" spans="1:38" s="118" customFormat="1" ht="15" customHeight="1">
      <c r="B25" s="307"/>
      <c r="C25" s="297" t="str">
        <f>P.C.!B86</f>
        <v>-</v>
      </c>
      <c r="D25" s="338">
        <f>P.C.!C86</f>
        <v>0</v>
      </c>
      <c r="E25" s="298">
        <f>P.C.!D86</f>
        <v>0</v>
      </c>
      <c r="F25" s="299">
        <f>P.C.!E86</f>
        <v>0</v>
      </c>
      <c r="G25" s="299">
        <f>P.C.!F86</f>
        <v>0</v>
      </c>
      <c r="H25" s="402">
        <f t="shared" si="7"/>
        <v>3737</v>
      </c>
      <c r="I25" s="299">
        <f>ROUND(IF(H25&lt;=P.C.!$C$4/P.C.!$C$7,'1 (5)'!G25,IF(AND('1 (5)'!H25&gt;=P.C.!$C$4/P.C.!$C$7,(P.C.!$C$4/P.C.!$C$7)-'1 (5)'!H24&gt;0),(P.C.!$C$4/P.C.!$C$7-'1 (5)'!H24),"0")),0)</f>
        <v>0</v>
      </c>
      <c r="J25" s="300">
        <f>F25*I25*P.C.!$C$5/1000</f>
        <v>0</v>
      </c>
      <c r="K25" s="301">
        <f>J25*P.C.!$C$6</f>
        <v>0</v>
      </c>
      <c r="L25" s="394">
        <f t="shared" si="0"/>
        <v>0</v>
      </c>
      <c r="M25" s="394">
        <f t="shared" si="3"/>
        <v>1868</v>
      </c>
      <c r="N25" s="299">
        <f>ROUND(IF(M25&lt;=P.C.!$C$4/P.C.!$C$7,'1 (5)'!L25,IF(AND('1 (5)'!M25&gt;=P.C.!$C$4/P.C.!$C$7,(P.C.!$C$4/P.C.!$C$7)-'1 (5)'!M24&gt;0),(P.C.!$C$4/P.C.!$C$7-'1 (5)'!M24),"0")),0)</f>
        <v>0</v>
      </c>
      <c r="O25" s="299">
        <f>$F25*N25*P.C.!$C$5/1000</f>
        <v>0</v>
      </c>
      <c r="P25" s="301">
        <f>O25*P.C.!$C$6</f>
        <v>0</v>
      </c>
      <c r="Q25" s="394">
        <f t="shared" si="1"/>
        <v>0</v>
      </c>
      <c r="R25" s="394">
        <f t="shared" si="4"/>
        <v>0</v>
      </c>
      <c r="S25" s="299">
        <f>ROUND(IF(R25&lt;=P.C.!$C$4/P.C.!$C$7,'1 (5)'!Q25,IF(AND('1 (5)'!R25&gt;=P.C.!$C$4/P.C.!$C$7,(P.C.!$C$4/P.C.!$C$7)-'1 (5)'!R24&gt;0),(P.C.!$C$4/P.C.!$C$7-'1 (5)'!R24),"0")),0)</f>
        <v>0</v>
      </c>
      <c r="T25" s="299">
        <f>$F25*S25*P.C.!$C$5/1000</f>
        <v>0</v>
      </c>
      <c r="U25" s="301">
        <f>T25*P.C.!$C$6</f>
        <v>0</v>
      </c>
      <c r="V25" s="394">
        <f t="shared" si="2"/>
        <v>0</v>
      </c>
      <c r="W25" s="394">
        <f t="shared" si="5"/>
        <v>0</v>
      </c>
      <c r="X25" s="302">
        <f>ROUND(IF(W25&lt;=P.C.!$C$4/P.C.!$C$7,'1 (5)'!V25,IF(AND('1 (5)'!W25&gt;=P.C.!$C$4/P.C.!$C$7,(P.C.!$C$4/P.C.!$C$7)-'1 (5)'!W24&gt;0),(P.C.!$C$4/P.C.!$C$7-'1 (5)'!W24),"0")),0)</f>
        <v>0</v>
      </c>
      <c r="Y25" s="299">
        <f>$F25*X25*P.C.!$C$5/1000</f>
        <v>0</v>
      </c>
      <c r="Z25" s="301">
        <f>Y25*P.C.!$C$6</f>
        <v>0</v>
      </c>
      <c r="AA25" s="394">
        <f>IF((V25-X25)=0,V25-X25,($I$29+$N$29+$S$29+$X$29)*-1+P.C.!$C$4)</f>
        <v>0</v>
      </c>
      <c r="AB25" s="394">
        <f t="shared" si="6"/>
        <v>0</v>
      </c>
      <c r="AC25" s="302">
        <f>ROUND(IF(AND(AA25&lt;=P.C.!$C$4/P.C.!$C$7,AA24+AA23+AA22&lt;P.C.!$C$4/P.C.!$C$7),AA25,IF(AND('1 (5)'!AA25&gt;P.C.!$C$4/P.C.!$C$7,P.C.!$C$4/P.C.!$C$7-'1 (5)'!AA24&gt;0),(P.C.!$C$4/P.C.!$C$7-'1 (5)'!AA24),"0")),0)</f>
        <v>0</v>
      </c>
      <c r="AD25" s="299">
        <f>$F25*AC25*P.C.!$C$5/1000</f>
        <v>0</v>
      </c>
      <c r="AE25" s="301">
        <f>AD25*P.C.!$C$6</f>
        <v>0</v>
      </c>
      <c r="AF25" s="288"/>
      <c r="AG25" s="60"/>
      <c r="AH25" s="60"/>
      <c r="AI25" s="58"/>
      <c r="AJ25" s="58"/>
      <c r="AK25" s="58"/>
      <c r="AL25" s="57"/>
    </row>
    <row r="26" spans="1:38" ht="15" customHeight="1">
      <c r="A26" s="118"/>
      <c r="B26" s="306"/>
      <c r="C26" s="290" t="str">
        <f>P.C.!B87</f>
        <v>-</v>
      </c>
      <c r="D26" s="291">
        <f>P.C.!C87</f>
        <v>0</v>
      </c>
      <c r="E26" s="292">
        <f>P.C.!D87</f>
        <v>0</v>
      </c>
      <c r="F26" s="293">
        <f>P.C.!E87</f>
        <v>0</v>
      </c>
      <c r="G26" s="293">
        <f>P.C.!F87</f>
        <v>0</v>
      </c>
      <c r="H26" s="402">
        <f t="shared" si="7"/>
        <v>3737</v>
      </c>
      <c r="I26" s="299">
        <f>ROUND(IF(H26&lt;=P.C.!$C$4/P.C.!$C$7,'1 (5)'!G26,IF(AND('1 (5)'!H26&gt;=P.C.!$C$4/P.C.!$C$7,(P.C.!$C$4/P.C.!$C$7)-'1 (5)'!H25&gt;0),(P.C.!$C$4/P.C.!$C$7-'1 (5)'!H25),"0")),0)</f>
        <v>0</v>
      </c>
      <c r="J26" s="294">
        <f>F26*I26*P.C.!$C$5/1000</f>
        <v>0</v>
      </c>
      <c r="K26" s="295">
        <f>J26*P.C.!$C$6</f>
        <v>0</v>
      </c>
      <c r="L26" s="394">
        <f t="shared" si="0"/>
        <v>0</v>
      </c>
      <c r="M26" s="394">
        <f t="shared" si="3"/>
        <v>1868</v>
      </c>
      <c r="N26" s="299">
        <f>ROUND(IF(M26&lt;=P.C.!$C$4/P.C.!$C$7,'1 (5)'!L26,IF(AND('1 (5)'!M26&gt;=P.C.!$C$4/P.C.!$C$7,(P.C.!$C$4/P.C.!$C$7)-'1 (5)'!M25&gt;0),(P.C.!$C$4/P.C.!$C$7-'1 (5)'!M25),"0")),0)</f>
        <v>0</v>
      </c>
      <c r="O26" s="293">
        <f>$F26*N26*P.C.!$C$5/1000</f>
        <v>0</v>
      </c>
      <c r="P26" s="295">
        <f>O26*P.C.!$C$6</f>
        <v>0</v>
      </c>
      <c r="Q26" s="394">
        <f t="shared" si="1"/>
        <v>0</v>
      </c>
      <c r="R26" s="394">
        <f t="shared" si="4"/>
        <v>0</v>
      </c>
      <c r="S26" s="299">
        <f>ROUND(IF(R26&lt;=P.C.!$C$4/P.C.!$C$7,'1 (5)'!Q26,IF(AND('1 (5)'!R26&gt;=P.C.!$C$4/P.C.!$C$7,(P.C.!$C$4/P.C.!$C$7)-'1 (5)'!R25&gt;0),(P.C.!$C$4/P.C.!$C$7-'1 (5)'!R25),"0")),0)</f>
        <v>0</v>
      </c>
      <c r="T26" s="293">
        <f>$F26*S26*P.C.!$C$5/1000</f>
        <v>0</v>
      </c>
      <c r="U26" s="295">
        <f>T26*P.C.!$C$6</f>
        <v>0</v>
      </c>
      <c r="V26" s="394">
        <f t="shared" si="2"/>
        <v>0</v>
      </c>
      <c r="W26" s="394">
        <f t="shared" si="5"/>
        <v>0</v>
      </c>
      <c r="X26" s="302">
        <f>ROUND(IF(W26&lt;=P.C.!$C$4/P.C.!$C$7,'1 (5)'!V26,IF(AND('1 (5)'!W26&gt;=P.C.!$C$4/P.C.!$C$7,(P.C.!$C$4/P.C.!$C$7)-'1 (5)'!W25&gt;0),(P.C.!$C$4/P.C.!$C$7-'1 (5)'!W25),"0")),0)</f>
        <v>0</v>
      </c>
      <c r="Y26" s="293">
        <f>$F26*X26*P.C.!$C$5/1000</f>
        <v>0</v>
      </c>
      <c r="Z26" s="295">
        <f>Y26*P.C.!$C$6</f>
        <v>0</v>
      </c>
      <c r="AA26" s="394">
        <f>IF((V26-X26)=0,V26-X26,($I$29+$N$29+$S$29+$X$29)*-1+P.C.!$C$4)</f>
        <v>0</v>
      </c>
      <c r="AB26" s="394">
        <f t="shared" si="6"/>
        <v>0</v>
      </c>
      <c r="AC26" s="302">
        <f>ROUND(IF(AND(AA26&lt;=P.C.!$C$4/P.C.!$C$7,AA25+AA24+AA23&lt;P.C.!$C$4/P.C.!$C$7),AA26,IF(AND('1 (5)'!AA26&gt;P.C.!$C$4/P.C.!$C$7,P.C.!$C$4/P.C.!$C$7-'1 (5)'!AA25&gt;0),(P.C.!$C$4/P.C.!$C$7-'1 (5)'!AA25),"0")),0)</f>
        <v>0</v>
      </c>
      <c r="AD26" s="293">
        <f>$F26*AC26*P.C.!$C$5/1000</f>
        <v>0</v>
      </c>
      <c r="AE26" s="295">
        <f>AD26*P.C.!$C$6</f>
        <v>0</v>
      </c>
      <c r="AF26" s="288"/>
      <c r="AG26" s="60"/>
      <c r="AH26" s="60"/>
      <c r="AI26" s="58"/>
      <c r="AJ26" s="58"/>
      <c r="AK26" s="58"/>
      <c r="AL26" s="57"/>
    </row>
    <row r="27" spans="1:38" s="118" customFormat="1" ht="15" customHeight="1">
      <c r="B27" s="307"/>
      <c r="C27" s="297" t="str">
        <f>P.C.!B88</f>
        <v>-</v>
      </c>
      <c r="D27" s="338">
        <f>P.C.!C88</f>
        <v>0</v>
      </c>
      <c r="E27" s="298">
        <f>P.C.!D88</f>
        <v>0</v>
      </c>
      <c r="F27" s="299">
        <f>P.C.!E88</f>
        <v>0</v>
      </c>
      <c r="G27" s="299">
        <f>P.C.!F88</f>
        <v>0</v>
      </c>
      <c r="H27" s="402">
        <f t="shared" si="7"/>
        <v>3737</v>
      </c>
      <c r="I27" s="299">
        <f>ROUND(IF(H27&lt;=P.C.!$C$4/P.C.!$C$7,'1 (5)'!G27,IF(AND('1 (5)'!H27&gt;=P.C.!$C$4/P.C.!$C$7,(P.C.!$C$4/P.C.!$C$7)-'1 (5)'!H26&gt;0),(P.C.!$C$4/P.C.!$C$7-'1 (5)'!H26),"0")),0)</f>
        <v>0</v>
      </c>
      <c r="J27" s="300">
        <f>F27*I27*P.C.!$C$5/1000</f>
        <v>0</v>
      </c>
      <c r="K27" s="301">
        <f>J27*P.C.!$C$6</f>
        <v>0</v>
      </c>
      <c r="L27" s="394">
        <f t="shared" si="0"/>
        <v>0</v>
      </c>
      <c r="M27" s="394">
        <f t="shared" si="3"/>
        <v>1868</v>
      </c>
      <c r="N27" s="299">
        <f>ROUND(IF(M27&lt;=P.C.!$C$4/P.C.!$C$7,'1 (5)'!L27,IF(AND('1 (5)'!M27&gt;=P.C.!$C$4/P.C.!$C$7,(P.C.!$C$4/P.C.!$C$7)-'1 (5)'!M26&gt;0),(P.C.!$C$4/P.C.!$C$7-'1 (5)'!M26),"0")),0)</f>
        <v>0</v>
      </c>
      <c r="O27" s="299">
        <f>$F27*N27*P.C.!$C$5/1000</f>
        <v>0</v>
      </c>
      <c r="P27" s="301">
        <f>O27*P.C.!$C$6</f>
        <v>0</v>
      </c>
      <c r="Q27" s="394">
        <f t="shared" si="1"/>
        <v>0</v>
      </c>
      <c r="R27" s="394">
        <f t="shared" si="4"/>
        <v>0</v>
      </c>
      <c r="S27" s="299">
        <f>ROUND(IF(R27&lt;=P.C.!$C$4/P.C.!$C$7,'1 (5)'!Q27,IF(AND('1 (5)'!R27&gt;=P.C.!$C$4/P.C.!$C$7,(P.C.!$C$4/P.C.!$C$7)-'1 (5)'!R26&gt;0),(P.C.!$C$4/P.C.!$C$7-'1 (5)'!R26),"0")),0)</f>
        <v>0</v>
      </c>
      <c r="T27" s="299">
        <f>$F27*S27*P.C.!$C$5/1000</f>
        <v>0</v>
      </c>
      <c r="U27" s="301">
        <f>T27*P.C.!$C$6</f>
        <v>0</v>
      </c>
      <c r="V27" s="394">
        <f t="shared" si="2"/>
        <v>0</v>
      </c>
      <c r="W27" s="394">
        <f t="shared" si="5"/>
        <v>0</v>
      </c>
      <c r="X27" s="302">
        <f>ROUND(IF(W27&lt;=P.C.!$C$4/P.C.!$C$7,'1 (5)'!V27,IF(AND('1 (5)'!W27&gt;=P.C.!$C$4/P.C.!$C$7,(P.C.!$C$4/P.C.!$C$7)-'1 (5)'!W26&gt;0),(P.C.!$C$4/P.C.!$C$7-'1 (5)'!W26),"0")),0)</f>
        <v>0</v>
      </c>
      <c r="Y27" s="299">
        <f>$F27*X27*P.C.!$C$5/1000</f>
        <v>0</v>
      </c>
      <c r="Z27" s="301">
        <f>Y27*P.C.!$C$6</f>
        <v>0</v>
      </c>
      <c r="AA27" s="394">
        <f>IF((V27-X27)=0,V27-X27,($I$29+$N$29+$S$29+$X$29)*-1+P.C.!$C$4)</f>
        <v>0</v>
      </c>
      <c r="AB27" s="394">
        <f t="shared" si="6"/>
        <v>0</v>
      </c>
      <c r="AC27" s="302">
        <f>ROUND(IF(AND(AA27&lt;=P.C.!$C$4/P.C.!$C$7,AA26+AA25+AA24&lt;P.C.!$C$4/P.C.!$C$7),AA27,IF(AND('1 (5)'!AA27&gt;P.C.!$C$4/P.C.!$C$7,P.C.!$C$4/P.C.!$C$7-'1 (5)'!AA26&gt;0),(P.C.!$C$4/P.C.!$C$7-'1 (5)'!AA26),"0")),0)</f>
        <v>0</v>
      </c>
      <c r="AD27" s="299">
        <f>$F27*AC27*P.C.!$C$5/1000</f>
        <v>0</v>
      </c>
      <c r="AE27" s="301">
        <f>AD27*P.C.!$C$6</f>
        <v>0</v>
      </c>
      <c r="AF27" s="288"/>
      <c r="AG27" s="60"/>
      <c r="AH27" s="60"/>
      <c r="AI27" s="58"/>
      <c r="AJ27" s="58"/>
      <c r="AK27" s="58"/>
      <c r="AL27" s="57"/>
    </row>
    <row r="28" spans="1:38" ht="15" customHeight="1">
      <c r="A28" s="118"/>
      <c r="B28" s="308" t="s">
        <v>268</v>
      </c>
      <c r="C28" s="290" t="str">
        <f>P.C.!B89</f>
        <v>Pontos Reprimidos</v>
      </c>
      <c r="D28" s="291">
        <f>P.C.!C89</f>
        <v>247.33090714476853</v>
      </c>
      <c r="E28" s="292">
        <f>P.C.!D89</f>
        <v>0</v>
      </c>
      <c r="F28" s="293">
        <f>P.C.!E89</f>
        <v>247.33090714476853</v>
      </c>
      <c r="G28" s="293">
        <f>P.C.!F89</f>
        <v>0</v>
      </c>
      <c r="H28" s="402">
        <f t="shared" si="7"/>
        <v>3737</v>
      </c>
      <c r="I28" s="299">
        <f>ROUND(IF(H28&lt;=P.C.!$C$4/P.C.!$C$7,'1 (5)'!G28,IF(AND('1 (5)'!H28&gt;=P.C.!$C$4/P.C.!$C$7,(P.C.!$C$4/P.C.!$C$7)-'1 (5)'!H27&gt;0),(P.C.!$C$4/P.C.!$C$7-'1 (5)'!H27),"0")),0)</f>
        <v>0</v>
      </c>
      <c r="J28" s="294">
        <f>F28*I28*P.C.!$C$5/1000</f>
        <v>0</v>
      </c>
      <c r="K28" s="295">
        <f>J28*P.C.!$C$6</f>
        <v>0</v>
      </c>
      <c r="L28" s="394">
        <f t="shared" si="0"/>
        <v>0</v>
      </c>
      <c r="M28" s="394">
        <f t="shared" si="3"/>
        <v>1868</v>
      </c>
      <c r="N28" s="299">
        <f>ROUND(IF(M28&lt;=P.C.!$C$4/P.C.!$C$7,'1 (5)'!L28,IF(AND('1 (5)'!M28&gt;=P.C.!$C$4/P.C.!$C$7,(P.C.!$C$4/P.C.!$C$7)-'1 (5)'!M27&gt;0),(P.C.!$C$4/P.C.!$C$7-'1 (5)'!M27),"0")),0)</f>
        <v>0</v>
      </c>
      <c r="O28" s="293">
        <f>$F28*N28*P.C.!$C$5/1000</f>
        <v>0</v>
      </c>
      <c r="P28" s="295">
        <f>O28*P.C.!$C$6</f>
        <v>0</v>
      </c>
      <c r="Q28" s="394">
        <f t="shared" si="1"/>
        <v>0</v>
      </c>
      <c r="R28" s="394">
        <f t="shared" si="4"/>
        <v>0</v>
      </c>
      <c r="S28" s="299">
        <f>ROUND(IF(R28&lt;=P.C.!$C$4/P.C.!$C$7,'1 (5)'!Q28,IF(AND('1 (5)'!R28&gt;=P.C.!$C$4/P.C.!$C$7,(P.C.!$C$4/P.C.!$C$7)-'1 (5)'!R27&gt;0),(P.C.!$C$4/P.C.!$C$7-'1 (5)'!R27),"0")),0)</f>
        <v>0</v>
      </c>
      <c r="T28" s="293">
        <f>$F28*S28*P.C.!$C$5/1000</f>
        <v>0</v>
      </c>
      <c r="U28" s="295">
        <f>T28*P.C.!$C$6</f>
        <v>0</v>
      </c>
      <c r="V28" s="394">
        <f t="shared" si="2"/>
        <v>0</v>
      </c>
      <c r="W28" s="394">
        <f t="shared" si="5"/>
        <v>0</v>
      </c>
      <c r="X28" s="302">
        <f>ROUND(IF(W28&lt;=P.C.!$C$4/P.C.!$C$7,'1 (5)'!V28,IF(AND('1 (5)'!W28&gt;=P.C.!$C$4/P.C.!$C$7,(P.C.!$C$4/P.C.!$C$7)-'1 (5)'!W27&gt;0),(P.C.!$C$4/P.C.!$C$7-'1 (5)'!W27),"0")),0)</f>
        <v>0</v>
      </c>
      <c r="Y28" s="293">
        <f>$F28*X28*P.C.!$C$5/1000</f>
        <v>0</v>
      </c>
      <c r="Z28" s="295">
        <f>Y28*P.C.!$C$6</f>
        <v>0</v>
      </c>
      <c r="AA28" s="394">
        <f>IF((V28-X28)=0,V28-X28,($I$29+$N$29+$S$29+$X$29)*-1+P.C.!$C$4)</f>
        <v>0</v>
      </c>
      <c r="AB28" s="394">
        <f t="shared" si="6"/>
        <v>0</v>
      </c>
      <c r="AC28" s="302">
        <f>ROUND(IF(AND(AA28&lt;=P.C.!$C$4/P.C.!$C$7,AA27+AA26+AA25&lt;P.C.!$C$4/P.C.!$C$7),AA28,IF(AND('1 (5)'!AA28&gt;P.C.!$C$4/P.C.!$C$7,P.C.!$C$4/P.C.!$C$7-'1 (5)'!AA27&gt;0),(P.C.!$C$4/P.C.!$C$7-'1 (5)'!AA27),"0")),0)</f>
        <v>0</v>
      </c>
      <c r="AD28" s="293">
        <f>$F28*AC28*P.C.!$C$5/1000</f>
        <v>0</v>
      </c>
      <c r="AE28" s="295">
        <f>AD28*P.C.!$C$6</f>
        <v>0</v>
      </c>
      <c r="AF28" s="288"/>
      <c r="AG28" s="60"/>
      <c r="AH28" s="60"/>
      <c r="AI28" s="58"/>
      <c r="AJ28" s="58"/>
      <c r="AK28" s="58"/>
      <c r="AL28" s="57"/>
    </row>
    <row r="29" spans="1:38" ht="30" customHeight="1" thickBot="1">
      <c r="A29" s="118"/>
      <c r="B29" s="821" t="s">
        <v>288</v>
      </c>
      <c r="C29" s="822"/>
      <c r="D29" s="822"/>
      <c r="E29" s="822"/>
      <c r="F29" s="822"/>
      <c r="G29" s="313">
        <f>SUM(G6:G28)</f>
        <v>3737</v>
      </c>
      <c r="H29" s="404"/>
      <c r="I29" s="313">
        <f>ROUNDUP(SUM(I6:I28),0)</f>
        <v>1869</v>
      </c>
      <c r="J29" s="313">
        <f t="shared" ref="J29:AE29" si="8">SUM(J6:J28)</f>
        <v>2194365.7036799998</v>
      </c>
      <c r="K29" s="314">
        <f t="shared" si="8"/>
        <v>568011.56239756802</v>
      </c>
      <c r="L29" s="395"/>
      <c r="M29" s="395"/>
      <c r="N29" s="313">
        <f>ROUNDUP(SUM(N6:N28),0)</f>
        <v>1868</v>
      </c>
      <c r="O29" s="313">
        <f t="shared" si="8"/>
        <v>1692028.3392</v>
      </c>
      <c r="P29" s="314">
        <f t="shared" si="8"/>
        <v>437981.53560192004</v>
      </c>
      <c r="Q29" s="395"/>
      <c r="R29" s="395"/>
      <c r="S29" s="313">
        <f>ROUNDUP(SUM(S6:S28),0)</f>
        <v>0</v>
      </c>
      <c r="T29" s="313">
        <f t="shared" si="8"/>
        <v>0</v>
      </c>
      <c r="U29" s="314">
        <f t="shared" si="8"/>
        <v>0</v>
      </c>
      <c r="V29" s="395"/>
      <c r="W29" s="395"/>
      <c r="X29" s="313">
        <f>ROUNDUP(SUM(X6:X28),0)</f>
        <v>0</v>
      </c>
      <c r="Y29" s="313">
        <f t="shared" si="8"/>
        <v>0</v>
      </c>
      <c r="Z29" s="314">
        <f t="shared" si="8"/>
        <v>0</v>
      </c>
      <c r="AA29" s="395"/>
      <c r="AB29" s="395"/>
      <c r="AC29" s="313">
        <f t="shared" si="8"/>
        <v>0</v>
      </c>
      <c r="AD29" s="313">
        <f t="shared" si="8"/>
        <v>0</v>
      </c>
      <c r="AE29" s="314">
        <f t="shared" si="8"/>
        <v>0</v>
      </c>
      <c r="AF29" s="61"/>
      <c r="AG29" s="60"/>
      <c r="AH29" s="60"/>
      <c r="AI29" s="58"/>
      <c r="AJ29" s="58"/>
      <c r="AK29" s="58"/>
      <c r="AL29" s="57"/>
    </row>
    <row r="30" spans="1:38" ht="15.75" customHeight="1">
      <c r="A30" s="118"/>
      <c r="B30" s="62"/>
      <c r="C30" s="62"/>
      <c r="D30" s="62"/>
      <c r="E30" s="62"/>
      <c r="F30" s="62"/>
      <c r="G30" s="62"/>
      <c r="H30" s="396"/>
      <c r="I30" s="62"/>
      <c r="J30" s="62"/>
      <c r="K30" s="62"/>
      <c r="L30" s="396"/>
      <c r="M30" s="396"/>
      <c r="N30" s="62"/>
      <c r="O30" s="62"/>
      <c r="P30" s="62"/>
      <c r="Q30" s="396"/>
      <c r="R30" s="396"/>
      <c r="S30" s="62"/>
      <c r="T30" s="62"/>
      <c r="U30" s="62"/>
      <c r="V30" s="396"/>
      <c r="W30" s="396"/>
      <c r="X30" s="62"/>
      <c r="Y30" s="62"/>
      <c r="Z30" s="62"/>
      <c r="AA30" s="396"/>
      <c r="AB30" s="396"/>
      <c r="AC30" s="62"/>
      <c r="AD30" s="62"/>
      <c r="AE30" s="62"/>
      <c r="AF30" s="61"/>
      <c r="AG30" s="60"/>
      <c r="AH30" s="60"/>
      <c r="AI30" s="58"/>
      <c r="AJ30" s="58"/>
      <c r="AK30" s="58"/>
      <c r="AL30" s="57"/>
    </row>
    <row r="31" spans="1:38" s="118" customFormat="1" ht="15.75" customHeight="1">
      <c r="B31" s="289"/>
      <c r="C31" s="289"/>
      <c r="D31" s="289"/>
      <c r="E31" s="289"/>
      <c r="F31" s="289"/>
      <c r="G31" s="289"/>
      <c r="H31" s="396"/>
      <c r="I31" s="289"/>
      <c r="J31" s="289"/>
      <c r="K31" s="289"/>
      <c r="L31" s="396"/>
      <c r="M31" s="396"/>
      <c r="N31" s="289"/>
      <c r="O31" s="289"/>
      <c r="P31" s="289"/>
      <c r="Q31" s="396"/>
      <c r="R31" s="396"/>
      <c r="S31" s="289"/>
      <c r="T31" s="289"/>
      <c r="U31" s="289"/>
      <c r="V31" s="396"/>
      <c r="W31" s="396"/>
      <c r="X31" s="289"/>
      <c r="Y31" s="289"/>
      <c r="Z31" s="289"/>
      <c r="AA31" s="396"/>
      <c r="AB31" s="396"/>
      <c r="AC31" s="289"/>
      <c r="AD31" s="289"/>
      <c r="AE31" s="289"/>
      <c r="AF31" s="288"/>
      <c r="AG31" s="60"/>
      <c r="AH31" s="60"/>
      <c r="AI31" s="58"/>
      <c r="AJ31" s="58"/>
      <c r="AK31" s="58"/>
      <c r="AL31" s="57"/>
    </row>
    <row r="32" spans="1:38" s="118" customFormat="1" ht="15.75" customHeight="1">
      <c r="B32" s="289"/>
      <c r="C32" s="289"/>
      <c r="D32" s="791"/>
      <c r="E32" s="791"/>
      <c r="F32" s="791"/>
      <c r="G32" s="289"/>
      <c r="H32" s="396"/>
      <c r="I32" s="289"/>
      <c r="J32" s="289"/>
      <c r="K32" s="289"/>
      <c r="L32" s="396"/>
      <c r="M32" s="396"/>
      <c r="N32" s="289"/>
      <c r="O32" s="289"/>
      <c r="P32" s="289"/>
      <c r="Q32" s="396"/>
      <c r="R32" s="396"/>
      <c r="S32" s="289"/>
      <c r="T32" s="289"/>
      <c r="U32" s="289"/>
      <c r="V32" s="396"/>
      <c r="W32" s="396"/>
      <c r="X32" s="289"/>
      <c r="Y32" s="289"/>
      <c r="Z32" s="289"/>
      <c r="AA32" s="396"/>
      <c r="AB32" s="396"/>
      <c r="AC32" s="289"/>
      <c r="AD32" s="289"/>
      <c r="AE32" s="289"/>
      <c r="AF32" s="288"/>
      <c r="AG32" s="60"/>
      <c r="AH32" s="60"/>
      <c r="AI32" s="58"/>
      <c r="AJ32" s="58"/>
      <c r="AK32" s="58"/>
      <c r="AL32" s="57"/>
    </row>
    <row r="33" spans="2:38" s="118" customFormat="1" ht="15.75" customHeight="1">
      <c r="B33" s="70"/>
      <c r="C33" s="70"/>
      <c r="D33" s="791"/>
      <c r="E33" s="791"/>
      <c r="F33" s="791"/>
      <c r="G33" s="70"/>
      <c r="H33" s="397"/>
      <c r="I33" s="70"/>
      <c r="J33" s="70"/>
      <c r="K33" s="70"/>
      <c r="L33" s="397"/>
      <c r="M33" s="397"/>
      <c r="N33" s="70"/>
      <c r="O33" s="70"/>
      <c r="P33" s="70"/>
      <c r="Q33" s="397"/>
      <c r="R33" s="397"/>
      <c r="S33" s="70"/>
      <c r="T33" s="70"/>
      <c r="U33" s="70"/>
      <c r="V33" s="397"/>
      <c r="W33" s="397"/>
      <c r="X33" s="70"/>
      <c r="Y33" s="70"/>
      <c r="Z33" s="70"/>
      <c r="AA33" s="397"/>
      <c r="AB33" s="397"/>
      <c r="AC33" s="70"/>
      <c r="AD33" s="70"/>
      <c r="AE33" s="70"/>
      <c r="AF33" s="310"/>
      <c r="AG33" s="58"/>
      <c r="AH33" s="58"/>
      <c r="AI33" s="58"/>
      <c r="AJ33" s="58"/>
      <c r="AK33" s="58"/>
      <c r="AL33" s="57"/>
    </row>
    <row r="34" spans="2:38" s="118" customFormat="1" ht="15.75" customHeight="1">
      <c r="B34" s="70"/>
      <c r="C34" s="70"/>
      <c r="D34" s="70"/>
      <c r="E34" s="70"/>
      <c r="F34" s="70"/>
      <c r="G34" s="70"/>
      <c r="H34" s="397"/>
      <c r="I34" s="70"/>
      <c r="J34" s="70"/>
      <c r="K34" s="70"/>
      <c r="L34" s="397"/>
      <c r="M34" s="397"/>
      <c r="N34" s="70"/>
      <c r="O34" s="70"/>
      <c r="P34" s="70"/>
      <c r="Q34" s="397"/>
      <c r="R34" s="397"/>
      <c r="S34" s="70"/>
      <c r="T34" s="70"/>
      <c r="U34" s="70"/>
      <c r="V34" s="397"/>
      <c r="W34" s="397"/>
      <c r="X34" s="70"/>
      <c r="Y34" s="70"/>
      <c r="Z34" s="70"/>
      <c r="AA34" s="397"/>
      <c r="AB34" s="397"/>
      <c r="AC34" s="70"/>
      <c r="AD34" s="70"/>
      <c r="AE34" s="70"/>
      <c r="AF34" s="310"/>
      <c r="AG34" s="58"/>
      <c r="AH34" s="58"/>
      <c r="AI34" s="58"/>
      <c r="AJ34" s="58"/>
      <c r="AK34" s="58"/>
      <c r="AL34" s="57"/>
    </row>
    <row r="35" spans="2:38" s="118" customFormat="1" ht="15.75" customHeight="1">
      <c r="B35" s="70"/>
      <c r="C35" s="70"/>
      <c r="D35" s="70"/>
      <c r="E35" s="70"/>
      <c r="F35" s="70"/>
      <c r="G35" s="70"/>
      <c r="H35" s="397"/>
      <c r="I35" s="70"/>
      <c r="J35" s="70"/>
      <c r="K35" s="70"/>
      <c r="L35" s="397"/>
      <c r="M35" s="397"/>
      <c r="N35" s="70"/>
      <c r="O35" s="70"/>
      <c r="P35" s="70"/>
      <c r="Q35" s="397"/>
      <c r="R35" s="397"/>
      <c r="S35" s="70"/>
      <c r="T35" s="70"/>
      <c r="U35" s="70"/>
      <c r="V35" s="397"/>
      <c r="W35" s="397"/>
      <c r="X35" s="70"/>
      <c r="Y35" s="70"/>
      <c r="Z35" s="70"/>
      <c r="AA35" s="397"/>
      <c r="AB35" s="397"/>
      <c r="AC35" s="70"/>
      <c r="AD35" s="70"/>
      <c r="AE35" s="70"/>
      <c r="AF35" s="310"/>
      <c r="AG35" s="58"/>
      <c r="AH35" s="58"/>
      <c r="AI35" s="58"/>
      <c r="AJ35" s="58"/>
      <c r="AK35" s="58"/>
      <c r="AL35" s="57"/>
    </row>
    <row r="36" spans="2:38" s="118" customFormat="1" ht="15.75" customHeight="1">
      <c r="B36" s="70"/>
      <c r="C36" s="70"/>
      <c r="D36" s="70"/>
      <c r="E36" s="70"/>
      <c r="F36" s="70"/>
      <c r="G36" s="70"/>
      <c r="H36" s="397"/>
      <c r="I36" s="70"/>
      <c r="J36" s="70"/>
      <c r="K36" s="70"/>
      <c r="L36" s="397"/>
      <c r="M36" s="397"/>
      <c r="N36" s="70"/>
      <c r="O36" s="70"/>
      <c r="P36" s="70"/>
      <c r="Q36" s="397"/>
      <c r="R36" s="397"/>
      <c r="S36" s="70"/>
      <c r="T36" s="70"/>
      <c r="U36" s="70"/>
      <c r="V36" s="397"/>
      <c r="W36" s="397"/>
      <c r="X36" s="70"/>
      <c r="Y36" s="70"/>
      <c r="Z36" s="70"/>
      <c r="AA36" s="397"/>
      <c r="AB36" s="397"/>
      <c r="AC36" s="70"/>
      <c r="AD36" s="70"/>
      <c r="AE36" s="70"/>
      <c r="AF36" s="310"/>
      <c r="AG36" s="58"/>
      <c r="AH36" s="58"/>
      <c r="AI36" s="58"/>
      <c r="AJ36" s="58"/>
      <c r="AK36" s="58"/>
      <c r="AL36" s="57"/>
    </row>
    <row r="37" spans="2:38" s="118" customFormat="1" ht="15.75" customHeight="1">
      <c r="B37" s="70"/>
      <c r="C37" s="70"/>
      <c r="D37" s="70"/>
      <c r="E37" s="70"/>
      <c r="F37" s="70"/>
      <c r="G37" s="70"/>
      <c r="H37" s="397"/>
      <c r="I37" s="70"/>
      <c r="J37" s="70"/>
      <c r="K37" s="70"/>
      <c r="L37" s="397"/>
      <c r="M37" s="397"/>
      <c r="N37" s="70"/>
      <c r="O37" s="70"/>
      <c r="P37" s="70"/>
      <c r="Q37" s="397"/>
      <c r="R37" s="397"/>
      <c r="S37" s="70"/>
      <c r="T37" s="70"/>
      <c r="U37" s="70"/>
      <c r="V37" s="397"/>
      <c r="W37" s="397"/>
      <c r="X37" s="70"/>
      <c r="Y37" s="70"/>
      <c r="Z37" s="70"/>
      <c r="AA37" s="397"/>
      <c r="AB37" s="397"/>
      <c r="AC37" s="70"/>
      <c r="AD37" s="70"/>
      <c r="AE37" s="70"/>
      <c r="AF37" s="310"/>
      <c r="AG37" s="58"/>
      <c r="AH37" s="58"/>
      <c r="AI37" s="58"/>
      <c r="AJ37" s="58"/>
      <c r="AK37" s="58"/>
      <c r="AL37" s="57"/>
    </row>
    <row r="38" spans="2:38" s="118" customFormat="1" ht="15.75" customHeight="1">
      <c r="B38" s="70"/>
      <c r="C38" s="70"/>
      <c r="D38" s="70"/>
      <c r="E38" s="70"/>
      <c r="F38" s="70"/>
      <c r="G38" s="70"/>
      <c r="H38" s="397"/>
      <c r="I38" s="786"/>
      <c r="J38" s="786"/>
      <c r="K38" s="786"/>
      <c r="L38" s="403"/>
      <c r="M38" s="403"/>
      <c r="N38" s="70"/>
      <c r="O38" s="70"/>
      <c r="P38" s="70"/>
      <c r="Q38" s="397"/>
      <c r="R38" s="397"/>
      <c r="S38" s="70"/>
      <c r="T38" s="70"/>
      <c r="U38" s="70"/>
      <c r="V38" s="397"/>
      <c r="W38" s="397"/>
      <c r="X38" s="70"/>
      <c r="Y38" s="70"/>
      <c r="Z38" s="70"/>
      <c r="AA38" s="397"/>
      <c r="AB38" s="397"/>
      <c r="AC38" s="70"/>
      <c r="AD38" s="70"/>
      <c r="AE38" s="70"/>
      <c r="AF38" s="310"/>
      <c r="AG38" s="58"/>
      <c r="AH38" s="58"/>
      <c r="AI38" s="58"/>
      <c r="AJ38" s="58"/>
      <c r="AK38" s="58"/>
      <c r="AL38" s="57"/>
    </row>
    <row r="39" spans="2:38" s="118" customFormat="1" ht="15.75" customHeight="1">
      <c r="B39" s="70"/>
      <c r="C39" s="70"/>
      <c r="D39" s="70"/>
      <c r="E39" s="70"/>
      <c r="F39" s="70"/>
      <c r="G39" s="70"/>
      <c r="H39" s="397"/>
      <c r="I39" s="70"/>
      <c r="J39" s="70"/>
      <c r="K39" s="70"/>
      <c r="L39" s="397"/>
      <c r="M39" s="397"/>
      <c r="N39" s="70"/>
      <c r="O39" s="70"/>
      <c r="P39" s="70"/>
      <c r="Q39" s="397"/>
      <c r="R39" s="397"/>
      <c r="S39" s="70"/>
      <c r="T39" s="70"/>
      <c r="U39" s="70"/>
      <c r="V39" s="397"/>
      <c r="W39" s="397"/>
      <c r="X39" s="70"/>
      <c r="Y39" s="70"/>
      <c r="Z39" s="70"/>
      <c r="AA39" s="397"/>
      <c r="AB39" s="397"/>
      <c r="AC39" s="70"/>
      <c r="AD39" s="70"/>
      <c r="AE39" s="70"/>
      <c r="AF39" s="310"/>
      <c r="AG39" s="58"/>
      <c r="AH39" s="58"/>
      <c r="AI39" s="58"/>
      <c r="AJ39" s="58"/>
      <c r="AK39" s="58"/>
      <c r="AL39" s="57"/>
    </row>
    <row r="40" spans="2:38" s="118" customFormat="1" ht="15.75" customHeight="1">
      <c r="B40" s="70"/>
      <c r="C40" s="70"/>
      <c r="D40" s="70"/>
      <c r="E40" s="70"/>
      <c r="F40" s="70"/>
      <c r="G40" s="70"/>
      <c r="H40" s="397"/>
      <c r="I40" s="70"/>
      <c r="J40" s="70"/>
      <c r="K40" s="70"/>
      <c r="L40" s="397"/>
      <c r="M40" s="397"/>
      <c r="N40" s="70"/>
      <c r="O40" s="70"/>
      <c r="P40" s="70"/>
      <c r="Q40" s="397"/>
      <c r="R40" s="397"/>
      <c r="S40" s="70"/>
      <c r="T40" s="70"/>
      <c r="U40" s="70"/>
      <c r="V40" s="397"/>
      <c r="W40" s="397"/>
      <c r="X40" s="70"/>
      <c r="Y40" s="70"/>
      <c r="Z40" s="70"/>
      <c r="AA40" s="397"/>
      <c r="AB40" s="397"/>
      <c r="AC40" s="70"/>
      <c r="AD40" s="70"/>
      <c r="AE40" s="70"/>
      <c r="AF40" s="310"/>
      <c r="AG40" s="58"/>
      <c r="AH40" s="58"/>
      <c r="AI40" s="58"/>
      <c r="AJ40" s="58"/>
      <c r="AK40" s="58"/>
      <c r="AL40" s="57"/>
    </row>
    <row r="41" spans="2:38" s="118" customFormat="1" ht="15.75" customHeight="1">
      <c r="B41" s="70"/>
      <c r="C41" s="70"/>
      <c r="D41" s="70"/>
      <c r="E41" s="70"/>
      <c r="F41" s="70"/>
      <c r="G41" s="70"/>
      <c r="H41" s="397"/>
      <c r="I41" s="70"/>
      <c r="J41" s="70"/>
      <c r="K41" s="70"/>
      <c r="L41" s="397"/>
      <c r="M41" s="397"/>
      <c r="N41" s="70"/>
      <c r="O41" s="70"/>
      <c r="P41" s="70"/>
      <c r="Q41" s="397"/>
      <c r="R41" s="397"/>
      <c r="S41" s="70"/>
      <c r="T41" s="70"/>
      <c r="U41" s="70"/>
      <c r="V41" s="397"/>
      <c r="W41" s="397"/>
      <c r="X41" s="70"/>
      <c r="Y41" s="70"/>
      <c r="Z41" s="70"/>
      <c r="AA41" s="397"/>
      <c r="AB41" s="397"/>
      <c r="AC41" s="70"/>
      <c r="AD41" s="70"/>
      <c r="AE41" s="70"/>
      <c r="AF41" s="310"/>
      <c r="AG41" s="58"/>
      <c r="AH41" s="58"/>
      <c r="AI41" s="58"/>
      <c r="AJ41" s="58"/>
      <c r="AK41" s="58"/>
      <c r="AL41" s="57"/>
    </row>
    <row r="42" spans="2:38" s="118" customFormat="1" ht="15.75" customHeight="1">
      <c r="B42" s="70"/>
      <c r="C42" s="70"/>
      <c r="D42" s="70"/>
      <c r="E42" s="70"/>
      <c r="F42" s="70"/>
      <c r="G42" s="70"/>
      <c r="H42" s="397"/>
      <c r="I42" s="70"/>
      <c r="J42" s="70"/>
      <c r="K42" s="70"/>
      <c r="L42" s="397"/>
      <c r="M42" s="397"/>
      <c r="N42" s="70"/>
      <c r="O42" s="70"/>
      <c r="P42" s="70"/>
      <c r="Q42" s="397"/>
      <c r="R42" s="397"/>
      <c r="S42" s="70"/>
      <c r="T42" s="70"/>
      <c r="U42" s="70"/>
      <c r="V42" s="397"/>
      <c r="W42" s="397"/>
      <c r="X42" s="70"/>
      <c r="Y42" s="70"/>
      <c r="Z42" s="70"/>
      <c r="AA42" s="397"/>
      <c r="AB42" s="397"/>
      <c r="AC42" s="70"/>
      <c r="AD42" s="70"/>
      <c r="AE42" s="70"/>
      <c r="AF42" s="310"/>
      <c r="AG42" s="58"/>
      <c r="AH42" s="58"/>
      <c r="AI42" s="58"/>
      <c r="AJ42" s="58"/>
      <c r="AK42" s="58"/>
      <c r="AL42" s="57"/>
    </row>
    <row r="43" spans="2:38" s="118" customFormat="1" ht="15.75" customHeight="1">
      <c r="B43" s="70"/>
      <c r="C43" s="70"/>
      <c r="D43" s="70"/>
      <c r="E43" s="70"/>
      <c r="F43" s="70"/>
      <c r="G43" s="70"/>
      <c r="H43" s="397"/>
      <c r="I43" s="70"/>
      <c r="J43" s="70"/>
      <c r="K43" s="70"/>
      <c r="L43" s="397"/>
      <c r="M43" s="397"/>
      <c r="N43" s="70"/>
      <c r="O43" s="70"/>
      <c r="P43" s="70"/>
      <c r="Q43" s="397"/>
      <c r="R43" s="397"/>
      <c r="S43" s="70"/>
      <c r="T43" s="70"/>
      <c r="U43" s="70"/>
      <c r="V43" s="397"/>
      <c r="W43" s="397"/>
      <c r="X43" s="70"/>
      <c r="Y43" s="70"/>
      <c r="Z43" s="70"/>
      <c r="AA43" s="397"/>
      <c r="AB43" s="397"/>
      <c r="AC43" s="70"/>
      <c r="AD43" s="70"/>
      <c r="AE43" s="70"/>
      <c r="AF43" s="310"/>
      <c r="AG43" s="58"/>
      <c r="AH43" s="58"/>
      <c r="AI43" s="58"/>
      <c r="AJ43" s="58"/>
      <c r="AK43" s="58"/>
      <c r="AL43" s="57"/>
    </row>
    <row r="44" spans="2:38" s="118" customFormat="1" ht="15.75" customHeight="1">
      <c r="B44" s="70"/>
      <c r="C44" s="70"/>
      <c r="D44" s="70"/>
      <c r="E44" s="70"/>
      <c r="F44" s="70"/>
      <c r="G44" s="70"/>
      <c r="H44" s="397"/>
      <c r="I44" s="70"/>
      <c r="J44" s="70"/>
      <c r="K44" s="70"/>
      <c r="L44" s="397"/>
      <c r="M44" s="397"/>
      <c r="N44" s="70"/>
      <c r="O44" s="70"/>
      <c r="P44" s="70"/>
      <c r="Q44" s="397"/>
      <c r="R44" s="397"/>
      <c r="S44" s="70"/>
      <c r="T44" s="70"/>
      <c r="U44" s="70"/>
      <c r="V44" s="397"/>
      <c r="W44" s="397"/>
      <c r="X44" s="70"/>
      <c r="Y44" s="70"/>
      <c r="Z44" s="70"/>
      <c r="AA44" s="397"/>
      <c r="AB44" s="397"/>
      <c r="AC44" s="70"/>
      <c r="AD44" s="70"/>
      <c r="AE44" s="70"/>
      <c r="AF44" s="310"/>
      <c r="AG44" s="58"/>
      <c r="AH44" s="58"/>
      <c r="AI44" s="58"/>
      <c r="AJ44" s="58"/>
      <c r="AK44" s="58"/>
      <c r="AL44" s="57"/>
    </row>
    <row r="45" spans="2:38" s="118" customFormat="1" ht="15.75" customHeight="1">
      <c r="B45" s="70"/>
      <c r="C45" s="70"/>
      <c r="D45" s="70"/>
      <c r="E45" s="70"/>
      <c r="F45" s="70"/>
      <c r="G45" s="70"/>
      <c r="H45" s="397"/>
      <c r="I45" s="70"/>
      <c r="J45" s="70"/>
      <c r="K45" s="70"/>
      <c r="L45" s="397"/>
      <c r="M45" s="397"/>
      <c r="N45" s="70"/>
      <c r="O45" s="70"/>
      <c r="P45" s="70"/>
      <c r="Q45" s="397"/>
      <c r="R45" s="397"/>
      <c r="S45" s="70"/>
      <c r="T45" s="70"/>
      <c r="U45" s="70"/>
      <c r="V45" s="397"/>
      <c r="W45" s="397"/>
      <c r="X45" s="70"/>
      <c r="Y45" s="70"/>
      <c r="Z45" s="70"/>
      <c r="AA45" s="397"/>
      <c r="AB45" s="397"/>
      <c r="AC45" s="70"/>
      <c r="AD45" s="70"/>
      <c r="AE45" s="70"/>
      <c r="AF45" s="310"/>
      <c r="AG45" s="58"/>
      <c r="AH45" s="58"/>
      <c r="AI45" s="58"/>
      <c r="AJ45" s="58"/>
      <c r="AK45" s="58"/>
      <c r="AL45" s="57"/>
    </row>
    <row r="46" spans="2:38" s="118" customFormat="1" ht="15.75" customHeight="1">
      <c r="B46" s="70"/>
      <c r="C46" s="70"/>
      <c r="D46" s="70"/>
      <c r="E46" s="70"/>
      <c r="F46" s="70"/>
      <c r="G46" s="70"/>
      <c r="H46" s="397"/>
      <c r="I46" s="70"/>
      <c r="J46" s="70"/>
      <c r="K46" s="70"/>
      <c r="L46" s="397"/>
      <c r="M46" s="397"/>
      <c r="N46" s="70"/>
      <c r="O46" s="70"/>
      <c r="P46" s="70"/>
      <c r="Q46" s="397"/>
      <c r="R46" s="397"/>
      <c r="S46" s="70"/>
      <c r="T46" s="70"/>
      <c r="U46" s="70"/>
      <c r="V46" s="397"/>
      <c r="W46" s="397"/>
      <c r="X46" s="70"/>
      <c r="Y46" s="70"/>
      <c r="Z46" s="70"/>
      <c r="AA46" s="397"/>
      <c r="AB46" s="397"/>
      <c r="AC46" s="70"/>
      <c r="AD46" s="70"/>
      <c r="AE46" s="70"/>
      <c r="AF46" s="310"/>
      <c r="AG46" s="58"/>
      <c r="AH46" s="58"/>
      <c r="AI46" s="58"/>
      <c r="AJ46" s="58"/>
      <c r="AK46" s="58"/>
      <c r="AL46" s="57"/>
    </row>
    <row r="47" spans="2:38" s="118" customFormat="1" ht="15.75" customHeight="1">
      <c r="B47" s="70"/>
      <c r="C47" s="70"/>
      <c r="D47" s="70"/>
      <c r="E47" s="70"/>
      <c r="F47" s="70"/>
      <c r="G47" s="70"/>
      <c r="H47" s="397"/>
      <c r="I47" s="70"/>
      <c r="J47" s="70"/>
      <c r="K47" s="70"/>
      <c r="L47" s="397"/>
      <c r="M47" s="397"/>
      <c r="N47" s="70"/>
      <c r="O47" s="70"/>
      <c r="P47" s="70"/>
      <c r="Q47" s="397"/>
      <c r="R47" s="397"/>
      <c r="S47" s="70"/>
      <c r="T47" s="70"/>
      <c r="U47" s="70"/>
      <c r="V47" s="397"/>
      <c r="W47" s="397"/>
      <c r="X47" s="70"/>
      <c r="Y47" s="70"/>
      <c r="Z47" s="70"/>
      <c r="AA47" s="397"/>
      <c r="AB47" s="397"/>
      <c r="AC47" s="70"/>
      <c r="AD47" s="70"/>
      <c r="AE47" s="70"/>
      <c r="AF47" s="310"/>
      <c r="AG47" s="58"/>
      <c r="AH47" s="58"/>
      <c r="AI47" s="58"/>
      <c r="AJ47" s="58"/>
      <c r="AK47" s="58"/>
      <c r="AL47" s="57"/>
    </row>
    <row r="48" spans="2:38" s="118" customFormat="1" ht="15.75" customHeight="1">
      <c r="B48" s="70"/>
      <c r="C48" s="70"/>
      <c r="D48" s="70"/>
      <c r="E48" s="70"/>
      <c r="F48" s="70"/>
      <c r="G48" s="70"/>
      <c r="H48" s="397"/>
      <c r="I48" s="70"/>
      <c r="J48" s="70"/>
      <c r="K48" s="70"/>
      <c r="L48" s="397"/>
      <c r="M48" s="397"/>
      <c r="N48" s="70"/>
      <c r="O48" s="70"/>
      <c r="P48" s="70"/>
      <c r="Q48" s="397"/>
      <c r="R48" s="397"/>
      <c r="S48" s="70"/>
      <c r="T48" s="70"/>
      <c r="U48" s="70"/>
      <c r="V48" s="397"/>
      <c r="W48" s="397"/>
      <c r="X48" s="70"/>
      <c r="Y48" s="70"/>
      <c r="Z48" s="70"/>
      <c r="AA48" s="397"/>
      <c r="AB48" s="397"/>
      <c r="AC48" s="70"/>
      <c r="AD48" s="70"/>
      <c r="AE48" s="70"/>
      <c r="AF48" s="310"/>
      <c r="AG48" s="58"/>
      <c r="AH48" s="58"/>
      <c r="AI48" s="58"/>
      <c r="AJ48" s="58"/>
      <c r="AK48" s="58"/>
      <c r="AL48" s="57"/>
    </row>
    <row r="49" spans="2:38" s="118" customFormat="1" ht="15.75" customHeight="1">
      <c r="B49" s="70"/>
      <c r="C49" s="70"/>
      <c r="D49" s="70"/>
      <c r="E49" s="70"/>
      <c r="F49" s="70"/>
      <c r="G49" s="70"/>
      <c r="H49" s="397"/>
      <c r="I49" s="70"/>
      <c r="J49" s="70"/>
      <c r="K49" s="70"/>
      <c r="L49" s="397"/>
      <c r="M49" s="397"/>
      <c r="N49" s="70"/>
      <c r="O49" s="70"/>
      <c r="P49" s="70"/>
      <c r="Q49" s="397"/>
      <c r="R49" s="397"/>
      <c r="S49" s="70"/>
      <c r="T49" s="70"/>
      <c r="U49" s="70"/>
      <c r="V49" s="397"/>
      <c r="W49" s="397"/>
      <c r="X49" s="70"/>
      <c r="Y49" s="70"/>
      <c r="Z49" s="70"/>
      <c r="AA49" s="397"/>
      <c r="AB49" s="397"/>
      <c r="AC49" s="70"/>
      <c r="AD49" s="70"/>
      <c r="AE49" s="70"/>
      <c r="AF49" s="310"/>
      <c r="AG49" s="58"/>
      <c r="AH49" s="58"/>
      <c r="AI49" s="58"/>
      <c r="AJ49" s="58"/>
      <c r="AK49" s="58"/>
      <c r="AL49" s="57"/>
    </row>
    <row r="50" spans="2:38" s="118" customFormat="1" ht="15.75" customHeight="1">
      <c r="B50" s="70"/>
      <c r="C50" s="70"/>
      <c r="D50" s="70"/>
      <c r="E50" s="70"/>
      <c r="F50" s="70"/>
      <c r="G50" s="70"/>
      <c r="H50" s="397"/>
      <c r="I50" s="70"/>
      <c r="J50" s="70"/>
      <c r="K50" s="70"/>
      <c r="L50" s="397"/>
      <c r="M50" s="397"/>
      <c r="N50" s="70"/>
      <c r="O50" s="70"/>
      <c r="P50" s="70"/>
      <c r="Q50" s="397"/>
      <c r="R50" s="397"/>
      <c r="S50" s="70"/>
      <c r="T50" s="70"/>
      <c r="U50" s="70"/>
      <c r="V50" s="397"/>
      <c r="W50" s="397"/>
      <c r="X50" s="70"/>
      <c r="Y50" s="70"/>
      <c r="Z50" s="70"/>
      <c r="AA50" s="397"/>
      <c r="AB50" s="397"/>
      <c r="AC50" s="70"/>
      <c r="AD50" s="70"/>
      <c r="AE50" s="70"/>
      <c r="AF50" s="310"/>
      <c r="AG50" s="58"/>
      <c r="AH50" s="58"/>
      <c r="AI50" s="58"/>
      <c r="AJ50" s="58"/>
      <c r="AK50" s="58"/>
      <c r="AL50" s="57"/>
    </row>
    <row r="51" spans="2:38" s="118" customFormat="1" ht="15.75" customHeight="1">
      <c r="B51" s="70"/>
      <c r="C51" s="70"/>
      <c r="D51" s="70"/>
      <c r="E51" s="70"/>
      <c r="F51" s="70"/>
      <c r="G51" s="70"/>
      <c r="H51" s="397"/>
      <c r="I51" s="70"/>
      <c r="J51" s="70"/>
      <c r="K51" s="70"/>
      <c r="L51" s="397"/>
      <c r="M51" s="397"/>
      <c r="N51" s="70"/>
      <c r="O51" s="70"/>
      <c r="P51" s="70"/>
      <c r="Q51" s="397"/>
      <c r="R51" s="397"/>
      <c r="S51" s="70"/>
      <c r="T51" s="70"/>
      <c r="U51" s="70"/>
      <c r="V51" s="397"/>
      <c r="W51" s="397"/>
      <c r="X51" s="70"/>
      <c r="Y51" s="70"/>
      <c r="Z51" s="70"/>
      <c r="AA51" s="397"/>
      <c r="AB51" s="397"/>
      <c r="AC51" s="70"/>
      <c r="AD51" s="70"/>
      <c r="AE51" s="70"/>
      <c r="AF51" s="310"/>
      <c r="AG51" s="58"/>
      <c r="AH51" s="58"/>
      <c r="AI51" s="58"/>
      <c r="AJ51" s="58"/>
      <c r="AK51" s="58"/>
      <c r="AL51" s="57"/>
    </row>
    <row r="52" spans="2:38" s="118" customFormat="1" ht="15.75" customHeight="1">
      <c r="B52" s="70"/>
      <c r="C52" s="70"/>
      <c r="D52" s="70"/>
      <c r="E52" s="70"/>
      <c r="F52" s="70"/>
      <c r="G52" s="70"/>
      <c r="H52" s="397"/>
      <c r="I52" s="70"/>
      <c r="J52" s="70"/>
      <c r="K52" s="70"/>
      <c r="L52" s="397"/>
      <c r="M52" s="397"/>
      <c r="N52" s="70"/>
      <c r="O52" s="70"/>
      <c r="P52" s="70"/>
      <c r="Q52" s="397"/>
      <c r="R52" s="397"/>
      <c r="S52" s="70"/>
      <c r="T52" s="70"/>
      <c r="U52" s="70"/>
      <c r="V52" s="397"/>
      <c r="W52" s="397"/>
      <c r="X52" s="70"/>
      <c r="Y52" s="70"/>
      <c r="Z52" s="70"/>
      <c r="AA52" s="397"/>
      <c r="AB52" s="397"/>
      <c r="AC52" s="70"/>
      <c r="AD52" s="70"/>
      <c r="AE52" s="70"/>
      <c r="AF52" s="310"/>
      <c r="AG52" s="58"/>
      <c r="AH52" s="58"/>
      <c r="AI52" s="58"/>
      <c r="AJ52" s="58"/>
      <c r="AK52" s="58"/>
      <c r="AL52" s="57"/>
    </row>
    <row r="53" spans="2:38" s="118" customFormat="1" ht="15.75" customHeight="1">
      <c r="B53" s="70"/>
      <c r="C53" s="70"/>
      <c r="D53" s="70"/>
      <c r="E53" s="70"/>
      <c r="F53" s="70"/>
      <c r="G53" s="70"/>
      <c r="H53" s="397"/>
      <c r="I53" s="70"/>
      <c r="J53" s="70"/>
      <c r="K53" s="70"/>
      <c r="L53" s="397"/>
      <c r="M53" s="397"/>
      <c r="N53" s="70"/>
      <c r="O53" s="70"/>
      <c r="P53" s="70"/>
      <c r="Q53" s="397"/>
      <c r="R53" s="397"/>
      <c r="S53" s="70"/>
      <c r="T53" s="70"/>
      <c r="U53" s="70"/>
      <c r="V53" s="397"/>
      <c r="W53" s="397"/>
      <c r="X53" s="70"/>
      <c r="Y53" s="70"/>
      <c r="Z53" s="70"/>
      <c r="AA53" s="397"/>
      <c r="AB53" s="397"/>
      <c r="AC53" s="70"/>
      <c r="AD53" s="70"/>
      <c r="AE53" s="70"/>
      <c r="AF53" s="310"/>
      <c r="AG53" s="58"/>
      <c r="AH53" s="58"/>
      <c r="AI53" s="58"/>
      <c r="AJ53" s="58"/>
      <c r="AK53" s="58"/>
      <c r="AL53" s="57"/>
    </row>
    <row r="54" spans="2:38" s="118" customFormat="1" ht="15.75" customHeight="1">
      <c r="B54" s="70"/>
      <c r="C54" s="70"/>
      <c r="D54" s="70"/>
      <c r="E54" s="70"/>
      <c r="F54" s="70"/>
      <c r="G54" s="70"/>
      <c r="H54" s="397"/>
      <c r="I54" s="70"/>
      <c r="J54" s="70"/>
      <c r="K54" s="70"/>
      <c r="L54" s="397"/>
      <c r="M54" s="397"/>
      <c r="N54" s="70"/>
      <c r="O54" s="70"/>
      <c r="P54" s="70"/>
      <c r="Q54" s="397"/>
      <c r="R54" s="397"/>
      <c r="S54" s="70"/>
      <c r="T54" s="70"/>
      <c r="U54" s="70"/>
      <c r="V54" s="397"/>
      <c r="W54" s="397"/>
      <c r="X54" s="70"/>
      <c r="Y54" s="70"/>
      <c r="Z54" s="70"/>
      <c r="AA54" s="397"/>
      <c r="AB54" s="397"/>
      <c r="AC54" s="70"/>
      <c r="AD54" s="70"/>
      <c r="AE54" s="70"/>
      <c r="AF54" s="310"/>
      <c r="AG54" s="58"/>
      <c r="AH54" s="58"/>
      <c r="AI54" s="58"/>
      <c r="AJ54" s="58"/>
      <c r="AK54" s="58"/>
      <c r="AL54" s="57"/>
    </row>
    <row r="55" spans="2:38" s="118" customFormat="1" ht="15.75" customHeight="1">
      <c r="B55" s="70"/>
      <c r="C55" s="70"/>
      <c r="D55" s="70"/>
      <c r="E55" s="70"/>
      <c r="F55" s="70"/>
      <c r="G55" s="70"/>
      <c r="H55" s="397"/>
      <c r="I55" s="70"/>
      <c r="J55" s="70"/>
      <c r="K55" s="70"/>
      <c r="L55" s="397"/>
      <c r="M55" s="397"/>
      <c r="N55" s="70"/>
      <c r="O55" s="70"/>
      <c r="P55" s="70"/>
      <c r="Q55" s="397"/>
      <c r="R55" s="397"/>
      <c r="S55" s="70"/>
      <c r="T55" s="70"/>
      <c r="U55" s="70"/>
      <c r="V55" s="397"/>
      <c r="W55" s="397"/>
      <c r="X55" s="70"/>
      <c r="Y55" s="70"/>
      <c r="Z55" s="70"/>
      <c r="AA55" s="397"/>
      <c r="AB55" s="397"/>
      <c r="AC55" s="70"/>
      <c r="AD55" s="70"/>
      <c r="AE55" s="70"/>
      <c r="AF55" s="310"/>
      <c r="AG55" s="58"/>
      <c r="AH55" s="58"/>
      <c r="AI55" s="58"/>
      <c r="AJ55" s="58"/>
      <c r="AK55" s="58"/>
      <c r="AL55" s="57"/>
    </row>
    <row r="56" spans="2:38" s="118" customFormat="1" ht="15.75" customHeight="1">
      <c r="B56" s="70"/>
      <c r="C56" s="70"/>
      <c r="D56" s="70"/>
      <c r="E56" s="70"/>
      <c r="F56" s="70"/>
      <c r="G56" s="70"/>
      <c r="H56" s="397"/>
      <c r="I56" s="70"/>
      <c r="J56" s="70"/>
      <c r="K56" s="70"/>
      <c r="L56" s="397"/>
      <c r="M56" s="397"/>
      <c r="N56" s="70"/>
      <c r="O56" s="70"/>
      <c r="P56" s="70"/>
      <c r="Q56" s="397"/>
      <c r="R56" s="397"/>
      <c r="S56" s="70"/>
      <c r="T56" s="70"/>
      <c r="U56" s="70"/>
      <c r="V56" s="397"/>
      <c r="W56" s="397"/>
      <c r="X56" s="70"/>
      <c r="Y56" s="70"/>
      <c r="Z56" s="70"/>
      <c r="AA56" s="397"/>
      <c r="AB56" s="397"/>
      <c r="AC56" s="70"/>
      <c r="AD56" s="70"/>
      <c r="AE56" s="70"/>
      <c r="AF56" s="310"/>
      <c r="AG56" s="58"/>
      <c r="AH56" s="58"/>
      <c r="AI56" s="58"/>
      <c r="AJ56" s="58"/>
      <c r="AK56" s="58"/>
      <c r="AL56" s="57"/>
    </row>
    <row r="57" spans="2:38" s="118" customFormat="1" ht="15.75" customHeight="1">
      <c r="B57" s="70"/>
      <c r="C57" s="70"/>
      <c r="D57" s="70"/>
      <c r="E57" s="70"/>
      <c r="F57" s="70"/>
      <c r="G57" s="70"/>
      <c r="H57" s="397"/>
      <c r="I57" s="70"/>
      <c r="J57" s="70"/>
      <c r="K57" s="70"/>
      <c r="L57" s="397"/>
      <c r="M57" s="397"/>
      <c r="N57" s="70"/>
      <c r="O57" s="70"/>
      <c r="P57" s="70"/>
      <c r="Q57" s="397"/>
      <c r="R57" s="397"/>
      <c r="S57" s="70"/>
      <c r="T57" s="70"/>
      <c r="U57" s="70"/>
      <c r="V57" s="397"/>
      <c r="W57" s="397"/>
      <c r="X57" s="70"/>
      <c r="Y57" s="70"/>
      <c r="Z57" s="70"/>
      <c r="AA57" s="397"/>
      <c r="AB57" s="397"/>
      <c r="AC57" s="70"/>
      <c r="AD57" s="70"/>
      <c r="AE57" s="70"/>
      <c r="AF57" s="310"/>
      <c r="AG57" s="58"/>
      <c r="AH57" s="58"/>
      <c r="AI57" s="58"/>
      <c r="AJ57" s="58"/>
      <c r="AK57" s="58"/>
      <c r="AL57" s="57"/>
    </row>
    <row r="58" spans="2:38" s="118" customFormat="1" ht="15.75" customHeight="1">
      <c r="B58" s="70"/>
      <c r="C58" s="70"/>
      <c r="D58" s="70"/>
      <c r="E58" s="70"/>
      <c r="F58" s="70"/>
      <c r="G58" s="70"/>
      <c r="H58" s="397"/>
      <c r="I58" s="70"/>
      <c r="J58" s="70"/>
      <c r="K58" s="70"/>
      <c r="L58" s="397"/>
      <c r="M58" s="397"/>
      <c r="N58" s="70"/>
      <c r="O58" s="70"/>
      <c r="P58" s="70"/>
      <c r="Q58" s="397"/>
      <c r="R58" s="397"/>
      <c r="S58" s="70"/>
      <c r="T58" s="70"/>
      <c r="U58" s="70"/>
      <c r="V58" s="397"/>
      <c r="W58" s="397"/>
      <c r="X58" s="70"/>
      <c r="Y58" s="70"/>
      <c r="Z58" s="70"/>
      <c r="AA58" s="397"/>
      <c r="AB58" s="397"/>
      <c r="AC58" s="70"/>
      <c r="AD58" s="70"/>
      <c r="AE58" s="70"/>
      <c r="AF58" s="310"/>
      <c r="AG58" s="58"/>
      <c r="AH58" s="58"/>
      <c r="AI58" s="58"/>
      <c r="AJ58" s="58"/>
      <c r="AK58" s="58"/>
      <c r="AL58" s="57"/>
    </row>
    <row r="59" spans="2:38" s="118" customFormat="1" ht="15.75" customHeight="1">
      <c r="B59" s="70"/>
      <c r="C59" s="70"/>
      <c r="D59" s="70"/>
      <c r="E59" s="70"/>
      <c r="F59" s="70"/>
      <c r="G59" s="70"/>
      <c r="H59" s="397"/>
      <c r="I59" s="70"/>
      <c r="J59" s="70"/>
      <c r="K59" s="70"/>
      <c r="L59" s="397"/>
      <c r="M59" s="397"/>
      <c r="N59" s="70"/>
      <c r="O59" s="70"/>
      <c r="P59" s="70"/>
      <c r="Q59" s="397"/>
      <c r="R59" s="397"/>
      <c r="S59" s="70"/>
      <c r="T59" s="70"/>
      <c r="U59" s="70"/>
      <c r="V59" s="397"/>
      <c r="W59" s="397"/>
      <c r="X59" s="70"/>
      <c r="Y59" s="70"/>
      <c r="Z59" s="70"/>
      <c r="AA59" s="397"/>
      <c r="AB59" s="397"/>
      <c r="AC59" s="70"/>
      <c r="AD59" s="70"/>
      <c r="AE59" s="70"/>
      <c r="AF59" s="310"/>
      <c r="AG59" s="58"/>
      <c r="AH59" s="58"/>
      <c r="AI59" s="58"/>
      <c r="AJ59" s="58"/>
      <c r="AK59" s="58"/>
      <c r="AL59" s="57"/>
    </row>
    <row r="60" spans="2:38" s="118" customFormat="1" ht="15.75" customHeight="1">
      <c r="B60" s="70"/>
      <c r="C60" s="70"/>
      <c r="D60" s="70"/>
      <c r="E60" s="70"/>
      <c r="F60" s="70"/>
      <c r="G60" s="70"/>
      <c r="H60" s="397"/>
      <c r="I60" s="70"/>
      <c r="J60" s="70"/>
      <c r="K60" s="70"/>
      <c r="L60" s="397"/>
      <c r="M60" s="397"/>
      <c r="N60" s="70"/>
      <c r="O60" s="70"/>
      <c r="P60" s="70"/>
      <c r="Q60" s="397"/>
      <c r="R60" s="397"/>
      <c r="S60" s="70"/>
      <c r="T60" s="70"/>
      <c r="U60" s="70"/>
      <c r="V60" s="397"/>
      <c r="W60" s="397"/>
      <c r="X60" s="70"/>
      <c r="Y60" s="70"/>
      <c r="Z60" s="70"/>
      <c r="AA60" s="397"/>
      <c r="AB60" s="397"/>
      <c r="AC60" s="70"/>
      <c r="AD60" s="70"/>
      <c r="AE60" s="70"/>
      <c r="AF60" s="310"/>
      <c r="AG60" s="58"/>
      <c r="AH60" s="58"/>
      <c r="AI60" s="58"/>
      <c r="AJ60" s="58"/>
      <c r="AK60" s="58"/>
      <c r="AL60" s="57"/>
    </row>
    <row r="61" spans="2:38" s="118" customFormat="1" ht="15.75" customHeight="1">
      <c r="B61" s="70"/>
      <c r="C61" s="70"/>
      <c r="D61" s="70"/>
      <c r="E61" s="70"/>
      <c r="F61" s="70"/>
      <c r="G61" s="70"/>
      <c r="H61" s="397"/>
      <c r="I61" s="70"/>
      <c r="J61" s="70"/>
      <c r="K61" s="70"/>
      <c r="L61" s="397"/>
      <c r="M61" s="397"/>
      <c r="N61" s="70"/>
      <c r="O61" s="70"/>
      <c r="P61" s="70"/>
      <c r="Q61" s="397"/>
      <c r="R61" s="397"/>
      <c r="S61" s="70"/>
      <c r="T61" s="70"/>
      <c r="U61" s="70"/>
      <c r="V61" s="397"/>
      <c r="W61" s="397"/>
      <c r="X61" s="70"/>
      <c r="Y61" s="70"/>
      <c r="Z61" s="70"/>
      <c r="AA61" s="397"/>
      <c r="AB61" s="397"/>
      <c r="AC61" s="70"/>
      <c r="AD61" s="70"/>
      <c r="AE61" s="70"/>
      <c r="AF61" s="310"/>
      <c r="AG61" s="58"/>
      <c r="AH61" s="58"/>
      <c r="AI61" s="58"/>
      <c r="AJ61" s="58"/>
      <c r="AK61" s="58"/>
      <c r="AL61" s="57"/>
    </row>
    <row r="62" spans="2:38" s="118" customFormat="1" ht="15.75" customHeight="1">
      <c r="B62" s="70"/>
      <c r="C62" s="70"/>
      <c r="D62" s="70"/>
      <c r="E62" s="70"/>
      <c r="F62" s="70"/>
      <c r="G62" s="70"/>
      <c r="H62" s="397"/>
      <c r="I62" s="70"/>
      <c r="J62" s="70"/>
      <c r="K62" s="70"/>
      <c r="L62" s="397"/>
      <c r="M62" s="397"/>
      <c r="N62" s="70"/>
      <c r="O62" s="70"/>
      <c r="P62" s="70"/>
      <c r="Q62" s="397"/>
      <c r="R62" s="397"/>
      <c r="S62" s="70"/>
      <c r="T62" s="70"/>
      <c r="U62" s="70"/>
      <c r="V62" s="397"/>
      <c r="W62" s="397"/>
      <c r="X62" s="70"/>
      <c r="Y62" s="70"/>
      <c r="Z62" s="70"/>
      <c r="AA62" s="397"/>
      <c r="AB62" s="397"/>
      <c r="AC62" s="70"/>
      <c r="AD62" s="70"/>
      <c r="AE62" s="70"/>
      <c r="AF62" s="310"/>
      <c r="AG62" s="58"/>
      <c r="AH62" s="58"/>
      <c r="AI62" s="58"/>
      <c r="AJ62" s="58"/>
      <c r="AK62" s="58"/>
      <c r="AL62" s="57"/>
    </row>
    <row r="63" spans="2:38" s="118" customFormat="1" ht="15.75" customHeight="1">
      <c r="B63" s="70"/>
      <c r="C63" s="70"/>
      <c r="D63" s="70"/>
      <c r="E63" s="70"/>
      <c r="F63" s="70"/>
      <c r="G63" s="70"/>
      <c r="H63" s="397"/>
      <c r="I63" s="70"/>
      <c r="J63" s="70"/>
      <c r="K63" s="70"/>
      <c r="L63" s="397"/>
      <c r="M63" s="397"/>
      <c r="N63" s="70"/>
      <c r="O63" s="70"/>
      <c r="P63" s="70"/>
      <c r="Q63" s="397"/>
      <c r="R63" s="397"/>
      <c r="S63" s="70"/>
      <c r="T63" s="70"/>
      <c r="U63" s="70"/>
      <c r="V63" s="397"/>
      <c r="W63" s="397"/>
      <c r="X63" s="70"/>
      <c r="Y63" s="70"/>
      <c r="Z63" s="70"/>
      <c r="AA63" s="397"/>
      <c r="AB63" s="397"/>
      <c r="AC63" s="70"/>
      <c r="AD63" s="70"/>
      <c r="AE63" s="70"/>
      <c r="AF63" s="310"/>
      <c r="AG63" s="58"/>
      <c r="AH63" s="58"/>
      <c r="AI63" s="58"/>
      <c r="AJ63" s="58"/>
      <c r="AK63" s="58"/>
      <c r="AL63" s="57"/>
    </row>
    <row r="64" spans="2:38" s="118" customFormat="1" ht="15.75" customHeight="1">
      <c r="B64" s="70"/>
      <c r="C64" s="70"/>
      <c r="D64" s="70"/>
      <c r="E64" s="70"/>
      <c r="F64" s="70"/>
      <c r="G64" s="70"/>
      <c r="H64" s="397"/>
      <c r="I64" s="70"/>
      <c r="J64" s="70"/>
      <c r="K64" s="70"/>
      <c r="L64" s="397"/>
      <c r="M64" s="397"/>
      <c r="N64" s="70"/>
      <c r="O64" s="70"/>
      <c r="P64" s="70"/>
      <c r="Q64" s="397"/>
      <c r="R64" s="397"/>
      <c r="S64" s="70"/>
      <c r="T64" s="70"/>
      <c r="U64" s="70"/>
      <c r="V64" s="397"/>
      <c r="W64" s="397"/>
      <c r="X64" s="70"/>
      <c r="Y64" s="70"/>
      <c r="Z64" s="70"/>
      <c r="AA64" s="397"/>
      <c r="AB64" s="397"/>
      <c r="AC64" s="70"/>
      <c r="AD64" s="70"/>
      <c r="AE64" s="70"/>
      <c r="AF64" s="310"/>
      <c r="AG64" s="58"/>
      <c r="AH64" s="58"/>
      <c r="AI64" s="58"/>
      <c r="AJ64" s="58"/>
      <c r="AK64" s="58"/>
      <c r="AL64" s="57"/>
    </row>
    <row r="65" spans="2:38" s="118" customFormat="1" ht="15.75" customHeight="1">
      <c r="B65" s="70"/>
      <c r="C65" s="70"/>
      <c r="D65" s="70"/>
      <c r="E65" s="70"/>
      <c r="F65" s="70"/>
      <c r="G65" s="70"/>
      <c r="H65" s="397"/>
      <c r="I65" s="70"/>
      <c r="J65" s="70"/>
      <c r="K65" s="70"/>
      <c r="L65" s="397"/>
      <c r="M65" s="397"/>
      <c r="N65" s="70"/>
      <c r="O65" s="70"/>
      <c r="P65" s="70"/>
      <c r="Q65" s="397"/>
      <c r="R65" s="397"/>
      <c r="S65" s="70"/>
      <c r="T65" s="70"/>
      <c r="U65" s="70"/>
      <c r="V65" s="397"/>
      <c r="W65" s="397"/>
      <c r="X65" s="70"/>
      <c r="Y65" s="70"/>
      <c r="Z65" s="70"/>
      <c r="AA65" s="397"/>
      <c r="AB65" s="397"/>
      <c r="AC65" s="70"/>
      <c r="AD65" s="70"/>
      <c r="AE65" s="70"/>
      <c r="AF65" s="310"/>
      <c r="AG65" s="58"/>
      <c r="AH65" s="58"/>
      <c r="AI65" s="58"/>
      <c r="AJ65" s="58"/>
      <c r="AK65" s="58"/>
      <c r="AL65" s="57"/>
    </row>
    <row r="66" spans="2:38" s="118" customFormat="1" ht="15.75" customHeight="1">
      <c r="B66" s="70"/>
      <c r="C66" s="70"/>
      <c r="D66" s="70"/>
      <c r="E66" s="70"/>
      <c r="F66" s="70"/>
      <c r="G66" s="70"/>
      <c r="H66" s="397"/>
      <c r="I66" s="70"/>
      <c r="J66" s="70"/>
      <c r="K66" s="70"/>
      <c r="L66" s="397"/>
      <c r="M66" s="397"/>
      <c r="N66" s="70"/>
      <c r="O66" s="70"/>
      <c r="P66" s="70"/>
      <c r="Q66" s="397"/>
      <c r="R66" s="397"/>
      <c r="S66" s="70"/>
      <c r="T66" s="70"/>
      <c r="U66" s="70"/>
      <c r="V66" s="397"/>
      <c r="W66" s="397"/>
      <c r="X66" s="70"/>
      <c r="Y66" s="70"/>
      <c r="Z66" s="70"/>
      <c r="AA66" s="397"/>
      <c r="AB66" s="397"/>
      <c r="AC66" s="70"/>
      <c r="AD66" s="70"/>
      <c r="AE66" s="70"/>
      <c r="AF66" s="310"/>
      <c r="AG66" s="58"/>
      <c r="AH66" s="58"/>
      <c r="AI66" s="58"/>
      <c r="AJ66" s="58"/>
      <c r="AK66" s="58"/>
      <c r="AL66" s="57"/>
    </row>
    <row r="67" spans="2:38" s="118" customFormat="1" ht="15.75" customHeight="1">
      <c r="B67" s="70"/>
      <c r="C67" s="70"/>
      <c r="D67" s="70"/>
      <c r="E67" s="70"/>
      <c r="F67" s="70"/>
      <c r="G67" s="70"/>
      <c r="H67" s="397"/>
      <c r="I67" s="70"/>
      <c r="J67" s="70"/>
      <c r="K67" s="70"/>
      <c r="L67" s="397"/>
      <c r="M67" s="397"/>
      <c r="N67" s="70"/>
      <c r="O67" s="70"/>
      <c r="P67" s="70"/>
      <c r="Q67" s="397"/>
      <c r="R67" s="397"/>
      <c r="S67" s="70"/>
      <c r="T67" s="70"/>
      <c r="U67" s="70"/>
      <c r="V67" s="397"/>
      <c r="W67" s="397"/>
      <c r="X67" s="70"/>
      <c r="Y67" s="70"/>
      <c r="Z67" s="70"/>
      <c r="AA67" s="397"/>
      <c r="AB67" s="397"/>
      <c r="AC67" s="70"/>
      <c r="AD67" s="70"/>
      <c r="AE67" s="70"/>
      <c r="AF67" s="310"/>
      <c r="AG67" s="58"/>
      <c r="AH67" s="58"/>
      <c r="AI67" s="58"/>
      <c r="AJ67" s="58"/>
      <c r="AK67" s="58"/>
      <c r="AL67" s="57"/>
    </row>
    <row r="68" spans="2:38" s="118" customFormat="1" ht="15.75" customHeight="1">
      <c r="B68" s="70"/>
      <c r="C68" s="70"/>
      <c r="D68" s="70"/>
      <c r="E68" s="70"/>
      <c r="F68" s="70"/>
      <c r="G68" s="70"/>
      <c r="H68" s="397"/>
      <c r="I68" s="70"/>
      <c r="J68" s="70"/>
      <c r="K68" s="70"/>
      <c r="L68" s="397"/>
      <c r="M68" s="397"/>
      <c r="N68" s="70"/>
      <c r="O68" s="70"/>
      <c r="P68" s="70"/>
      <c r="Q68" s="397"/>
      <c r="R68" s="397"/>
      <c r="S68" s="70"/>
      <c r="T68" s="70"/>
      <c r="U68" s="70"/>
      <c r="V68" s="397"/>
      <c r="W68" s="397"/>
      <c r="X68" s="70"/>
      <c r="Y68" s="70"/>
      <c r="Z68" s="70"/>
      <c r="AA68" s="397"/>
      <c r="AB68" s="397"/>
      <c r="AC68" s="70"/>
      <c r="AD68" s="70"/>
      <c r="AE68" s="70"/>
      <c r="AF68" s="310"/>
      <c r="AG68" s="58"/>
      <c r="AH68" s="58"/>
      <c r="AI68" s="58"/>
      <c r="AJ68" s="58"/>
      <c r="AK68" s="58"/>
      <c r="AL68" s="57"/>
    </row>
    <row r="69" spans="2:38" s="118" customFormat="1" ht="15.75" customHeight="1">
      <c r="B69" s="70"/>
      <c r="C69" s="70"/>
      <c r="D69" s="70"/>
      <c r="E69" s="70"/>
      <c r="F69" s="70"/>
      <c r="G69" s="70"/>
      <c r="H69" s="397"/>
      <c r="I69" s="70"/>
      <c r="J69" s="70"/>
      <c r="K69" s="70"/>
      <c r="L69" s="397"/>
      <c r="M69" s="397"/>
      <c r="N69" s="70"/>
      <c r="O69" s="70"/>
      <c r="P69" s="70"/>
      <c r="Q69" s="397"/>
      <c r="R69" s="397"/>
      <c r="S69" s="70"/>
      <c r="T69" s="70"/>
      <c r="U69" s="70"/>
      <c r="V69" s="397"/>
      <c r="W69" s="397"/>
      <c r="X69" s="70"/>
      <c r="Y69" s="70"/>
      <c r="Z69" s="70"/>
      <c r="AA69" s="397"/>
      <c r="AB69" s="397"/>
      <c r="AC69" s="70"/>
      <c r="AD69" s="70"/>
      <c r="AE69" s="70"/>
      <c r="AF69" s="310"/>
      <c r="AG69" s="58"/>
      <c r="AH69" s="58"/>
      <c r="AI69" s="58"/>
      <c r="AJ69" s="58"/>
      <c r="AK69" s="58"/>
      <c r="AL69" s="57"/>
    </row>
    <row r="70" spans="2:38" s="118" customFormat="1" ht="15.75" customHeight="1">
      <c r="B70" s="70"/>
      <c r="C70" s="70"/>
      <c r="D70" s="70"/>
      <c r="E70" s="70"/>
      <c r="F70" s="70"/>
      <c r="G70" s="70"/>
      <c r="H70" s="397"/>
      <c r="I70" s="70"/>
      <c r="J70" s="70"/>
      <c r="K70" s="70"/>
      <c r="L70" s="397"/>
      <c r="M70" s="397"/>
      <c r="N70" s="70"/>
      <c r="O70" s="70"/>
      <c r="P70" s="70"/>
      <c r="Q70" s="397"/>
      <c r="R70" s="397"/>
      <c r="S70" s="70"/>
      <c r="T70" s="70"/>
      <c r="U70" s="70"/>
      <c r="V70" s="397"/>
      <c r="W70" s="397"/>
      <c r="X70" s="70"/>
      <c r="Y70" s="70"/>
      <c r="Z70" s="70"/>
      <c r="AA70" s="397"/>
      <c r="AB70" s="397"/>
      <c r="AC70" s="70"/>
      <c r="AD70" s="70"/>
      <c r="AE70" s="70"/>
      <c r="AF70" s="310"/>
      <c r="AG70" s="58"/>
      <c r="AH70" s="58"/>
      <c r="AI70" s="58"/>
      <c r="AJ70" s="58"/>
      <c r="AK70" s="58"/>
      <c r="AL70" s="57"/>
    </row>
    <row r="71" spans="2:38" s="118" customFormat="1" ht="15.75" customHeight="1">
      <c r="B71" s="70"/>
      <c r="C71" s="70"/>
      <c r="D71" s="70"/>
      <c r="E71" s="70"/>
      <c r="F71" s="70"/>
      <c r="G71" s="70"/>
      <c r="H71" s="397"/>
      <c r="I71" s="70"/>
      <c r="J71" s="70"/>
      <c r="K71" s="70"/>
      <c r="L71" s="397"/>
      <c r="M71" s="397"/>
      <c r="N71" s="70"/>
      <c r="O71" s="70"/>
      <c r="P71" s="70"/>
      <c r="Q71" s="397"/>
      <c r="R71" s="397"/>
      <c r="S71" s="70"/>
      <c r="T71" s="70"/>
      <c r="U71" s="70"/>
      <c r="V71" s="397"/>
      <c r="W71" s="397"/>
      <c r="X71" s="70"/>
      <c r="Y71" s="70"/>
      <c r="Z71" s="70"/>
      <c r="AA71" s="397"/>
      <c r="AB71" s="397"/>
      <c r="AC71" s="70"/>
      <c r="AD71" s="70"/>
      <c r="AE71" s="70"/>
      <c r="AF71" s="310"/>
      <c r="AG71" s="58"/>
      <c r="AH71" s="58"/>
      <c r="AI71" s="58"/>
      <c r="AJ71" s="58"/>
      <c r="AK71" s="58"/>
      <c r="AL71" s="57"/>
    </row>
    <row r="72" spans="2:38" s="118" customFormat="1" ht="15.75" customHeight="1">
      <c r="B72" s="70"/>
      <c r="C72" s="70"/>
      <c r="D72" s="70"/>
      <c r="E72" s="70"/>
      <c r="F72" s="70"/>
      <c r="G72" s="70"/>
      <c r="H72" s="397"/>
      <c r="I72" s="70"/>
      <c r="J72" s="70"/>
      <c r="K72" s="70"/>
      <c r="L72" s="397"/>
      <c r="M72" s="397"/>
      <c r="N72" s="70"/>
      <c r="O72" s="70"/>
      <c r="P72" s="70"/>
      <c r="Q72" s="397"/>
      <c r="R72" s="397"/>
      <c r="S72" s="70"/>
      <c r="T72" s="70"/>
      <c r="U72" s="70"/>
      <c r="V72" s="397"/>
      <c r="W72" s="397"/>
      <c r="X72" s="70"/>
      <c r="Y72" s="70"/>
      <c r="Z72" s="70"/>
      <c r="AA72" s="397"/>
      <c r="AB72" s="397"/>
      <c r="AC72" s="70"/>
      <c r="AD72" s="70"/>
      <c r="AE72" s="70"/>
      <c r="AF72" s="310"/>
      <c r="AG72" s="58"/>
      <c r="AH72" s="58"/>
      <c r="AI72" s="58"/>
      <c r="AJ72" s="58"/>
      <c r="AK72" s="58"/>
      <c r="AL72" s="57"/>
    </row>
    <row r="73" spans="2:38" s="118" customFormat="1" ht="15.75" customHeight="1">
      <c r="B73" s="70"/>
      <c r="C73" s="70"/>
      <c r="D73" s="70"/>
      <c r="E73" s="70"/>
      <c r="F73" s="70"/>
      <c r="G73" s="70"/>
      <c r="H73" s="397"/>
      <c r="I73" s="70"/>
      <c r="J73" s="70"/>
      <c r="K73" s="70"/>
      <c r="L73" s="397"/>
      <c r="M73" s="397"/>
      <c r="N73" s="70"/>
      <c r="O73" s="70"/>
      <c r="P73" s="70"/>
      <c r="Q73" s="397"/>
      <c r="R73" s="397"/>
      <c r="S73" s="70"/>
      <c r="T73" s="70"/>
      <c r="U73" s="70"/>
      <c r="V73" s="397"/>
      <c r="W73" s="397"/>
      <c r="X73" s="70"/>
      <c r="Y73" s="70"/>
      <c r="Z73" s="70"/>
      <c r="AA73" s="397"/>
      <c r="AB73" s="397"/>
      <c r="AC73" s="70"/>
      <c r="AD73" s="70"/>
      <c r="AE73" s="70"/>
      <c r="AF73" s="310"/>
      <c r="AG73" s="58"/>
      <c r="AH73" s="58"/>
      <c r="AI73" s="58"/>
      <c r="AJ73" s="58"/>
      <c r="AK73" s="58"/>
      <c r="AL73" s="57"/>
    </row>
    <row r="74" spans="2:38" s="118" customFormat="1" ht="15.75" customHeight="1">
      <c r="B74" s="70"/>
      <c r="C74" s="70"/>
      <c r="D74" s="70"/>
      <c r="E74" s="70"/>
      <c r="F74" s="70"/>
      <c r="G74" s="70"/>
      <c r="H74" s="397"/>
      <c r="I74" s="70"/>
      <c r="J74" s="70"/>
      <c r="K74" s="70"/>
      <c r="L74" s="397"/>
      <c r="M74" s="397"/>
      <c r="N74" s="70"/>
      <c r="O74" s="70"/>
      <c r="P74" s="70"/>
      <c r="Q74" s="397"/>
      <c r="R74" s="397"/>
      <c r="S74" s="70"/>
      <c r="T74" s="70"/>
      <c r="U74" s="70"/>
      <c r="V74" s="397"/>
      <c r="W74" s="397"/>
      <c r="X74" s="70"/>
      <c r="Y74" s="70"/>
      <c r="Z74" s="70"/>
      <c r="AA74" s="397"/>
      <c r="AB74" s="397"/>
      <c r="AC74" s="70"/>
      <c r="AD74" s="70"/>
      <c r="AE74" s="70"/>
      <c r="AF74" s="310"/>
      <c r="AG74" s="58"/>
      <c r="AH74" s="58"/>
      <c r="AI74" s="58"/>
      <c r="AJ74" s="58"/>
      <c r="AK74" s="58"/>
      <c r="AL74" s="57"/>
    </row>
    <row r="75" spans="2:38" s="118" customFormat="1" ht="15.75" customHeight="1">
      <c r="B75" s="70"/>
      <c r="C75" s="70"/>
      <c r="D75" s="70"/>
      <c r="E75" s="70"/>
      <c r="F75" s="70"/>
      <c r="G75" s="70"/>
      <c r="H75" s="397"/>
      <c r="I75" s="70"/>
      <c r="J75" s="70"/>
      <c r="K75" s="70"/>
      <c r="L75" s="397"/>
      <c r="M75" s="397"/>
      <c r="N75" s="70"/>
      <c r="O75" s="70"/>
      <c r="P75" s="70"/>
      <c r="Q75" s="397"/>
      <c r="R75" s="397"/>
      <c r="S75" s="70"/>
      <c r="T75" s="70"/>
      <c r="U75" s="70"/>
      <c r="V75" s="397"/>
      <c r="W75" s="397"/>
      <c r="X75" s="70"/>
      <c r="Y75" s="70"/>
      <c r="Z75" s="70"/>
      <c r="AA75" s="397"/>
      <c r="AB75" s="397"/>
      <c r="AC75" s="70"/>
      <c r="AD75" s="70"/>
      <c r="AE75" s="70"/>
      <c r="AF75" s="310"/>
      <c r="AG75" s="58"/>
      <c r="AH75" s="58"/>
      <c r="AI75" s="58"/>
      <c r="AJ75" s="58"/>
      <c r="AK75" s="58"/>
      <c r="AL75" s="57"/>
    </row>
    <row r="76" spans="2:38" s="118" customFormat="1" ht="15.75" customHeight="1">
      <c r="B76" s="70"/>
      <c r="C76" s="70"/>
      <c r="D76" s="70"/>
      <c r="E76" s="70"/>
      <c r="F76" s="70"/>
      <c r="G76" s="70"/>
      <c r="H76" s="397"/>
      <c r="I76" s="70"/>
      <c r="J76" s="70"/>
      <c r="K76" s="70"/>
      <c r="L76" s="397"/>
      <c r="M76" s="397"/>
      <c r="N76" s="70"/>
      <c r="O76" s="70"/>
      <c r="P76" s="70"/>
      <c r="Q76" s="397"/>
      <c r="R76" s="397"/>
      <c r="S76" s="70"/>
      <c r="T76" s="70"/>
      <c r="U76" s="70"/>
      <c r="V76" s="397"/>
      <c r="W76" s="397"/>
      <c r="X76" s="70"/>
      <c r="Y76" s="70"/>
      <c r="Z76" s="70"/>
      <c r="AA76" s="397"/>
      <c r="AB76" s="397"/>
      <c r="AC76" s="70"/>
      <c r="AD76" s="70"/>
      <c r="AE76" s="70"/>
      <c r="AF76" s="310"/>
      <c r="AG76" s="58"/>
      <c r="AH76" s="58"/>
      <c r="AI76" s="58"/>
      <c r="AJ76" s="58"/>
      <c r="AK76" s="58"/>
      <c r="AL76" s="57"/>
    </row>
    <row r="77" spans="2:38" s="118" customFormat="1" ht="15.75" customHeight="1">
      <c r="B77" s="70"/>
      <c r="C77" s="70"/>
      <c r="D77" s="70"/>
      <c r="E77" s="70"/>
      <c r="F77" s="70"/>
      <c r="G77" s="70"/>
      <c r="H77" s="397"/>
      <c r="I77" s="70"/>
      <c r="J77" s="70"/>
      <c r="K77" s="70"/>
      <c r="L77" s="397"/>
      <c r="M77" s="397"/>
      <c r="N77" s="70"/>
      <c r="O77" s="70"/>
      <c r="P77" s="70"/>
      <c r="Q77" s="397"/>
      <c r="R77" s="397"/>
      <c r="S77" s="70"/>
      <c r="T77" s="70"/>
      <c r="U77" s="70"/>
      <c r="V77" s="397"/>
      <c r="W77" s="397"/>
      <c r="X77" s="70"/>
      <c r="Y77" s="70"/>
      <c r="Z77" s="70"/>
      <c r="AA77" s="397"/>
      <c r="AB77" s="397"/>
      <c r="AC77" s="70"/>
      <c r="AD77" s="70"/>
      <c r="AE77" s="70"/>
      <c r="AF77" s="310"/>
      <c r="AG77" s="58"/>
      <c r="AH77" s="58"/>
      <c r="AI77" s="58"/>
      <c r="AJ77" s="58"/>
      <c r="AK77" s="58"/>
      <c r="AL77" s="57"/>
    </row>
    <row r="78" spans="2:38" s="118" customFormat="1" ht="15.75" customHeight="1">
      <c r="B78" s="70"/>
      <c r="C78" s="70"/>
      <c r="D78" s="70"/>
      <c r="E78" s="70"/>
      <c r="F78" s="70"/>
      <c r="G78" s="70"/>
      <c r="H78" s="397"/>
      <c r="I78" s="70"/>
      <c r="J78" s="70"/>
      <c r="K78" s="70"/>
      <c r="L78" s="397"/>
      <c r="M78" s="397"/>
      <c r="N78" s="70"/>
      <c r="O78" s="70"/>
      <c r="P78" s="70"/>
      <c r="Q78" s="397"/>
      <c r="R78" s="397"/>
      <c r="S78" s="70"/>
      <c r="T78" s="70"/>
      <c r="U78" s="70"/>
      <c r="V78" s="397"/>
      <c r="W78" s="397"/>
      <c r="X78" s="70"/>
      <c r="Y78" s="70"/>
      <c r="Z78" s="70"/>
      <c r="AA78" s="397"/>
      <c r="AB78" s="397"/>
      <c r="AC78" s="70"/>
      <c r="AD78" s="70"/>
      <c r="AE78" s="70"/>
      <c r="AF78" s="310"/>
      <c r="AG78" s="58"/>
      <c r="AH78" s="58"/>
      <c r="AI78" s="58"/>
      <c r="AJ78" s="58"/>
      <c r="AK78" s="58"/>
      <c r="AL78" s="57"/>
    </row>
    <row r="79" spans="2:38" s="118" customFormat="1" ht="15.75" customHeight="1">
      <c r="B79" s="70"/>
      <c r="C79" s="70"/>
      <c r="D79" s="70"/>
      <c r="E79" s="70"/>
      <c r="F79" s="70"/>
      <c r="G79" s="70"/>
      <c r="H79" s="397"/>
      <c r="I79" s="70"/>
      <c r="J79" s="70"/>
      <c r="K79" s="70"/>
      <c r="L79" s="397"/>
      <c r="M79" s="397"/>
      <c r="N79" s="70"/>
      <c r="O79" s="70"/>
      <c r="P79" s="70"/>
      <c r="Q79" s="397"/>
      <c r="R79" s="397"/>
      <c r="S79" s="70"/>
      <c r="T79" s="70"/>
      <c r="U79" s="70"/>
      <c r="V79" s="397"/>
      <c r="W79" s="397"/>
      <c r="X79" s="70"/>
      <c r="Y79" s="70"/>
      <c r="Z79" s="70"/>
      <c r="AA79" s="397"/>
      <c r="AB79" s="397"/>
      <c r="AC79" s="70"/>
      <c r="AD79" s="70"/>
      <c r="AE79" s="70"/>
      <c r="AF79" s="310"/>
      <c r="AG79" s="58"/>
      <c r="AH79" s="58"/>
      <c r="AI79" s="58"/>
      <c r="AJ79" s="58"/>
      <c r="AK79" s="58"/>
      <c r="AL79" s="57"/>
    </row>
    <row r="80" spans="2:38" s="118" customFormat="1" ht="15.75" customHeight="1">
      <c r="B80" s="70"/>
      <c r="C80" s="70"/>
      <c r="D80" s="70"/>
      <c r="E80" s="70"/>
      <c r="F80" s="70"/>
      <c r="G80" s="70"/>
      <c r="H80" s="397"/>
      <c r="I80" s="70"/>
      <c r="J80" s="70"/>
      <c r="K80" s="70"/>
      <c r="L80" s="397"/>
      <c r="M80" s="397"/>
      <c r="N80" s="70"/>
      <c r="O80" s="70"/>
      <c r="P80" s="70"/>
      <c r="Q80" s="397"/>
      <c r="R80" s="397"/>
      <c r="S80" s="70"/>
      <c r="T80" s="70"/>
      <c r="U80" s="70"/>
      <c r="V80" s="397"/>
      <c r="W80" s="397"/>
      <c r="X80" s="70"/>
      <c r="Y80" s="70"/>
      <c r="Z80" s="70"/>
      <c r="AA80" s="397"/>
      <c r="AB80" s="397"/>
      <c r="AC80" s="70"/>
      <c r="AD80" s="70"/>
      <c r="AE80" s="70"/>
      <c r="AF80" s="310"/>
      <c r="AG80" s="58"/>
      <c r="AH80" s="58"/>
      <c r="AI80" s="58"/>
      <c r="AJ80" s="58"/>
      <c r="AK80" s="58"/>
      <c r="AL80" s="57"/>
    </row>
    <row r="81" spans="2:38" s="118" customFormat="1" ht="15.75" customHeight="1">
      <c r="B81" s="70"/>
      <c r="C81" s="70"/>
      <c r="D81" s="70"/>
      <c r="E81" s="70"/>
      <c r="F81" s="70"/>
      <c r="G81" s="70"/>
      <c r="H81" s="397"/>
      <c r="I81" s="70"/>
      <c r="J81" s="70"/>
      <c r="K81" s="70"/>
      <c r="L81" s="397"/>
      <c r="M81" s="397"/>
      <c r="N81" s="70"/>
      <c r="O81" s="70"/>
      <c r="P81" s="70"/>
      <c r="Q81" s="397"/>
      <c r="R81" s="397"/>
      <c r="S81" s="70"/>
      <c r="T81" s="70"/>
      <c r="U81" s="70"/>
      <c r="V81" s="397"/>
      <c r="W81" s="397"/>
      <c r="X81" s="70"/>
      <c r="Y81" s="70"/>
      <c r="Z81" s="70"/>
      <c r="AA81" s="397"/>
      <c r="AB81" s="397"/>
      <c r="AC81" s="70"/>
      <c r="AD81" s="70"/>
      <c r="AE81" s="70"/>
      <c r="AF81" s="310"/>
      <c r="AG81" s="58"/>
      <c r="AH81" s="58"/>
      <c r="AI81" s="58"/>
      <c r="AJ81" s="58"/>
      <c r="AK81" s="58"/>
      <c r="AL81" s="57"/>
    </row>
    <row r="82" spans="2:38" s="118" customFormat="1" ht="15.75" customHeight="1">
      <c r="B82" s="70"/>
      <c r="C82" s="70"/>
      <c r="D82" s="70"/>
      <c r="E82" s="70"/>
      <c r="F82" s="70"/>
      <c r="G82" s="70"/>
      <c r="H82" s="397"/>
      <c r="I82" s="70"/>
      <c r="J82" s="70"/>
      <c r="K82" s="70"/>
      <c r="L82" s="397"/>
      <c r="M82" s="397"/>
      <c r="N82" s="70"/>
      <c r="O82" s="70"/>
      <c r="P82" s="70"/>
      <c r="Q82" s="397"/>
      <c r="R82" s="397"/>
      <c r="S82" s="70"/>
      <c r="T82" s="70"/>
      <c r="U82" s="70"/>
      <c r="V82" s="397"/>
      <c r="W82" s="397"/>
      <c r="X82" s="70"/>
      <c r="Y82" s="70"/>
      <c r="Z82" s="70"/>
      <c r="AA82" s="397"/>
      <c r="AB82" s="397"/>
      <c r="AC82" s="70"/>
      <c r="AD82" s="70"/>
      <c r="AE82" s="70"/>
      <c r="AF82" s="310"/>
      <c r="AG82" s="58"/>
      <c r="AH82" s="58"/>
      <c r="AI82" s="58"/>
      <c r="AJ82" s="58"/>
      <c r="AK82" s="58"/>
      <c r="AL82" s="57"/>
    </row>
    <row r="83" spans="2:38" s="118" customFormat="1" ht="15.75" customHeight="1">
      <c r="B83" s="70"/>
      <c r="C83" s="70"/>
      <c r="D83" s="70"/>
      <c r="E83" s="70"/>
      <c r="F83" s="70"/>
      <c r="G83" s="70"/>
      <c r="H83" s="397"/>
      <c r="I83" s="70"/>
      <c r="J83" s="70"/>
      <c r="K83" s="70"/>
      <c r="L83" s="397"/>
      <c r="M83" s="397"/>
      <c r="N83" s="70"/>
      <c r="O83" s="70"/>
      <c r="P83" s="70"/>
      <c r="Q83" s="397"/>
      <c r="R83" s="397"/>
      <c r="S83" s="70"/>
      <c r="T83" s="70"/>
      <c r="U83" s="70"/>
      <c r="V83" s="397"/>
      <c r="W83" s="397"/>
      <c r="X83" s="70"/>
      <c r="Y83" s="70"/>
      <c r="Z83" s="70"/>
      <c r="AA83" s="397"/>
      <c r="AB83" s="397"/>
      <c r="AC83" s="70"/>
      <c r="AD83" s="70"/>
      <c r="AE83" s="70"/>
      <c r="AF83" s="310"/>
      <c r="AG83" s="58"/>
      <c r="AH83" s="58"/>
      <c r="AI83" s="58"/>
      <c r="AJ83" s="58"/>
      <c r="AK83" s="58"/>
      <c r="AL83" s="57"/>
    </row>
    <row r="84" spans="2:38" s="118" customFormat="1" ht="15.75" customHeight="1">
      <c r="B84" s="128"/>
      <c r="C84" s="128"/>
      <c r="D84" s="128"/>
      <c r="E84" s="128"/>
      <c r="F84" s="128"/>
      <c r="G84" s="128"/>
      <c r="H84" s="398"/>
      <c r="I84" s="128"/>
      <c r="J84" s="128"/>
      <c r="K84" s="128"/>
      <c r="L84" s="398"/>
      <c r="M84" s="398"/>
      <c r="N84" s="128"/>
      <c r="O84" s="128"/>
      <c r="P84" s="128"/>
      <c r="Q84" s="398"/>
      <c r="R84" s="398"/>
      <c r="S84" s="128"/>
      <c r="T84" s="128"/>
      <c r="U84" s="128"/>
      <c r="V84" s="398"/>
      <c r="W84" s="398"/>
      <c r="X84" s="128"/>
      <c r="Y84" s="128"/>
      <c r="Z84" s="128"/>
      <c r="AA84" s="398"/>
      <c r="AB84" s="398"/>
      <c r="AC84" s="128"/>
      <c r="AD84" s="128"/>
      <c r="AE84" s="128"/>
      <c r="AF84" s="58"/>
      <c r="AG84" s="58"/>
      <c r="AH84" s="58"/>
      <c r="AI84" s="58"/>
      <c r="AJ84" s="58"/>
      <c r="AK84" s="58"/>
    </row>
    <row r="85" spans="2:38" s="118" customFormat="1" ht="15.75" customHeight="1">
      <c r="B85" s="58"/>
      <c r="C85" s="58"/>
      <c r="D85" s="58"/>
      <c r="E85" s="58"/>
      <c r="F85" s="58"/>
      <c r="G85" s="58"/>
      <c r="H85" s="399"/>
      <c r="I85" s="58"/>
      <c r="J85" s="58"/>
      <c r="K85" s="58"/>
      <c r="L85" s="399"/>
      <c r="M85" s="399"/>
      <c r="N85" s="58"/>
      <c r="O85" s="58"/>
      <c r="P85" s="58"/>
      <c r="Q85" s="399"/>
      <c r="R85" s="399"/>
      <c r="S85" s="58"/>
      <c r="T85" s="58"/>
      <c r="U85" s="58"/>
      <c r="V85" s="399"/>
      <c r="W85" s="399"/>
      <c r="X85" s="58"/>
      <c r="Y85" s="58"/>
      <c r="Z85" s="58"/>
      <c r="AA85" s="399"/>
      <c r="AB85" s="399"/>
      <c r="AC85" s="58"/>
      <c r="AD85" s="58"/>
      <c r="AE85" s="58"/>
      <c r="AF85" s="58"/>
      <c r="AG85" s="58"/>
      <c r="AH85" s="58"/>
      <c r="AI85" s="58"/>
      <c r="AJ85" s="58"/>
      <c r="AK85" s="58"/>
    </row>
    <row r="86" spans="2:38" s="118" customFormat="1" ht="15.75" customHeight="1">
      <c r="B86" s="58"/>
      <c r="C86" s="58"/>
      <c r="D86" s="58"/>
      <c r="E86" s="58"/>
      <c r="F86" s="58"/>
      <c r="G86" s="58"/>
      <c r="H86" s="399"/>
      <c r="I86" s="58"/>
      <c r="J86" s="58"/>
      <c r="K86" s="58"/>
      <c r="L86" s="399"/>
      <c r="M86" s="399"/>
      <c r="N86" s="58"/>
      <c r="O86" s="58"/>
      <c r="P86" s="58"/>
      <c r="Q86" s="399"/>
      <c r="R86" s="399"/>
      <c r="S86" s="58"/>
      <c r="T86" s="58"/>
      <c r="U86" s="58"/>
      <c r="V86" s="399"/>
      <c r="W86" s="399"/>
      <c r="X86" s="58"/>
      <c r="Y86" s="58"/>
      <c r="Z86" s="58"/>
      <c r="AA86" s="399"/>
      <c r="AB86" s="399"/>
      <c r="AC86" s="58"/>
      <c r="AD86" s="58"/>
      <c r="AE86" s="58"/>
      <c r="AF86" s="58"/>
      <c r="AG86" s="58"/>
      <c r="AH86" s="58"/>
      <c r="AI86" s="58"/>
      <c r="AJ86" s="58"/>
      <c r="AK86" s="58"/>
    </row>
    <row r="87" spans="2:38" s="118" customFormat="1" ht="15.75" customHeight="1">
      <c r="B87" s="58"/>
      <c r="C87" s="58"/>
      <c r="D87" s="58"/>
      <c r="E87" s="58"/>
      <c r="F87" s="58"/>
      <c r="G87" s="58"/>
      <c r="H87" s="399"/>
      <c r="I87" s="58"/>
      <c r="J87" s="58"/>
      <c r="K87" s="58"/>
      <c r="L87" s="399"/>
      <c r="M87" s="399"/>
      <c r="N87" s="58"/>
      <c r="O87" s="58"/>
      <c r="P87" s="58"/>
      <c r="Q87" s="399"/>
      <c r="R87" s="399"/>
      <c r="S87" s="58"/>
      <c r="T87" s="58"/>
      <c r="U87" s="58"/>
      <c r="V87" s="399"/>
      <c r="W87" s="399"/>
      <c r="X87" s="58"/>
      <c r="Y87" s="58"/>
      <c r="Z87" s="58"/>
      <c r="AA87" s="399"/>
      <c r="AB87" s="399"/>
      <c r="AC87" s="58"/>
      <c r="AD87" s="58"/>
      <c r="AE87" s="58"/>
      <c r="AF87" s="58"/>
      <c r="AG87" s="58"/>
      <c r="AH87" s="58"/>
      <c r="AI87" s="58"/>
      <c r="AJ87" s="58"/>
      <c r="AK87" s="58"/>
    </row>
    <row r="88" spans="2:38" s="118" customFormat="1" ht="15.75" customHeight="1">
      <c r="B88" s="58"/>
      <c r="C88" s="58"/>
      <c r="D88" s="58"/>
      <c r="E88" s="58"/>
      <c r="F88" s="58"/>
      <c r="G88" s="58"/>
      <c r="H88" s="399"/>
      <c r="I88" s="58"/>
      <c r="J88" s="58"/>
      <c r="K88" s="58"/>
      <c r="L88" s="399"/>
      <c r="M88" s="399"/>
      <c r="N88" s="58"/>
      <c r="O88" s="58"/>
      <c r="P88" s="58"/>
      <c r="Q88" s="399"/>
      <c r="R88" s="399"/>
      <c r="S88" s="58"/>
      <c r="T88" s="58"/>
      <c r="U88" s="58"/>
      <c r="V88" s="399"/>
      <c r="W88" s="399"/>
      <c r="X88" s="58"/>
      <c r="Y88" s="58"/>
      <c r="Z88" s="58"/>
      <c r="AA88" s="399"/>
      <c r="AB88" s="399"/>
      <c r="AC88" s="58"/>
      <c r="AD88" s="58"/>
      <c r="AE88" s="58"/>
      <c r="AF88" s="58"/>
      <c r="AG88" s="58"/>
      <c r="AH88" s="58"/>
      <c r="AI88" s="58"/>
      <c r="AJ88" s="58"/>
      <c r="AK88" s="58"/>
    </row>
    <row r="89" spans="2:38" s="118" customFormat="1" ht="15.75" customHeight="1">
      <c r="B89" s="58"/>
      <c r="C89" s="58"/>
      <c r="D89" s="58"/>
      <c r="E89" s="58"/>
      <c r="F89" s="58"/>
      <c r="G89" s="58"/>
      <c r="H89" s="399"/>
      <c r="I89" s="58"/>
      <c r="J89" s="58"/>
      <c r="K89" s="58"/>
      <c r="L89" s="399"/>
      <c r="M89" s="399"/>
      <c r="N89" s="58"/>
      <c r="O89" s="58"/>
      <c r="P89" s="58"/>
      <c r="Q89" s="399"/>
      <c r="R89" s="399"/>
      <c r="S89" s="58"/>
      <c r="T89" s="58"/>
      <c r="U89" s="58"/>
      <c r="V89" s="399"/>
      <c r="W89" s="399"/>
      <c r="X89" s="58"/>
      <c r="Y89" s="58"/>
      <c r="Z89" s="58"/>
      <c r="AA89" s="399"/>
      <c r="AB89" s="399"/>
      <c r="AC89" s="58"/>
      <c r="AD89" s="58"/>
      <c r="AE89" s="58"/>
      <c r="AF89" s="58"/>
      <c r="AG89" s="58"/>
      <c r="AH89" s="58"/>
      <c r="AI89" s="58"/>
      <c r="AJ89" s="58"/>
      <c r="AK89" s="58"/>
    </row>
    <row r="90" spans="2:38" s="118" customFormat="1" ht="15.75" customHeight="1">
      <c r="B90" s="58"/>
      <c r="C90" s="58"/>
      <c r="D90" s="58"/>
      <c r="E90" s="58"/>
      <c r="F90" s="58"/>
      <c r="G90" s="58"/>
      <c r="H90" s="399"/>
      <c r="I90" s="58"/>
      <c r="J90" s="58"/>
      <c r="K90" s="58"/>
      <c r="L90" s="399"/>
      <c r="M90" s="399"/>
      <c r="N90" s="58"/>
      <c r="O90" s="58"/>
      <c r="P90" s="58"/>
      <c r="Q90" s="399"/>
      <c r="R90" s="399"/>
      <c r="S90" s="58"/>
      <c r="T90" s="58"/>
      <c r="U90" s="58"/>
      <c r="V90" s="399"/>
      <c r="W90" s="399"/>
      <c r="X90" s="58"/>
      <c r="Y90" s="58"/>
      <c r="Z90" s="58"/>
      <c r="AA90" s="399"/>
      <c r="AB90" s="399"/>
      <c r="AC90" s="58"/>
      <c r="AD90" s="58"/>
      <c r="AE90" s="58"/>
      <c r="AF90" s="58"/>
      <c r="AG90" s="58"/>
      <c r="AH90" s="58"/>
      <c r="AI90" s="58"/>
      <c r="AJ90" s="58"/>
      <c r="AK90" s="58"/>
    </row>
    <row r="91" spans="2:38" s="118" customFormat="1" ht="15.75" customHeight="1">
      <c r="B91" s="58"/>
      <c r="C91" s="58"/>
      <c r="D91" s="58"/>
      <c r="E91" s="58"/>
      <c r="F91" s="58"/>
      <c r="G91" s="58"/>
      <c r="H91" s="399"/>
      <c r="I91" s="58"/>
      <c r="J91" s="58"/>
      <c r="K91" s="58"/>
      <c r="L91" s="399"/>
      <c r="M91" s="399"/>
      <c r="N91" s="58"/>
      <c r="O91" s="58"/>
      <c r="P91" s="58"/>
      <c r="Q91" s="399"/>
      <c r="R91" s="399"/>
      <c r="S91" s="58"/>
      <c r="T91" s="58"/>
      <c r="U91" s="58"/>
      <c r="V91" s="399"/>
      <c r="W91" s="399"/>
      <c r="X91" s="58"/>
      <c r="Y91" s="58"/>
      <c r="Z91" s="58"/>
      <c r="AA91" s="399"/>
      <c r="AB91" s="399"/>
      <c r="AC91" s="58"/>
      <c r="AD91" s="58"/>
      <c r="AE91" s="58"/>
      <c r="AF91" s="58"/>
      <c r="AG91" s="58"/>
      <c r="AH91" s="58"/>
      <c r="AI91" s="58"/>
      <c r="AJ91" s="58"/>
      <c r="AK91" s="58"/>
    </row>
    <row r="92" spans="2:38" s="118" customFormat="1" ht="15.75" customHeight="1">
      <c r="B92" s="58"/>
      <c r="C92" s="58"/>
      <c r="D92" s="58"/>
      <c r="E92" s="58"/>
      <c r="F92" s="58"/>
      <c r="G92" s="58"/>
      <c r="H92" s="399"/>
      <c r="I92" s="58"/>
      <c r="J92" s="58"/>
      <c r="K92" s="58"/>
      <c r="L92" s="399"/>
      <c r="M92" s="399"/>
      <c r="N92" s="58"/>
      <c r="O92" s="58"/>
      <c r="P92" s="58"/>
      <c r="Q92" s="399"/>
      <c r="R92" s="399"/>
      <c r="S92" s="58"/>
      <c r="T92" s="58"/>
      <c r="U92" s="58"/>
      <c r="V92" s="399"/>
      <c r="W92" s="399"/>
      <c r="X92" s="58"/>
      <c r="Y92" s="58"/>
      <c r="Z92" s="58"/>
      <c r="AA92" s="399"/>
      <c r="AB92" s="399"/>
      <c r="AC92" s="58"/>
      <c r="AD92" s="58"/>
      <c r="AE92" s="58"/>
      <c r="AF92" s="58"/>
      <c r="AG92" s="58"/>
      <c r="AH92" s="58"/>
      <c r="AI92" s="58"/>
      <c r="AJ92" s="58"/>
      <c r="AK92" s="58"/>
    </row>
    <row r="93" spans="2:38" s="118" customFormat="1" ht="15.75" customHeight="1">
      <c r="B93" s="58"/>
      <c r="C93" s="58"/>
      <c r="D93" s="58"/>
      <c r="E93" s="58"/>
      <c r="F93" s="58"/>
      <c r="G93" s="58"/>
      <c r="H93" s="399"/>
      <c r="I93" s="58"/>
      <c r="J93" s="58"/>
      <c r="K93" s="58"/>
      <c r="L93" s="399"/>
      <c r="M93" s="399"/>
      <c r="N93" s="58"/>
      <c r="O93" s="58"/>
      <c r="P93" s="58"/>
      <c r="Q93" s="399"/>
      <c r="R93" s="399"/>
      <c r="S93" s="58"/>
      <c r="T93" s="58"/>
      <c r="U93" s="58"/>
      <c r="V93" s="399"/>
      <c r="W93" s="399"/>
      <c r="X93" s="58"/>
      <c r="Y93" s="58"/>
      <c r="Z93" s="58"/>
      <c r="AA93" s="399"/>
      <c r="AB93" s="399"/>
      <c r="AC93" s="58"/>
      <c r="AD93" s="58"/>
      <c r="AE93" s="58"/>
      <c r="AF93" s="58"/>
      <c r="AG93" s="58"/>
      <c r="AH93" s="58"/>
      <c r="AI93" s="58"/>
      <c r="AJ93" s="58"/>
      <c r="AK93" s="58"/>
    </row>
    <row r="94" spans="2:38" s="118" customFormat="1" ht="15.75" customHeight="1">
      <c r="B94" s="58"/>
      <c r="C94" s="58"/>
      <c r="D94" s="58"/>
      <c r="E94" s="58"/>
      <c r="F94" s="58"/>
      <c r="G94" s="58"/>
      <c r="H94" s="399"/>
      <c r="I94" s="58"/>
      <c r="J94" s="58"/>
      <c r="K94" s="58"/>
      <c r="L94" s="399"/>
      <c r="M94" s="399"/>
      <c r="N94" s="58"/>
      <c r="O94" s="58"/>
      <c r="P94" s="58"/>
      <c r="Q94" s="399"/>
      <c r="R94" s="399"/>
      <c r="S94" s="58"/>
      <c r="T94" s="58"/>
      <c r="U94" s="58"/>
      <c r="V94" s="399"/>
      <c r="W94" s="399"/>
      <c r="X94" s="58"/>
      <c r="Y94" s="58"/>
      <c r="Z94" s="58"/>
      <c r="AA94" s="399"/>
      <c r="AB94" s="399"/>
      <c r="AC94" s="58"/>
      <c r="AD94" s="58"/>
      <c r="AE94" s="58"/>
      <c r="AF94" s="58"/>
      <c r="AG94" s="58"/>
      <c r="AH94" s="58"/>
      <c r="AI94" s="58"/>
      <c r="AJ94" s="58"/>
      <c r="AK94" s="58"/>
    </row>
    <row r="95" spans="2:38" s="118" customFormat="1" ht="15.75" customHeight="1">
      <c r="B95" s="58"/>
      <c r="C95" s="58"/>
      <c r="D95" s="58"/>
      <c r="E95" s="58"/>
      <c r="F95" s="58"/>
      <c r="G95" s="58"/>
      <c r="H95" s="399"/>
      <c r="I95" s="58"/>
      <c r="J95" s="58"/>
      <c r="K95" s="58"/>
      <c r="L95" s="399"/>
      <c r="M95" s="399"/>
      <c r="N95" s="58"/>
      <c r="O95" s="58"/>
      <c r="P95" s="58"/>
      <c r="Q95" s="399"/>
      <c r="R95" s="399"/>
      <c r="S95" s="58"/>
      <c r="T95" s="58"/>
      <c r="U95" s="58"/>
      <c r="V95" s="399"/>
      <c r="W95" s="399"/>
      <c r="X95" s="58"/>
      <c r="Y95" s="58"/>
      <c r="Z95" s="58"/>
      <c r="AA95" s="399"/>
      <c r="AB95" s="399"/>
      <c r="AC95" s="58"/>
      <c r="AD95" s="58"/>
      <c r="AE95" s="58"/>
      <c r="AF95" s="58"/>
      <c r="AG95" s="58"/>
      <c r="AH95" s="58"/>
      <c r="AI95" s="58"/>
      <c r="AJ95" s="58"/>
      <c r="AK95" s="58"/>
    </row>
    <row r="96" spans="2:38" s="118" customFormat="1" ht="15.75" customHeight="1">
      <c r="B96" s="58"/>
      <c r="C96" s="58"/>
      <c r="D96" s="58"/>
      <c r="E96" s="58"/>
      <c r="F96" s="58"/>
      <c r="G96" s="58"/>
      <c r="H96" s="399"/>
      <c r="I96" s="58"/>
      <c r="J96" s="58"/>
      <c r="K96" s="58"/>
      <c r="L96" s="399"/>
      <c r="M96" s="399"/>
      <c r="N96" s="58"/>
      <c r="O96" s="58"/>
      <c r="P96" s="58"/>
      <c r="Q96" s="399"/>
      <c r="R96" s="399"/>
      <c r="S96" s="58"/>
      <c r="T96" s="58"/>
      <c r="U96" s="58"/>
      <c r="V96" s="399"/>
      <c r="W96" s="399"/>
      <c r="X96" s="58"/>
      <c r="Y96" s="58"/>
      <c r="Z96" s="58"/>
      <c r="AA96" s="399"/>
      <c r="AB96" s="399"/>
      <c r="AC96" s="58"/>
      <c r="AD96" s="58"/>
      <c r="AE96" s="58"/>
      <c r="AF96" s="58"/>
      <c r="AG96" s="58"/>
      <c r="AH96" s="58"/>
      <c r="AI96" s="58"/>
      <c r="AJ96" s="58"/>
      <c r="AK96" s="58"/>
    </row>
    <row r="97" spans="2:37" s="118" customFormat="1" ht="15.75" customHeight="1">
      <c r="B97" s="58"/>
      <c r="C97" s="58"/>
      <c r="D97" s="58"/>
      <c r="E97" s="58"/>
      <c r="F97" s="58"/>
      <c r="G97" s="58"/>
      <c r="H97" s="399"/>
      <c r="I97" s="58"/>
      <c r="J97" s="58"/>
      <c r="K97" s="58"/>
      <c r="L97" s="399"/>
      <c r="M97" s="399"/>
      <c r="N97" s="58"/>
      <c r="O97" s="58"/>
      <c r="P97" s="58"/>
      <c r="Q97" s="399"/>
      <c r="R97" s="399"/>
      <c r="S97" s="58"/>
      <c r="T97" s="58"/>
      <c r="U97" s="58"/>
      <c r="V97" s="399"/>
      <c r="W97" s="399"/>
      <c r="X97" s="58"/>
      <c r="Y97" s="58"/>
      <c r="Z97" s="58"/>
      <c r="AA97" s="399"/>
      <c r="AB97" s="399"/>
      <c r="AC97" s="58"/>
      <c r="AD97" s="58"/>
      <c r="AE97" s="58"/>
      <c r="AF97" s="58"/>
      <c r="AG97" s="58"/>
      <c r="AH97" s="58"/>
      <c r="AI97" s="58"/>
      <c r="AJ97" s="58"/>
      <c r="AK97" s="58"/>
    </row>
    <row r="98" spans="2:37" s="118" customFormat="1" ht="15.75" customHeight="1">
      <c r="B98" s="58"/>
      <c r="C98" s="58"/>
      <c r="D98" s="58"/>
      <c r="E98" s="58"/>
      <c r="F98" s="58"/>
      <c r="G98" s="58"/>
      <c r="H98" s="399"/>
      <c r="I98" s="58"/>
      <c r="J98" s="58"/>
      <c r="K98" s="58"/>
      <c r="L98" s="399"/>
      <c r="M98" s="399"/>
      <c r="N98" s="58"/>
      <c r="O98" s="58"/>
      <c r="P98" s="58"/>
      <c r="Q98" s="399"/>
      <c r="R98" s="399"/>
      <c r="S98" s="58"/>
      <c r="T98" s="58"/>
      <c r="U98" s="58"/>
      <c r="V98" s="399"/>
      <c r="W98" s="399"/>
      <c r="X98" s="58"/>
      <c r="Y98" s="58"/>
      <c r="Z98" s="58"/>
      <c r="AA98" s="399"/>
      <c r="AB98" s="399"/>
      <c r="AC98" s="58"/>
      <c r="AD98" s="58"/>
      <c r="AE98" s="58"/>
      <c r="AF98" s="58"/>
      <c r="AG98" s="58"/>
      <c r="AH98" s="58"/>
      <c r="AI98" s="58"/>
      <c r="AJ98" s="58"/>
      <c r="AK98" s="58"/>
    </row>
    <row r="99" spans="2:37" s="118" customFormat="1" ht="15.75" customHeight="1">
      <c r="B99" s="58"/>
      <c r="C99" s="58"/>
      <c r="D99" s="58"/>
      <c r="E99" s="58"/>
      <c r="F99" s="58"/>
      <c r="G99" s="58"/>
      <c r="H99" s="399"/>
      <c r="I99" s="58"/>
      <c r="J99" s="58"/>
      <c r="K99" s="58"/>
      <c r="L99" s="399"/>
      <c r="M99" s="399"/>
      <c r="N99" s="58"/>
      <c r="O99" s="58"/>
      <c r="P99" s="58"/>
      <c r="Q99" s="399"/>
      <c r="R99" s="399"/>
      <c r="S99" s="58"/>
      <c r="T99" s="58"/>
      <c r="U99" s="58"/>
      <c r="V99" s="399"/>
      <c r="W99" s="399"/>
      <c r="X99" s="58"/>
      <c r="Y99" s="58"/>
      <c r="Z99" s="58"/>
      <c r="AA99" s="399"/>
      <c r="AB99" s="399"/>
      <c r="AC99" s="58"/>
      <c r="AD99" s="58"/>
      <c r="AE99" s="58"/>
      <c r="AF99" s="58"/>
      <c r="AG99" s="58"/>
      <c r="AH99" s="58"/>
      <c r="AI99" s="58"/>
      <c r="AJ99" s="58"/>
      <c r="AK99" s="58"/>
    </row>
    <row r="100" spans="2:37" s="118" customFormat="1" ht="15.75" customHeight="1">
      <c r="B100" s="58"/>
      <c r="C100" s="58"/>
      <c r="D100" s="58"/>
      <c r="E100" s="58"/>
      <c r="F100" s="58"/>
      <c r="G100" s="58"/>
      <c r="H100" s="399"/>
      <c r="I100" s="58"/>
      <c r="J100" s="58"/>
      <c r="K100" s="58"/>
      <c r="L100" s="399"/>
      <c r="M100" s="399"/>
      <c r="N100" s="58"/>
      <c r="O100" s="58"/>
      <c r="P100" s="58"/>
      <c r="Q100" s="399"/>
      <c r="R100" s="399"/>
      <c r="S100" s="58"/>
      <c r="T100" s="58"/>
      <c r="U100" s="58"/>
      <c r="V100" s="399"/>
      <c r="W100" s="399"/>
      <c r="X100" s="58"/>
      <c r="Y100" s="58"/>
      <c r="Z100" s="58"/>
      <c r="AA100" s="399"/>
      <c r="AB100" s="399"/>
      <c r="AC100" s="58"/>
      <c r="AD100" s="58"/>
      <c r="AE100" s="58"/>
      <c r="AF100" s="58"/>
      <c r="AG100" s="58"/>
      <c r="AH100" s="58"/>
      <c r="AI100" s="58"/>
      <c r="AJ100" s="58"/>
      <c r="AK100" s="58"/>
    </row>
    <row r="101" spans="2:37" s="118" customFormat="1" ht="15.75" customHeight="1">
      <c r="B101" s="58"/>
      <c r="C101" s="58"/>
      <c r="D101" s="58"/>
      <c r="E101" s="58"/>
      <c r="F101" s="58"/>
      <c r="G101" s="58"/>
      <c r="H101" s="399"/>
      <c r="I101" s="58"/>
      <c r="J101" s="58"/>
      <c r="K101" s="58"/>
      <c r="L101" s="399"/>
      <c r="M101" s="399"/>
      <c r="N101" s="58"/>
      <c r="O101" s="58"/>
      <c r="P101" s="58"/>
      <c r="Q101" s="399"/>
      <c r="R101" s="399"/>
      <c r="S101" s="58"/>
      <c r="T101" s="58"/>
      <c r="U101" s="58"/>
      <c r="V101" s="399"/>
      <c r="W101" s="399"/>
      <c r="X101" s="58"/>
      <c r="Y101" s="58"/>
      <c r="Z101" s="58"/>
      <c r="AA101" s="399"/>
      <c r="AB101" s="399"/>
      <c r="AC101" s="58"/>
      <c r="AD101" s="58"/>
      <c r="AE101" s="58"/>
      <c r="AF101" s="58"/>
      <c r="AG101" s="58"/>
      <c r="AH101" s="58"/>
      <c r="AI101" s="58"/>
      <c r="AJ101" s="58"/>
      <c r="AK101" s="58"/>
    </row>
    <row r="102" spans="2:37" s="118" customFormat="1" ht="15.75" customHeight="1">
      <c r="B102" s="58"/>
      <c r="C102" s="58"/>
      <c r="D102" s="58"/>
      <c r="E102" s="58"/>
      <c r="F102" s="58"/>
      <c r="G102" s="58"/>
      <c r="H102" s="399"/>
      <c r="I102" s="58"/>
      <c r="J102" s="58"/>
      <c r="K102" s="58"/>
      <c r="L102" s="399"/>
      <c r="M102" s="399"/>
      <c r="N102" s="58"/>
      <c r="O102" s="58"/>
      <c r="P102" s="58"/>
      <c r="Q102" s="399"/>
      <c r="R102" s="399"/>
      <c r="S102" s="58"/>
      <c r="T102" s="58"/>
      <c r="U102" s="58"/>
      <c r="V102" s="399"/>
      <c r="W102" s="399"/>
      <c r="X102" s="58"/>
      <c r="Y102" s="58"/>
      <c r="Z102" s="58"/>
      <c r="AA102" s="399"/>
      <c r="AB102" s="399"/>
      <c r="AC102" s="58"/>
      <c r="AD102" s="58"/>
      <c r="AE102" s="58"/>
      <c r="AF102" s="58"/>
      <c r="AG102" s="58"/>
      <c r="AH102" s="58"/>
      <c r="AI102" s="58"/>
      <c r="AJ102" s="58"/>
      <c r="AK102" s="58"/>
    </row>
    <row r="103" spans="2:37" s="118" customFormat="1" ht="15.75" customHeight="1">
      <c r="B103" s="58"/>
      <c r="C103" s="58"/>
      <c r="D103" s="58"/>
      <c r="E103" s="58"/>
      <c r="F103" s="58"/>
      <c r="G103" s="58"/>
      <c r="H103" s="399"/>
      <c r="I103" s="58"/>
      <c r="J103" s="58"/>
      <c r="K103" s="58"/>
      <c r="L103" s="399"/>
      <c r="M103" s="399"/>
      <c r="N103" s="58"/>
      <c r="O103" s="58"/>
      <c r="P103" s="58"/>
      <c r="Q103" s="399"/>
      <c r="R103" s="399"/>
      <c r="S103" s="58"/>
      <c r="T103" s="58"/>
      <c r="U103" s="58"/>
      <c r="V103" s="399"/>
      <c r="W103" s="399"/>
      <c r="X103" s="58"/>
      <c r="Y103" s="58"/>
      <c r="Z103" s="58"/>
      <c r="AA103" s="399"/>
      <c r="AB103" s="399"/>
      <c r="AC103" s="58"/>
      <c r="AD103" s="58"/>
      <c r="AE103" s="58"/>
      <c r="AF103" s="58"/>
      <c r="AG103" s="58"/>
      <c r="AH103" s="58"/>
      <c r="AI103" s="58"/>
      <c r="AJ103" s="58"/>
      <c r="AK103" s="58"/>
    </row>
    <row r="104" spans="2:37" s="118" customFormat="1" ht="15.75" customHeight="1">
      <c r="B104" s="58"/>
      <c r="C104" s="58"/>
      <c r="D104" s="58"/>
      <c r="E104" s="58"/>
      <c r="F104" s="58"/>
      <c r="G104" s="58"/>
      <c r="H104" s="399"/>
      <c r="I104" s="58"/>
      <c r="J104" s="58"/>
      <c r="K104" s="58"/>
      <c r="L104" s="399"/>
      <c r="M104" s="399"/>
      <c r="N104" s="58"/>
      <c r="O104" s="58"/>
      <c r="P104" s="58"/>
      <c r="Q104" s="399"/>
      <c r="R104" s="399"/>
      <c r="S104" s="58"/>
      <c r="T104" s="58"/>
      <c r="U104" s="58"/>
      <c r="V104" s="399"/>
      <c r="W104" s="399"/>
      <c r="X104" s="58"/>
      <c r="Y104" s="58"/>
      <c r="Z104" s="58"/>
      <c r="AA104" s="399"/>
      <c r="AB104" s="399"/>
      <c r="AC104" s="58"/>
      <c r="AD104" s="58"/>
      <c r="AE104" s="58"/>
      <c r="AF104" s="58"/>
      <c r="AG104" s="58"/>
      <c r="AH104" s="58"/>
      <c r="AI104" s="58"/>
      <c r="AJ104" s="58"/>
      <c r="AK104" s="58"/>
    </row>
    <row r="105" spans="2:37" s="118" customFormat="1" ht="15.75" customHeight="1">
      <c r="B105" s="58"/>
      <c r="C105" s="58"/>
      <c r="D105" s="58"/>
      <c r="E105" s="58"/>
      <c r="F105" s="58"/>
      <c r="G105" s="58"/>
      <c r="H105" s="399"/>
      <c r="I105" s="58"/>
      <c r="J105" s="58"/>
      <c r="K105" s="58"/>
      <c r="L105" s="399"/>
      <c r="M105" s="399"/>
      <c r="N105" s="58"/>
      <c r="O105" s="58"/>
      <c r="P105" s="58"/>
      <c r="Q105" s="399"/>
      <c r="R105" s="399"/>
      <c r="S105" s="58"/>
      <c r="T105" s="58"/>
      <c r="U105" s="58"/>
      <c r="V105" s="399"/>
      <c r="W105" s="399"/>
      <c r="X105" s="58"/>
      <c r="Y105" s="58"/>
      <c r="Z105" s="58"/>
      <c r="AA105" s="399"/>
      <c r="AB105" s="399"/>
      <c r="AC105" s="58"/>
      <c r="AD105" s="58"/>
      <c r="AE105" s="58"/>
      <c r="AF105" s="58"/>
      <c r="AG105" s="58"/>
      <c r="AH105" s="58"/>
      <c r="AI105" s="58"/>
      <c r="AJ105" s="58"/>
      <c r="AK105" s="58"/>
    </row>
    <row r="106" spans="2:37" s="118" customFormat="1" ht="15.75" customHeight="1">
      <c r="B106" s="58"/>
      <c r="C106" s="58"/>
      <c r="D106" s="58"/>
      <c r="E106" s="58"/>
      <c r="F106" s="58"/>
      <c r="G106" s="58"/>
      <c r="H106" s="399"/>
      <c r="I106" s="58"/>
      <c r="J106" s="58"/>
      <c r="K106" s="58"/>
      <c r="L106" s="399"/>
      <c r="M106" s="399"/>
      <c r="N106" s="58"/>
      <c r="O106" s="58"/>
      <c r="P106" s="58"/>
      <c r="Q106" s="399"/>
      <c r="R106" s="399"/>
      <c r="S106" s="58"/>
      <c r="T106" s="58"/>
      <c r="U106" s="58"/>
      <c r="V106" s="399"/>
      <c r="W106" s="399"/>
      <c r="X106" s="58"/>
      <c r="Y106" s="58"/>
      <c r="Z106" s="58"/>
      <c r="AA106" s="399"/>
      <c r="AB106" s="399"/>
      <c r="AC106" s="58"/>
      <c r="AD106" s="58"/>
      <c r="AE106" s="58"/>
      <c r="AF106" s="58"/>
      <c r="AG106" s="58"/>
      <c r="AH106" s="58"/>
      <c r="AI106" s="58"/>
      <c r="AJ106" s="58"/>
      <c r="AK106" s="58"/>
    </row>
    <row r="107" spans="2:37" s="118" customFormat="1" ht="15.75" customHeight="1">
      <c r="B107" s="58"/>
      <c r="C107" s="58"/>
      <c r="D107" s="58"/>
      <c r="E107" s="58"/>
      <c r="F107" s="58"/>
      <c r="G107" s="58"/>
      <c r="H107" s="399"/>
      <c r="I107" s="58"/>
      <c r="J107" s="58"/>
      <c r="K107" s="58"/>
      <c r="L107" s="399"/>
      <c r="M107" s="399"/>
      <c r="N107" s="58"/>
      <c r="O107" s="58"/>
      <c r="P107" s="58"/>
      <c r="Q107" s="399"/>
      <c r="R107" s="399"/>
      <c r="S107" s="58"/>
      <c r="T107" s="58"/>
      <c r="U107" s="58"/>
      <c r="V107" s="399"/>
      <c r="W107" s="399"/>
      <c r="X107" s="58"/>
      <c r="Y107" s="58"/>
      <c r="Z107" s="58"/>
      <c r="AA107" s="399"/>
      <c r="AB107" s="399"/>
      <c r="AC107" s="58"/>
      <c r="AD107" s="58"/>
      <c r="AE107" s="58"/>
      <c r="AF107" s="58"/>
      <c r="AG107" s="58"/>
      <c r="AH107" s="58"/>
      <c r="AI107" s="58"/>
      <c r="AJ107" s="58"/>
      <c r="AK107" s="58"/>
    </row>
    <row r="108" spans="2:37" s="118" customFormat="1" ht="15.75" customHeight="1">
      <c r="B108" s="58"/>
      <c r="C108" s="58"/>
      <c r="D108" s="58"/>
      <c r="E108" s="58"/>
      <c r="F108" s="58"/>
      <c r="G108" s="58"/>
      <c r="H108" s="399"/>
      <c r="I108" s="58"/>
      <c r="J108" s="58"/>
      <c r="K108" s="58"/>
      <c r="L108" s="399"/>
      <c r="M108" s="399"/>
      <c r="N108" s="58"/>
      <c r="O108" s="58"/>
      <c r="P108" s="58"/>
      <c r="Q108" s="399"/>
      <c r="R108" s="399"/>
      <c r="S108" s="58"/>
      <c r="T108" s="58"/>
      <c r="U108" s="58"/>
      <c r="V108" s="399"/>
      <c r="W108" s="399"/>
      <c r="X108" s="58"/>
      <c r="Y108" s="58"/>
      <c r="Z108" s="58"/>
      <c r="AA108" s="399"/>
      <c r="AB108" s="399"/>
      <c r="AC108" s="58"/>
      <c r="AD108" s="58"/>
      <c r="AE108" s="58"/>
      <c r="AF108" s="58"/>
      <c r="AG108" s="58"/>
      <c r="AH108" s="58"/>
      <c r="AI108" s="58"/>
      <c r="AJ108" s="58"/>
      <c r="AK108" s="58"/>
    </row>
    <row r="109" spans="2:37" s="118" customFormat="1" ht="15.75" customHeight="1">
      <c r="B109" s="58"/>
      <c r="C109" s="58"/>
      <c r="D109" s="58"/>
      <c r="E109" s="58"/>
      <c r="F109" s="58"/>
      <c r="G109" s="58"/>
      <c r="H109" s="399"/>
      <c r="I109" s="58"/>
      <c r="J109" s="58"/>
      <c r="K109" s="58"/>
      <c r="L109" s="399"/>
      <c r="M109" s="399"/>
      <c r="N109" s="58"/>
      <c r="O109" s="58"/>
      <c r="P109" s="58"/>
      <c r="Q109" s="399"/>
      <c r="R109" s="399"/>
      <c r="S109" s="58"/>
      <c r="T109" s="58"/>
      <c r="U109" s="58"/>
      <c r="V109" s="399"/>
      <c r="W109" s="399"/>
      <c r="X109" s="58"/>
      <c r="Y109" s="58"/>
      <c r="Z109" s="58"/>
      <c r="AA109" s="399"/>
      <c r="AB109" s="399"/>
      <c r="AC109" s="58"/>
      <c r="AD109" s="58"/>
      <c r="AE109" s="58"/>
      <c r="AF109" s="58"/>
      <c r="AG109" s="58"/>
      <c r="AH109" s="58"/>
      <c r="AI109" s="58"/>
      <c r="AJ109" s="58"/>
      <c r="AK109" s="58"/>
    </row>
    <row r="110" spans="2:37" s="118" customFormat="1" ht="15.75" customHeight="1">
      <c r="B110" s="58"/>
      <c r="C110" s="58"/>
      <c r="D110" s="58"/>
      <c r="E110" s="58"/>
      <c r="F110" s="58"/>
      <c r="G110" s="58"/>
      <c r="H110" s="399"/>
      <c r="I110" s="58"/>
      <c r="J110" s="58"/>
      <c r="K110" s="58"/>
      <c r="L110" s="399"/>
      <c r="M110" s="399"/>
      <c r="N110" s="58"/>
      <c r="O110" s="58"/>
      <c r="P110" s="58"/>
      <c r="Q110" s="399"/>
      <c r="R110" s="399"/>
      <c r="S110" s="58"/>
      <c r="T110" s="58"/>
      <c r="U110" s="58"/>
      <c r="V110" s="399"/>
      <c r="W110" s="399"/>
      <c r="X110" s="58"/>
      <c r="Y110" s="58"/>
      <c r="Z110" s="58"/>
      <c r="AA110" s="399"/>
      <c r="AB110" s="399"/>
      <c r="AC110" s="58"/>
      <c r="AD110" s="58"/>
      <c r="AE110" s="58"/>
      <c r="AF110" s="58"/>
      <c r="AG110" s="58"/>
      <c r="AH110" s="58"/>
      <c r="AI110" s="58"/>
      <c r="AJ110" s="58"/>
      <c r="AK110" s="58"/>
    </row>
    <row r="111" spans="2:37" s="118" customFormat="1" ht="15.75" customHeight="1">
      <c r="B111" s="58"/>
      <c r="C111" s="58"/>
      <c r="D111" s="58"/>
      <c r="E111" s="58"/>
      <c r="F111" s="58"/>
      <c r="G111" s="58"/>
      <c r="H111" s="399"/>
      <c r="I111" s="58"/>
      <c r="J111" s="58"/>
      <c r="K111" s="58"/>
      <c r="L111" s="399"/>
      <c r="M111" s="399"/>
      <c r="N111" s="58"/>
      <c r="O111" s="58"/>
      <c r="P111" s="58"/>
      <c r="Q111" s="399"/>
      <c r="R111" s="399"/>
      <c r="S111" s="58"/>
      <c r="T111" s="58"/>
      <c r="U111" s="58"/>
      <c r="V111" s="399"/>
      <c r="W111" s="399"/>
      <c r="X111" s="58"/>
      <c r="Y111" s="58"/>
      <c r="Z111" s="58"/>
      <c r="AA111" s="399"/>
      <c r="AB111" s="399"/>
      <c r="AC111" s="58"/>
      <c r="AD111" s="58"/>
      <c r="AE111" s="58"/>
      <c r="AF111" s="58"/>
      <c r="AG111" s="58"/>
      <c r="AH111" s="58"/>
      <c r="AI111" s="58"/>
      <c r="AJ111" s="58"/>
      <c r="AK111" s="58"/>
    </row>
    <row r="112" spans="2:37" s="118" customFormat="1" ht="15.75" customHeight="1">
      <c r="B112" s="58"/>
      <c r="C112" s="58"/>
      <c r="D112" s="58"/>
      <c r="E112" s="58"/>
      <c r="F112" s="58"/>
      <c r="G112" s="58"/>
      <c r="H112" s="399"/>
      <c r="I112" s="58"/>
      <c r="J112" s="58"/>
      <c r="K112" s="58"/>
      <c r="L112" s="399"/>
      <c r="M112" s="399"/>
      <c r="N112" s="58"/>
      <c r="O112" s="58"/>
      <c r="P112" s="58"/>
      <c r="Q112" s="399"/>
      <c r="R112" s="399"/>
      <c r="S112" s="58"/>
      <c r="T112" s="58"/>
      <c r="U112" s="58"/>
      <c r="V112" s="399"/>
      <c r="W112" s="399"/>
      <c r="X112" s="58"/>
      <c r="Y112" s="58"/>
      <c r="Z112" s="58"/>
      <c r="AA112" s="399"/>
      <c r="AB112" s="399"/>
      <c r="AC112" s="58"/>
      <c r="AD112" s="58"/>
      <c r="AE112" s="58"/>
      <c r="AF112" s="58"/>
      <c r="AG112" s="58"/>
      <c r="AH112" s="58"/>
      <c r="AI112" s="58"/>
      <c r="AJ112" s="58"/>
      <c r="AK112" s="58"/>
    </row>
    <row r="113" spans="2:37" s="118" customFormat="1" ht="15.75" customHeight="1">
      <c r="B113" s="58"/>
      <c r="C113" s="58"/>
      <c r="D113" s="58"/>
      <c r="E113" s="58"/>
      <c r="F113" s="58"/>
      <c r="G113" s="58"/>
      <c r="H113" s="399"/>
      <c r="I113" s="58"/>
      <c r="J113" s="58"/>
      <c r="K113" s="58"/>
      <c r="L113" s="399"/>
      <c r="M113" s="399"/>
      <c r="N113" s="58"/>
      <c r="O113" s="58"/>
      <c r="P113" s="58"/>
      <c r="Q113" s="399"/>
      <c r="R113" s="399"/>
      <c r="S113" s="58"/>
      <c r="T113" s="58"/>
      <c r="U113" s="58"/>
      <c r="V113" s="399"/>
      <c r="W113" s="399"/>
      <c r="X113" s="58"/>
      <c r="Y113" s="58"/>
      <c r="Z113" s="58"/>
      <c r="AA113" s="399"/>
      <c r="AB113" s="399"/>
      <c r="AC113" s="58"/>
      <c r="AD113" s="58"/>
      <c r="AE113" s="58"/>
      <c r="AF113" s="58"/>
      <c r="AG113" s="58"/>
      <c r="AH113" s="58"/>
      <c r="AI113" s="58"/>
      <c r="AJ113" s="58"/>
      <c r="AK113" s="58"/>
    </row>
    <row r="114" spans="2:37" s="118" customFormat="1" ht="15.75" customHeight="1">
      <c r="B114" s="58"/>
      <c r="C114" s="58"/>
      <c r="D114" s="58"/>
      <c r="E114" s="58"/>
      <c r="F114" s="58"/>
      <c r="G114" s="58"/>
      <c r="H114" s="399"/>
      <c r="I114" s="58"/>
      <c r="J114" s="58"/>
      <c r="K114" s="58"/>
      <c r="L114" s="399"/>
      <c r="M114" s="399"/>
      <c r="N114" s="58"/>
      <c r="O114" s="58"/>
      <c r="P114" s="58"/>
      <c r="Q114" s="399"/>
      <c r="R114" s="399"/>
      <c r="S114" s="58"/>
      <c r="T114" s="58"/>
      <c r="U114" s="58"/>
      <c r="V114" s="399"/>
      <c r="W114" s="399"/>
      <c r="X114" s="58"/>
      <c r="Y114" s="58"/>
      <c r="Z114" s="58"/>
      <c r="AA114" s="399"/>
      <c r="AB114" s="399"/>
      <c r="AC114" s="58"/>
      <c r="AD114" s="58"/>
      <c r="AE114" s="58"/>
      <c r="AF114" s="58"/>
      <c r="AG114" s="58"/>
      <c r="AH114" s="58"/>
      <c r="AI114" s="58"/>
      <c r="AJ114" s="58"/>
      <c r="AK114" s="58"/>
    </row>
    <row r="115" spans="2:37" s="118" customFormat="1" ht="15.75" customHeight="1">
      <c r="B115" s="58"/>
      <c r="C115" s="58"/>
      <c r="D115" s="58"/>
      <c r="E115" s="58"/>
      <c r="F115" s="58"/>
      <c r="G115" s="58"/>
      <c r="H115" s="399"/>
      <c r="I115" s="58"/>
      <c r="J115" s="58"/>
      <c r="K115" s="58"/>
      <c r="L115" s="399"/>
      <c r="M115" s="399"/>
      <c r="N115" s="58"/>
      <c r="O115" s="58"/>
      <c r="P115" s="58"/>
      <c r="Q115" s="399"/>
      <c r="R115" s="399"/>
      <c r="S115" s="58"/>
      <c r="T115" s="58"/>
      <c r="U115" s="58"/>
      <c r="V115" s="399"/>
      <c r="W115" s="399"/>
      <c r="X115" s="58"/>
      <c r="Y115" s="58"/>
      <c r="Z115" s="58"/>
      <c r="AA115" s="399"/>
      <c r="AB115" s="399"/>
      <c r="AC115" s="58"/>
      <c r="AD115" s="58"/>
      <c r="AE115" s="58"/>
      <c r="AF115" s="58"/>
      <c r="AG115" s="58"/>
      <c r="AH115" s="58"/>
      <c r="AI115" s="58"/>
      <c r="AJ115" s="58"/>
      <c r="AK115" s="58"/>
    </row>
    <row r="116" spans="2:37" s="118" customFormat="1" ht="15.75" customHeight="1">
      <c r="B116" s="58"/>
      <c r="C116" s="58"/>
      <c r="D116" s="58"/>
      <c r="E116" s="58"/>
      <c r="F116" s="58"/>
      <c r="G116" s="58"/>
      <c r="H116" s="399"/>
      <c r="I116" s="58"/>
      <c r="J116" s="58"/>
      <c r="K116" s="58"/>
      <c r="L116" s="399"/>
      <c r="M116" s="399"/>
      <c r="N116" s="58"/>
      <c r="O116" s="58"/>
      <c r="P116" s="58"/>
      <c r="Q116" s="399"/>
      <c r="R116" s="399"/>
      <c r="S116" s="58"/>
      <c r="T116" s="58"/>
      <c r="U116" s="58"/>
      <c r="V116" s="399"/>
      <c r="W116" s="399"/>
      <c r="X116" s="58"/>
      <c r="Y116" s="58"/>
      <c r="Z116" s="58"/>
      <c r="AA116" s="399"/>
      <c r="AB116" s="399"/>
      <c r="AC116" s="58"/>
      <c r="AD116" s="58"/>
      <c r="AE116" s="58"/>
      <c r="AF116" s="58"/>
      <c r="AG116" s="58"/>
      <c r="AH116" s="58"/>
      <c r="AI116" s="58"/>
      <c r="AJ116" s="58"/>
      <c r="AK116" s="58"/>
    </row>
    <row r="117" spans="2:37" s="118" customFormat="1" ht="15.75" customHeight="1">
      <c r="B117" s="58"/>
      <c r="C117" s="58"/>
      <c r="D117" s="58"/>
      <c r="E117" s="58"/>
      <c r="F117" s="58"/>
      <c r="G117" s="58"/>
      <c r="H117" s="399"/>
      <c r="I117" s="58"/>
      <c r="J117" s="58"/>
      <c r="K117" s="58"/>
      <c r="L117" s="399"/>
      <c r="M117" s="399"/>
      <c r="N117" s="58"/>
      <c r="O117" s="58"/>
      <c r="P117" s="58"/>
      <c r="Q117" s="399"/>
      <c r="R117" s="399"/>
      <c r="S117" s="58"/>
      <c r="T117" s="58"/>
      <c r="U117" s="58"/>
      <c r="V117" s="399"/>
      <c r="W117" s="399"/>
      <c r="X117" s="58"/>
      <c r="Y117" s="58"/>
      <c r="Z117" s="58"/>
      <c r="AA117" s="399"/>
      <c r="AB117" s="399"/>
      <c r="AC117" s="58"/>
      <c r="AD117" s="58"/>
      <c r="AE117" s="58"/>
      <c r="AF117" s="58"/>
      <c r="AG117" s="58"/>
      <c r="AH117" s="58"/>
      <c r="AI117" s="58"/>
      <c r="AJ117" s="58"/>
      <c r="AK117" s="58"/>
    </row>
    <row r="118" spans="2:37" s="118" customFormat="1" ht="15.75" customHeight="1">
      <c r="B118" s="58"/>
      <c r="C118" s="58"/>
      <c r="D118" s="58"/>
      <c r="E118" s="58"/>
      <c r="F118" s="58"/>
      <c r="G118" s="58"/>
      <c r="H118" s="399"/>
      <c r="I118" s="58"/>
      <c r="J118" s="58"/>
      <c r="K118" s="58"/>
      <c r="L118" s="399"/>
      <c r="M118" s="399"/>
      <c r="N118" s="58"/>
      <c r="O118" s="58"/>
      <c r="P118" s="58"/>
      <c r="Q118" s="399"/>
      <c r="R118" s="399"/>
      <c r="S118" s="58"/>
      <c r="T118" s="58"/>
      <c r="U118" s="58"/>
      <c r="V118" s="399"/>
      <c r="W118" s="399"/>
      <c r="X118" s="58"/>
      <c r="Y118" s="58"/>
      <c r="Z118" s="58"/>
      <c r="AA118" s="399"/>
      <c r="AB118" s="399"/>
      <c r="AC118" s="58"/>
      <c r="AD118" s="58"/>
      <c r="AE118" s="58"/>
      <c r="AF118" s="58"/>
      <c r="AG118" s="58"/>
      <c r="AH118" s="58"/>
      <c r="AI118" s="58"/>
      <c r="AJ118" s="58"/>
      <c r="AK118" s="58"/>
    </row>
    <row r="119" spans="2:37" s="118" customFormat="1" ht="15.75" customHeight="1">
      <c r="B119" s="58"/>
      <c r="C119" s="58"/>
      <c r="D119" s="58"/>
      <c r="E119" s="58"/>
      <c r="F119" s="58"/>
      <c r="G119" s="58"/>
      <c r="H119" s="399"/>
      <c r="I119" s="58"/>
      <c r="J119" s="58"/>
      <c r="K119" s="58"/>
      <c r="L119" s="399"/>
      <c r="M119" s="399"/>
      <c r="N119" s="58"/>
      <c r="O119" s="58"/>
      <c r="P119" s="58"/>
      <c r="Q119" s="399"/>
      <c r="R119" s="399"/>
      <c r="S119" s="58"/>
      <c r="T119" s="58"/>
      <c r="U119" s="58"/>
      <c r="V119" s="399"/>
      <c r="W119" s="399"/>
      <c r="X119" s="58"/>
      <c r="Y119" s="58"/>
      <c r="Z119" s="58"/>
      <c r="AA119" s="399"/>
      <c r="AB119" s="399"/>
      <c r="AC119" s="58"/>
      <c r="AD119" s="58"/>
      <c r="AE119" s="58"/>
      <c r="AF119" s="58"/>
      <c r="AG119" s="58"/>
      <c r="AH119" s="58"/>
      <c r="AI119" s="58"/>
      <c r="AJ119" s="58"/>
      <c r="AK119" s="58"/>
    </row>
    <row r="120" spans="2:37" s="118" customFormat="1" ht="15.75" customHeight="1">
      <c r="B120" s="58"/>
      <c r="C120" s="58"/>
      <c r="D120" s="58"/>
      <c r="E120" s="58"/>
      <c r="F120" s="58"/>
      <c r="G120" s="58"/>
      <c r="H120" s="399"/>
      <c r="I120" s="58"/>
      <c r="J120" s="58"/>
      <c r="K120" s="58"/>
      <c r="L120" s="399"/>
      <c r="M120" s="399"/>
      <c r="N120" s="58"/>
      <c r="O120" s="58"/>
      <c r="P120" s="58"/>
      <c r="Q120" s="399"/>
      <c r="R120" s="399"/>
      <c r="S120" s="58"/>
      <c r="T120" s="58"/>
      <c r="U120" s="58"/>
      <c r="V120" s="399"/>
      <c r="W120" s="399"/>
      <c r="X120" s="58"/>
      <c r="Y120" s="58"/>
      <c r="Z120" s="58"/>
      <c r="AA120" s="399"/>
      <c r="AB120" s="399"/>
      <c r="AC120" s="58"/>
      <c r="AD120" s="58"/>
      <c r="AE120" s="58"/>
      <c r="AF120" s="58"/>
      <c r="AG120" s="58"/>
      <c r="AH120" s="58"/>
      <c r="AI120" s="58"/>
      <c r="AJ120" s="58"/>
      <c r="AK120" s="58"/>
    </row>
    <row r="121" spans="2:37" s="118" customFormat="1" ht="15.75" customHeight="1">
      <c r="B121" s="58"/>
      <c r="C121" s="58"/>
      <c r="D121" s="58"/>
      <c r="E121" s="58"/>
      <c r="F121" s="58"/>
      <c r="G121" s="58"/>
      <c r="H121" s="399"/>
      <c r="I121" s="58"/>
      <c r="J121" s="58"/>
      <c r="K121" s="58"/>
      <c r="L121" s="399"/>
      <c r="M121" s="399"/>
      <c r="N121" s="58"/>
      <c r="O121" s="58"/>
      <c r="P121" s="58"/>
      <c r="Q121" s="399"/>
      <c r="R121" s="399"/>
      <c r="S121" s="58"/>
      <c r="T121" s="58"/>
      <c r="U121" s="58"/>
      <c r="V121" s="399"/>
      <c r="W121" s="399"/>
      <c r="X121" s="58"/>
      <c r="Y121" s="58"/>
      <c r="Z121" s="58"/>
      <c r="AA121" s="399"/>
      <c r="AB121" s="399"/>
      <c r="AC121" s="58"/>
      <c r="AD121" s="58"/>
      <c r="AE121" s="58"/>
      <c r="AF121" s="58"/>
      <c r="AG121" s="58"/>
      <c r="AH121" s="58"/>
      <c r="AI121" s="58"/>
      <c r="AJ121" s="58"/>
      <c r="AK121" s="58"/>
    </row>
    <row r="122" spans="2:37" s="118" customFormat="1" ht="15.75" customHeight="1">
      <c r="B122" s="58"/>
      <c r="C122" s="58"/>
      <c r="D122" s="58"/>
      <c r="E122" s="58"/>
      <c r="F122" s="58"/>
      <c r="G122" s="58"/>
      <c r="H122" s="399"/>
      <c r="I122" s="58"/>
      <c r="J122" s="58"/>
      <c r="K122" s="58"/>
      <c r="L122" s="399"/>
      <c r="M122" s="399"/>
      <c r="N122" s="58"/>
      <c r="O122" s="58"/>
      <c r="P122" s="58"/>
      <c r="Q122" s="399"/>
      <c r="R122" s="399"/>
      <c r="S122" s="58"/>
      <c r="T122" s="58"/>
      <c r="U122" s="58"/>
      <c r="V122" s="399"/>
      <c r="W122" s="399"/>
      <c r="X122" s="58"/>
      <c r="Y122" s="58"/>
      <c r="Z122" s="58"/>
      <c r="AA122" s="399"/>
      <c r="AB122" s="399"/>
      <c r="AC122" s="58"/>
      <c r="AD122" s="58"/>
      <c r="AE122" s="58"/>
      <c r="AF122" s="58"/>
      <c r="AG122" s="58"/>
      <c r="AH122" s="58"/>
      <c r="AI122" s="58"/>
      <c r="AJ122" s="58"/>
      <c r="AK122" s="58"/>
    </row>
    <row r="123" spans="2:37" s="118" customFormat="1" ht="15.75" customHeight="1">
      <c r="B123" s="58"/>
      <c r="C123" s="58"/>
      <c r="D123" s="58"/>
      <c r="E123" s="58"/>
      <c r="F123" s="58"/>
      <c r="G123" s="58"/>
      <c r="H123" s="399"/>
      <c r="I123" s="58"/>
      <c r="J123" s="58"/>
      <c r="K123" s="58"/>
      <c r="L123" s="399"/>
      <c r="M123" s="399"/>
      <c r="N123" s="58"/>
      <c r="O123" s="58"/>
      <c r="P123" s="58"/>
      <c r="Q123" s="399"/>
      <c r="R123" s="399"/>
      <c r="S123" s="58"/>
      <c r="T123" s="58"/>
      <c r="U123" s="58"/>
      <c r="V123" s="399"/>
      <c r="W123" s="399"/>
      <c r="X123" s="58"/>
      <c r="Y123" s="58"/>
      <c r="Z123" s="58"/>
      <c r="AA123" s="399"/>
      <c r="AB123" s="399"/>
      <c r="AC123" s="58"/>
      <c r="AD123" s="58"/>
      <c r="AE123" s="58"/>
      <c r="AF123" s="58"/>
      <c r="AG123" s="58"/>
      <c r="AH123" s="58"/>
      <c r="AI123" s="58"/>
      <c r="AJ123" s="58"/>
      <c r="AK123" s="58"/>
    </row>
    <row r="124" spans="2:37" s="118" customFormat="1" ht="15.75" customHeight="1">
      <c r="B124" s="58"/>
      <c r="C124" s="58"/>
      <c r="D124" s="58"/>
      <c r="E124" s="58"/>
      <c r="F124" s="58"/>
      <c r="G124" s="58"/>
      <c r="H124" s="399"/>
      <c r="I124" s="58"/>
      <c r="J124" s="58"/>
      <c r="K124" s="58"/>
      <c r="L124" s="399"/>
      <c r="M124" s="399"/>
      <c r="N124" s="58"/>
      <c r="O124" s="58"/>
      <c r="P124" s="58"/>
      <c r="Q124" s="399"/>
      <c r="R124" s="399"/>
      <c r="S124" s="58"/>
      <c r="T124" s="58"/>
      <c r="U124" s="58"/>
      <c r="V124" s="399"/>
      <c r="W124" s="399"/>
      <c r="X124" s="58"/>
      <c r="Y124" s="58"/>
      <c r="Z124" s="58"/>
      <c r="AA124" s="399"/>
      <c r="AB124" s="399"/>
      <c r="AC124" s="58"/>
      <c r="AD124" s="58"/>
      <c r="AE124" s="58"/>
      <c r="AF124" s="58"/>
      <c r="AG124" s="58"/>
      <c r="AH124" s="58"/>
      <c r="AI124" s="58"/>
      <c r="AJ124" s="58"/>
      <c r="AK124" s="58"/>
    </row>
    <row r="125" spans="2:37" s="118" customFormat="1" ht="15.75" customHeight="1">
      <c r="B125" s="58"/>
      <c r="C125" s="58"/>
      <c r="D125" s="58"/>
      <c r="E125" s="58"/>
      <c r="F125" s="58"/>
      <c r="G125" s="58"/>
      <c r="H125" s="399"/>
      <c r="I125" s="58"/>
      <c r="J125" s="58"/>
      <c r="K125" s="58"/>
      <c r="L125" s="399"/>
      <c r="M125" s="399"/>
      <c r="N125" s="58"/>
      <c r="O125" s="58"/>
      <c r="P125" s="58"/>
      <c r="Q125" s="399"/>
      <c r="R125" s="399"/>
      <c r="S125" s="58"/>
      <c r="T125" s="58"/>
      <c r="U125" s="58"/>
      <c r="V125" s="399"/>
      <c r="W125" s="399"/>
      <c r="X125" s="58"/>
      <c r="Y125" s="58"/>
      <c r="Z125" s="58"/>
      <c r="AA125" s="399"/>
      <c r="AB125" s="399"/>
      <c r="AC125" s="58"/>
      <c r="AD125" s="58"/>
      <c r="AE125" s="58"/>
      <c r="AF125" s="58"/>
      <c r="AG125" s="58"/>
      <c r="AH125" s="58"/>
      <c r="AI125" s="58"/>
      <c r="AJ125" s="58"/>
      <c r="AK125" s="58"/>
    </row>
    <row r="126" spans="2:37" s="118" customFormat="1" ht="15.75" customHeight="1">
      <c r="B126" s="58"/>
      <c r="C126" s="58"/>
      <c r="D126" s="58"/>
      <c r="E126" s="58"/>
      <c r="F126" s="58"/>
      <c r="G126" s="58"/>
      <c r="H126" s="399"/>
      <c r="I126" s="58"/>
      <c r="J126" s="58"/>
      <c r="K126" s="58"/>
      <c r="L126" s="399"/>
      <c r="M126" s="399"/>
      <c r="N126" s="58"/>
      <c r="O126" s="58"/>
      <c r="P126" s="58"/>
      <c r="Q126" s="399"/>
      <c r="R126" s="399"/>
      <c r="S126" s="58"/>
      <c r="T126" s="58"/>
      <c r="U126" s="58"/>
      <c r="V126" s="399"/>
      <c r="W126" s="399"/>
      <c r="X126" s="58"/>
      <c r="Y126" s="58"/>
      <c r="Z126" s="58"/>
      <c r="AA126" s="399"/>
      <c r="AB126" s="399"/>
      <c r="AC126" s="58"/>
      <c r="AD126" s="58"/>
      <c r="AE126" s="58"/>
      <c r="AF126" s="58"/>
      <c r="AG126" s="58"/>
      <c r="AH126" s="58"/>
      <c r="AI126" s="58"/>
      <c r="AJ126" s="58"/>
      <c r="AK126" s="58"/>
    </row>
    <row r="127" spans="2:37" s="118" customFormat="1" ht="15.75" customHeight="1">
      <c r="B127" s="58"/>
      <c r="C127" s="58"/>
      <c r="D127" s="58"/>
      <c r="E127" s="58"/>
      <c r="F127" s="58"/>
      <c r="G127" s="58"/>
      <c r="H127" s="399"/>
      <c r="I127" s="58"/>
      <c r="J127" s="58"/>
      <c r="K127" s="58"/>
      <c r="L127" s="399"/>
      <c r="M127" s="399"/>
      <c r="N127" s="58"/>
      <c r="O127" s="58"/>
      <c r="P127" s="58"/>
      <c r="Q127" s="399"/>
      <c r="R127" s="399"/>
      <c r="S127" s="58"/>
      <c r="T127" s="58"/>
      <c r="U127" s="58"/>
      <c r="V127" s="399"/>
      <c r="W127" s="399"/>
      <c r="X127" s="58"/>
      <c r="Y127" s="58"/>
      <c r="Z127" s="58"/>
      <c r="AA127" s="399"/>
      <c r="AB127" s="399"/>
      <c r="AC127" s="58"/>
      <c r="AD127" s="58"/>
      <c r="AE127" s="58"/>
      <c r="AF127" s="58"/>
      <c r="AG127" s="58"/>
      <c r="AH127" s="58"/>
      <c r="AI127" s="58"/>
      <c r="AJ127" s="58"/>
      <c r="AK127" s="58"/>
    </row>
    <row r="128" spans="2:37" s="118" customFormat="1" ht="15.75" customHeight="1">
      <c r="B128" s="58"/>
      <c r="C128" s="58"/>
      <c r="D128" s="58"/>
      <c r="E128" s="58"/>
      <c r="F128" s="58"/>
      <c r="G128" s="58"/>
      <c r="H128" s="399"/>
      <c r="I128" s="58"/>
      <c r="J128" s="58"/>
      <c r="K128" s="58"/>
      <c r="L128" s="399"/>
      <c r="M128" s="399"/>
      <c r="N128" s="58"/>
      <c r="O128" s="58"/>
      <c r="P128" s="58"/>
      <c r="Q128" s="399"/>
      <c r="R128" s="399"/>
      <c r="S128" s="58"/>
      <c r="T128" s="58"/>
      <c r="U128" s="58"/>
      <c r="V128" s="399"/>
      <c r="W128" s="399"/>
      <c r="X128" s="58"/>
      <c r="Y128" s="58"/>
      <c r="Z128" s="58"/>
      <c r="AA128" s="399"/>
      <c r="AB128" s="399"/>
      <c r="AC128" s="58"/>
      <c r="AD128" s="58"/>
      <c r="AE128" s="58"/>
      <c r="AF128" s="58"/>
      <c r="AG128" s="58"/>
      <c r="AH128" s="58"/>
      <c r="AI128" s="58"/>
      <c r="AJ128" s="58"/>
      <c r="AK128" s="58"/>
    </row>
    <row r="129" spans="2:37" s="118" customFormat="1" ht="15.75" customHeight="1">
      <c r="B129" s="58"/>
      <c r="C129" s="58"/>
      <c r="D129" s="58"/>
      <c r="E129" s="58"/>
      <c r="F129" s="58"/>
      <c r="G129" s="58"/>
      <c r="H129" s="399"/>
      <c r="I129" s="58"/>
      <c r="J129" s="58"/>
      <c r="K129" s="58"/>
      <c r="L129" s="399"/>
      <c r="M129" s="399"/>
      <c r="N129" s="58"/>
      <c r="O129" s="58"/>
      <c r="P129" s="58"/>
      <c r="Q129" s="399"/>
      <c r="R129" s="399"/>
      <c r="S129" s="58"/>
      <c r="T129" s="58"/>
      <c r="U129" s="58"/>
      <c r="V129" s="399"/>
      <c r="W129" s="399"/>
      <c r="X129" s="58"/>
      <c r="Y129" s="58"/>
      <c r="Z129" s="58"/>
      <c r="AA129" s="399"/>
      <c r="AB129" s="399"/>
      <c r="AC129" s="58"/>
      <c r="AD129" s="58"/>
      <c r="AE129" s="58"/>
      <c r="AF129" s="58"/>
      <c r="AG129" s="58"/>
      <c r="AH129" s="58"/>
      <c r="AI129" s="58"/>
      <c r="AJ129" s="58"/>
      <c r="AK129" s="58"/>
    </row>
    <row r="130" spans="2:37" s="118" customFormat="1" ht="15.75" customHeight="1">
      <c r="B130" s="58"/>
      <c r="C130" s="58"/>
      <c r="D130" s="58"/>
      <c r="E130" s="58"/>
      <c r="F130" s="58"/>
      <c r="G130" s="58"/>
      <c r="H130" s="399"/>
      <c r="I130" s="58"/>
      <c r="J130" s="58"/>
      <c r="K130" s="58"/>
      <c r="L130" s="399"/>
      <c r="M130" s="399"/>
      <c r="N130" s="58"/>
      <c r="O130" s="58"/>
      <c r="P130" s="58"/>
      <c r="Q130" s="399"/>
      <c r="R130" s="399"/>
      <c r="S130" s="58"/>
      <c r="T130" s="58"/>
      <c r="U130" s="58"/>
      <c r="V130" s="399"/>
      <c r="W130" s="399"/>
      <c r="X130" s="58"/>
      <c r="Y130" s="58"/>
      <c r="Z130" s="58"/>
      <c r="AA130" s="399"/>
      <c r="AB130" s="399"/>
      <c r="AC130" s="58"/>
      <c r="AD130" s="58"/>
      <c r="AE130" s="58"/>
      <c r="AF130" s="58"/>
      <c r="AG130" s="58"/>
      <c r="AH130" s="58"/>
      <c r="AI130" s="58"/>
      <c r="AJ130" s="58"/>
      <c r="AK130" s="58"/>
    </row>
    <row r="131" spans="2:37" s="118" customFormat="1" ht="15.75" customHeight="1">
      <c r="B131" s="58"/>
      <c r="C131" s="58"/>
      <c r="D131" s="58"/>
      <c r="E131" s="58"/>
      <c r="F131" s="58"/>
      <c r="G131" s="58"/>
      <c r="H131" s="399"/>
      <c r="I131" s="58"/>
      <c r="J131" s="58"/>
      <c r="K131" s="58"/>
      <c r="L131" s="399"/>
      <c r="M131" s="399"/>
      <c r="N131" s="58"/>
      <c r="O131" s="58"/>
      <c r="P131" s="58"/>
      <c r="Q131" s="399"/>
      <c r="R131" s="399"/>
      <c r="S131" s="58"/>
      <c r="T131" s="58"/>
      <c r="U131" s="58"/>
      <c r="V131" s="399"/>
      <c r="W131" s="399"/>
      <c r="X131" s="58"/>
      <c r="Y131" s="58"/>
      <c r="Z131" s="58"/>
      <c r="AA131" s="399"/>
      <c r="AB131" s="399"/>
      <c r="AC131" s="58"/>
      <c r="AD131" s="58"/>
      <c r="AE131" s="58"/>
      <c r="AF131" s="58"/>
      <c r="AG131" s="58"/>
      <c r="AH131" s="58"/>
      <c r="AI131" s="58"/>
      <c r="AJ131" s="58"/>
      <c r="AK131" s="58"/>
    </row>
    <row r="132" spans="2:37" s="118" customFormat="1" ht="15.75" customHeight="1">
      <c r="B132" s="58"/>
      <c r="C132" s="58"/>
      <c r="D132" s="58"/>
      <c r="E132" s="58"/>
      <c r="F132" s="58"/>
      <c r="G132" s="58"/>
      <c r="H132" s="399"/>
      <c r="I132" s="58"/>
      <c r="J132" s="58"/>
      <c r="K132" s="58"/>
      <c r="L132" s="399"/>
      <c r="M132" s="399"/>
      <c r="N132" s="58"/>
      <c r="O132" s="58"/>
      <c r="P132" s="58"/>
      <c r="Q132" s="399"/>
      <c r="R132" s="399"/>
      <c r="S132" s="58"/>
      <c r="T132" s="58"/>
      <c r="U132" s="58"/>
      <c r="V132" s="399"/>
      <c r="W132" s="399"/>
      <c r="X132" s="58"/>
      <c r="Y132" s="58"/>
      <c r="Z132" s="58"/>
      <c r="AA132" s="399"/>
      <c r="AB132" s="399"/>
      <c r="AC132" s="58"/>
      <c r="AD132" s="58"/>
      <c r="AE132" s="58"/>
      <c r="AF132" s="58"/>
      <c r="AG132" s="58"/>
      <c r="AH132" s="58"/>
      <c r="AI132" s="58"/>
      <c r="AJ132" s="58"/>
      <c r="AK132" s="58"/>
    </row>
    <row r="133" spans="2:37" s="118" customFormat="1" ht="15.75" customHeight="1">
      <c r="B133" s="58"/>
      <c r="C133" s="58"/>
      <c r="D133" s="58"/>
      <c r="E133" s="58"/>
      <c r="F133" s="58"/>
      <c r="G133" s="58"/>
      <c r="H133" s="399"/>
      <c r="I133" s="58"/>
      <c r="J133" s="58"/>
      <c r="K133" s="58"/>
      <c r="L133" s="399"/>
      <c r="M133" s="399"/>
      <c r="N133" s="58"/>
      <c r="O133" s="58"/>
      <c r="P133" s="58"/>
      <c r="Q133" s="399"/>
      <c r="R133" s="399"/>
      <c r="S133" s="58"/>
      <c r="T133" s="58"/>
      <c r="U133" s="58"/>
      <c r="V133" s="399"/>
      <c r="W133" s="399"/>
      <c r="X133" s="58"/>
      <c r="Y133" s="58"/>
      <c r="Z133" s="58"/>
      <c r="AA133" s="399"/>
      <c r="AB133" s="399"/>
      <c r="AC133" s="58"/>
      <c r="AD133" s="58"/>
      <c r="AE133" s="58"/>
      <c r="AF133" s="58"/>
      <c r="AG133" s="58"/>
      <c r="AH133" s="58"/>
      <c r="AI133" s="58"/>
      <c r="AJ133" s="58"/>
      <c r="AK133" s="58"/>
    </row>
    <row r="134" spans="2:37" s="118" customFormat="1" ht="15.75" customHeight="1">
      <c r="B134" s="58"/>
      <c r="C134" s="58"/>
      <c r="D134" s="58"/>
      <c r="E134" s="58"/>
      <c r="F134" s="58"/>
      <c r="G134" s="58"/>
      <c r="H134" s="399"/>
      <c r="I134" s="58"/>
      <c r="J134" s="58"/>
      <c r="K134" s="58"/>
      <c r="L134" s="399"/>
      <c r="M134" s="399"/>
      <c r="N134" s="58"/>
      <c r="O134" s="58"/>
      <c r="P134" s="58"/>
      <c r="Q134" s="399"/>
      <c r="R134" s="399"/>
      <c r="S134" s="58"/>
      <c r="T134" s="58"/>
      <c r="U134" s="58"/>
      <c r="V134" s="399"/>
      <c r="W134" s="399"/>
      <c r="X134" s="58"/>
      <c r="Y134" s="58"/>
      <c r="Z134" s="58"/>
      <c r="AA134" s="399"/>
      <c r="AB134" s="399"/>
      <c r="AC134" s="58"/>
      <c r="AD134" s="58"/>
      <c r="AE134" s="58"/>
      <c r="AF134" s="58"/>
      <c r="AG134" s="58"/>
      <c r="AH134" s="58"/>
      <c r="AI134" s="58"/>
      <c r="AJ134" s="58"/>
      <c r="AK134" s="58"/>
    </row>
    <row r="135" spans="2:37" s="118" customFormat="1" ht="15.75" customHeight="1">
      <c r="B135" s="58"/>
      <c r="C135" s="58"/>
      <c r="D135" s="58"/>
      <c r="E135" s="58"/>
      <c r="F135" s="58"/>
      <c r="G135" s="58"/>
      <c r="H135" s="399"/>
      <c r="I135" s="58"/>
      <c r="J135" s="58"/>
      <c r="K135" s="58"/>
      <c r="L135" s="399"/>
      <c r="M135" s="399"/>
      <c r="N135" s="58"/>
      <c r="O135" s="58"/>
      <c r="P135" s="58"/>
      <c r="Q135" s="399"/>
      <c r="R135" s="399"/>
      <c r="S135" s="58"/>
      <c r="T135" s="58"/>
      <c r="U135" s="58"/>
      <c r="V135" s="399"/>
      <c r="W135" s="399"/>
      <c r="X135" s="58"/>
      <c r="Y135" s="58"/>
      <c r="Z135" s="58"/>
      <c r="AA135" s="399"/>
      <c r="AB135" s="399"/>
      <c r="AC135" s="58"/>
      <c r="AD135" s="58"/>
      <c r="AE135" s="58"/>
      <c r="AF135" s="58"/>
      <c r="AG135" s="58"/>
      <c r="AH135" s="58"/>
      <c r="AI135" s="58"/>
      <c r="AJ135" s="58"/>
      <c r="AK135" s="58"/>
    </row>
    <row r="136" spans="2:37" s="118" customFormat="1" ht="15.75" customHeight="1">
      <c r="B136" s="58"/>
      <c r="C136" s="58"/>
      <c r="D136" s="58"/>
      <c r="E136" s="58"/>
      <c r="F136" s="58"/>
      <c r="G136" s="58"/>
      <c r="H136" s="399"/>
      <c r="I136" s="58"/>
      <c r="J136" s="58"/>
      <c r="K136" s="58"/>
      <c r="L136" s="399"/>
      <c r="M136" s="399"/>
      <c r="N136" s="58"/>
      <c r="O136" s="58"/>
      <c r="P136" s="58"/>
      <c r="Q136" s="399"/>
      <c r="R136" s="399"/>
      <c r="S136" s="58"/>
      <c r="T136" s="58"/>
      <c r="U136" s="58"/>
      <c r="V136" s="399"/>
      <c r="W136" s="399"/>
      <c r="X136" s="58"/>
      <c r="Y136" s="58"/>
      <c r="Z136" s="58"/>
      <c r="AA136" s="399"/>
      <c r="AB136" s="399"/>
      <c r="AC136" s="58"/>
      <c r="AD136" s="58"/>
      <c r="AE136" s="58"/>
      <c r="AF136" s="58"/>
      <c r="AG136" s="58"/>
      <c r="AH136" s="58"/>
      <c r="AI136" s="58"/>
      <c r="AJ136" s="58"/>
      <c r="AK136" s="58"/>
    </row>
    <row r="137" spans="2:37" s="118" customFormat="1" ht="15.75" customHeight="1">
      <c r="B137" s="58"/>
      <c r="C137" s="58"/>
      <c r="D137" s="58"/>
      <c r="E137" s="58"/>
      <c r="F137" s="58"/>
      <c r="G137" s="58"/>
      <c r="H137" s="399"/>
      <c r="I137" s="58"/>
      <c r="J137" s="58"/>
      <c r="K137" s="58"/>
      <c r="L137" s="399"/>
      <c r="M137" s="399"/>
      <c r="N137" s="58"/>
      <c r="O137" s="58"/>
      <c r="P137" s="58"/>
      <c r="Q137" s="399"/>
      <c r="R137" s="399"/>
      <c r="S137" s="58"/>
      <c r="T137" s="58"/>
      <c r="U137" s="58"/>
      <c r="V137" s="399"/>
      <c r="W137" s="399"/>
      <c r="X137" s="58"/>
      <c r="Y137" s="58"/>
      <c r="Z137" s="58"/>
      <c r="AA137" s="399"/>
      <c r="AB137" s="399"/>
      <c r="AC137" s="58"/>
      <c r="AD137" s="58"/>
      <c r="AE137" s="58"/>
      <c r="AF137" s="58"/>
      <c r="AG137" s="58"/>
      <c r="AH137" s="58"/>
      <c r="AI137" s="58"/>
      <c r="AJ137" s="58"/>
      <c r="AK137" s="58"/>
    </row>
    <row r="138" spans="2:37" s="118" customFormat="1" ht="15.75" customHeight="1">
      <c r="B138" s="58"/>
      <c r="C138" s="58"/>
      <c r="D138" s="58"/>
      <c r="E138" s="58"/>
      <c r="F138" s="58"/>
      <c r="G138" s="58"/>
      <c r="H138" s="399"/>
      <c r="I138" s="58"/>
      <c r="J138" s="58"/>
      <c r="K138" s="58"/>
      <c r="L138" s="399"/>
      <c r="M138" s="399"/>
      <c r="N138" s="58"/>
      <c r="O138" s="58"/>
      <c r="P138" s="58"/>
      <c r="Q138" s="399"/>
      <c r="R138" s="399"/>
      <c r="S138" s="58"/>
      <c r="T138" s="58"/>
      <c r="U138" s="58"/>
      <c r="V138" s="399"/>
      <c r="W138" s="399"/>
      <c r="X138" s="58"/>
      <c r="Y138" s="58"/>
      <c r="Z138" s="58"/>
      <c r="AA138" s="399"/>
      <c r="AB138" s="399"/>
      <c r="AC138" s="58"/>
      <c r="AD138" s="58"/>
      <c r="AE138" s="58"/>
      <c r="AF138" s="58"/>
      <c r="AG138" s="58"/>
      <c r="AH138" s="58"/>
      <c r="AI138" s="58"/>
      <c r="AJ138" s="58"/>
      <c r="AK138" s="58"/>
    </row>
    <row r="139" spans="2:37" s="118" customFormat="1" ht="15.75" customHeight="1">
      <c r="B139" s="58"/>
      <c r="C139" s="58"/>
      <c r="D139" s="58"/>
      <c r="E139" s="58"/>
      <c r="F139" s="58"/>
      <c r="G139" s="58"/>
      <c r="H139" s="399"/>
      <c r="I139" s="58"/>
      <c r="J139" s="58"/>
      <c r="K139" s="58"/>
      <c r="L139" s="399"/>
      <c r="M139" s="399"/>
      <c r="N139" s="58"/>
      <c r="O139" s="58"/>
      <c r="P139" s="58"/>
      <c r="Q139" s="399"/>
      <c r="R139" s="399"/>
      <c r="S139" s="58"/>
      <c r="T139" s="58"/>
      <c r="U139" s="58"/>
      <c r="V139" s="399"/>
      <c r="W139" s="399"/>
      <c r="X139" s="58"/>
      <c r="Y139" s="58"/>
      <c r="Z139" s="58"/>
      <c r="AA139" s="399"/>
      <c r="AB139" s="399"/>
      <c r="AC139" s="58"/>
      <c r="AD139" s="58"/>
      <c r="AE139" s="58"/>
      <c r="AF139" s="58"/>
      <c r="AG139" s="58"/>
      <c r="AH139" s="58"/>
      <c r="AI139" s="58"/>
      <c r="AJ139" s="58"/>
      <c r="AK139" s="58"/>
    </row>
    <row r="140" spans="2:37" s="118" customFormat="1" ht="15.75" customHeight="1">
      <c r="B140" s="58"/>
      <c r="C140" s="58"/>
      <c r="D140" s="58"/>
      <c r="E140" s="58"/>
      <c r="F140" s="58"/>
      <c r="G140" s="58"/>
      <c r="H140" s="399"/>
      <c r="I140" s="58"/>
      <c r="J140" s="58"/>
      <c r="K140" s="58"/>
      <c r="L140" s="399"/>
      <c r="M140" s="399"/>
      <c r="N140" s="58"/>
      <c r="O140" s="58"/>
      <c r="P140" s="58"/>
      <c r="Q140" s="399"/>
      <c r="R140" s="399"/>
      <c r="S140" s="58"/>
      <c r="T140" s="58"/>
      <c r="U140" s="58"/>
      <c r="V140" s="399"/>
      <c r="W140" s="399"/>
      <c r="X140" s="58"/>
      <c r="Y140" s="58"/>
      <c r="Z140" s="58"/>
      <c r="AA140" s="399"/>
      <c r="AB140" s="399"/>
      <c r="AC140" s="58"/>
      <c r="AD140" s="58"/>
      <c r="AE140" s="58"/>
      <c r="AF140" s="58"/>
      <c r="AG140" s="58"/>
      <c r="AH140" s="58"/>
      <c r="AI140" s="58"/>
      <c r="AJ140" s="58"/>
      <c r="AK140" s="58"/>
    </row>
    <row r="141" spans="2:37" s="118" customFormat="1" ht="15.75" customHeight="1">
      <c r="B141" s="58"/>
      <c r="C141" s="58"/>
      <c r="D141" s="58"/>
      <c r="E141" s="58"/>
      <c r="F141" s="58"/>
      <c r="G141" s="58"/>
      <c r="H141" s="399"/>
      <c r="I141" s="58"/>
      <c r="J141" s="58"/>
      <c r="K141" s="58"/>
      <c r="L141" s="399"/>
      <c r="M141" s="399"/>
      <c r="N141" s="58"/>
      <c r="O141" s="58"/>
      <c r="P141" s="58"/>
      <c r="Q141" s="399"/>
      <c r="R141" s="399"/>
      <c r="S141" s="58"/>
      <c r="T141" s="58"/>
      <c r="U141" s="58"/>
      <c r="V141" s="399"/>
      <c r="W141" s="399"/>
      <c r="X141" s="58"/>
      <c r="Y141" s="58"/>
      <c r="Z141" s="58"/>
      <c r="AA141" s="399"/>
      <c r="AB141" s="399"/>
      <c r="AC141" s="58"/>
      <c r="AD141" s="58"/>
      <c r="AE141" s="58"/>
      <c r="AF141" s="58"/>
      <c r="AG141" s="58"/>
      <c r="AH141" s="58"/>
      <c r="AI141" s="58"/>
      <c r="AJ141" s="58"/>
      <c r="AK141" s="58"/>
    </row>
    <row r="142" spans="2:37" s="118" customFormat="1" ht="15.75" customHeight="1">
      <c r="B142" s="58"/>
      <c r="C142" s="58"/>
      <c r="D142" s="58"/>
      <c r="E142" s="58"/>
      <c r="F142" s="58"/>
      <c r="G142" s="58"/>
      <c r="H142" s="399"/>
      <c r="I142" s="58"/>
      <c r="J142" s="58"/>
      <c r="K142" s="58"/>
      <c r="L142" s="399"/>
      <c r="M142" s="399"/>
      <c r="N142" s="58"/>
      <c r="O142" s="58"/>
      <c r="P142" s="58"/>
      <c r="Q142" s="399"/>
      <c r="R142" s="399"/>
      <c r="S142" s="58"/>
      <c r="T142" s="58"/>
      <c r="U142" s="58"/>
      <c r="V142" s="399"/>
      <c r="W142" s="399"/>
      <c r="X142" s="58"/>
      <c r="Y142" s="58"/>
      <c r="Z142" s="58"/>
      <c r="AA142" s="399"/>
      <c r="AB142" s="399"/>
      <c r="AC142" s="58"/>
      <c r="AD142" s="58"/>
      <c r="AE142" s="58"/>
      <c r="AF142" s="58"/>
      <c r="AG142" s="58"/>
      <c r="AH142" s="58"/>
      <c r="AI142" s="58"/>
      <c r="AJ142" s="58"/>
      <c r="AK142" s="58"/>
    </row>
    <row r="143" spans="2:37" s="118" customFormat="1" ht="15.75" customHeight="1">
      <c r="B143" s="58"/>
      <c r="C143" s="58"/>
      <c r="D143" s="58"/>
      <c r="E143" s="58"/>
      <c r="F143" s="58"/>
      <c r="G143" s="58"/>
      <c r="H143" s="399"/>
      <c r="I143" s="58"/>
      <c r="J143" s="58"/>
      <c r="K143" s="58"/>
      <c r="L143" s="399"/>
      <c r="M143" s="399"/>
      <c r="N143" s="58"/>
      <c r="O143" s="58"/>
      <c r="P143" s="58"/>
      <c r="Q143" s="399"/>
      <c r="R143" s="399"/>
      <c r="S143" s="58"/>
      <c r="T143" s="58"/>
      <c r="U143" s="58"/>
      <c r="V143" s="399"/>
      <c r="W143" s="399"/>
      <c r="X143" s="58"/>
      <c r="Y143" s="58"/>
      <c r="Z143" s="58"/>
      <c r="AA143" s="399"/>
      <c r="AB143" s="399"/>
      <c r="AC143" s="58"/>
      <c r="AD143" s="58"/>
      <c r="AE143" s="58"/>
      <c r="AF143" s="58"/>
      <c r="AG143" s="58"/>
      <c r="AH143" s="58"/>
      <c r="AI143" s="58"/>
      <c r="AJ143" s="58"/>
      <c r="AK143" s="58"/>
    </row>
    <row r="144" spans="2:37" s="118" customFormat="1" ht="15.75" customHeight="1">
      <c r="B144" s="58"/>
      <c r="C144" s="58"/>
      <c r="D144" s="58"/>
      <c r="E144" s="58"/>
      <c r="F144" s="58"/>
      <c r="G144" s="58"/>
      <c r="H144" s="399"/>
      <c r="I144" s="58"/>
      <c r="J144" s="58"/>
      <c r="K144" s="58"/>
      <c r="L144" s="399"/>
      <c r="M144" s="399"/>
      <c r="N144" s="58"/>
      <c r="O144" s="58"/>
      <c r="P144" s="58"/>
      <c r="Q144" s="399"/>
      <c r="R144" s="399"/>
      <c r="S144" s="58"/>
      <c r="T144" s="58"/>
      <c r="U144" s="58"/>
      <c r="V144" s="399"/>
      <c r="W144" s="399"/>
      <c r="X144" s="58"/>
      <c r="Y144" s="58"/>
      <c r="Z144" s="58"/>
      <c r="AA144" s="399"/>
      <c r="AB144" s="399"/>
      <c r="AC144" s="58"/>
      <c r="AD144" s="58"/>
      <c r="AE144" s="58"/>
      <c r="AF144" s="58"/>
      <c r="AG144" s="58"/>
      <c r="AH144" s="58"/>
      <c r="AI144" s="58"/>
      <c r="AJ144" s="58"/>
      <c r="AK144" s="58"/>
    </row>
    <row r="145" spans="2:37" s="118" customFormat="1" ht="15.75" customHeight="1">
      <c r="B145" s="58"/>
      <c r="C145" s="58"/>
      <c r="D145" s="58"/>
      <c r="E145" s="58"/>
      <c r="F145" s="58"/>
      <c r="G145" s="58"/>
      <c r="H145" s="399"/>
      <c r="I145" s="58"/>
      <c r="J145" s="58"/>
      <c r="K145" s="58"/>
      <c r="L145" s="399"/>
      <c r="M145" s="399"/>
      <c r="N145" s="58"/>
      <c r="O145" s="58"/>
      <c r="P145" s="58"/>
      <c r="Q145" s="399"/>
      <c r="R145" s="399"/>
      <c r="S145" s="58"/>
      <c r="T145" s="58"/>
      <c r="U145" s="58"/>
      <c r="V145" s="399"/>
      <c r="W145" s="399"/>
      <c r="X145" s="58"/>
      <c r="Y145" s="58"/>
      <c r="Z145" s="58"/>
      <c r="AA145" s="399"/>
      <c r="AB145" s="399"/>
      <c r="AC145" s="58"/>
      <c r="AD145" s="58"/>
      <c r="AE145" s="58"/>
      <c r="AF145" s="58"/>
      <c r="AG145" s="58"/>
      <c r="AH145" s="58"/>
      <c r="AI145" s="58"/>
      <c r="AJ145" s="58"/>
      <c r="AK145" s="58"/>
    </row>
    <row r="146" spans="2:37" s="118" customFormat="1" ht="15.75" customHeight="1">
      <c r="B146" s="58"/>
      <c r="C146" s="58"/>
      <c r="D146" s="58"/>
      <c r="E146" s="58"/>
      <c r="F146" s="58"/>
      <c r="G146" s="58"/>
      <c r="H146" s="399"/>
      <c r="I146" s="58"/>
      <c r="J146" s="58"/>
      <c r="K146" s="58"/>
      <c r="L146" s="399"/>
      <c r="M146" s="399"/>
      <c r="N146" s="58"/>
      <c r="O146" s="58"/>
      <c r="P146" s="58"/>
      <c r="Q146" s="399"/>
      <c r="R146" s="399"/>
      <c r="S146" s="58"/>
      <c r="T146" s="58"/>
      <c r="U146" s="58"/>
      <c r="V146" s="399"/>
      <c r="W146" s="399"/>
      <c r="X146" s="58"/>
      <c r="Y146" s="58"/>
      <c r="Z146" s="58"/>
      <c r="AA146" s="399"/>
      <c r="AB146" s="399"/>
      <c r="AC146" s="58"/>
      <c r="AD146" s="58"/>
      <c r="AE146" s="58"/>
      <c r="AF146" s="58"/>
      <c r="AG146" s="58"/>
      <c r="AH146" s="58"/>
      <c r="AI146" s="58"/>
      <c r="AJ146" s="58"/>
      <c r="AK146" s="58"/>
    </row>
    <row r="147" spans="2:37" s="118" customFormat="1" ht="15.75" customHeight="1">
      <c r="B147" s="58"/>
      <c r="C147" s="58"/>
      <c r="D147" s="58"/>
      <c r="E147" s="58"/>
      <c r="F147" s="58"/>
      <c r="G147" s="58"/>
      <c r="H147" s="399"/>
      <c r="I147" s="58"/>
      <c r="J147" s="58"/>
      <c r="K147" s="58"/>
      <c r="L147" s="399"/>
      <c r="M147" s="399"/>
      <c r="N147" s="58"/>
      <c r="O147" s="58"/>
      <c r="P147" s="58"/>
      <c r="Q147" s="399"/>
      <c r="R147" s="399"/>
      <c r="S147" s="58"/>
      <c r="T147" s="58"/>
      <c r="U147" s="58"/>
      <c r="V147" s="399"/>
      <c r="W147" s="399"/>
      <c r="X147" s="58"/>
      <c r="Y147" s="58"/>
      <c r="Z147" s="58"/>
      <c r="AA147" s="399"/>
      <c r="AB147" s="399"/>
      <c r="AC147" s="58"/>
      <c r="AD147" s="58"/>
      <c r="AE147" s="58"/>
      <c r="AF147" s="58"/>
      <c r="AG147" s="58"/>
      <c r="AH147" s="58"/>
      <c r="AI147" s="58"/>
      <c r="AJ147" s="58"/>
      <c r="AK147" s="58"/>
    </row>
    <row r="148" spans="2:37" s="118" customFormat="1" ht="15.75" customHeight="1">
      <c r="B148" s="58"/>
      <c r="C148" s="58"/>
      <c r="D148" s="58"/>
      <c r="E148" s="58"/>
      <c r="F148" s="58"/>
      <c r="G148" s="58"/>
      <c r="H148" s="399"/>
      <c r="I148" s="58"/>
      <c r="J148" s="58"/>
      <c r="K148" s="58"/>
      <c r="L148" s="399"/>
      <c r="M148" s="399"/>
      <c r="N148" s="58"/>
      <c r="O148" s="58"/>
      <c r="P148" s="58"/>
      <c r="Q148" s="399"/>
      <c r="R148" s="399"/>
      <c r="S148" s="58"/>
      <c r="T148" s="58"/>
      <c r="U148" s="58"/>
      <c r="V148" s="399"/>
      <c r="W148" s="399"/>
      <c r="X148" s="58"/>
      <c r="Y148" s="58"/>
      <c r="Z148" s="58"/>
      <c r="AA148" s="399"/>
      <c r="AB148" s="399"/>
      <c r="AC148" s="58"/>
      <c r="AD148" s="58"/>
      <c r="AE148" s="58"/>
      <c r="AF148" s="58"/>
      <c r="AG148" s="58"/>
      <c r="AH148" s="58"/>
      <c r="AI148" s="58"/>
      <c r="AJ148" s="58"/>
      <c r="AK148" s="58"/>
    </row>
    <row r="149" spans="2:37" s="118" customFormat="1" ht="15.75" customHeight="1">
      <c r="B149" s="58"/>
      <c r="C149" s="58"/>
      <c r="D149" s="58"/>
      <c r="E149" s="58"/>
      <c r="F149" s="58"/>
      <c r="G149" s="58"/>
      <c r="H149" s="399"/>
      <c r="I149" s="58"/>
      <c r="J149" s="58"/>
      <c r="K149" s="58"/>
      <c r="L149" s="399"/>
      <c r="M149" s="399"/>
      <c r="N149" s="58"/>
      <c r="O149" s="58"/>
      <c r="P149" s="58"/>
      <c r="Q149" s="399"/>
      <c r="R149" s="399"/>
      <c r="S149" s="58"/>
      <c r="T149" s="58"/>
      <c r="U149" s="58"/>
      <c r="V149" s="399"/>
      <c r="W149" s="399"/>
      <c r="X149" s="58"/>
      <c r="Y149" s="58"/>
      <c r="Z149" s="58"/>
      <c r="AA149" s="399"/>
      <c r="AB149" s="399"/>
      <c r="AC149" s="58"/>
      <c r="AD149" s="58"/>
      <c r="AE149" s="58"/>
      <c r="AF149" s="58"/>
      <c r="AG149" s="58"/>
      <c r="AH149" s="58"/>
      <c r="AI149" s="58"/>
      <c r="AJ149" s="58"/>
      <c r="AK149" s="58"/>
    </row>
    <row r="150" spans="2:37" s="118" customFormat="1" ht="15.75" customHeight="1">
      <c r="B150" s="58"/>
      <c r="C150" s="58"/>
      <c r="D150" s="58"/>
      <c r="E150" s="58"/>
      <c r="F150" s="58"/>
      <c r="G150" s="58"/>
      <c r="H150" s="399"/>
      <c r="I150" s="58"/>
      <c r="J150" s="58"/>
      <c r="K150" s="58"/>
      <c r="L150" s="399"/>
      <c r="M150" s="399"/>
      <c r="N150" s="58"/>
      <c r="O150" s="58"/>
      <c r="P150" s="58"/>
      <c r="Q150" s="399"/>
      <c r="R150" s="399"/>
      <c r="S150" s="58"/>
      <c r="T150" s="58"/>
      <c r="U150" s="58"/>
      <c r="V150" s="399"/>
      <c r="W150" s="399"/>
      <c r="X150" s="58"/>
      <c r="Y150" s="58"/>
      <c r="Z150" s="58"/>
      <c r="AA150" s="399"/>
      <c r="AB150" s="399"/>
      <c r="AC150" s="58"/>
      <c r="AD150" s="58"/>
      <c r="AE150" s="58"/>
      <c r="AF150" s="58"/>
      <c r="AG150" s="58"/>
      <c r="AH150" s="58"/>
      <c r="AI150" s="58"/>
      <c r="AJ150" s="58"/>
      <c r="AK150" s="58"/>
    </row>
    <row r="151" spans="2:37" s="118" customFormat="1" ht="15.75" customHeight="1">
      <c r="B151" s="58"/>
      <c r="C151" s="58"/>
      <c r="D151" s="58"/>
      <c r="E151" s="58"/>
      <c r="F151" s="58"/>
      <c r="G151" s="58"/>
      <c r="H151" s="399"/>
      <c r="I151" s="58"/>
      <c r="J151" s="58"/>
      <c r="K151" s="58"/>
      <c r="L151" s="399"/>
      <c r="M151" s="399"/>
      <c r="N151" s="58"/>
      <c r="O151" s="58"/>
      <c r="P151" s="58"/>
      <c r="Q151" s="399"/>
      <c r="R151" s="399"/>
      <c r="S151" s="58"/>
      <c r="T151" s="58"/>
      <c r="U151" s="58"/>
      <c r="V151" s="399"/>
      <c r="W151" s="399"/>
      <c r="X151" s="58"/>
      <c r="Y151" s="58"/>
      <c r="Z151" s="58"/>
      <c r="AA151" s="399"/>
      <c r="AB151" s="399"/>
      <c r="AC151" s="58"/>
      <c r="AD151" s="58"/>
      <c r="AE151" s="58"/>
      <c r="AF151" s="58"/>
      <c r="AG151" s="58"/>
      <c r="AH151" s="58"/>
      <c r="AI151" s="58"/>
      <c r="AJ151" s="58"/>
      <c r="AK151" s="58"/>
    </row>
    <row r="152" spans="2:37" s="118" customFormat="1" ht="15.75" customHeight="1">
      <c r="B152" s="58"/>
      <c r="C152" s="58"/>
      <c r="D152" s="58"/>
      <c r="E152" s="58"/>
      <c r="F152" s="58"/>
      <c r="G152" s="58"/>
      <c r="H152" s="399"/>
      <c r="I152" s="58"/>
      <c r="J152" s="58"/>
      <c r="K152" s="58"/>
      <c r="L152" s="399"/>
      <c r="M152" s="399"/>
      <c r="N152" s="58"/>
      <c r="O152" s="58"/>
      <c r="P152" s="58"/>
      <c r="Q152" s="399"/>
      <c r="R152" s="399"/>
      <c r="S152" s="58"/>
      <c r="T152" s="58"/>
      <c r="U152" s="58"/>
      <c r="V152" s="399"/>
      <c r="W152" s="399"/>
      <c r="X152" s="58"/>
      <c r="Y152" s="58"/>
      <c r="Z152" s="58"/>
      <c r="AA152" s="399"/>
      <c r="AB152" s="399"/>
      <c r="AC152" s="58"/>
      <c r="AD152" s="58"/>
      <c r="AE152" s="58"/>
      <c r="AF152" s="58"/>
      <c r="AG152" s="58"/>
      <c r="AH152" s="58"/>
      <c r="AI152" s="58"/>
      <c r="AJ152" s="58"/>
      <c r="AK152" s="58"/>
    </row>
    <row r="153" spans="2:37" s="118" customFormat="1" ht="15.75" customHeight="1">
      <c r="B153" s="58"/>
      <c r="C153" s="58"/>
      <c r="D153" s="58"/>
      <c r="E153" s="58"/>
      <c r="F153" s="58"/>
      <c r="G153" s="58"/>
      <c r="H153" s="399"/>
      <c r="I153" s="58"/>
      <c r="J153" s="58"/>
      <c r="K153" s="58"/>
      <c r="L153" s="399"/>
      <c r="M153" s="399"/>
      <c r="N153" s="58"/>
      <c r="O153" s="58"/>
      <c r="P153" s="58"/>
      <c r="Q153" s="399"/>
      <c r="R153" s="399"/>
      <c r="S153" s="58"/>
      <c r="T153" s="58"/>
      <c r="U153" s="58"/>
      <c r="V153" s="399"/>
      <c r="W153" s="399"/>
      <c r="X153" s="58"/>
      <c r="Y153" s="58"/>
      <c r="Z153" s="58"/>
      <c r="AA153" s="399"/>
      <c r="AB153" s="399"/>
      <c r="AC153" s="58"/>
      <c r="AD153" s="58"/>
      <c r="AE153" s="58"/>
      <c r="AF153" s="58"/>
      <c r="AG153" s="58"/>
      <c r="AH153" s="58"/>
      <c r="AI153" s="58"/>
      <c r="AJ153" s="58"/>
      <c r="AK153" s="58"/>
    </row>
    <row r="154" spans="2:37" s="118" customFormat="1" ht="15.75" customHeight="1">
      <c r="B154" s="58"/>
      <c r="C154" s="58"/>
      <c r="D154" s="58"/>
      <c r="E154" s="58"/>
      <c r="F154" s="58"/>
      <c r="G154" s="58"/>
      <c r="H154" s="399"/>
      <c r="I154" s="58"/>
      <c r="J154" s="58"/>
      <c r="K154" s="58"/>
      <c r="L154" s="399"/>
      <c r="M154" s="399"/>
      <c r="N154" s="58"/>
      <c r="O154" s="58"/>
      <c r="P154" s="58"/>
      <c r="Q154" s="399"/>
      <c r="R154" s="399"/>
      <c r="S154" s="58"/>
      <c r="T154" s="58"/>
      <c r="U154" s="58"/>
      <c r="V154" s="399"/>
      <c r="W154" s="399"/>
      <c r="X154" s="58"/>
      <c r="Y154" s="58"/>
      <c r="Z154" s="58"/>
      <c r="AA154" s="399"/>
      <c r="AB154" s="399"/>
      <c r="AC154" s="58"/>
      <c r="AD154" s="58"/>
      <c r="AE154" s="58"/>
      <c r="AF154" s="58"/>
      <c r="AG154" s="58"/>
      <c r="AH154" s="58"/>
      <c r="AI154" s="58"/>
      <c r="AJ154" s="58"/>
      <c r="AK154" s="58"/>
    </row>
    <row r="155" spans="2:37" s="118" customFormat="1" ht="15.75" customHeight="1">
      <c r="B155" s="58"/>
      <c r="C155" s="58"/>
      <c r="D155" s="58"/>
      <c r="E155" s="58"/>
      <c r="F155" s="58"/>
      <c r="G155" s="58"/>
      <c r="H155" s="399"/>
      <c r="I155" s="58"/>
      <c r="J155" s="58"/>
      <c r="K155" s="58"/>
      <c r="L155" s="399"/>
      <c r="M155" s="399"/>
      <c r="N155" s="58"/>
      <c r="O155" s="58"/>
      <c r="P155" s="58"/>
      <c r="Q155" s="399"/>
      <c r="R155" s="399"/>
      <c r="S155" s="58"/>
      <c r="T155" s="58"/>
      <c r="U155" s="58"/>
      <c r="V155" s="399"/>
      <c r="W155" s="399"/>
      <c r="X155" s="58"/>
      <c r="Y155" s="58"/>
      <c r="Z155" s="58"/>
      <c r="AA155" s="399"/>
      <c r="AB155" s="399"/>
      <c r="AC155" s="58"/>
      <c r="AD155" s="58"/>
      <c r="AE155" s="58"/>
      <c r="AF155" s="58"/>
      <c r="AG155" s="58"/>
      <c r="AH155" s="58"/>
      <c r="AI155" s="58"/>
      <c r="AJ155" s="58"/>
      <c r="AK155" s="58"/>
    </row>
    <row r="156" spans="2:37" s="118" customFormat="1" ht="15.75" customHeight="1">
      <c r="B156" s="58"/>
      <c r="C156" s="58"/>
      <c r="D156" s="58"/>
      <c r="E156" s="58"/>
      <c r="F156" s="58"/>
      <c r="G156" s="58"/>
      <c r="H156" s="399"/>
      <c r="I156" s="58"/>
      <c r="J156" s="58"/>
      <c r="K156" s="58"/>
      <c r="L156" s="399"/>
      <c r="M156" s="399"/>
      <c r="N156" s="58"/>
      <c r="O156" s="58"/>
      <c r="P156" s="58"/>
      <c r="Q156" s="399"/>
      <c r="R156" s="399"/>
      <c r="S156" s="58"/>
      <c r="T156" s="58"/>
      <c r="U156" s="58"/>
      <c r="V156" s="399"/>
      <c r="W156" s="399"/>
      <c r="X156" s="58"/>
      <c r="Y156" s="58"/>
      <c r="Z156" s="58"/>
      <c r="AA156" s="399"/>
      <c r="AB156" s="399"/>
      <c r="AC156" s="58"/>
      <c r="AD156" s="58"/>
      <c r="AE156" s="58"/>
      <c r="AF156" s="58"/>
      <c r="AG156" s="58"/>
      <c r="AH156" s="58"/>
      <c r="AI156" s="58"/>
      <c r="AJ156" s="58"/>
      <c r="AK156" s="58"/>
    </row>
    <row r="157" spans="2:37" s="118" customFormat="1" ht="15.75" customHeight="1">
      <c r="B157" s="58"/>
      <c r="C157" s="58"/>
      <c r="D157" s="58"/>
      <c r="E157" s="58"/>
      <c r="F157" s="58"/>
      <c r="G157" s="58"/>
      <c r="H157" s="399"/>
      <c r="I157" s="58"/>
      <c r="J157" s="58"/>
      <c r="K157" s="58"/>
      <c r="L157" s="399"/>
      <c r="M157" s="399"/>
      <c r="N157" s="58"/>
      <c r="O157" s="58"/>
      <c r="P157" s="58"/>
      <c r="Q157" s="399"/>
      <c r="R157" s="399"/>
      <c r="S157" s="58"/>
      <c r="T157" s="58"/>
      <c r="U157" s="58"/>
      <c r="V157" s="399"/>
      <c r="W157" s="399"/>
      <c r="X157" s="58"/>
      <c r="Y157" s="58"/>
      <c r="Z157" s="58"/>
      <c r="AA157" s="399"/>
      <c r="AB157" s="399"/>
      <c r="AC157" s="58"/>
      <c r="AD157" s="58"/>
      <c r="AE157" s="58"/>
      <c r="AF157" s="58"/>
      <c r="AG157" s="58"/>
      <c r="AH157" s="58"/>
      <c r="AI157" s="58"/>
      <c r="AJ157" s="58"/>
      <c r="AK157" s="58"/>
    </row>
    <row r="158" spans="2:37" s="118" customFormat="1" ht="15.75" customHeight="1">
      <c r="B158" s="58"/>
      <c r="C158" s="58"/>
      <c r="D158" s="58"/>
      <c r="E158" s="58"/>
      <c r="F158" s="58"/>
      <c r="G158" s="58"/>
      <c r="H158" s="399"/>
      <c r="I158" s="58"/>
      <c r="J158" s="58"/>
      <c r="K158" s="58"/>
      <c r="L158" s="399"/>
      <c r="M158" s="399"/>
      <c r="N158" s="58"/>
      <c r="O158" s="58"/>
      <c r="P158" s="58"/>
      <c r="Q158" s="399"/>
      <c r="R158" s="399"/>
      <c r="S158" s="58"/>
      <c r="T158" s="58"/>
      <c r="U158" s="58"/>
      <c r="V158" s="399"/>
      <c r="W158" s="399"/>
      <c r="X158" s="58"/>
      <c r="Y158" s="58"/>
      <c r="Z158" s="58"/>
      <c r="AA158" s="399"/>
      <c r="AB158" s="399"/>
      <c r="AC158" s="58"/>
      <c r="AD158" s="58"/>
      <c r="AE158" s="58"/>
      <c r="AF158" s="58"/>
      <c r="AG158" s="58"/>
      <c r="AH158" s="58"/>
      <c r="AI158" s="58"/>
      <c r="AJ158" s="58"/>
      <c r="AK158" s="58"/>
    </row>
    <row r="159" spans="2:37" s="118" customFormat="1" ht="15.75" customHeight="1">
      <c r="B159" s="58"/>
      <c r="C159" s="58"/>
      <c r="D159" s="58"/>
      <c r="E159" s="58"/>
      <c r="F159" s="58"/>
      <c r="G159" s="58"/>
      <c r="H159" s="399"/>
      <c r="I159" s="58"/>
      <c r="J159" s="58"/>
      <c r="K159" s="58"/>
      <c r="L159" s="399"/>
      <c r="M159" s="399"/>
      <c r="N159" s="58"/>
      <c r="O159" s="58"/>
      <c r="P159" s="58"/>
      <c r="Q159" s="399"/>
      <c r="R159" s="399"/>
      <c r="S159" s="58"/>
      <c r="T159" s="58"/>
      <c r="U159" s="58"/>
      <c r="V159" s="399"/>
      <c r="W159" s="399"/>
      <c r="X159" s="58"/>
      <c r="Y159" s="58"/>
      <c r="Z159" s="58"/>
      <c r="AA159" s="399"/>
      <c r="AB159" s="399"/>
      <c r="AC159" s="58"/>
      <c r="AD159" s="58"/>
      <c r="AE159" s="58"/>
      <c r="AF159" s="58"/>
      <c r="AG159" s="58"/>
      <c r="AH159" s="58"/>
      <c r="AI159" s="58"/>
      <c r="AJ159" s="58"/>
      <c r="AK159" s="58"/>
    </row>
    <row r="160" spans="2:37" s="118" customFormat="1" ht="15.75" customHeight="1">
      <c r="B160" s="58"/>
      <c r="C160" s="58"/>
      <c r="D160" s="58"/>
      <c r="E160" s="58"/>
      <c r="F160" s="58"/>
      <c r="G160" s="58"/>
      <c r="H160" s="399"/>
      <c r="I160" s="58"/>
      <c r="J160" s="58"/>
      <c r="K160" s="58"/>
      <c r="L160" s="399"/>
      <c r="M160" s="399"/>
      <c r="N160" s="58"/>
      <c r="O160" s="58"/>
      <c r="P160" s="58"/>
      <c r="Q160" s="399"/>
      <c r="R160" s="399"/>
      <c r="S160" s="58"/>
      <c r="T160" s="58"/>
      <c r="U160" s="58"/>
      <c r="V160" s="399"/>
      <c r="W160" s="399"/>
      <c r="X160" s="58"/>
      <c r="Y160" s="58"/>
      <c r="Z160" s="58"/>
      <c r="AA160" s="399"/>
      <c r="AB160" s="399"/>
      <c r="AC160" s="58"/>
      <c r="AD160" s="58"/>
      <c r="AE160" s="58"/>
      <c r="AF160" s="58"/>
      <c r="AG160" s="58"/>
      <c r="AH160" s="58"/>
      <c r="AI160" s="58"/>
      <c r="AJ160" s="58"/>
      <c r="AK160" s="58"/>
    </row>
    <row r="161" spans="2:37" s="118" customFormat="1" ht="15.75" customHeight="1">
      <c r="B161" s="58"/>
      <c r="C161" s="58"/>
      <c r="D161" s="58"/>
      <c r="E161" s="58"/>
      <c r="F161" s="58"/>
      <c r="G161" s="58"/>
      <c r="H161" s="399"/>
      <c r="I161" s="58"/>
      <c r="J161" s="58"/>
      <c r="K161" s="58"/>
      <c r="L161" s="399"/>
      <c r="M161" s="399"/>
      <c r="N161" s="58"/>
      <c r="O161" s="58"/>
      <c r="P161" s="58"/>
      <c r="Q161" s="399"/>
      <c r="R161" s="399"/>
      <c r="S161" s="58"/>
      <c r="T161" s="58"/>
      <c r="U161" s="58"/>
      <c r="V161" s="399"/>
      <c r="W161" s="399"/>
      <c r="X161" s="58"/>
      <c r="Y161" s="58"/>
      <c r="Z161" s="58"/>
      <c r="AA161" s="399"/>
      <c r="AB161" s="399"/>
      <c r="AC161" s="58"/>
      <c r="AD161" s="58"/>
      <c r="AE161" s="58"/>
      <c r="AF161" s="58"/>
      <c r="AG161" s="58"/>
      <c r="AH161" s="58"/>
      <c r="AI161" s="58"/>
      <c r="AJ161" s="58"/>
      <c r="AK161" s="58"/>
    </row>
    <row r="162" spans="2:37" s="118" customFormat="1" ht="15.75" customHeight="1">
      <c r="B162" s="58"/>
      <c r="C162" s="58"/>
      <c r="D162" s="58"/>
      <c r="E162" s="58"/>
      <c r="F162" s="58"/>
      <c r="G162" s="58"/>
      <c r="H162" s="399"/>
      <c r="I162" s="58"/>
      <c r="J162" s="58"/>
      <c r="K162" s="58"/>
      <c r="L162" s="399"/>
      <c r="M162" s="399"/>
      <c r="N162" s="58"/>
      <c r="O162" s="58"/>
      <c r="P162" s="58"/>
      <c r="Q162" s="399"/>
      <c r="R162" s="399"/>
      <c r="S162" s="58"/>
      <c r="T162" s="58"/>
      <c r="U162" s="58"/>
      <c r="V162" s="399"/>
      <c r="W162" s="399"/>
      <c r="X162" s="58"/>
      <c r="Y162" s="58"/>
      <c r="Z162" s="58"/>
      <c r="AA162" s="399"/>
      <c r="AB162" s="399"/>
      <c r="AC162" s="58"/>
      <c r="AD162" s="58"/>
      <c r="AE162" s="58"/>
      <c r="AF162" s="58"/>
      <c r="AG162" s="58"/>
      <c r="AH162" s="58"/>
      <c r="AI162" s="58"/>
      <c r="AJ162" s="58"/>
      <c r="AK162" s="58"/>
    </row>
    <row r="163" spans="2:37" s="118" customFormat="1" ht="15.75" customHeight="1">
      <c r="B163" s="58"/>
      <c r="C163" s="58"/>
      <c r="D163" s="58"/>
      <c r="E163" s="58"/>
      <c r="F163" s="58"/>
      <c r="G163" s="58"/>
      <c r="H163" s="399"/>
      <c r="I163" s="58"/>
      <c r="J163" s="58"/>
      <c r="K163" s="58"/>
      <c r="L163" s="399"/>
      <c r="M163" s="399"/>
      <c r="N163" s="58"/>
      <c r="O163" s="58"/>
      <c r="P163" s="58"/>
      <c r="Q163" s="399"/>
      <c r="R163" s="399"/>
      <c r="S163" s="58"/>
      <c r="T163" s="58"/>
      <c r="U163" s="58"/>
      <c r="V163" s="399"/>
      <c r="W163" s="399"/>
      <c r="X163" s="58"/>
      <c r="Y163" s="58"/>
      <c r="Z163" s="58"/>
      <c r="AA163" s="399"/>
      <c r="AB163" s="399"/>
      <c r="AC163" s="58"/>
      <c r="AD163" s="58"/>
      <c r="AE163" s="58"/>
      <c r="AF163" s="58"/>
      <c r="AG163" s="58"/>
      <c r="AH163" s="58"/>
      <c r="AI163" s="58"/>
      <c r="AJ163" s="58"/>
      <c r="AK163" s="58"/>
    </row>
    <row r="164" spans="2:37" s="118" customFormat="1" ht="15.75" customHeight="1">
      <c r="B164" s="58"/>
      <c r="C164" s="58"/>
      <c r="D164" s="58"/>
      <c r="E164" s="58"/>
      <c r="F164" s="58"/>
      <c r="G164" s="58"/>
      <c r="H164" s="399"/>
      <c r="I164" s="58"/>
      <c r="J164" s="58"/>
      <c r="K164" s="58"/>
      <c r="L164" s="399"/>
      <c r="M164" s="399"/>
      <c r="N164" s="58"/>
      <c r="O164" s="58"/>
      <c r="P164" s="58"/>
      <c r="Q164" s="399"/>
      <c r="R164" s="399"/>
      <c r="S164" s="58"/>
      <c r="T164" s="58"/>
      <c r="U164" s="58"/>
      <c r="V164" s="399"/>
      <c r="W164" s="399"/>
      <c r="X164" s="58"/>
      <c r="Y164" s="58"/>
      <c r="Z164" s="58"/>
      <c r="AA164" s="399"/>
      <c r="AB164" s="399"/>
      <c r="AC164" s="58"/>
      <c r="AD164" s="58"/>
      <c r="AE164" s="58"/>
      <c r="AF164" s="58"/>
      <c r="AG164" s="58"/>
      <c r="AH164" s="58"/>
      <c r="AI164" s="58"/>
      <c r="AJ164" s="58"/>
      <c r="AK164" s="58"/>
    </row>
    <row r="165" spans="2:37" s="118" customFormat="1" ht="15.75" customHeight="1">
      <c r="B165" s="58"/>
      <c r="C165" s="58"/>
      <c r="D165" s="58"/>
      <c r="E165" s="58"/>
      <c r="F165" s="58"/>
      <c r="G165" s="58"/>
      <c r="H165" s="399"/>
      <c r="I165" s="58"/>
      <c r="J165" s="58"/>
      <c r="K165" s="58"/>
      <c r="L165" s="399"/>
      <c r="M165" s="399"/>
      <c r="N165" s="58"/>
      <c r="O165" s="58"/>
      <c r="P165" s="58"/>
      <c r="Q165" s="399"/>
      <c r="R165" s="399"/>
      <c r="S165" s="58"/>
      <c r="T165" s="58"/>
      <c r="U165" s="58"/>
      <c r="V165" s="399"/>
      <c r="W165" s="399"/>
      <c r="X165" s="58"/>
      <c r="Y165" s="58"/>
      <c r="Z165" s="58"/>
      <c r="AA165" s="399"/>
      <c r="AB165" s="399"/>
      <c r="AC165" s="58"/>
      <c r="AD165" s="58"/>
      <c r="AE165" s="58"/>
      <c r="AF165" s="58"/>
      <c r="AG165" s="58"/>
      <c r="AH165" s="58"/>
      <c r="AI165" s="58"/>
      <c r="AJ165" s="58"/>
      <c r="AK165" s="58"/>
    </row>
    <row r="166" spans="2:37" s="118" customFormat="1" ht="15.75" customHeight="1">
      <c r="B166" s="58"/>
      <c r="C166" s="58"/>
      <c r="D166" s="58"/>
      <c r="E166" s="58"/>
      <c r="F166" s="58"/>
      <c r="G166" s="58"/>
      <c r="H166" s="399"/>
      <c r="I166" s="58"/>
      <c r="J166" s="58"/>
      <c r="K166" s="58"/>
      <c r="L166" s="399"/>
      <c r="M166" s="399"/>
      <c r="N166" s="58"/>
      <c r="O166" s="58"/>
      <c r="P166" s="58"/>
      <c r="Q166" s="399"/>
      <c r="R166" s="399"/>
      <c r="S166" s="58"/>
      <c r="T166" s="58"/>
      <c r="U166" s="58"/>
      <c r="V166" s="399"/>
      <c r="W166" s="399"/>
      <c r="X166" s="58"/>
      <c r="Y166" s="58"/>
      <c r="Z166" s="58"/>
      <c r="AA166" s="399"/>
      <c r="AB166" s="399"/>
      <c r="AC166" s="58"/>
      <c r="AD166" s="58"/>
      <c r="AE166" s="58"/>
      <c r="AF166" s="58"/>
      <c r="AG166" s="58"/>
      <c r="AH166" s="58"/>
      <c r="AI166" s="58"/>
      <c r="AJ166" s="58"/>
      <c r="AK166" s="58"/>
    </row>
    <row r="167" spans="2:37" s="118" customFormat="1" ht="15.75" customHeight="1">
      <c r="B167" s="58"/>
      <c r="C167" s="58"/>
      <c r="D167" s="58"/>
      <c r="E167" s="58"/>
      <c r="F167" s="58"/>
      <c r="G167" s="58"/>
      <c r="H167" s="399"/>
      <c r="I167" s="58"/>
      <c r="J167" s="58"/>
      <c r="K167" s="58"/>
      <c r="L167" s="399"/>
      <c r="M167" s="399"/>
      <c r="N167" s="58"/>
      <c r="O167" s="58"/>
      <c r="P167" s="58"/>
      <c r="Q167" s="399"/>
      <c r="R167" s="399"/>
      <c r="S167" s="58"/>
      <c r="T167" s="58"/>
      <c r="U167" s="58"/>
      <c r="V167" s="399"/>
      <c r="W167" s="399"/>
      <c r="X167" s="58"/>
      <c r="Y167" s="58"/>
      <c r="Z167" s="58"/>
      <c r="AA167" s="399"/>
      <c r="AB167" s="399"/>
      <c r="AC167" s="58"/>
      <c r="AD167" s="58"/>
      <c r="AE167" s="58"/>
      <c r="AF167" s="58"/>
      <c r="AG167" s="58"/>
      <c r="AH167" s="58"/>
      <c r="AI167" s="58"/>
      <c r="AJ167" s="58"/>
      <c r="AK167" s="58"/>
    </row>
    <row r="168" spans="2:37" s="118" customFormat="1" ht="15.75" customHeight="1">
      <c r="B168" s="58"/>
      <c r="C168" s="58"/>
      <c r="D168" s="58"/>
      <c r="E168" s="58"/>
      <c r="F168" s="58"/>
      <c r="G168" s="58"/>
      <c r="H168" s="399"/>
      <c r="I168" s="58"/>
      <c r="J168" s="58"/>
      <c r="K168" s="58"/>
      <c r="L168" s="399"/>
      <c r="M168" s="399"/>
      <c r="N168" s="58"/>
      <c r="O168" s="58"/>
      <c r="P168" s="58"/>
      <c r="Q168" s="399"/>
      <c r="R168" s="399"/>
      <c r="S168" s="58"/>
      <c r="T168" s="58"/>
      <c r="U168" s="58"/>
      <c r="V168" s="399"/>
      <c r="W168" s="399"/>
      <c r="X168" s="58"/>
      <c r="Y168" s="58"/>
      <c r="Z168" s="58"/>
      <c r="AA168" s="399"/>
      <c r="AB168" s="399"/>
      <c r="AC168" s="58"/>
      <c r="AD168" s="58"/>
      <c r="AE168" s="58"/>
      <c r="AF168" s="58"/>
      <c r="AG168" s="58"/>
      <c r="AH168" s="58"/>
      <c r="AI168" s="58"/>
      <c r="AJ168" s="58"/>
      <c r="AK168" s="58"/>
    </row>
    <row r="169" spans="2:37" s="118" customFormat="1" ht="15.75" customHeight="1">
      <c r="B169" s="58"/>
      <c r="C169" s="58"/>
      <c r="D169" s="58"/>
      <c r="E169" s="58"/>
      <c r="F169" s="58"/>
      <c r="G169" s="58"/>
      <c r="H169" s="399"/>
      <c r="I169" s="58"/>
      <c r="J169" s="58"/>
      <c r="K169" s="58"/>
      <c r="L169" s="399"/>
      <c r="M169" s="399"/>
      <c r="N169" s="58"/>
      <c r="O169" s="58"/>
      <c r="P169" s="58"/>
      <c r="Q169" s="399"/>
      <c r="R169" s="399"/>
      <c r="S169" s="58"/>
      <c r="T169" s="58"/>
      <c r="U169" s="58"/>
      <c r="V169" s="399"/>
      <c r="W169" s="399"/>
      <c r="X169" s="58"/>
      <c r="Y169" s="58"/>
      <c r="Z169" s="58"/>
      <c r="AA169" s="399"/>
      <c r="AB169" s="399"/>
      <c r="AC169" s="58"/>
      <c r="AD169" s="58"/>
      <c r="AE169" s="58"/>
      <c r="AF169" s="58"/>
      <c r="AG169" s="58"/>
      <c r="AH169" s="58"/>
      <c r="AI169" s="58"/>
      <c r="AJ169" s="58"/>
      <c r="AK169" s="58"/>
    </row>
    <row r="170" spans="2:37" s="118" customFormat="1" ht="15.75" customHeight="1">
      <c r="B170" s="58"/>
      <c r="C170" s="58"/>
      <c r="D170" s="58"/>
      <c r="E170" s="58"/>
      <c r="F170" s="58"/>
      <c r="G170" s="58"/>
      <c r="H170" s="399"/>
      <c r="I170" s="58"/>
      <c r="J170" s="58"/>
      <c r="K170" s="58"/>
      <c r="L170" s="399"/>
      <c r="M170" s="399"/>
      <c r="N170" s="58"/>
      <c r="O170" s="58"/>
      <c r="P170" s="58"/>
      <c r="Q170" s="399"/>
      <c r="R170" s="399"/>
      <c r="S170" s="58"/>
      <c r="T170" s="58"/>
      <c r="U170" s="58"/>
      <c r="V170" s="399"/>
      <c r="W170" s="399"/>
      <c r="X170" s="58"/>
      <c r="Y170" s="58"/>
      <c r="Z170" s="58"/>
      <c r="AA170" s="399"/>
      <c r="AB170" s="399"/>
      <c r="AC170" s="58"/>
      <c r="AD170" s="58"/>
      <c r="AE170" s="58"/>
      <c r="AF170" s="58"/>
      <c r="AG170" s="58"/>
      <c r="AH170" s="58"/>
      <c r="AI170" s="58"/>
      <c r="AJ170" s="58"/>
      <c r="AK170" s="58"/>
    </row>
    <row r="171" spans="2:37" s="118" customFormat="1" ht="15.75" customHeight="1">
      <c r="B171" s="58"/>
      <c r="C171" s="58"/>
      <c r="D171" s="58"/>
      <c r="E171" s="58"/>
      <c r="F171" s="58"/>
      <c r="G171" s="58"/>
      <c r="H171" s="399"/>
      <c r="I171" s="58"/>
      <c r="J171" s="58"/>
      <c r="K171" s="58"/>
      <c r="L171" s="399"/>
      <c r="M171" s="399"/>
      <c r="N171" s="58"/>
      <c r="O171" s="58"/>
      <c r="P171" s="58"/>
      <c r="Q171" s="399"/>
      <c r="R171" s="399"/>
      <c r="S171" s="58"/>
      <c r="T171" s="58"/>
      <c r="U171" s="58"/>
      <c r="V171" s="399"/>
      <c r="W171" s="399"/>
      <c r="X171" s="58"/>
      <c r="Y171" s="58"/>
      <c r="Z171" s="58"/>
      <c r="AA171" s="399"/>
      <c r="AB171" s="399"/>
      <c r="AC171" s="58"/>
      <c r="AD171" s="58"/>
      <c r="AE171" s="58"/>
      <c r="AF171" s="58"/>
      <c r="AG171" s="58"/>
      <c r="AH171" s="58"/>
      <c r="AI171" s="58"/>
      <c r="AJ171" s="58"/>
      <c r="AK171" s="58"/>
    </row>
    <row r="172" spans="2:37" s="118" customFormat="1" ht="15.75" customHeight="1">
      <c r="B172" s="58"/>
      <c r="C172" s="58"/>
      <c r="D172" s="58"/>
      <c r="E172" s="58"/>
      <c r="F172" s="58"/>
      <c r="G172" s="58"/>
      <c r="H172" s="399"/>
      <c r="I172" s="58"/>
      <c r="J172" s="58"/>
      <c r="K172" s="58"/>
      <c r="L172" s="399"/>
      <c r="M172" s="399"/>
      <c r="N172" s="58"/>
      <c r="O172" s="58"/>
      <c r="P172" s="58"/>
      <c r="Q172" s="399"/>
      <c r="R172" s="399"/>
      <c r="S172" s="58"/>
      <c r="T172" s="58"/>
      <c r="U172" s="58"/>
      <c r="V172" s="399"/>
      <c r="W172" s="399"/>
      <c r="X172" s="58"/>
      <c r="Y172" s="58"/>
      <c r="Z172" s="58"/>
      <c r="AA172" s="399"/>
      <c r="AB172" s="399"/>
      <c r="AC172" s="58"/>
      <c r="AD172" s="58"/>
      <c r="AE172" s="58"/>
      <c r="AF172" s="58"/>
      <c r="AG172" s="58"/>
      <c r="AH172" s="58"/>
      <c r="AI172" s="58"/>
      <c r="AJ172" s="58"/>
      <c r="AK172" s="58"/>
    </row>
    <row r="173" spans="2:37" s="118" customFormat="1" ht="15.75" customHeight="1">
      <c r="B173" s="58"/>
      <c r="C173" s="58"/>
      <c r="D173" s="58"/>
      <c r="E173" s="58"/>
      <c r="F173" s="58"/>
      <c r="G173" s="58"/>
      <c r="H173" s="399"/>
      <c r="I173" s="58"/>
      <c r="J173" s="58"/>
      <c r="K173" s="58"/>
      <c r="L173" s="399"/>
      <c r="M173" s="399"/>
      <c r="N173" s="58"/>
      <c r="O173" s="58"/>
      <c r="P173" s="58"/>
      <c r="Q173" s="399"/>
      <c r="R173" s="399"/>
      <c r="S173" s="58"/>
      <c r="T173" s="58"/>
      <c r="U173" s="58"/>
      <c r="V173" s="399"/>
      <c r="W173" s="399"/>
      <c r="X173" s="58"/>
      <c r="Y173" s="58"/>
      <c r="Z173" s="58"/>
      <c r="AA173" s="399"/>
      <c r="AB173" s="399"/>
      <c r="AC173" s="58"/>
      <c r="AD173" s="58"/>
      <c r="AE173" s="58"/>
      <c r="AF173" s="58"/>
      <c r="AG173" s="58"/>
      <c r="AH173" s="58"/>
      <c r="AI173" s="58"/>
      <c r="AJ173" s="58"/>
      <c r="AK173" s="58"/>
    </row>
    <row r="174" spans="2:37" s="118" customFormat="1" ht="15.75" customHeight="1">
      <c r="B174" s="58"/>
      <c r="C174" s="58"/>
      <c r="D174" s="58"/>
      <c r="E174" s="58"/>
      <c r="F174" s="58"/>
      <c r="G174" s="58"/>
      <c r="H174" s="399"/>
      <c r="I174" s="58"/>
      <c r="J174" s="58"/>
      <c r="K174" s="58"/>
      <c r="L174" s="399"/>
      <c r="M174" s="399"/>
      <c r="N174" s="58"/>
      <c r="O174" s="58"/>
      <c r="P174" s="58"/>
      <c r="Q174" s="399"/>
      <c r="R174" s="399"/>
      <c r="S174" s="58"/>
      <c r="T174" s="58"/>
      <c r="U174" s="58"/>
      <c r="V174" s="399"/>
      <c r="W174" s="399"/>
      <c r="X174" s="58"/>
      <c r="Y174" s="58"/>
      <c r="Z174" s="58"/>
      <c r="AA174" s="399"/>
      <c r="AB174" s="399"/>
      <c r="AC174" s="58"/>
      <c r="AD174" s="58"/>
      <c r="AE174" s="58"/>
      <c r="AF174" s="58"/>
      <c r="AG174" s="58"/>
      <c r="AH174" s="58"/>
      <c r="AI174" s="58"/>
      <c r="AJ174" s="58"/>
      <c r="AK174" s="58"/>
    </row>
    <row r="175" spans="2:37" s="118" customFormat="1" ht="15.75" customHeight="1">
      <c r="B175" s="58"/>
      <c r="C175" s="58"/>
      <c r="D175" s="58"/>
      <c r="E175" s="58"/>
      <c r="F175" s="58"/>
      <c r="G175" s="58"/>
      <c r="H175" s="399"/>
      <c r="I175" s="58"/>
      <c r="J175" s="58"/>
      <c r="K175" s="58"/>
      <c r="L175" s="399"/>
      <c r="M175" s="399"/>
      <c r="N175" s="58"/>
      <c r="O175" s="58"/>
      <c r="P175" s="58"/>
      <c r="Q175" s="399"/>
      <c r="R175" s="399"/>
      <c r="S175" s="58"/>
      <c r="T175" s="58"/>
      <c r="U175" s="58"/>
      <c r="V175" s="399"/>
      <c r="W175" s="399"/>
      <c r="X175" s="58"/>
      <c r="Y175" s="58"/>
      <c r="Z175" s="58"/>
      <c r="AA175" s="399"/>
      <c r="AB175" s="399"/>
      <c r="AC175" s="58"/>
      <c r="AD175" s="58"/>
      <c r="AE175" s="58"/>
      <c r="AF175" s="58"/>
      <c r="AG175" s="58"/>
      <c r="AH175" s="58"/>
      <c r="AI175" s="58"/>
      <c r="AJ175" s="58"/>
      <c r="AK175" s="58"/>
    </row>
    <row r="176" spans="2:37" s="118" customFormat="1" ht="15.75" customHeight="1">
      <c r="B176" s="58"/>
      <c r="C176" s="58"/>
      <c r="D176" s="58"/>
      <c r="E176" s="58"/>
      <c r="F176" s="58"/>
      <c r="G176" s="58"/>
      <c r="H176" s="399"/>
      <c r="I176" s="58"/>
      <c r="J176" s="58"/>
      <c r="K176" s="58"/>
      <c r="L176" s="399"/>
      <c r="M176" s="399"/>
      <c r="N176" s="58"/>
      <c r="O176" s="58"/>
      <c r="P176" s="58"/>
      <c r="Q176" s="399"/>
      <c r="R176" s="399"/>
      <c r="S176" s="58"/>
      <c r="T176" s="58"/>
      <c r="U176" s="58"/>
      <c r="V176" s="399"/>
      <c r="W176" s="399"/>
      <c r="X176" s="58"/>
      <c r="Y176" s="58"/>
      <c r="Z176" s="58"/>
      <c r="AA176" s="399"/>
      <c r="AB176" s="399"/>
      <c r="AC176" s="58"/>
      <c r="AD176" s="58"/>
      <c r="AE176" s="58"/>
      <c r="AF176" s="58"/>
      <c r="AG176" s="58"/>
      <c r="AH176" s="58"/>
      <c r="AI176" s="58"/>
      <c r="AJ176" s="58"/>
      <c r="AK176" s="58"/>
    </row>
    <row r="177" spans="2:37" s="118" customFormat="1" ht="15.75" customHeight="1">
      <c r="B177" s="58"/>
      <c r="C177" s="58"/>
      <c r="D177" s="58"/>
      <c r="E177" s="58"/>
      <c r="F177" s="58"/>
      <c r="G177" s="58"/>
      <c r="H177" s="399"/>
      <c r="I177" s="58"/>
      <c r="J177" s="58"/>
      <c r="K177" s="58"/>
      <c r="L177" s="399"/>
      <c r="M177" s="399"/>
      <c r="N177" s="58"/>
      <c r="O177" s="58"/>
      <c r="P177" s="58"/>
      <c r="Q177" s="399"/>
      <c r="R177" s="399"/>
      <c r="S177" s="58"/>
      <c r="T177" s="58"/>
      <c r="U177" s="58"/>
      <c r="V177" s="399"/>
      <c r="W177" s="399"/>
      <c r="X177" s="58"/>
      <c r="Y177" s="58"/>
      <c r="Z177" s="58"/>
      <c r="AA177" s="399"/>
      <c r="AB177" s="399"/>
      <c r="AC177" s="58"/>
      <c r="AD177" s="58"/>
      <c r="AE177" s="58"/>
      <c r="AF177" s="58"/>
      <c r="AG177" s="58"/>
      <c r="AH177" s="58"/>
      <c r="AI177" s="58"/>
      <c r="AJ177" s="58"/>
      <c r="AK177" s="58"/>
    </row>
    <row r="178" spans="2:37" s="118" customFormat="1" ht="15.75" customHeight="1">
      <c r="B178" s="58"/>
      <c r="C178" s="58"/>
      <c r="D178" s="58"/>
      <c r="E178" s="58"/>
      <c r="F178" s="58"/>
      <c r="G178" s="58"/>
      <c r="H178" s="399"/>
      <c r="I178" s="58"/>
      <c r="J178" s="58"/>
      <c r="K178" s="58"/>
      <c r="L178" s="399"/>
      <c r="M178" s="399"/>
      <c r="N178" s="58"/>
      <c r="O178" s="58"/>
      <c r="P178" s="58"/>
      <c r="Q178" s="399"/>
      <c r="R178" s="399"/>
      <c r="S178" s="58"/>
      <c r="T178" s="58"/>
      <c r="U178" s="58"/>
      <c r="V178" s="399"/>
      <c r="W178" s="399"/>
      <c r="X178" s="58"/>
      <c r="Y178" s="58"/>
      <c r="Z178" s="58"/>
      <c r="AA178" s="399"/>
      <c r="AB178" s="399"/>
      <c r="AC178" s="58"/>
      <c r="AD178" s="58"/>
      <c r="AE178" s="58"/>
      <c r="AF178" s="58"/>
      <c r="AG178" s="58"/>
      <c r="AH178" s="58"/>
      <c r="AI178" s="58"/>
      <c r="AJ178" s="58"/>
      <c r="AK178" s="58"/>
    </row>
    <row r="179" spans="2:37" s="118" customFormat="1" ht="15.75" customHeight="1">
      <c r="B179" s="58"/>
      <c r="C179" s="58"/>
      <c r="D179" s="58"/>
      <c r="E179" s="58"/>
      <c r="F179" s="58"/>
      <c r="G179" s="58"/>
      <c r="H179" s="399"/>
      <c r="I179" s="58"/>
      <c r="J179" s="58"/>
      <c r="K179" s="58"/>
      <c r="L179" s="399"/>
      <c r="M179" s="399"/>
      <c r="N179" s="58"/>
      <c r="O179" s="58"/>
      <c r="P179" s="58"/>
      <c r="Q179" s="399"/>
      <c r="R179" s="399"/>
      <c r="S179" s="58"/>
      <c r="T179" s="58"/>
      <c r="U179" s="58"/>
      <c r="V179" s="399"/>
      <c r="W179" s="399"/>
      <c r="X179" s="58"/>
      <c r="Y179" s="58"/>
      <c r="Z179" s="58"/>
      <c r="AA179" s="399"/>
      <c r="AB179" s="399"/>
      <c r="AC179" s="58"/>
      <c r="AD179" s="58"/>
      <c r="AE179" s="58"/>
      <c r="AF179" s="58"/>
      <c r="AG179" s="58"/>
      <c r="AH179" s="58"/>
      <c r="AI179" s="58"/>
      <c r="AJ179" s="58"/>
      <c r="AK179" s="58"/>
    </row>
    <row r="180" spans="2:37" s="118" customFormat="1" ht="15.75" customHeight="1">
      <c r="B180" s="58"/>
      <c r="C180" s="58"/>
      <c r="D180" s="58"/>
      <c r="E180" s="58"/>
      <c r="F180" s="58"/>
      <c r="G180" s="58"/>
      <c r="H180" s="399"/>
      <c r="I180" s="58"/>
      <c r="J180" s="58"/>
      <c r="K180" s="58"/>
      <c r="L180" s="399"/>
      <c r="M180" s="399"/>
      <c r="N180" s="58"/>
      <c r="O180" s="58"/>
      <c r="P180" s="58"/>
      <c r="Q180" s="399"/>
      <c r="R180" s="399"/>
      <c r="S180" s="58"/>
      <c r="T180" s="58"/>
      <c r="U180" s="58"/>
      <c r="V180" s="399"/>
      <c r="W180" s="399"/>
      <c r="X180" s="58"/>
      <c r="Y180" s="58"/>
      <c r="Z180" s="58"/>
      <c r="AA180" s="399"/>
      <c r="AB180" s="399"/>
      <c r="AC180" s="58"/>
      <c r="AD180" s="58"/>
      <c r="AE180" s="58"/>
      <c r="AF180" s="58"/>
      <c r="AG180" s="58"/>
      <c r="AH180" s="58"/>
      <c r="AI180" s="58"/>
      <c r="AJ180" s="58"/>
      <c r="AK180" s="58"/>
    </row>
    <row r="181" spans="2:37" s="118" customFormat="1" ht="15.75" customHeight="1">
      <c r="B181" s="58"/>
      <c r="C181" s="58"/>
      <c r="D181" s="58"/>
      <c r="E181" s="58"/>
      <c r="F181" s="58"/>
      <c r="G181" s="58"/>
      <c r="H181" s="399"/>
      <c r="I181" s="58"/>
      <c r="J181" s="58"/>
      <c r="K181" s="58"/>
      <c r="L181" s="399"/>
      <c r="M181" s="399"/>
      <c r="N181" s="58"/>
      <c r="O181" s="58"/>
      <c r="P181" s="58"/>
      <c r="Q181" s="399"/>
      <c r="R181" s="399"/>
      <c r="S181" s="58"/>
      <c r="T181" s="58"/>
      <c r="U181" s="58"/>
      <c r="V181" s="399"/>
      <c r="W181" s="399"/>
      <c r="X181" s="58"/>
      <c r="Y181" s="58"/>
      <c r="Z181" s="58"/>
      <c r="AA181" s="399"/>
      <c r="AB181" s="399"/>
      <c r="AC181" s="58"/>
      <c r="AD181" s="58"/>
      <c r="AE181" s="58"/>
      <c r="AF181" s="58"/>
      <c r="AG181" s="58"/>
      <c r="AH181" s="58"/>
      <c r="AI181" s="58"/>
      <c r="AJ181" s="58"/>
      <c r="AK181" s="58"/>
    </row>
    <row r="182" spans="2:37" s="118" customFormat="1" ht="15.75" customHeight="1">
      <c r="B182" s="58"/>
      <c r="C182" s="58"/>
      <c r="D182" s="58"/>
      <c r="E182" s="58"/>
      <c r="F182" s="58"/>
      <c r="G182" s="58"/>
      <c r="H182" s="399"/>
      <c r="I182" s="58"/>
      <c r="J182" s="58"/>
      <c r="K182" s="58"/>
      <c r="L182" s="399"/>
      <c r="M182" s="399"/>
      <c r="N182" s="58"/>
      <c r="O182" s="58"/>
      <c r="P182" s="58"/>
      <c r="Q182" s="399"/>
      <c r="R182" s="399"/>
      <c r="S182" s="58"/>
      <c r="T182" s="58"/>
      <c r="U182" s="58"/>
      <c r="V182" s="399"/>
      <c r="W182" s="399"/>
      <c r="X182" s="58"/>
      <c r="Y182" s="58"/>
      <c r="Z182" s="58"/>
      <c r="AA182" s="399"/>
      <c r="AB182" s="399"/>
      <c r="AC182" s="58"/>
      <c r="AD182" s="58"/>
      <c r="AE182" s="58"/>
      <c r="AF182" s="58"/>
      <c r="AG182" s="58"/>
      <c r="AH182" s="58"/>
      <c r="AI182" s="58"/>
      <c r="AJ182" s="58"/>
      <c r="AK182" s="58"/>
    </row>
    <row r="183" spans="2:37" s="118" customFormat="1" ht="15.75" customHeight="1">
      <c r="B183" s="58"/>
      <c r="C183" s="58"/>
      <c r="D183" s="58"/>
      <c r="E183" s="58"/>
      <c r="F183" s="58"/>
      <c r="G183" s="58"/>
      <c r="H183" s="399"/>
      <c r="I183" s="58"/>
      <c r="J183" s="58"/>
      <c r="K183" s="58"/>
      <c r="L183" s="399"/>
      <c r="M183" s="399"/>
      <c r="N183" s="58"/>
      <c r="O183" s="58"/>
      <c r="P183" s="58"/>
      <c r="Q183" s="399"/>
      <c r="R183" s="399"/>
      <c r="S183" s="58"/>
      <c r="T183" s="58"/>
      <c r="U183" s="58"/>
      <c r="V183" s="399"/>
      <c r="W183" s="399"/>
      <c r="X183" s="58"/>
      <c r="Y183" s="58"/>
      <c r="Z183" s="58"/>
      <c r="AA183" s="399"/>
      <c r="AB183" s="399"/>
      <c r="AC183" s="58"/>
      <c r="AD183" s="58"/>
      <c r="AE183" s="58"/>
      <c r="AF183" s="58"/>
      <c r="AG183" s="58"/>
      <c r="AH183" s="58"/>
      <c r="AI183" s="58"/>
      <c r="AJ183" s="58"/>
      <c r="AK183" s="58"/>
    </row>
    <row r="184" spans="2:37" s="118" customFormat="1" ht="15.75" customHeight="1">
      <c r="B184" s="58"/>
      <c r="C184" s="58"/>
      <c r="D184" s="58"/>
      <c r="E184" s="58"/>
      <c r="F184" s="58"/>
      <c r="G184" s="58"/>
      <c r="H184" s="399"/>
      <c r="I184" s="58"/>
      <c r="J184" s="58"/>
      <c r="K184" s="58"/>
      <c r="L184" s="399"/>
      <c r="M184" s="399"/>
      <c r="N184" s="58"/>
      <c r="O184" s="58"/>
      <c r="P184" s="58"/>
      <c r="Q184" s="399"/>
      <c r="R184" s="399"/>
      <c r="S184" s="58"/>
      <c r="T184" s="58"/>
      <c r="U184" s="58"/>
      <c r="V184" s="399"/>
      <c r="W184" s="399"/>
      <c r="X184" s="58"/>
      <c r="Y184" s="58"/>
      <c r="Z184" s="58"/>
      <c r="AA184" s="399"/>
      <c r="AB184" s="399"/>
      <c r="AC184" s="58"/>
      <c r="AD184" s="58"/>
      <c r="AE184" s="58"/>
      <c r="AF184" s="58"/>
      <c r="AG184" s="58"/>
      <c r="AH184" s="58"/>
      <c r="AI184" s="58"/>
      <c r="AJ184" s="58"/>
      <c r="AK184" s="58"/>
    </row>
    <row r="185" spans="2:37" s="118" customFormat="1" ht="15.75" customHeight="1">
      <c r="B185" s="58"/>
      <c r="C185" s="58"/>
      <c r="D185" s="58"/>
      <c r="E185" s="58"/>
      <c r="F185" s="58"/>
      <c r="G185" s="58"/>
      <c r="H185" s="399"/>
      <c r="I185" s="58"/>
      <c r="J185" s="58"/>
      <c r="K185" s="58"/>
      <c r="L185" s="399"/>
      <c r="M185" s="399"/>
      <c r="N185" s="58"/>
      <c r="O185" s="58"/>
      <c r="P185" s="58"/>
      <c r="Q185" s="399"/>
      <c r="R185" s="399"/>
      <c r="S185" s="58"/>
      <c r="T185" s="58"/>
      <c r="U185" s="58"/>
      <c r="V185" s="399"/>
      <c r="W185" s="399"/>
      <c r="X185" s="58"/>
      <c r="Y185" s="58"/>
      <c r="Z185" s="58"/>
      <c r="AA185" s="399"/>
      <c r="AB185" s="399"/>
      <c r="AC185" s="58"/>
      <c r="AD185" s="58"/>
      <c r="AE185" s="58"/>
      <c r="AF185" s="58"/>
      <c r="AG185" s="58"/>
      <c r="AH185" s="58"/>
      <c r="AI185" s="58"/>
      <c r="AJ185" s="58"/>
      <c r="AK185" s="58"/>
    </row>
    <row r="186" spans="2:37" s="118" customFormat="1" ht="15.75" customHeight="1">
      <c r="B186" s="58"/>
      <c r="C186" s="58"/>
      <c r="D186" s="58"/>
      <c r="E186" s="58"/>
      <c r="F186" s="58"/>
      <c r="G186" s="58"/>
      <c r="H186" s="399"/>
      <c r="I186" s="58"/>
      <c r="J186" s="58"/>
      <c r="K186" s="58"/>
      <c r="L186" s="399"/>
      <c r="M186" s="399"/>
      <c r="N186" s="58"/>
      <c r="O186" s="58"/>
      <c r="P186" s="58"/>
      <c r="Q186" s="399"/>
      <c r="R186" s="399"/>
      <c r="S186" s="58"/>
      <c r="T186" s="58"/>
      <c r="U186" s="58"/>
      <c r="V186" s="399"/>
      <c r="W186" s="399"/>
      <c r="X186" s="58"/>
      <c r="Y186" s="58"/>
      <c r="Z186" s="58"/>
      <c r="AA186" s="399"/>
      <c r="AB186" s="399"/>
      <c r="AC186" s="58"/>
      <c r="AD186" s="58"/>
      <c r="AE186" s="58"/>
      <c r="AF186" s="58"/>
      <c r="AG186" s="58"/>
      <c r="AH186" s="58"/>
      <c r="AI186" s="58"/>
      <c r="AJ186" s="58"/>
      <c r="AK186" s="58"/>
    </row>
    <row r="187" spans="2:37" s="118" customFormat="1" ht="15.75" customHeight="1">
      <c r="B187" s="58"/>
      <c r="C187" s="58"/>
      <c r="D187" s="58"/>
      <c r="E187" s="58"/>
      <c r="F187" s="58"/>
      <c r="G187" s="58"/>
      <c r="H187" s="399"/>
      <c r="I187" s="58"/>
      <c r="J187" s="58"/>
      <c r="K187" s="58"/>
      <c r="L187" s="399"/>
      <c r="M187" s="399"/>
      <c r="N187" s="58"/>
      <c r="O187" s="58"/>
      <c r="P187" s="58"/>
      <c r="Q187" s="399"/>
      <c r="R187" s="399"/>
      <c r="S187" s="58"/>
      <c r="T187" s="58"/>
      <c r="U187" s="58"/>
      <c r="V187" s="399"/>
      <c r="W187" s="399"/>
      <c r="X187" s="58"/>
      <c r="Y187" s="58"/>
      <c r="Z187" s="58"/>
      <c r="AA187" s="399"/>
      <c r="AB187" s="399"/>
      <c r="AC187" s="58"/>
      <c r="AD187" s="58"/>
      <c r="AE187" s="58"/>
      <c r="AF187" s="58"/>
      <c r="AG187" s="58"/>
      <c r="AH187" s="58"/>
      <c r="AI187" s="58"/>
      <c r="AJ187" s="58"/>
      <c r="AK187" s="58"/>
    </row>
    <row r="188" spans="2:37" s="118" customFormat="1" ht="15.75" customHeight="1">
      <c r="B188" s="58"/>
      <c r="C188" s="58"/>
      <c r="D188" s="58"/>
      <c r="E188" s="58"/>
      <c r="F188" s="58"/>
      <c r="G188" s="58"/>
      <c r="H188" s="399"/>
      <c r="I188" s="58"/>
      <c r="J188" s="58"/>
      <c r="K188" s="58"/>
      <c r="L188" s="399"/>
      <c r="M188" s="399"/>
      <c r="N188" s="58"/>
      <c r="O188" s="58"/>
      <c r="P188" s="58"/>
      <c r="Q188" s="399"/>
      <c r="R188" s="399"/>
      <c r="S188" s="58"/>
      <c r="T188" s="58"/>
      <c r="U188" s="58"/>
      <c r="V188" s="399"/>
      <c r="W188" s="399"/>
      <c r="X188" s="58"/>
      <c r="Y188" s="58"/>
      <c r="Z188" s="58"/>
      <c r="AA188" s="399"/>
      <c r="AB188" s="399"/>
      <c r="AC188" s="58"/>
      <c r="AD188" s="58"/>
      <c r="AE188" s="58"/>
      <c r="AF188" s="58"/>
      <c r="AG188" s="58"/>
      <c r="AH188" s="58"/>
      <c r="AI188" s="58"/>
      <c r="AJ188" s="58"/>
      <c r="AK188" s="58"/>
    </row>
    <row r="189" spans="2:37" s="118" customFormat="1" ht="15.75" customHeight="1">
      <c r="B189" s="58"/>
      <c r="C189" s="58"/>
      <c r="D189" s="58"/>
      <c r="E189" s="58"/>
      <c r="F189" s="58"/>
      <c r="G189" s="58"/>
      <c r="H189" s="399"/>
      <c r="I189" s="58"/>
      <c r="J189" s="58"/>
      <c r="K189" s="58"/>
      <c r="L189" s="399"/>
      <c r="M189" s="399"/>
      <c r="N189" s="58"/>
      <c r="O189" s="58"/>
      <c r="P189" s="58"/>
      <c r="Q189" s="399"/>
      <c r="R189" s="399"/>
      <c r="S189" s="58"/>
      <c r="T189" s="58"/>
      <c r="U189" s="58"/>
      <c r="V189" s="399"/>
      <c r="W189" s="399"/>
      <c r="X189" s="58"/>
      <c r="Y189" s="58"/>
      <c r="Z189" s="58"/>
      <c r="AA189" s="399"/>
      <c r="AB189" s="399"/>
      <c r="AC189" s="58"/>
      <c r="AD189" s="58"/>
      <c r="AE189" s="58"/>
      <c r="AF189" s="58"/>
      <c r="AG189" s="58"/>
      <c r="AH189" s="58"/>
      <c r="AI189" s="58"/>
      <c r="AJ189" s="58"/>
      <c r="AK189" s="58"/>
    </row>
    <row r="190" spans="2:37" s="118" customFormat="1" ht="15.75" customHeight="1">
      <c r="B190" s="58"/>
      <c r="C190" s="58"/>
      <c r="D190" s="58"/>
      <c r="E190" s="58"/>
      <c r="F190" s="58"/>
      <c r="G190" s="58"/>
      <c r="H190" s="399"/>
      <c r="I190" s="58"/>
      <c r="J190" s="58"/>
      <c r="K190" s="58"/>
      <c r="L190" s="399"/>
      <c r="M190" s="399"/>
      <c r="N190" s="58"/>
      <c r="O190" s="58"/>
      <c r="P190" s="58"/>
      <c r="Q190" s="399"/>
      <c r="R190" s="399"/>
      <c r="S190" s="58"/>
      <c r="T190" s="58"/>
      <c r="U190" s="58"/>
      <c r="V190" s="399"/>
      <c r="W190" s="399"/>
      <c r="X190" s="58"/>
      <c r="Y190" s="58"/>
      <c r="Z190" s="58"/>
      <c r="AA190" s="399"/>
      <c r="AB190" s="399"/>
      <c r="AC190" s="58"/>
      <c r="AD190" s="58"/>
      <c r="AE190" s="58"/>
      <c r="AF190" s="58"/>
      <c r="AG190" s="58"/>
      <c r="AH190" s="58"/>
      <c r="AI190" s="58"/>
      <c r="AJ190" s="58"/>
      <c r="AK190" s="58"/>
    </row>
    <row r="191" spans="2:37" s="118" customFormat="1" ht="15.75" customHeight="1">
      <c r="B191" s="58"/>
      <c r="C191" s="58"/>
      <c r="D191" s="58"/>
      <c r="E191" s="58"/>
      <c r="F191" s="58"/>
      <c r="G191" s="58"/>
      <c r="H191" s="399"/>
      <c r="I191" s="58"/>
      <c r="J191" s="58"/>
      <c r="K191" s="58"/>
      <c r="L191" s="399"/>
      <c r="M191" s="399"/>
      <c r="N191" s="58"/>
      <c r="O191" s="58"/>
      <c r="P191" s="58"/>
      <c r="Q191" s="399"/>
      <c r="R191" s="399"/>
      <c r="S191" s="58"/>
      <c r="T191" s="58"/>
      <c r="U191" s="58"/>
      <c r="V191" s="399"/>
      <c r="W191" s="399"/>
      <c r="X191" s="58"/>
      <c r="Y191" s="58"/>
      <c r="Z191" s="58"/>
      <c r="AA191" s="399"/>
      <c r="AB191" s="399"/>
      <c r="AC191" s="58"/>
      <c r="AD191" s="58"/>
      <c r="AE191" s="58"/>
      <c r="AF191" s="58"/>
      <c r="AG191" s="58"/>
      <c r="AH191" s="58"/>
      <c r="AI191" s="58"/>
      <c r="AJ191" s="58"/>
      <c r="AK191" s="58"/>
    </row>
    <row r="192" spans="2:37" s="118" customFormat="1" ht="15.75" customHeight="1">
      <c r="B192" s="58"/>
      <c r="C192" s="58"/>
      <c r="D192" s="58"/>
      <c r="E192" s="58"/>
      <c r="F192" s="58"/>
      <c r="G192" s="58"/>
      <c r="H192" s="399"/>
      <c r="I192" s="58"/>
      <c r="J192" s="58"/>
      <c r="K192" s="58"/>
      <c r="L192" s="399"/>
      <c r="M192" s="399"/>
      <c r="N192" s="58"/>
      <c r="O192" s="58"/>
      <c r="P192" s="58"/>
      <c r="Q192" s="399"/>
      <c r="R192" s="399"/>
      <c r="S192" s="58"/>
      <c r="T192" s="58"/>
      <c r="U192" s="58"/>
      <c r="V192" s="399"/>
      <c r="W192" s="399"/>
      <c r="X192" s="58"/>
      <c r="Y192" s="58"/>
      <c r="Z192" s="58"/>
      <c r="AA192" s="399"/>
      <c r="AB192" s="399"/>
      <c r="AC192" s="58"/>
      <c r="AD192" s="58"/>
      <c r="AE192" s="58"/>
      <c r="AF192" s="58"/>
      <c r="AG192" s="58"/>
      <c r="AH192" s="58"/>
      <c r="AI192" s="58"/>
      <c r="AJ192" s="58"/>
      <c r="AK192" s="58"/>
    </row>
    <row r="193" spans="2:37" s="118" customFormat="1" ht="15.75" customHeight="1">
      <c r="B193" s="58"/>
      <c r="C193" s="58"/>
      <c r="D193" s="58"/>
      <c r="E193" s="58"/>
      <c r="F193" s="58"/>
      <c r="G193" s="58"/>
      <c r="H193" s="399"/>
      <c r="I193" s="58"/>
      <c r="J193" s="58"/>
      <c r="K193" s="58"/>
      <c r="L193" s="399"/>
      <c r="M193" s="399"/>
      <c r="N193" s="58"/>
      <c r="O193" s="58"/>
      <c r="P193" s="58"/>
      <c r="Q193" s="399"/>
      <c r="R193" s="399"/>
      <c r="S193" s="58"/>
      <c r="T193" s="58"/>
      <c r="U193" s="58"/>
      <c r="V193" s="399"/>
      <c r="W193" s="399"/>
      <c r="X193" s="58"/>
      <c r="Y193" s="58"/>
      <c r="Z193" s="58"/>
      <c r="AA193" s="399"/>
      <c r="AB193" s="399"/>
      <c r="AC193" s="58"/>
      <c r="AD193" s="58"/>
      <c r="AE193" s="58"/>
      <c r="AF193" s="58"/>
      <c r="AG193" s="58"/>
      <c r="AH193" s="58"/>
      <c r="AI193" s="58"/>
      <c r="AJ193" s="58"/>
      <c r="AK193" s="58"/>
    </row>
    <row r="194" spans="2:37" s="118" customFormat="1" ht="15.75" customHeight="1">
      <c r="B194" s="58"/>
      <c r="C194" s="58"/>
      <c r="D194" s="58"/>
      <c r="E194" s="58"/>
      <c r="F194" s="58"/>
      <c r="G194" s="58"/>
      <c r="H194" s="399"/>
      <c r="I194" s="58"/>
      <c r="J194" s="58"/>
      <c r="K194" s="58"/>
      <c r="L194" s="399"/>
      <c r="M194" s="399"/>
      <c r="N194" s="58"/>
      <c r="O194" s="58"/>
      <c r="P194" s="58"/>
      <c r="Q194" s="399"/>
      <c r="R194" s="399"/>
      <c r="S194" s="58"/>
      <c r="T194" s="58"/>
      <c r="U194" s="58"/>
      <c r="V194" s="399"/>
      <c r="W194" s="399"/>
      <c r="X194" s="58"/>
      <c r="Y194" s="58"/>
      <c r="Z194" s="58"/>
      <c r="AA194" s="399"/>
      <c r="AB194" s="399"/>
      <c r="AC194" s="58"/>
      <c r="AD194" s="58"/>
      <c r="AE194" s="58"/>
      <c r="AF194" s="58"/>
      <c r="AG194" s="58"/>
      <c r="AH194" s="58"/>
      <c r="AI194" s="58"/>
      <c r="AJ194" s="58"/>
      <c r="AK194" s="58"/>
    </row>
    <row r="195" spans="2:37" s="118" customFormat="1" ht="15.75" customHeight="1">
      <c r="B195" s="58"/>
      <c r="C195" s="58"/>
      <c r="D195" s="58"/>
      <c r="E195" s="58"/>
      <c r="F195" s="58"/>
      <c r="G195" s="58"/>
      <c r="H195" s="399"/>
      <c r="I195" s="58"/>
      <c r="J195" s="58"/>
      <c r="K195" s="58"/>
      <c r="L195" s="399"/>
      <c r="M195" s="399"/>
      <c r="N195" s="58"/>
      <c r="O195" s="58"/>
      <c r="P195" s="58"/>
      <c r="Q195" s="399"/>
      <c r="R195" s="399"/>
      <c r="S195" s="58"/>
      <c r="T195" s="58"/>
      <c r="U195" s="58"/>
      <c r="V195" s="399"/>
      <c r="W195" s="399"/>
      <c r="X195" s="58"/>
      <c r="Y195" s="58"/>
      <c r="Z195" s="58"/>
      <c r="AA195" s="399"/>
      <c r="AB195" s="399"/>
      <c r="AC195" s="58"/>
      <c r="AD195" s="58"/>
      <c r="AE195" s="58"/>
      <c r="AF195" s="58"/>
      <c r="AG195" s="58"/>
      <c r="AH195" s="58"/>
      <c r="AI195" s="58"/>
      <c r="AJ195" s="58"/>
      <c r="AK195" s="58"/>
    </row>
    <row r="196" spans="2:37" s="118" customFormat="1" ht="15.75" customHeight="1">
      <c r="B196" s="58"/>
      <c r="C196" s="58"/>
      <c r="D196" s="58"/>
      <c r="E196" s="58"/>
      <c r="F196" s="58"/>
      <c r="G196" s="58"/>
      <c r="H196" s="399"/>
      <c r="I196" s="58"/>
      <c r="J196" s="58"/>
      <c r="K196" s="58"/>
      <c r="L196" s="399"/>
      <c r="M196" s="399"/>
      <c r="N196" s="58"/>
      <c r="O196" s="58"/>
      <c r="P196" s="58"/>
      <c r="Q196" s="399"/>
      <c r="R196" s="399"/>
      <c r="S196" s="58"/>
      <c r="T196" s="58"/>
      <c r="U196" s="58"/>
      <c r="V196" s="399"/>
      <c r="W196" s="399"/>
      <c r="X196" s="58"/>
      <c r="Y196" s="58"/>
      <c r="Z196" s="58"/>
      <c r="AA196" s="399"/>
      <c r="AB196" s="399"/>
      <c r="AC196" s="58"/>
      <c r="AD196" s="58"/>
      <c r="AE196" s="58"/>
      <c r="AF196" s="58"/>
      <c r="AG196" s="58"/>
      <c r="AH196" s="58"/>
      <c r="AI196" s="58"/>
      <c r="AJ196" s="58"/>
      <c r="AK196" s="58"/>
    </row>
    <row r="197" spans="2:37" s="118" customFormat="1" ht="15.75" customHeight="1">
      <c r="B197" s="58"/>
      <c r="C197" s="58"/>
      <c r="D197" s="58"/>
      <c r="E197" s="58"/>
      <c r="F197" s="58"/>
      <c r="G197" s="58"/>
      <c r="H197" s="399"/>
      <c r="I197" s="58"/>
      <c r="J197" s="58"/>
      <c r="K197" s="58"/>
      <c r="L197" s="399"/>
      <c r="M197" s="399"/>
      <c r="N197" s="58"/>
      <c r="O197" s="58"/>
      <c r="P197" s="58"/>
      <c r="Q197" s="399"/>
      <c r="R197" s="399"/>
      <c r="S197" s="58"/>
      <c r="T197" s="58"/>
      <c r="U197" s="58"/>
      <c r="V197" s="399"/>
      <c r="W197" s="399"/>
      <c r="X197" s="58"/>
      <c r="Y197" s="58"/>
      <c r="Z197" s="58"/>
      <c r="AA197" s="399"/>
      <c r="AB197" s="399"/>
      <c r="AC197" s="58"/>
      <c r="AD197" s="58"/>
      <c r="AE197" s="58"/>
      <c r="AF197" s="58"/>
      <c r="AG197" s="58"/>
      <c r="AH197" s="58"/>
      <c r="AI197" s="58"/>
      <c r="AJ197" s="58"/>
      <c r="AK197" s="58"/>
    </row>
    <row r="198" spans="2:37" s="118" customFormat="1" ht="15.75" customHeight="1">
      <c r="B198" s="58"/>
      <c r="C198" s="58"/>
      <c r="D198" s="58"/>
      <c r="E198" s="58"/>
      <c r="F198" s="58"/>
      <c r="G198" s="58"/>
      <c r="H198" s="399"/>
      <c r="I198" s="58"/>
      <c r="J198" s="58"/>
      <c r="K198" s="58"/>
      <c r="L198" s="399"/>
      <c r="M198" s="399"/>
      <c r="N198" s="58"/>
      <c r="O198" s="58"/>
      <c r="P198" s="58"/>
      <c r="Q198" s="399"/>
      <c r="R198" s="399"/>
      <c r="S198" s="58"/>
      <c r="T198" s="58"/>
      <c r="U198" s="58"/>
      <c r="V198" s="399"/>
      <c r="W198" s="399"/>
      <c r="X198" s="58"/>
      <c r="Y198" s="58"/>
      <c r="Z198" s="58"/>
      <c r="AA198" s="399"/>
      <c r="AB198" s="399"/>
      <c r="AC198" s="58"/>
      <c r="AD198" s="58"/>
      <c r="AE198" s="58"/>
      <c r="AF198" s="58"/>
      <c r="AG198" s="58"/>
      <c r="AH198" s="58"/>
      <c r="AI198" s="58"/>
      <c r="AJ198" s="58"/>
      <c r="AK198" s="58"/>
    </row>
    <row r="199" spans="2:37" s="118" customFormat="1" ht="15.75" customHeight="1">
      <c r="B199" s="58"/>
      <c r="C199" s="58"/>
      <c r="D199" s="58"/>
      <c r="E199" s="58"/>
      <c r="F199" s="58"/>
      <c r="G199" s="58"/>
      <c r="H199" s="399"/>
      <c r="I199" s="58"/>
      <c r="J199" s="58"/>
      <c r="K199" s="58"/>
      <c r="L199" s="399"/>
      <c r="M199" s="399"/>
      <c r="N199" s="58"/>
      <c r="O199" s="58"/>
      <c r="P199" s="58"/>
      <c r="Q199" s="399"/>
      <c r="R199" s="399"/>
      <c r="S199" s="58"/>
      <c r="T199" s="58"/>
      <c r="U199" s="58"/>
      <c r="V199" s="399"/>
      <c r="W199" s="399"/>
      <c r="X199" s="58"/>
      <c r="Y199" s="58"/>
      <c r="Z199" s="58"/>
      <c r="AA199" s="399"/>
      <c r="AB199" s="399"/>
      <c r="AC199" s="58"/>
      <c r="AD199" s="58"/>
      <c r="AE199" s="58"/>
      <c r="AF199" s="58"/>
      <c r="AG199" s="58"/>
      <c r="AH199" s="58"/>
      <c r="AI199" s="58"/>
      <c r="AJ199" s="58"/>
      <c r="AK199" s="58"/>
    </row>
    <row r="200" spans="2:37" s="118" customFormat="1" ht="15.75" customHeight="1">
      <c r="B200" s="58"/>
      <c r="C200" s="58"/>
      <c r="D200" s="58"/>
      <c r="E200" s="58"/>
      <c r="F200" s="58"/>
      <c r="G200" s="58"/>
      <c r="H200" s="399"/>
      <c r="I200" s="58"/>
      <c r="J200" s="58"/>
      <c r="K200" s="58"/>
      <c r="L200" s="399"/>
      <c r="M200" s="399"/>
      <c r="N200" s="58"/>
      <c r="O200" s="58"/>
      <c r="P200" s="58"/>
      <c r="Q200" s="399"/>
      <c r="R200" s="399"/>
      <c r="S200" s="58"/>
      <c r="T200" s="58"/>
      <c r="U200" s="58"/>
      <c r="V200" s="399"/>
      <c r="W200" s="399"/>
      <c r="X200" s="58"/>
      <c r="Y200" s="58"/>
      <c r="Z200" s="58"/>
      <c r="AA200" s="399"/>
      <c r="AB200" s="399"/>
      <c r="AC200" s="58"/>
      <c r="AD200" s="58"/>
      <c r="AE200" s="58"/>
      <c r="AF200" s="58"/>
      <c r="AG200" s="58"/>
      <c r="AH200" s="58"/>
      <c r="AI200" s="58"/>
      <c r="AJ200" s="58"/>
      <c r="AK200" s="58"/>
    </row>
    <row r="201" spans="2:37" s="118" customFormat="1" ht="15.75" customHeight="1">
      <c r="B201" s="58"/>
      <c r="C201" s="58"/>
      <c r="D201" s="58"/>
      <c r="E201" s="58"/>
      <c r="F201" s="58"/>
      <c r="G201" s="58"/>
      <c r="H201" s="399"/>
      <c r="I201" s="58"/>
      <c r="J201" s="58"/>
      <c r="K201" s="58"/>
      <c r="L201" s="399"/>
      <c r="M201" s="399"/>
      <c r="N201" s="58"/>
      <c r="O201" s="58"/>
      <c r="P201" s="58"/>
      <c r="Q201" s="399"/>
      <c r="R201" s="399"/>
      <c r="S201" s="58"/>
      <c r="T201" s="58"/>
      <c r="U201" s="58"/>
      <c r="V201" s="399"/>
      <c r="W201" s="399"/>
      <c r="X201" s="58"/>
      <c r="Y201" s="58"/>
      <c r="Z201" s="58"/>
      <c r="AA201" s="399"/>
      <c r="AB201" s="399"/>
      <c r="AC201" s="58"/>
      <c r="AD201" s="58"/>
      <c r="AE201" s="58"/>
      <c r="AF201" s="58"/>
      <c r="AG201" s="58"/>
      <c r="AH201" s="58"/>
      <c r="AI201" s="58"/>
      <c r="AJ201" s="58"/>
      <c r="AK201" s="58"/>
    </row>
    <row r="202" spans="2:37" s="118" customFormat="1" ht="15.75" customHeight="1">
      <c r="B202" s="58"/>
      <c r="C202" s="58"/>
      <c r="D202" s="58"/>
      <c r="E202" s="58"/>
      <c r="F202" s="58"/>
      <c r="G202" s="58"/>
      <c r="H202" s="399"/>
      <c r="I202" s="58"/>
      <c r="J202" s="58"/>
      <c r="K202" s="58"/>
      <c r="L202" s="399"/>
      <c r="M202" s="399"/>
      <c r="N202" s="58"/>
      <c r="O202" s="58"/>
      <c r="P202" s="58"/>
      <c r="Q202" s="399"/>
      <c r="R202" s="399"/>
      <c r="S202" s="58"/>
      <c r="T202" s="58"/>
      <c r="U202" s="58"/>
      <c r="V202" s="399"/>
      <c r="W202" s="399"/>
      <c r="X202" s="58"/>
      <c r="Y202" s="58"/>
      <c r="Z202" s="58"/>
      <c r="AA202" s="399"/>
      <c r="AB202" s="399"/>
      <c r="AC202" s="58"/>
      <c r="AD202" s="58"/>
      <c r="AE202" s="58"/>
      <c r="AF202" s="58"/>
      <c r="AG202" s="58"/>
      <c r="AH202" s="58"/>
      <c r="AI202" s="58"/>
      <c r="AJ202" s="58"/>
      <c r="AK202" s="58"/>
    </row>
    <row r="203" spans="2:37" s="118" customFormat="1" ht="15.75" customHeight="1">
      <c r="B203" s="58"/>
      <c r="C203" s="58"/>
      <c r="D203" s="58"/>
      <c r="E203" s="58"/>
      <c r="F203" s="58"/>
      <c r="G203" s="58"/>
      <c r="H203" s="399"/>
      <c r="I203" s="58"/>
      <c r="J203" s="58"/>
      <c r="K203" s="58"/>
      <c r="L203" s="399"/>
      <c r="M203" s="399"/>
      <c r="N203" s="58"/>
      <c r="O203" s="58"/>
      <c r="P203" s="58"/>
      <c r="Q203" s="399"/>
      <c r="R203" s="399"/>
      <c r="S203" s="58"/>
      <c r="T203" s="58"/>
      <c r="U203" s="58"/>
      <c r="V203" s="399"/>
      <c r="W203" s="399"/>
      <c r="X203" s="58"/>
      <c r="Y203" s="58"/>
      <c r="Z203" s="58"/>
      <c r="AA203" s="399"/>
      <c r="AB203" s="399"/>
      <c r="AC203" s="58"/>
      <c r="AD203" s="58"/>
      <c r="AE203" s="58"/>
      <c r="AF203" s="58"/>
      <c r="AG203" s="58"/>
      <c r="AH203" s="58"/>
      <c r="AI203" s="58"/>
      <c r="AJ203" s="58"/>
      <c r="AK203" s="58"/>
    </row>
    <row r="204" spans="2:37" s="118" customFormat="1" ht="15.75" customHeight="1">
      <c r="B204" s="58"/>
      <c r="C204" s="58"/>
      <c r="D204" s="58"/>
      <c r="E204" s="58"/>
      <c r="F204" s="58"/>
      <c r="G204" s="58"/>
      <c r="H204" s="399"/>
      <c r="I204" s="58"/>
      <c r="J204" s="58"/>
      <c r="K204" s="58"/>
      <c r="L204" s="399"/>
      <c r="M204" s="399"/>
      <c r="N204" s="58"/>
      <c r="O204" s="58"/>
      <c r="P204" s="58"/>
      <c r="Q204" s="399"/>
      <c r="R204" s="399"/>
      <c r="S204" s="58"/>
      <c r="T204" s="58"/>
      <c r="U204" s="58"/>
      <c r="V204" s="399"/>
      <c r="W204" s="399"/>
      <c r="X204" s="58"/>
      <c r="Y204" s="58"/>
      <c r="Z204" s="58"/>
      <c r="AA204" s="399"/>
      <c r="AB204" s="399"/>
      <c r="AC204" s="58"/>
      <c r="AD204" s="58"/>
      <c r="AE204" s="58"/>
      <c r="AF204" s="58"/>
      <c r="AG204" s="58"/>
      <c r="AH204" s="58"/>
      <c r="AI204" s="58"/>
      <c r="AJ204" s="58"/>
      <c r="AK204" s="58"/>
    </row>
    <row r="205" spans="2:37" s="118" customFormat="1" ht="15.75" customHeight="1">
      <c r="B205" s="58"/>
      <c r="C205" s="58"/>
      <c r="D205" s="58"/>
      <c r="E205" s="58"/>
      <c r="F205" s="58"/>
      <c r="G205" s="58"/>
      <c r="H205" s="399"/>
      <c r="I205" s="58"/>
      <c r="J205" s="58"/>
      <c r="K205" s="58"/>
      <c r="L205" s="399"/>
      <c r="M205" s="399"/>
      <c r="N205" s="58"/>
      <c r="O205" s="58"/>
      <c r="P205" s="58"/>
      <c r="Q205" s="399"/>
      <c r="R205" s="399"/>
      <c r="S205" s="58"/>
      <c r="T205" s="58"/>
      <c r="U205" s="58"/>
      <c r="V205" s="399"/>
      <c r="W205" s="399"/>
      <c r="X205" s="58"/>
      <c r="Y205" s="58"/>
      <c r="Z205" s="58"/>
      <c r="AA205" s="399"/>
      <c r="AB205" s="399"/>
      <c r="AC205" s="58"/>
      <c r="AD205" s="58"/>
      <c r="AE205" s="58"/>
      <c r="AF205" s="58"/>
      <c r="AG205" s="58"/>
      <c r="AH205" s="58"/>
      <c r="AI205" s="58"/>
      <c r="AJ205" s="58"/>
      <c r="AK205" s="58"/>
    </row>
    <row r="206" spans="2:37" s="118" customFormat="1" ht="15.75" customHeight="1">
      <c r="B206" s="58"/>
      <c r="C206" s="58"/>
      <c r="D206" s="58"/>
      <c r="E206" s="58"/>
      <c r="F206" s="58"/>
      <c r="G206" s="58"/>
      <c r="H206" s="399"/>
      <c r="I206" s="58"/>
      <c r="J206" s="58"/>
      <c r="K206" s="58"/>
      <c r="L206" s="399"/>
      <c r="M206" s="399"/>
      <c r="N206" s="58"/>
      <c r="O206" s="58"/>
      <c r="P206" s="58"/>
      <c r="Q206" s="399"/>
      <c r="R206" s="399"/>
      <c r="S206" s="58"/>
      <c r="T206" s="58"/>
      <c r="U206" s="58"/>
      <c r="V206" s="399"/>
      <c r="W206" s="399"/>
      <c r="X206" s="58"/>
      <c r="Y206" s="58"/>
      <c r="Z206" s="58"/>
      <c r="AA206" s="399"/>
      <c r="AB206" s="399"/>
      <c r="AC206" s="58"/>
      <c r="AD206" s="58"/>
      <c r="AE206" s="58"/>
      <c r="AF206" s="58"/>
      <c r="AG206" s="58"/>
      <c r="AH206" s="58"/>
      <c r="AI206" s="58"/>
      <c r="AJ206" s="58"/>
      <c r="AK206" s="58"/>
    </row>
    <row r="207" spans="2:37" s="118" customFormat="1" ht="15.75" customHeight="1">
      <c r="B207" s="58"/>
      <c r="C207" s="58"/>
      <c r="D207" s="58"/>
      <c r="E207" s="58"/>
      <c r="F207" s="58"/>
      <c r="G207" s="58"/>
      <c r="H207" s="399"/>
      <c r="I207" s="58"/>
      <c r="J207" s="58"/>
      <c r="K207" s="58"/>
      <c r="L207" s="399"/>
      <c r="M207" s="399"/>
      <c r="N207" s="58"/>
      <c r="O207" s="58"/>
      <c r="P207" s="58"/>
      <c r="Q207" s="399"/>
      <c r="R207" s="399"/>
      <c r="S207" s="58"/>
      <c r="T207" s="58"/>
      <c r="U207" s="58"/>
      <c r="V207" s="399"/>
      <c r="W207" s="399"/>
      <c r="X207" s="58"/>
      <c r="Y207" s="58"/>
      <c r="Z207" s="58"/>
      <c r="AA207" s="399"/>
      <c r="AB207" s="399"/>
      <c r="AC207" s="58"/>
      <c r="AD207" s="58"/>
      <c r="AE207" s="58"/>
      <c r="AF207" s="58"/>
      <c r="AG207" s="58"/>
      <c r="AH207" s="58"/>
      <c r="AI207" s="58"/>
      <c r="AJ207" s="58"/>
      <c r="AK207" s="58"/>
    </row>
    <row r="208" spans="2:37" s="118" customFormat="1" ht="15.75" customHeight="1">
      <c r="B208" s="58"/>
      <c r="C208" s="58"/>
      <c r="D208" s="58"/>
      <c r="E208" s="58"/>
      <c r="F208" s="58"/>
      <c r="G208" s="58"/>
      <c r="H208" s="399"/>
      <c r="I208" s="58"/>
      <c r="J208" s="58"/>
      <c r="K208" s="58"/>
      <c r="L208" s="399"/>
      <c r="M208" s="399"/>
      <c r="N208" s="58"/>
      <c r="O208" s="58"/>
      <c r="P208" s="58"/>
      <c r="Q208" s="399"/>
      <c r="R208" s="399"/>
      <c r="S208" s="58"/>
      <c r="T208" s="58"/>
      <c r="U208" s="58"/>
      <c r="V208" s="399"/>
      <c r="W208" s="399"/>
      <c r="X208" s="58"/>
      <c r="Y208" s="58"/>
      <c r="Z208" s="58"/>
      <c r="AA208" s="399"/>
      <c r="AB208" s="399"/>
      <c r="AC208" s="58"/>
      <c r="AD208" s="58"/>
      <c r="AE208" s="58"/>
      <c r="AF208" s="58"/>
      <c r="AG208" s="58"/>
      <c r="AH208" s="58"/>
      <c r="AI208" s="58"/>
      <c r="AJ208" s="58"/>
      <c r="AK208" s="58"/>
    </row>
    <row r="209" spans="2:37" s="118" customFormat="1" ht="15.75" customHeight="1">
      <c r="B209" s="58"/>
      <c r="C209" s="58"/>
      <c r="D209" s="58"/>
      <c r="E209" s="58"/>
      <c r="F209" s="58"/>
      <c r="G209" s="58"/>
      <c r="H209" s="399"/>
      <c r="I209" s="58"/>
      <c r="J209" s="58"/>
      <c r="K209" s="58"/>
      <c r="L209" s="399"/>
      <c r="M209" s="399"/>
      <c r="N209" s="58"/>
      <c r="O209" s="58"/>
      <c r="P209" s="58"/>
      <c r="Q209" s="399"/>
      <c r="R209" s="399"/>
      <c r="S209" s="58"/>
      <c r="T209" s="58"/>
      <c r="U209" s="58"/>
      <c r="V209" s="399"/>
      <c r="W209" s="399"/>
      <c r="X209" s="58"/>
      <c r="Y209" s="58"/>
      <c r="Z209" s="58"/>
      <c r="AA209" s="399"/>
      <c r="AB209" s="399"/>
      <c r="AC209" s="58"/>
      <c r="AD209" s="58"/>
      <c r="AE209" s="58"/>
      <c r="AF209" s="58"/>
      <c r="AG209" s="58"/>
      <c r="AH209" s="58"/>
      <c r="AI209" s="58"/>
      <c r="AJ209" s="58"/>
      <c r="AK209" s="58"/>
    </row>
    <row r="210" spans="2:37" s="118" customFormat="1" ht="15.75" customHeight="1">
      <c r="B210" s="58"/>
      <c r="C210" s="58"/>
      <c r="D210" s="58"/>
      <c r="E210" s="58"/>
      <c r="F210" s="58"/>
      <c r="G210" s="58"/>
      <c r="H210" s="399"/>
      <c r="I210" s="58"/>
      <c r="J210" s="58"/>
      <c r="K210" s="58"/>
      <c r="L210" s="399"/>
      <c r="M210" s="399"/>
      <c r="N210" s="58"/>
      <c r="O210" s="58"/>
      <c r="P210" s="58"/>
      <c r="Q210" s="399"/>
      <c r="R210" s="399"/>
      <c r="S210" s="58"/>
      <c r="T210" s="58"/>
      <c r="U210" s="58"/>
      <c r="V210" s="399"/>
      <c r="W210" s="399"/>
      <c r="X210" s="58"/>
      <c r="Y210" s="58"/>
      <c r="Z210" s="58"/>
      <c r="AA210" s="399"/>
      <c r="AB210" s="399"/>
      <c r="AC210" s="58"/>
      <c r="AD210" s="58"/>
      <c r="AE210" s="58"/>
      <c r="AF210" s="58"/>
      <c r="AG210" s="58"/>
      <c r="AH210" s="58"/>
      <c r="AI210" s="58"/>
      <c r="AJ210" s="58"/>
      <c r="AK210" s="58"/>
    </row>
    <row r="211" spans="2:37" s="118" customFormat="1" ht="15.75" customHeight="1">
      <c r="B211" s="58"/>
      <c r="C211" s="58"/>
      <c r="D211" s="58"/>
      <c r="E211" s="58"/>
      <c r="F211" s="58"/>
      <c r="G211" s="58"/>
      <c r="H211" s="399"/>
      <c r="I211" s="58"/>
      <c r="J211" s="58"/>
      <c r="K211" s="58"/>
      <c r="L211" s="399"/>
      <c r="M211" s="399"/>
      <c r="N211" s="58"/>
      <c r="O211" s="58"/>
      <c r="P211" s="58"/>
      <c r="Q211" s="399"/>
      <c r="R211" s="399"/>
      <c r="S211" s="58"/>
      <c r="T211" s="58"/>
      <c r="U211" s="58"/>
      <c r="V211" s="399"/>
      <c r="W211" s="399"/>
      <c r="X211" s="58"/>
      <c r="Y211" s="58"/>
      <c r="Z211" s="58"/>
      <c r="AA211" s="399"/>
      <c r="AB211" s="399"/>
      <c r="AC211" s="58"/>
      <c r="AD211" s="58"/>
      <c r="AE211" s="58"/>
      <c r="AF211" s="58"/>
      <c r="AG211" s="58"/>
      <c r="AH211" s="58"/>
      <c r="AI211" s="58"/>
      <c r="AJ211" s="58"/>
      <c r="AK211" s="58"/>
    </row>
    <row r="212" spans="2:37" s="118" customFormat="1" ht="15.75" customHeight="1">
      <c r="B212" s="58"/>
      <c r="C212" s="58"/>
      <c r="D212" s="58"/>
      <c r="E212" s="58"/>
      <c r="F212" s="58"/>
      <c r="G212" s="58"/>
      <c r="H212" s="399"/>
      <c r="I212" s="58"/>
      <c r="J212" s="58"/>
      <c r="K212" s="58"/>
      <c r="L212" s="399"/>
      <c r="M212" s="399"/>
      <c r="N212" s="58"/>
      <c r="O212" s="58"/>
      <c r="P212" s="58"/>
      <c r="Q212" s="399"/>
      <c r="R212" s="399"/>
      <c r="S212" s="58"/>
      <c r="T212" s="58"/>
      <c r="U212" s="58"/>
      <c r="V212" s="399"/>
      <c r="W212" s="399"/>
      <c r="X212" s="58"/>
      <c r="Y212" s="58"/>
      <c r="Z212" s="58"/>
      <c r="AA212" s="399"/>
      <c r="AB212" s="399"/>
      <c r="AC212" s="58"/>
      <c r="AD212" s="58"/>
      <c r="AE212" s="58"/>
      <c r="AF212" s="58"/>
      <c r="AG212" s="58"/>
      <c r="AH212" s="58"/>
      <c r="AI212" s="58"/>
      <c r="AJ212" s="58"/>
      <c r="AK212" s="58"/>
    </row>
    <row r="213" spans="2:37" s="118" customFormat="1" ht="15.75" customHeight="1">
      <c r="B213" s="58"/>
      <c r="C213" s="58"/>
      <c r="D213" s="58"/>
      <c r="E213" s="58"/>
      <c r="F213" s="58"/>
      <c r="G213" s="58"/>
      <c r="H213" s="399"/>
      <c r="I213" s="58"/>
      <c r="J213" s="58"/>
      <c r="K213" s="58"/>
      <c r="L213" s="399"/>
      <c r="M213" s="399"/>
      <c r="N213" s="58"/>
      <c r="O213" s="58"/>
      <c r="P213" s="58"/>
      <c r="Q213" s="399"/>
      <c r="R213" s="399"/>
      <c r="S213" s="58"/>
      <c r="T213" s="58"/>
      <c r="U213" s="58"/>
      <c r="V213" s="399"/>
      <c r="W213" s="399"/>
      <c r="X213" s="58"/>
      <c r="Y213" s="58"/>
      <c r="Z213" s="58"/>
      <c r="AA213" s="399"/>
      <c r="AB213" s="399"/>
      <c r="AC213" s="58"/>
      <c r="AD213" s="58"/>
      <c r="AE213" s="58"/>
      <c r="AF213" s="58"/>
      <c r="AG213" s="58"/>
      <c r="AH213" s="58"/>
      <c r="AI213" s="58"/>
      <c r="AJ213" s="58"/>
      <c r="AK213" s="58"/>
    </row>
    <row r="214" spans="2:37" s="118" customFormat="1" ht="15.75" customHeight="1">
      <c r="B214" s="58"/>
      <c r="C214" s="58"/>
      <c r="D214" s="58"/>
      <c r="E214" s="58"/>
      <c r="F214" s="58"/>
      <c r="G214" s="58"/>
      <c r="H214" s="399"/>
      <c r="I214" s="58"/>
      <c r="J214" s="58"/>
      <c r="K214" s="58"/>
      <c r="L214" s="399"/>
      <c r="M214" s="399"/>
      <c r="N214" s="58"/>
      <c r="O214" s="58"/>
      <c r="P214" s="58"/>
      <c r="Q214" s="399"/>
      <c r="R214" s="399"/>
      <c r="S214" s="58"/>
      <c r="T214" s="58"/>
      <c r="U214" s="58"/>
      <c r="V214" s="399"/>
      <c r="W214" s="399"/>
      <c r="X214" s="58"/>
      <c r="Y214" s="58"/>
      <c r="Z214" s="58"/>
      <c r="AA214" s="399"/>
      <c r="AB214" s="399"/>
      <c r="AC214" s="58"/>
      <c r="AD214" s="58"/>
      <c r="AE214" s="58"/>
      <c r="AF214" s="58"/>
      <c r="AG214" s="58"/>
      <c r="AH214" s="58"/>
      <c r="AI214" s="58"/>
      <c r="AJ214" s="58"/>
      <c r="AK214" s="58"/>
    </row>
    <row r="215" spans="2:37" s="118" customFormat="1" ht="15.75" customHeight="1">
      <c r="B215" s="58"/>
      <c r="C215" s="58"/>
      <c r="D215" s="58"/>
      <c r="E215" s="58"/>
      <c r="F215" s="58"/>
      <c r="G215" s="58"/>
      <c r="H215" s="399"/>
      <c r="I215" s="58"/>
      <c r="J215" s="58"/>
      <c r="K215" s="58"/>
      <c r="L215" s="399"/>
      <c r="M215" s="399"/>
      <c r="N215" s="58"/>
      <c r="O215" s="58"/>
      <c r="P215" s="58"/>
      <c r="Q215" s="399"/>
      <c r="R215" s="399"/>
      <c r="S215" s="58"/>
      <c r="T215" s="58"/>
      <c r="U215" s="58"/>
      <c r="V215" s="399"/>
      <c r="W215" s="399"/>
      <c r="X215" s="58"/>
      <c r="Y215" s="58"/>
      <c r="Z215" s="58"/>
      <c r="AA215" s="399"/>
      <c r="AB215" s="399"/>
      <c r="AC215" s="58"/>
      <c r="AD215" s="58"/>
      <c r="AE215" s="58"/>
      <c r="AF215" s="58"/>
      <c r="AG215" s="58"/>
      <c r="AH215" s="58"/>
      <c r="AI215" s="58"/>
      <c r="AJ215" s="58"/>
      <c r="AK215" s="58"/>
    </row>
    <row r="216" spans="2:37" s="118" customFormat="1" ht="15.75" customHeight="1">
      <c r="B216" s="58"/>
      <c r="C216" s="58"/>
      <c r="D216" s="58"/>
      <c r="E216" s="58"/>
      <c r="F216" s="58"/>
      <c r="G216" s="58"/>
      <c r="H216" s="399"/>
      <c r="I216" s="58"/>
      <c r="J216" s="58"/>
      <c r="K216" s="58"/>
      <c r="L216" s="399"/>
      <c r="M216" s="399"/>
      <c r="N216" s="58"/>
      <c r="O216" s="58"/>
      <c r="P216" s="58"/>
      <c r="Q216" s="399"/>
      <c r="R216" s="399"/>
      <c r="S216" s="58"/>
      <c r="T216" s="58"/>
      <c r="U216" s="58"/>
      <c r="V216" s="399"/>
      <c r="W216" s="399"/>
      <c r="X216" s="58"/>
      <c r="Y216" s="58"/>
      <c r="Z216" s="58"/>
      <c r="AA216" s="399"/>
      <c r="AB216" s="399"/>
      <c r="AC216" s="58"/>
      <c r="AD216" s="58"/>
      <c r="AE216" s="58"/>
      <c r="AF216" s="58"/>
      <c r="AG216" s="58"/>
      <c r="AH216" s="58"/>
      <c r="AI216" s="58"/>
      <c r="AJ216" s="58"/>
      <c r="AK216" s="58"/>
    </row>
    <row r="217" spans="2:37" s="118" customFormat="1" ht="15.75" customHeight="1">
      <c r="B217" s="58"/>
      <c r="C217" s="58"/>
      <c r="D217" s="58"/>
      <c r="E217" s="58"/>
      <c r="F217" s="58"/>
      <c r="G217" s="58"/>
      <c r="H217" s="399"/>
      <c r="I217" s="58"/>
      <c r="J217" s="58"/>
      <c r="K217" s="58"/>
      <c r="L217" s="399"/>
      <c r="M217" s="399"/>
      <c r="N217" s="58"/>
      <c r="O217" s="58"/>
      <c r="P217" s="58"/>
      <c r="Q217" s="399"/>
      <c r="R217" s="399"/>
      <c r="S217" s="58"/>
      <c r="T217" s="58"/>
      <c r="U217" s="58"/>
      <c r="V217" s="399"/>
      <c r="W217" s="399"/>
      <c r="X217" s="58"/>
      <c r="Y217" s="58"/>
      <c r="Z217" s="58"/>
      <c r="AA217" s="399"/>
      <c r="AB217" s="399"/>
      <c r="AC217" s="58"/>
      <c r="AD217" s="58"/>
      <c r="AE217" s="58"/>
      <c r="AF217" s="58"/>
      <c r="AG217" s="58"/>
      <c r="AH217" s="58"/>
      <c r="AI217" s="58"/>
      <c r="AJ217" s="58"/>
      <c r="AK217" s="58"/>
    </row>
    <row r="218" spans="2:37" s="118" customFormat="1" ht="15.75" customHeight="1">
      <c r="B218" s="58"/>
      <c r="C218" s="58"/>
      <c r="D218" s="58"/>
      <c r="E218" s="58"/>
      <c r="F218" s="58"/>
      <c r="G218" s="58"/>
      <c r="H218" s="399"/>
      <c r="I218" s="58"/>
      <c r="J218" s="58"/>
      <c r="K218" s="58"/>
      <c r="L218" s="399"/>
      <c r="M218" s="399"/>
      <c r="N218" s="58"/>
      <c r="O218" s="58"/>
      <c r="P218" s="58"/>
      <c r="Q218" s="399"/>
      <c r="R218" s="399"/>
      <c r="S218" s="58"/>
      <c r="T218" s="58"/>
      <c r="U218" s="58"/>
      <c r="V218" s="399"/>
      <c r="W218" s="399"/>
      <c r="X218" s="58"/>
      <c r="Y218" s="58"/>
      <c r="Z218" s="58"/>
      <c r="AA218" s="399"/>
      <c r="AB218" s="399"/>
      <c r="AC218" s="58"/>
      <c r="AD218" s="58"/>
      <c r="AE218" s="58"/>
      <c r="AF218" s="58"/>
      <c r="AG218" s="58"/>
      <c r="AH218" s="58"/>
      <c r="AI218" s="58"/>
      <c r="AJ218" s="58"/>
      <c r="AK218" s="58"/>
    </row>
    <row r="219" spans="2:37" s="118" customFormat="1" ht="15.75" customHeight="1">
      <c r="B219" s="58"/>
      <c r="C219" s="58"/>
      <c r="D219" s="58"/>
      <c r="E219" s="58"/>
      <c r="F219" s="58"/>
      <c r="G219" s="58"/>
      <c r="H219" s="399"/>
      <c r="I219" s="58"/>
      <c r="J219" s="58"/>
      <c r="K219" s="58"/>
      <c r="L219" s="399"/>
      <c r="M219" s="399"/>
      <c r="N219" s="58"/>
      <c r="O219" s="58"/>
      <c r="P219" s="58"/>
      <c r="Q219" s="399"/>
      <c r="R219" s="399"/>
      <c r="S219" s="58"/>
      <c r="T219" s="58"/>
      <c r="U219" s="58"/>
      <c r="V219" s="399"/>
      <c r="W219" s="399"/>
      <c r="X219" s="58"/>
      <c r="Y219" s="58"/>
      <c r="Z219" s="58"/>
      <c r="AA219" s="399"/>
      <c r="AB219" s="399"/>
      <c r="AC219" s="58"/>
      <c r="AD219" s="58"/>
      <c r="AE219" s="58"/>
      <c r="AF219" s="58"/>
      <c r="AG219" s="58"/>
      <c r="AH219" s="58"/>
      <c r="AI219" s="58"/>
      <c r="AJ219" s="58"/>
      <c r="AK219" s="58"/>
    </row>
    <row r="220" spans="2:37" s="118" customFormat="1" ht="15.75" customHeight="1">
      <c r="B220" s="58"/>
      <c r="C220" s="58"/>
      <c r="D220" s="58"/>
      <c r="E220" s="58"/>
      <c r="F220" s="58"/>
      <c r="G220" s="58"/>
      <c r="H220" s="399"/>
      <c r="I220" s="58"/>
      <c r="J220" s="58"/>
      <c r="K220" s="58"/>
      <c r="L220" s="399"/>
      <c r="M220" s="399"/>
      <c r="N220" s="58"/>
      <c r="O220" s="58"/>
      <c r="P220" s="58"/>
      <c r="Q220" s="399"/>
      <c r="R220" s="399"/>
      <c r="S220" s="58"/>
      <c r="T220" s="58"/>
      <c r="U220" s="58"/>
      <c r="V220" s="399"/>
      <c r="W220" s="399"/>
      <c r="X220" s="58"/>
      <c r="Y220" s="58"/>
      <c r="Z220" s="58"/>
      <c r="AA220" s="399"/>
      <c r="AB220" s="399"/>
      <c r="AC220" s="58"/>
      <c r="AD220" s="58"/>
      <c r="AE220" s="58"/>
      <c r="AF220" s="58"/>
      <c r="AG220" s="58"/>
      <c r="AH220" s="58"/>
      <c r="AI220" s="58"/>
      <c r="AJ220" s="58"/>
      <c r="AK220" s="58"/>
    </row>
    <row r="221" spans="2:37" s="118" customFormat="1" ht="15.75" customHeight="1">
      <c r="B221" s="58"/>
      <c r="C221" s="58"/>
      <c r="D221" s="58"/>
      <c r="E221" s="58"/>
      <c r="F221" s="58"/>
      <c r="G221" s="58"/>
      <c r="H221" s="399"/>
      <c r="I221" s="58"/>
      <c r="J221" s="58"/>
      <c r="K221" s="58"/>
      <c r="L221" s="399"/>
      <c r="M221" s="399"/>
      <c r="N221" s="58"/>
      <c r="O221" s="58"/>
      <c r="P221" s="58"/>
      <c r="Q221" s="399"/>
      <c r="R221" s="399"/>
      <c r="S221" s="58"/>
      <c r="T221" s="58"/>
      <c r="U221" s="58"/>
      <c r="V221" s="399"/>
      <c r="W221" s="399"/>
      <c r="X221" s="58"/>
      <c r="Y221" s="58"/>
      <c r="Z221" s="58"/>
      <c r="AA221" s="399"/>
      <c r="AB221" s="399"/>
      <c r="AC221" s="58"/>
      <c r="AD221" s="58"/>
      <c r="AE221" s="58"/>
      <c r="AF221" s="58"/>
      <c r="AG221" s="58"/>
      <c r="AH221" s="58"/>
      <c r="AI221" s="58"/>
      <c r="AJ221" s="58"/>
      <c r="AK221" s="58"/>
    </row>
    <row r="222" spans="2:37" s="118" customFormat="1" ht="15.75" customHeight="1">
      <c r="B222" s="58"/>
      <c r="C222" s="58"/>
      <c r="D222" s="58"/>
      <c r="E222" s="58"/>
      <c r="F222" s="58"/>
      <c r="G222" s="58"/>
      <c r="H222" s="399"/>
      <c r="I222" s="58"/>
      <c r="J222" s="58"/>
      <c r="K222" s="58"/>
      <c r="L222" s="399"/>
      <c r="M222" s="399"/>
      <c r="N222" s="58"/>
      <c r="O222" s="58"/>
      <c r="P222" s="58"/>
      <c r="Q222" s="399"/>
      <c r="R222" s="399"/>
      <c r="S222" s="58"/>
      <c r="T222" s="58"/>
      <c r="U222" s="58"/>
      <c r="V222" s="399"/>
      <c r="W222" s="399"/>
      <c r="X222" s="58"/>
      <c r="Y222" s="58"/>
      <c r="Z222" s="58"/>
      <c r="AA222" s="399"/>
      <c r="AB222" s="399"/>
      <c r="AC222" s="58"/>
      <c r="AD222" s="58"/>
      <c r="AE222" s="58"/>
      <c r="AF222" s="58"/>
      <c r="AG222" s="58"/>
      <c r="AH222" s="58"/>
      <c r="AI222" s="58"/>
      <c r="AJ222" s="58"/>
      <c r="AK222" s="58"/>
    </row>
    <row r="223" spans="2:37" s="118" customFormat="1" ht="15.75" customHeight="1">
      <c r="B223" s="58"/>
      <c r="C223" s="58"/>
      <c r="D223" s="58"/>
      <c r="E223" s="58"/>
      <c r="F223" s="58"/>
      <c r="G223" s="58"/>
      <c r="H223" s="399"/>
      <c r="I223" s="58"/>
      <c r="J223" s="58"/>
      <c r="K223" s="58"/>
      <c r="L223" s="399"/>
      <c r="M223" s="399"/>
      <c r="N223" s="58"/>
      <c r="O223" s="58"/>
      <c r="P223" s="58"/>
      <c r="Q223" s="399"/>
      <c r="R223" s="399"/>
      <c r="S223" s="58"/>
      <c r="T223" s="58"/>
      <c r="U223" s="58"/>
      <c r="V223" s="399"/>
      <c r="W223" s="399"/>
      <c r="X223" s="58"/>
      <c r="Y223" s="58"/>
      <c r="Z223" s="58"/>
      <c r="AA223" s="399"/>
      <c r="AB223" s="399"/>
      <c r="AC223" s="58"/>
      <c r="AD223" s="58"/>
      <c r="AE223" s="58"/>
      <c r="AF223" s="58"/>
      <c r="AG223" s="58"/>
      <c r="AH223" s="58"/>
      <c r="AI223" s="58"/>
      <c r="AJ223" s="58"/>
      <c r="AK223" s="58"/>
    </row>
    <row r="224" spans="2:37" s="118" customFormat="1" ht="15.75" customHeight="1">
      <c r="B224" s="58"/>
      <c r="C224" s="58"/>
      <c r="D224" s="58"/>
      <c r="E224" s="58"/>
      <c r="F224" s="58"/>
      <c r="G224" s="58"/>
      <c r="H224" s="399"/>
      <c r="I224" s="58"/>
      <c r="J224" s="58"/>
      <c r="K224" s="58"/>
      <c r="L224" s="399"/>
      <c r="M224" s="399"/>
      <c r="N224" s="58"/>
      <c r="O224" s="58"/>
      <c r="P224" s="58"/>
      <c r="Q224" s="399"/>
      <c r="R224" s="399"/>
      <c r="S224" s="58"/>
      <c r="T224" s="58"/>
      <c r="U224" s="58"/>
      <c r="V224" s="399"/>
      <c r="W224" s="399"/>
      <c r="X224" s="58"/>
      <c r="Y224" s="58"/>
      <c r="Z224" s="58"/>
      <c r="AA224" s="399"/>
      <c r="AB224" s="399"/>
      <c r="AC224" s="58"/>
      <c r="AD224" s="58"/>
      <c r="AE224" s="58"/>
      <c r="AF224" s="58"/>
      <c r="AG224" s="58"/>
      <c r="AH224" s="58"/>
      <c r="AI224" s="58"/>
      <c r="AJ224" s="58"/>
      <c r="AK224" s="58"/>
    </row>
    <row r="225" spans="2:37" s="118" customFormat="1" ht="15.75" customHeight="1">
      <c r="B225" s="58"/>
      <c r="C225" s="58"/>
      <c r="D225" s="58"/>
      <c r="E225" s="58"/>
      <c r="F225" s="58"/>
      <c r="G225" s="58"/>
      <c r="H225" s="399"/>
      <c r="I225" s="58"/>
      <c r="J225" s="58"/>
      <c r="K225" s="58"/>
      <c r="L225" s="399"/>
      <c r="M225" s="399"/>
      <c r="N225" s="58"/>
      <c r="O225" s="58"/>
      <c r="P225" s="58"/>
      <c r="Q225" s="399"/>
      <c r="R225" s="399"/>
      <c r="S225" s="58"/>
      <c r="T225" s="58"/>
      <c r="U225" s="58"/>
      <c r="V225" s="399"/>
      <c r="W225" s="399"/>
      <c r="X225" s="58"/>
      <c r="Y225" s="58"/>
      <c r="Z225" s="58"/>
      <c r="AA225" s="399"/>
      <c r="AB225" s="399"/>
      <c r="AC225" s="58"/>
      <c r="AD225" s="58"/>
      <c r="AE225" s="58"/>
      <c r="AF225" s="58"/>
      <c r="AG225" s="58"/>
      <c r="AH225" s="58"/>
      <c r="AI225" s="58"/>
      <c r="AJ225" s="58"/>
      <c r="AK225" s="58"/>
    </row>
    <row r="226" spans="2:37" s="118" customFormat="1" ht="15.75" customHeight="1">
      <c r="B226" s="58"/>
      <c r="C226" s="58"/>
      <c r="D226" s="58"/>
      <c r="E226" s="58"/>
      <c r="F226" s="58"/>
      <c r="G226" s="58"/>
      <c r="H226" s="399"/>
      <c r="I226" s="58"/>
      <c r="J226" s="58"/>
      <c r="K226" s="58"/>
      <c r="L226" s="399"/>
      <c r="M226" s="399"/>
      <c r="N226" s="58"/>
      <c r="O226" s="58"/>
      <c r="P226" s="58"/>
      <c r="Q226" s="399"/>
      <c r="R226" s="399"/>
      <c r="S226" s="58"/>
      <c r="T226" s="58"/>
      <c r="U226" s="58"/>
      <c r="V226" s="399"/>
      <c r="W226" s="399"/>
      <c r="X226" s="58"/>
      <c r="Y226" s="58"/>
      <c r="Z226" s="58"/>
      <c r="AA226" s="399"/>
      <c r="AB226" s="399"/>
      <c r="AC226" s="58"/>
      <c r="AD226" s="58"/>
      <c r="AE226" s="58"/>
      <c r="AF226" s="58"/>
      <c r="AG226" s="58"/>
      <c r="AH226" s="58"/>
      <c r="AI226" s="58"/>
      <c r="AJ226" s="58"/>
      <c r="AK226" s="58"/>
    </row>
    <row r="227" spans="2:37" s="118" customFormat="1" ht="15.75" customHeight="1">
      <c r="B227" s="58"/>
      <c r="C227" s="58"/>
      <c r="D227" s="58"/>
      <c r="E227" s="58"/>
      <c r="F227" s="58"/>
      <c r="G227" s="58"/>
      <c r="H227" s="399"/>
      <c r="I227" s="58"/>
      <c r="J227" s="58"/>
      <c r="K227" s="58"/>
      <c r="L227" s="399"/>
      <c r="M227" s="399"/>
      <c r="N227" s="58"/>
      <c r="O227" s="58"/>
      <c r="P227" s="58"/>
      <c r="Q227" s="399"/>
      <c r="R227" s="399"/>
      <c r="S227" s="58"/>
      <c r="T227" s="58"/>
      <c r="U227" s="58"/>
      <c r="V227" s="399"/>
      <c r="W227" s="399"/>
      <c r="X227" s="58"/>
      <c r="Y227" s="58"/>
      <c r="Z227" s="58"/>
      <c r="AA227" s="399"/>
      <c r="AB227" s="399"/>
      <c r="AC227" s="58"/>
      <c r="AD227" s="58"/>
      <c r="AE227" s="58"/>
      <c r="AF227" s="58"/>
      <c r="AG227" s="58"/>
      <c r="AH227" s="58"/>
      <c r="AI227" s="58"/>
      <c r="AJ227" s="58"/>
      <c r="AK227" s="58"/>
    </row>
    <row r="228" spans="2:37" s="118" customFormat="1" ht="15.75" customHeight="1">
      <c r="B228" s="58"/>
      <c r="C228" s="58"/>
      <c r="D228" s="58"/>
      <c r="E228" s="58"/>
      <c r="F228" s="58"/>
      <c r="G228" s="58"/>
      <c r="H228" s="399"/>
      <c r="I228" s="58"/>
      <c r="J228" s="58"/>
      <c r="K228" s="58"/>
      <c r="L228" s="399"/>
      <c r="M228" s="399"/>
      <c r="N228" s="58"/>
      <c r="O228" s="58"/>
      <c r="P228" s="58"/>
      <c r="Q228" s="399"/>
      <c r="R228" s="399"/>
      <c r="S228" s="58"/>
      <c r="T228" s="58"/>
      <c r="U228" s="58"/>
      <c r="V228" s="399"/>
      <c r="W228" s="399"/>
      <c r="X228" s="58"/>
      <c r="Y228" s="58"/>
      <c r="Z228" s="58"/>
      <c r="AA228" s="399"/>
      <c r="AB228" s="399"/>
      <c r="AC228" s="58"/>
      <c r="AD228" s="58"/>
      <c r="AE228" s="58"/>
      <c r="AF228" s="58"/>
      <c r="AG228" s="58"/>
      <c r="AH228" s="58"/>
      <c r="AI228" s="58"/>
      <c r="AJ228" s="58"/>
      <c r="AK228" s="58"/>
    </row>
    <row r="229" spans="2:37" s="118" customFormat="1" ht="15.75" customHeight="1">
      <c r="B229" s="58"/>
      <c r="C229" s="58"/>
      <c r="D229" s="58"/>
      <c r="E229" s="58"/>
      <c r="F229" s="58"/>
      <c r="G229" s="58"/>
      <c r="H229" s="399"/>
      <c r="I229" s="58"/>
      <c r="J229" s="58"/>
      <c r="K229" s="58"/>
      <c r="L229" s="399"/>
      <c r="M229" s="399"/>
      <c r="N229" s="58"/>
      <c r="O229" s="58"/>
      <c r="P229" s="58"/>
      <c r="Q229" s="399"/>
      <c r="R229" s="399"/>
      <c r="S229" s="58"/>
      <c r="T229" s="58"/>
      <c r="U229" s="58"/>
      <c r="V229" s="399"/>
      <c r="W229" s="399"/>
      <c r="X229" s="58"/>
      <c r="Y229" s="58"/>
      <c r="Z229" s="58"/>
      <c r="AA229" s="399"/>
      <c r="AB229" s="399"/>
      <c r="AC229" s="58"/>
      <c r="AD229" s="58"/>
      <c r="AE229" s="58"/>
      <c r="AF229" s="58"/>
      <c r="AG229" s="58"/>
      <c r="AH229" s="58"/>
      <c r="AI229" s="58"/>
      <c r="AJ229" s="58"/>
      <c r="AK229" s="58"/>
    </row>
    <row r="230" spans="2:37" s="118" customFormat="1" ht="15.75" customHeight="1">
      <c r="B230" s="58"/>
      <c r="C230" s="58"/>
      <c r="D230" s="58"/>
      <c r="E230" s="58"/>
      <c r="F230" s="58"/>
      <c r="G230" s="58"/>
      <c r="H230" s="399"/>
      <c r="I230" s="58"/>
      <c r="J230" s="58"/>
      <c r="K230" s="58"/>
      <c r="L230" s="399"/>
      <c r="M230" s="399"/>
      <c r="N230" s="58"/>
      <c r="O230" s="58"/>
      <c r="P230" s="58"/>
      <c r="Q230" s="399"/>
      <c r="R230" s="399"/>
      <c r="S230" s="58"/>
      <c r="T230" s="58"/>
      <c r="U230" s="58"/>
      <c r="V230" s="399"/>
      <c r="W230" s="399"/>
      <c r="X230" s="58"/>
      <c r="Y230" s="58"/>
      <c r="Z230" s="58"/>
      <c r="AA230" s="399"/>
      <c r="AB230" s="399"/>
      <c r="AC230" s="58"/>
      <c r="AD230" s="58"/>
      <c r="AE230" s="58"/>
      <c r="AF230" s="58"/>
      <c r="AG230" s="58"/>
      <c r="AH230" s="58"/>
      <c r="AI230" s="58"/>
      <c r="AJ230" s="58"/>
      <c r="AK230" s="58"/>
    </row>
    <row r="231" spans="2:37" s="118" customFormat="1" ht="15.75" customHeight="1">
      <c r="B231" s="58"/>
      <c r="C231" s="58"/>
      <c r="D231" s="58"/>
      <c r="E231" s="58"/>
      <c r="F231" s="58"/>
      <c r="G231" s="58"/>
      <c r="H231" s="399"/>
      <c r="I231" s="58"/>
      <c r="J231" s="58"/>
      <c r="K231" s="58"/>
      <c r="L231" s="399"/>
      <c r="M231" s="399"/>
      <c r="N231" s="58"/>
      <c r="O231" s="58"/>
      <c r="P231" s="58"/>
      <c r="Q231" s="399"/>
      <c r="R231" s="399"/>
      <c r="S231" s="58"/>
      <c r="T231" s="58"/>
      <c r="U231" s="58"/>
      <c r="V231" s="399"/>
      <c r="W231" s="399"/>
      <c r="X231" s="58"/>
      <c r="Y231" s="58"/>
      <c r="Z231" s="58"/>
      <c r="AA231" s="399"/>
      <c r="AB231" s="399"/>
      <c r="AC231" s="58"/>
      <c r="AD231" s="58"/>
      <c r="AE231" s="58"/>
      <c r="AF231" s="58"/>
      <c r="AG231" s="58"/>
      <c r="AH231" s="58"/>
      <c r="AI231" s="58"/>
      <c r="AJ231" s="58"/>
      <c r="AK231" s="58"/>
    </row>
    <row r="232" spans="2:37" s="118" customFormat="1" ht="15.75" customHeight="1">
      <c r="B232" s="58"/>
      <c r="C232" s="58"/>
      <c r="D232" s="58"/>
      <c r="E232" s="58"/>
      <c r="F232" s="58"/>
      <c r="G232" s="58"/>
      <c r="H232" s="399"/>
      <c r="I232" s="58"/>
      <c r="J232" s="58"/>
      <c r="K232" s="58"/>
      <c r="L232" s="399"/>
      <c r="M232" s="399"/>
      <c r="N232" s="58"/>
      <c r="O232" s="58"/>
      <c r="P232" s="58"/>
      <c r="Q232" s="399"/>
      <c r="R232" s="399"/>
      <c r="S232" s="58"/>
      <c r="T232" s="58"/>
      <c r="U232" s="58"/>
      <c r="V232" s="399"/>
      <c r="W232" s="399"/>
      <c r="X232" s="58"/>
      <c r="Y232" s="58"/>
      <c r="Z232" s="58"/>
      <c r="AA232" s="399"/>
      <c r="AB232" s="399"/>
      <c r="AC232" s="58"/>
      <c r="AD232" s="58"/>
      <c r="AE232" s="58"/>
      <c r="AF232" s="58"/>
      <c r="AG232" s="58"/>
      <c r="AH232" s="58"/>
      <c r="AI232" s="58"/>
      <c r="AJ232" s="58"/>
      <c r="AK232" s="58"/>
    </row>
    <row r="233" spans="2:37" s="118" customFormat="1" ht="15.75" customHeight="1">
      <c r="B233" s="58"/>
      <c r="C233" s="58"/>
      <c r="D233" s="58"/>
      <c r="E233" s="58"/>
      <c r="F233" s="58"/>
      <c r="G233" s="58"/>
      <c r="H233" s="399"/>
      <c r="I233" s="58"/>
      <c r="J233" s="58"/>
      <c r="K233" s="58"/>
      <c r="L233" s="399"/>
      <c r="M233" s="399"/>
      <c r="N233" s="58"/>
      <c r="O233" s="58"/>
      <c r="P233" s="58"/>
      <c r="Q233" s="399"/>
      <c r="R233" s="399"/>
      <c r="S233" s="58"/>
      <c r="T233" s="58"/>
      <c r="U233" s="58"/>
      <c r="V233" s="399"/>
      <c r="W233" s="399"/>
      <c r="X233" s="58"/>
      <c r="Y233" s="58"/>
      <c r="Z233" s="58"/>
      <c r="AA233" s="399"/>
      <c r="AB233" s="399"/>
      <c r="AC233" s="58"/>
      <c r="AD233" s="58"/>
      <c r="AE233" s="58"/>
      <c r="AF233" s="58"/>
      <c r="AG233" s="58"/>
      <c r="AH233" s="58"/>
      <c r="AI233" s="58"/>
      <c r="AJ233" s="58"/>
      <c r="AK233" s="58"/>
    </row>
    <row r="234" spans="2:37" ht="15.75" customHeight="1">
      <c r="B234" s="55"/>
      <c r="C234" s="55"/>
      <c r="D234" s="55"/>
      <c r="E234" s="55"/>
      <c r="F234" s="55"/>
      <c r="G234" s="55"/>
      <c r="H234" s="399"/>
      <c r="I234" s="55"/>
      <c r="J234" s="55"/>
      <c r="K234" s="55"/>
      <c r="L234" s="399"/>
      <c r="M234" s="399"/>
      <c r="N234" s="55"/>
      <c r="O234" s="55"/>
      <c r="P234" s="55"/>
      <c r="Q234" s="399"/>
      <c r="R234" s="399"/>
      <c r="S234" s="55"/>
      <c r="T234" s="55"/>
      <c r="U234" s="55"/>
      <c r="V234" s="399"/>
      <c r="W234" s="399"/>
      <c r="X234" s="55"/>
      <c r="Y234" s="55"/>
      <c r="Z234" s="55"/>
      <c r="AA234" s="399"/>
      <c r="AB234" s="399"/>
      <c r="AC234" s="55"/>
      <c r="AD234" s="55"/>
      <c r="AE234" s="55"/>
      <c r="AF234" s="55"/>
      <c r="AG234" s="55"/>
      <c r="AH234" s="55"/>
      <c r="AI234" s="55"/>
      <c r="AJ234" s="55"/>
      <c r="AK234" s="55"/>
    </row>
    <row r="235" spans="2:37" ht="15.75" customHeight="1">
      <c r="B235" s="55"/>
      <c r="C235" s="55"/>
      <c r="D235" s="55"/>
      <c r="E235" s="55"/>
      <c r="F235" s="55"/>
      <c r="G235" s="55"/>
      <c r="H235" s="399"/>
      <c r="I235" s="55"/>
      <c r="J235" s="55"/>
      <c r="K235" s="55"/>
      <c r="L235" s="399"/>
      <c r="M235" s="399"/>
      <c r="N235" s="55"/>
      <c r="O235" s="55"/>
      <c r="P235" s="55"/>
      <c r="Q235" s="399"/>
      <c r="R235" s="399"/>
      <c r="S235" s="55"/>
      <c r="T235" s="55"/>
      <c r="U235" s="55"/>
      <c r="V235" s="399"/>
      <c r="W235" s="399"/>
      <c r="X235" s="55"/>
      <c r="Y235" s="55"/>
      <c r="Z235" s="55"/>
      <c r="AA235" s="399"/>
      <c r="AB235" s="399"/>
      <c r="AC235" s="55"/>
      <c r="AD235" s="55"/>
      <c r="AE235" s="55"/>
      <c r="AF235" s="55"/>
      <c r="AG235" s="55"/>
      <c r="AH235" s="55"/>
      <c r="AI235" s="55"/>
      <c r="AJ235" s="55"/>
      <c r="AK235" s="55"/>
    </row>
    <row r="236" spans="2:37" ht="15.75" customHeight="1">
      <c r="B236" s="55"/>
      <c r="C236" s="55"/>
      <c r="D236" s="55"/>
      <c r="E236" s="55"/>
      <c r="F236" s="55"/>
      <c r="G236" s="55"/>
      <c r="H236" s="399"/>
      <c r="I236" s="55"/>
      <c r="J236" s="55"/>
      <c r="K236" s="55"/>
      <c r="L236" s="399"/>
      <c r="M236" s="399"/>
      <c r="N236" s="55"/>
      <c r="O236" s="55"/>
      <c r="P236" s="55"/>
      <c r="Q236" s="399"/>
      <c r="R236" s="399"/>
      <c r="S236" s="55"/>
      <c r="T236" s="55"/>
      <c r="U236" s="55"/>
      <c r="V236" s="399"/>
      <c r="W236" s="399"/>
      <c r="X236" s="55"/>
      <c r="Y236" s="55"/>
      <c r="Z236" s="55"/>
      <c r="AA236" s="399"/>
      <c r="AB236" s="399"/>
      <c r="AC236" s="55"/>
      <c r="AD236" s="55"/>
      <c r="AE236" s="55"/>
      <c r="AF236" s="55"/>
      <c r="AG236" s="55"/>
      <c r="AH236" s="55"/>
      <c r="AI236" s="55"/>
      <c r="AJ236" s="55"/>
      <c r="AK236" s="55"/>
    </row>
    <row r="237" spans="2:37" ht="15.75" customHeight="1">
      <c r="B237" s="55"/>
      <c r="C237" s="55"/>
      <c r="D237" s="55"/>
      <c r="E237" s="55"/>
      <c r="F237" s="55"/>
      <c r="G237" s="55"/>
      <c r="H237" s="399"/>
      <c r="I237" s="55"/>
      <c r="J237" s="55"/>
      <c r="K237" s="55"/>
      <c r="L237" s="399"/>
      <c r="M237" s="399"/>
      <c r="N237" s="55"/>
      <c r="O237" s="55"/>
      <c r="P237" s="55"/>
      <c r="Q237" s="399"/>
      <c r="R237" s="399"/>
      <c r="S237" s="55"/>
      <c r="T237" s="55"/>
      <c r="U237" s="55"/>
      <c r="V237" s="399"/>
      <c r="W237" s="399"/>
      <c r="X237" s="55"/>
      <c r="Y237" s="55"/>
      <c r="Z237" s="55"/>
      <c r="AA237" s="399"/>
      <c r="AB237" s="399"/>
      <c r="AC237" s="55"/>
      <c r="AD237" s="55"/>
      <c r="AE237" s="55"/>
      <c r="AF237" s="55"/>
      <c r="AG237" s="55"/>
      <c r="AH237" s="55"/>
      <c r="AI237" s="55"/>
      <c r="AJ237" s="55"/>
      <c r="AK237" s="55"/>
    </row>
    <row r="238" spans="2:37" ht="15.75" customHeight="1">
      <c r="B238" s="55"/>
      <c r="C238" s="55"/>
      <c r="D238" s="55"/>
      <c r="E238" s="55"/>
      <c r="F238" s="55"/>
      <c r="G238" s="55"/>
      <c r="H238" s="399"/>
      <c r="I238" s="55"/>
      <c r="J238" s="55"/>
      <c r="K238" s="55"/>
      <c r="L238" s="399"/>
      <c r="M238" s="399"/>
      <c r="N238" s="55"/>
      <c r="O238" s="55"/>
      <c r="P238" s="55"/>
      <c r="Q238" s="399"/>
      <c r="R238" s="399"/>
      <c r="S238" s="55"/>
      <c r="T238" s="55"/>
      <c r="U238" s="55"/>
      <c r="V238" s="399"/>
      <c r="W238" s="399"/>
      <c r="X238" s="55"/>
      <c r="Y238" s="55"/>
      <c r="Z238" s="55"/>
      <c r="AA238" s="399"/>
      <c r="AB238" s="399"/>
      <c r="AC238" s="55"/>
      <c r="AD238" s="55"/>
      <c r="AE238" s="55"/>
      <c r="AF238" s="55"/>
      <c r="AG238" s="55"/>
      <c r="AH238" s="55"/>
      <c r="AI238" s="55"/>
      <c r="AJ238" s="55"/>
      <c r="AK238" s="55"/>
    </row>
    <row r="239" spans="2:37" ht="15.75" customHeight="1">
      <c r="B239" s="55"/>
      <c r="C239" s="55"/>
      <c r="D239" s="55"/>
      <c r="E239" s="55"/>
      <c r="F239" s="55"/>
      <c r="G239" s="55"/>
      <c r="H239" s="399"/>
      <c r="I239" s="55"/>
      <c r="J239" s="55"/>
      <c r="K239" s="55"/>
      <c r="L239" s="399"/>
      <c r="M239" s="399"/>
      <c r="N239" s="55"/>
      <c r="O239" s="55"/>
      <c r="P239" s="55"/>
      <c r="Q239" s="399"/>
      <c r="R239" s="399"/>
      <c r="S239" s="55"/>
      <c r="T239" s="55"/>
      <c r="U239" s="55"/>
      <c r="V239" s="399"/>
      <c r="W239" s="399"/>
      <c r="X239" s="55"/>
      <c r="Y239" s="55"/>
      <c r="Z239" s="55"/>
      <c r="AA239" s="399"/>
      <c r="AB239" s="399"/>
      <c r="AC239" s="55"/>
      <c r="AD239" s="55"/>
      <c r="AE239" s="55"/>
      <c r="AF239" s="55"/>
      <c r="AG239" s="55"/>
      <c r="AH239" s="55"/>
      <c r="AI239" s="55"/>
      <c r="AJ239" s="55"/>
      <c r="AK239" s="55"/>
    </row>
    <row r="240" spans="2:37" ht="15.75" customHeight="1">
      <c r="B240" s="55"/>
      <c r="C240" s="55"/>
      <c r="D240" s="55"/>
      <c r="E240" s="55"/>
      <c r="F240" s="55"/>
      <c r="G240" s="55"/>
      <c r="H240" s="399"/>
      <c r="I240" s="55"/>
      <c r="J240" s="55"/>
      <c r="K240" s="55"/>
      <c r="L240" s="399"/>
      <c r="M240" s="399"/>
      <c r="N240" s="55"/>
      <c r="O240" s="55"/>
      <c r="P240" s="55"/>
      <c r="Q240" s="399"/>
      <c r="R240" s="399"/>
      <c r="S240" s="55"/>
      <c r="T240" s="55"/>
      <c r="U240" s="55"/>
      <c r="V240" s="399"/>
      <c r="W240" s="399"/>
      <c r="X240" s="55"/>
      <c r="Y240" s="55"/>
      <c r="Z240" s="55"/>
      <c r="AA240" s="399"/>
      <c r="AB240" s="399"/>
      <c r="AC240" s="55"/>
      <c r="AD240" s="55"/>
      <c r="AE240" s="55"/>
      <c r="AF240" s="55"/>
      <c r="AG240" s="55"/>
      <c r="AH240" s="55"/>
      <c r="AI240" s="55"/>
      <c r="AJ240" s="55"/>
      <c r="AK240" s="55"/>
    </row>
    <row r="241" spans="2:37" ht="15.75" customHeight="1">
      <c r="B241" s="55"/>
      <c r="C241" s="55"/>
      <c r="D241" s="55"/>
      <c r="E241" s="55"/>
      <c r="F241" s="55"/>
      <c r="G241" s="55"/>
      <c r="H241" s="399"/>
      <c r="I241" s="55"/>
      <c r="J241" s="55"/>
      <c r="K241" s="55"/>
      <c r="L241" s="399"/>
      <c r="M241" s="399"/>
      <c r="N241" s="55"/>
      <c r="O241" s="55"/>
      <c r="P241" s="55"/>
      <c r="Q241" s="399"/>
      <c r="R241" s="399"/>
      <c r="S241" s="55"/>
      <c r="T241" s="55"/>
      <c r="U241" s="55"/>
      <c r="V241" s="399"/>
      <c r="W241" s="399"/>
      <c r="X241" s="55"/>
      <c r="Y241" s="55"/>
      <c r="Z241" s="55"/>
      <c r="AA241" s="399"/>
      <c r="AB241" s="399"/>
      <c r="AC241" s="55"/>
      <c r="AD241" s="55"/>
      <c r="AE241" s="55"/>
      <c r="AF241" s="55"/>
      <c r="AG241" s="55"/>
      <c r="AH241" s="55"/>
      <c r="AI241" s="55"/>
      <c r="AJ241" s="55"/>
      <c r="AK241" s="55"/>
    </row>
    <row r="242" spans="2:37" ht="15.75" customHeight="1">
      <c r="B242" s="55"/>
      <c r="C242" s="55"/>
      <c r="D242" s="55"/>
      <c r="E242" s="55"/>
      <c r="F242" s="55"/>
      <c r="G242" s="55"/>
      <c r="H242" s="399"/>
      <c r="I242" s="55"/>
      <c r="J242" s="55"/>
      <c r="K242" s="55"/>
      <c r="L242" s="399"/>
      <c r="M242" s="399"/>
      <c r="N242" s="55"/>
      <c r="O242" s="55"/>
      <c r="P242" s="55"/>
      <c r="Q242" s="399"/>
      <c r="R242" s="399"/>
      <c r="S242" s="55"/>
      <c r="T242" s="55"/>
      <c r="U242" s="55"/>
      <c r="V242" s="399"/>
      <c r="W242" s="399"/>
      <c r="X242" s="55"/>
      <c r="Y242" s="55"/>
      <c r="Z242" s="55"/>
      <c r="AA242" s="399"/>
      <c r="AB242" s="399"/>
      <c r="AC242" s="55"/>
      <c r="AD242" s="55"/>
      <c r="AE242" s="55"/>
      <c r="AF242" s="55"/>
      <c r="AG242" s="55"/>
      <c r="AH242" s="55"/>
      <c r="AI242" s="55"/>
      <c r="AJ242" s="55"/>
      <c r="AK242" s="55"/>
    </row>
    <row r="243" spans="2:37" ht="15.75" customHeight="1">
      <c r="B243" s="55"/>
      <c r="C243" s="55"/>
      <c r="D243" s="55"/>
      <c r="E243" s="55"/>
      <c r="F243" s="55"/>
      <c r="G243" s="55"/>
      <c r="H243" s="399"/>
      <c r="I243" s="55"/>
      <c r="J243" s="55"/>
      <c r="K243" s="55"/>
      <c r="L243" s="399"/>
      <c r="M243" s="399"/>
      <c r="N243" s="55"/>
      <c r="O243" s="55"/>
      <c r="P243" s="55"/>
      <c r="Q243" s="399"/>
      <c r="R243" s="399"/>
      <c r="S243" s="55"/>
      <c r="T243" s="55"/>
      <c r="U243" s="55"/>
      <c r="V243" s="399"/>
      <c r="W243" s="399"/>
      <c r="X243" s="55"/>
      <c r="Y243" s="55"/>
      <c r="Z243" s="55"/>
      <c r="AA243" s="399"/>
      <c r="AB243" s="399"/>
      <c r="AC243" s="55"/>
      <c r="AD243" s="55"/>
      <c r="AE243" s="55"/>
      <c r="AF243" s="55"/>
      <c r="AG243" s="55"/>
      <c r="AH243" s="55"/>
      <c r="AI243" s="55"/>
      <c r="AJ243" s="55"/>
      <c r="AK243" s="55"/>
    </row>
    <row r="244" spans="2:37" ht="15.75" customHeight="1">
      <c r="B244" s="55"/>
      <c r="C244" s="55"/>
      <c r="D244" s="55"/>
      <c r="E244" s="55"/>
      <c r="F244" s="55"/>
      <c r="G244" s="55"/>
      <c r="H244" s="399"/>
      <c r="I244" s="55"/>
      <c r="J244" s="55"/>
      <c r="K244" s="55"/>
      <c r="L244" s="399"/>
      <c r="M244" s="399"/>
      <c r="N244" s="55"/>
      <c r="O244" s="55"/>
      <c r="P244" s="55"/>
      <c r="Q244" s="399"/>
      <c r="R244" s="399"/>
      <c r="S244" s="55"/>
      <c r="T244" s="55"/>
      <c r="U244" s="55"/>
      <c r="V244" s="399"/>
      <c r="W244" s="399"/>
      <c r="X244" s="55"/>
      <c r="Y244" s="55"/>
      <c r="Z244" s="55"/>
      <c r="AA244" s="399"/>
      <c r="AB244" s="399"/>
      <c r="AC244" s="55"/>
      <c r="AD244" s="55"/>
      <c r="AE244" s="55"/>
      <c r="AF244" s="55"/>
      <c r="AG244" s="55"/>
      <c r="AH244" s="55"/>
      <c r="AI244" s="55"/>
      <c r="AJ244" s="55"/>
      <c r="AK244" s="55"/>
    </row>
    <row r="245" spans="2:37" ht="15.75" customHeight="1">
      <c r="B245" s="55"/>
      <c r="C245" s="55"/>
      <c r="D245" s="55"/>
      <c r="E245" s="55"/>
      <c r="F245" s="55"/>
      <c r="G245" s="55"/>
      <c r="H245" s="399"/>
      <c r="I245" s="55"/>
      <c r="J245" s="55"/>
      <c r="K245" s="55"/>
      <c r="L245" s="399"/>
      <c r="M245" s="399"/>
      <c r="N245" s="55"/>
      <c r="O245" s="55"/>
      <c r="P245" s="55"/>
      <c r="Q245" s="399"/>
      <c r="R245" s="399"/>
      <c r="S245" s="55"/>
      <c r="T245" s="55"/>
      <c r="U245" s="55"/>
      <c r="V245" s="399"/>
      <c r="W245" s="399"/>
      <c r="X245" s="55"/>
      <c r="Y245" s="55"/>
      <c r="Z245" s="55"/>
      <c r="AA245" s="399"/>
      <c r="AB245" s="399"/>
      <c r="AC245" s="55"/>
      <c r="AD245" s="55"/>
      <c r="AE245" s="55"/>
      <c r="AF245" s="55"/>
      <c r="AG245" s="55"/>
      <c r="AH245" s="55"/>
      <c r="AI245" s="55"/>
      <c r="AJ245" s="55"/>
      <c r="AK245" s="55"/>
    </row>
    <row r="246" spans="2:37" ht="15.75" customHeight="1">
      <c r="B246" s="55"/>
      <c r="C246" s="55"/>
      <c r="D246" s="55"/>
      <c r="E246" s="55"/>
      <c r="F246" s="55"/>
      <c r="G246" s="55"/>
      <c r="H246" s="399"/>
      <c r="I246" s="55"/>
      <c r="J246" s="55"/>
      <c r="K246" s="55"/>
      <c r="L246" s="399"/>
      <c r="M246" s="399"/>
      <c r="N246" s="55"/>
      <c r="O246" s="55"/>
      <c r="P246" s="55"/>
      <c r="Q246" s="399"/>
      <c r="R246" s="399"/>
      <c r="S246" s="55"/>
      <c r="T246" s="55"/>
      <c r="U246" s="55"/>
      <c r="V246" s="399"/>
      <c r="W246" s="399"/>
      <c r="X246" s="55"/>
      <c r="Y246" s="55"/>
      <c r="Z246" s="55"/>
      <c r="AA246" s="399"/>
      <c r="AB246" s="399"/>
      <c r="AC246" s="55"/>
      <c r="AD246" s="55"/>
      <c r="AE246" s="55"/>
      <c r="AF246" s="55"/>
      <c r="AG246" s="55"/>
      <c r="AH246" s="55"/>
      <c r="AI246" s="55"/>
      <c r="AJ246" s="55"/>
      <c r="AK246" s="55"/>
    </row>
    <row r="247" spans="2:37" ht="15.75" customHeight="1">
      <c r="B247" s="55"/>
      <c r="C247" s="55"/>
      <c r="D247" s="55"/>
      <c r="E247" s="55"/>
      <c r="F247" s="55"/>
      <c r="G247" s="55"/>
      <c r="H247" s="399"/>
      <c r="I247" s="55"/>
      <c r="J247" s="55"/>
      <c r="K247" s="55"/>
      <c r="L247" s="399"/>
      <c r="M247" s="399"/>
      <c r="N247" s="55"/>
      <c r="O247" s="55"/>
      <c r="P247" s="55"/>
      <c r="Q247" s="399"/>
      <c r="R247" s="399"/>
      <c r="S247" s="55"/>
      <c r="T247" s="55"/>
      <c r="U247" s="55"/>
      <c r="V247" s="399"/>
      <c r="W247" s="399"/>
      <c r="X247" s="55"/>
      <c r="Y247" s="55"/>
      <c r="Z247" s="55"/>
      <c r="AA247" s="399"/>
      <c r="AB247" s="399"/>
      <c r="AC247" s="55"/>
      <c r="AD247" s="55"/>
      <c r="AE247" s="55"/>
      <c r="AF247" s="55"/>
      <c r="AG247" s="55"/>
      <c r="AH247" s="55"/>
      <c r="AI247" s="55"/>
      <c r="AJ247" s="55"/>
      <c r="AK247" s="55"/>
    </row>
    <row r="248" spans="2:37" ht="15.75" customHeight="1">
      <c r="B248" s="55"/>
      <c r="C248" s="55"/>
      <c r="D248" s="55"/>
      <c r="E248" s="55"/>
      <c r="F248" s="55"/>
      <c r="G248" s="55"/>
      <c r="H248" s="399"/>
      <c r="I248" s="55"/>
      <c r="J248" s="55"/>
      <c r="K248" s="55"/>
      <c r="L248" s="399"/>
      <c r="M248" s="399"/>
      <c r="N248" s="55"/>
      <c r="O248" s="55"/>
      <c r="P248" s="55"/>
      <c r="Q248" s="399"/>
      <c r="R248" s="399"/>
      <c r="S248" s="55"/>
      <c r="T248" s="55"/>
      <c r="U248" s="55"/>
      <c r="V248" s="399"/>
      <c r="W248" s="399"/>
      <c r="X248" s="55"/>
      <c r="Y248" s="55"/>
      <c r="Z248" s="55"/>
      <c r="AA248" s="399"/>
      <c r="AB248" s="399"/>
      <c r="AC248" s="55"/>
      <c r="AD248" s="55"/>
      <c r="AE248" s="55"/>
      <c r="AF248" s="55"/>
      <c r="AG248" s="55"/>
      <c r="AH248" s="55"/>
      <c r="AI248" s="55"/>
      <c r="AJ248" s="55"/>
      <c r="AK248" s="55"/>
    </row>
    <row r="249" spans="2:37" ht="15.75" customHeight="1">
      <c r="B249" s="55"/>
      <c r="C249" s="55"/>
      <c r="D249" s="55"/>
      <c r="E249" s="55"/>
      <c r="F249" s="55"/>
      <c r="G249" s="55"/>
      <c r="H249" s="399"/>
      <c r="I249" s="55"/>
      <c r="J249" s="55"/>
      <c r="K249" s="55"/>
      <c r="L249" s="399"/>
      <c r="M249" s="399"/>
      <c r="N249" s="55"/>
      <c r="O249" s="55"/>
      <c r="P249" s="55"/>
      <c r="Q249" s="399"/>
      <c r="R249" s="399"/>
      <c r="S249" s="55"/>
      <c r="T249" s="55"/>
      <c r="U249" s="55"/>
      <c r="V249" s="399"/>
      <c r="W249" s="399"/>
      <c r="X249" s="55"/>
      <c r="Y249" s="55"/>
      <c r="Z249" s="55"/>
      <c r="AA249" s="399"/>
      <c r="AB249" s="399"/>
      <c r="AC249" s="55"/>
      <c r="AD249" s="55"/>
      <c r="AE249" s="55"/>
      <c r="AF249" s="55"/>
      <c r="AG249" s="55"/>
      <c r="AH249" s="55"/>
      <c r="AI249" s="55"/>
      <c r="AJ249" s="55"/>
      <c r="AK249" s="55"/>
    </row>
    <row r="250" spans="2:37" ht="15.75" customHeight="1">
      <c r="B250" s="55"/>
      <c r="C250" s="55"/>
      <c r="D250" s="55"/>
      <c r="E250" s="55"/>
      <c r="F250" s="55"/>
      <c r="G250" s="55"/>
      <c r="H250" s="399"/>
      <c r="I250" s="55"/>
      <c r="J250" s="55"/>
      <c r="K250" s="55"/>
      <c r="L250" s="399"/>
      <c r="M250" s="399"/>
      <c r="N250" s="55"/>
      <c r="O250" s="55"/>
      <c r="P250" s="55"/>
      <c r="Q250" s="399"/>
      <c r="R250" s="399"/>
      <c r="S250" s="55"/>
      <c r="T250" s="55"/>
      <c r="U250" s="55"/>
      <c r="V250" s="399"/>
      <c r="W250" s="399"/>
      <c r="X250" s="55"/>
      <c r="Y250" s="55"/>
      <c r="Z250" s="55"/>
      <c r="AA250" s="399"/>
      <c r="AB250" s="399"/>
      <c r="AC250" s="55"/>
      <c r="AD250" s="55"/>
      <c r="AE250" s="55"/>
      <c r="AF250" s="55"/>
      <c r="AG250" s="55"/>
      <c r="AH250" s="55"/>
      <c r="AI250" s="55"/>
      <c r="AJ250" s="55"/>
      <c r="AK250" s="55"/>
    </row>
    <row r="251" spans="2:37" ht="15.75" customHeight="1">
      <c r="B251" s="55"/>
      <c r="C251" s="55"/>
      <c r="D251" s="55"/>
      <c r="E251" s="55"/>
      <c r="F251" s="55"/>
      <c r="G251" s="55"/>
      <c r="H251" s="399"/>
      <c r="I251" s="55"/>
      <c r="J251" s="55"/>
      <c r="K251" s="55"/>
      <c r="L251" s="399"/>
      <c r="M251" s="399"/>
      <c r="N251" s="55"/>
      <c r="O251" s="55"/>
      <c r="P251" s="55"/>
      <c r="Q251" s="399"/>
      <c r="R251" s="399"/>
      <c r="S251" s="55"/>
      <c r="T251" s="55"/>
      <c r="U251" s="55"/>
      <c r="V251" s="399"/>
      <c r="W251" s="399"/>
      <c r="X251" s="55"/>
      <c r="Y251" s="55"/>
      <c r="Z251" s="55"/>
      <c r="AA251" s="399"/>
      <c r="AB251" s="399"/>
      <c r="AC251" s="55"/>
      <c r="AD251" s="55"/>
      <c r="AE251" s="55"/>
      <c r="AF251" s="55"/>
      <c r="AG251" s="55"/>
      <c r="AH251" s="55"/>
      <c r="AI251" s="55"/>
      <c r="AJ251" s="55"/>
      <c r="AK251" s="55"/>
    </row>
    <row r="252" spans="2:37" ht="15.75" customHeight="1">
      <c r="B252" s="55"/>
      <c r="C252" s="55"/>
      <c r="D252" s="55"/>
      <c r="E252" s="55"/>
      <c r="F252" s="55"/>
      <c r="G252" s="55"/>
      <c r="H252" s="399"/>
      <c r="I252" s="55"/>
      <c r="J252" s="55"/>
      <c r="K252" s="55"/>
      <c r="L252" s="399"/>
      <c r="M252" s="399"/>
      <c r="N252" s="55"/>
      <c r="O252" s="55"/>
      <c r="P252" s="55"/>
      <c r="Q252" s="399"/>
      <c r="R252" s="399"/>
      <c r="S252" s="55"/>
      <c r="T252" s="55"/>
      <c r="U252" s="55"/>
      <c r="V252" s="399"/>
      <c r="W252" s="399"/>
      <c r="X252" s="55"/>
      <c r="Y252" s="55"/>
      <c r="Z252" s="55"/>
      <c r="AA252" s="399"/>
      <c r="AB252" s="399"/>
      <c r="AC252" s="55"/>
      <c r="AD252" s="55"/>
      <c r="AE252" s="55"/>
      <c r="AF252" s="55"/>
      <c r="AG252" s="55"/>
      <c r="AH252" s="55"/>
      <c r="AI252" s="55"/>
      <c r="AJ252" s="55"/>
      <c r="AK252" s="55"/>
    </row>
    <row r="253" spans="2:37" ht="15.75" customHeight="1">
      <c r="B253" s="55"/>
      <c r="C253" s="55"/>
      <c r="D253" s="55"/>
      <c r="E253" s="55"/>
      <c r="F253" s="55"/>
      <c r="G253" s="55"/>
      <c r="H253" s="399"/>
      <c r="I253" s="55"/>
      <c r="J253" s="55"/>
      <c r="K253" s="55"/>
      <c r="L253" s="399"/>
      <c r="M253" s="399"/>
      <c r="N253" s="55"/>
      <c r="O253" s="55"/>
      <c r="P253" s="55"/>
      <c r="Q253" s="399"/>
      <c r="R253" s="399"/>
      <c r="S253" s="55"/>
      <c r="T253" s="55"/>
      <c r="U253" s="55"/>
      <c r="V253" s="399"/>
      <c r="W253" s="399"/>
      <c r="X253" s="55"/>
      <c r="Y253" s="55"/>
      <c r="Z253" s="55"/>
      <c r="AA253" s="399"/>
      <c r="AB253" s="399"/>
      <c r="AC253" s="55"/>
      <c r="AD253" s="55"/>
      <c r="AE253" s="55"/>
      <c r="AF253" s="55"/>
      <c r="AG253" s="55"/>
      <c r="AH253" s="55"/>
      <c r="AI253" s="55"/>
      <c r="AJ253" s="55"/>
      <c r="AK253" s="55"/>
    </row>
    <row r="254" spans="2:37" ht="15.75" customHeight="1">
      <c r="B254" s="55"/>
      <c r="C254" s="55"/>
      <c r="D254" s="55"/>
      <c r="E254" s="55"/>
      <c r="F254" s="55"/>
      <c r="G254" s="55"/>
      <c r="H254" s="399"/>
      <c r="I254" s="55"/>
      <c r="J254" s="55"/>
      <c r="K254" s="55"/>
      <c r="L254" s="399"/>
      <c r="M254" s="399"/>
      <c r="N254" s="55"/>
      <c r="O254" s="55"/>
      <c r="P254" s="55"/>
      <c r="Q254" s="399"/>
      <c r="R254" s="399"/>
      <c r="S254" s="55"/>
      <c r="T254" s="55"/>
      <c r="U254" s="55"/>
      <c r="V254" s="399"/>
      <c r="W254" s="399"/>
      <c r="X254" s="55"/>
      <c r="Y254" s="55"/>
      <c r="Z254" s="55"/>
      <c r="AA254" s="399"/>
      <c r="AB254" s="399"/>
      <c r="AC254" s="55"/>
      <c r="AD254" s="55"/>
      <c r="AE254" s="55"/>
      <c r="AF254" s="55"/>
      <c r="AG254" s="55"/>
      <c r="AH254" s="55"/>
      <c r="AI254" s="55"/>
      <c r="AJ254" s="55"/>
      <c r="AK254" s="55"/>
    </row>
    <row r="255" spans="2:37" ht="15.75" customHeight="1">
      <c r="B255" s="55"/>
      <c r="C255" s="55"/>
      <c r="D255" s="55"/>
      <c r="E255" s="55"/>
      <c r="F255" s="55"/>
      <c r="G255" s="55"/>
      <c r="H255" s="399"/>
      <c r="I255" s="55"/>
      <c r="J255" s="55"/>
      <c r="K255" s="55"/>
      <c r="L255" s="399"/>
      <c r="M255" s="399"/>
      <c r="N255" s="55"/>
      <c r="O255" s="55"/>
      <c r="P255" s="55"/>
      <c r="Q255" s="399"/>
      <c r="R255" s="399"/>
      <c r="S255" s="55"/>
      <c r="T255" s="55"/>
      <c r="U255" s="55"/>
      <c r="V255" s="399"/>
      <c r="W255" s="399"/>
      <c r="X255" s="55"/>
      <c r="Y255" s="55"/>
      <c r="Z255" s="55"/>
      <c r="AA255" s="399"/>
      <c r="AB255" s="399"/>
      <c r="AC255" s="55"/>
      <c r="AD255" s="55"/>
      <c r="AE255" s="55"/>
      <c r="AF255" s="55"/>
      <c r="AG255" s="55"/>
      <c r="AH255" s="55"/>
      <c r="AI255" s="55"/>
      <c r="AJ255" s="55"/>
      <c r="AK255" s="55"/>
    </row>
    <row r="256" spans="2:37" ht="15.75" customHeight="1">
      <c r="B256" s="55"/>
      <c r="C256" s="55"/>
      <c r="D256" s="55"/>
      <c r="E256" s="55"/>
      <c r="F256" s="55"/>
      <c r="G256" s="55"/>
      <c r="H256" s="399"/>
      <c r="I256" s="55"/>
      <c r="J256" s="55"/>
      <c r="K256" s="55"/>
      <c r="L256" s="399"/>
      <c r="M256" s="399"/>
      <c r="N256" s="55"/>
      <c r="O256" s="55"/>
      <c r="P256" s="55"/>
      <c r="Q256" s="399"/>
      <c r="R256" s="399"/>
      <c r="S256" s="55"/>
      <c r="T256" s="55"/>
      <c r="U256" s="55"/>
      <c r="V256" s="399"/>
      <c r="W256" s="399"/>
      <c r="X256" s="55"/>
      <c r="Y256" s="55"/>
      <c r="Z256" s="55"/>
      <c r="AA256" s="399"/>
      <c r="AB256" s="399"/>
      <c r="AC256" s="55"/>
      <c r="AD256" s="55"/>
      <c r="AE256" s="55"/>
      <c r="AF256" s="55"/>
      <c r="AG256" s="55"/>
      <c r="AH256" s="55"/>
      <c r="AI256" s="55"/>
      <c r="AJ256" s="55"/>
      <c r="AK256" s="55"/>
    </row>
    <row r="257" spans="2:37" ht="15.75" customHeight="1">
      <c r="B257" s="55"/>
      <c r="C257" s="55"/>
      <c r="D257" s="55"/>
      <c r="E257" s="55"/>
      <c r="F257" s="55"/>
      <c r="G257" s="55"/>
      <c r="H257" s="399"/>
      <c r="I257" s="55"/>
      <c r="J257" s="55"/>
      <c r="K257" s="55"/>
      <c r="L257" s="399"/>
      <c r="M257" s="399"/>
      <c r="N257" s="55"/>
      <c r="O257" s="55"/>
      <c r="P257" s="55"/>
      <c r="Q257" s="399"/>
      <c r="R257" s="399"/>
      <c r="S257" s="55"/>
      <c r="T257" s="55"/>
      <c r="U257" s="55"/>
      <c r="V257" s="399"/>
      <c r="W257" s="399"/>
      <c r="X257" s="55"/>
      <c r="Y257" s="55"/>
      <c r="Z257" s="55"/>
      <c r="AA257" s="399"/>
      <c r="AB257" s="399"/>
      <c r="AC257" s="55"/>
      <c r="AD257" s="55"/>
      <c r="AE257" s="55"/>
      <c r="AF257" s="55"/>
      <c r="AG257" s="55"/>
      <c r="AH257" s="55"/>
      <c r="AI257" s="55"/>
      <c r="AJ257" s="55"/>
      <c r="AK257" s="55"/>
    </row>
    <row r="258" spans="2:37" ht="15.75" customHeight="1">
      <c r="B258" s="55"/>
      <c r="C258" s="55"/>
      <c r="D258" s="55"/>
      <c r="E258" s="55"/>
      <c r="F258" s="55"/>
      <c r="G258" s="55"/>
      <c r="H258" s="399"/>
      <c r="I258" s="55"/>
      <c r="J258" s="55"/>
      <c r="K258" s="55"/>
      <c r="L258" s="399"/>
      <c r="M258" s="399"/>
      <c r="N258" s="55"/>
      <c r="O258" s="55"/>
      <c r="P258" s="55"/>
      <c r="Q258" s="399"/>
      <c r="R258" s="399"/>
      <c r="S258" s="55"/>
      <c r="T258" s="55"/>
      <c r="U258" s="55"/>
      <c r="V258" s="399"/>
      <c r="W258" s="399"/>
      <c r="X258" s="55"/>
      <c r="Y258" s="55"/>
      <c r="Z258" s="55"/>
      <c r="AA258" s="399"/>
      <c r="AB258" s="399"/>
      <c r="AC258" s="55"/>
      <c r="AD258" s="55"/>
      <c r="AE258" s="55"/>
      <c r="AF258" s="55"/>
      <c r="AG258" s="55"/>
      <c r="AH258" s="55"/>
      <c r="AI258" s="55"/>
      <c r="AJ258" s="55"/>
      <c r="AK258" s="55"/>
    </row>
    <row r="259" spans="2:37" ht="15.75" customHeight="1">
      <c r="B259" s="55"/>
      <c r="C259" s="55"/>
      <c r="D259" s="55"/>
      <c r="E259" s="55"/>
      <c r="F259" s="55"/>
      <c r="G259" s="55"/>
      <c r="H259" s="399"/>
      <c r="I259" s="55"/>
      <c r="J259" s="55"/>
      <c r="K259" s="55"/>
      <c r="L259" s="399"/>
      <c r="M259" s="399"/>
      <c r="N259" s="55"/>
      <c r="O259" s="55"/>
      <c r="P259" s="55"/>
      <c r="Q259" s="399"/>
      <c r="R259" s="399"/>
      <c r="S259" s="55"/>
      <c r="T259" s="55"/>
      <c r="U259" s="55"/>
      <c r="V259" s="399"/>
      <c r="W259" s="399"/>
      <c r="X259" s="55"/>
      <c r="Y259" s="55"/>
      <c r="Z259" s="55"/>
      <c r="AA259" s="399"/>
      <c r="AB259" s="399"/>
      <c r="AC259" s="55"/>
      <c r="AD259" s="55"/>
      <c r="AE259" s="55"/>
      <c r="AF259" s="55"/>
      <c r="AG259" s="55"/>
      <c r="AH259" s="55"/>
      <c r="AI259" s="55"/>
      <c r="AJ259" s="55"/>
      <c r="AK259" s="55"/>
    </row>
    <row r="260" spans="2:37" ht="15.75" customHeight="1">
      <c r="B260" s="55"/>
      <c r="C260" s="55"/>
      <c r="D260" s="55"/>
      <c r="E260" s="55"/>
      <c r="F260" s="55"/>
      <c r="G260" s="55"/>
      <c r="H260" s="399"/>
      <c r="I260" s="55"/>
      <c r="J260" s="55"/>
      <c r="K260" s="55"/>
      <c r="L260" s="399"/>
      <c r="M260" s="399"/>
      <c r="N260" s="55"/>
      <c r="O260" s="55"/>
      <c r="P260" s="55"/>
      <c r="Q260" s="399"/>
      <c r="R260" s="399"/>
      <c r="S260" s="55"/>
      <c r="T260" s="55"/>
      <c r="U260" s="55"/>
      <c r="V260" s="399"/>
      <c r="W260" s="399"/>
      <c r="X260" s="55"/>
      <c r="Y260" s="55"/>
      <c r="Z260" s="55"/>
      <c r="AA260" s="399"/>
      <c r="AB260" s="399"/>
      <c r="AC260" s="55"/>
      <c r="AD260" s="55"/>
      <c r="AE260" s="55"/>
      <c r="AF260" s="55"/>
      <c r="AG260" s="55"/>
      <c r="AH260" s="55"/>
      <c r="AI260" s="55"/>
      <c r="AJ260" s="55"/>
      <c r="AK260" s="55"/>
    </row>
    <row r="261" spans="2:37" ht="15.75" customHeight="1">
      <c r="B261" s="55"/>
      <c r="C261" s="55"/>
      <c r="D261" s="55"/>
      <c r="E261" s="55"/>
      <c r="F261" s="55"/>
      <c r="G261" s="55"/>
      <c r="H261" s="399"/>
      <c r="I261" s="55"/>
      <c r="J261" s="55"/>
      <c r="K261" s="55"/>
      <c r="L261" s="399"/>
      <c r="M261" s="399"/>
      <c r="N261" s="55"/>
      <c r="O261" s="55"/>
      <c r="P261" s="55"/>
      <c r="Q261" s="399"/>
      <c r="R261" s="399"/>
      <c r="S261" s="55"/>
      <c r="T261" s="55"/>
      <c r="U261" s="55"/>
      <c r="V261" s="399"/>
      <c r="W261" s="399"/>
      <c r="X261" s="55"/>
      <c r="Y261" s="55"/>
      <c r="Z261" s="55"/>
      <c r="AA261" s="399"/>
      <c r="AB261" s="399"/>
      <c r="AC261" s="55"/>
      <c r="AD261" s="55"/>
      <c r="AE261" s="55"/>
      <c r="AF261" s="55"/>
      <c r="AG261" s="55"/>
      <c r="AH261" s="55"/>
      <c r="AI261" s="55"/>
      <c r="AJ261" s="55"/>
      <c r="AK261" s="55"/>
    </row>
    <row r="262" spans="2:37" ht="15.75" customHeight="1">
      <c r="B262" s="55"/>
      <c r="C262" s="55"/>
      <c r="D262" s="55"/>
      <c r="E262" s="55"/>
      <c r="F262" s="55"/>
      <c r="G262" s="55"/>
      <c r="H262" s="399"/>
      <c r="I262" s="55"/>
      <c r="J262" s="55"/>
      <c r="K262" s="55"/>
      <c r="L262" s="399"/>
      <c r="M262" s="399"/>
      <c r="N262" s="55"/>
      <c r="O262" s="55"/>
      <c r="P262" s="55"/>
      <c r="Q262" s="399"/>
      <c r="R262" s="399"/>
      <c r="S262" s="55"/>
      <c r="T262" s="55"/>
      <c r="U262" s="55"/>
      <c r="V262" s="399"/>
      <c r="W262" s="399"/>
      <c r="X262" s="55"/>
      <c r="Y262" s="55"/>
      <c r="Z262" s="55"/>
      <c r="AA262" s="399"/>
      <c r="AB262" s="399"/>
      <c r="AC262" s="55"/>
      <c r="AD262" s="55"/>
      <c r="AE262" s="55"/>
      <c r="AF262" s="55"/>
      <c r="AG262" s="55"/>
      <c r="AH262" s="55"/>
      <c r="AI262" s="55"/>
      <c r="AJ262" s="55"/>
      <c r="AK262" s="55"/>
    </row>
    <row r="263" spans="2:37" ht="15.75" customHeight="1">
      <c r="B263" s="55"/>
      <c r="C263" s="55"/>
      <c r="D263" s="55"/>
      <c r="E263" s="55"/>
      <c r="F263" s="55"/>
      <c r="G263" s="55"/>
      <c r="H263" s="399"/>
      <c r="I263" s="55"/>
      <c r="J263" s="55"/>
      <c r="K263" s="55"/>
      <c r="L263" s="399"/>
      <c r="M263" s="399"/>
      <c r="N263" s="55"/>
      <c r="O263" s="55"/>
      <c r="P263" s="55"/>
      <c r="Q263" s="399"/>
      <c r="R263" s="399"/>
      <c r="S263" s="55"/>
      <c r="T263" s="55"/>
      <c r="U263" s="55"/>
      <c r="V263" s="399"/>
      <c r="W263" s="399"/>
      <c r="X263" s="55"/>
      <c r="Y263" s="55"/>
      <c r="Z263" s="55"/>
      <c r="AA263" s="399"/>
      <c r="AB263" s="399"/>
      <c r="AC263" s="55"/>
      <c r="AD263" s="55"/>
      <c r="AE263" s="55"/>
      <c r="AF263" s="55"/>
      <c r="AG263" s="55"/>
      <c r="AH263" s="55"/>
      <c r="AI263" s="55"/>
      <c r="AJ263" s="55"/>
      <c r="AK263" s="55"/>
    </row>
    <row r="264" spans="2:37" ht="15.75" customHeight="1">
      <c r="B264" s="55"/>
      <c r="C264" s="55"/>
      <c r="D264" s="55"/>
      <c r="E264" s="55"/>
      <c r="F264" s="55"/>
      <c r="G264" s="55"/>
      <c r="H264" s="399"/>
      <c r="I264" s="55"/>
      <c r="J264" s="55"/>
      <c r="K264" s="55"/>
      <c r="L264" s="399"/>
      <c r="M264" s="399"/>
      <c r="N264" s="55"/>
      <c r="O264" s="55"/>
      <c r="P264" s="55"/>
      <c r="Q264" s="399"/>
      <c r="R264" s="399"/>
      <c r="S264" s="55"/>
      <c r="T264" s="55"/>
      <c r="U264" s="55"/>
      <c r="V264" s="399"/>
      <c r="W264" s="399"/>
      <c r="X264" s="55"/>
      <c r="Y264" s="55"/>
      <c r="Z264" s="55"/>
      <c r="AA264" s="399"/>
      <c r="AB264" s="399"/>
      <c r="AC264" s="55"/>
      <c r="AD264" s="55"/>
      <c r="AE264" s="55"/>
      <c r="AF264" s="55"/>
      <c r="AG264" s="55"/>
      <c r="AH264" s="55"/>
      <c r="AI264" s="55"/>
      <c r="AJ264" s="55"/>
      <c r="AK264" s="55"/>
    </row>
    <row r="265" spans="2:37" ht="15.75" customHeight="1">
      <c r="B265" s="55"/>
      <c r="C265" s="55"/>
      <c r="D265" s="55"/>
      <c r="E265" s="55"/>
      <c r="F265" s="55"/>
      <c r="G265" s="55"/>
      <c r="H265" s="399"/>
      <c r="I265" s="55"/>
      <c r="J265" s="55"/>
      <c r="K265" s="55"/>
      <c r="L265" s="399"/>
      <c r="M265" s="399"/>
      <c r="N265" s="55"/>
      <c r="O265" s="55"/>
      <c r="P265" s="55"/>
      <c r="Q265" s="399"/>
      <c r="R265" s="399"/>
      <c r="S265" s="55"/>
      <c r="T265" s="55"/>
      <c r="U265" s="55"/>
      <c r="V265" s="399"/>
      <c r="W265" s="399"/>
      <c r="X265" s="55"/>
      <c r="Y265" s="55"/>
      <c r="Z265" s="55"/>
      <c r="AA265" s="399"/>
      <c r="AB265" s="399"/>
      <c r="AC265" s="55"/>
      <c r="AD265" s="55"/>
      <c r="AE265" s="55"/>
      <c r="AF265" s="55"/>
      <c r="AG265" s="55"/>
      <c r="AH265" s="55"/>
      <c r="AI265" s="55"/>
      <c r="AJ265" s="55"/>
      <c r="AK265" s="55"/>
    </row>
    <row r="266" spans="2:37" ht="15.75" customHeight="1">
      <c r="B266" s="55"/>
      <c r="C266" s="55"/>
      <c r="D266" s="55"/>
      <c r="E266" s="55"/>
      <c r="F266" s="55"/>
      <c r="G266" s="55"/>
      <c r="H266" s="399"/>
      <c r="I266" s="55"/>
      <c r="J266" s="55"/>
      <c r="K266" s="55"/>
      <c r="L266" s="399"/>
      <c r="M266" s="399"/>
      <c r="N266" s="55"/>
      <c r="O266" s="55"/>
      <c r="P266" s="55"/>
      <c r="Q266" s="399"/>
      <c r="R266" s="399"/>
      <c r="S266" s="55"/>
      <c r="T266" s="55"/>
      <c r="U266" s="55"/>
      <c r="V266" s="399"/>
      <c r="W266" s="399"/>
      <c r="X266" s="55"/>
      <c r="Y266" s="55"/>
      <c r="Z266" s="55"/>
      <c r="AA266" s="399"/>
      <c r="AB266" s="399"/>
      <c r="AC266" s="55"/>
      <c r="AD266" s="55"/>
      <c r="AE266" s="55"/>
      <c r="AF266" s="55"/>
      <c r="AG266" s="55"/>
      <c r="AH266" s="55"/>
      <c r="AI266" s="55"/>
      <c r="AJ266" s="55"/>
      <c r="AK266" s="55"/>
    </row>
    <row r="267" spans="2:37" ht="15.75" customHeight="1">
      <c r="B267" s="55"/>
      <c r="C267" s="55"/>
      <c r="D267" s="55"/>
      <c r="E267" s="55"/>
      <c r="F267" s="55"/>
      <c r="G267" s="55"/>
      <c r="H267" s="399"/>
      <c r="I267" s="55"/>
      <c r="J267" s="55"/>
      <c r="K267" s="55"/>
      <c r="L267" s="399"/>
      <c r="M267" s="399"/>
      <c r="N267" s="55"/>
      <c r="O267" s="55"/>
      <c r="P267" s="55"/>
      <c r="Q267" s="399"/>
      <c r="R267" s="399"/>
      <c r="S267" s="55"/>
      <c r="T267" s="55"/>
      <c r="U267" s="55"/>
      <c r="V267" s="399"/>
      <c r="W267" s="399"/>
      <c r="X267" s="55"/>
      <c r="Y267" s="55"/>
      <c r="Z267" s="55"/>
      <c r="AA267" s="399"/>
      <c r="AB267" s="399"/>
      <c r="AC267" s="55"/>
      <c r="AD267" s="55"/>
      <c r="AE267" s="55"/>
      <c r="AF267" s="55"/>
      <c r="AG267" s="55"/>
      <c r="AH267" s="55"/>
      <c r="AI267" s="55"/>
      <c r="AJ267" s="55"/>
      <c r="AK267" s="55"/>
    </row>
    <row r="268" spans="2:37" ht="15.75" customHeight="1">
      <c r="B268" s="55"/>
      <c r="C268" s="55"/>
      <c r="D268" s="55"/>
      <c r="E268" s="55"/>
      <c r="F268" s="55"/>
      <c r="G268" s="55"/>
      <c r="H268" s="399"/>
      <c r="I268" s="55"/>
      <c r="J268" s="55"/>
      <c r="K268" s="55"/>
      <c r="L268" s="399"/>
      <c r="M268" s="399"/>
      <c r="N268" s="55"/>
      <c r="O268" s="55"/>
      <c r="P268" s="55"/>
      <c r="Q268" s="399"/>
      <c r="R268" s="399"/>
      <c r="S268" s="55"/>
      <c r="T268" s="55"/>
      <c r="U268" s="55"/>
      <c r="V268" s="399"/>
      <c r="W268" s="399"/>
      <c r="X268" s="55"/>
      <c r="Y268" s="55"/>
      <c r="Z268" s="55"/>
      <c r="AA268" s="399"/>
      <c r="AB268" s="399"/>
      <c r="AC268" s="55"/>
      <c r="AD268" s="55"/>
      <c r="AE268" s="55"/>
      <c r="AF268" s="55"/>
      <c r="AG268" s="55"/>
      <c r="AH268" s="55"/>
      <c r="AI268" s="55"/>
      <c r="AJ268" s="55"/>
      <c r="AK268" s="55"/>
    </row>
    <row r="269" spans="2:37" ht="15.75" customHeight="1">
      <c r="B269" s="55"/>
      <c r="C269" s="55"/>
      <c r="D269" s="55"/>
      <c r="E269" s="55"/>
      <c r="F269" s="55"/>
      <c r="G269" s="55"/>
      <c r="H269" s="399"/>
      <c r="I269" s="55"/>
      <c r="J269" s="55"/>
      <c r="K269" s="55"/>
      <c r="L269" s="399"/>
      <c r="M269" s="399"/>
      <c r="N269" s="55"/>
      <c r="O269" s="55"/>
      <c r="P269" s="55"/>
      <c r="Q269" s="399"/>
      <c r="R269" s="399"/>
      <c r="S269" s="55"/>
      <c r="T269" s="55"/>
      <c r="U269" s="55"/>
      <c r="V269" s="399"/>
      <c r="W269" s="399"/>
      <c r="X269" s="55"/>
      <c r="Y269" s="55"/>
      <c r="Z269" s="55"/>
      <c r="AA269" s="399"/>
      <c r="AB269" s="399"/>
      <c r="AC269" s="55"/>
      <c r="AD269" s="55"/>
      <c r="AE269" s="55"/>
      <c r="AF269" s="55"/>
      <c r="AG269" s="55"/>
      <c r="AH269" s="55"/>
      <c r="AI269" s="55"/>
      <c r="AJ269" s="55"/>
      <c r="AK269" s="55"/>
    </row>
    <row r="270" spans="2:37" ht="15.75" customHeight="1">
      <c r="B270" s="55"/>
      <c r="C270" s="55"/>
      <c r="D270" s="55"/>
      <c r="E270" s="55"/>
      <c r="F270" s="55"/>
      <c r="G270" s="55"/>
      <c r="H270" s="399"/>
      <c r="I270" s="55"/>
      <c r="J270" s="55"/>
      <c r="K270" s="55"/>
      <c r="L270" s="399"/>
      <c r="M270" s="399"/>
      <c r="N270" s="55"/>
      <c r="O270" s="55"/>
      <c r="P270" s="55"/>
      <c r="Q270" s="399"/>
      <c r="R270" s="399"/>
      <c r="S270" s="55"/>
      <c r="T270" s="55"/>
      <c r="U270" s="55"/>
      <c r="V270" s="399"/>
      <c r="W270" s="399"/>
      <c r="X270" s="55"/>
      <c r="Y270" s="55"/>
      <c r="Z270" s="55"/>
      <c r="AA270" s="399"/>
      <c r="AB270" s="399"/>
      <c r="AC270" s="55"/>
      <c r="AD270" s="55"/>
      <c r="AE270" s="55"/>
      <c r="AF270" s="55"/>
      <c r="AG270" s="55"/>
      <c r="AH270" s="55"/>
      <c r="AI270" s="55"/>
      <c r="AJ270" s="55"/>
      <c r="AK270" s="55"/>
    </row>
    <row r="271" spans="2:37" ht="15.75" customHeight="1">
      <c r="B271" s="55"/>
      <c r="C271" s="55"/>
      <c r="D271" s="55"/>
      <c r="E271" s="55"/>
      <c r="F271" s="55"/>
      <c r="G271" s="55"/>
      <c r="H271" s="399"/>
      <c r="I271" s="55"/>
      <c r="J271" s="55"/>
      <c r="K271" s="55"/>
      <c r="L271" s="399"/>
      <c r="M271" s="399"/>
      <c r="N271" s="55"/>
      <c r="O271" s="55"/>
      <c r="P271" s="55"/>
      <c r="Q271" s="399"/>
      <c r="R271" s="399"/>
      <c r="S271" s="55"/>
      <c r="T271" s="55"/>
      <c r="U271" s="55"/>
      <c r="V271" s="399"/>
      <c r="W271" s="399"/>
      <c r="X271" s="55"/>
      <c r="Y271" s="55"/>
      <c r="Z271" s="55"/>
      <c r="AA271" s="399"/>
      <c r="AB271" s="399"/>
      <c r="AC271" s="55"/>
      <c r="AD271" s="55"/>
      <c r="AE271" s="55"/>
      <c r="AF271" s="55"/>
      <c r="AG271" s="55"/>
      <c r="AH271" s="55"/>
      <c r="AI271" s="55"/>
      <c r="AJ271" s="55"/>
      <c r="AK271" s="55"/>
    </row>
    <row r="272" spans="2:37" ht="15.75" customHeight="1">
      <c r="B272" s="55"/>
      <c r="C272" s="55"/>
      <c r="D272" s="55"/>
      <c r="E272" s="55"/>
      <c r="F272" s="55"/>
      <c r="G272" s="55"/>
      <c r="H272" s="399"/>
      <c r="I272" s="55"/>
      <c r="J272" s="55"/>
      <c r="K272" s="55"/>
      <c r="L272" s="399"/>
      <c r="M272" s="399"/>
      <c r="N272" s="55"/>
      <c r="O272" s="55"/>
      <c r="P272" s="55"/>
      <c r="Q272" s="399"/>
      <c r="R272" s="399"/>
      <c r="S272" s="55"/>
      <c r="T272" s="55"/>
      <c r="U272" s="55"/>
      <c r="V272" s="399"/>
      <c r="W272" s="399"/>
      <c r="X272" s="55"/>
      <c r="Y272" s="55"/>
      <c r="Z272" s="55"/>
      <c r="AA272" s="399"/>
      <c r="AB272" s="399"/>
      <c r="AC272" s="55"/>
      <c r="AD272" s="55"/>
      <c r="AE272" s="55"/>
      <c r="AF272" s="55"/>
      <c r="AG272" s="55"/>
      <c r="AH272" s="55"/>
      <c r="AI272" s="55"/>
      <c r="AJ272" s="55"/>
      <c r="AK272" s="55"/>
    </row>
    <row r="273" spans="2:37" ht="15.75" customHeight="1">
      <c r="B273" s="55"/>
      <c r="C273" s="55"/>
      <c r="D273" s="55"/>
      <c r="E273" s="55"/>
      <c r="F273" s="55"/>
      <c r="G273" s="55"/>
      <c r="H273" s="399"/>
      <c r="I273" s="55"/>
      <c r="J273" s="55"/>
      <c r="K273" s="55"/>
      <c r="L273" s="399"/>
      <c r="M273" s="399"/>
      <c r="N273" s="55"/>
      <c r="O273" s="55"/>
      <c r="P273" s="55"/>
      <c r="Q273" s="399"/>
      <c r="R273" s="399"/>
      <c r="S273" s="55"/>
      <c r="T273" s="55"/>
      <c r="U273" s="55"/>
      <c r="V273" s="399"/>
      <c r="W273" s="399"/>
      <c r="X273" s="55"/>
      <c r="Y273" s="55"/>
      <c r="Z273" s="55"/>
      <c r="AA273" s="399"/>
      <c r="AB273" s="399"/>
      <c r="AC273" s="55"/>
      <c r="AD273" s="55"/>
      <c r="AE273" s="55"/>
      <c r="AF273" s="55"/>
      <c r="AG273" s="55"/>
      <c r="AH273" s="55"/>
      <c r="AI273" s="55"/>
      <c r="AJ273" s="55"/>
      <c r="AK273" s="55"/>
    </row>
    <row r="274" spans="2:37" ht="15.75" customHeight="1">
      <c r="B274" s="55"/>
      <c r="C274" s="55"/>
      <c r="D274" s="55"/>
      <c r="E274" s="55"/>
      <c r="F274" s="55"/>
      <c r="G274" s="55"/>
      <c r="H274" s="399"/>
      <c r="I274" s="55"/>
      <c r="J274" s="55"/>
      <c r="K274" s="55"/>
      <c r="L274" s="399"/>
      <c r="M274" s="399"/>
      <c r="N274" s="55"/>
      <c r="O274" s="55"/>
      <c r="P274" s="55"/>
      <c r="Q274" s="399"/>
      <c r="R274" s="399"/>
      <c r="S274" s="55"/>
      <c r="T274" s="55"/>
      <c r="U274" s="55"/>
      <c r="V274" s="399"/>
      <c r="W274" s="399"/>
      <c r="X274" s="55"/>
      <c r="Y274" s="55"/>
      <c r="Z274" s="55"/>
      <c r="AA274" s="399"/>
      <c r="AB274" s="399"/>
      <c r="AC274" s="55"/>
      <c r="AD274" s="55"/>
      <c r="AE274" s="55"/>
      <c r="AF274" s="55"/>
      <c r="AG274" s="55"/>
      <c r="AH274" s="55"/>
      <c r="AI274" s="55"/>
      <c r="AJ274" s="55"/>
      <c r="AK274" s="55"/>
    </row>
    <row r="275" spans="2:37" ht="15.75" customHeight="1">
      <c r="B275" s="55"/>
      <c r="C275" s="55"/>
      <c r="D275" s="55"/>
      <c r="E275" s="55"/>
      <c r="F275" s="55"/>
      <c r="G275" s="55"/>
      <c r="H275" s="399"/>
      <c r="I275" s="55"/>
      <c r="J275" s="55"/>
      <c r="K275" s="55"/>
      <c r="L275" s="399"/>
      <c r="M275" s="399"/>
      <c r="N275" s="55"/>
      <c r="O275" s="55"/>
      <c r="P275" s="55"/>
      <c r="Q275" s="399"/>
      <c r="R275" s="399"/>
      <c r="S275" s="55"/>
      <c r="T275" s="55"/>
      <c r="U275" s="55"/>
      <c r="V275" s="399"/>
      <c r="W275" s="399"/>
      <c r="X275" s="55"/>
      <c r="Y275" s="55"/>
      <c r="Z275" s="55"/>
      <c r="AA275" s="399"/>
      <c r="AB275" s="399"/>
      <c r="AC275" s="55"/>
      <c r="AD275" s="55"/>
      <c r="AE275" s="55"/>
      <c r="AF275" s="55"/>
      <c r="AG275" s="55"/>
      <c r="AH275" s="55"/>
      <c r="AI275" s="55"/>
      <c r="AJ275" s="55"/>
      <c r="AK275" s="55"/>
    </row>
    <row r="276" spans="2:37" ht="15.75" customHeight="1">
      <c r="B276" s="55"/>
      <c r="C276" s="55"/>
      <c r="D276" s="55"/>
      <c r="E276" s="55"/>
      <c r="F276" s="55"/>
      <c r="G276" s="55"/>
      <c r="H276" s="399"/>
      <c r="I276" s="55"/>
      <c r="J276" s="55"/>
      <c r="K276" s="55"/>
      <c r="L276" s="399"/>
      <c r="M276" s="399"/>
      <c r="N276" s="55"/>
      <c r="O276" s="55"/>
      <c r="P276" s="55"/>
      <c r="Q276" s="399"/>
      <c r="R276" s="399"/>
      <c r="S276" s="55"/>
      <c r="T276" s="55"/>
      <c r="U276" s="55"/>
      <c r="V276" s="399"/>
      <c r="W276" s="399"/>
      <c r="X276" s="55"/>
      <c r="Y276" s="55"/>
      <c r="Z276" s="55"/>
      <c r="AA276" s="399"/>
      <c r="AB276" s="399"/>
      <c r="AC276" s="55"/>
      <c r="AD276" s="55"/>
      <c r="AE276" s="55"/>
      <c r="AF276" s="55"/>
      <c r="AG276" s="55"/>
      <c r="AH276" s="55"/>
      <c r="AI276" s="55"/>
      <c r="AJ276" s="55"/>
      <c r="AK276" s="55"/>
    </row>
    <row r="277" spans="2:37" ht="15.75" customHeight="1">
      <c r="B277" s="55"/>
      <c r="C277" s="55"/>
      <c r="D277" s="55"/>
      <c r="E277" s="55"/>
      <c r="F277" s="55"/>
      <c r="G277" s="55"/>
      <c r="H277" s="399"/>
      <c r="I277" s="55"/>
      <c r="J277" s="55"/>
      <c r="K277" s="55"/>
      <c r="L277" s="399"/>
      <c r="M277" s="399"/>
      <c r="N277" s="55"/>
      <c r="O277" s="55"/>
      <c r="P277" s="55"/>
      <c r="Q277" s="399"/>
      <c r="R277" s="399"/>
      <c r="S277" s="55"/>
      <c r="T277" s="55"/>
      <c r="U277" s="55"/>
      <c r="V277" s="399"/>
      <c r="W277" s="399"/>
      <c r="X277" s="55"/>
      <c r="Y277" s="55"/>
      <c r="Z277" s="55"/>
      <c r="AA277" s="399"/>
      <c r="AB277" s="399"/>
      <c r="AC277" s="55"/>
      <c r="AD277" s="55"/>
      <c r="AE277" s="55"/>
      <c r="AF277" s="55"/>
      <c r="AG277" s="55"/>
      <c r="AH277" s="55"/>
      <c r="AI277" s="55"/>
      <c r="AJ277" s="55"/>
      <c r="AK277" s="55"/>
    </row>
    <row r="278" spans="2:37" ht="15.75" customHeight="1">
      <c r="B278" s="55"/>
      <c r="C278" s="55"/>
      <c r="D278" s="55"/>
      <c r="E278" s="55"/>
      <c r="F278" s="55"/>
      <c r="G278" s="55"/>
      <c r="H278" s="399"/>
      <c r="I278" s="55"/>
      <c r="J278" s="55"/>
      <c r="K278" s="55"/>
      <c r="L278" s="399"/>
      <c r="M278" s="399"/>
      <c r="N278" s="55"/>
      <c r="O278" s="55"/>
      <c r="P278" s="55"/>
      <c r="Q278" s="399"/>
      <c r="R278" s="399"/>
      <c r="S278" s="55"/>
      <c r="T278" s="55"/>
      <c r="U278" s="55"/>
      <c r="V278" s="399"/>
      <c r="W278" s="399"/>
      <c r="X278" s="55"/>
      <c r="Y278" s="55"/>
      <c r="Z278" s="55"/>
      <c r="AA278" s="399"/>
      <c r="AB278" s="399"/>
      <c r="AC278" s="55"/>
      <c r="AD278" s="55"/>
      <c r="AE278" s="55"/>
      <c r="AF278" s="55"/>
      <c r="AG278" s="55"/>
      <c r="AH278" s="55"/>
      <c r="AI278" s="55"/>
      <c r="AJ278" s="55"/>
      <c r="AK278" s="55"/>
    </row>
    <row r="279" spans="2:37" ht="15.75" customHeight="1">
      <c r="B279" s="55"/>
      <c r="C279" s="55"/>
      <c r="D279" s="55"/>
      <c r="E279" s="55"/>
      <c r="F279" s="55"/>
      <c r="G279" s="55"/>
      <c r="H279" s="399"/>
      <c r="I279" s="55"/>
      <c r="J279" s="55"/>
      <c r="K279" s="55"/>
      <c r="L279" s="399"/>
      <c r="M279" s="399"/>
      <c r="N279" s="55"/>
      <c r="O279" s="55"/>
      <c r="P279" s="55"/>
      <c r="Q279" s="399"/>
      <c r="R279" s="399"/>
      <c r="S279" s="55"/>
      <c r="T279" s="55"/>
      <c r="U279" s="55"/>
      <c r="V279" s="399"/>
      <c r="W279" s="399"/>
      <c r="X279" s="55"/>
      <c r="Y279" s="55"/>
      <c r="Z279" s="55"/>
      <c r="AA279" s="399"/>
      <c r="AB279" s="399"/>
      <c r="AC279" s="55"/>
      <c r="AD279" s="55"/>
      <c r="AE279" s="55"/>
      <c r="AF279" s="55"/>
      <c r="AG279" s="55"/>
      <c r="AH279" s="55"/>
      <c r="AI279" s="55"/>
      <c r="AJ279" s="55"/>
      <c r="AK279" s="55"/>
    </row>
    <row r="280" spans="2:37" ht="15.75" customHeight="1">
      <c r="B280" s="55"/>
      <c r="C280" s="55"/>
      <c r="D280" s="55"/>
      <c r="E280" s="55"/>
      <c r="F280" s="55"/>
      <c r="G280" s="55"/>
      <c r="H280" s="399"/>
      <c r="I280" s="55"/>
      <c r="J280" s="55"/>
      <c r="K280" s="55"/>
      <c r="L280" s="399"/>
      <c r="M280" s="399"/>
      <c r="N280" s="55"/>
      <c r="O280" s="55"/>
      <c r="P280" s="55"/>
      <c r="Q280" s="399"/>
      <c r="R280" s="399"/>
      <c r="S280" s="55"/>
      <c r="T280" s="55"/>
      <c r="U280" s="55"/>
      <c r="V280" s="399"/>
      <c r="W280" s="399"/>
      <c r="X280" s="55"/>
      <c r="Y280" s="55"/>
      <c r="Z280" s="55"/>
      <c r="AA280" s="399"/>
      <c r="AB280" s="399"/>
      <c r="AC280" s="55"/>
      <c r="AD280" s="55"/>
      <c r="AE280" s="55"/>
      <c r="AF280" s="55"/>
      <c r="AG280" s="55"/>
      <c r="AH280" s="55"/>
      <c r="AI280" s="55"/>
      <c r="AJ280" s="55"/>
      <c r="AK280" s="55"/>
    </row>
    <row r="281" spans="2:37" ht="15.75" customHeight="1">
      <c r="B281" s="55"/>
      <c r="C281" s="55"/>
      <c r="D281" s="55"/>
      <c r="E281" s="55"/>
      <c r="F281" s="55"/>
      <c r="G281" s="55"/>
      <c r="H281" s="399"/>
      <c r="I281" s="55"/>
      <c r="J281" s="55"/>
      <c r="K281" s="55"/>
      <c r="L281" s="399"/>
      <c r="M281" s="399"/>
      <c r="N281" s="55"/>
      <c r="O281" s="55"/>
      <c r="P281" s="55"/>
      <c r="Q281" s="399"/>
      <c r="R281" s="399"/>
      <c r="S281" s="55"/>
      <c r="T281" s="55"/>
      <c r="U281" s="55"/>
      <c r="V281" s="399"/>
      <c r="W281" s="399"/>
      <c r="X281" s="55"/>
      <c r="Y281" s="55"/>
      <c r="Z281" s="55"/>
      <c r="AA281" s="399"/>
      <c r="AB281" s="399"/>
      <c r="AC281" s="55"/>
      <c r="AD281" s="55"/>
      <c r="AE281" s="55"/>
      <c r="AF281" s="55"/>
      <c r="AG281" s="55"/>
      <c r="AH281" s="55"/>
      <c r="AI281" s="55"/>
      <c r="AJ281" s="55"/>
      <c r="AK281" s="55"/>
    </row>
    <row r="282" spans="2:37" ht="15.75" customHeight="1">
      <c r="B282" s="55"/>
      <c r="C282" s="55"/>
      <c r="D282" s="55"/>
      <c r="E282" s="55"/>
      <c r="F282" s="55"/>
      <c r="G282" s="55"/>
      <c r="H282" s="399"/>
      <c r="I282" s="55"/>
      <c r="J282" s="55"/>
      <c r="K282" s="55"/>
      <c r="L282" s="399"/>
      <c r="M282" s="399"/>
      <c r="N282" s="55"/>
      <c r="O282" s="55"/>
      <c r="P282" s="55"/>
      <c r="Q282" s="399"/>
      <c r="R282" s="399"/>
      <c r="S282" s="55"/>
      <c r="T282" s="55"/>
      <c r="U282" s="55"/>
      <c r="V282" s="399"/>
      <c r="W282" s="399"/>
      <c r="X282" s="55"/>
      <c r="Y282" s="55"/>
      <c r="Z282" s="55"/>
      <c r="AA282" s="399"/>
      <c r="AB282" s="399"/>
      <c r="AC282" s="55"/>
      <c r="AD282" s="55"/>
      <c r="AE282" s="55"/>
      <c r="AF282" s="55"/>
      <c r="AG282" s="55"/>
      <c r="AH282" s="55"/>
      <c r="AI282" s="55"/>
      <c r="AJ282" s="55"/>
      <c r="AK282" s="55"/>
    </row>
    <row r="283" spans="2:37" ht="15.75" customHeight="1">
      <c r="B283" s="55"/>
      <c r="C283" s="55"/>
      <c r="D283" s="55"/>
      <c r="E283" s="55"/>
      <c r="F283" s="55"/>
      <c r="G283" s="55"/>
      <c r="H283" s="399"/>
      <c r="I283" s="55"/>
      <c r="J283" s="55"/>
      <c r="K283" s="55"/>
      <c r="L283" s="399"/>
      <c r="M283" s="399"/>
      <c r="N283" s="55"/>
      <c r="O283" s="55"/>
      <c r="P283" s="55"/>
      <c r="Q283" s="399"/>
      <c r="R283" s="399"/>
      <c r="S283" s="55"/>
      <c r="T283" s="55"/>
      <c r="U283" s="55"/>
      <c r="V283" s="399"/>
      <c r="W283" s="399"/>
      <c r="X283" s="55"/>
      <c r="Y283" s="55"/>
      <c r="Z283" s="55"/>
      <c r="AA283" s="399"/>
      <c r="AB283" s="399"/>
      <c r="AC283" s="55"/>
      <c r="AD283" s="55"/>
      <c r="AE283" s="55"/>
      <c r="AF283" s="55"/>
      <c r="AG283" s="55"/>
      <c r="AH283" s="55"/>
      <c r="AI283" s="55"/>
      <c r="AJ283" s="55"/>
      <c r="AK283" s="55"/>
    </row>
    <row r="284" spans="2:37" ht="15.75" customHeight="1">
      <c r="B284" s="55"/>
      <c r="C284" s="55"/>
      <c r="D284" s="55"/>
      <c r="E284" s="55"/>
      <c r="F284" s="55"/>
      <c r="G284" s="55"/>
      <c r="H284" s="399"/>
      <c r="I284" s="55"/>
      <c r="J284" s="55"/>
      <c r="K284" s="55"/>
      <c r="L284" s="399"/>
      <c r="M284" s="399"/>
      <c r="N284" s="55"/>
      <c r="O284" s="55"/>
      <c r="P284" s="55"/>
      <c r="Q284" s="399"/>
      <c r="R284" s="399"/>
      <c r="S284" s="55"/>
      <c r="T284" s="55"/>
      <c r="U284" s="55"/>
      <c r="V284" s="399"/>
      <c r="W284" s="399"/>
      <c r="X284" s="55"/>
      <c r="Y284" s="55"/>
      <c r="Z284" s="55"/>
      <c r="AA284" s="399"/>
      <c r="AB284" s="399"/>
      <c r="AC284" s="55"/>
      <c r="AD284" s="55"/>
      <c r="AE284" s="55"/>
      <c r="AF284" s="55"/>
      <c r="AG284" s="55"/>
      <c r="AH284" s="55"/>
      <c r="AI284" s="55"/>
      <c r="AJ284" s="55"/>
      <c r="AK284" s="55"/>
    </row>
    <row r="285" spans="2:37" ht="15.75" customHeight="1">
      <c r="B285" s="55"/>
      <c r="C285" s="55"/>
      <c r="D285" s="55"/>
      <c r="E285" s="55"/>
      <c r="F285" s="55"/>
      <c r="G285" s="55"/>
      <c r="H285" s="399"/>
      <c r="I285" s="55"/>
      <c r="J285" s="55"/>
      <c r="K285" s="55"/>
      <c r="L285" s="399"/>
      <c r="M285" s="399"/>
      <c r="N285" s="55"/>
      <c r="O285" s="55"/>
      <c r="P285" s="55"/>
      <c r="Q285" s="399"/>
      <c r="R285" s="399"/>
      <c r="S285" s="55"/>
      <c r="T285" s="55"/>
      <c r="U285" s="55"/>
      <c r="V285" s="399"/>
      <c r="W285" s="399"/>
      <c r="X285" s="55"/>
      <c r="Y285" s="55"/>
      <c r="Z285" s="55"/>
      <c r="AA285" s="399"/>
      <c r="AB285" s="399"/>
      <c r="AC285" s="55"/>
      <c r="AD285" s="55"/>
      <c r="AE285" s="55"/>
      <c r="AF285" s="55"/>
      <c r="AG285" s="55"/>
      <c r="AH285" s="55"/>
      <c r="AI285" s="55"/>
      <c r="AJ285" s="55"/>
      <c r="AK285" s="55"/>
    </row>
    <row r="286" spans="2:37" ht="15.75" customHeight="1">
      <c r="B286" s="55"/>
      <c r="C286" s="55"/>
      <c r="D286" s="55"/>
      <c r="E286" s="55"/>
      <c r="F286" s="55"/>
      <c r="G286" s="55"/>
      <c r="H286" s="399"/>
      <c r="I286" s="55"/>
      <c r="J286" s="55"/>
      <c r="K286" s="55"/>
      <c r="L286" s="399"/>
      <c r="M286" s="399"/>
      <c r="N286" s="55"/>
      <c r="O286" s="55"/>
      <c r="P286" s="55"/>
      <c r="Q286" s="399"/>
      <c r="R286" s="399"/>
      <c r="S286" s="55"/>
      <c r="T286" s="55"/>
      <c r="U286" s="55"/>
      <c r="V286" s="399"/>
      <c r="W286" s="399"/>
      <c r="X286" s="55"/>
      <c r="Y286" s="55"/>
      <c r="Z286" s="55"/>
      <c r="AA286" s="399"/>
      <c r="AB286" s="399"/>
      <c r="AC286" s="55"/>
      <c r="AD286" s="55"/>
      <c r="AE286" s="55"/>
      <c r="AF286" s="55"/>
      <c r="AG286" s="55"/>
      <c r="AH286" s="55"/>
      <c r="AI286" s="55"/>
      <c r="AJ286" s="55"/>
      <c r="AK286" s="55"/>
    </row>
    <row r="287" spans="2:37" ht="15.75" customHeight="1">
      <c r="B287" s="55"/>
      <c r="C287" s="55"/>
      <c r="D287" s="55"/>
      <c r="E287" s="55"/>
      <c r="F287" s="55"/>
      <c r="G287" s="55"/>
      <c r="H287" s="399"/>
      <c r="I287" s="55"/>
      <c r="J287" s="55"/>
      <c r="K287" s="55"/>
      <c r="L287" s="399"/>
      <c r="M287" s="399"/>
      <c r="N287" s="55"/>
      <c r="O287" s="55"/>
      <c r="P287" s="55"/>
      <c r="Q287" s="399"/>
      <c r="R287" s="399"/>
      <c r="S287" s="55"/>
      <c r="T287" s="55"/>
      <c r="U287" s="55"/>
      <c r="V287" s="399"/>
      <c r="W287" s="399"/>
      <c r="X287" s="55"/>
      <c r="Y287" s="55"/>
      <c r="Z287" s="55"/>
      <c r="AA287" s="399"/>
      <c r="AB287" s="399"/>
      <c r="AC287" s="55"/>
      <c r="AD287" s="55"/>
      <c r="AE287" s="55"/>
      <c r="AF287" s="55"/>
      <c r="AG287" s="55"/>
      <c r="AH287" s="55"/>
      <c r="AI287" s="55"/>
      <c r="AJ287" s="55"/>
      <c r="AK287" s="55"/>
    </row>
    <row r="288" spans="2:37" ht="15.75" customHeight="1">
      <c r="B288" s="55"/>
      <c r="C288" s="55"/>
      <c r="D288" s="55"/>
      <c r="E288" s="55"/>
      <c r="F288" s="55"/>
      <c r="G288" s="55"/>
      <c r="H288" s="399"/>
      <c r="I288" s="55"/>
      <c r="J288" s="55"/>
      <c r="K288" s="55"/>
      <c r="L288" s="399"/>
      <c r="M288" s="399"/>
      <c r="N288" s="55"/>
      <c r="O288" s="55"/>
      <c r="P288" s="55"/>
      <c r="Q288" s="399"/>
      <c r="R288" s="399"/>
      <c r="S288" s="55"/>
      <c r="T288" s="55"/>
      <c r="U288" s="55"/>
      <c r="V288" s="399"/>
      <c r="W288" s="399"/>
      <c r="X288" s="55"/>
      <c r="Y288" s="55"/>
      <c r="Z288" s="55"/>
      <c r="AA288" s="399"/>
      <c r="AB288" s="399"/>
      <c r="AC288" s="55"/>
      <c r="AD288" s="55"/>
      <c r="AE288" s="55"/>
      <c r="AF288" s="55"/>
      <c r="AG288" s="55"/>
      <c r="AH288" s="55"/>
      <c r="AI288" s="55"/>
      <c r="AJ288" s="55"/>
      <c r="AK288" s="55"/>
    </row>
    <row r="289" spans="2:37" ht="15.75" customHeight="1">
      <c r="B289" s="55"/>
      <c r="C289" s="55"/>
      <c r="D289" s="55"/>
      <c r="E289" s="55"/>
      <c r="F289" s="55"/>
      <c r="G289" s="55"/>
      <c r="H289" s="399"/>
      <c r="I289" s="55"/>
      <c r="J289" s="55"/>
      <c r="K289" s="55"/>
      <c r="L289" s="399"/>
      <c r="M289" s="399"/>
      <c r="N289" s="55"/>
      <c r="O289" s="55"/>
      <c r="P289" s="55"/>
      <c r="Q289" s="399"/>
      <c r="R289" s="399"/>
      <c r="S289" s="55"/>
      <c r="T289" s="55"/>
      <c r="U289" s="55"/>
      <c r="V289" s="399"/>
      <c r="W289" s="399"/>
      <c r="X289" s="55"/>
      <c r="Y289" s="55"/>
      <c r="Z289" s="55"/>
      <c r="AA289" s="399"/>
      <c r="AB289" s="399"/>
      <c r="AC289" s="55"/>
      <c r="AD289" s="55"/>
      <c r="AE289" s="55"/>
      <c r="AF289" s="55"/>
      <c r="AG289" s="55"/>
      <c r="AH289" s="55"/>
      <c r="AI289" s="55"/>
      <c r="AJ289" s="55"/>
      <c r="AK289" s="55"/>
    </row>
    <row r="290" spans="2:37" ht="15.75" customHeight="1">
      <c r="B290" s="55"/>
      <c r="C290" s="55"/>
      <c r="D290" s="55"/>
      <c r="E290" s="55"/>
      <c r="F290" s="55"/>
      <c r="G290" s="55"/>
      <c r="H290" s="399"/>
      <c r="I290" s="55"/>
      <c r="J290" s="55"/>
      <c r="K290" s="55"/>
      <c r="L290" s="399"/>
      <c r="M290" s="399"/>
      <c r="N290" s="55"/>
      <c r="O290" s="55"/>
      <c r="P290" s="55"/>
      <c r="Q290" s="399"/>
      <c r="R290" s="399"/>
      <c r="S290" s="55"/>
      <c r="T290" s="55"/>
      <c r="U290" s="55"/>
      <c r="V290" s="399"/>
      <c r="W290" s="399"/>
      <c r="X290" s="55"/>
      <c r="Y290" s="55"/>
      <c r="Z290" s="55"/>
      <c r="AA290" s="399"/>
      <c r="AB290" s="399"/>
      <c r="AC290" s="55"/>
      <c r="AD290" s="55"/>
      <c r="AE290" s="55"/>
      <c r="AF290" s="55"/>
      <c r="AG290" s="55"/>
      <c r="AH290" s="55"/>
      <c r="AI290" s="55"/>
      <c r="AJ290" s="55"/>
      <c r="AK290" s="55"/>
    </row>
    <row r="291" spans="2:37" ht="15.75" customHeight="1">
      <c r="B291" s="55"/>
      <c r="C291" s="55"/>
      <c r="D291" s="55"/>
      <c r="E291" s="55"/>
      <c r="F291" s="55"/>
      <c r="G291" s="55"/>
      <c r="H291" s="399"/>
      <c r="I291" s="55"/>
      <c r="J291" s="55"/>
      <c r="K291" s="55"/>
      <c r="L291" s="399"/>
      <c r="M291" s="399"/>
      <c r="N291" s="55"/>
      <c r="O291" s="55"/>
      <c r="P291" s="55"/>
      <c r="Q291" s="399"/>
      <c r="R291" s="399"/>
      <c r="S291" s="55"/>
      <c r="T291" s="55"/>
      <c r="U291" s="55"/>
      <c r="V291" s="399"/>
      <c r="W291" s="399"/>
      <c r="X291" s="55"/>
      <c r="Y291" s="55"/>
      <c r="Z291" s="55"/>
      <c r="AA291" s="399"/>
      <c r="AB291" s="399"/>
      <c r="AC291" s="55"/>
      <c r="AD291" s="55"/>
      <c r="AE291" s="55"/>
      <c r="AF291" s="55"/>
      <c r="AG291" s="55"/>
      <c r="AH291" s="55"/>
      <c r="AI291" s="55"/>
      <c r="AJ291" s="55"/>
      <c r="AK291" s="55"/>
    </row>
    <row r="292" spans="2:37" ht="15.75" customHeight="1">
      <c r="B292" s="55"/>
      <c r="C292" s="55"/>
      <c r="D292" s="55"/>
      <c r="E292" s="55"/>
      <c r="F292" s="55"/>
      <c r="G292" s="55"/>
      <c r="H292" s="399"/>
      <c r="I292" s="55"/>
      <c r="J292" s="55"/>
      <c r="K292" s="55"/>
      <c r="L292" s="399"/>
      <c r="M292" s="399"/>
      <c r="N292" s="55"/>
      <c r="O292" s="55"/>
      <c r="P292" s="55"/>
      <c r="Q292" s="399"/>
      <c r="R292" s="399"/>
      <c r="S292" s="55"/>
      <c r="T292" s="55"/>
      <c r="U292" s="55"/>
      <c r="V292" s="399"/>
      <c r="W292" s="399"/>
      <c r="X292" s="55"/>
      <c r="Y292" s="55"/>
      <c r="Z292" s="55"/>
      <c r="AA292" s="399"/>
      <c r="AB292" s="399"/>
      <c r="AC292" s="55"/>
      <c r="AD292" s="55"/>
      <c r="AE292" s="55"/>
      <c r="AF292" s="55"/>
      <c r="AG292" s="55"/>
      <c r="AH292" s="55"/>
      <c r="AI292" s="55"/>
      <c r="AJ292" s="55"/>
      <c r="AK292" s="55"/>
    </row>
    <row r="293" spans="2:37" ht="15.75" customHeight="1">
      <c r="B293" s="55"/>
      <c r="C293" s="55"/>
      <c r="D293" s="55"/>
      <c r="E293" s="55"/>
      <c r="F293" s="55"/>
      <c r="G293" s="55"/>
      <c r="H293" s="399"/>
      <c r="I293" s="55"/>
      <c r="J293" s="55"/>
      <c r="K293" s="55"/>
      <c r="L293" s="399"/>
      <c r="M293" s="399"/>
      <c r="N293" s="55"/>
      <c r="O293" s="55"/>
      <c r="P293" s="55"/>
      <c r="Q293" s="399"/>
      <c r="R293" s="399"/>
      <c r="S293" s="55"/>
      <c r="T293" s="55"/>
      <c r="U293" s="55"/>
      <c r="V293" s="399"/>
      <c r="W293" s="399"/>
      <c r="X293" s="55"/>
      <c r="Y293" s="55"/>
      <c r="Z293" s="55"/>
      <c r="AA293" s="399"/>
      <c r="AB293" s="399"/>
      <c r="AC293" s="55"/>
      <c r="AD293" s="55"/>
      <c r="AE293" s="55"/>
      <c r="AF293" s="55"/>
      <c r="AG293" s="55"/>
      <c r="AH293" s="55"/>
      <c r="AI293" s="55"/>
      <c r="AJ293" s="55"/>
      <c r="AK293" s="55"/>
    </row>
    <row r="294" spans="2:37" ht="15.75" customHeight="1">
      <c r="B294" s="55"/>
      <c r="C294" s="55"/>
      <c r="D294" s="55"/>
      <c r="E294" s="55"/>
      <c r="F294" s="55"/>
      <c r="G294" s="55"/>
      <c r="H294" s="399"/>
      <c r="I294" s="55"/>
      <c r="J294" s="55"/>
      <c r="K294" s="55"/>
      <c r="L294" s="399"/>
      <c r="M294" s="399"/>
      <c r="N294" s="55"/>
      <c r="O294" s="55"/>
      <c r="P294" s="55"/>
      <c r="Q294" s="399"/>
      <c r="R294" s="399"/>
      <c r="S294" s="55"/>
      <c r="T294" s="55"/>
      <c r="U294" s="55"/>
      <c r="V294" s="399"/>
      <c r="W294" s="399"/>
      <c r="X294" s="55"/>
      <c r="Y294" s="55"/>
      <c r="Z294" s="55"/>
      <c r="AA294" s="399"/>
      <c r="AB294" s="399"/>
      <c r="AC294" s="55"/>
      <c r="AD294" s="55"/>
      <c r="AE294" s="55"/>
      <c r="AF294" s="55"/>
      <c r="AG294" s="55"/>
      <c r="AH294" s="55"/>
      <c r="AI294" s="55"/>
      <c r="AJ294" s="55"/>
      <c r="AK294" s="55"/>
    </row>
    <row r="295" spans="2:37" ht="15.75" customHeight="1">
      <c r="B295" s="55"/>
      <c r="C295" s="55"/>
      <c r="D295" s="55"/>
      <c r="E295" s="55"/>
      <c r="F295" s="55"/>
      <c r="G295" s="55"/>
      <c r="H295" s="399"/>
      <c r="I295" s="55"/>
      <c r="J295" s="55"/>
      <c r="K295" s="55"/>
      <c r="L295" s="399"/>
      <c r="M295" s="399"/>
      <c r="N295" s="55"/>
      <c r="O295" s="55"/>
      <c r="P295" s="55"/>
      <c r="Q295" s="399"/>
      <c r="R295" s="399"/>
      <c r="S295" s="55"/>
      <c r="T295" s="55"/>
      <c r="U295" s="55"/>
      <c r="V295" s="399"/>
      <c r="W295" s="399"/>
      <c r="X295" s="55"/>
      <c r="Y295" s="55"/>
      <c r="Z295" s="55"/>
      <c r="AA295" s="399"/>
      <c r="AB295" s="399"/>
      <c r="AC295" s="55"/>
      <c r="AD295" s="55"/>
      <c r="AE295" s="55"/>
      <c r="AF295" s="55"/>
      <c r="AG295" s="55"/>
      <c r="AH295" s="55"/>
      <c r="AI295" s="55"/>
      <c r="AJ295" s="55"/>
      <c r="AK295" s="55"/>
    </row>
    <row r="296" spans="2:37" ht="15.75" customHeight="1">
      <c r="B296" s="55"/>
      <c r="C296" s="55"/>
      <c r="D296" s="55"/>
      <c r="E296" s="55"/>
      <c r="F296" s="55"/>
      <c r="G296" s="55"/>
      <c r="H296" s="399"/>
      <c r="I296" s="55"/>
      <c r="J296" s="55"/>
      <c r="K296" s="55"/>
      <c r="L296" s="399"/>
      <c r="M296" s="399"/>
      <c r="N296" s="55"/>
      <c r="O296" s="55"/>
      <c r="P296" s="55"/>
      <c r="Q296" s="399"/>
      <c r="R296" s="399"/>
      <c r="S296" s="55"/>
      <c r="T296" s="55"/>
      <c r="U296" s="55"/>
      <c r="V296" s="399"/>
      <c r="W296" s="399"/>
      <c r="X296" s="55"/>
      <c r="Y296" s="55"/>
      <c r="Z296" s="55"/>
      <c r="AA296" s="399"/>
      <c r="AB296" s="399"/>
      <c r="AC296" s="55"/>
      <c r="AD296" s="55"/>
      <c r="AE296" s="55"/>
      <c r="AF296" s="55"/>
      <c r="AG296" s="55"/>
      <c r="AH296" s="55"/>
      <c r="AI296" s="55"/>
      <c r="AJ296" s="55"/>
      <c r="AK296" s="55"/>
    </row>
    <row r="297" spans="2:37" ht="15.75" customHeight="1">
      <c r="B297" s="55"/>
      <c r="C297" s="55"/>
      <c r="D297" s="55"/>
      <c r="E297" s="55"/>
      <c r="F297" s="55"/>
      <c r="G297" s="55"/>
      <c r="H297" s="399"/>
      <c r="I297" s="55"/>
      <c r="J297" s="55"/>
      <c r="K297" s="55"/>
      <c r="L297" s="399"/>
      <c r="M297" s="399"/>
      <c r="N297" s="55"/>
      <c r="O297" s="55"/>
      <c r="P297" s="55"/>
      <c r="Q297" s="399"/>
      <c r="R297" s="399"/>
      <c r="S297" s="55"/>
      <c r="T297" s="55"/>
      <c r="U297" s="55"/>
      <c r="V297" s="399"/>
      <c r="W297" s="399"/>
      <c r="X297" s="55"/>
      <c r="Y297" s="55"/>
      <c r="Z297" s="55"/>
      <c r="AA297" s="399"/>
      <c r="AB297" s="399"/>
      <c r="AC297" s="55"/>
      <c r="AD297" s="55"/>
      <c r="AE297" s="55"/>
      <c r="AF297" s="55"/>
      <c r="AG297" s="55"/>
      <c r="AH297" s="55"/>
      <c r="AI297" s="55"/>
      <c r="AJ297" s="55"/>
      <c r="AK297" s="55"/>
    </row>
    <row r="298" spans="2:37" ht="15.75" customHeight="1">
      <c r="B298" s="55"/>
      <c r="C298" s="55"/>
      <c r="D298" s="55"/>
      <c r="E298" s="55"/>
      <c r="F298" s="55"/>
      <c r="G298" s="55"/>
      <c r="H298" s="399"/>
      <c r="I298" s="55"/>
      <c r="J298" s="55"/>
      <c r="K298" s="55"/>
      <c r="L298" s="399"/>
      <c r="M298" s="399"/>
      <c r="N298" s="55"/>
      <c r="O298" s="55"/>
      <c r="P298" s="55"/>
      <c r="Q298" s="399"/>
      <c r="R298" s="399"/>
      <c r="S298" s="55"/>
      <c r="T298" s="55"/>
      <c r="U298" s="55"/>
      <c r="V298" s="399"/>
      <c r="W298" s="399"/>
      <c r="X298" s="55"/>
      <c r="Y298" s="55"/>
      <c r="Z298" s="55"/>
      <c r="AA298" s="399"/>
      <c r="AB298" s="399"/>
      <c r="AC298" s="55"/>
      <c r="AD298" s="55"/>
      <c r="AE298" s="55"/>
      <c r="AF298" s="55"/>
      <c r="AG298" s="55"/>
      <c r="AH298" s="55"/>
      <c r="AI298" s="55"/>
      <c r="AJ298" s="55"/>
      <c r="AK298" s="55"/>
    </row>
    <row r="299" spans="2:37" ht="15.75" customHeight="1">
      <c r="B299" s="55"/>
      <c r="C299" s="55"/>
      <c r="D299" s="55"/>
      <c r="E299" s="55"/>
      <c r="F299" s="55"/>
      <c r="G299" s="55"/>
      <c r="H299" s="399"/>
      <c r="I299" s="55"/>
      <c r="J299" s="55"/>
      <c r="K299" s="55"/>
      <c r="L299" s="399"/>
      <c r="M299" s="399"/>
      <c r="N299" s="55"/>
      <c r="O299" s="55"/>
      <c r="P299" s="55"/>
      <c r="Q299" s="399"/>
      <c r="R299" s="399"/>
      <c r="S299" s="55"/>
      <c r="T299" s="55"/>
      <c r="U299" s="55"/>
      <c r="V299" s="399"/>
      <c r="W299" s="399"/>
      <c r="X299" s="55"/>
      <c r="Y299" s="55"/>
      <c r="Z299" s="55"/>
      <c r="AA299" s="399"/>
      <c r="AB299" s="399"/>
      <c r="AC299" s="55"/>
      <c r="AD299" s="55"/>
      <c r="AE299" s="55"/>
      <c r="AF299" s="55"/>
      <c r="AG299" s="55"/>
      <c r="AH299" s="55"/>
      <c r="AI299" s="55"/>
      <c r="AJ299" s="55"/>
      <c r="AK299" s="55"/>
    </row>
    <row r="300" spans="2:37" ht="15.75" customHeight="1">
      <c r="B300" s="55"/>
      <c r="C300" s="55"/>
      <c r="D300" s="55"/>
      <c r="E300" s="55"/>
      <c r="F300" s="55"/>
      <c r="G300" s="55"/>
      <c r="H300" s="399"/>
      <c r="I300" s="55"/>
      <c r="J300" s="55"/>
      <c r="K300" s="55"/>
      <c r="L300" s="399"/>
      <c r="M300" s="399"/>
      <c r="N300" s="55"/>
      <c r="O300" s="55"/>
      <c r="P300" s="55"/>
      <c r="Q300" s="399"/>
      <c r="R300" s="399"/>
      <c r="S300" s="55"/>
      <c r="T300" s="55"/>
      <c r="U300" s="55"/>
      <c r="V300" s="399"/>
      <c r="W300" s="399"/>
      <c r="X300" s="55"/>
      <c r="Y300" s="55"/>
      <c r="Z300" s="55"/>
      <c r="AA300" s="399"/>
      <c r="AB300" s="399"/>
      <c r="AC300" s="55"/>
      <c r="AD300" s="55"/>
      <c r="AE300" s="55"/>
      <c r="AF300" s="55"/>
      <c r="AG300" s="55"/>
      <c r="AH300" s="55"/>
      <c r="AI300" s="55"/>
      <c r="AJ300" s="55"/>
      <c r="AK300" s="55"/>
    </row>
    <row r="301" spans="2:37" ht="15.75" customHeight="1">
      <c r="B301" s="55"/>
      <c r="C301" s="55"/>
      <c r="D301" s="55"/>
      <c r="E301" s="55"/>
      <c r="F301" s="55"/>
      <c r="G301" s="55"/>
      <c r="H301" s="399"/>
      <c r="I301" s="55"/>
      <c r="J301" s="55"/>
      <c r="K301" s="55"/>
      <c r="L301" s="399"/>
      <c r="M301" s="399"/>
      <c r="N301" s="55"/>
      <c r="O301" s="55"/>
      <c r="P301" s="55"/>
      <c r="Q301" s="399"/>
      <c r="R301" s="399"/>
      <c r="S301" s="55"/>
      <c r="T301" s="55"/>
      <c r="U301" s="55"/>
      <c r="V301" s="399"/>
      <c r="W301" s="399"/>
      <c r="X301" s="55"/>
      <c r="Y301" s="55"/>
      <c r="Z301" s="55"/>
      <c r="AA301" s="399"/>
      <c r="AB301" s="399"/>
      <c r="AC301" s="55"/>
      <c r="AD301" s="55"/>
      <c r="AE301" s="55"/>
      <c r="AF301" s="55"/>
      <c r="AG301" s="55"/>
      <c r="AH301" s="55"/>
      <c r="AI301" s="55"/>
      <c r="AJ301" s="55"/>
      <c r="AK301" s="55"/>
    </row>
    <row r="302" spans="2:37" ht="15.75" customHeight="1">
      <c r="B302" s="55"/>
      <c r="C302" s="55"/>
      <c r="D302" s="55"/>
      <c r="E302" s="55"/>
      <c r="F302" s="55"/>
      <c r="G302" s="55"/>
      <c r="H302" s="399"/>
      <c r="I302" s="55"/>
      <c r="J302" s="55"/>
      <c r="K302" s="55"/>
      <c r="L302" s="399"/>
      <c r="M302" s="399"/>
      <c r="N302" s="55"/>
      <c r="O302" s="55"/>
      <c r="P302" s="55"/>
      <c r="Q302" s="399"/>
      <c r="R302" s="399"/>
      <c r="S302" s="55"/>
      <c r="T302" s="55"/>
      <c r="U302" s="55"/>
      <c r="V302" s="399"/>
      <c r="W302" s="399"/>
      <c r="X302" s="55"/>
      <c r="Y302" s="55"/>
      <c r="Z302" s="55"/>
      <c r="AA302" s="399"/>
      <c r="AB302" s="399"/>
      <c r="AC302" s="55"/>
      <c r="AD302" s="55"/>
      <c r="AE302" s="55"/>
      <c r="AF302" s="55"/>
      <c r="AG302" s="55"/>
      <c r="AH302" s="55"/>
      <c r="AI302" s="55"/>
      <c r="AJ302" s="55"/>
      <c r="AK302" s="55"/>
    </row>
    <row r="303" spans="2:37" ht="15.75" customHeight="1">
      <c r="B303" s="55"/>
      <c r="C303" s="55"/>
      <c r="D303" s="55"/>
      <c r="E303" s="55"/>
      <c r="F303" s="55"/>
      <c r="G303" s="55"/>
      <c r="H303" s="399"/>
      <c r="I303" s="55"/>
      <c r="J303" s="55"/>
      <c r="K303" s="55"/>
      <c r="L303" s="399"/>
      <c r="M303" s="399"/>
      <c r="N303" s="55"/>
      <c r="O303" s="55"/>
      <c r="P303" s="55"/>
      <c r="Q303" s="399"/>
      <c r="R303" s="399"/>
      <c r="S303" s="55"/>
      <c r="T303" s="55"/>
      <c r="U303" s="55"/>
      <c r="V303" s="399"/>
      <c r="W303" s="399"/>
      <c r="X303" s="55"/>
      <c r="Y303" s="55"/>
      <c r="Z303" s="55"/>
      <c r="AA303" s="399"/>
      <c r="AB303" s="399"/>
      <c r="AC303" s="55"/>
      <c r="AD303" s="55"/>
      <c r="AE303" s="55"/>
      <c r="AF303" s="55"/>
      <c r="AG303" s="55"/>
      <c r="AH303" s="55"/>
      <c r="AI303" s="55"/>
      <c r="AJ303" s="55"/>
      <c r="AK303" s="55"/>
    </row>
    <row r="304" spans="2:37" ht="15.75" customHeight="1">
      <c r="B304" s="55"/>
      <c r="C304" s="55"/>
      <c r="D304" s="55"/>
      <c r="E304" s="55"/>
      <c r="F304" s="55"/>
      <c r="G304" s="55"/>
      <c r="H304" s="399"/>
      <c r="I304" s="55"/>
      <c r="J304" s="55"/>
      <c r="K304" s="55"/>
      <c r="L304" s="399"/>
      <c r="M304" s="399"/>
      <c r="N304" s="55"/>
      <c r="O304" s="55"/>
      <c r="P304" s="55"/>
      <c r="Q304" s="399"/>
      <c r="R304" s="399"/>
      <c r="S304" s="55"/>
      <c r="T304" s="55"/>
      <c r="U304" s="55"/>
      <c r="V304" s="399"/>
      <c r="W304" s="399"/>
      <c r="X304" s="55"/>
      <c r="Y304" s="55"/>
      <c r="Z304" s="55"/>
      <c r="AA304" s="399"/>
      <c r="AB304" s="399"/>
      <c r="AC304" s="55"/>
      <c r="AD304" s="55"/>
      <c r="AE304" s="55"/>
      <c r="AF304" s="55"/>
      <c r="AG304" s="55"/>
      <c r="AH304" s="55"/>
      <c r="AI304" s="55"/>
      <c r="AJ304" s="55"/>
      <c r="AK304" s="55"/>
    </row>
    <row r="305" spans="2:37" ht="15.75" customHeight="1">
      <c r="B305" s="55"/>
      <c r="C305" s="55"/>
      <c r="D305" s="55"/>
      <c r="E305" s="55"/>
      <c r="F305" s="55"/>
      <c r="G305" s="55"/>
      <c r="H305" s="399"/>
      <c r="I305" s="55"/>
      <c r="J305" s="55"/>
      <c r="K305" s="55"/>
      <c r="L305" s="399"/>
      <c r="M305" s="399"/>
      <c r="N305" s="55"/>
      <c r="O305" s="55"/>
      <c r="P305" s="55"/>
      <c r="Q305" s="399"/>
      <c r="R305" s="399"/>
      <c r="S305" s="55"/>
      <c r="T305" s="55"/>
      <c r="U305" s="55"/>
      <c r="V305" s="399"/>
      <c r="W305" s="399"/>
      <c r="X305" s="55"/>
      <c r="Y305" s="55"/>
      <c r="Z305" s="55"/>
      <c r="AA305" s="399"/>
      <c r="AB305" s="399"/>
      <c r="AC305" s="55"/>
      <c r="AD305" s="55"/>
      <c r="AE305" s="55"/>
      <c r="AF305" s="55"/>
      <c r="AG305" s="55"/>
      <c r="AH305" s="55"/>
      <c r="AI305" s="55"/>
      <c r="AJ305" s="55"/>
      <c r="AK305" s="55"/>
    </row>
    <row r="306" spans="2:37" ht="15.75" customHeight="1">
      <c r="B306" s="55"/>
      <c r="C306" s="55"/>
      <c r="D306" s="55"/>
      <c r="E306" s="55"/>
      <c r="F306" s="55"/>
      <c r="G306" s="55"/>
      <c r="H306" s="399"/>
      <c r="I306" s="55"/>
      <c r="J306" s="55"/>
      <c r="K306" s="55"/>
      <c r="L306" s="399"/>
      <c r="M306" s="399"/>
      <c r="N306" s="55"/>
      <c r="O306" s="55"/>
      <c r="P306" s="55"/>
      <c r="Q306" s="399"/>
      <c r="R306" s="399"/>
      <c r="S306" s="55"/>
      <c r="T306" s="55"/>
      <c r="U306" s="55"/>
      <c r="V306" s="399"/>
      <c r="W306" s="399"/>
      <c r="X306" s="55"/>
      <c r="Y306" s="55"/>
      <c r="Z306" s="55"/>
      <c r="AA306" s="399"/>
      <c r="AB306" s="399"/>
      <c r="AC306" s="55"/>
      <c r="AD306" s="55"/>
      <c r="AE306" s="55"/>
      <c r="AF306" s="55"/>
      <c r="AG306" s="55"/>
      <c r="AH306" s="55"/>
      <c r="AI306" s="55"/>
      <c r="AJ306" s="55"/>
      <c r="AK306" s="55"/>
    </row>
    <row r="307" spans="2:37" ht="15.75" customHeight="1">
      <c r="B307" s="55"/>
      <c r="C307" s="55"/>
      <c r="D307" s="55"/>
      <c r="E307" s="55"/>
      <c r="F307" s="55"/>
      <c r="G307" s="55"/>
      <c r="H307" s="399"/>
      <c r="I307" s="55"/>
      <c r="J307" s="55"/>
      <c r="K307" s="55"/>
      <c r="L307" s="399"/>
      <c r="M307" s="399"/>
      <c r="N307" s="55"/>
      <c r="O307" s="55"/>
      <c r="P307" s="55"/>
      <c r="Q307" s="399"/>
      <c r="R307" s="399"/>
      <c r="S307" s="55"/>
      <c r="T307" s="55"/>
      <c r="U307" s="55"/>
      <c r="V307" s="399"/>
      <c r="W307" s="399"/>
      <c r="X307" s="55"/>
      <c r="Y307" s="55"/>
      <c r="Z307" s="55"/>
      <c r="AA307" s="399"/>
      <c r="AB307" s="399"/>
      <c r="AC307" s="55"/>
      <c r="AD307" s="55"/>
      <c r="AE307" s="55"/>
      <c r="AF307" s="55"/>
      <c r="AG307" s="55"/>
      <c r="AH307" s="55"/>
      <c r="AI307" s="55"/>
      <c r="AJ307" s="55"/>
      <c r="AK307" s="55"/>
    </row>
    <row r="308" spans="2:37" ht="15.75" customHeight="1">
      <c r="B308" s="55"/>
      <c r="C308" s="55"/>
      <c r="D308" s="55"/>
      <c r="E308" s="55"/>
      <c r="F308" s="55"/>
      <c r="G308" s="55"/>
      <c r="H308" s="399"/>
      <c r="I308" s="55"/>
      <c r="J308" s="55"/>
      <c r="K308" s="55"/>
      <c r="L308" s="399"/>
      <c r="M308" s="399"/>
      <c r="N308" s="55"/>
      <c r="O308" s="55"/>
      <c r="P308" s="55"/>
      <c r="Q308" s="399"/>
      <c r="R308" s="399"/>
      <c r="S308" s="55"/>
      <c r="T308" s="55"/>
      <c r="U308" s="55"/>
      <c r="V308" s="399"/>
      <c r="W308" s="399"/>
      <c r="X308" s="55"/>
      <c r="Y308" s="55"/>
      <c r="Z308" s="55"/>
      <c r="AA308" s="399"/>
      <c r="AB308" s="399"/>
      <c r="AC308" s="55"/>
      <c r="AD308" s="55"/>
      <c r="AE308" s="55"/>
      <c r="AF308" s="55"/>
      <c r="AG308" s="55"/>
      <c r="AH308" s="55"/>
      <c r="AI308" s="55"/>
      <c r="AJ308" s="55"/>
      <c r="AK308" s="55"/>
    </row>
    <row r="309" spans="2:37" ht="15.75" customHeight="1">
      <c r="B309" s="55"/>
      <c r="C309" s="55"/>
      <c r="D309" s="55"/>
      <c r="E309" s="55"/>
      <c r="F309" s="55"/>
      <c r="G309" s="55"/>
      <c r="H309" s="399"/>
      <c r="I309" s="55"/>
      <c r="J309" s="55"/>
      <c r="K309" s="55"/>
      <c r="L309" s="399"/>
      <c r="M309" s="399"/>
      <c r="N309" s="55"/>
      <c r="O309" s="55"/>
      <c r="P309" s="55"/>
      <c r="Q309" s="399"/>
      <c r="R309" s="399"/>
      <c r="S309" s="55"/>
      <c r="T309" s="55"/>
      <c r="U309" s="55"/>
      <c r="V309" s="399"/>
      <c r="W309" s="399"/>
      <c r="X309" s="55"/>
      <c r="Y309" s="55"/>
      <c r="Z309" s="55"/>
      <c r="AA309" s="399"/>
      <c r="AB309" s="399"/>
      <c r="AC309" s="55"/>
      <c r="AD309" s="55"/>
      <c r="AE309" s="55"/>
      <c r="AF309" s="55"/>
      <c r="AG309" s="55"/>
      <c r="AH309" s="55"/>
      <c r="AI309" s="55"/>
      <c r="AJ309" s="55"/>
      <c r="AK309" s="55"/>
    </row>
    <row r="310" spans="2:37" ht="15.75" customHeight="1">
      <c r="B310" s="55"/>
      <c r="C310" s="55"/>
      <c r="D310" s="55"/>
      <c r="E310" s="55"/>
      <c r="F310" s="55"/>
      <c r="G310" s="55"/>
      <c r="H310" s="399"/>
      <c r="I310" s="55"/>
      <c r="J310" s="55"/>
      <c r="K310" s="55"/>
      <c r="L310" s="399"/>
      <c r="M310" s="399"/>
      <c r="N310" s="55"/>
      <c r="O310" s="55"/>
      <c r="P310" s="55"/>
      <c r="Q310" s="399"/>
      <c r="R310" s="399"/>
      <c r="S310" s="55"/>
      <c r="T310" s="55"/>
      <c r="U310" s="55"/>
      <c r="V310" s="399"/>
      <c r="W310" s="399"/>
      <c r="X310" s="55"/>
      <c r="Y310" s="55"/>
      <c r="Z310" s="55"/>
      <c r="AA310" s="399"/>
      <c r="AB310" s="399"/>
      <c r="AC310" s="55"/>
      <c r="AD310" s="55"/>
      <c r="AE310" s="55"/>
      <c r="AF310" s="55"/>
      <c r="AG310" s="55"/>
      <c r="AH310" s="55"/>
      <c r="AI310" s="55"/>
      <c r="AJ310" s="55"/>
      <c r="AK310" s="55"/>
    </row>
    <row r="311" spans="2:37" ht="15.75" customHeight="1">
      <c r="B311" s="55"/>
      <c r="C311" s="55"/>
      <c r="D311" s="55"/>
      <c r="E311" s="55"/>
      <c r="F311" s="55"/>
      <c r="G311" s="55"/>
      <c r="H311" s="399"/>
      <c r="I311" s="55"/>
      <c r="J311" s="55"/>
      <c r="K311" s="55"/>
      <c r="L311" s="399"/>
      <c r="M311" s="399"/>
      <c r="N311" s="55"/>
      <c r="O311" s="55"/>
      <c r="P311" s="55"/>
      <c r="Q311" s="399"/>
      <c r="R311" s="399"/>
      <c r="S311" s="55"/>
      <c r="T311" s="55"/>
      <c r="U311" s="55"/>
      <c r="V311" s="399"/>
      <c r="W311" s="399"/>
      <c r="X311" s="55"/>
      <c r="Y311" s="55"/>
      <c r="Z311" s="55"/>
      <c r="AA311" s="399"/>
      <c r="AB311" s="399"/>
      <c r="AC311" s="55"/>
      <c r="AD311" s="55"/>
      <c r="AE311" s="55"/>
      <c r="AF311" s="55"/>
      <c r="AG311" s="55"/>
      <c r="AH311" s="55"/>
      <c r="AI311" s="55"/>
      <c r="AJ311" s="55"/>
      <c r="AK311" s="55"/>
    </row>
    <row r="312" spans="2:37" ht="15.75" customHeight="1">
      <c r="B312" s="55"/>
      <c r="C312" s="55"/>
      <c r="D312" s="55"/>
      <c r="E312" s="55"/>
      <c r="F312" s="55"/>
      <c r="G312" s="55"/>
      <c r="H312" s="399"/>
      <c r="I312" s="55"/>
      <c r="J312" s="55"/>
      <c r="K312" s="55"/>
      <c r="L312" s="399"/>
      <c r="M312" s="399"/>
      <c r="N312" s="55"/>
      <c r="O312" s="55"/>
      <c r="P312" s="55"/>
      <c r="Q312" s="399"/>
      <c r="R312" s="399"/>
      <c r="S312" s="55"/>
      <c r="T312" s="55"/>
      <c r="U312" s="55"/>
      <c r="V312" s="399"/>
      <c r="W312" s="399"/>
      <c r="X312" s="55"/>
      <c r="Y312" s="55"/>
      <c r="Z312" s="55"/>
      <c r="AA312" s="399"/>
      <c r="AB312" s="399"/>
      <c r="AC312" s="55"/>
      <c r="AD312" s="55"/>
      <c r="AE312" s="55"/>
      <c r="AF312" s="55"/>
      <c r="AG312" s="55"/>
      <c r="AH312" s="55"/>
      <c r="AI312" s="55"/>
      <c r="AJ312" s="55"/>
      <c r="AK312" s="55"/>
    </row>
    <row r="313" spans="2:37" ht="15.75" customHeight="1">
      <c r="B313" s="55"/>
      <c r="C313" s="55"/>
      <c r="D313" s="55"/>
      <c r="E313" s="55"/>
      <c r="F313" s="55"/>
      <c r="G313" s="55"/>
      <c r="H313" s="399"/>
      <c r="I313" s="55"/>
      <c r="J313" s="55"/>
      <c r="K313" s="55"/>
      <c r="L313" s="399"/>
      <c r="M313" s="399"/>
      <c r="N313" s="55"/>
      <c r="O313" s="55"/>
      <c r="P313" s="55"/>
      <c r="Q313" s="399"/>
      <c r="R313" s="399"/>
      <c r="S313" s="55"/>
      <c r="T313" s="55"/>
      <c r="U313" s="55"/>
      <c r="V313" s="399"/>
      <c r="W313" s="399"/>
      <c r="X313" s="55"/>
      <c r="Y313" s="55"/>
      <c r="Z313" s="55"/>
      <c r="AA313" s="399"/>
      <c r="AB313" s="399"/>
      <c r="AC313" s="55"/>
      <c r="AD313" s="55"/>
      <c r="AE313" s="55"/>
      <c r="AF313" s="55"/>
      <c r="AG313" s="55"/>
      <c r="AH313" s="55"/>
      <c r="AI313" s="55"/>
      <c r="AJ313" s="55"/>
      <c r="AK313" s="55"/>
    </row>
    <row r="314" spans="2:37" ht="15.75" customHeight="1">
      <c r="B314" s="55"/>
      <c r="C314" s="55"/>
      <c r="D314" s="55"/>
      <c r="E314" s="55"/>
      <c r="F314" s="55"/>
      <c r="G314" s="55"/>
      <c r="H314" s="399"/>
      <c r="I314" s="55"/>
      <c r="J314" s="55"/>
      <c r="K314" s="55"/>
      <c r="L314" s="399"/>
      <c r="M314" s="399"/>
      <c r="N314" s="55"/>
      <c r="O314" s="55"/>
      <c r="P314" s="55"/>
      <c r="Q314" s="399"/>
      <c r="R314" s="399"/>
      <c r="S314" s="55"/>
      <c r="T314" s="55"/>
      <c r="U314" s="55"/>
      <c r="V314" s="399"/>
      <c r="W314" s="399"/>
      <c r="X314" s="55"/>
      <c r="Y314" s="55"/>
      <c r="Z314" s="55"/>
      <c r="AA314" s="399"/>
      <c r="AB314" s="399"/>
      <c r="AC314" s="55"/>
      <c r="AD314" s="55"/>
      <c r="AE314" s="55"/>
      <c r="AF314" s="55"/>
      <c r="AG314" s="55"/>
      <c r="AH314" s="55"/>
      <c r="AI314" s="55"/>
      <c r="AJ314" s="55"/>
      <c r="AK314" s="55"/>
    </row>
    <row r="315" spans="2:37" ht="15.75" customHeight="1">
      <c r="B315" s="55"/>
      <c r="C315" s="55"/>
      <c r="D315" s="55"/>
      <c r="E315" s="55"/>
      <c r="F315" s="55"/>
      <c r="G315" s="55"/>
      <c r="H315" s="399"/>
      <c r="I315" s="55"/>
      <c r="J315" s="55"/>
      <c r="K315" s="55"/>
      <c r="L315" s="399"/>
      <c r="M315" s="399"/>
      <c r="N315" s="55"/>
      <c r="O315" s="55"/>
      <c r="P315" s="55"/>
      <c r="Q315" s="399"/>
      <c r="R315" s="399"/>
      <c r="S315" s="55"/>
      <c r="T315" s="55"/>
      <c r="U315" s="55"/>
      <c r="V315" s="399"/>
      <c r="W315" s="399"/>
      <c r="X315" s="55"/>
      <c r="Y315" s="55"/>
      <c r="Z315" s="55"/>
      <c r="AA315" s="399"/>
      <c r="AB315" s="399"/>
      <c r="AC315" s="55"/>
      <c r="AD315" s="55"/>
      <c r="AE315" s="55"/>
      <c r="AF315" s="55"/>
      <c r="AG315" s="55"/>
      <c r="AH315" s="55"/>
      <c r="AI315" s="55"/>
      <c r="AJ315" s="55"/>
      <c r="AK315" s="55"/>
    </row>
    <row r="316" spans="2:37" ht="15.75" customHeight="1">
      <c r="B316" s="55"/>
      <c r="C316" s="55"/>
      <c r="D316" s="55"/>
      <c r="E316" s="55"/>
      <c r="F316" s="55"/>
      <c r="G316" s="55"/>
      <c r="H316" s="399"/>
      <c r="I316" s="55"/>
      <c r="J316" s="55"/>
      <c r="K316" s="55"/>
      <c r="L316" s="399"/>
      <c r="M316" s="399"/>
      <c r="N316" s="55"/>
      <c r="O316" s="55"/>
      <c r="P316" s="55"/>
      <c r="Q316" s="399"/>
      <c r="R316" s="399"/>
      <c r="S316" s="55"/>
      <c r="T316" s="55"/>
      <c r="U316" s="55"/>
      <c r="V316" s="399"/>
      <c r="W316" s="399"/>
      <c r="X316" s="55"/>
      <c r="Y316" s="55"/>
      <c r="Z316" s="55"/>
      <c r="AA316" s="399"/>
      <c r="AB316" s="399"/>
      <c r="AC316" s="55"/>
      <c r="AD316" s="55"/>
      <c r="AE316" s="55"/>
      <c r="AF316" s="55"/>
      <c r="AG316" s="55"/>
      <c r="AH316" s="55"/>
      <c r="AI316" s="55"/>
      <c r="AJ316" s="55"/>
      <c r="AK316" s="55"/>
    </row>
    <row r="317" spans="2:37" ht="15.75" customHeight="1">
      <c r="B317" s="55"/>
      <c r="C317" s="55"/>
      <c r="D317" s="55"/>
      <c r="E317" s="55"/>
      <c r="F317" s="55"/>
      <c r="G317" s="55"/>
      <c r="H317" s="399"/>
      <c r="I317" s="55"/>
      <c r="J317" s="55"/>
      <c r="K317" s="55"/>
      <c r="L317" s="399"/>
      <c r="M317" s="399"/>
      <c r="N317" s="55"/>
      <c r="O317" s="55"/>
      <c r="P317" s="55"/>
      <c r="Q317" s="399"/>
      <c r="R317" s="399"/>
      <c r="S317" s="55"/>
      <c r="T317" s="55"/>
      <c r="U317" s="55"/>
      <c r="V317" s="399"/>
      <c r="W317" s="399"/>
      <c r="X317" s="55"/>
      <c r="Y317" s="55"/>
      <c r="Z317" s="55"/>
      <c r="AA317" s="399"/>
      <c r="AB317" s="399"/>
      <c r="AC317" s="55"/>
      <c r="AD317" s="55"/>
      <c r="AE317" s="55"/>
      <c r="AF317" s="55"/>
      <c r="AG317" s="55"/>
      <c r="AH317" s="55"/>
      <c r="AI317" s="55"/>
      <c r="AJ317" s="55"/>
      <c r="AK317" s="55"/>
    </row>
    <row r="318" spans="2:37" ht="15.75" customHeight="1">
      <c r="B318" s="55"/>
      <c r="C318" s="55"/>
      <c r="D318" s="55"/>
      <c r="E318" s="55"/>
      <c r="F318" s="55"/>
      <c r="G318" s="55"/>
      <c r="H318" s="399"/>
      <c r="I318" s="55"/>
      <c r="J318" s="55"/>
      <c r="K318" s="55"/>
      <c r="L318" s="399"/>
      <c r="M318" s="399"/>
      <c r="N318" s="55"/>
      <c r="O318" s="55"/>
      <c r="P318" s="55"/>
      <c r="Q318" s="399"/>
      <c r="R318" s="399"/>
      <c r="S318" s="55"/>
      <c r="T318" s="55"/>
      <c r="U318" s="55"/>
      <c r="V318" s="399"/>
      <c r="W318" s="399"/>
      <c r="X318" s="55"/>
      <c r="Y318" s="55"/>
      <c r="Z318" s="55"/>
      <c r="AA318" s="399"/>
      <c r="AB318" s="399"/>
      <c r="AC318" s="55"/>
      <c r="AD318" s="55"/>
      <c r="AE318" s="55"/>
      <c r="AF318" s="55"/>
      <c r="AG318" s="55"/>
      <c r="AH318" s="55"/>
      <c r="AI318" s="55"/>
      <c r="AJ318" s="55"/>
      <c r="AK318" s="55"/>
    </row>
    <row r="319" spans="2:37" ht="15.75" customHeight="1">
      <c r="B319" s="55"/>
      <c r="C319" s="55"/>
      <c r="D319" s="55"/>
      <c r="E319" s="55"/>
      <c r="F319" s="55"/>
      <c r="G319" s="55"/>
      <c r="H319" s="399"/>
      <c r="I319" s="55"/>
      <c r="J319" s="55"/>
      <c r="K319" s="55"/>
      <c r="L319" s="399"/>
      <c r="M319" s="399"/>
      <c r="N319" s="55"/>
      <c r="O319" s="55"/>
      <c r="P319" s="55"/>
      <c r="Q319" s="399"/>
      <c r="R319" s="399"/>
      <c r="S319" s="55"/>
      <c r="T319" s="55"/>
      <c r="U319" s="55"/>
      <c r="V319" s="399"/>
      <c r="W319" s="399"/>
      <c r="X319" s="55"/>
      <c r="Y319" s="55"/>
      <c r="Z319" s="55"/>
      <c r="AA319" s="399"/>
      <c r="AB319" s="399"/>
      <c r="AC319" s="55"/>
      <c r="AD319" s="55"/>
      <c r="AE319" s="55"/>
      <c r="AF319" s="55"/>
      <c r="AG319" s="55"/>
      <c r="AH319" s="55"/>
      <c r="AI319" s="55"/>
      <c r="AJ319" s="55"/>
      <c r="AK319" s="55"/>
    </row>
    <row r="320" spans="2:37" ht="15.75" customHeight="1">
      <c r="B320" s="55"/>
      <c r="C320" s="55"/>
      <c r="D320" s="55"/>
      <c r="E320" s="55"/>
      <c r="F320" s="55"/>
      <c r="G320" s="55"/>
      <c r="H320" s="399"/>
      <c r="I320" s="55"/>
      <c r="J320" s="55"/>
      <c r="K320" s="55"/>
      <c r="L320" s="399"/>
      <c r="M320" s="399"/>
      <c r="N320" s="55"/>
      <c r="O320" s="55"/>
      <c r="P320" s="55"/>
      <c r="Q320" s="399"/>
      <c r="R320" s="399"/>
      <c r="S320" s="55"/>
      <c r="T320" s="55"/>
      <c r="U320" s="55"/>
      <c r="V320" s="399"/>
      <c r="W320" s="399"/>
      <c r="X320" s="55"/>
      <c r="Y320" s="55"/>
      <c r="Z320" s="55"/>
      <c r="AA320" s="399"/>
      <c r="AB320" s="399"/>
      <c r="AC320" s="55"/>
      <c r="AD320" s="55"/>
      <c r="AE320" s="55"/>
      <c r="AF320" s="55"/>
      <c r="AG320" s="55"/>
      <c r="AH320" s="55"/>
      <c r="AI320" s="55"/>
      <c r="AJ320" s="55"/>
      <c r="AK320" s="55"/>
    </row>
    <row r="321" spans="2:37" ht="15.75" customHeight="1">
      <c r="B321" s="55"/>
      <c r="C321" s="55"/>
      <c r="D321" s="55"/>
      <c r="E321" s="55"/>
      <c r="F321" s="55"/>
      <c r="G321" s="55"/>
      <c r="H321" s="399"/>
      <c r="I321" s="55"/>
      <c r="J321" s="55"/>
      <c r="K321" s="55"/>
      <c r="L321" s="399"/>
      <c r="M321" s="399"/>
      <c r="N321" s="55"/>
      <c r="O321" s="55"/>
      <c r="P321" s="55"/>
      <c r="Q321" s="399"/>
      <c r="R321" s="399"/>
      <c r="S321" s="55"/>
      <c r="T321" s="55"/>
      <c r="U321" s="55"/>
      <c r="V321" s="399"/>
      <c r="W321" s="399"/>
      <c r="X321" s="55"/>
      <c r="Y321" s="55"/>
      <c r="Z321" s="55"/>
      <c r="AA321" s="399"/>
      <c r="AB321" s="399"/>
      <c r="AC321" s="55"/>
      <c r="AD321" s="55"/>
      <c r="AE321" s="55"/>
      <c r="AF321" s="55"/>
      <c r="AG321" s="55"/>
      <c r="AH321" s="55"/>
      <c r="AI321" s="55"/>
      <c r="AJ321" s="55"/>
      <c r="AK321" s="55"/>
    </row>
    <row r="322" spans="2:37" ht="15.75" customHeight="1">
      <c r="B322" s="55"/>
      <c r="C322" s="55"/>
      <c r="D322" s="55"/>
      <c r="E322" s="55"/>
      <c r="F322" s="55"/>
      <c r="G322" s="55"/>
      <c r="H322" s="399"/>
      <c r="I322" s="55"/>
      <c r="J322" s="55"/>
      <c r="K322" s="55"/>
      <c r="L322" s="399"/>
      <c r="M322" s="399"/>
      <c r="N322" s="55"/>
      <c r="O322" s="55"/>
      <c r="P322" s="55"/>
      <c r="Q322" s="399"/>
      <c r="R322" s="399"/>
      <c r="S322" s="55"/>
      <c r="T322" s="55"/>
      <c r="U322" s="55"/>
      <c r="V322" s="399"/>
      <c r="W322" s="399"/>
      <c r="X322" s="55"/>
      <c r="Y322" s="55"/>
      <c r="Z322" s="55"/>
      <c r="AA322" s="399"/>
      <c r="AB322" s="399"/>
      <c r="AC322" s="55"/>
      <c r="AD322" s="55"/>
      <c r="AE322" s="55"/>
      <c r="AF322" s="55"/>
      <c r="AG322" s="55"/>
      <c r="AH322" s="55"/>
      <c r="AI322" s="55"/>
      <c r="AJ322" s="55"/>
      <c r="AK322" s="55"/>
    </row>
    <row r="323" spans="2:37" ht="15.75" customHeight="1">
      <c r="B323" s="55"/>
      <c r="C323" s="55"/>
      <c r="D323" s="55"/>
      <c r="E323" s="55"/>
      <c r="F323" s="55"/>
      <c r="G323" s="55"/>
      <c r="H323" s="399"/>
      <c r="I323" s="55"/>
      <c r="J323" s="55"/>
      <c r="K323" s="55"/>
      <c r="L323" s="399"/>
      <c r="M323" s="399"/>
      <c r="N323" s="55"/>
      <c r="O323" s="55"/>
      <c r="P323" s="55"/>
      <c r="Q323" s="399"/>
      <c r="R323" s="399"/>
      <c r="S323" s="55"/>
      <c r="T323" s="55"/>
      <c r="U323" s="55"/>
      <c r="V323" s="399"/>
      <c r="W323" s="399"/>
      <c r="X323" s="55"/>
      <c r="Y323" s="55"/>
      <c r="Z323" s="55"/>
      <c r="AA323" s="399"/>
      <c r="AB323" s="399"/>
      <c r="AC323" s="55"/>
      <c r="AD323" s="55"/>
      <c r="AE323" s="55"/>
      <c r="AF323" s="55"/>
      <c r="AG323" s="55"/>
      <c r="AH323" s="55"/>
      <c r="AI323" s="55"/>
      <c r="AJ323" s="55"/>
      <c r="AK323" s="55"/>
    </row>
    <row r="324" spans="2:37" ht="15.75" customHeight="1">
      <c r="B324" s="55"/>
      <c r="C324" s="55"/>
      <c r="D324" s="55"/>
      <c r="E324" s="55"/>
      <c r="F324" s="55"/>
      <c r="G324" s="55"/>
      <c r="H324" s="399"/>
      <c r="I324" s="55"/>
      <c r="J324" s="55"/>
      <c r="K324" s="55"/>
      <c r="L324" s="399"/>
      <c r="M324" s="399"/>
      <c r="N324" s="55"/>
      <c r="O324" s="55"/>
      <c r="P324" s="55"/>
      <c r="Q324" s="399"/>
      <c r="R324" s="399"/>
      <c r="S324" s="55"/>
      <c r="T324" s="55"/>
      <c r="U324" s="55"/>
      <c r="V324" s="399"/>
      <c r="W324" s="399"/>
      <c r="X324" s="55"/>
      <c r="Y324" s="55"/>
      <c r="Z324" s="55"/>
      <c r="AA324" s="399"/>
      <c r="AB324" s="399"/>
      <c r="AC324" s="55"/>
      <c r="AD324" s="55"/>
      <c r="AE324" s="55"/>
      <c r="AF324" s="55"/>
      <c r="AG324" s="55"/>
      <c r="AH324" s="55"/>
      <c r="AI324" s="55"/>
      <c r="AJ324" s="55"/>
      <c r="AK324" s="55"/>
    </row>
    <row r="325" spans="2:37" ht="15.75" customHeight="1">
      <c r="B325" s="55"/>
      <c r="C325" s="55"/>
      <c r="D325" s="55"/>
      <c r="E325" s="55"/>
      <c r="F325" s="55"/>
      <c r="G325" s="55"/>
      <c r="H325" s="399"/>
      <c r="I325" s="55"/>
      <c r="J325" s="55"/>
      <c r="K325" s="55"/>
      <c r="L325" s="399"/>
      <c r="M325" s="399"/>
      <c r="N325" s="55"/>
      <c r="O325" s="55"/>
      <c r="P325" s="55"/>
      <c r="Q325" s="399"/>
      <c r="R325" s="399"/>
      <c r="S325" s="55"/>
      <c r="T325" s="55"/>
      <c r="U325" s="55"/>
      <c r="V325" s="399"/>
      <c r="W325" s="399"/>
      <c r="X325" s="55"/>
      <c r="Y325" s="55"/>
      <c r="Z325" s="55"/>
      <c r="AA325" s="399"/>
      <c r="AB325" s="399"/>
      <c r="AC325" s="55"/>
      <c r="AD325" s="55"/>
      <c r="AE325" s="55"/>
      <c r="AF325" s="55"/>
      <c r="AG325" s="55"/>
      <c r="AH325" s="55"/>
      <c r="AI325" s="55"/>
      <c r="AJ325" s="55"/>
      <c r="AK325" s="55"/>
    </row>
    <row r="326" spans="2:37" ht="15.75" customHeight="1">
      <c r="B326" s="55"/>
      <c r="C326" s="55"/>
      <c r="D326" s="55"/>
      <c r="E326" s="55"/>
      <c r="F326" s="55"/>
      <c r="G326" s="55"/>
      <c r="H326" s="399"/>
      <c r="I326" s="55"/>
      <c r="J326" s="55"/>
      <c r="K326" s="55"/>
      <c r="L326" s="399"/>
      <c r="M326" s="399"/>
      <c r="N326" s="55"/>
      <c r="O326" s="55"/>
      <c r="P326" s="55"/>
      <c r="Q326" s="399"/>
      <c r="R326" s="399"/>
      <c r="S326" s="55"/>
      <c r="T326" s="55"/>
      <c r="U326" s="55"/>
      <c r="V326" s="399"/>
      <c r="W326" s="399"/>
      <c r="X326" s="55"/>
      <c r="Y326" s="55"/>
      <c r="Z326" s="55"/>
      <c r="AA326" s="399"/>
      <c r="AB326" s="399"/>
      <c r="AC326" s="55"/>
      <c r="AD326" s="55"/>
      <c r="AE326" s="55"/>
      <c r="AF326" s="55"/>
      <c r="AG326" s="55"/>
      <c r="AH326" s="55"/>
      <c r="AI326" s="55"/>
      <c r="AJ326" s="55"/>
      <c r="AK326" s="55"/>
    </row>
    <row r="327" spans="2:37" ht="15.75" customHeight="1">
      <c r="B327" s="55"/>
      <c r="C327" s="55"/>
      <c r="D327" s="55"/>
      <c r="E327" s="55"/>
      <c r="F327" s="55"/>
      <c r="G327" s="55"/>
      <c r="H327" s="399"/>
      <c r="I327" s="55"/>
      <c r="J327" s="55"/>
      <c r="K327" s="55"/>
      <c r="L327" s="399"/>
      <c r="M327" s="399"/>
      <c r="N327" s="55"/>
      <c r="O327" s="55"/>
      <c r="P327" s="55"/>
      <c r="Q327" s="399"/>
      <c r="R327" s="399"/>
      <c r="S327" s="55"/>
      <c r="T327" s="55"/>
      <c r="U327" s="55"/>
      <c r="V327" s="399"/>
      <c r="W327" s="399"/>
      <c r="X327" s="55"/>
      <c r="Y327" s="55"/>
      <c r="Z327" s="55"/>
      <c r="AA327" s="399"/>
      <c r="AB327" s="399"/>
      <c r="AC327" s="55"/>
      <c r="AD327" s="55"/>
      <c r="AE327" s="55"/>
      <c r="AF327" s="55"/>
      <c r="AG327" s="55"/>
      <c r="AH327" s="55"/>
      <c r="AI327" s="55"/>
      <c r="AJ327" s="55"/>
      <c r="AK327" s="55"/>
    </row>
    <row r="328" spans="2:37" ht="15.75" customHeight="1">
      <c r="B328" s="55"/>
      <c r="C328" s="55"/>
      <c r="D328" s="55"/>
      <c r="E328" s="55"/>
      <c r="F328" s="55"/>
      <c r="G328" s="55"/>
      <c r="H328" s="399"/>
      <c r="I328" s="55"/>
      <c r="J328" s="55"/>
      <c r="K328" s="55"/>
      <c r="L328" s="399"/>
      <c r="M328" s="399"/>
      <c r="N328" s="55"/>
      <c r="O328" s="55"/>
      <c r="P328" s="55"/>
      <c r="Q328" s="399"/>
      <c r="R328" s="399"/>
      <c r="S328" s="55"/>
      <c r="T328" s="55"/>
      <c r="U328" s="55"/>
      <c r="V328" s="399"/>
      <c r="W328" s="399"/>
      <c r="X328" s="55"/>
      <c r="Y328" s="55"/>
      <c r="Z328" s="55"/>
      <c r="AA328" s="399"/>
      <c r="AB328" s="399"/>
      <c r="AC328" s="55"/>
      <c r="AD328" s="55"/>
      <c r="AE328" s="55"/>
      <c r="AF328" s="55"/>
      <c r="AG328" s="55"/>
      <c r="AH328" s="55"/>
      <c r="AI328" s="55"/>
      <c r="AJ328" s="55"/>
      <c r="AK328" s="55"/>
    </row>
    <row r="329" spans="2:37" ht="15.75" customHeight="1">
      <c r="B329" s="55"/>
      <c r="C329" s="55"/>
      <c r="D329" s="55"/>
      <c r="E329" s="55"/>
      <c r="F329" s="55"/>
      <c r="G329" s="55"/>
      <c r="H329" s="399"/>
      <c r="I329" s="55"/>
      <c r="J329" s="55"/>
      <c r="K329" s="55"/>
      <c r="L329" s="399"/>
      <c r="M329" s="399"/>
      <c r="N329" s="55"/>
      <c r="O329" s="55"/>
      <c r="P329" s="55"/>
      <c r="Q329" s="399"/>
      <c r="R329" s="399"/>
      <c r="S329" s="55"/>
      <c r="T329" s="55"/>
      <c r="U329" s="55"/>
      <c r="V329" s="399"/>
      <c r="W329" s="399"/>
      <c r="X329" s="55"/>
      <c r="Y329" s="55"/>
      <c r="Z329" s="55"/>
      <c r="AA329" s="399"/>
      <c r="AB329" s="399"/>
      <c r="AC329" s="55"/>
      <c r="AD329" s="55"/>
      <c r="AE329" s="55"/>
      <c r="AF329" s="55"/>
      <c r="AG329" s="55"/>
      <c r="AH329" s="55"/>
      <c r="AI329" s="55"/>
      <c r="AJ329" s="55"/>
      <c r="AK329" s="55"/>
    </row>
    <row r="330" spans="2:37" ht="15.75" customHeight="1">
      <c r="B330" s="55"/>
      <c r="C330" s="55"/>
      <c r="D330" s="55"/>
      <c r="E330" s="55"/>
      <c r="F330" s="55"/>
      <c r="G330" s="55"/>
      <c r="H330" s="399"/>
      <c r="I330" s="55"/>
      <c r="J330" s="55"/>
      <c r="K330" s="55"/>
      <c r="L330" s="399"/>
      <c r="M330" s="399"/>
      <c r="N330" s="55"/>
      <c r="O330" s="55"/>
      <c r="P330" s="55"/>
      <c r="Q330" s="399"/>
      <c r="R330" s="399"/>
      <c r="S330" s="55"/>
      <c r="T330" s="55"/>
      <c r="U330" s="55"/>
      <c r="V330" s="399"/>
      <c r="W330" s="399"/>
      <c r="X330" s="55"/>
      <c r="Y330" s="55"/>
      <c r="Z330" s="55"/>
      <c r="AA330" s="399"/>
      <c r="AB330" s="399"/>
      <c r="AC330" s="55"/>
      <c r="AD330" s="55"/>
      <c r="AE330" s="55"/>
      <c r="AF330" s="55"/>
      <c r="AG330" s="55"/>
      <c r="AH330" s="55"/>
      <c r="AI330" s="55"/>
      <c r="AJ330" s="55"/>
      <c r="AK330" s="55"/>
    </row>
    <row r="331" spans="2:37" ht="15.75" customHeight="1">
      <c r="B331" s="55"/>
      <c r="C331" s="55"/>
      <c r="D331" s="55"/>
      <c r="E331" s="55"/>
      <c r="F331" s="55"/>
      <c r="G331" s="55"/>
      <c r="H331" s="399"/>
      <c r="I331" s="55"/>
      <c r="J331" s="55"/>
      <c r="K331" s="55"/>
      <c r="L331" s="399"/>
      <c r="M331" s="399"/>
      <c r="N331" s="55"/>
      <c r="O331" s="55"/>
      <c r="P331" s="55"/>
      <c r="Q331" s="399"/>
      <c r="R331" s="399"/>
      <c r="S331" s="55"/>
      <c r="T331" s="55"/>
      <c r="U331" s="55"/>
      <c r="V331" s="399"/>
      <c r="W331" s="399"/>
      <c r="X331" s="55"/>
      <c r="Y331" s="55"/>
      <c r="Z331" s="55"/>
      <c r="AA331" s="399"/>
      <c r="AB331" s="399"/>
      <c r="AC331" s="55"/>
      <c r="AD331" s="55"/>
      <c r="AE331" s="55"/>
      <c r="AF331" s="55"/>
      <c r="AG331" s="55"/>
      <c r="AH331" s="55"/>
      <c r="AI331" s="55"/>
      <c r="AJ331" s="55"/>
      <c r="AK331" s="55"/>
    </row>
    <row r="332" spans="2:37" ht="15.75" customHeight="1">
      <c r="B332" s="55"/>
      <c r="C332" s="55"/>
      <c r="D332" s="55"/>
      <c r="E332" s="55"/>
      <c r="F332" s="55"/>
      <c r="G332" s="55"/>
      <c r="H332" s="399"/>
      <c r="I332" s="55"/>
      <c r="J332" s="55"/>
      <c r="K332" s="55"/>
      <c r="L332" s="399"/>
      <c r="M332" s="399"/>
      <c r="N332" s="55"/>
      <c r="O332" s="55"/>
      <c r="P332" s="55"/>
      <c r="Q332" s="399"/>
      <c r="R332" s="399"/>
      <c r="S332" s="55"/>
      <c r="T332" s="55"/>
      <c r="U332" s="55"/>
      <c r="V332" s="399"/>
      <c r="W332" s="399"/>
      <c r="X332" s="55"/>
      <c r="Y332" s="55"/>
      <c r="Z332" s="55"/>
      <c r="AA332" s="399"/>
      <c r="AB332" s="399"/>
      <c r="AC332" s="55"/>
      <c r="AD332" s="55"/>
      <c r="AE332" s="55"/>
      <c r="AF332" s="55"/>
      <c r="AG332" s="55"/>
      <c r="AH332" s="55"/>
      <c r="AI332" s="55"/>
      <c r="AJ332" s="55"/>
      <c r="AK332" s="55"/>
    </row>
    <row r="333" spans="2:37" ht="15.75" customHeight="1">
      <c r="B333" s="55"/>
      <c r="C333" s="55"/>
      <c r="D333" s="55"/>
      <c r="E333" s="55"/>
      <c r="F333" s="55"/>
      <c r="G333" s="55"/>
      <c r="H333" s="399"/>
      <c r="I333" s="55"/>
      <c r="J333" s="55"/>
      <c r="K333" s="55"/>
      <c r="L333" s="399"/>
      <c r="M333" s="399"/>
      <c r="N333" s="55"/>
      <c r="O333" s="55"/>
      <c r="P333" s="55"/>
      <c r="Q333" s="399"/>
      <c r="R333" s="399"/>
      <c r="S333" s="55"/>
      <c r="T333" s="55"/>
      <c r="U333" s="55"/>
      <c r="V333" s="399"/>
      <c r="W333" s="399"/>
      <c r="X333" s="55"/>
      <c r="Y333" s="55"/>
      <c r="Z333" s="55"/>
      <c r="AA333" s="399"/>
      <c r="AB333" s="399"/>
      <c r="AC333" s="55"/>
      <c r="AD333" s="55"/>
      <c r="AE333" s="55"/>
      <c r="AF333" s="55"/>
      <c r="AG333" s="55"/>
      <c r="AH333" s="55"/>
      <c r="AI333" s="55"/>
      <c r="AJ333" s="55"/>
      <c r="AK333" s="55"/>
    </row>
    <row r="334" spans="2:37" ht="15.75" customHeight="1">
      <c r="B334" s="55"/>
      <c r="C334" s="55"/>
      <c r="D334" s="55"/>
      <c r="E334" s="55"/>
      <c r="F334" s="55"/>
      <c r="G334" s="55"/>
      <c r="H334" s="399"/>
      <c r="I334" s="55"/>
      <c r="J334" s="55"/>
      <c r="K334" s="55"/>
      <c r="L334" s="399"/>
      <c r="M334" s="399"/>
      <c r="N334" s="55"/>
      <c r="O334" s="55"/>
      <c r="P334" s="55"/>
      <c r="Q334" s="399"/>
      <c r="R334" s="399"/>
      <c r="S334" s="55"/>
      <c r="T334" s="55"/>
      <c r="U334" s="55"/>
      <c r="V334" s="399"/>
      <c r="W334" s="399"/>
      <c r="X334" s="55"/>
      <c r="Y334" s="55"/>
      <c r="Z334" s="55"/>
      <c r="AA334" s="399"/>
      <c r="AB334" s="399"/>
      <c r="AC334" s="55"/>
      <c r="AD334" s="55"/>
      <c r="AE334" s="55"/>
      <c r="AF334" s="55"/>
      <c r="AG334" s="55"/>
      <c r="AH334" s="55"/>
      <c r="AI334" s="55"/>
      <c r="AJ334" s="55"/>
      <c r="AK334" s="55"/>
    </row>
    <row r="335" spans="2:37" ht="15.75" customHeight="1">
      <c r="B335" s="55"/>
      <c r="C335" s="55"/>
      <c r="D335" s="55"/>
      <c r="E335" s="55"/>
      <c r="F335" s="55"/>
      <c r="G335" s="55"/>
      <c r="H335" s="399"/>
      <c r="I335" s="55"/>
      <c r="J335" s="55"/>
      <c r="K335" s="55"/>
      <c r="L335" s="399"/>
      <c r="M335" s="399"/>
      <c r="N335" s="55"/>
      <c r="O335" s="55"/>
      <c r="P335" s="55"/>
      <c r="Q335" s="399"/>
      <c r="R335" s="399"/>
      <c r="S335" s="55"/>
      <c r="T335" s="55"/>
      <c r="U335" s="55"/>
      <c r="V335" s="399"/>
      <c r="W335" s="399"/>
      <c r="X335" s="55"/>
      <c r="Y335" s="55"/>
      <c r="Z335" s="55"/>
      <c r="AA335" s="399"/>
      <c r="AB335" s="399"/>
      <c r="AC335" s="55"/>
      <c r="AD335" s="55"/>
      <c r="AE335" s="55"/>
      <c r="AF335" s="55"/>
      <c r="AG335" s="55"/>
      <c r="AH335" s="55"/>
      <c r="AI335" s="55"/>
      <c r="AJ335" s="55"/>
      <c r="AK335" s="55"/>
    </row>
    <row r="336" spans="2:37" ht="15.75" customHeight="1">
      <c r="B336" s="55"/>
      <c r="C336" s="55"/>
      <c r="D336" s="55"/>
      <c r="E336" s="55"/>
      <c r="F336" s="55"/>
      <c r="G336" s="55"/>
      <c r="H336" s="399"/>
      <c r="I336" s="55"/>
      <c r="J336" s="55"/>
      <c r="K336" s="55"/>
      <c r="L336" s="399"/>
      <c r="M336" s="399"/>
      <c r="N336" s="55"/>
      <c r="O336" s="55"/>
      <c r="P336" s="55"/>
      <c r="Q336" s="399"/>
      <c r="R336" s="399"/>
      <c r="S336" s="55"/>
      <c r="T336" s="55"/>
      <c r="U336" s="55"/>
      <c r="V336" s="399"/>
      <c r="W336" s="399"/>
      <c r="X336" s="55"/>
      <c r="Y336" s="55"/>
      <c r="Z336" s="55"/>
      <c r="AA336" s="399"/>
      <c r="AB336" s="399"/>
      <c r="AC336" s="55"/>
      <c r="AD336" s="55"/>
      <c r="AE336" s="55"/>
      <c r="AF336" s="55"/>
      <c r="AG336" s="55"/>
      <c r="AH336" s="55"/>
      <c r="AI336" s="55"/>
      <c r="AJ336" s="55"/>
      <c r="AK336" s="55"/>
    </row>
    <row r="337" spans="2:37" ht="15.75" customHeight="1">
      <c r="B337" s="55"/>
      <c r="C337" s="55"/>
      <c r="D337" s="55"/>
      <c r="E337" s="55"/>
      <c r="F337" s="55"/>
      <c r="G337" s="55"/>
      <c r="H337" s="399"/>
      <c r="I337" s="55"/>
      <c r="J337" s="55"/>
      <c r="K337" s="55"/>
      <c r="L337" s="399"/>
      <c r="M337" s="399"/>
      <c r="N337" s="55"/>
      <c r="O337" s="55"/>
      <c r="P337" s="55"/>
      <c r="Q337" s="399"/>
      <c r="R337" s="399"/>
      <c r="S337" s="55"/>
      <c r="T337" s="55"/>
      <c r="U337" s="55"/>
      <c r="V337" s="399"/>
      <c r="W337" s="399"/>
      <c r="X337" s="55"/>
      <c r="Y337" s="55"/>
      <c r="Z337" s="55"/>
      <c r="AA337" s="399"/>
      <c r="AB337" s="399"/>
      <c r="AC337" s="55"/>
      <c r="AD337" s="55"/>
      <c r="AE337" s="55"/>
      <c r="AF337" s="55"/>
      <c r="AG337" s="55"/>
      <c r="AH337" s="55"/>
      <c r="AI337" s="55"/>
      <c r="AJ337" s="55"/>
      <c r="AK337" s="55"/>
    </row>
    <row r="338" spans="2:37" ht="15.75" customHeight="1">
      <c r="B338" s="55"/>
      <c r="C338" s="55"/>
      <c r="D338" s="55"/>
      <c r="E338" s="55"/>
      <c r="F338" s="55"/>
      <c r="G338" s="55"/>
      <c r="H338" s="399"/>
      <c r="I338" s="55"/>
      <c r="J338" s="55"/>
      <c r="K338" s="55"/>
      <c r="L338" s="399"/>
      <c r="M338" s="399"/>
      <c r="N338" s="55"/>
      <c r="O338" s="55"/>
      <c r="P338" s="55"/>
      <c r="Q338" s="399"/>
      <c r="R338" s="399"/>
      <c r="S338" s="55"/>
      <c r="T338" s="55"/>
      <c r="U338" s="55"/>
      <c r="V338" s="399"/>
      <c r="W338" s="399"/>
      <c r="X338" s="55"/>
      <c r="Y338" s="55"/>
      <c r="Z338" s="55"/>
      <c r="AA338" s="399"/>
      <c r="AB338" s="399"/>
      <c r="AC338" s="55"/>
      <c r="AD338" s="55"/>
      <c r="AE338" s="55"/>
      <c r="AF338" s="55"/>
      <c r="AG338" s="55"/>
      <c r="AH338" s="55"/>
      <c r="AI338" s="55"/>
      <c r="AJ338" s="55"/>
      <c r="AK338" s="55"/>
    </row>
    <row r="339" spans="2:37" ht="15.75" customHeight="1">
      <c r="B339" s="55"/>
      <c r="C339" s="55"/>
      <c r="D339" s="55"/>
      <c r="E339" s="55"/>
      <c r="F339" s="55"/>
      <c r="G339" s="55"/>
      <c r="H339" s="399"/>
      <c r="I339" s="55"/>
      <c r="J339" s="55"/>
      <c r="K339" s="55"/>
      <c r="L339" s="399"/>
      <c r="M339" s="399"/>
      <c r="N339" s="55"/>
      <c r="O339" s="55"/>
      <c r="P339" s="55"/>
      <c r="Q339" s="399"/>
      <c r="R339" s="399"/>
      <c r="S339" s="55"/>
      <c r="T339" s="55"/>
      <c r="U339" s="55"/>
      <c r="V339" s="399"/>
      <c r="W339" s="399"/>
      <c r="X339" s="55"/>
      <c r="Y339" s="55"/>
      <c r="Z339" s="55"/>
      <c r="AA339" s="399"/>
      <c r="AB339" s="399"/>
      <c r="AC339" s="55"/>
      <c r="AD339" s="55"/>
      <c r="AE339" s="55"/>
      <c r="AF339" s="55"/>
      <c r="AG339" s="55"/>
      <c r="AH339" s="55"/>
      <c r="AI339" s="55"/>
      <c r="AJ339" s="55"/>
      <c r="AK339" s="55"/>
    </row>
    <row r="340" spans="2:37" ht="15.75" customHeight="1">
      <c r="B340" s="55"/>
      <c r="C340" s="55"/>
      <c r="D340" s="55"/>
      <c r="E340" s="55"/>
      <c r="F340" s="55"/>
      <c r="G340" s="55"/>
      <c r="H340" s="399"/>
      <c r="I340" s="55"/>
      <c r="J340" s="55"/>
      <c r="K340" s="55"/>
      <c r="L340" s="399"/>
      <c r="M340" s="399"/>
      <c r="N340" s="55"/>
      <c r="O340" s="55"/>
      <c r="P340" s="55"/>
      <c r="Q340" s="399"/>
      <c r="R340" s="399"/>
      <c r="S340" s="55"/>
      <c r="T340" s="55"/>
      <c r="U340" s="55"/>
      <c r="V340" s="399"/>
      <c r="W340" s="399"/>
      <c r="X340" s="55"/>
      <c r="Y340" s="55"/>
      <c r="Z340" s="55"/>
      <c r="AA340" s="399"/>
      <c r="AB340" s="399"/>
      <c r="AC340" s="55"/>
      <c r="AD340" s="55"/>
      <c r="AE340" s="55"/>
      <c r="AF340" s="55"/>
      <c r="AG340" s="55"/>
      <c r="AH340" s="55"/>
      <c r="AI340" s="55"/>
      <c r="AJ340" s="55"/>
      <c r="AK340" s="55"/>
    </row>
    <row r="341" spans="2:37" ht="15.75" customHeight="1">
      <c r="B341" s="55"/>
      <c r="C341" s="55"/>
      <c r="D341" s="55"/>
      <c r="E341" s="55"/>
      <c r="F341" s="55"/>
      <c r="G341" s="55"/>
      <c r="H341" s="399"/>
      <c r="I341" s="55"/>
      <c r="J341" s="55"/>
      <c r="K341" s="55"/>
      <c r="L341" s="399"/>
      <c r="M341" s="399"/>
      <c r="N341" s="55"/>
      <c r="O341" s="55"/>
      <c r="P341" s="55"/>
      <c r="Q341" s="399"/>
      <c r="R341" s="399"/>
      <c r="S341" s="55"/>
      <c r="T341" s="55"/>
      <c r="U341" s="55"/>
      <c r="V341" s="399"/>
      <c r="W341" s="399"/>
      <c r="X341" s="55"/>
      <c r="Y341" s="55"/>
      <c r="Z341" s="55"/>
      <c r="AA341" s="399"/>
      <c r="AB341" s="399"/>
      <c r="AC341" s="55"/>
      <c r="AD341" s="55"/>
      <c r="AE341" s="55"/>
      <c r="AF341" s="55"/>
      <c r="AG341" s="55"/>
      <c r="AH341" s="55"/>
      <c r="AI341" s="55"/>
      <c r="AJ341" s="55"/>
      <c r="AK341" s="55"/>
    </row>
    <row r="342" spans="2:37" ht="15.75" customHeight="1">
      <c r="B342" s="55"/>
      <c r="C342" s="55"/>
      <c r="D342" s="55"/>
      <c r="E342" s="55"/>
      <c r="F342" s="55"/>
      <c r="G342" s="55"/>
      <c r="H342" s="399"/>
      <c r="I342" s="55"/>
      <c r="J342" s="55"/>
      <c r="K342" s="55"/>
      <c r="L342" s="399"/>
      <c r="M342" s="399"/>
      <c r="N342" s="55"/>
      <c r="O342" s="55"/>
      <c r="P342" s="55"/>
      <c r="Q342" s="399"/>
      <c r="R342" s="399"/>
      <c r="S342" s="55"/>
      <c r="T342" s="55"/>
      <c r="U342" s="55"/>
      <c r="V342" s="399"/>
      <c r="W342" s="399"/>
      <c r="X342" s="55"/>
      <c r="Y342" s="55"/>
      <c r="Z342" s="55"/>
      <c r="AA342" s="399"/>
      <c r="AB342" s="399"/>
      <c r="AC342" s="55"/>
      <c r="AD342" s="55"/>
      <c r="AE342" s="55"/>
      <c r="AF342" s="55"/>
      <c r="AG342" s="55"/>
      <c r="AH342" s="55"/>
      <c r="AI342" s="55"/>
      <c r="AJ342" s="55"/>
      <c r="AK342" s="55"/>
    </row>
    <row r="343" spans="2:37" ht="15.75" customHeight="1">
      <c r="B343" s="55"/>
      <c r="C343" s="55"/>
      <c r="D343" s="55"/>
      <c r="E343" s="55"/>
      <c r="F343" s="55"/>
      <c r="G343" s="55"/>
      <c r="H343" s="399"/>
      <c r="I343" s="55"/>
      <c r="J343" s="55"/>
      <c r="K343" s="55"/>
      <c r="L343" s="399"/>
      <c r="M343" s="399"/>
      <c r="N343" s="55"/>
      <c r="O343" s="55"/>
      <c r="P343" s="55"/>
      <c r="Q343" s="399"/>
      <c r="R343" s="399"/>
      <c r="S343" s="55"/>
      <c r="T343" s="55"/>
      <c r="U343" s="55"/>
      <c r="V343" s="399"/>
      <c r="W343" s="399"/>
      <c r="X343" s="55"/>
      <c r="Y343" s="55"/>
      <c r="Z343" s="55"/>
      <c r="AA343" s="399"/>
      <c r="AB343" s="399"/>
      <c r="AC343" s="55"/>
      <c r="AD343" s="55"/>
      <c r="AE343" s="55"/>
      <c r="AF343" s="55"/>
      <c r="AG343" s="55"/>
      <c r="AH343" s="55"/>
      <c r="AI343" s="55"/>
      <c r="AJ343" s="55"/>
      <c r="AK343" s="55"/>
    </row>
    <row r="344" spans="2:37" ht="15.75" customHeight="1">
      <c r="B344" s="55"/>
      <c r="C344" s="55"/>
      <c r="D344" s="55"/>
      <c r="E344" s="55"/>
      <c r="F344" s="55"/>
      <c r="G344" s="55"/>
      <c r="H344" s="399"/>
      <c r="I344" s="55"/>
      <c r="J344" s="55"/>
      <c r="K344" s="55"/>
      <c r="L344" s="399"/>
      <c r="M344" s="399"/>
      <c r="N344" s="55"/>
      <c r="O344" s="55"/>
      <c r="P344" s="55"/>
      <c r="Q344" s="399"/>
      <c r="R344" s="399"/>
      <c r="S344" s="55"/>
      <c r="T344" s="55"/>
      <c r="U344" s="55"/>
      <c r="V344" s="399"/>
      <c r="W344" s="399"/>
      <c r="X344" s="55"/>
      <c r="Y344" s="55"/>
      <c r="Z344" s="55"/>
      <c r="AA344" s="399"/>
      <c r="AB344" s="399"/>
      <c r="AC344" s="55"/>
      <c r="AD344" s="55"/>
      <c r="AE344" s="55"/>
      <c r="AF344" s="55"/>
      <c r="AG344" s="55"/>
      <c r="AH344" s="55"/>
      <c r="AI344" s="55"/>
      <c r="AJ344" s="55"/>
      <c r="AK344" s="55"/>
    </row>
    <row r="345" spans="2:37" ht="15.75" customHeight="1">
      <c r="B345" s="55"/>
      <c r="C345" s="55"/>
      <c r="D345" s="55"/>
      <c r="E345" s="55"/>
      <c r="F345" s="55"/>
      <c r="G345" s="55"/>
      <c r="H345" s="399"/>
      <c r="I345" s="55"/>
      <c r="J345" s="55"/>
      <c r="K345" s="55"/>
      <c r="L345" s="399"/>
      <c r="M345" s="399"/>
      <c r="N345" s="55"/>
      <c r="O345" s="55"/>
      <c r="P345" s="55"/>
      <c r="Q345" s="399"/>
      <c r="R345" s="399"/>
      <c r="S345" s="55"/>
      <c r="T345" s="55"/>
      <c r="U345" s="55"/>
      <c r="V345" s="399"/>
      <c r="W345" s="399"/>
      <c r="X345" s="55"/>
      <c r="Y345" s="55"/>
      <c r="Z345" s="55"/>
      <c r="AA345" s="399"/>
      <c r="AB345" s="399"/>
      <c r="AC345" s="55"/>
      <c r="AD345" s="55"/>
      <c r="AE345" s="55"/>
      <c r="AF345" s="55"/>
      <c r="AG345" s="55"/>
      <c r="AH345" s="55"/>
      <c r="AI345" s="55"/>
      <c r="AJ345" s="55"/>
      <c r="AK345" s="55"/>
    </row>
    <row r="346" spans="2:37" ht="15.75" customHeight="1">
      <c r="B346" s="55"/>
      <c r="C346" s="55"/>
      <c r="D346" s="55"/>
      <c r="E346" s="55"/>
      <c r="F346" s="55"/>
      <c r="G346" s="55"/>
      <c r="H346" s="399"/>
      <c r="I346" s="55"/>
      <c r="J346" s="55"/>
      <c r="K346" s="55"/>
      <c r="L346" s="399"/>
      <c r="M346" s="399"/>
      <c r="N346" s="55"/>
      <c r="O346" s="55"/>
      <c r="P346" s="55"/>
      <c r="Q346" s="399"/>
      <c r="R346" s="399"/>
      <c r="S346" s="55"/>
      <c r="T346" s="55"/>
      <c r="U346" s="55"/>
      <c r="V346" s="399"/>
      <c r="W346" s="399"/>
      <c r="X346" s="55"/>
      <c r="Y346" s="55"/>
      <c r="Z346" s="55"/>
      <c r="AA346" s="399"/>
      <c r="AB346" s="399"/>
      <c r="AC346" s="55"/>
      <c r="AD346" s="55"/>
      <c r="AE346" s="55"/>
      <c r="AF346" s="55"/>
      <c r="AG346" s="55"/>
      <c r="AH346" s="55"/>
      <c r="AI346" s="55"/>
      <c r="AJ346" s="55"/>
      <c r="AK346" s="55"/>
    </row>
    <row r="347" spans="2:37" ht="15.75" customHeight="1">
      <c r="B347" s="55"/>
      <c r="C347" s="55"/>
      <c r="D347" s="55"/>
      <c r="E347" s="55"/>
      <c r="F347" s="55"/>
      <c r="G347" s="55"/>
      <c r="H347" s="399"/>
      <c r="I347" s="55"/>
      <c r="J347" s="55"/>
      <c r="K347" s="55"/>
      <c r="L347" s="399"/>
      <c r="M347" s="399"/>
      <c r="N347" s="55"/>
      <c r="O347" s="55"/>
      <c r="P347" s="55"/>
      <c r="Q347" s="399"/>
      <c r="R347" s="399"/>
      <c r="S347" s="55"/>
      <c r="T347" s="55"/>
      <c r="U347" s="55"/>
      <c r="V347" s="399"/>
      <c r="W347" s="399"/>
      <c r="X347" s="55"/>
      <c r="Y347" s="55"/>
      <c r="Z347" s="55"/>
      <c r="AA347" s="399"/>
      <c r="AB347" s="399"/>
      <c r="AC347" s="55"/>
      <c r="AD347" s="55"/>
      <c r="AE347" s="55"/>
      <c r="AF347" s="55"/>
      <c r="AG347" s="55"/>
      <c r="AH347" s="55"/>
      <c r="AI347" s="55"/>
      <c r="AJ347" s="55"/>
      <c r="AK347" s="55"/>
    </row>
    <row r="348" spans="2:37" ht="15.75" customHeight="1">
      <c r="B348" s="55"/>
      <c r="C348" s="55"/>
      <c r="D348" s="55"/>
      <c r="E348" s="55"/>
      <c r="F348" s="55"/>
      <c r="G348" s="55"/>
      <c r="H348" s="399"/>
      <c r="I348" s="55"/>
      <c r="J348" s="55"/>
      <c r="K348" s="55"/>
      <c r="L348" s="399"/>
      <c r="M348" s="399"/>
      <c r="N348" s="55"/>
      <c r="O348" s="55"/>
      <c r="P348" s="55"/>
      <c r="Q348" s="399"/>
      <c r="R348" s="399"/>
      <c r="S348" s="55"/>
      <c r="T348" s="55"/>
      <c r="U348" s="55"/>
      <c r="V348" s="399"/>
      <c r="W348" s="399"/>
      <c r="X348" s="55"/>
      <c r="Y348" s="55"/>
      <c r="Z348" s="55"/>
      <c r="AA348" s="399"/>
      <c r="AB348" s="399"/>
      <c r="AC348" s="55"/>
      <c r="AD348" s="55"/>
      <c r="AE348" s="55"/>
      <c r="AF348" s="55"/>
      <c r="AG348" s="55"/>
      <c r="AH348" s="55"/>
      <c r="AI348" s="55"/>
      <c r="AJ348" s="55"/>
      <c r="AK348" s="55"/>
    </row>
    <row r="349" spans="2:37" ht="15.75" customHeight="1">
      <c r="B349" s="55"/>
      <c r="C349" s="55"/>
      <c r="D349" s="55"/>
      <c r="E349" s="55"/>
      <c r="F349" s="55"/>
      <c r="G349" s="55"/>
      <c r="H349" s="399"/>
      <c r="I349" s="55"/>
      <c r="J349" s="55"/>
      <c r="K349" s="55"/>
      <c r="L349" s="399"/>
      <c r="M349" s="399"/>
      <c r="N349" s="55"/>
      <c r="O349" s="55"/>
      <c r="P349" s="55"/>
      <c r="Q349" s="399"/>
      <c r="R349" s="399"/>
      <c r="S349" s="55"/>
      <c r="T349" s="55"/>
      <c r="U349" s="55"/>
      <c r="V349" s="399"/>
      <c r="W349" s="399"/>
      <c r="X349" s="55"/>
      <c r="Y349" s="55"/>
      <c r="Z349" s="55"/>
      <c r="AA349" s="399"/>
      <c r="AB349" s="399"/>
      <c r="AC349" s="55"/>
      <c r="AD349" s="55"/>
      <c r="AE349" s="55"/>
      <c r="AF349" s="55"/>
      <c r="AG349" s="55"/>
      <c r="AH349" s="55"/>
      <c r="AI349" s="55"/>
      <c r="AJ349" s="55"/>
      <c r="AK349" s="55"/>
    </row>
    <row r="350" spans="2:37" ht="15.75" customHeight="1">
      <c r="B350" s="55"/>
      <c r="C350" s="55"/>
      <c r="D350" s="55"/>
      <c r="E350" s="55"/>
      <c r="F350" s="55"/>
      <c r="G350" s="55"/>
      <c r="H350" s="399"/>
      <c r="I350" s="55"/>
      <c r="J350" s="55"/>
      <c r="K350" s="55"/>
      <c r="L350" s="399"/>
      <c r="M350" s="399"/>
      <c r="N350" s="55"/>
      <c r="O350" s="55"/>
      <c r="P350" s="55"/>
      <c r="Q350" s="399"/>
      <c r="R350" s="399"/>
      <c r="S350" s="55"/>
      <c r="T350" s="55"/>
      <c r="U350" s="55"/>
      <c r="V350" s="399"/>
      <c r="W350" s="399"/>
      <c r="X350" s="55"/>
      <c r="Y350" s="55"/>
      <c r="Z350" s="55"/>
      <c r="AA350" s="399"/>
      <c r="AB350" s="399"/>
      <c r="AC350" s="55"/>
      <c r="AD350" s="55"/>
      <c r="AE350" s="55"/>
      <c r="AF350" s="55"/>
      <c r="AG350" s="55"/>
      <c r="AH350" s="55"/>
      <c r="AI350" s="55"/>
      <c r="AJ350" s="55"/>
      <c r="AK350" s="55"/>
    </row>
    <row r="351" spans="2:37" ht="15.75" customHeight="1">
      <c r="B351" s="55"/>
      <c r="C351" s="55"/>
      <c r="D351" s="55"/>
      <c r="E351" s="55"/>
      <c r="F351" s="55"/>
      <c r="G351" s="55"/>
      <c r="H351" s="399"/>
      <c r="I351" s="55"/>
      <c r="J351" s="55"/>
      <c r="K351" s="55"/>
      <c r="L351" s="399"/>
      <c r="M351" s="399"/>
      <c r="N351" s="55"/>
      <c r="O351" s="55"/>
      <c r="P351" s="55"/>
      <c r="Q351" s="399"/>
      <c r="R351" s="399"/>
      <c r="S351" s="55"/>
      <c r="T351" s="55"/>
      <c r="U351" s="55"/>
      <c r="V351" s="399"/>
      <c r="W351" s="399"/>
      <c r="X351" s="55"/>
      <c r="Y351" s="55"/>
      <c r="Z351" s="55"/>
      <c r="AA351" s="399"/>
      <c r="AB351" s="399"/>
      <c r="AC351" s="55"/>
      <c r="AD351" s="55"/>
      <c r="AE351" s="55"/>
      <c r="AF351" s="55"/>
      <c r="AG351" s="55"/>
      <c r="AH351" s="55"/>
      <c r="AI351" s="55"/>
      <c r="AJ351" s="55"/>
      <c r="AK351" s="55"/>
    </row>
    <row r="352" spans="2:37" ht="15.75" customHeight="1">
      <c r="B352" s="55"/>
      <c r="C352" s="55"/>
      <c r="D352" s="55"/>
      <c r="E352" s="55"/>
      <c r="F352" s="55"/>
      <c r="G352" s="55"/>
      <c r="H352" s="399"/>
      <c r="I352" s="55"/>
      <c r="J352" s="55"/>
      <c r="K352" s="55"/>
      <c r="L352" s="399"/>
      <c r="M352" s="399"/>
      <c r="N352" s="55"/>
      <c r="O352" s="55"/>
      <c r="P352" s="55"/>
      <c r="Q352" s="399"/>
      <c r="R352" s="399"/>
      <c r="S352" s="55"/>
      <c r="T352" s="55"/>
      <c r="U352" s="55"/>
      <c r="V352" s="399"/>
      <c r="W352" s="399"/>
      <c r="X352" s="55"/>
      <c r="Y352" s="55"/>
      <c r="Z352" s="55"/>
      <c r="AA352" s="399"/>
      <c r="AB352" s="399"/>
      <c r="AC352" s="55"/>
      <c r="AD352" s="55"/>
      <c r="AE352" s="55"/>
      <c r="AF352" s="55"/>
      <c r="AG352" s="55"/>
      <c r="AH352" s="55"/>
      <c r="AI352" s="55"/>
      <c r="AJ352" s="55"/>
      <c r="AK352" s="55"/>
    </row>
    <row r="353" spans="2:37" ht="15.75" customHeight="1">
      <c r="B353" s="55"/>
      <c r="C353" s="55"/>
      <c r="D353" s="55"/>
      <c r="E353" s="55"/>
      <c r="F353" s="55"/>
      <c r="G353" s="55"/>
      <c r="H353" s="399"/>
      <c r="I353" s="55"/>
      <c r="J353" s="55"/>
      <c r="K353" s="55"/>
      <c r="L353" s="399"/>
      <c r="M353" s="399"/>
      <c r="N353" s="55"/>
      <c r="O353" s="55"/>
      <c r="P353" s="55"/>
      <c r="Q353" s="399"/>
      <c r="R353" s="399"/>
      <c r="S353" s="55"/>
      <c r="T353" s="55"/>
      <c r="U353" s="55"/>
      <c r="V353" s="399"/>
      <c r="W353" s="399"/>
      <c r="X353" s="55"/>
      <c r="Y353" s="55"/>
      <c r="Z353" s="55"/>
      <c r="AA353" s="399"/>
      <c r="AB353" s="399"/>
      <c r="AC353" s="55"/>
      <c r="AD353" s="55"/>
      <c r="AE353" s="55"/>
      <c r="AF353" s="55"/>
      <c r="AG353" s="55"/>
      <c r="AH353" s="55"/>
      <c r="AI353" s="55"/>
      <c r="AJ353" s="55"/>
      <c r="AK353" s="55"/>
    </row>
    <row r="354" spans="2:37" ht="15.75" customHeight="1">
      <c r="B354" s="55"/>
      <c r="C354" s="55"/>
      <c r="D354" s="55"/>
      <c r="E354" s="55"/>
      <c r="F354" s="55"/>
      <c r="G354" s="55"/>
      <c r="H354" s="399"/>
      <c r="I354" s="55"/>
      <c r="J354" s="55"/>
      <c r="K354" s="55"/>
      <c r="L354" s="399"/>
      <c r="M354" s="399"/>
      <c r="N354" s="55"/>
      <c r="O354" s="55"/>
      <c r="P354" s="55"/>
      <c r="Q354" s="399"/>
      <c r="R354" s="399"/>
      <c r="S354" s="55"/>
      <c r="T354" s="55"/>
      <c r="U354" s="55"/>
      <c r="V354" s="399"/>
      <c r="W354" s="399"/>
      <c r="X354" s="55"/>
      <c r="Y354" s="55"/>
      <c r="Z354" s="55"/>
      <c r="AA354" s="399"/>
      <c r="AB354" s="399"/>
      <c r="AC354" s="55"/>
      <c r="AD354" s="55"/>
      <c r="AE354" s="55"/>
      <c r="AF354" s="55"/>
      <c r="AG354" s="55"/>
      <c r="AH354" s="55"/>
      <c r="AI354" s="55"/>
      <c r="AJ354" s="55"/>
      <c r="AK354" s="55"/>
    </row>
    <row r="355" spans="2:37" ht="15.75" customHeight="1">
      <c r="B355" s="55"/>
      <c r="C355" s="55"/>
      <c r="D355" s="55"/>
      <c r="E355" s="55"/>
      <c r="F355" s="55"/>
      <c r="G355" s="55"/>
      <c r="H355" s="399"/>
      <c r="I355" s="55"/>
      <c r="J355" s="55"/>
      <c r="K355" s="55"/>
      <c r="L355" s="399"/>
      <c r="M355" s="399"/>
      <c r="N355" s="55"/>
      <c r="O355" s="55"/>
      <c r="P355" s="55"/>
      <c r="Q355" s="399"/>
      <c r="R355" s="399"/>
      <c r="S355" s="55"/>
      <c r="T355" s="55"/>
      <c r="U355" s="55"/>
      <c r="V355" s="399"/>
      <c r="W355" s="399"/>
      <c r="X355" s="55"/>
      <c r="Y355" s="55"/>
      <c r="Z355" s="55"/>
      <c r="AA355" s="399"/>
      <c r="AB355" s="399"/>
      <c r="AC355" s="55"/>
      <c r="AD355" s="55"/>
      <c r="AE355" s="55"/>
      <c r="AF355" s="55"/>
      <c r="AG355" s="55"/>
      <c r="AH355" s="55"/>
      <c r="AI355" s="55"/>
      <c r="AJ355" s="55"/>
      <c r="AK355" s="55"/>
    </row>
    <row r="356" spans="2:37" ht="15.75" customHeight="1">
      <c r="B356" s="55"/>
      <c r="C356" s="55"/>
      <c r="D356" s="55"/>
      <c r="E356" s="55"/>
      <c r="F356" s="55"/>
      <c r="G356" s="55"/>
      <c r="H356" s="399"/>
      <c r="I356" s="55"/>
      <c r="J356" s="55"/>
      <c r="K356" s="55"/>
      <c r="L356" s="399"/>
      <c r="M356" s="399"/>
      <c r="N356" s="55"/>
      <c r="O356" s="55"/>
      <c r="P356" s="55"/>
      <c r="Q356" s="399"/>
      <c r="R356" s="399"/>
      <c r="S356" s="55"/>
      <c r="T356" s="55"/>
      <c r="U356" s="55"/>
      <c r="V356" s="399"/>
      <c r="W356" s="399"/>
      <c r="X356" s="55"/>
      <c r="Y356" s="55"/>
      <c r="Z356" s="55"/>
      <c r="AA356" s="399"/>
      <c r="AB356" s="399"/>
      <c r="AC356" s="55"/>
      <c r="AD356" s="55"/>
      <c r="AE356" s="55"/>
      <c r="AF356" s="55"/>
      <c r="AG356" s="55"/>
      <c r="AH356" s="55"/>
      <c r="AI356" s="55"/>
      <c r="AJ356" s="55"/>
      <c r="AK356" s="55"/>
    </row>
    <row r="357" spans="2:37" ht="15.75" customHeight="1">
      <c r="B357" s="55"/>
      <c r="C357" s="55"/>
      <c r="D357" s="55"/>
      <c r="E357" s="55"/>
      <c r="F357" s="55"/>
      <c r="G357" s="55"/>
      <c r="H357" s="399"/>
      <c r="I357" s="55"/>
      <c r="J357" s="55"/>
      <c r="K357" s="55"/>
      <c r="L357" s="399"/>
      <c r="M357" s="399"/>
      <c r="N357" s="55"/>
      <c r="O357" s="55"/>
      <c r="P357" s="55"/>
      <c r="Q357" s="399"/>
      <c r="R357" s="399"/>
      <c r="S357" s="55"/>
      <c r="T357" s="55"/>
      <c r="U357" s="55"/>
      <c r="V357" s="399"/>
      <c r="W357" s="399"/>
      <c r="X357" s="55"/>
      <c r="Y357" s="55"/>
      <c r="Z357" s="55"/>
      <c r="AA357" s="399"/>
      <c r="AB357" s="399"/>
      <c r="AC357" s="55"/>
      <c r="AD357" s="55"/>
      <c r="AE357" s="55"/>
      <c r="AF357" s="55"/>
      <c r="AG357" s="55"/>
      <c r="AH357" s="55"/>
      <c r="AI357" s="55"/>
      <c r="AJ357" s="55"/>
      <c r="AK357" s="55"/>
    </row>
    <row r="358" spans="2:37" ht="15.75" customHeight="1">
      <c r="B358" s="55"/>
      <c r="C358" s="55"/>
      <c r="D358" s="55"/>
      <c r="E358" s="55"/>
      <c r="F358" s="55"/>
      <c r="G358" s="55"/>
      <c r="H358" s="399"/>
      <c r="I358" s="55"/>
      <c r="J358" s="55"/>
      <c r="K358" s="55"/>
      <c r="L358" s="399"/>
      <c r="M358" s="399"/>
      <c r="N358" s="55"/>
      <c r="O358" s="55"/>
      <c r="P358" s="55"/>
      <c r="Q358" s="399"/>
      <c r="R358" s="399"/>
      <c r="S358" s="55"/>
      <c r="T358" s="55"/>
      <c r="U358" s="55"/>
      <c r="V358" s="399"/>
      <c r="W358" s="399"/>
      <c r="X358" s="55"/>
      <c r="Y358" s="55"/>
      <c r="Z358" s="55"/>
      <c r="AA358" s="399"/>
      <c r="AB358" s="399"/>
      <c r="AC358" s="55"/>
      <c r="AD358" s="55"/>
      <c r="AE358" s="55"/>
      <c r="AF358" s="55"/>
      <c r="AG358" s="55"/>
      <c r="AH358" s="55"/>
      <c r="AI358" s="55"/>
      <c r="AJ358" s="55"/>
      <c r="AK358" s="55"/>
    </row>
    <row r="359" spans="2:37" ht="15.75" customHeight="1">
      <c r="B359" s="55"/>
      <c r="C359" s="55"/>
      <c r="D359" s="55"/>
      <c r="E359" s="55"/>
      <c r="F359" s="55"/>
      <c r="G359" s="55"/>
      <c r="H359" s="399"/>
      <c r="I359" s="55"/>
      <c r="J359" s="55"/>
      <c r="K359" s="55"/>
      <c r="L359" s="399"/>
      <c r="M359" s="399"/>
      <c r="N359" s="55"/>
      <c r="O359" s="55"/>
      <c r="P359" s="55"/>
      <c r="Q359" s="399"/>
      <c r="R359" s="399"/>
      <c r="S359" s="55"/>
      <c r="T359" s="55"/>
      <c r="U359" s="55"/>
      <c r="V359" s="399"/>
      <c r="W359" s="399"/>
      <c r="X359" s="55"/>
      <c r="Y359" s="55"/>
      <c r="Z359" s="55"/>
      <c r="AA359" s="399"/>
      <c r="AB359" s="399"/>
      <c r="AC359" s="55"/>
      <c r="AD359" s="55"/>
      <c r="AE359" s="55"/>
      <c r="AF359" s="55"/>
      <c r="AG359" s="55"/>
      <c r="AH359" s="55"/>
      <c r="AI359" s="55"/>
      <c r="AJ359" s="55"/>
      <c r="AK359" s="55"/>
    </row>
    <row r="360" spans="2:37" ht="15.75" customHeight="1">
      <c r="B360" s="55"/>
      <c r="C360" s="55"/>
      <c r="D360" s="55"/>
      <c r="E360" s="55"/>
      <c r="F360" s="55"/>
      <c r="G360" s="55"/>
      <c r="H360" s="399"/>
      <c r="I360" s="55"/>
      <c r="J360" s="55"/>
      <c r="K360" s="55"/>
      <c r="L360" s="399"/>
      <c r="M360" s="399"/>
      <c r="N360" s="55"/>
      <c r="O360" s="55"/>
      <c r="P360" s="55"/>
      <c r="Q360" s="399"/>
      <c r="R360" s="399"/>
      <c r="S360" s="55"/>
      <c r="T360" s="55"/>
      <c r="U360" s="55"/>
      <c r="V360" s="399"/>
      <c r="W360" s="399"/>
      <c r="X360" s="55"/>
      <c r="Y360" s="55"/>
      <c r="Z360" s="55"/>
      <c r="AA360" s="399"/>
      <c r="AB360" s="399"/>
      <c r="AC360" s="55"/>
      <c r="AD360" s="55"/>
      <c r="AE360" s="55"/>
      <c r="AF360" s="55"/>
      <c r="AG360" s="55"/>
      <c r="AH360" s="55"/>
      <c r="AI360" s="55"/>
      <c r="AJ360" s="55"/>
      <c r="AK360" s="55"/>
    </row>
    <row r="361" spans="2:37" ht="15.75" customHeight="1">
      <c r="B361" s="55"/>
      <c r="C361" s="55"/>
      <c r="D361" s="55"/>
      <c r="E361" s="55"/>
      <c r="F361" s="55"/>
      <c r="G361" s="55"/>
      <c r="H361" s="399"/>
      <c r="I361" s="55"/>
      <c r="J361" s="55"/>
      <c r="K361" s="55"/>
      <c r="L361" s="399"/>
      <c r="M361" s="399"/>
      <c r="N361" s="55"/>
      <c r="O361" s="55"/>
      <c r="P361" s="55"/>
      <c r="Q361" s="399"/>
      <c r="R361" s="399"/>
      <c r="S361" s="55"/>
      <c r="T361" s="55"/>
      <c r="U361" s="55"/>
      <c r="V361" s="399"/>
      <c r="W361" s="399"/>
      <c r="X361" s="55"/>
      <c r="Y361" s="55"/>
      <c r="Z361" s="55"/>
      <c r="AA361" s="399"/>
      <c r="AB361" s="399"/>
      <c r="AC361" s="55"/>
      <c r="AD361" s="55"/>
      <c r="AE361" s="55"/>
      <c r="AF361" s="55"/>
      <c r="AG361" s="55"/>
      <c r="AH361" s="55"/>
      <c r="AI361" s="55"/>
      <c r="AJ361" s="55"/>
      <c r="AK361" s="55"/>
    </row>
    <row r="362" spans="2:37" ht="15.75" customHeight="1">
      <c r="B362" s="55"/>
      <c r="C362" s="55"/>
      <c r="D362" s="55"/>
      <c r="E362" s="55"/>
      <c r="F362" s="55"/>
      <c r="G362" s="55"/>
      <c r="H362" s="399"/>
      <c r="I362" s="55"/>
      <c r="J362" s="55"/>
      <c r="K362" s="55"/>
      <c r="L362" s="399"/>
      <c r="M362" s="399"/>
      <c r="N362" s="55"/>
      <c r="O362" s="55"/>
      <c r="P362" s="55"/>
      <c r="Q362" s="399"/>
      <c r="R362" s="399"/>
      <c r="S362" s="55"/>
      <c r="T362" s="55"/>
      <c r="U362" s="55"/>
      <c r="V362" s="399"/>
      <c r="W362" s="399"/>
      <c r="X362" s="55"/>
      <c r="Y362" s="55"/>
      <c r="Z362" s="55"/>
      <c r="AA362" s="399"/>
      <c r="AB362" s="399"/>
      <c r="AC362" s="55"/>
      <c r="AD362" s="55"/>
      <c r="AE362" s="55"/>
      <c r="AF362" s="55"/>
      <c r="AG362" s="55"/>
      <c r="AH362" s="55"/>
      <c r="AI362" s="55"/>
      <c r="AJ362" s="55"/>
      <c r="AK362" s="55"/>
    </row>
    <row r="363" spans="2:37" ht="15.75" customHeight="1">
      <c r="B363" s="55"/>
      <c r="C363" s="55"/>
      <c r="D363" s="55"/>
      <c r="E363" s="55"/>
      <c r="F363" s="55"/>
      <c r="G363" s="55"/>
      <c r="H363" s="399"/>
      <c r="I363" s="55"/>
      <c r="J363" s="55"/>
      <c r="K363" s="55"/>
      <c r="L363" s="399"/>
      <c r="M363" s="399"/>
      <c r="N363" s="55"/>
      <c r="O363" s="55"/>
      <c r="P363" s="55"/>
      <c r="Q363" s="399"/>
      <c r="R363" s="399"/>
      <c r="S363" s="55"/>
      <c r="T363" s="55"/>
      <c r="U363" s="55"/>
      <c r="V363" s="399"/>
      <c r="W363" s="399"/>
      <c r="X363" s="55"/>
      <c r="Y363" s="55"/>
      <c r="Z363" s="55"/>
      <c r="AA363" s="399"/>
      <c r="AB363" s="399"/>
      <c r="AC363" s="55"/>
      <c r="AD363" s="55"/>
      <c r="AE363" s="55"/>
      <c r="AF363" s="55"/>
      <c r="AG363" s="55"/>
      <c r="AH363" s="55"/>
      <c r="AI363" s="55"/>
      <c r="AJ363" s="55"/>
      <c r="AK363" s="55"/>
    </row>
    <row r="364" spans="2:37" ht="15.75" customHeight="1">
      <c r="B364" s="55"/>
      <c r="C364" s="55"/>
      <c r="D364" s="55"/>
      <c r="E364" s="55"/>
      <c r="F364" s="55"/>
      <c r="G364" s="55"/>
      <c r="H364" s="399"/>
      <c r="I364" s="55"/>
      <c r="J364" s="55"/>
      <c r="K364" s="55"/>
      <c r="L364" s="399"/>
      <c r="M364" s="399"/>
      <c r="N364" s="55"/>
      <c r="O364" s="55"/>
      <c r="P364" s="55"/>
      <c r="Q364" s="399"/>
      <c r="R364" s="399"/>
      <c r="S364" s="55"/>
      <c r="T364" s="55"/>
      <c r="U364" s="55"/>
      <c r="V364" s="399"/>
      <c r="W364" s="399"/>
      <c r="X364" s="55"/>
      <c r="Y364" s="55"/>
      <c r="Z364" s="55"/>
      <c r="AA364" s="399"/>
      <c r="AB364" s="399"/>
      <c r="AC364" s="55"/>
      <c r="AD364" s="55"/>
      <c r="AE364" s="55"/>
      <c r="AF364" s="55"/>
      <c r="AG364" s="55"/>
      <c r="AH364" s="55"/>
      <c r="AI364" s="55"/>
      <c r="AJ364" s="55"/>
      <c r="AK364" s="55"/>
    </row>
    <row r="365" spans="2:37" ht="15.75" customHeight="1">
      <c r="B365" s="55"/>
      <c r="C365" s="55"/>
      <c r="D365" s="55"/>
      <c r="E365" s="55"/>
      <c r="F365" s="55"/>
      <c r="G365" s="55"/>
      <c r="H365" s="399"/>
      <c r="I365" s="55"/>
      <c r="J365" s="55"/>
      <c r="K365" s="55"/>
      <c r="L365" s="399"/>
      <c r="M365" s="399"/>
      <c r="N365" s="55"/>
      <c r="O365" s="55"/>
      <c r="P365" s="55"/>
      <c r="Q365" s="399"/>
      <c r="R365" s="399"/>
      <c r="S365" s="55"/>
      <c r="T365" s="55"/>
      <c r="U365" s="55"/>
      <c r="V365" s="399"/>
      <c r="W365" s="399"/>
      <c r="X365" s="55"/>
      <c r="Y365" s="55"/>
      <c r="Z365" s="55"/>
      <c r="AA365" s="399"/>
      <c r="AB365" s="399"/>
      <c r="AC365" s="55"/>
      <c r="AD365" s="55"/>
      <c r="AE365" s="55"/>
      <c r="AF365" s="55"/>
      <c r="AG365" s="55"/>
      <c r="AH365" s="55"/>
      <c r="AI365" s="55"/>
      <c r="AJ365" s="55"/>
      <c r="AK365" s="55"/>
    </row>
    <row r="366" spans="2:37" ht="15.75" customHeight="1">
      <c r="B366" s="55"/>
      <c r="C366" s="55"/>
      <c r="D366" s="55"/>
      <c r="E366" s="55"/>
      <c r="F366" s="55"/>
      <c r="G366" s="55"/>
      <c r="H366" s="399"/>
      <c r="I366" s="55"/>
      <c r="J366" s="55"/>
      <c r="K366" s="55"/>
      <c r="L366" s="399"/>
      <c r="M366" s="399"/>
      <c r="N366" s="55"/>
      <c r="O366" s="55"/>
      <c r="P366" s="55"/>
      <c r="Q366" s="399"/>
      <c r="R366" s="399"/>
      <c r="S366" s="55"/>
      <c r="T366" s="55"/>
      <c r="U366" s="55"/>
      <c r="V366" s="399"/>
      <c r="W366" s="399"/>
      <c r="X366" s="55"/>
      <c r="Y366" s="55"/>
      <c r="Z366" s="55"/>
      <c r="AA366" s="399"/>
      <c r="AB366" s="399"/>
      <c r="AC366" s="55"/>
      <c r="AD366" s="55"/>
      <c r="AE366" s="55"/>
      <c r="AF366" s="55"/>
      <c r="AG366" s="55"/>
      <c r="AH366" s="55"/>
      <c r="AI366" s="55"/>
      <c r="AJ366" s="55"/>
      <c r="AK366" s="55"/>
    </row>
    <row r="367" spans="2:37" ht="15.75" customHeight="1">
      <c r="B367" s="55"/>
      <c r="C367" s="55"/>
      <c r="D367" s="55"/>
      <c r="E367" s="55"/>
      <c r="F367" s="55"/>
      <c r="G367" s="55"/>
      <c r="H367" s="399"/>
      <c r="I367" s="55"/>
      <c r="J367" s="55"/>
      <c r="K367" s="55"/>
      <c r="L367" s="399"/>
      <c r="M367" s="399"/>
      <c r="N367" s="55"/>
      <c r="O367" s="55"/>
      <c r="P367" s="55"/>
      <c r="Q367" s="399"/>
      <c r="R367" s="399"/>
      <c r="S367" s="55"/>
      <c r="T367" s="55"/>
      <c r="U367" s="55"/>
      <c r="V367" s="399"/>
      <c r="W367" s="399"/>
      <c r="X367" s="55"/>
      <c r="Y367" s="55"/>
      <c r="Z367" s="55"/>
      <c r="AA367" s="399"/>
      <c r="AB367" s="399"/>
      <c r="AC367" s="55"/>
      <c r="AD367" s="55"/>
      <c r="AE367" s="55"/>
      <c r="AF367" s="55"/>
      <c r="AG367" s="55"/>
      <c r="AH367" s="55"/>
      <c r="AI367" s="55"/>
      <c r="AJ367" s="55"/>
      <c r="AK367" s="55"/>
    </row>
    <row r="368" spans="2:37" ht="15.75" customHeight="1">
      <c r="B368" s="55"/>
      <c r="C368" s="55"/>
      <c r="D368" s="55"/>
      <c r="E368" s="55"/>
      <c r="F368" s="55"/>
      <c r="G368" s="55"/>
      <c r="H368" s="399"/>
      <c r="I368" s="55"/>
      <c r="J368" s="55"/>
      <c r="K368" s="55"/>
      <c r="L368" s="399"/>
      <c r="M368" s="399"/>
      <c r="N368" s="55"/>
      <c r="O368" s="55"/>
      <c r="P368" s="55"/>
      <c r="Q368" s="399"/>
      <c r="R368" s="399"/>
      <c r="S368" s="55"/>
      <c r="T368" s="55"/>
      <c r="U368" s="55"/>
      <c r="V368" s="399"/>
      <c r="W368" s="399"/>
      <c r="X368" s="55"/>
      <c r="Y368" s="55"/>
      <c r="Z368" s="55"/>
      <c r="AA368" s="399"/>
      <c r="AB368" s="399"/>
      <c r="AC368" s="55"/>
      <c r="AD368" s="55"/>
      <c r="AE368" s="55"/>
      <c r="AF368" s="55"/>
      <c r="AG368" s="55"/>
      <c r="AH368" s="55"/>
      <c r="AI368" s="55"/>
      <c r="AJ368" s="55"/>
      <c r="AK368" s="55"/>
    </row>
    <row r="369" spans="2:37" ht="15.75" customHeight="1">
      <c r="B369" s="55"/>
      <c r="C369" s="55"/>
      <c r="D369" s="55"/>
      <c r="E369" s="55"/>
      <c r="F369" s="55"/>
      <c r="G369" s="55"/>
      <c r="H369" s="399"/>
      <c r="I369" s="55"/>
      <c r="J369" s="55"/>
      <c r="K369" s="55"/>
      <c r="L369" s="399"/>
      <c r="M369" s="399"/>
      <c r="N369" s="55"/>
      <c r="O369" s="55"/>
      <c r="P369" s="55"/>
      <c r="Q369" s="399"/>
      <c r="R369" s="399"/>
      <c r="S369" s="55"/>
      <c r="T369" s="55"/>
      <c r="U369" s="55"/>
      <c r="V369" s="399"/>
      <c r="W369" s="399"/>
      <c r="X369" s="55"/>
      <c r="Y369" s="55"/>
      <c r="Z369" s="55"/>
      <c r="AA369" s="399"/>
      <c r="AB369" s="399"/>
      <c r="AC369" s="55"/>
      <c r="AD369" s="55"/>
      <c r="AE369" s="55"/>
      <c r="AF369" s="55"/>
      <c r="AG369" s="55"/>
      <c r="AH369" s="55"/>
      <c r="AI369" s="55"/>
      <c r="AJ369" s="55"/>
      <c r="AK369" s="55"/>
    </row>
    <row r="370" spans="2:37" ht="15.75" customHeight="1">
      <c r="B370" s="55"/>
      <c r="C370" s="55"/>
      <c r="D370" s="55"/>
      <c r="E370" s="55"/>
      <c r="F370" s="55"/>
      <c r="G370" s="55"/>
      <c r="H370" s="399"/>
      <c r="I370" s="55"/>
      <c r="J370" s="55"/>
      <c r="K370" s="55"/>
      <c r="L370" s="399"/>
      <c r="M370" s="399"/>
      <c r="N370" s="55"/>
      <c r="O370" s="55"/>
      <c r="P370" s="55"/>
      <c r="Q370" s="399"/>
      <c r="R370" s="399"/>
      <c r="S370" s="55"/>
      <c r="T370" s="55"/>
      <c r="U370" s="55"/>
      <c r="V370" s="399"/>
      <c r="W370" s="399"/>
      <c r="X370" s="55"/>
      <c r="Y370" s="55"/>
      <c r="Z370" s="55"/>
      <c r="AA370" s="399"/>
      <c r="AB370" s="399"/>
      <c r="AC370" s="55"/>
      <c r="AD370" s="55"/>
      <c r="AE370" s="55"/>
      <c r="AF370" s="55"/>
      <c r="AG370" s="55"/>
      <c r="AH370" s="55"/>
      <c r="AI370" s="55"/>
      <c r="AJ370" s="55"/>
      <c r="AK370" s="55"/>
    </row>
    <row r="371" spans="2:37" ht="15.75" customHeight="1">
      <c r="B371" s="55"/>
      <c r="C371" s="55"/>
      <c r="D371" s="55"/>
      <c r="E371" s="55"/>
      <c r="F371" s="55"/>
      <c r="G371" s="55"/>
      <c r="H371" s="399"/>
      <c r="I371" s="55"/>
      <c r="J371" s="55"/>
      <c r="K371" s="55"/>
      <c r="L371" s="399"/>
      <c r="M371" s="399"/>
      <c r="N371" s="55"/>
      <c r="O371" s="55"/>
      <c r="P371" s="55"/>
      <c r="Q371" s="399"/>
      <c r="R371" s="399"/>
      <c r="S371" s="55"/>
      <c r="T371" s="55"/>
      <c r="U371" s="55"/>
      <c r="V371" s="399"/>
      <c r="W371" s="399"/>
      <c r="X371" s="55"/>
      <c r="Y371" s="55"/>
      <c r="Z371" s="55"/>
      <c r="AA371" s="399"/>
      <c r="AB371" s="399"/>
      <c r="AC371" s="55"/>
      <c r="AD371" s="55"/>
      <c r="AE371" s="55"/>
      <c r="AF371" s="55"/>
      <c r="AG371" s="55"/>
      <c r="AH371" s="55"/>
      <c r="AI371" s="55"/>
      <c r="AJ371" s="55"/>
      <c r="AK371" s="55"/>
    </row>
    <row r="372" spans="2:37" ht="15.75" customHeight="1">
      <c r="B372" s="55"/>
      <c r="C372" s="55"/>
      <c r="D372" s="55"/>
      <c r="E372" s="55"/>
      <c r="F372" s="55"/>
      <c r="G372" s="55"/>
      <c r="H372" s="399"/>
      <c r="I372" s="55"/>
      <c r="J372" s="55"/>
      <c r="K372" s="55"/>
      <c r="L372" s="399"/>
      <c r="M372" s="399"/>
      <c r="N372" s="55"/>
      <c r="O372" s="55"/>
      <c r="P372" s="55"/>
      <c r="Q372" s="399"/>
      <c r="R372" s="399"/>
      <c r="S372" s="55"/>
      <c r="T372" s="55"/>
      <c r="U372" s="55"/>
      <c r="V372" s="399"/>
      <c r="W372" s="399"/>
      <c r="X372" s="55"/>
      <c r="Y372" s="55"/>
      <c r="Z372" s="55"/>
      <c r="AA372" s="399"/>
      <c r="AB372" s="399"/>
      <c r="AC372" s="55"/>
      <c r="AD372" s="55"/>
      <c r="AE372" s="55"/>
      <c r="AF372" s="55"/>
      <c r="AG372" s="55"/>
      <c r="AH372" s="55"/>
      <c r="AI372" s="55"/>
      <c r="AJ372" s="55"/>
      <c r="AK372" s="55"/>
    </row>
    <row r="373" spans="2:37" ht="15.75" customHeight="1">
      <c r="B373" s="55"/>
      <c r="C373" s="55"/>
      <c r="D373" s="55"/>
      <c r="E373" s="55"/>
      <c r="F373" s="55"/>
      <c r="G373" s="55"/>
      <c r="H373" s="399"/>
      <c r="I373" s="55"/>
      <c r="J373" s="55"/>
      <c r="K373" s="55"/>
      <c r="L373" s="399"/>
      <c r="M373" s="399"/>
      <c r="N373" s="55"/>
      <c r="O373" s="55"/>
      <c r="P373" s="55"/>
      <c r="Q373" s="399"/>
      <c r="R373" s="399"/>
      <c r="S373" s="55"/>
      <c r="T373" s="55"/>
      <c r="U373" s="55"/>
      <c r="V373" s="399"/>
      <c r="W373" s="399"/>
      <c r="X373" s="55"/>
      <c r="Y373" s="55"/>
      <c r="Z373" s="55"/>
      <c r="AA373" s="399"/>
      <c r="AB373" s="399"/>
      <c r="AC373" s="55"/>
      <c r="AD373" s="55"/>
      <c r="AE373" s="55"/>
      <c r="AF373" s="55"/>
      <c r="AG373" s="55"/>
      <c r="AH373" s="55"/>
      <c r="AI373" s="55"/>
      <c r="AJ373" s="55"/>
      <c r="AK373" s="55"/>
    </row>
    <row r="374" spans="2:37" ht="15.75" customHeight="1">
      <c r="B374" s="55"/>
      <c r="C374" s="55"/>
      <c r="D374" s="55"/>
      <c r="E374" s="55"/>
      <c r="F374" s="55"/>
      <c r="G374" s="55"/>
      <c r="H374" s="399"/>
      <c r="I374" s="55"/>
      <c r="J374" s="55"/>
      <c r="K374" s="55"/>
      <c r="L374" s="399"/>
      <c r="M374" s="399"/>
      <c r="N374" s="55"/>
      <c r="O374" s="55"/>
      <c r="P374" s="55"/>
      <c r="Q374" s="399"/>
      <c r="R374" s="399"/>
      <c r="S374" s="55"/>
      <c r="T374" s="55"/>
      <c r="U374" s="55"/>
      <c r="V374" s="399"/>
      <c r="W374" s="399"/>
      <c r="X374" s="55"/>
      <c r="Y374" s="55"/>
      <c r="Z374" s="55"/>
      <c r="AA374" s="399"/>
      <c r="AB374" s="399"/>
      <c r="AC374" s="55"/>
      <c r="AD374" s="55"/>
      <c r="AE374" s="55"/>
      <c r="AF374" s="55"/>
      <c r="AG374" s="55"/>
      <c r="AH374" s="55"/>
      <c r="AI374" s="55"/>
      <c r="AJ374" s="55"/>
      <c r="AK374" s="55"/>
    </row>
    <row r="375" spans="2:37" ht="15.75" customHeight="1">
      <c r="B375" s="55"/>
      <c r="C375" s="55"/>
      <c r="D375" s="55"/>
      <c r="E375" s="55"/>
      <c r="F375" s="55"/>
      <c r="G375" s="55"/>
      <c r="H375" s="399"/>
      <c r="I375" s="55"/>
      <c r="J375" s="55"/>
      <c r="K375" s="55"/>
      <c r="L375" s="399"/>
      <c r="M375" s="399"/>
      <c r="N375" s="55"/>
      <c r="O375" s="55"/>
      <c r="P375" s="55"/>
      <c r="Q375" s="399"/>
      <c r="R375" s="399"/>
      <c r="S375" s="55"/>
      <c r="T375" s="55"/>
      <c r="U375" s="55"/>
      <c r="V375" s="399"/>
      <c r="W375" s="399"/>
      <c r="X375" s="55"/>
      <c r="Y375" s="55"/>
      <c r="Z375" s="55"/>
      <c r="AA375" s="399"/>
      <c r="AB375" s="399"/>
      <c r="AC375" s="55"/>
      <c r="AD375" s="55"/>
      <c r="AE375" s="55"/>
      <c r="AF375" s="55"/>
      <c r="AG375" s="55"/>
      <c r="AH375" s="55"/>
      <c r="AI375" s="55"/>
      <c r="AJ375" s="55"/>
      <c r="AK375" s="55"/>
    </row>
    <row r="376" spans="2:37" ht="15.75" customHeight="1">
      <c r="B376" s="55"/>
      <c r="C376" s="55"/>
      <c r="D376" s="55"/>
      <c r="E376" s="55"/>
      <c r="F376" s="55"/>
      <c r="G376" s="55"/>
      <c r="H376" s="399"/>
      <c r="I376" s="55"/>
      <c r="J376" s="55"/>
      <c r="K376" s="55"/>
      <c r="L376" s="399"/>
      <c r="M376" s="399"/>
      <c r="N376" s="55"/>
      <c r="O376" s="55"/>
      <c r="P376" s="55"/>
      <c r="Q376" s="399"/>
      <c r="R376" s="399"/>
      <c r="S376" s="55"/>
      <c r="T376" s="55"/>
      <c r="U376" s="55"/>
      <c r="V376" s="399"/>
      <c r="W376" s="399"/>
      <c r="X376" s="55"/>
      <c r="Y376" s="55"/>
      <c r="Z376" s="55"/>
      <c r="AA376" s="399"/>
      <c r="AB376" s="399"/>
      <c r="AC376" s="55"/>
      <c r="AD376" s="55"/>
      <c r="AE376" s="55"/>
      <c r="AF376" s="55"/>
      <c r="AG376" s="55"/>
      <c r="AH376" s="55"/>
      <c r="AI376" s="55"/>
      <c r="AJ376" s="55"/>
      <c r="AK376" s="55"/>
    </row>
    <row r="377" spans="2:37" ht="15.75" customHeight="1">
      <c r="B377" s="55"/>
      <c r="C377" s="55"/>
      <c r="D377" s="55"/>
      <c r="E377" s="55"/>
      <c r="F377" s="55"/>
      <c r="G377" s="55"/>
      <c r="H377" s="399"/>
      <c r="I377" s="55"/>
      <c r="J377" s="55"/>
      <c r="K377" s="55"/>
      <c r="L377" s="399"/>
      <c r="M377" s="399"/>
      <c r="N377" s="55"/>
      <c r="O377" s="55"/>
      <c r="P377" s="55"/>
      <c r="Q377" s="399"/>
      <c r="R377" s="399"/>
      <c r="S377" s="55"/>
      <c r="T377" s="55"/>
      <c r="U377" s="55"/>
      <c r="V377" s="399"/>
      <c r="W377" s="399"/>
      <c r="X377" s="55"/>
      <c r="Y377" s="55"/>
      <c r="Z377" s="55"/>
      <c r="AA377" s="399"/>
      <c r="AB377" s="399"/>
      <c r="AC377" s="55"/>
      <c r="AD377" s="55"/>
      <c r="AE377" s="55"/>
      <c r="AF377" s="55"/>
      <c r="AG377" s="55"/>
      <c r="AH377" s="55"/>
      <c r="AI377" s="55"/>
      <c r="AJ377" s="55"/>
      <c r="AK377" s="55"/>
    </row>
    <row r="378" spans="2:37" ht="15.75" customHeight="1">
      <c r="B378" s="55"/>
      <c r="C378" s="55"/>
      <c r="D378" s="55"/>
      <c r="E378" s="55"/>
      <c r="F378" s="55"/>
      <c r="G378" s="55"/>
      <c r="H378" s="399"/>
      <c r="I378" s="55"/>
      <c r="J378" s="55"/>
      <c r="K378" s="55"/>
      <c r="L378" s="399"/>
      <c r="M378" s="399"/>
      <c r="N378" s="55"/>
      <c r="O378" s="55"/>
      <c r="P378" s="55"/>
      <c r="Q378" s="399"/>
      <c r="R378" s="399"/>
      <c r="S378" s="55"/>
      <c r="T378" s="55"/>
      <c r="U378" s="55"/>
      <c r="V378" s="399"/>
      <c r="W378" s="399"/>
      <c r="X378" s="55"/>
      <c r="Y378" s="55"/>
      <c r="Z378" s="55"/>
      <c r="AA378" s="399"/>
      <c r="AB378" s="399"/>
      <c r="AC378" s="55"/>
      <c r="AD378" s="55"/>
      <c r="AE378" s="55"/>
      <c r="AF378" s="55"/>
      <c r="AG378" s="55"/>
      <c r="AH378" s="55"/>
      <c r="AI378" s="55"/>
      <c r="AJ378" s="55"/>
      <c r="AK378" s="55"/>
    </row>
    <row r="379" spans="2:37" ht="15.75" customHeight="1">
      <c r="B379" s="55"/>
      <c r="C379" s="55"/>
      <c r="D379" s="55"/>
      <c r="E379" s="55"/>
      <c r="F379" s="55"/>
      <c r="G379" s="55"/>
      <c r="H379" s="399"/>
      <c r="I379" s="55"/>
      <c r="J379" s="55"/>
      <c r="K379" s="55"/>
      <c r="L379" s="399"/>
      <c r="M379" s="399"/>
      <c r="N379" s="55"/>
      <c r="O379" s="55"/>
      <c r="P379" s="55"/>
      <c r="Q379" s="399"/>
      <c r="R379" s="399"/>
      <c r="S379" s="55"/>
      <c r="T379" s="55"/>
      <c r="U379" s="55"/>
      <c r="V379" s="399"/>
      <c r="W379" s="399"/>
      <c r="X379" s="55"/>
      <c r="Y379" s="55"/>
      <c r="Z379" s="55"/>
      <c r="AA379" s="399"/>
      <c r="AB379" s="399"/>
      <c r="AC379" s="55"/>
      <c r="AD379" s="55"/>
      <c r="AE379" s="55"/>
      <c r="AF379" s="55"/>
      <c r="AG379" s="55"/>
      <c r="AH379" s="55"/>
      <c r="AI379" s="55"/>
      <c r="AJ379" s="55"/>
      <c r="AK379" s="55"/>
    </row>
    <row r="380" spans="2:37" ht="15.75" customHeight="1">
      <c r="B380" s="55"/>
      <c r="C380" s="55"/>
      <c r="D380" s="55"/>
      <c r="E380" s="55"/>
      <c r="F380" s="55"/>
      <c r="G380" s="55"/>
      <c r="H380" s="399"/>
      <c r="I380" s="55"/>
      <c r="J380" s="55"/>
      <c r="K380" s="55"/>
      <c r="L380" s="399"/>
      <c r="M380" s="399"/>
      <c r="N380" s="55"/>
      <c r="O380" s="55"/>
      <c r="P380" s="55"/>
      <c r="Q380" s="399"/>
      <c r="R380" s="399"/>
      <c r="S380" s="55"/>
      <c r="T380" s="55"/>
      <c r="U380" s="55"/>
      <c r="V380" s="399"/>
      <c r="W380" s="399"/>
      <c r="X380" s="55"/>
      <c r="Y380" s="55"/>
      <c r="Z380" s="55"/>
      <c r="AA380" s="399"/>
      <c r="AB380" s="399"/>
      <c r="AC380" s="55"/>
      <c r="AD380" s="55"/>
      <c r="AE380" s="55"/>
      <c r="AF380" s="55"/>
      <c r="AG380" s="55"/>
      <c r="AH380" s="55"/>
      <c r="AI380" s="55"/>
      <c r="AJ380" s="55"/>
      <c r="AK380" s="55"/>
    </row>
    <row r="381" spans="2:37" ht="15.75" customHeight="1">
      <c r="B381" s="55"/>
      <c r="C381" s="55"/>
      <c r="D381" s="55"/>
      <c r="E381" s="55"/>
      <c r="F381" s="55"/>
      <c r="G381" s="55"/>
      <c r="H381" s="399"/>
      <c r="I381" s="55"/>
      <c r="J381" s="55"/>
      <c r="K381" s="55"/>
      <c r="L381" s="399"/>
      <c r="M381" s="399"/>
      <c r="N381" s="55"/>
      <c r="O381" s="55"/>
      <c r="P381" s="55"/>
      <c r="Q381" s="399"/>
      <c r="R381" s="399"/>
      <c r="S381" s="55"/>
      <c r="T381" s="55"/>
      <c r="U381" s="55"/>
      <c r="V381" s="399"/>
      <c r="W381" s="399"/>
      <c r="X381" s="55"/>
      <c r="Y381" s="55"/>
      <c r="Z381" s="55"/>
      <c r="AA381" s="399"/>
      <c r="AB381" s="399"/>
      <c r="AC381" s="55"/>
      <c r="AD381" s="55"/>
      <c r="AE381" s="55"/>
      <c r="AF381" s="55"/>
      <c r="AG381" s="55"/>
      <c r="AH381" s="55"/>
      <c r="AI381" s="55"/>
      <c r="AJ381" s="55"/>
      <c r="AK381" s="55"/>
    </row>
    <row r="382" spans="2:37" ht="15.75" customHeight="1">
      <c r="B382" s="55"/>
      <c r="C382" s="55"/>
      <c r="D382" s="55"/>
      <c r="E382" s="55"/>
      <c r="F382" s="55"/>
      <c r="G382" s="55"/>
      <c r="H382" s="399"/>
      <c r="I382" s="55"/>
      <c r="J382" s="55"/>
      <c r="K382" s="55"/>
      <c r="L382" s="399"/>
      <c r="M382" s="399"/>
      <c r="N382" s="55"/>
      <c r="O382" s="55"/>
      <c r="P382" s="55"/>
      <c r="Q382" s="399"/>
      <c r="R382" s="399"/>
      <c r="S382" s="55"/>
      <c r="T382" s="55"/>
      <c r="U382" s="55"/>
      <c r="V382" s="399"/>
      <c r="W382" s="399"/>
      <c r="X382" s="55"/>
      <c r="Y382" s="55"/>
      <c r="Z382" s="55"/>
      <c r="AA382" s="399"/>
      <c r="AB382" s="399"/>
      <c r="AC382" s="55"/>
      <c r="AD382" s="55"/>
      <c r="AE382" s="55"/>
      <c r="AF382" s="55"/>
      <c r="AG382" s="55"/>
      <c r="AH382" s="55"/>
      <c r="AI382" s="55"/>
      <c r="AJ382" s="55"/>
      <c r="AK382" s="55"/>
    </row>
    <row r="383" spans="2:37" ht="15.75" customHeight="1">
      <c r="B383" s="55"/>
      <c r="C383" s="55"/>
      <c r="D383" s="55"/>
      <c r="E383" s="55"/>
      <c r="F383" s="55"/>
      <c r="G383" s="55"/>
      <c r="H383" s="399"/>
      <c r="I383" s="55"/>
      <c r="J383" s="55"/>
      <c r="K383" s="55"/>
      <c r="L383" s="399"/>
      <c r="M383" s="399"/>
      <c r="N383" s="55"/>
      <c r="O383" s="55"/>
      <c r="P383" s="55"/>
      <c r="Q383" s="399"/>
      <c r="R383" s="399"/>
      <c r="S383" s="55"/>
      <c r="T383" s="55"/>
      <c r="U383" s="55"/>
      <c r="V383" s="399"/>
      <c r="W383" s="399"/>
      <c r="X383" s="55"/>
      <c r="Y383" s="55"/>
      <c r="Z383" s="55"/>
      <c r="AA383" s="399"/>
      <c r="AB383" s="399"/>
      <c r="AC383" s="55"/>
      <c r="AD383" s="55"/>
      <c r="AE383" s="55"/>
      <c r="AF383" s="55"/>
      <c r="AG383" s="55"/>
      <c r="AH383" s="55"/>
      <c r="AI383" s="55"/>
      <c r="AJ383" s="55"/>
      <c r="AK383" s="55"/>
    </row>
    <row r="384" spans="2:37" ht="15.75" customHeight="1">
      <c r="B384" s="55"/>
      <c r="C384" s="55"/>
      <c r="D384" s="55"/>
      <c r="E384" s="55"/>
      <c r="F384" s="55"/>
      <c r="G384" s="55"/>
      <c r="H384" s="399"/>
      <c r="I384" s="55"/>
      <c r="J384" s="55"/>
      <c r="K384" s="55"/>
      <c r="L384" s="399"/>
      <c r="M384" s="399"/>
      <c r="N384" s="55"/>
      <c r="O384" s="55"/>
      <c r="P384" s="55"/>
      <c r="Q384" s="399"/>
      <c r="R384" s="399"/>
      <c r="S384" s="55"/>
      <c r="T384" s="55"/>
      <c r="U384" s="55"/>
      <c r="V384" s="399"/>
      <c r="W384" s="399"/>
      <c r="X384" s="55"/>
      <c r="Y384" s="55"/>
      <c r="Z384" s="55"/>
      <c r="AA384" s="399"/>
      <c r="AB384" s="399"/>
      <c r="AC384" s="55"/>
      <c r="AD384" s="55"/>
      <c r="AE384" s="55"/>
      <c r="AF384" s="55"/>
      <c r="AG384" s="55"/>
      <c r="AH384" s="55"/>
      <c r="AI384" s="55"/>
      <c r="AJ384" s="55"/>
      <c r="AK384" s="55"/>
    </row>
    <row r="385" spans="2:37" ht="15.75" customHeight="1">
      <c r="B385" s="55"/>
      <c r="C385" s="55"/>
      <c r="D385" s="55"/>
      <c r="E385" s="55"/>
      <c r="F385" s="55"/>
      <c r="G385" s="55"/>
      <c r="H385" s="399"/>
      <c r="I385" s="55"/>
      <c r="J385" s="55"/>
      <c r="K385" s="55"/>
      <c r="L385" s="399"/>
      <c r="M385" s="399"/>
      <c r="N385" s="55"/>
      <c r="O385" s="55"/>
      <c r="P385" s="55"/>
      <c r="Q385" s="399"/>
      <c r="R385" s="399"/>
      <c r="S385" s="55"/>
      <c r="T385" s="55"/>
      <c r="U385" s="55"/>
      <c r="V385" s="399"/>
      <c r="W385" s="399"/>
      <c r="X385" s="55"/>
      <c r="Y385" s="55"/>
      <c r="Z385" s="55"/>
      <c r="AA385" s="399"/>
      <c r="AB385" s="399"/>
      <c r="AC385" s="55"/>
      <c r="AD385" s="55"/>
      <c r="AE385" s="55"/>
      <c r="AF385" s="55"/>
      <c r="AG385" s="55"/>
      <c r="AH385" s="55"/>
      <c r="AI385" s="55"/>
      <c r="AJ385" s="55"/>
      <c r="AK385" s="55"/>
    </row>
    <row r="386" spans="2:37" ht="15.75" customHeight="1">
      <c r="B386" s="55"/>
      <c r="C386" s="55"/>
      <c r="D386" s="55"/>
      <c r="E386" s="55"/>
      <c r="F386" s="55"/>
      <c r="G386" s="55"/>
      <c r="H386" s="399"/>
      <c r="I386" s="55"/>
      <c r="J386" s="55"/>
      <c r="K386" s="55"/>
      <c r="L386" s="399"/>
      <c r="M386" s="399"/>
      <c r="N386" s="55"/>
      <c r="O386" s="55"/>
      <c r="P386" s="55"/>
      <c r="Q386" s="399"/>
      <c r="R386" s="399"/>
      <c r="S386" s="55"/>
      <c r="T386" s="55"/>
      <c r="U386" s="55"/>
      <c r="V386" s="399"/>
      <c r="W386" s="399"/>
      <c r="X386" s="55"/>
      <c r="Y386" s="55"/>
      <c r="Z386" s="55"/>
      <c r="AA386" s="399"/>
      <c r="AB386" s="399"/>
      <c r="AC386" s="55"/>
      <c r="AD386" s="55"/>
      <c r="AE386" s="55"/>
      <c r="AF386" s="55"/>
      <c r="AG386" s="55"/>
      <c r="AH386" s="55"/>
      <c r="AI386" s="55"/>
      <c r="AJ386" s="55"/>
      <c r="AK386" s="55"/>
    </row>
    <row r="387" spans="2:37" ht="15.75" customHeight="1">
      <c r="B387" s="55"/>
      <c r="C387" s="55"/>
      <c r="D387" s="55"/>
      <c r="E387" s="55"/>
      <c r="F387" s="55"/>
      <c r="G387" s="55"/>
      <c r="H387" s="399"/>
      <c r="I387" s="55"/>
      <c r="J387" s="55"/>
      <c r="K387" s="55"/>
      <c r="L387" s="399"/>
      <c r="M387" s="399"/>
      <c r="N387" s="55"/>
      <c r="O387" s="55"/>
      <c r="P387" s="55"/>
      <c r="Q387" s="399"/>
      <c r="R387" s="399"/>
      <c r="S387" s="55"/>
      <c r="T387" s="55"/>
      <c r="U387" s="55"/>
      <c r="V387" s="399"/>
      <c r="W387" s="399"/>
      <c r="X387" s="55"/>
      <c r="Y387" s="55"/>
      <c r="Z387" s="55"/>
      <c r="AA387" s="399"/>
      <c r="AB387" s="399"/>
      <c r="AC387" s="55"/>
      <c r="AD387" s="55"/>
      <c r="AE387" s="55"/>
      <c r="AF387" s="55"/>
      <c r="AG387" s="55"/>
      <c r="AH387" s="55"/>
      <c r="AI387" s="55"/>
      <c r="AJ387" s="55"/>
      <c r="AK387" s="55"/>
    </row>
    <row r="388" spans="2:37" ht="15.75" customHeight="1">
      <c r="B388" s="55"/>
      <c r="C388" s="55"/>
      <c r="D388" s="55"/>
      <c r="E388" s="55"/>
      <c r="F388" s="55"/>
      <c r="G388" s="55"/>
      <c r="H388" s="399"/>
      <c r="I388" s="55"/>
      <c r="J388" s="55"/>
      <c r="K388" s="55"/>
      <c r="L388" s="399"/>
      <c r="M388" s="399"/>
      <c r="N388" s="55"/>
      <c r="O388" s="55"/>
      <c r="P388" s="55"/>
      <c r="Q388" s="399"/>
      <c r="R388" s="399"/>
      <c r="S388" s="55"/>
      <c r="T388" s="55"/>
      <c r="U388" s="55"/>
      <c r="V388" s="399"/>
      <c r="W388" s="399"/>
      <c r="X388" s="55"/>
      <c r="Y388" s="55"/>
      <c r="Z388" s="55"/>
      <c r="AA388" s="399"/>
      <c r="AB388" s="399"/>
      <c r="AC388" s="55"/>
      <c r="AD388" s="55"/>
      <c r="AE388" s="55"/>
      <c r="AF388" s="55"/>
      <c r="AG388" s="55"/>
      <c r="AH388" s="55"/>
      <c r="AI388" s="55"/>
      <c r="AJ388" s="55"/>
      <c r="AK388" s="55"/>
    </row>
    <row r="389" spans="2:37" ht="15.75" customHeight="1">
      <c r="B389" s="55"/>
      <c r="C389" s="55"/>
      <c r="D389" s="55"/>
      <c r="E389" s="55"/>
      <c r="F389" s="55"/>
      <c r="G389" s="55"/>
      <c r="H389" s="399"/>
      <c r="I389" s="55"/>
      <c r="J389" s="55"/>
      <c r="K389" s="55"/>
      <c r="L389" s="399"/>
      <c r="M389" s="399"/>
      <c r="N389" s="55"/>
      <c r="O389" s="55"/>
      <c r="P389" s="55"/>
      <c r="Q389" s="399"/>
      <c r="R389" s="399"/>
      <c r="S389" s="55"/>
      <c r="T389" s="55"/>
      <c r="U389" s="55"/>
      <c r="V389" s="399"/>
      <c r="W389" s="399"/>
      <c r="X389" s="55"/>
      <c r="Y389" s="55"/>
      <c r="Z389" s="55"/>
      <c r="AA389" s="399"/>
      <c r="AB389" s="399"/>
      <c r="AC389" s="55"/>
      <c r="AD389" s="55"/>
      <c r="AE389" s="55"/>
      <c r="AF389" s="55"/>
      <c r="AG389" s="55"/>
      <c r="AH389" s="55"/>
      <c r="AI389" s="55"/>
      <c r="AJ389" s="55"/>
      <c r="AK389" s="55"/>
    </row>
    <row r="390" spans="2:37" ht="15.75" customHeight="1">
      <c r="B390" s="55"/>
      <c r="C390" s="55"/>
      <c r="D390" s="55"/>
      <c r="E390" s="55"/>
      <c r="F390" s="55"/>
      <c r="G390" s="55"/>
      <c r="H390" s="399"/>
      <c r="I390" s="55"/>
      <c r="J390" s="55"/>
      <c r="K390" s="55"/>
      <c r="L390" s="399"/>
      <c r="M390" s="399"/>
      <c r="N390" s="55"/>
      <c r="O390" s="55"/>
      <c r="P390" s="55"/>
      <c r="Q390" s="399"/>
      <c r="R390" s="399"/>
      <c r="S390" s="55"/>
      <c r="T390" s="55"/>
      <c r="U390" s="55"/>
      <c r="V390" s="399"/>
      <c r="W390" s="399"/>
      <c r="X390" s="55"/>
      <c r="Y390" s="55"/>
      <c r="Z390" s="55"/>
      <c r="AA390" s="399"/>
      <c r="AB390" s="399"/>
      <c r="AC390" s="55"/>
      <c r="AD390" s="55"/>
      <c r="AE390" s="55"/>
      <c r="AF390" s="55"/>
      <c r="AG390" s="55"/>
      <c r="AH390" s="55"/>
      <c r="AI390" s="55"/>
      <c r="AJ390" s="55"/>
      <c r="AK390" s="55"/>
    </row>
    <row r="391" spans="2:37" ht="15.75" customHeight="1">
      <c r="B391" s="55"/>
      <c r="C391" s="55"/>
      <c r="D391" s="55"/>
      <c r="E391" s="55"/>
      <c r="F391" s="55"/>
      <c r="G391" s="55"/>
      <c r="H391" s="399"/>
      <c r="I391" s="55"/>
      <c r="J391" s="55"/>
      <c r="K391" s="55"/>
      <c r="L391" s="399"/>
      <c r="M391" s="399"/>
      <c r="N391" s="55"/>
      <c r="O391" s="55"/>
      <c r="P391" s="55"/>
      <c r="Q391" s="399"/>
      <c r="R391" s="399"/>
      <c r="S391" s="55"/>
      <c r="T391" s="55"/>
      <c r="U391" s="55"/>
      <c r="V391" s="399"/>
      <c r="W391" s="399"/>
      <c r="X391" s="55"/>
      <c r="Y391" s="55"/>
      <c r="Z391" s="55"/>
      <c r="AA391" s="399"/>
      <c r="AB391" s="399"/>
      <c r="AC391" s="55"/>
      <c r="AD391" s="55"/>
      <c r="AE391" s="55"/>
      <c r="AF391" s="55"/>
      <c r="AG391" s="55"/>
      <c r="AH391" s="55"/>
      <c r="AI391" s="55"/>
      <c r="AJ391" s="55"/>
      <c r="AK391" s="55"/>
    </row>
    <row r="392" spans="2:37" ht="15.75" customHeight="1">
      <c r="B392" s="55"/>
      <c r="C392" s="55"/>
      <c r="D392" s="55"/>
      <c r="E392" s="55"/>
      <c r="F392" s="55"/>
      <c r="G392" s="55"/>
      <c r="H392" s="399"/>
      <c r="I392" s="55"/>
      <c r="J392" s="55"/>
      <c r="K392" s="55"/>
      <c r="L392" s="399"/>
      <c r="M392" s="399"/>
      <c r="N392" s="55"/>
      <c r="O392" s="55"/>
      <c r="P392" s="55"/>
      <c r="Q392" s="399"/>
      <c r="R392" s="399"/>
      <c r="S392" s="55"/>
      <c r="T392" s="55"/>
      <c r="U392" s="55"/>
      <c r="V392" s="399"/>
      <c r="W392" s="399"/>
      <c r="X392" s="55"/>
      <c r="Y392" s="55"/>
      <c r="Z392" s="55"/>
      <c r="AA392" s="399"/>
      <c r="AB392" s="399"/>
      <c r="AC392" s="55"/>
      <c r="AD392" s="55"/>
      <c r="AE392" s="55"/>
      <c r="AF392" s="55"/>
      <c r="AG392" s="55"/>
      <c r="AH392" s="55"/>
      <c r="AI392" s="55"/>
      <c r="AJ392" s="55"/>
      <c r="AK392" s="55"/>
    </row>
    <row r="393" spans="2:37" ht="15.75" customHeight="1">
      <c r="B393" s="55"/>
      <c r="C393" s="55"/>
      <c r="D393" s="55"/>
      <c r="E393" s="55"/>
      <c r="F393" s="55"/>
      <c r="G393" s="55"/>
      <c r="H393" s="399"/>
      <c r="I393" s="55"/>
      <c r="J393" s="55"/>
      <c r="K393" s="55"/>
      <c r="L393" s="399"/>
      <c r="M393" s="399"/>
      <c r="N393" s="55"/>
      <c r="O393" s="55"/>
      <c r="P393" s="55"/>
      <c r="Q393" s="399"/>
      <c r="R393" s="399"/>
      <c r="S393" s="55"/>
      <c r="T393" s="55"/>
      <c r="U393" s="55"/>
      <c r="V393" s="399"/>
      <c r="W393" s="399"/>
      <c r="X393" s="55"/>
      <c r="Y393" s="55"/>
      <c r="Z393" s="55"/>
      <c r="AA393" s="399"/>
      <c r="AB393" s="399"/>
      <c r="AC393" s="55"/>
      <c r="AD393" s="55"/>
      <c r="AE393" s="55"/>
      <c r="AF393" s="55"/>
      <c r="AG393" s="55"/>
      <c r="AH393" s="55"/>
      <c r="AI393" s="55"/>
      <c r="AJ393" s="55"/>
      <c r="AK393" s="55"/>
    </row>
    <row r="394" spans="2:37" ht="15.75" customHeight="1">
      <c r="B394" s="55"/>
      <c r="C394" s="55"/>
      <c r="D394" s="55"/>
      <c r="E394" s="55"/>
      <c r="F394" s="55"/>
      <c r="G394" s="55"/>
      <c r="H394" s="399"/>
      <c r="I394" s="55"/>
      <c r="J394" s="55"/>
      <c r="K394" s="55"/>
      <c r="L394" s="399"/>
      <c r="M394" s="399"/>
      <c r="N394" s="55"/>
      <c r="O394" s="55"/>
      <c r="P394" s="55"/>
      <c r="Q394" s="399"/>
      <c r="R394" s="399"/>
      <c r="S394" s="55"/>
      <c r="T394" s="55"/>
      <c r="U394" s="55"/>
      <c r="V394" s="399"/>
      <c r="W394" s="399"/>
      <c r="X394" s="55"/>
      <c r="Y394" s="55"/>
      <c r="Z394" s="55"/>
      <c r="AA394" s="399"/>
      <c r="AB394" s="399"/>
      <c r="AC394" s="55"/>
      <c r="AD394" s="55"/>
      <c r="AE394" s="55"/>
      <c r="AF394" s="55"/>
      <c r="AG394" s="55"/>
      <c r="AH394" s="55"/>
      <c r="AI394" s="55"/>
      <c r="AJ394" s="55"/>
      <c r="AK394" s="55"/>
    </row>
    <row r="395" spans="2:37" ht="15.75" customHeight="1">
      <c r="B395" s="55"/>
      <c r="C395" s="55"/>
      <c r="D395" s="55"/>
      <c r="E395" s="55"/>
      <c r="F395" s="55"/>
      <c r="G395" s="55"/>
      <c r="H395" s="399"/>
      <c r="I395" s="55"/>
      <c r="J395" s="55"/>
      <c r="K395" s="55"/>
      <c r="L395" s="399"/>
      <c r="M395" s="399"/>
      <c r="N395" s="55"/>
      <c r="O395" s="55"/>
      <c r="P395" s="55"/>
      <c r="Q395" s="399"/>
      <c r="R395" s="399"/>
      <c r="S395" s="55"/>
      <c r="T395" s="55"/>
      <c r="U395" s="55"/>
      <c r="V395" s="399"/>
      <c r="W395" s="399"/>
      <c r="X395" s="55"/>
      <c r="Y395" s="55"/>
      <c r="Z395" s="55"/>
      <c r="AA395" s="399"/>
      <c r="AB395" s="399"/>
      <c r="AC395" s="55"/>
      <c r="AD395" s="55"/>
      <c r="AE395" s="55"/>
      <c r="AF395" s="55"/>
      <c r="AG395" s="55"/>
      <c r="AH395" s="55"/>
      <c r="AI395" s="55"/>
      <c r="AJ395" s="55"/>
      <c r="AK395" s="55"/>
    </row>
    <row r="396" spans="2:37" ht="15.75" customHeight="1">
      <c r="B396" s="55"/>
      <c r="C396" s="55"/>
      <c r="D396" s="55"/>
      <c r="E396" s="55"/>
      <c r="F396" s="55"/>
      <c r="G396" s="55"/>
      <c r="H396" s="399"/>
      <c r="I396" s="55"/>
      <c r="J396" s="55"/>
      <c r="K396" s="55"/>
      <c r="L396" s="399"/>
      <c r="M396" s="399"/>
      <c r="N396" s="55"/>
      <c r="O396" s="55"/>
      <c r="P396" s="55"/>
      <c r="Q396" s="399"/>
      <c r="R396" s="399"/>
      <c r="S396" s="55"/>
      <c r="T396" s="55"/>
      <c r="U396" s="55"/>
      <c r="V396" s="399"/>
      <c r="W396" s="399"/>
      <c r="X396" s="55"/>
      <c r="Y396" s="55"/>
      <c r="Z396" s="55"/>
      <c r="AA396" s="399"/>
      <c r="AB396" s="399"/>
      <c r="AC396" s="55"/>
      <c r="AD396" s="55"/>
      <c r="AE396" s="55"/>
      <c r="AF396" s="55"/>
      <c r="AG396" s="55"/>
      <c r="AH396" s="55"/>
      <c r="AI396" s="55"/>
      <c r="AJ396" s="55"/>
      <c r="AK396" s="55"/>
    </row>
    <row r="397" spans="2:37" ht="15.75" customHeight="1">
      <c r="B397" s="55"/>
      <c r="C397" s="55"/>
      <c r="D397" s="55"/>
      <c r="E397" s="55"/>
      <c r="F397" s="55"/>
      <c r="G397" s="55"/>
      <c r="H397" s="399"/>
      <c r="I397" s="55"/>
      <c r="J397" s="55"/>
      <c r="K397" s="55"/>
      <c r="L397" s="399"/>
      <c r="M397" s="399"/>
      <c r="N397" s="55"/>
      <c r="O397" s="55"/>
      <c r="P397" s="55"/>
      <c r="Q397" s="399"/>
      <c r="R397" s="399"/>
      <c r="S397" s="55"/>
      <c r="T397" s="55"/>
      <c r="U397" s="55"/>
      <c r="V397" s="399"/>
      <c r="W397" s="399"/>
      <c r="X397" s="55"/>
      <c r="Y397" s="55"/>
      <c r="Z397" s="55"/>
      <c r="AA397" s="399"/>
      <c r="AB397" s="399"/>
      <c r="AC397" s="55"/>
      <c r="AD397" s="55"/>
      <c r="AE397" s="55"/>
      <c r="AF397" s="55"/>
      <c r="AG397" s="55"/>
      <c r="AH397" s="55"/>
      <c r="AI397" s="55"/>
      <c r="AJ397" s="55"/>
      <c r="AK397" s="55"/>
    </row>
    <row r="398" spans="2:37" ht="15.75" customHeight="1">
      <c r="B398" s="55"/>
      <c r="C398" s="55"/>
      <c r="D398" s="55"/>
      <c r="E398" s="55"/>
      <c r="F398" s="55"/>
      <c r="G398" s="55"/>
      <c r="H398" s="399"/>
      <c r="I398" s="55"/>
      <c r="J398" s="55"/>
      <c r="K398" s="55"/>
      <c r="L398" s="399"/>
      <c r="M398" s="399"/>
      <c r="N398" s="55"/>
      <c r="O398" s="55"/>
      <c r="P398" s="55"/>
      <c r="Q398" s="399"/>
      <c r="R398" s="399"/>
      <c r="S398" s="55"/>
      <c r="T398" s="55"/>
      <c r="U398" s="55"/>
      <c r="V398" s="399"/>
      <c r="W398" s="399"/>
      <c r="X398" s="55"/>
      <c r="Y398" s="55"/>
      <c r="Z398" s="55"/>
      <c r="AA398" s="399"/>
      <c r="AB398" s="399"/>
      <c r="AC398" s="55"/>
      <c r="AD398" s="55"/>
      <c r="AE398" s="55"/>
      <c r="AF398" s="55"/>
      <c r="AG398" s="55"/>
      <c r="AH398" s="55"/>
      <c r="AI398" s="55"/>
      <c r="AJ398" s="55"/>
      <c r="AK398" s="55"/>
    </row>
    <row r="399" spans="2:37" ht="15.75" customHeight="1">
      <c r="B399" s="55"/>
      <c r="C399" s="55"/>
      <c r="D399" s="55"/>
      <c r="E399" s="55"/>
      <c r="F399" s="55"/>
      <c r="G399" s="55"/>
      <c r="H399" s="399"/>
      <c r="I399" s="55"/>
      <c r="J399" s="55"/>
      <c r="K399" s="55"/>
      <c r="L399" s="399"/>
      <c r="M399" s="399"/>
      <c r="N399" s="55"/>
      <c r="O399" s="55"/>
      <c r="P399" s="55"/>
      <c r="Q399" s="399"/>
      <c r="R399" s="399"/>
      <c r="S399" s="55"/>
      <c r="T399" s="55"/>
      <c r="U399" s="55"/>
      <c r="V399" s="399"/>
      <c r="W399" s="399"/>
      <c r="X399" s="55"/>
      <c r="Y399" s="55"/>
      <c r="Z399" s="55"/>
      <c r="AA399" s="399"/>
      <c r="AB399" s="399"/>
      <c r="AC399" s="55"/>
      <c r="AD399" s="55"/>
      <c r="AE399" s="55"/>
      <c r="AF399" s="55"/>
      <c r="AG399" s="55"/>
      <c r="AH399" s="55"/>
      <c r="AI399" s="55"/>
      <c r="AJ399" s="55"/>
      <c r="AK399" s="55"/>
    </row>
    <row r="400" spans="2:37" ht="15.75" customHeight="1">
      <c r="B400" s="55"/>
      <c r="C400" s="55"/>
      <c r="D400" s="55"/>
      <c r="E400" s="55"/>
      <c r="F400" s="55"/>
      <c r="G400" s="55"/>
      <c r="H400" s="399"/>
      <c r="I400" s="55"/>
      <c r="J400" s="55"/>
      <c r="K400" s="55"/>
      <c r="L400" s="399"/>
      <c r="M400" s="399"/>
      <c r="N400" s="55"/>
      <c r="O400" s="55"/>
      <c r="P400" s="55"/>
      <c r="Q400" s="399"/>
      <c r="R400" s="399"/>
      <c r="S400" s="55"/>
      <c r="T400" s="55"/>
      <c r="U400" s="55"/>
      <c r="V400" s="399"/>
      <c r="W400" s="399"/>
      <c r="X400" s="55"/>
      <c r="Y400" s="55"/>
      <c r="Z400" s="55"/>
      <c r="AA400" s="399"/>
      <c r="AB400" s="399"/>
      <c r="AC400" s="55"/>
      <c r="AD400" s="55"/>
      <c r="AE400" s="55"/>
      <c r="AF400" s="55"/>
      <c r="AG400" s="55"/>
      <c r="AH400" s="55"/>
      <c r="AI400" s="55"/>
      <c r="AJ400" s="55"/>
      <c r="AK400" s="55"/>
    </row>
    <row r="401" spans="2:37" ht="15.75" customHeight="1">
      <c r="B401" s="55"/>
      <c r="C401" s="55"/>
      <c r="D401" s="55"/>
      <c r="E401" s="55"/>
      <c r="F401" s="55"/>
      <c r="G401" s="55"/>
      <c r="H401" s="399"/>
      <c r="I401" s="55"/>
      <c r="J401" s="55"/>
      <c r="K401" s="55"/>
      <c r="L401" s="399"/>
      <c r="M401" s="399"/>
      <c r="N401" s="55"/>
      <c r="O401" s="55"/>
      <c r="P401" s="55"/>
      <c r="Q401" s="399"/>
      <c r="R401" s="399"/>
      <c r="S401" s="55"/>
      <c r="T401" s="55"/>
      <c r="U401" s="55"/>
      <c r="V401" s="399"/>
      <c r="W401" s="399"/>
      <c r="X401" s="55"/>
      <c r="Y401" s="55"/>
      <c r="Z401" s="55"/>
      <c r="AA401" s="399"/>
      <c r="AB401" s="399"/>
      <c r="AC401" s="55"/>
      <c r="AD401" s="55"/>
      <c r="AE401" s="55"/>
      <c r="AF401" s="55"/>
      <c r="AG401" s="55"/>
      <c r="AH401" s="55"/>
      <c r="AI401" s="55"/>
      <c r="AJ401" s="55"/>
      <c r="AK401" s="55"/>
    </row>
    <row r="402" spans="2:37" ht="15.75" customHeight="1">
      <c r="B402" s="55"/>
      <c r="C402" s="55"/>
      <c r="D402" s="55"/>
      <c r="E402" s="55"/>
      <c r="F402" s="55"/>
      <c r="G402" s="55"/>
      <c r="H402" s="399"/>
      <c r="I402" s="55"/>
      <c r="J402" s="55"/>
      <c r="K402" s="55"/>
      <c r="L402" s="399"/>
      <c r="M402" s="399"/>
      <c r="N402" s="55"/>
      <c r="O402" s="55"/>
      <c r="P402" s="55"/>
      <c r="Q402" s="399"/>
      <c r="R402" s="399"/>
      <c r="S402" s="55"/>
      <c r="T402" s="55"/>
      <c r="U402" s="55"/>
      <c r="V402" s="399"/>
      <c r="W402" s="399"/>
      <c r="X402" s="55"/>
      <c r="Y402" s="55"/>
      <c r="Z402" s="55"/>
      <c r="AA402" s="399"/>
      <c r="AB402" s="399"/>
      <c r="AC402" s="55"/>
      <c r="AD402" s="55"/>
      <c r="AE402" s="55"/>
      <c r="AF402" s="55"/>
      <c r="AG402" s="55"/>
      <c r="AH402" s="55"/>
      <c r="AI402" s="55"/>
      <c r="AJ402" s="55"/>
      <c r="AK402" s="55"/>
    </row>
    <row r="403" spans="2:37" ht="15.75" customHeight="1">
      <c r="B403" s="55"/>
      <c r="C403" s="55"/>
      <c r="D403" s="55"/>
      <c r="E403" s="55"/>
      <c r="F403" s="55"/>
      <c r="G403" s="55"/>
      <c r="H403" s="399"/>
      <c r="I403" s="55"/>
      <c r="J403" s="55"/>
      <c r="K403" s="55"/>
      <c r="L403" s="399"/>
      <c r="M403" s="399"/>
      <c r="N403" s="55"/>
      <c r="O403" s="55"/>
      <c r="P403" s="55"/>
      <c r="Q403" s="399"/>
      <c r="R403" s="399"/>
      <c r="S403" s="55"/>
      <c r="T403" s="55"/>
      <c r="U403" s="55"/>
      <c r="V403" s="399"/>
      <c r="W403" s="399"/>
      <c r="X403" s="55"/>
      <c r="Y403" s="55"/>
      <c r="Z403" s="55"/>
      <c r="AA403" s="399"/>
      <c r="AB403" s="399"/>
      <c r="AC403" s="55"/>
      <c r="AD403" s="55"/>
      <c r="AE403" s="55"/>
      <c r="AF403" s="55"/>
      <c r="AG403" s="55"/>
      <c r="AH403" s="55"/>
      <c r="AI403" s="55"/>
      <c r="AJ403" s="55"/>
      <c r="AK403" s="55"/>
    </row>
    <row r="404" spans="2:37" ht="15.75" customHeight="1">
      <c r="B404" s="55"/>
      <c r="C404" s="55"/>
      <c r="D404" s="55"/>
      <c r="E404" s="55"/>
      <c r="F404" s="55"/>
      <c r="G404" s="55"/>
      <c r="H404" s="399"/>
      <c r="I404" s="55"/>
      <c r="J404" s="55"/>
      <c r="K404" s="55"/>
      <c r="L404" s="399"/>
      <c r="M404" s="399"/>
      <c r="N404" s="55"/>
      <c r="O404" s="55"/>
      <c r="P404" s="55"/>
      <c r="Q404" s="399"/>
      <c r="R404" s="399"/>
      <c r="S404" s="55"/>
      <c r="T404" s="55"/>
      <c r="U404" s="55"/>
      <c r="V404" s="399"/>
      <c r="W404" s="399"/>
      <c r="X404" s="55"/>
      <c r="Y404" s="55"/>
      <c r="Z404" s="55"/>
      <c r="AA404" s="399"/>
      <c r="AB404" s="399"/>
      <c r="AC404" s="55"/>
      <c r="AD404" s="55"/>
      <c r="AE404" s="55"/>
      <c r="AF404" s="55"/>
      <c r="AG404" s="55"/>
      <c r="AH404" s="55"/>
      <c r="AI404" s="55"/>
      <c r="AJ404" s="55"/>
      <c r="AK404" s="55"/>
    </row>
    <row r="405" spans="2:37" ht="15.75" customHeight="1">
      <c r="B405" s="55"/>
      <c r="C405" s="55"/>
      <c r="D405" s="55"/>
      <c r="E405" s="55"/>
      <c r="F405" s="55"/>
      <c r="G405" s="55"/>
      <c r="H405" s="399"/>
      <c r="I405" s="55"/>
      <c r="J405" s="55"/>
      <c r="K405" s="55"/>
      <c r="L405" s="399"/>
      <c r="M405" s="399"/>
      <c r="N405" s="55"/>
      <c r="O405" s="55"/>
      <c r="P405" s="55"/>
      <c r="Q405" s="399"/>
      <c r="R405" s="399"/>
      <c r="S405" s="55"/>
      <c r="T405" s="55"/>
      <c r="U405" s="55"/>
      <c r="V405" s="399"/>
      <c r="W405" s="399"/>
      <c r="X405" s="55"/>
      <c r="Y405" s="55"/>
      <c r="Z405" s="55"/>
      <c r="AA405" s="399"/>
      <c r="AB405" s="399"/>
      <c r="AC405" s="55"/>
      <c r="AD405" s="55"/>
      <c r="AE405" s="55"/>
      <c r="AF405" s="55"/>
      <c r="AG405" s="55"/>
      <c r="AH405" s="55"/>
      <c r="AI405" s="55"/>
      <c r="AJ405" s="55"/>
      <c r="AK405" s="55"/>
    </row>
    <row r="406" spans="2:37" ht="15.75" customHeight="1">
      <c r="B406" s="55"/>
      <c r="C406" s="55"/>
      <c r="D406" s="55"/>
      <c r="E406" s="55"/>
      <c r="F406" s="55"/>
      <c r="G406" s="55"/>
      <c r="H406" s="399"/>
      <c r="I406" s="55"/>
      <c r="J406" s="55"/>
      <c r="K406" s="55"/>
      <c r="L406" s="399"/>
      <c r="M406" s="399"/>
      <c r="N406" s="55"/>
      <c r="O406" s="55"/>
      <c r="P406" s="55"/>
      <c r="Q406" s="399"/>
      <c r="R406" s="399"/>
      <c r="S406" s="55"/>
      <c r="T406" s="55"/>
      <c r="U406" s="55"/>
      <c r="V406" s="399"/>
      <c r="W406" s="399"/>
      <c r="X406" s="55"/>
      <c r="Y406" s="55"/>
      <c r="Z406" s="55"/>
      <c r="AA406" s="399"/>
      <c r="AB406" s="399"/>
      <c r="AC406" s="55"/>
      <c r="AD406" s="55"/>
      <c r="AE406" s="55"/>
      <c r="AF406" s="55"/>
      <c r="AG406" s="55"/>
      <c r="AH406" s="55"/>
      <c r="AI406" s="55"/>
      <c r="AJ406" s="55"/>
      <c r="AK406" s="55"/>
    </row>
    <row r="407" spans="2:37" ht="15.75" customHeight="1">
      <c r="B407" s="55"/>
      <c r="C407" s="55"/>
      <c r="D407" s="55"/>
      <c r="E407" s="55"/>
      <c r="F407" s="55"/>
      <c r="G407" s="55"/>
      <c r="H407" s="399"/>
      <c r="I407" s="55"/>
      <c r="J407" s="55"/>
      <c r="K407" s="55"/>
      <c r="L407" s="399"/>
      <c r="M407" s="399"/>
      <c r="N407" s="55"/>
      <c r="O407" s="55"/>
      <c r="P407" s="55"/>
      <c r="Q407" s="399"/>
      <c r="R407" s="399"/>
      <c r="S407" s="55"/>
      <c r="T407" s="55"/>
      <c r="U407" s="55"/>
      <c r="V407" s="399"/>
      <c r="W407" s="399"/>
      <c r="X407" s="55"/>
      <c r="Y407" s="55"/>
      <c r="Z407" s="55"/>
      <c r="AA407" s="399"/>
      <c r="AB407" s="399"/>
      <c r="AC407" s="55"/>
      <c r="AD407" s="55"/>
      <c r="AE407" s="55"/>
      <c r="AF407" s="55"/>
      <c r="AG407" s="55"/>
      <c r="AH407" s="55"/>
      <c r="AI407" s="55"/>
      <c r="AJ407" s="55"/>
      <c r="AK407" s="55"/>
    </row>
    <row r="408" spans="2:37" ht="15.75" customHeight="1">
      <c r="B408" s="55"/>
      <c r="C408" s="55"/>
      <c r="D408" s="55"/>
      <c r="E408" s="55"/>
      <c r="F408" s="55"/>
      <c r="G408" s="55"/>
      <c r="H408" s="399"/>
      <c r="I408" s="55"/>
      <c r="J408" s="55"/>
      <c r="K408" s="55"/>
      <c r="L408" s="399"/>
      <c r="M408" s="399"/>
      <c r="N408" s="55"/>
      <c r="O408" s="55"/>
      <c r="P408" s="55"/>
      <c r="Q408" s="399"/>
      <c r="R408" s="399"/>
      <c r="S408" s="55"/>
      <c r="T408" s="55"/>
      <c r="U408" s="55"/>
      <c r="V408" s="399"/>
      <c r="W408" s="399"/>
      <c r="X408" s="55"/>
      <c r="Y408" s="55"/>
      <c r="Z408" s="55"/>
      <c r="AA408" s="399"/>
      <c r="AB408" s="399"/>
      <c r="AC408" s="55"/>
      <c r="AD408" s="55"/>
      <c r="AE408" s="55"/>
      <c r="AF408" s="55"/>
      <c r="AG408" s="55"/>
      <c r="AH408" s="55"/>
      <c r="AI408" s="55"/>
      <c r="AJ408" s="55"/>
      <c r="AK408" s="55"/>
    </row>
    <row r="409" spans="2:37" ht="15.75" customHeight="1">
      <c r="B409" s="55"/>
      <c r="C409" s="55"/>
      <c r="D409" s="55"/>
      <c r="E409" s="55"/>
      <c r="F409" s="55"/>
      <c r="G409" s="55"/>
      <c r="H409" s="399"/>
      <c r="I409" s="55"/>
      <c r="J409" s="55"/>
      <c r="K409" s="55"/>
      <c r="L409" s="399"/>
      <c r="M409" s="399"/>
      <c r="N409" s="55"/>
      <c r="O409" s="55"/>
      <c r="P409" s="55"/>
      <c r="Q409" s="399"/>
      <c r="R409" s="399"/>
      <c r="S409" s="55"/>
      <c r="T409" s="55"/>
      <c r="U409" s="55"/>
      <c r="V409" s="399"/>
      <c r="W409" s="399"/>
      <c r="X409" s="55"/>
      <c r="Y409" s="55"/>
      <c r="Z409" s="55"/>
      <c r="AA409" s="399"/>
      <c r="AB409" s="399"/>
      <c r="AC409" s="55"/>
      <c r="AD409" s="55"/>
      <c r="AE409" s="55"/>
      <c r="AF409" s="55"/>
      <c r="AG409" s="55"/>
      <c r="AH409" s="55"/>
      <c r="AI409" s="55"/>
      <c r="AJ409" s="55"/>
      <c r="AK409" s="55"/>
    </row>
    <row r="410" spans="2:37" ht="15.75" customHeight="1">
      <c r="B410" s="55"/>
      <c r="C410" s="55"/>
      <c r="D410" s="55"/>
      <c r="E410" s="55"/>
      <c r="F410" s="55"/>
      <c r="G410" s="55"/>
      <c r="H410" s="399"/>
      <c r="I410" s="55"/>
      <c r="J410" s="55"/>
      <c r="K410" s="55"/>
      <c r="L410" s="399"/>
      <c r="M410" s="399"/>
      <c r="N410" s="55"/>
      <c r="O410" s="55"/>
      <c r="P410" s="55"/>
      <c r="Q410" s="399"/>
      <c r="R410" s="399"/>
      <c r="S410" s="55"/>
      <c r="T410" s="55"/>
      <c r="U410" s="55"/>
      <c r="V410" s="399"/>
      <c r="W410" s="399"/>
      <c r="X410" s="55"/>
      <c r="Y410" s="55"/>
      <c r="Z410" s="55"/>
      <c r="AA410" s="399"/>
      <c r="AB410" s="399"/>
      <c r="AC410" s="55"/>
      <c r="AD410" s="55"/>
      <c r="AE410" s="55"/>
      <c r="AF410" s="55"/>
      <c r="AG410" s="55"/>
      <c r="AH410" s="55"/>
      <c r="AI410" s="55"/>
      <c r="AJ410" s="55"/>
      <c r="AK410" s="55"/>
    </row>
    <row r="411" spans="2:37" ht="15.75" customHeight="1">
      <c r="B411" s="55"/>
      <c r="C411" s="55"/>
      <c r="D411" s="55"/>
      <c r="E411" s="55"/>
      <c r="F411" s="55"/>
      <c r="G411" s="55"/>
      <c r="H411" s="399"/>
      <c r="I411" s="55"/>
      <c r="J411" s="55"/>
      <c r="K411" s="55"/>
      <c r="L411" s="399"/>
      <c r="M411" s="399"/>
      <c r="N411" s="55"/>
      <c r="O411" s="55"/>
      <c r="P411" s="55"/>
      <c r="Q411" s="399"/>
      <c r="R411" s="399"/>
      <c r="S411" s="55"/>
      <c r="T411" s="55"/>
      <c r="U411" s="55"/>
      <c r="V411" s="399"/>
      <c r="W411" s="399"/>
      <c r="X411" s="55"/>
      <c r="Y411" s="55"/>
      <c r="Z411" s="55"/>
      <c r="AA411" s="399"/>
      <c r="AB411" s="399"/>
      <c r="AC411" s="55"/>
      <c r="AD411" s="55"/>
      <c r="AE411" s="55"/>
      <c r="AF411" s="55"/>
      <c r="AG411" s="55"/>
      <c r="AH411" s="55"/>
      <c r="AI411" s="55"/>
      <c r="AJ411" s="55"/>
      <c r="AK411" s="55"/>
    </row>
    <row r="412" spans="2:37" ht="15.75" customHeight="1">
      <c r="B412" s="55"/>
      <c r="C412" s="55"/>
      <c r="D412" s="55"/>
      <c r="E412" s="55"/>
      <c r="F412" s="55"/>
      <c r="G412" s="55"/>
      <c r="H412" s="399"/>
      <c r="I412" s="55"/>
      <c r="J412" s="55"/>
      <c r="K412" s="55"/>
      <c r="L412" s="399"/>
      <c r="M412" s="399"/>
      <c r="N412" s="55"/>
      <c r="O412" s="55"/>
      <c r="P412" s="55"/>
      <c r="Q412" s="399"/>
      <c r="R412" s="399"/>
      <c r="S412" s="55"/>
      <c r="T412" s="55"/>
      <c r="U412" s="55"/>
      <c r="V412" s="399"/>
      <c r="W412" s="399"/>
      <c r="X412" s="55"/>
      <c r="Y412" s="55"/>
      <c r="Z412" s="55"/>
      <c r="AA412" s="399"/>
      <c r="AB412" s="399"/>
      <c r="AC412" s="55"/>
      <c r="AD412" s="55"/>
      <c r="AE412" s="55"/>
      <c r="AF412" s="55"/>
      <c r="AG412" s="55"/>
      <c r="AH412" s="55"/>
      <c r="AI412" s="55"/>
      <c r="AJ412" s="55"/>
      <c r="AK412" s="55"/>
    </row>
    <row r="413" spans="2:37" ht="15.75" customHeight="1">
      <c r="B413" s="55"/>
      <c r="C413" s="55"/>
      <c r="D413" s="55"/>
      <c r="E413" s="55"/>
      <c r="F413" s="55"/>
      <c r="G413" s="55"/>
      <c r="H413" s="399"/>
      <c r="I413" s="55"/>
      <c r="J413" s="55"/>
      <c r="K413" s="55"/>
      <c r="L413" s="399"/>
      <c r="M413" s="399"/>
      <c r="N413" s="55"/>
      <c r="O413" s="55"/>
      <c r="P413" s="55"/>
      <c r="Q413" s="399"/>
      <c r="R413" s="399"/>
      <c r="S413" s="55"/>
      <c r="T413" s="55"/>
      <c r="U413" s="55"/>
      <c r="V413" s="399"/>
      <c r="W413" s="399"/>
      <c r="X413" s="55"/>
      <c r="Y413" s="55"/>
      <c r="Z413" s="55"/>
      <c r="AA413" s="399"/>
      <c r="AB413" s="399"/>
      <c r="AC413" s="55"/>
      <c r="AD413" s="55"/>
      <c r="AE413" s="55"/>
      <c r="AF413" s="55"/>
      <c r="AG413" s="55"/>
      <c r="AH413" s="55"/>
      <c r="AI413" s="55"/>
      <c r="AJ413" s="55"/>
      <c r="AK413" s="55"/>
    </row>
    <row r="414" spans="2:37" ht="15.75" customHeight="1">
      <c r="B414" s="55"/>
      <c r="C414" s="55"/>
      <c r="D414" s="55"/>
      <c r="E414" s="55"/>
      <c r="F414" s="55"/>
      <c r="G414" s="55"/>
      <c r="H414" s="399"/>
      <c r="I414" s="55"/>
      <c r="J414" s="55"/>
      <c r="K414" s="55"/>
      <c r="L414" s="399"/>
      <c r="M414" s="399"/>
      <c r="N414" s="55"/>
      <c r="O414" s="55"/>
      <c r="P414" s="55"/>
      <c r="Q414" s="399"/>
      <c r="R414" s="399"/>
      <c r="S414" s="55"/>
      <c r="T414" s="55"/>
      <c r="U414" s="55"/>
      <c r="V414" s="399"/>
      <c r="W414" s="399"/>
      <c r="X414" s="55"/>
      <c r="Y414" s="55"/>
      <c r="Z414" s="55"/>
      <c r="AA414" s="399"/>
      <c r="AB414" s="399"/>
      <c r="AC414" s="55"/>
      <c r="AD414" s="55"/>
      <c r="AE414" s="55"/>
      <c r="AF414" s="55"/>
      <c r="AG414" s="55"/>
      <c r="AH414" s="55"/>
      <c r="AI414" s="55"/>
      <c r="AJ414" s="55"/>
      <c r="AK414" s="55"/>
    </row>
    <row r="415" spans="2:37" ht="15.75" customHeight="1">
      <c r="B415" s="55"/>
      <c r="C415" s="55"/>
      <c r="D415" s="55"/>
      <c r="E415" s="55"/>
      <c r="F415" s="55"/>
      <c r="G415" s="55"/>
      <c r="H415" s="399"/>
      <c r="I415" s="55"/>
      <c r="J415" s="55"/>
      <c r="K415" s="55"/>
      <c r="L415" s="399"/>
      <c r="M415" s="399"/>
      <c r="N415" s="55"/>
      <c r="O415" s="55"/>
      <c r="P415" s="55"/>
      <c r="Q415" s="399"/>
      <c r="R415" s="399"/>
      <c r="S415" s="55"/>
      <c r="T415" s="55"/>
      <c r="U415" s="55"/>
      <c r="V415" s="399"/>
      <c r="W415" s="399"/>
      <c r="X415" s="55"/>
      <c r="Y415" s="55"/>
      <c r="Z415" s="55"/>
      <c r="AA415" s="399"/>
      <c r="AB415" s="399"/>
      <c r="AC415" s="55"/>
      <c r="AD415" s="55"/>
      <c r="AE415" s="55"/>
      <c r="AF415" s="55"/>
      <c r="AG415" s="55"/>
      <c r="AH415" s="55"/>
      <c r="AI415" s="55"/>
      <c r="AJ415" s="55"/>
      <c r="AK415" s="55"/>
    </row>
    <row r="416" spans="2:37" ht="15.75" customHeight="1">
      <c r="B416" s="55"/>
      <c r="C416" s="55"/>
      <c r="D416" s="55"/>
      <c r="E416" s="55"/>
      <c r="F416" s="55"/>
      <c r="G416" s="55"/>
      <c r="H416" s="399"/>
      <c r="I416" s="55"/>
      <c r="J416" s="55"/>
      <c r="K416" s="55"/>
      <c r="L416" s="399"/>
      <c r="M416" s="399"/>
      <c r="N416" s="55"/>
      <c r="O416" s="55"/>
      <c r="P416" s="55"/>
      <c r="Q416" s="399"/>
      <c r="R416" s="399"/>
      <c r="S416" s="55"/>
      <c r="T416" s="55"/>
      <c r="U416" s="55"/>
      <c r="V416" s="399"/>
      <c r="W416" s="399"/>
      <c r="X416" s="55"/>
      <c r="Y416" s="55"/>
      <c r="Z416" s="55"/>
      <c r="AA416" s="399"/>
      <c r="AB416" s="399"/>
      <c r="AC416" s="55"/>
      <c r="AD416" s="55"/>
      <c r="AE416" s="55"/>
      <c r="AF416" s="55"/>
      <c r="AG416" s="55"/>
      <c r="AH416" s="55"/>
      <c r="AI416" s="55"/>
      <c r="AJ416" s="55"/>
      <c r="AK416" s="55"/>
    </row>
    <row r="417" spans="2:37" ht="15.75" customHeight="1">
      <c r="B417" s="55"/>
      <c r="C417" s="55"/>
      <c r="D417" s="55"/>
      <c r="E417" s="55"/>
      <c r="F417" s="55"/>
      <c r="G417" s="55"/>
      <c r="H417" s="399"/>
      <c r="I417" s="55"/>
      <c r="J417" s="55"/>
      <c r="K417" s="55"/>
      <c r="L417" s="399"/>
      <c r="M417" s="399"/>
      <c r="N417" s="55"/>
      <c r="O417" s="55"/>
      <c r="P417" s="55"/>
      <c r="Q417" s="399"/>
      <c r="R417" s="399"/>
      <c r="S417" s="55"/>
      <c r="T417" s="55"/>
      <c r="U417" s="55"/>
      <c r="V417" s="399"/>
      <c r="W417" s="399"/>
      <c r="X417" s="55"/>
      <c r="Y417" s="55"/>
      <c r="Z417" s="55"/>
      <c r="AA417" s="399"/>
      <c r="AB417" s="399"/>
      <c r="AC417" s="55"/>
      <c r="AD417" s="55"/>
      <c r="AE417" s="55"/>
      <c r="AF417" s="55"/>
      <c r="AG417" s="55"/>
      <c r="AH417" s="55"/>
      <c r="AI417" s="55"/>
      <c r="AJ417" s="55"/>
      <c r="AK417" s="55"/>
    </row>
    <row r="418" spans="2:37" ht="15.75" customHeight="1">
      <c r="B418" s="55"/>
      <c r="C418" s="55"/>
      <c r="D418" s="55"/>
      <c r="E418" s="55"/>
      <c r="F418" s="55"/>
      <c r="G418" s="55"/>
      <c r="H418" s="399"/>
      <c r="I418" s="55"/>
      <c r="J418" s="55"/>
      <c r="K418" s="55"/>
      <c r="L418" s="399"/>
      <c r="M418" s="399"/>
      <c r="N418" s="55"/>
      <c r="O418" s="55"/>
      <c r="P418" s="55"/>
      <c r="Q418" s="399"/>
      <c r="R418" s="399"/>
      <c r="S418" s="55"/>
      <c r="T418" s="55"/>
      <c r="U418" s="55"/>
      <c r="V418" s="399"/>
      <c r="W418" s="399"/>
      <c r="X418" s="55"/>
      <c r="Y418" s="55"/>
      <c r="Z418" s="55"/>
      <c r="AA418" s="399"/>
      <c r="AB418" s="399"/>
      <c r="AC418" s="55"/>
      <c r="AD418" s="55"/>
      <c r="AE418" s="55"/>
      <c r="AF418" s="55"/>
      <c r="AG418" s="55"/>
      <c r="AH418" s="55"/>
      <c r="AI418" s="55"/>
      <c r="AJ418" s="55"/>
      <c r="AK418" s="55"/>
    </row>
    <row r="419" spans="2:37" ht="15.75" customHeight="1">
      <c r="B419" s="55"/>
      <c r="C419" s="55"/>
      <c r="D419" s="55"/>
      <c r="E419" s="55"/>
      <c r="F419" s="55"/>
      <c r="G419" s="55"/>
      <c r="H419" s="399"/>
      <c r="I419" s="55"/>
      <c r="J419" s="55"/>
      <c r="K419" s="55"/>
      <c r="L419" s="399"/>
      <c r="M419" s="399"/>
      <c r="N419" s="55"/>
      <c r="O419" s="55"/>
      <c r="P419" s="55"/>
      <c r="Q419" s="399"/>
      <c r="R419" s="399"/>
      <c r="S419" s="55"/>
      <c r="T419" s="55"/>
      <c r="U419" s="55"/>
      <c r="V419" s="399"/>
      <c r="W419" s="399"/>
      <c r="X419" s="55"/>
      <c r="Y419" s="55"/>
      <c r="Z419" s="55"/>
      <c r="AA419" s="399"/>
      <c r="AB419" s="399"/>
      <c r="AC419" s="55"/>
      <c r="AD419" s="55"/>
      <c r="AE419" s="55"/>
      <c r="AF419" s="55"/>
      <c r="AG419" s="55"/>
      <c r="AH419" s="55"/>
      <c r="AI419" s="55"/>
      <c r="AJ419" s="55"/>
      <c r="AK419" s="55"/>
    </row>
    <row r="420" spans="2:37" ht="15.75" customHeight="1">
      <c r="B420" s="55"/>
      <c r="C420" s="55"/>
      <c r="D420" s="55"/>
      <c r="E420" s="55"/>
      <c r="F420" s="55"/>
      <c r="G420" s="55"/>
      <c r="H420" s="399"/>
      <c r="I420" s="55"/>
      <c r="J420" s="55"/>
      <c r="K420" s="55"/>
      <c r="L420" s="399"/>
      <c r="M420" s="399"/>
      <c r="N420" s="55"/>
      <c r="O420" s="55"/>
      <c r="P420" s="55"/>
      <c r="Q420" s="399"/>
      <c r="R420" s="399"/>
      <c r="S420" s="55"/>
      <c r="T420" s="55"/>
      <c r="U420" s="55"/>
      <c r="V420" s="399"/>
      <c r="W420" s="399"/>
      <c r="X420" s="55"/>
      <c r="Y420" s="55"/>
      <c r="Z420" s="55"/>
      <c r="AA420" s="399"/>
      <c r="AB420" s="399"/>
      <c r="AC420" s="55"/>
      <c r="AD420" s="55"/>
      <c r="AE420" s="55"/>
      <c r="AF420" s="55"/>
      <c r="AG420" s="55"/>
      <c r="AH420" s="55"/>
      <c r="AI420" s="55"/>
      <c r="AJ420" s="55"/>
      <c r="AK420" s="55"/>
    </row>
    <row r="421" spans="2:37" ht="15.75" customHeight="1">
      <c r="B421" s="55"/>
      <c r="C421" s="55"/>
      <c r="D421" s="55"/>
      <c r="E421" s="55"/>
      <c r="F421" s="55"/>
      <c r="G421" s="55"/>
      <c r="H421" s="399"/>
      <c r="I421" s="55"/>
      <c r="J421" s="55"/>
      <c r="K421" s="55"/>
      <c r="L421" s="399"/>
      <c r="M421" s="399"/>
      <c r="N421" s="55"/>
      <c r="O421" s="55"/>
      <c r="P421" s="55"/>
      <c r="Q421" s="399"/>
      <c r="R421" s="399"/>
      <c r="S421" s="55"/>
      <c r="T421" s="55"/>
      <c r="U421" s="55"/>
      <c r="V421" s="399"/>
      <c r="W421" s="399"/>
      <c r="X421" s="55"/>
      <c r="Y421" s="55"/>
      <c r="Z421" s="55"/>
      <c r="AA421" s="399"/>
      <c r="AB421" s="399"/>
      <c r="AC421" s="55"/>
      <c r="AD421" s="55"/>
      <c r="AE421" s="55"/>
      <c r="AF421" s="55"/>
      <c r="AG421" s="55"/>
      <c r="AH421" s="55"/>
      <c r="AI421" s="55"/>
      <c r="AJ421" s="55"/>
      <c r="AK421" s="55"/>
    </row>
    <row r="422" spans="2:37" ht="15.75" customHeight="1">
      <c r="B422" s="55"/>
      <c r="C422" s="55"/>
      <c r="D422" s="55"/>
      <c r="E422" s="55"/>
      <c r="F422" s="55"/>
      <c r="G422" s="55"/>
      <c r="H422" s="399"/>
      <c r="I422" s="55"/>
      <c r="J422" s="55"/>
      <c r="K422" s="55"/>
      <c r="L422" s="399"/>
      <c r="M422" s="399"/>
      <c r="N422" s="55"/>
      <c r="O422" s="55"/>
      <c r="P422" s="55"/>
      <c r="Q422" s="399"/>
      <c r="R422" s="399"/>
      <c r="S422" s="55"/>
      <c r="T422" s="55"/>
      <c r="U422" s="55"/>
      <c r="V422" s="399"/>
      <c r="W422" s="399"/>
      <c r="X422" s="55"/>
      <c r="Y422" s="55"/>
      <c r="Z422" s="55"/>
      <c r="AA422" s="399"/>
      <c r="AB422" s="399"/>
      <c r="AC422" s="55"/>
      <c r="AD422" s="55"/>
      <c r="AE422" s="55"/>
      <c r="AF422" s="55"/>
      <c r="AG422" s="55"/>
      <c r="AH422" s="55"/>
      <c r="AI422" s="55"/>
      <c r="AJ422" s="55"/>
      <c r="AK422" s="55"/>
    </row>
    <row r="423" spans="2:37" ht="15.75" customHeight="1">
      <c r="B423" s="55"/>
      <c r="C423" s="55"/>
      <c r="D423" s="55"/>
      <c r="E423" s="55"/>
      <c r="F423" s="55"/>
      <c r="G423" s="55"/>
      <c r="H423" s="399"/>
      <c r="I423" s="55"/>
      <c r="J423" s="55"/>
      <c r="K423" s="55"/>
      <c r="L423" s="399"/>
      <c r="M423" s="399"/>
      <c r="N423" s="55"/>
      <c r="O423" s="55"/>
      <c r="P423" s="55"/>
      <c r="Q423" s="399"/>
      <c r="R423" s="399"/>
      <c r="S423" s="55"/>
      <c r="T423" s="55"/>
      <c r="U423" s="55"/>
      <c r="V423" s="399"/>
      <c r="W423" s="399"/>
      <c r="X423" s="55"/>
      <c r="Y423" s="55"/>
      <c r="Z423" s="55"/>
      <c r="AA423" s="399"/>
      <c r="AB423" s="399"/>
      <c r="AC423" s="55"/>
      <c r="AD423" s="55"/>
      <c r="AE423" s="55"/>
      <c r="AF423" s="55"/>
      <c r="AG423" s="55"/>
      <c r="AH423" s="55"/>
      <c r="AI423" s="55"/>
      <c r="AJ423" s="55"/>
      <c r="AK423" s="55"/>
    </row>
    <row r="424" spans="2:37" ht="15.75" customHeight="1">
      <c r="B424" s="55"/>
      <c r="C424" s="55"/>
      <c r="D424" s="55"/>
      <c r="E424" s="55"/>
      <c r="F424" s="55"/>
      <c r="G424" s="55"/>
      <c r="H424" s="399"/>
      <c r="I424" s="55"/>
      <c r="J424" s="55"/>
      <c r="K424" s="55"/>
      <c r="L424" s="399"/>
      <c r="M424" s="399"/>
      <c r="N424" s="55"/>
      <c r="O424" s="55"/>
      <c r="P424" s="55"/>
      <c r="Q424" s="399"/>
      <c r="R424" s="399"/>
      <c r="S424" s="55"/>
      <c r="T424" s="55"/>
      <c r="U424" s="55"/>
      <c r="V424" s="399"/>
      <c r="W424" s="399"/>
      <c r="X424" s="55"/>
      <c r="Y424" s="55"/>
      <c r="Z424" s="55"/>
      <c r="AA424" s="399"/>
      <c r="AB424" s="399"/>
      <c r="AC424" s="55"/>
      <c r="AD424" s="55"/>
      <c r="AE424" s="55"/>
      <c r="AF424" s="55"/>
      <c r="AG424" s="55"/>
      <c r="AH424" s="55"/>
      <c r="AI424" s="55"/>
      <c r="AJ424" s="55"/>
      <c r="AK424" s="55"/>
    </row>
    <row r="425" spans="2:37" ht="15.75" customHeight="1">
      <c r="B425" s="55"/>
      <c r="C425" s="55"/>
      <c r="D425" s="55"/>
      <c r="E425" s="55"/>
      <c r="F425" s="55"/>
      <c r="G425" s="55"/>
      <c r="H425" s="399"/>
      <c r="I425" s="55"/>
      <c r="J425" s="55"/>
      <c r="K425" s="55"/>
      <c r="L425" s="399"/>
      <c r="M425" s="399"/>
      <c r="N425" s="55"/>
      <c r="O425" s="55"/>
      <c r="P425" s="55"/>
      <c r="Q425" s="399"/>
      <c r="R425" s="399"/>
      <c r="S425" s="55"/>
      <c r="T425" s="55"/>
      <c r="U425" s="55"/>
      <c r="V425" s="399"/>
      <c r="W425" s="399"/>
      <c r="X425" s="55"/>
      <c r="Y425" s="55"/>
      <c r="Z425" s="55"/>
      <c r="AA425" s="399"/>
      <c r="AB425" s="399"/>
      <c r="AC425" s="55"/>
      <c r="AD425" s="55"/>
      <c r="AE425" s="55"/>
      <c r="AF425" s="55"/>
      <c r="AG425" s="55"/>
      <c r="AH425" s="55"/>
      <c r="AI425" s="55"/>
      <c r="AJ425" s="55"/>
      <c r="AK425" s="55"/>
    </row>
    <row r="426" spans="2:37" ht="15.75" customHeight="1">
      <c r="B426" s="55"/>
      <c r="C426" s="55"/>
      <c r="D426" s="55"/>
      <c r="E426" s="55"/>
      <c r="F426" s="55"/>
      <c r="G426" s="55"/>
      <c r="H426" s="399"/>
      <c r="I426" s="55"/>
      <c r="J426" s="55"/>
      <c r="K426" s="55"/>
      <c r="L426" s="399"/>
      <c r="M426" s="399"/>
      <c r="N426" s="55"/>
      <c r="O426" s="55"/>
      <c r="P426" s="55"/>
      <c r="Q426" s="399"/>
      <c r="R426" s="399"/>
      <c r="S426" s="55"/>
      <c r="T426" s="55"/>
      <c r="U426" s="55"/>
      <c r="V426" s="399"/>
      <c r="W426" s="399"/>
      <c r="X426" s="55"/>
      <c r="Y426" s="55"/>
      <c r="Z426" s="55"/>
      <c r="AA426" s="399"/>
      <c r="AB426" s="399"/>
      <c r="AC426" s="55"/>
      <c r="AD426" s="55"/>
      <c r="AE426" s="55"/>
      <c r="AF426" s="55"/>
      <c r="AG426" s="55"/>
      <c r="AH426" s="55"/>
      <c r="AI426" s="55"/>
      <c r="AJ426" s="55"/>
      <c r="AK426" s="55"/>
    </row>
    <row r="427" spans="2:37" ht="15.75" customHeight="1">
      <c r="B427" s="55"/>
      <c r="C427" s="55"/>
      <c r="D427" s="55"/>
      <c r="E427" s="55"/>
      <c r="F427" s="55"/>
      <c r="G427" s="55"/>
      <c r="H427" s="399"/>
      <c r="I427" s="55"/>
      <c r="J427" s="55"/>
      <c r="K427" s="55"/>
      <c r="L427" s="399"/>
      <c r="M427" s="399"/>
      <c r="N427" s="55"/>
      <c r="O427" s="55"/>
      <c r="P427" s="55"/>
      <c r="Q427" s="399"/>
      <c r="R427" s="399"/>
      <c r="S427" s="55"/>
      <c r="T427" s="55"/>
      <c r="U427" s="55"/>
      <c r="V427" s="399"/>
      <c r="W427" s="399"/>
      <c r="X427" s="55"/>
      <c r="Y427" s="55"/>
      <c r="Z427" s="55"/>
      <c r="AA427" s="399"/>
      <c r="AB427" s="399"/>
      <c r="AC427" s="55"/>
      <c r="AD427" s="55"/>
      <c r="AE427" s="55"/>
      <c r="AF427" s="55"/>
      <c r="AG427" s="55"/>
      <c r="AH427" s="55"/>
      <c r="AI427" s="55"/>
      <c r="AJ427" s="55"/>
      <c r="AK427" s="55"/>
    </row>
    <row r="428" spans="2:37" ht="15.75" customHeight="1">
      <c r="B428" s="55"/>
      <c r="C428" s="55"/>
      <c r="D428" s="55"/>
      <c r="E428" s="55"/>
      <c r="F428" s="55"/>
      <c r="G428" s="55"/>
      <c r="H428" s="399"/>
      <c r="I428" s="55"/>
      <c r="J428" s="55"/>
      <c r="K428" s="55"/>
      <c r="L428" s="399"/>
      <c r="M428" s="399"/>
      <c r="N428" s="55"/>
      <c r="O428" s="55"/>
      <c r="P428" s="55"/>
      <c r="Q428" s="399"/>
      <c r="R428" s="399"/>
      <c r="S428" s="55"/>
      <c r="T428" s="55"/>
      <c r="U428" s="55"/>
      <c r="V428" s="399"/>
      <c r="W428" s="399"/>
      <c r="X428" s="55"/>
      <c r="Y428" s="55"/>
      <c r="Z428" s="55"/>
      <c r="AA428" s="399"/>
      <c r="AB428" s="399"/>
      <c r="AC428" s="55"/>
      <c r="AD428" s="55"/>
      <c r="AE428" s="55"/>
      <c r="AF428" s="55"/>
      <c r="AG428" s="55"/>
      <c r="AH428" s="55"/>
      <c r="AI428" s="55"/>
      <c r="AJ428" s="55"/>
      <c r="AK428" s="55"/>
    </row>
    <row r="429" spans="2:37" ht="15.75" customHeight="1">
      <c r="B429" s="55"/>
      <c r="C429" s="55"/>
      <c r="D429" s="55"/>
      <c r="E429" s="55"/>
      <c r="F429" s="55"/>
      <c r="G429" s="55"/>
      <c r="H429" s="399"/>
      <c r="I429" s="55"/>
      <c r="J429" s="55"/>
      <c r="K429" s="55"/>
      <c r="L429" s="399"/>
      <c r="M429" s="399"/>
      <c r="N429" s="55"/>
      <c r="O429" s="55"/>
      <c r="P429" s="55"/>
      <c r="Q429" s="399"/>
      <c r="R429" s="399"/>
      <c r="S429" s="55"/>
      <c r="T429" s="55"/>
      <c r="U429" s="55"/>
      <c r="V429" s="399"/>
      <c r="W429" s="399"/>
      <c r="X429" s="55"/>
      <c r="Y429" s="55"/>
      <c r="Z429" s="55"/>
      <c r="AA429" s="399"/>
      <c r="AB429" s="399"/>
      <c r="AC429" s="55"/>
      <c r="AD429" s="55"/>
      <c r="AE429" s="55"/>
      <c r="AF429" s="55"/>
      <c r="AG429" s="55"/>
      <c r="AH429" s="55"/>
      <c r="AI429" s="55"/>
      <c r="AJ429" s="55"/>
      <c r="AK429" s="55"/>
    </row>
    <row r="430" spans="2:37" ht="15.75" customHeight="1">
      <c r="B430" s="55"/>
      <c r="C430" s="55"/>
      <c r="D430" s="55"/>
      <c r="E430" s="55"/>
      <c r="F430" s="55"/>
      <c r="G430" s="55"/>
      <c r="H430" s="399"/>
      <c r="I430" s="55"/>
      <c r="J430" s="55"/>
      <c r="K430" s="55"/>
      <c r="L430" s="399"/>
      <c r="M430" s="399"/>
      <c r="N430" s="55"/>
      <c r="O430" s="55"/>
      <c r="P430" s="55"/>
      <c r="Q430" s="399"/>
      <c r="R430" s="399"/>
      <c r="S430" s="55"/>
      <c r="T430" s="55"/>
      <c r="U430" s="55"/>
      <c r="V430" s="399"/>
      <c r="W430" s="399"/>
      <c r="X430" s="55"/>
      <c r="Y430" s="55"/>
      <c r="Z430" s="55"/>
      <c r="AA430" s="399"/>
      <c r="AB430" s="399"/>
      <c r="AC430" s="55"/>
      <c r="AD430" s="55"/>
      <c r="AE430" s="55"/>
      <c r="AF430" s="55"/>
      <c r="AG430" s="55"/>
      <c r="AH430" s="55"/>
      <c r="AI430" s="55"/>
      <c r="AJ430" s="55"/>
      <c r="AK430" s="55"/>
    </row>
    <row r="431" spans="2:37" ht="15.75" customHeight="1">
      <c r="B431" s="55"/>
      <c r="C431" s="55"/>
      <c r="D431" s="55"/>
      <c r="E431" s="55"/>
      <c r="F431" s="55"/>
      <c r="G431" s="55"/>
      <c r="H431" s="399"/>
      <c r="I431" s="55"/>
      <c r="J431" s="55"/>
      <c r="K431" s="55"/>
      <c r="L431" s="399"/>
      <c r="M431" s="399"/>
      <c r="N431" s="55"/>
      <c r="O431" s="55"/>
      <c r="P431" s="55"/>
      <c r="Q431" s="399"/>
      <c r="R431" s="399"/>
      <c r="S431" s="55"/>
      <c r="T431" s="55"/>
      <c r="U431" s="55"/>
      <c r="V431" s="399"/>
      <c r="W431" s="399"/>
      <c r="X431" s="55"/>
      <c r="Y431" s="55"/>
      <c r="Z431" s="55"/>
      <c r="AA431" s="399"/>
      <c r="AB431" s="399"/>
      <c r="AC431" s="55"/>
      <c r="AD431" s="55"/>
      <c r="AE431" s="55"/>
      <c r="AF431" s="55"/>
      <c r="AG431" s="55"/>
      <c r="AH431" s="55"/>
      <c r="AI431" s="55"/>
      <c r="AJ431" s="55"/>
      <c r="AK431" s="55"/>
    </row>
    <row r="432" spans="2:37" ht="15.75" customHeight="1">
      <c r="B432" s="55"/>
      <c r="C432" s="55"/>
      <c r="D432" s="55"/>
      <c r="E432" s="55"/>
      <c r="F432" s="55"/>
      <c r="G432" s="55"/>
      <c r="H432" s="399"/>
      <c r="I432" s="55"/>
      <c r="J432" s="55"/>
      <c r="K432" s="55"/>
      <c r="L432" s="399"/>
      <c r="M432" s="399"/>
      <c r="N432" s="55"/>
      <c r="O432" s="55"/>
      <c r="P432" s="55"/>
      <c r="Q432" s="399"/>
      <c r="R432" s="399"/>
      <c r="S432" s="55"/>
      <c r="T432" s="55"/>
      <c r="U432" s="55"/>
      <c r="V432" s="399"/>
      <c r="W432" s="399"/>
      <c r="X432" s="55"/>
      <c r="Y432" s="55"/>
      <c r="Z432" s="55"/>
      <c r="AA432" s="399"/>
      <c r="AB432" s="399"/>
      <c r="AC432" s="55"/>
      <c r="AD432" s="55"/>
      <c r="AE432" s="55"/>
      <c r="AF432" s="55"/>
      <c r="AG432" s="55"/>
      <c r="AH432" s="55"/>
      <c r="AI432" s="55"/>
      <c r="AJ432" s="55"/>
      <c r="AK432" s="55"/>
    </row>
    <row r="433" spans="2:37" ht="15.75" customHeight="1">
      <c r="B433" s="55"/>
      <c r="C433" s="55"/>
      <c r="D433" s="55"/>
      <c r="E433" s="55"/>
      <c r="F433" s="55"/>
      <c r="G433" s="55"/>
      <c r="H433" s="399"/>
      <c r="I433" s="55"/>
      <c r="J433" s="55"/>
      <c r="K433" s="55"/>
      <c r="L433" s="399"/>
      <c r="M433" s="399"/>
      <c r="N433" s="55"/>
      <c r="O433" s="55"/>
      <c r="P433" s="55"/>
      <c r="Q433" s="399"/>
      <c r="R433" s="399"/>
      <c r="S433" s="55"/>
      <c r="T433" s="55"/>
      <c r="U433" s="55"/>
      <c r="V433" s="399"/>
      <c r="W433" s="399"/>
      <c r="X433" s="55"/>
      <c r="Y433" s="55"/>
      <c r="Z433" s="55"/>
      <c r="AA433" s="399"/>
      <c r="AB433" s="399"/>
      <c r="AC433" s="55"/>
      <c r="AD433" s="55"/>
      <c r="AE433" s="55"/>
      <c r="AF433" s="55"/>
      <c r="AG433" s="55"/>
      <c r="AH433" s="55"/>
      <c r="AI433" s="55"/>
      <c r="AJ433" s="55"/>
      <c r="AK433" s="55"/>
    </row>
    <row r="434" spans="2:37" ht="15.75" customHeight="1">
      <c r="B434" s="55"/>
      <c r="C434" s="55"/>
      <c r="D434" s="55"/>
      <c r="E434" s="55"/>
      <c r="F434" s="55"/>
      <c r="G434" s="55"/>
      <c r="H434" s="399"/>
      <c r="I434" s="55"/>
      <c r="J434" s="55"/>
      <c r="K434" s="55"/>
      <c r="L434" s="399"/>
      <c r="M434" s="399"/>
      <c r="N434" s="55"/>
      <c r="O434" s="55"/>
      <c r="P434" s="55"/>
      <c r="Q434" s="399"/>
      <c r="R434" s="399"/>
      <c r="S434" s="55"/>
      <c r="T434" s="55"/>
      <c r="U434" s="55"/>
      <c r="V434" s="399"/>
      <c r="W434" s="399"/>
      <c r="X434" s="55"/>
      <c r="Y434" s="55"/>
      <c r="Z434" s="55"/>
      <c r="AA434" s="399"/>
      <c r="AB434" s="399"/>
      <c r="AC434" s="55"/>
      <c r="AD434" s="55"/>
      <c r="AE434" s="55"/>
      <c r="AF434" s="55"/>
      <c r="AG434" s="55"/>
      <c r="AH434" s="55"/>
      <c r="AI434" s="55"/>
      <c r="AJ434" s="55"/>
      <c r="AK434" s="55"/>
    </row>
    <row r="435" spans="2:37" ht="15.75" customHeight="1">
      <c r="B435" s="55"/>
      <c r="C435" s="55"/>
      <c r="D435" s="55"/>
      <c r="E435" s="55"/>
      <c r="F435" s="55"/>
      <c r="G435" s="55"/>
      <c r="H435" s="399"/>
      <c r="I435" s="55"/>
      <c r="J435" s="55"/>
      <c r="K435" s="55"/>
      <c r="L435" s="399"/>
      <c r="M435" s="399"/>
      <c r="N435" s="55"/>
      <c r="O435" s="55"/>
      <c r="P435" s="55"/>
      <c r="Q435" s="399"/>
      <c r="R435" s="399"/>
      <c r="S435" s="55"/>
      <c r="T435" s="55"/>
      <c r="U435" s="55"/>
      <c r="V435" s="399"/>
      <c r="W435" s="399"/>
      <c r="X435" s="55"/>
      <c r="Y435" s="55"/>
      <c r="Z435" s="55"/>
      <c r="AA435" s="399"/>
      <c r="AB435" s="399"/>
      <c r="AC435" s="55"/>
      <c r="AD435" s="55"/>
      <c r="AE435" s="55"/>
      <c r="AF435" s="55"/>
      <c r="AG435" s="55"/>
      <c r="AH435" s="55"/>
      <c r="AI435" s="55"/>
      <c r="AJ435" s="55"/>
      <c r="AK435" s="55"/>
    </row>
    <row r="436" spans="2:37" ht="15.75" customHeight="1">
      <c r="B436" s="55"/>
      <c r="C436" s="55"/>
      <c r="D436" s="55"/>
      <c r="E436" s="55"/>
      <c r="F436" s="55"/>
      <c r="G436" s="55"/>
      <c r="H436" s="399"/>
      <c r="I436" s="55"/>
      <c r="J436" s="55"/>
      <c r="K436" s="55"/>
      <c r="L436" s="399"/>
      <c r="M436" s="399"/>
      <c r="N436" s="55"/>
      <c r="O436" s="55"/>
      <c r="P436" s="55"/>
      <c r="Q436" s="399"/>
      <c r="R436" s="399"/>
      <c r="S436" s="55"/>
      <c r="T436" s="55"/>
      <c r="U436" s="55"/>
      <c r="V436" s="399"/>
      <c r="W436" s="399"/>
      <c r="X436" s="55"/>
      <c r="Y436" s="55"/>
      <c r="Z436" s="55"/>
      <c r="AA436" s="399"/>
      <c r="AB436" s="399"/>
      <c r="AC436" s="55"/>
      <c r="AD436" s="55"/>
      <c r="AE436" s="55"/>
      <c r="AF436" s="55"/>
      <c r="AG436" s="55"/>
      <c r="AH436" s="55"/>
      <c r="AI436" s="55"/>
      <c r="AJ436" s="55"/>
      <c r="AK436" s="55"/>
    </row>
    <row r="437" spans="2:37" ht="15.75" customHeight="1">
      <c r="B437" s="55"/>
      <c r="C437" s="55"/>
      <c r="D437" s="55"/>
      <c r="E437" s="55"/>
      <c r="F437" s="55"/>
      <c r="G437" s="55"/>
      <c r="H437" s="399"/>
      <c r="I437" s="55"/>
      <c r="J437" s="55"/>
      <c r="K437" s="55"/>
      <c r="L437" s="399"/>
      <c r="M437" s="399"/>
      <c r="N437" s="55"/>
      <c r="O437" s="55"/>
      <c r="P437" s="55"/>
      <c r="Q437" s="399"/>
      <c r="R437" s="399"/>
      <c r="S437" s="55"/>
      <c r="T437" s="55"/>
      <c r="U437" s="55"/>
      <c r="V437" s="399"/>
      <c r="W437" s="399"/>
      <c r="X437" s="55"/>
      <c r="Y437" s="55"/>
      <c r="Z437" s="55"/>
      <c r="AA437" s="399"/>
      <c r="AB437" s="399"/>
      <c r="AC437" s="55"/>
      <c r="AD437" s="55"/>
      <c r="AE437" s="55"/>
      <c r="AF437" s="55"/>
      <c r="AG437" s="55"/>
      <c r="AH437" s="55"/>
      <c r="AI437" s="55"/>
      <c r="AJ437" s="55"/>
      <c r="AK437" s="55"/>
    </row>
    <row r="438" spans="2:37" ht="15.75" customHeight="1">
      <c r="B438" s="55"/>
      <c r="C438" s="55"/>
      <c r="D438" s="55"/>
      <c r="E438" s="55"/>
      <c r="F438" s="55"/>
      <c r="G438" s="55"/>
      <c r="H438" s="399"/>
      <c r="I438" s="55"/>
      <c r="J438" s="55"/>
      <c r="K438" s="55"/>
      <c r="L438" s="399"/>
      <c r="M438" s="399"/>
      <c r="N438" s="55"/>
      <c r="O438" s="55"/>
      <c r="P438" s="55"/>
      <c r="Q438" s="399"/>
      <c r="R438" s="399"/>
      <c r="S438" s="55"/>
      <c r="T438" s="55"/>
      <c r="U438" s="55"/>
      <c r="V438" s="399"/>
      <c r="W438" s="399"/>
      <c r="X438" s="55"/>
      <c r="Y438" s="55"/>
      <c r="Z438" s="55"/>
      <c r="AA438" s="399"/>
      <c r="AB438" s="399"/>
      <c r="AC438" s="55"/>
      <c r="AD438" s="55"/>
      <c r="AE438" s="55"/>
      <c r="AF438" s="55"/>
      <c r="AG438" s="55"/>
      <c r="AH438" s="55"/>
      <c r="AI438" s="55"/>
      <c r="AJ438" s="55"/>
      <c r="AK438" s="55"/>
    </row>
    <row r="439" spans="2:37" ht="15.75" customHeight="1">
      <c r="B439" s="55"/>
      <c r="C439" s="55"/>
      <c r="D439" s="55"/>
      <c r="E439" s="55"/>
      <c r="F439" s="55"/>
      <c r="G439" s="55"/>
      <c r="H439" s="399"/>
      <c r="I439" s="55"/>
      <c r="J439" s="55"/>
      <c r="K439" s="55"/>
      <c r="L439" s="399"/>
      <c r="M439" s="399"/>
      <c r="N439" s="55"/>
      <c r="O439" s="55"/>
      <c r="P439" s="55"/>
      <c r="Q439" s="399"/>
      <c r="R439" s="399"/>
      <c r="S439" s="55"/>
      <c r="T439" s="55"/>
      <c r="U439" s="55"/>
      <c r="V439" s="399"/>
      <c r="W439" s="399"/>
      <c r="X439" s="55"/>
      <c r="Y439" s="55"/>
      <c r="Z439" s="55"/>
      <c r="AA439" s="399"/>
      <c r="AB439" s="399"/>
      <c r="AC439" s="55"/>
      <c r="AD439" s="55"/>
      <c r="AE439" s="55"/>
      <c r="AF439" s="55"/>
      <c r="AG439" s="55"/>
      <c r="AH439" s="55"/>
      <c r="AI439" s="55"/>
      <c r="AJ439" s="55"/>
      <c r="AK439" s="55"/>
    </row>
    <row r="440" spans="2:37" ht="15.75" customHeight="1">
      <c r="B440" s="55"/>
      <c r="C440" s="55"/>
      <c r="D440" s="55"/>
      <c r="E440" s="55"/>
      <c r="F440" s="55"/>
      <c r="G440" s="55"/>
      <c r="H440" s="399"/>
      <c r="I440" s="55"/>
      <c r="J440" s="55"/>
      <c r="K440" s="55"/>
      <c r="L440" s="399"/>
      <c r="M440" s="399"/>
      <c r="N440" s="55"/>
      <c r="O440" s="55"/>
      <c r="P440" s="55"/>
      <c r="Q440" s="399"/>
      <c r="R440" s="399"/>
      <c r="S440" s="55"/>
      <c r="T440" s="55"/>
      <c r="U440" s="55"/>
      <c r="V440" s="399"/>
      <c r="W440" s="399"/>
      <c r="X440" s="55"/>
      <c r="Y440" s="55"/>
      <c r="Z440" s="55"/>
      <c r="AA440" s="399"/>
      <c r="AB440" s="399"/>
      <c r="AC440" s="55"/>
      <c r="AD440" s="55"/>
      <c r="AE440" s="55"/>
      <c r="AF440" s="55"/>
      <c r="AG440" s="55"/>
      <c r="AH440" s="55"/>
      <c r="AI440" s="55"/>
      <c r="AJ440" s="55"/>
      <c r="AK440" s="55"/>
    </row>
    <row r="441" spans="2:37" ht="15.75" customHeight="1">
      <c r="B441" s="55"/>
      <c r="C441" s="55"/>
      <c r="D441" s="55"/>
      <c r="E441" s="55"/>
      <c r="F441" s="55"/>
      <c r="G441" s="55"/>
      <c r="H441" s="399"/>
      <c r="I441" s="55"/>
      <c r="J441" s="55"/>
      <c r="K441" s="55"/>
      <c r="L441" s="399"/>
      <c r="M441" s="399"/>
      <c r="N441" s="55"/>
      <c r="O441" s="55"/>
      <c r="P441" s="55"/>
      <c r="Q441" s="399"/>
      <c r="R441" s="399"/>
      <c r="S441" s="55"/>
      <c r="T441" s="55"/>
      <c r="U441" s="55"/>
      <c r="V441" s="399"/>
      <c r="W441" s="399"/>
      <c r="X441" s="55"/>
      <c r="Y441" s="55"/>
      <c r="Z441" s="55"/>
      <c r="AA441" s="399"/>
      <c r="AB441" s="399"/>
      <c r="AC441" s="55"/>
      <c r="AD441" s="55"/>
      <c r="AE441" s="55"/>
      <c r="AF441" s="55"/>
      <c r="AG441" s="55"/>
      <c r="AH441" s="55"/>
      <c r="AI441" s="55"/>
      <c r="AJ441" s="55"/>
      <c r="AK441" s="55"/>
    </row>
    <row r="442" spans="2:37" ht="15.75" customHeight="1">
      <c r="B442" s="55"/>
      <c r="C442" s="55"/>
      <c r="D442" s="55"/>
      <c r="E442" s="55"/>
      <c r="F442" s="55"/>
      <c r="G442" s="55"/>
      <c r="H442" s="399"/>
      <c r="I442" s="55"/>
      <c r="J442" s="55"/>
      <c r="K442" s="55"/>
      <c r="L442" s="399"/>
      <c r="M442" s="399"/>
      <c r="N442" s="55"/>
      <c r="O442" s="55"/>
      <c r="P442" s="55"/>
      <c r="Q442" s="399"/>
      <c r="R442" s="399"/>
      <c r="S442" s="55"/>
      <c r="T442" s="55"/>
      <c r="U442" s="55"/>
      <c r="V442" s="399"/>
      <c r="W442" s="399"/>
      <c r="X442" s="55"/>
      <c r="Y442" s="55"/>
      <c r="Z442" s="55"/>
      <c r="AA442" s="399"/>
      <c r="AB442" s="399"/>
      <c r="AC442" s="55"/>
      <c r="AD442" s="55"/>
      <c r="AE442" s="55"/>
      <c r="AF442" s="55"/>
      <c r="AG442" s="55"/>
      <c r="AH442" s="55"/>
      <c r="AI442" s="55"/>
      <c r="AJ442" s="55"/>
      <c r="AK442" s="55"/>
    </row>
    <row r="443" spans="2:37" ht="15.75" customHeight="1">
      <c r="B443" s="55"/>
      <c r="C443" s="55"/>
      <c r="D443" s="55"/>
      <c r="E443" s="55"/>
      <c r="F443" s="55"/>
      <c r="G443" s="55"/>
      <c r="H443" s="399"/>
      <c r="I443" s="55"/>
      <c r="J443" s="55"/>
      <c r="K443" s="55"/>
      <c r="L443" s="399"/>
      <c r="M443" s="399"/>
      <c r="N443" s="55"/>
      <c r="O443" s="55"/>
      <c r="P443" s="55"/>
      <c r="Q443" s="399"/>
      <c r="R443" s="399"/>
      <c r="S443" s="55"/>
      <c r="T443" s="55"/>
      <c r="U443" s="55"/>
      <c r="V443" s="399"/>
      <c r="W443" s="399"/>
      <c r="X443" s="55"/>
      <c r="Y443" s="55"/>
      <c r="Z443" s="55"/>
      <c r="AA443" s="399"/>
      <c r="AB443" s="399"/>
      <c r="AC443" s="55"/>
      <c r="AD443" s="55"/>
      <c r="AE443" s="55"/>
      <c r="AF443" s="55"/>
      <c r="AG443" s="55"/>
      <c r="AH443" s="55"/>
      <c r="AI443" s="55"/>
      <c r="AJ443" s="55"/>
      <c r="AK443" s="55"/>
    </row>
    <row r="444" spans="2:37" ht="15.75" customHeight="1">
      <c r="B444" s="55"/>
      <c r="C444" s="55"/>
      <c r="D444" s="55"/>
      <c r="E444" s="55"/>
      <c r="F444" s="55"/>
      <c r="G444" s="55"/>
      <c r="H444" s="399"/>
      <c r="I444" s="55"/>
      <c r="J444" s="55"/>
      <c r="K444" s="55"/>
      <c r="L444" s="399"/>
      <c r="M444" s="399"/>
      <c r="N444" s="55"/>
      <c r="O444" s="55"/>
      <c r="P444" s="55"/>
      <c r="Q444" s="399"/>
      <c r="R444" s="399"/>
      <c r="S444" s="55"/>
      <c r="T444" s="55"/>
      <c r="U444" s="55"/>
      <c r="V444" s="399"/>
      <c r="W444" s="399"/>
      <c r="X444" s="55"/>
      <c r="Y444" s="55"/>
      <c r="Z444" s="55"/>
      <c r="AA444" s="399"/>
      <c r="AB444" s="399"/>
      <c r="AC444" s="55"/>
      <c r="AD444" s="55"/>
      <c r="AE444" s="55"/>
      <c r="AF444" s="55"/>
      <c r="AG444" s="55"/>
      <c r="AH444" s="55"/>
      <c r="AI444" s="55"/>
      <c r="AJ444" s="55"/>
      <c r="AK444" s="55"/>
    </row>
    <row r="445" spans="2:37" ht="15.75" customHeight="1">
      <c r="B445" s="55"/>
      <c r="C445" s="55"/>
      <c r="D445" s="55"/>
      <c r="E445" s="55"/>
      <c r="F445" s="55"/>
      <c r="G445" s="55"/>
      <c r="H445" s="399"/>
      <c r="I445" s="55"/>
      <c r="J445" s="55"/>
      <c r="K445" s="55"/>
      <c r="L445" s="399"/>
      <c r="M445" s="399"/>
      <c r="N445" s="55"/>
      <c r="O445" s="55"/>
      <c r="P445" s="55"/>
      <c r="Q445" s="399"/>
      <c r="R445" s="399"/>
      <c r="S445" s="55"/>
      <c r="T445" s="55"/>
      <c r="U445" s="55"/>
      <c r="V445" s="399"/>
      <c r="W445" s="399"/>
      <c r="X445" s="55"/>
      <c r="Y445" s="55"/>
      <c r="Z445" s="55"/>
      <c r="AA445" s="399"/>
      <c r="AB445" s="399"/>
      <c r="AC445" s="55"/>
      <c r="AD445" s="55"/>
      <c r="AE445" s="55"/>
      <c r="AF445" s="55"/>
      <c r="AG445" s="55"/>
      <c r="AH445" s="55"/>
      <c r="AI445" s="55"/>
      <c r="AJ445" s="55"/>
      <c r="AK445" s="55"/>
    </row>
    <row r="446" spans="2:37" ht="15.75" customHeight="1">
      <c r="B446" s="55"/>
      <c r="C446" s="55"/>
      <c r="D446" s="55"/>
      <c r="E446" s="55"/>
      <c r="F446" s="55"/>
      <c r="G446" s="55"/>
      <c r="H446" s="399"/>
      <c r="I446" s="55"/>
      <c r="J446" s="55"/>
      <c r="K446" s="55"/>
      <c r="L446" s="399"/>
      <c r="M446" s="399"/>
      <c r="N446" s="55"/>
      <c r="O446" s="55"/>
      <c r="P446" s="55"/>
      <c r="Q446" s="399"/>
      <c r="R446" s="399"/>
      <c r="S446" s="55"/>
      <c r="T446" s="55"/>
      <c r="U446" s="55"/>
      <c r="V446" s="399"/>
      <c r="W446" s="399"/>
      <c r="X446" s="55"/>
      <c r="Y446" s="55"/>
      <c r="Z446" s="55"/>
      <c r="AA446" s="399"/>
      <c r="AB446" s="399"/>
      <c r="AC446" s="55"/>
      <c r="AD446" s="55"/>
      <c r="AE446" s="55"/>
      <c r="AF446" s="55"/>
      <c r="AG446" s="55"/>
      <c r="AH446" s="55"/>
      <c r="AI446" s="55"/>
      <c r="AJ446" s="55"/>
      <c r="AK446" s="55"/>
    </row>
    <row r="447" spans="2:37" ht="15.75" customHeight="1">
      <c r="B447" s="55"/>
      <c r="C447" s="55"/>
      <c r="D447" s="55"/>
      <c r="E447" s="55"/>
      <c r="F447" s="55"/>
      <c r="G447" s="55"/>
      <c r="H447" s="399"/>
      <c r="I447" s="55"/>
      <c r="J447" s="55"/>
      <c r="K447" s="55"/>
      <c r="L447" s="399"/>
      <c r="M447" s="399"/>
      <c r="N447" s="55"/>
      <c r="O447" s="55"/>
      <c r="P447" s="55"/>
      <c r="Q447" s="399"/>
      <c r="R447" s="399"/>
      <c r="S447" s="55"/>
      <c r="T447" s="55"/>
      <c r="U447" s="55"/>
      <c r="V447" s="399"/>
      <c r="W447" s="399"/>
      <c r="X447" s="55"/>
      <c r="Y447" s="55"/>
      <c r="Z447" s="55"/>
      <c r="AA447" s="399"/>
      <c r="AB447" s="399"/>
      <c r="AC447" s="55"/>
      <c r="AD447" s="55"/>
      <c r="AE447" s="55"/>
      <c r="AF447" s="55"/>
      <c r="AG447" s="55"/>
      <c r="AH447" s="55"/>
      <c r="AI447" s="55"/>
      <c r="AJ447" s="55"/>
      <c r="AK447" s="55"/>
    </row>
    <row r="448" spans="2:37" ht="15.75" customHeight="1">
      <c r="B448" s="55"/>
      <c r="C448" s="55"/>
      <c r="D448" s="55"/>
      <c r="E448" s="55"/>
      <c r="F448" s="55"/>
      <c r="G448" s="55"/>
      <c r="H448" s="399"/>
      <c r="I448" s="55"/>
      <c r="J448" s="55"/>
      <c r="K448" s="55"/>
      <c r="L448" s="399"/>
      <c r="M448" s="399"/>
      <c r="N448" s="55"/>
      <c r="O448" s="55"/>
      <c r="P448" s="55"/>
      <c r="Q448" s="399"/>
      <c r="R448" s="399"/>
      <c r="S448" s="55"/>
      <c r="T448" s="55"/>
      <c r="U448" s="55"/>
      <c r="V448" s="399"/>
      <c r="W448" s="399"/>
      <c r="X448" s="55"/>
      <c r="Y448" s="55"/>
      <c r="Z448" s="55"/>
      <c r="AA448" s="399"/>
      <c r="AB448" s="399"/>
      <c r="AC448" s="55"/>
      <c r="AD448" s="55"/>
      <c r="AE448" s="55"/>
      <c r="AF448" s="55"/>
      <c r="AG448" s="55"/>
      <c r="AH448" s="55"/>
      <c r="AI448" s="55"/>
      <c r="AJ448" s="55"/>
      <c r="AK448" s="55"/>
    </row>
    <row r="449" spans="2:37" ht="15.75" customHeight="1">
      <c r="B449" s="55"/>
      <c r="C449" s="55"/>
      <c r="D449" s="55"/>
      <c r="E449" s="55"/>
      <c r="F449" s="55"/>
      <c r="G449" s="55"/>
      <c r="H449" s="399"/>
      <c r="I449" s="55"/>
      <c r="J449" s="55"/>
      <c r="K449" s="55"/>
      <c r="L449" s="399"/>
      <c r="M449" s="399"/>
      <c r="N449" s="55"/>
      <c r="O449" s="55"/>
      <c r="P449" s="55"/>
      <c r="Q449" s="399"/>
      <c r="R449" s="399"/>
      <c r="S449" s="55"/>
      <c r="T449" s="55"/>
      <c r="U449" s="55"/>
      <c r="V449" s="399"/>
      <c r="W449" s="399"/>
      <c r="X449" s="55"/>
      <c r="Y449" s="55"/>
      <c r="Z449" s="55"/>
      <c r="AA449" s="399"/>
      <c r="AB449" s="399"/>
      <c r="AC449" s="55"/>
      <c r="AD449" s="55"/>
      <c r="AE449" s="55"/>
      <c r="AF449" s="55"/>
      <c r="AG449" s="55"/>
      <c r="AH449" s="55"/>
      <c r="AI449" s="55"/>
      <c r="AJ449" s="55"/>
      <c r="AK449" s="55"/>
    </row>
    <row r="450" spans="2:37" ht="15.75" customHeight="1">
      <c r="B450" s="55"/>
      <c r="C450" s="55"/>
      <c r="D450" s="55"/>
      <c r="E450" s="55"/>
      <c r="F450" s="55"/>
      <c r="G450" s="55"/>
      <c r="H450" s="399"/>
      <c r="I450" s="55"/>
      <c r="J450" s="55"/>
      <c r="K450" s="55"/>
      <c r="L450" s="399"/>
      <c r="M450" s="399"/>
      <c r="N450" s="55"/>
      <c r="O450" s="55"/>
      <c r="P450" s="55"/>
      <c r="Q450" s="399"/>
      <c r="R450" s="399"/>
      <c r="S450" s="55"/>
      <c r="T450" s="55"/>
      <c r="U450" s="55"/>
      <c r="V450" s="399"/>
      <c r="W450" s="399"/>
      <c r="X450" s="55"/>
      <c r="Y450" s="55"/>
      <c r="Z450" s="55"/>
      <c r="AA450" s="399"/>
      <c r="AB450" s="399"/>
      <c r="AC450" s="55"/>
      <c r="AD450" s="55"/>
      <c r="AE450" s="55"/>
      <c r="AF450" s="55"/>
      <c r="AG450" s="55"/>
      <c r="AH450" s="55"/>
      <c r="AI450" s="55"/>
      <c r="AJ450" s="55"/>
      <c r="AK450" s="55"/>
    </row>
    <row r="451" spans="2:37" ht="15.75" customHeight="1">
      <c r="B451" s="55"/>
      <c r="C451" s="55"/>
      <c r="D451" s="55"/>
      <c r="E451" s="55"/>
      <c r="F451" s="55"/>
      <c r="G451" s="55"/>
      <c r="H451" s="399"/>
      <c r="I451" s="55"/>
      <c r="J451" s="55"/>
      <c r="K451" s="55"/>
      <c r="L451" s="399"/>
      <c r="M451" s="399"/>
      <c r="N451" s="55"/>
      <c r="O451" s="55"/>
      <c r="P451" s="55"/>
      <c r="Q451" s="399"/>
      <c r="R451" s="399"/>
      <c r="S451" s="55"/>
      <c r="T451" s="55"/>
      <c r="U451" s="55"/>
      <c r="V451" s="399"/>
      <c r="W451" s="399"/>
      <c r="X451" s="55"/>
      <c r="Y451" s="55"/>
      <c r="Z451" s="55"/>
      <c r="AA451" s="399"/>
      <c r="AB451" s="399"/>
      <c r="AC451" s="55"/>
      <c r="AD451" s="55"/>
      <c r="AE451" s="55"/>
      <c r="AF451" s="55"/>
      <c r="AG451" s="55"/>
      <c r="AH451" s="55"/>
      <c r="AI451" s="55"/>
      <c r="AJ451" s="55"/>
      <c r="AK451" s="55"/>
    </row>
    <row r="452" spans="2:37" ht="15.75" customHeight="1">
      <c r="B452" s="55"/>
      <c r="C452" s="55"/>
      <c r="D452" s="55"/>
      <c r="E452" s="55"/>
      <c r="F452" s="55"/>
      <c r="G452" s="55"/>
      <c r="H452" s="399"/>
      <c r="I452" s="55"/>
      <c r="J452" s="55"/>
      <c r="K452" s="55"/>
      <c r="L452" s="399"/>
      <c r="M452" s="399"/>
      <c r="N452" s="55"/>
      <c r="O452" s="55"/>
      <c r="P452" s="55"/>
      <c r="Q452" s="399"/>
      <c r="R452" s="399"/>
      <c r="S452" s="55"/>
      <c r="T452" s="55"/>
      <c r="U452" s="55"/>
      <c r="V452" s="399"/>
      <c r="W452" s="399"/>
      <c r="X452" s="55"/>
      <c r="Y452" s="55"/>
      <c r="Z452" s="55"/>
      <c r="AA452" s="399"/>
      <c r="AB452" s="399"/>
      <c r="AC452" s="55"/>
      <c r="AD452" s="55"/>
      <c r="AE452" s="55"/>
      <c r="AF452" s="55"/>
      <c r="AG452" s="55"/>
      <c r="AH452" s="55"/>
      <c r="AI452" s="55"/>
      <c r="AJ452" s="55"/>
      <c r="AK452" s="55"/>
    </row>
    <row r="453" spans="2:37" ht="15.75" customHeight="1">
      <c r="B453" s="55"/>
      <c r="C453" s="55"/>
      <c r="D453" s="55"/>
      <c r="E453" s="55"/>
      <c r="F453" s="55"/>
      <c r="G453" s="55"/>
      <c r="H453" s="399"/>
      <c r="I453" s="55"/>
      <c r="J453" s="55"/>
      <c r="K453" s="55"/>
      <c r="L453" s="399"/>
      <c r="M453" s="399"/>
      <c r="N453" s="55"/>
      <c r="O453" s="55"/>
      <c r="P453" s="55"/>
      <c r="Q453" s="399"/>
      <c r="R453" s="399"/>
      <c r="S453" s="55"/>
      <c r="T453" s="55"/>
      <c r="U453" s="55"/>
      <c r="V453" s="399"/>
      <c r="W453" s="399"/>
      <c r="X453" s="55"/>
      <c r="Y453" s="55"/>
      <c r="Z453" s="55"/>
      <c r="AA453" s="399"/>
      <c r="AB453" s="399"/>
      <c r="AC453" s="55"/>
      <c r="AD453" s="55"/>
      <c r="AE453" s="55"/>
      <c r="AF453" s="55"/>
      <c r="AG453" s="55"/>
      <c r="AH453" s="55"/>
      <c r="AI453" s="55"/>
      <c r="AJ453" s="55"/>
      <c r="AK453" s="55"/>
    </row>
    <row r="454" spans="2:37" ht="15.75" customHeight="1">
      <c r="B454" s="55"/>
      <c r="C454" s="55"/>
      <c r="D454" s="55"/>
      <c r="E454" s="55"/>
      <c r="F454" s="55"/>
      <c r="G454" s="55"/>
      <c r="H454" s="399"/>
      <c r="I454" s="55"/>
      <c r="J454" s="55"/>
      <c r="K454" s="55"/>
      <c r="L454" s="399"/>
      <c r="M454" s="399"/>
      <c r="N454" s="55"/>
      <c r="O454" s="55"/>
      <c r="P454" s="55"/>
      <c r="Q454" s="399"/>
      <c r="R454" s="399"/>
      <c r="S454" s="55"/>
      <c r="T454" s="55"/>
      <c r="U454" s="55"/>
      <c r="V454" s="399"/>
      <c r="W454" s="399"/>
      <c r="X454" s="55"/>
      <c r="Y454" s="55"/>
      <c r="Z454" s="55"/>
      <c r="AA454" s="399"/>
      <c r="AB454" s="399"/>
      <c r="AC454" s="55"/>
      <c r="AD454" s="55"/>
      <c r="AE454" s="55"/>
      <c r="AF454" s="55"/>
      <c r="AG454" s="55"/>
      <c r="AH454" s="55"/>
      <c r="AI454" s="55"/>
      <c r="AJ454" s="55"/>
      <c r="AK454" s="55"/>
    </row>
    <row r="455" spans="2:37" ht="15.75" customHeight="1">
      <c r="B455" s="55"/>
      <c r="C455" s="55"/>
      <c r="D455" s="55"/>
      <c r="E455" s="55"/>
      <c r="F455" s="55"/>
      <c r="G455" s="55"/>
      <c r="H455" s="399"/>
      <c r="I455" s="55"/>
      <c r="J455" s="55"/>
      <c r="K455" s="55"/>
      <c r="L455" s="399"/>
      <c r="M455" s="399"/>
      <c r="N455" s="55"/>
      <c r="O455" s="55"/>
      <c r="P455" s="55"/>
      <c r="Q455" s="399"/>
      <c r="R455" s="399"/>
      <c r="S455" s="55"/>
      <c r="T455" s="55"/>
      <c r="U455" s="55"/>
      <c r="V455" s="399"/>
      <c r="W455" s="399"/>
      <c r="X455" s="55"/>
      <c r="Y455" s="55"/>
      <c r="Z455" s="55"/>
      <c r="AA455" s="399"/>
      <c r="AB455" s="399"/>
      <c r="AC455" s="55"/>
      <c r="AD455" s="55"/>
      <c r="AE455" s="55"/>
      <c r="AF455" s="55"/>
      <c r="AG455" s="55"/>
      <c r="AH455" s="55"/>
      <c r="AI455" s="55"/>
      <c r="AJ455" s="55"/>
      <c r="AK455" s="55"/>
    </row>
    <row r="456" spans="2:37" ht="15.75" customHeight="1">
      <c r="B456" s="55"/>
      <c r="C456" s="55"/>
      <c r="D456" s="55"/>
      <c r="E456" s="55"/>
      <c r="F456" s="55"/>
      <c r="G456" s="55"/>
      <c r="H456" s="399"/>
      <c r="I456" s="55"/>
      <c r="J456" s="55"/>
      <c r="K456" s="55"/>
      <c r="L456" s="399"/>
      <c r="M456" s="399"/>
      <c r="N456" s="55"/>
      <c r="O456" s="55"/>
      <c r="P456" s="55"/>
      <c r="Q456" s="399"/>
      <c r="R456" s="399"/>
      <c r="S456" s="55"/>
      <c r="T456" s="55"/>
      <c r="U456" s="55"/>
      <c r="V456" s="399"/>
      <c r="W456" s="399"/>
      <c r="X456" s="55"/>
      <c r="Y456" s="55"/>
      <c r="Z456" s="55"/>
      <c r="AA456" s="399"/>
      <c r="AB456" s="399"/>
      <c r="AC456" s="55"/>
      <c r="AD456" s="55"/>
      <c r="AE456" s="55"/>
      <c r="AF456" s="55"/>
      <c r="AG456" s="55"/>
      <c r="AH456" s="55"/>
      <c r="AI456" s="55"/>
      <c r="AJ456" s="55"/>
      <c r="AK456" s="55"/>
    </row>
    <row r="457" spans="2:37" ht="15.75" customHeight="1">
      <c r="B457" s="55"/>
      <c r="C457" s="55"/>
      <c r="D457" s="55"/>
      <c r="E457" s="55"/>
      <c r="F457" s="55"/>
      <c r="G457" s="55"/>
      <c r="H457" s="399"/>
      <c r="I457" s="55"/>
      <c r="J457" s="55"/>
      <c r="K457" s="55"/>
      <c r="L457" s="399"/>
      <c r="M457" s="399"/>
      <c r="N457" s="55"/>
      <c r="O457" s="55"/>
      <c r="P457" s="55"/>
      <c r="Q457" s="399"/>
      <c r="R457" s="399"/>
      <c r="S457" s="55"/>
      <c r="T457" s="55"/>
      <c r="U457" s="55"/>
      <c r="V457" s="399"/>
      <c r="W457" s="399"/>
      <c r="X457" s="55"/>
      <c r="Y457" s="55"/>
      <c r="Z457" s="55"/>
      <c r="AA457" s="399"/>
      <c r="AB457" s="399"/>
      <c r="AC457" s="55"/>
      <c r="AD457" s="55"/>
      <c r="AE457" s="55"/>
      <c r="AF457" s="55"/>
      <c r="AG457" s="55"/>
      <c r="AH457" s="55"/>
      <c r="AI457" s="55"/>
      <c r="AJ457" s="55"/>
      <c r="AK457" s="55"/>
    </row>
    <row r="458" spans="2:37" ht="15.75" customHeight="1">
      <c r="B458" s="55"/>
      <c r="C458" s="55"/>
      <c r="D458" s="55"/>
      <c r="E458" s="55"/>
      <c r="F458" s="55"/>
      <c r="G458" s="55"/>
      <c r="H458" s="399"/>
      <c r="I458" s="55"/>
      <c r="J458" s="55"/>
      <c r="K458" s="55"/>
      <c r="L458" s="399"/>
      <c r="M458" s="399"/>
      <c r="N458" s="55"/>
      <c r="O458" s="55"/>
      <c r="P458" s="55"/>
      <c r="Q458" s="399"/>
      <c r="R458" s="399"/>
      <c r="S458" s="55"/>
      <c r="T458" s="55"/>
      <c r="U458" s="55"/>
      <c r="V458" s="399"/>
      <c r="W458" s="399"/>
      <c r="X458" s="55"/>
      <c r="Y458" s="55"/>
      <c r="Z458" s="55"/>
      <c r="AA458" s="399"/>
      <c r="AB458" s="399"/>
      <c r="AC458" s="55"/>
      <c r="AD458" s="55"/>
      <c r="AE458" s="55"/>
      <c r="AF458" s="55"/>
      <c r="AG458" s="55"/>
      <c r="AH458" s="55"/>
      <c r="AI458" s="55"/>
      <c r="AJ458" s="55"/>
      <c r="AK458" s="55"/>
    </row>
    <row r="459" spans="2:37" ht="15.75" customHeight="1">
      <c r="B459" s="55"/>
      <c r="C459" s="55"/>
      <c r="D459" s="55"/>
      <c r="E459" s="55"/>
      <c r="F459" s="55"/>
      <c r="G459" s="55"/>
      <c r="H459" s="399"/>
      <c r="I459" s="55"/>
      <c r="J459" s="55"/>
      <c r="K459" s="55"/>
      <c r="L459" s="399"/>
      <c r="M459" s="399"/>
      <c r="N459" s="55"/>
      <c r="O459" s="55"/>
      <c r="P459" s="55"/>
      <c r="Q459" s="399"/>
      <c r="R459" s="399"/>
      <c r="S459" s="55"/>
      <c r="T459" s="55"/>
      <c r="U459" s="55"/>
      <c r="V459" s="399"/>
      <c r="W459" s="399"/>
      <c r="X459" s="55"/>
      <c r="Y459" s="55"/>
      <c r="Z459" s="55"/>
      <c r="AA459" s="399"/>
      <c r="AB459" s="399"/>
      <c r="AC459" s="55"/>
      <c r="AD459" s="55"/>
      <c r="AE459" s="55"/>
      <c r="AF459" s="55"/>
      <c r="AG459" s="55"/>
      <c r="AH459" s="55"/>
      <c r="AI459" s="55"/>
      <c r="AJ459" s="55"/>
      <c r="AK459" s="55"/>
    </row>
    <row r="460" spans="2:37" ht="15.75" customHeight="1">
      <c r="B460" s="55"/>
      <c r="C460" s="55"/>
      <c r="D460" s="55"/>
      <c r="E460" s="55"/>
      <c r="F460" s="55"/>
      <c r="G460" s="55"/>
      <c r="H460" s="399"/>
      <c r="I460" s="55"/>
      <c r="J460" s="55"/>
      <c r="K460" s="55"/>
      <c r="L460" s="399"/>
      <c r="M460" s="399"/>
      <c r="N460" s="55"/>
      <c r="O460" s="55"/>
      <c r="P460" s="55"/>
      <c r="Q460" s="399"/>
      <c r="R460" s="399"/>
      <c r="S460" s="55"/>
      <c r="T460" s="55"/>
      <c r="U460" s="55"/>
      <c r="V460" s="399"/>
      <c r="W460" s="399"/>
      <c r="X460" s="55"/>
      <c r="Y460" s="55"/>
      <c r="Z460" s="55"/>
      <c r="AA460" s="399"/>
      <c r="AB460" s="399"/>
      <c r="AC460" s="55"/>
      <c r="AD460" s="55"/>
      <c r="AE460" s="55"/>
      <c r="AF460" s="55"/>
      <c r="AG460" s="55"/>
      <c r="AH460" s="55"/>
      <c r="AI460" s="55"/>
      <c r="AJ460" s="55"/>
      <c r="AK460" s="55"/>
    </row>
    <row r="461" spans="2:37" ht="15.75" customHeight="1">
      <c r="B461" s="55"/>
      <c r="C461" s="55"/>
      <c r="D461" s="55"/>
      <c r="E461" s="55"/>
      <c r="F461" s="55"/>
      <c r="G461" s="55"/>
      <c r="H461" s="399"/>
      <c r="I461" s="55"/>
      <c r="J461" s="55"/>
      <c r="K461" s="55"/>
      <c r="L461" s="399"/>
      <c r="M461" s="399"/>
      <c r="N461" s="55"/>
      <c r="O461" s="55"/>
      <c r="P461" s="55"/>
      <c r="Q461" s="399"/>
      <c r="R461" s="399"/>
      <c r="S461" s="55"/>
      <c r="T461" s="55"/>
      <c r="U461" s="55"/>
      <c r="V461" s="399"/>
      <c r="W461" s="399"/>
      <c r="X461" s="55"/>
      <c r="Y461" s="55"/>
      <c r="Z461" s="55"/>
      <c r="AA461" s="399"/>
      <c r="AB461" s="399"/>
      <c r="AC461" s="55"/>
      <c r="AD461" s="55"/>
      <c r="AE461" s="55"/>
      <c r="AF461" s="55"/>
      <c r="AG461" s="55"/>
      <c r="AH461" s="55"/>
      <c r="AI461" s="55"/>
      <c r="AJ461" s="55"/>
      <c r="AK461" s="55"/>
    </row>
    <row r="462" spans="2:37" ht="15.75" customHeight="1">
      <c r="B462" s="55"/>
      <c r="C462" s="55"/>
      <c r="D462" s="55"/>
      <c r="E462" s="55"/>
      <c r="F462" s="55"/>
      <c r="G462" s="55"/>
      <c r="H462" s="399"/>
      <c r="I462" s="55"/>
      <c r="J462" s="55"/>
      <c r="K462" s="55"/>
      <c r="L462" s="399"/>
      <c r="M462" s="399"/>
      <c r="N462" s="55"/>
      <c r="O462" s="55"/>
      <c r="P462" s="55"/>
      <c r="Q462" s="399"/>
      <c r="R462" s="399"/>
      <c r="S462" s="55"/>
      <c r="T462" s="55"/>
      <c r="U462" s="55"/>
      <c r="V462" s="399"/>
      <c r="W462" s="399"/>
      <c r="X462" s="55"/>
      <c r="Y462" s="55"/>
      <c r="Z462" s="55"/>
      <c r="AA462" s="399"/>
      <c r="AB462" s="399"/>
      <c r="AC462" s="55"/>
      <c r="AD462" s="55"/>
      <c r="AE462" s="55"/>
      <c r="AF462" s="55"/>
      <c r="AG462" s="55"/>
      <c r="AH462" s="55"/>
      <c r="AI462" s="55"/>
      <c r="AJ462" s="55"/>
      <c r="AK462" s="55"/>
    </row>
    <row r="463" spans="2:37" ht="15.75" customHeight="1">
      <c r="B463" s="55"/>
      <c r="C463" s="55"/>
      <c r="D463" s="55"/>
      <c r="E463" s="55"/>
      <c r="F463" s="55"/>
      <c r="G463" s="55"/>
      <c r="H463" s="399"/>
      <c r="I463" s="55"/>
      <c r="J463" s="55"/>
      <c r="K463" s="55"/>
      <c r="L463" s="399"/>
      <c r="M463" s="399"/>
      <c r="N463" s="55"/>
      <c r="O463" s="55"/>
      <c r="P463" s="55"/>
      <c r="Q463" s="399"/>
      <c r="R463" s="399"/>
      <c r="S463" s="55"/>
      <c r="T463" s="55"/>
      <c r="U463" s="55"/>
      <c r="V463" s="399"/>
      <c r="W463" s="399"/>
      <c r="X463" s="55"/>
      <c r="Y463" s="55"/>
      <c r="Z463" s="55"/>
      <c r="AA463" s="399"/>
      <c r="AB463" s="399"/>
      <c r="AC463" s="55"/>
      <c r="AD463" s="55"/>
      <c r="AE463" s="55"/>
      <c r="AF463" s="55"/>
      <c r="AG463" s="55"/>
      <c r="AH463" s="55"/>
      <c r="AI463" s="55"/>
      <c r="AJ463" s="55"/>
      <c r="AK463" s="55"/>
    </row>
    <row r="464" spans="2:37" ht="15.75" customHeight="1">
      <c r="B464" s="55"/>
      <c r="C464" s="55"/>
      <c r="D464" s="55"/>
      <c r="E464" s="55"/>
      <c r="F464" s="55"/>
      <c r="G464" s="55"/>
      <c r="H464" s="399"/>
      <c r="I464" s="55"/>
      <c r="J464" s="55"/>
      <c r="K464" s="55"/>
      <c r="L464" s="399"/>
      <c r="M464" s="399"/>
      <c r="N464" s="55"/>
      <c r="O464" s="55"/>
      <c r="P464" s="55"/>
      <c r="Q464" s="399"/>
      <c r="R464" s="399"/>
      <c r="S464" s="55"/>
      <c r="T464" s="55"/>
      <c r="U464" s="55"/>
      <c r="V464" s="399"/>
      <c r="W464" s="399"/>
      <c r="X464" s="55"/>
      <c r="Y464" s="55"/>
      <c r="Z464" s="55"/>
      <c r="AA464" s="399"/>
      <c r="AB464" s="399"/>
      <c r="AC464" s="55"/>
      <c r="AD464" s="55"/>
      <c r="AE464" s="55"/>
      <c r="AF464" s="55"/>
      <c r="AG464" s="55"/>
      <c r="AH464" s="55"/>
      <c r="AI464" s="55"/>
      <c r="AJ464" s="55"/>
      <c r="AK464" s="55"/>
    </row>
    <row r="465" spans="2:37" ht="15.75" customHeight="1">
      <c r="B465" s="55"/>
      <c r="C465" s="55"/>
      <c r="D465" s="55"/>
      <c r="E465" s="55"/>
      <c r="F465" s="55"/>
      <c r="G465" s="55"/>
      <c r="H465" s="399"/>
      <c r="I465" s="55"/>
      <c r="J465" s="55"/>
      <c r="K465" s="55"/>
      <c r="L465" s="399"/>
      <c r="M465" s="399"/>
      <c r="N465" s="55"/>
      <c r="O465" s="55"/>
      <c r="P465" s="55"/>
      <c r="Q465" s="399"/>
      <c r="R465" s="399"/>
      <c r="S465" s="55"/>
      <c r="T465" s="55"/>
      <c r="U465" s="55"/>
      <c r="V465" s="399"/>
      <c r="W465" s="399"/>
      <c r="X465" s="55"/>
      <c r="Y465" s="55"/>
      <c r="Z465" s="55"/>
      <c r="AA465" s="399"/>
      <c r="AB465" s="399"/>
      <c r="AC465" s="55"/>
      <c r="AD465" s="55"/>
      <c r="AE465" s="55"/>
      <c r="AF465" s="55"/>
      <c r="AG465" s="55"/>
      <c r="AH465" s="55"/>
      <c r="AI465" s="55"/>
      <c r="AJ465" s="55"/>
      <c r="AK465" s="55"/>
    </row>
    <row r="466" spans="2:37" ht="15.75" customHeight="1">
      <c r="B466" s="55"/>
      <c r="C466" s="55"/>
      <c r="D466" s="55"/>
      <c r="E466" s="55"/>
      <c r="F466" s="55"/>
      <c r="G466" s="55"/>
      <c r="H466" s="399"/>
      <c r="I466" s="55"/>
      <c r="J466" s="55"/>
      <c r="K466" s="55"/>
      <c r="L466" s="399"/>
      <c r="M466" s="399"/>
      <c r="N466" s="55"/>
      <c r="O466" s="55"/>
      <c r="P466" s="55"/>
      <c r="Q466" s="399"/>
      <c r="R466" s="399"/>
      <c r="S466" s="55"/>
      <c r="T466" s="55"/>
      <c r="U466" s="55"/>
      <c r="V466" s="399"/>
      <c r="W466" s="399"/>
      <c r="X466" s="55"/>
      <c r="Y466" s="55"/>
      <c r="Z466" s="55"/>
      <c r="AA466" s="399"/>
      <c r="AB466" s="399"/>
      <c r="AC466" s="55"/>
      <c r="AD466" s="55"/>
      <c r="AE466" s="55"/>
      <c r="AF466" s="55"/>
      <c r="AG466" s="55"/>
      <c r="AH466" s="55"/>
      <c r="AI466" s="55"/>
      <c r="AJ466" s="55"/>
      <c r="AK466" s="55"/>
    </row>
    <row r="467" spans="2:37" ht="15.75" customHeight="1">
      <c r="B467" s="55"/>
      <c r="C467" s="55"/>
      <c r="D467" s="55"/>
      <c r="E467" s="55"/>
      <c r="F467" s="55"/>
      <c r="G467" s="55"/>
      <c r="H467" s="399"/>
      <c r="I467" s="55"/>
      <c r="J467" s="55"/>
      <c r="K467" s="55"/>
      <c r="L467" s="399"/>
      <c r="M467" s="399"/>
      <c r="N467" s="55"/>
      <c r="O467" s="55"/>
      <c r="P467" s="55"/>
      <c r="Q467" s="399"/>
      <c r="R467" s="399"/>
      <c r="S467" s="55"/>
      <c r="T467" s="55"/>
      <c r="U467" s="55"/>
      <c r="V467" s="399"/>
      <c r="W467" s="399"/>
      <c r="X467" s="55"/>
      <c r="Y467" s="55"/>
      <c r="Z467" s="55"/>
      <c r="AA467" s="399"/>
      <c r="AB467" s="399"/>
      <c r="AC467" s="55"/>
      <c r="AD467" s="55"/>
      <c r="AE467" s="55"/>
      <c r="AF467" s="55"/>
      <c r="AG467" s="55"/>
      <c r="AH467" s="55"/>
      <c r="AI467" s="55"/>
      <c r="AJ467" s="55"/>
      <c r="AK467" s="55"/>
    </row>
    <row r="468" spans="2:37" ht="15.75" customHeight="1">
      <c r="B468" s="55"/>
      <c r="C468" s="55"/>
      <c r="D468" s="55"/>
      <c r="E468" s="55"/>
      <c r="F468" s="55"/>
      <c r="G468" s="55"/>
      <c r="H468" s="399"/>
      <c r="I468" s="55"/>
      <c r="J468" s="55"/>
      <c r="K468" s="55"/>
      <c r="L468" s="399"/>
      <c r="M468" s="399"/>
      <c r="N468" s="55"/>
      <c r="O468" s="55"/>
      <c r="P468" s="55"/>
      <c r="Q468" s="399"/>
      <c r="R468" s="399"/>
      <c r="S468" s="55"/>
      <c r="T468" s="55"/>
      <c r="U468" s="55"/>
      <c r="V468" s="399"/>
      <c r="W468" s="399"/>
      <c r="X468" s="55"/>
      <c r="Y468" s="55"/>
      <c r="Z468" s="55"/>
      <c r="AA468" s="399"/>
      <c r="AB468" s="399"/>
      <c r="AC468" s="55"/>
      <c r="AD468" s="55"/>
      <c r="AE468" s="55"/>
      <c r="AF468" s="55"/>
      <c r="AG468" s="55"/>
      <c r="AH468" s="55"/>
      <c r="AI468" s="55"/>
      <c r="AJ468" s="55"/>
      <c r="AK468" s="55"/>
    </row>
    <row r="469" spans="2:37" ht="15.75" customHeight="1">
      <c r="B469" s="55"/>
      <c r="C469" s="55"/>
      <c r="D469" s="55"/>
      <c r="E469" s="55"/>
      <c r="F469" s="55"/>
      <c r="G469" s="55"/>
      <c r="H469" s="399"/>
      <c r="I469" s="55"/>
      <c r="J469" s="55"/>
      <c r="K469" s="55"/>
      <c r="L469" s="399"/>
      <c r="M469" s="399"/>
      <c r="N469" s="55"/>
      <c r="O469" s="55"/>
      <c r="P469" s="55"/>
      <c r="Q469" s="399"/>
      <c r="R469" s="399"/>
      <c r="S469" s="55"/>
      <c r="T469" s="55"/>
      <c r="U469" s="55"/>
      <c r="V469" s="399"/>
      <c r="W469" s="399"/>
      <c r="X469" s="55"/>
      <c r="Y469" s="55"/>
      <c r="Z469" s="55"/>
      <c r="AA469" s="399"/>
      <c r="AB469" s="399"/>
      <c r="AC469" s="55"/>
      <c r="AD469" s="55"/>
      <c r="AE469" s="55"/>
      <c r="AF469" s="55"/>
      <c r="AG469" s="55"/>
      <c r="AH469" s="55"/>
      <c r="AI469" s="55"/>
      <c r="AJ469" s="55"/>
      <c r="AK469" s="55"/>
    </row>
    <row r="470" spans="2:37" ht="15.75" customHeight="1">
      <c r="B470" s="55"/>
      <c r="C470" s="55"/>
      <c r="D470" s="55"/>
      <c r="E470" s="55"/>
      <c r="F470" s="55"/>
      <c r="G470" s="55"/>
      <c r="H470" s="399"/>
      <c r="I470" s="55"/>
      <c r="J470" s="55"/>
      <c r="K470" s="55"/>
      <c r="L470" s="399"/>
      <c r="M470" s="399"/>
      <c r="N470" s="55"/>
      <c r="O470" s="55"/>
      <c r="P470" s="55"/>
      <c r="Q470" s="399"/>
      <c r="R470" s="399"/>
      <c r="S470" s="55"/>
      <c r="T470" s="55"/>
      <c r="U470" s="55"/>
      <c r="V470" s="399"/>
      <c r="W470" s="399"/>
      <c r="X470" s="55"/>
      <c r="Y470" s="55"/>
      <c r="Z470" s="55"/>
      <c r="AA470" s="399"/>
      <c r="AB470" s="399"/>
      <c r="AC470" s="55"/>
      <c r="AD470" s="55"/>
      <c r="AE470" s="55"/>
      <c r="AF470" s="55"/>
      <c r="AG470" s="55"/>
      <c r="AH470" s="55"/>
      <c r="AI470" s="55"/>
      <c r="AJ470" s="55"/>
      <c r="AK470" s="55"/>
    </row>
    <row r="471" spans="2:37" ht="15.75" customHeight="1">
      <c r="B471" s="55"/>
      <c r="C471" s="55"/>
      <c r="D471" s="55"/>
      <c r="E471" s="55"/>
      <c r="F471" s="55"/>
      <c r="G471" s="55"/>
      <c r="H471" s="399"/>
      <c r="I471" s="55"/>
      <c r="J471" s="55"/>
      <c r="K471" s="55"/>
      <c r="L471" s="399"/>
      <c r="M471" s="399"/>
      <c r="N471" s="55"/>
      <c r="O471" s="55"/>
      <c r="P471" s="55"/>
      <c r="Q471" s="399"/>
      <c r="R471" s="399"/>
      <c r="S471" s="55"/>
      <c r="T471" s="55"/>
      <c r="U471" s="55"/>
      <c r="V471" s="399"/>
      <c r="W471" s="399"/>
      <c r="X471" s="55"/>
      <c r="Y471" s="55"/>
      <c r="Z471" s="55"/>
      <c r="AA471" s="399"/>
      <c r="AB471" s="399"/>
      <c r="AC471" s="55"/>
      <c r="AD471" s="55"/>
      <c r="AE471" s="55"/>
      <c r="AF471" s="55"/>
      <c r="AG471" s="55"/>
      <c r="AH471" s="55"/>
      <c r="AI471" s="55"/>
      <c r="AJ471" s="55"/>
      <c r="AK471" s="55"/>
    </row>
    <row r="472" spans="2:37" ht="15.75" customHeight="1">
      <c r="B472" s="55"/>
      <c r="C472" s="55"/>
      <c r="D472" s="55"/>
      <c r="E472" s="55"/>
      <c r="F472" s="55"/>
      <c r="G472" s="55"/>
      <c r="H472" s="399"/>
      <c r="I472" s="55"/>
      <c r="J472" s="55"/>
      <c r="K472" s="55"/>
      <c r="L472" s="399"/>
      <c r="M472" s="399"/>
      <c r="N472" s="55"/>
      <c r="O472" s="55"/>
      <c r="P472" s="55"/>
      <c r="Q472" s="399"/>
      <c r="R472" s="399"/>
      <c r="S472" s="55"/>
      <c r="T472" s="55"/>
      <c r="U472" s="55"/>
      <c r="V472" s="399"/>
      <c r="W472" s="399"/>
      <c r="X472" s="55"/>
      <c r="Y472" s="55"/>
      <c r="Z472" s="55"/>
      <c r="AA472" s="399"/>
      <c r="AB472" s="399"/>
      <c r="AC472" s="55"/>
      <c r="AD472" s="55"/>
      <c r="AE472" s="55"/>
      <c r="AF472" s="55"/>
      <c r="AG472" s="55"/>
      <c r="AH472" s="55"/>
      <c r="AI472" s="55"/>
      <c r="AJ472" s="55"/>
      <c r="AK472" s="55"/>
    </row>
    <row r="473" spans="2:37" ht="15.75" customHeight="1">
      <c r="B473" s="55"/>
      <c r="C473" s="55"/>
      <c r="D473" s="55"/>
      <c r="E473" s="55"/>
      <c r="F473" s="55"/>
      <c r="G473" s="55"/>
      <c r="H473" s="399"/>
      <c r="I473" s="55"/>
      <c r="J473" s="55"/>
      <c r="K473" s="55"/>
      <c r="L473" s="399"/>
      <c r="M473" s="399"/>
      <c r="N473" s="55"/>
      <c r="O473" s="55"/>
      <c r="P473" s="55"/>
      <c r="Q473" s="399"/>
      <c r="R473" s="399"/>
      <c r="S473" s="55"/>
      <c r="T473" s="55"/>
      <c r="U473" s="55"/>
      <c r="V473" s="399"/>
      <c r="W473" s="399"/>
      <c r="X473" s="55"/>
      <c r="Y473" s="55"/>
      <c r="Z473" s="55"/>
      <c r="AA473" s="399"/>
      <c r="AB473" s="399"/>
      <c r="AC473" s="55"/>
      <c r="AD473" s="55"/>
      <c r="AE473" s="55"/>
      <c r="AF473" s="55"/>
      <c r="AG473" s="55"/>
      <c r="AH473" s="55"/>
      <c r="AI473" s="55"/>
      <c r="AJ473" s="55"/>
      <c r="AK473" s="55"/>
    </row>
    <row r="474" spans="2:37" ht="15.75" customHeight="1">
      <c r="B474" s="55"/>
      <c r="C474" s="55"/>
      <c r="D474" s="55"/>
      <c r="E474" s="55"/>
      <c r="F474" s="55"/>
      <c r="G474" s="55"/>
      <c r="H474" s="399"/>
      <c r="I474" s="55"/>
      <c r="J474" s="55"/>
      <c r="K474" s="55"/>
      <c r="L474" s="399"/>
      <c r="M474" s="399"/>
      <c r="N474" s="55"/>
      <c r="O474" s="55"/>
      <c r="P474" s="55"/>
      <c r="Q474" s="399"/>
      <c r="R474" s="399"/>
      <c r="S474" s="55"/>
      <c r="T474" s="55"/>
      <c r="U474" s="55"/>
      <c r="V474" s="399"/>
      <c r="W474" s="399"/>
      <c r="X474" s="55"/>
      <c r="Y474" s="55"/>
      <c r="Z474" s="55"/>
      <c r="AA474" s="399"/>
      <c r="AB474" s="399"/>
      <c r="AC474" s="55"/>
      <c r="AD474" s="55"/>
      <c r="AE474" s="55"/>
      <c r="AF474" s="55"/>
      <c r="AG474" s="55"/>
      <c r="AH474" s="55"/>
      <c r="AI474" s="55"/>
      <c r="AJ474" s="55"/>
      <c r="AK474" s="55"/>
    </row>
    <row r="475" spans="2:37" ht="15.75" customHeight="1">
      <c r="B475" s="55"/>
      <c r="C475" s="55"/>
      <c r="D475" s="55"/>
      <c r="E475" s="55"/>
      <c r="F475" s="55"/>
      <c r="G475" s="55"/>
      <c r="H475" s="399"/>
      <c r="I475" s="55"/>
      <c r="J475" s="55"/>
      <c r="K475" s="55"/>
      <c r="L475" s="399"/>
      <c r="M475" s="399"/>
      <c r="N475" s="55"/>
      <c r="O475" s="55"/>
      <c r="P475" s="55"/>
      <c r="Q475" s="399"/>
      <c r="R475" s="399"/>
      <c r="S475" s="55"/>
      <c r="T475" s="55"/>
      <c r="U475" s="55"/>
      <c r="V475" s="399"/>
      <c r="W475" s="399"/>
      <c r="X475" s="55"/>
      <c r="Y475" s="55"/>
      <c r="Z475" s="55"/>
      <c r="AA475" s="399"/>
      <c r="AB475" s="399"/>
      <c r="AC475" s="55"/>
      <c r="AD475" s="55"/>
      <c r="AE475" s="55"/>
      <c r="AF475" s="55"/>
      <c r="AG475" s="55"/>
      <c r="AH475" s="55"/>
      <c r="AI475" s="55"/>
      <c r="AJ475" s="55"/>
      <c r="AK475" s="55"/>
    </row>
    <row r="476" spans="2:37" ht="15.75" customHeight="1">
      <c r="B476" s="55"/>
      <c r="C476" s="55"/>
      <c r="D476" s="55"/>
      <c r="E476" s="55"/>
      <c r="F476" s="55"/>
      <c r="G476" s="55"/>
      <c r="H476" s="399"/>
      <c r="I476" s="55"/>
      <c r="J476" s="55"/>
      <c r="K476" s="55"/>
      <c r="L476" s="399"/>
      <c r="M476" s="399"/>
      <c r="N476" s="55"/>
      <c r="O476" s="55"/>
      <c r="P476" s="55"/>
      <c r="Q476" s="399"/>
      <c r="R476" s="399"/>
      <c r="S476" s="55"/>
      <c r="T476" s="55"/>
      <c r="U476" s="55"/>
      <c r="V476" s="399"/>
      <c r="W476" s="399"/>
      <c r="X476" s="55"/>
      <c r="Y476" s="55"/>
      <c r="Z476" s="55"/>
      <c r="AA476" s="399"/>
      <c r="AB476" s="399"/>
      <c r="AC476" s="55"/>
      <c r="AD476" s="55"/>
      <c r="AE476" s="55"/>
      <c r="AF476" s="55"/>
      <c r="AG476" s="55"/>
      <c r="AH476" s="55"/>
      <c r="AI476" s="55"/>
      <c r="AJ476" s="55"/>
      <c r="AK476" s="55"/>
    </row>
    <row r="477" spans="2:37" ht="15.75" customHeight="1">
      <c r="B477" s="55"/>
      <c r="C477" s="55"/>
      <c r="D477" s="55"/>
      <c r="E477" s="55"/>
      <c r="F477" s="55"/>
      <c r="G477" s="55"/>
      <c r="H477" s="399"/>
      <c r="I477" s="55"/>
      <c r="J477" s="55"/>
      <c r="K477" s="55"/>
      <c r="L477" s="399"/>
      <c r="M477" s="399"/>
      <c r="N477" s="55"/>
      <c r="O477" s="55"/>
      <c r="P477" s="55"/>
      <c r="Q477" s="399"/>
      <c r="R477" s="399"/>
      <c r="S477" s="55"/>
      <c r="T477" s="55"/>
      <c r="U477" s="55"/>
      <c r="V477" s="399"/>
      <c r="W477" s="399"/>
      <c r="X477" s="55"/>
      <c r="Y477" s="55"/>
      <c r="Z477" s="55"/>
      <c r="AA477" s="399"/>
      <c r="AB477" s="399"/>
      <c r="AC477" s="55"/>
      <c r="AD477" s="55"/>
      <c r="AE477" s="55"/>
      <c r="AF477" s="55"/>
      <c r="AG477" s="55"/>
      <c r="AH477" s="55"/>
      <c r="AI477" s="55"/>
      <c r="AJ477" s="55"/>
      <c r="AK477" s="55"/>
    </row>
    <row r="478" spans="2:37" ht="15.75" customHeight="1">
      <c r="B478" s="55"/>
      <c r="C478" s="55"/>
      <c r="D478" s="55"/>
      <c r="E478" s="55"/>
      <c r="F478" s="55"/>
      <c r="G478" s="55"/>
      <c r="H478" s="399"/>
      <c r="I478" s="55"/>
      <c r="J478" s="55"/>
      <c r="K478" s="55"/>
      <c r="L478" s="399"/>
      <c r="M478" s="399"/>
      <c r="N478" s="55"/>
      <c r="O478" s="55"/>
      <c r="P478" s="55"/>
      <c r="Q478" s="399"/>
      <c r="R478" s="399"/>
      <c r="S478" s="55"/>
      <c r="T478" s="55"/>
      <c r="U478" s="55"/>
      <c r="V478" s="399"/>
      <c r="W478" s="399"/>
      <c r="X478" s="55"/>
      <c r="Y478" s="55"/>
      <c r="Z478" s="55"/>
      <c r="AA478" s="399"/>
      <c r="AB478" s="399"/>
      <c r="AC478" s="55"/>
      <c r="AD478" s="55"/>
      <c r="AE478" s="55"/>
      <c r="AF478" s="55"/>
      <c r="AG478" s="55"/>
      <c r="AH478" s="55"/>
      <c r="AI478" s="55"/>
      <c r="AJ478" s="55"/>
      <c r="AK478" s="55"/>
    </row>
    <row r="479" spans="2:37" ht="15.75" customHeight="1">
      <c r="B479" s="55"/>
      <c r="C479" s="55"/>
      <c r="D479" s="55"/>
      <c r="E479" s="55"/>
      <c r="F479" s="55"/>
      <c r="G479" s="55"/>
      <c r="H479" s="399"/>
      <c r="I479" s="55"/>
      <c r="J479" s="55"/>
      <c r="K479" s="55"/>
      <c r="L479" s="399"/>
      <c r="M479" s="399"/>
      <c r="N479" s="55"/>
      <c r="O479" s="55"/>
      <c r="P479" s="55"/>
      <c r="Q479" s="399"/>
      <c r="R479" s="399"/>
      <c r="S479" s="55"/>
      <c r="T479" s="55"/>
      <c r="U479" s="55"/>
      <c r="V479" s="399"/>
      <c r="W479" s="399"/>
      <c r="X479" s="55"/>
      <c r="Y479" s="55"/>
      <c r="Z479" s="55"/>
      <c r="AA479" s="399"/>
      <c r="AB479" s="399"/>
      <c r="AC479" s="55"/>
      <c r="AD479" s="55"/>
      <c r="AE479" s="55"/>
      <c r="AF479" s="55"/>
      <c r="AG479" s="55"/>
      <c r="AH479" s="55"/>
      <c r="AI479" s="55"/>
      <c r="AJ479" s="55"/>
      <c r="AK479" s="55"/>
    </row>
    <row r="480" spans="2:37" ht="15.75" customHeight="1">
      <c r="B480" s="55"/>
      <c r="C480" s="55"/>
      <c r="D480" s="55"/>
      <c r="E480" s="55"/>
      <c r="F480" s="55"/>
      <c r="G480" s="55"/>
      <c r="H480" s="399"/>
      <c r="I480" s="55"/>
      <c r="J480" s="55"/>
      <c r="K480" s="55"/>
      <c r="L480" s="399"/>
      <c r="M480" s="399"/>
      <c r="N480" s="55"/>
      <c r="O480" s="55"/>
      <c r="P480" s="55"/>
      <c r="Q480" s="399"/>
      <c r="R480" s="399"/>
      <c r="S480" s="55"/>
      <c r="T480" s="55"/>
      <c r="U480" s="55"/>
      <c r="V480" s="399"/>
      <c r="W480" s="399"/>
      <c r="X480" s="55"/>
      <c r="Y480" s="55"/>
      <c r="Z480" s="55"/>
      <c r="AA480" s="399"/>
      <c r="AB480" s="399"/>
      <c r="AC480" s="55"/>
      <c r="AD480" s="55"/>
      <c r="AE480" s="55"/>
      <c r="AF480" s="55"/>
      <c r="AG480" s="55"/>
      <c r="AH480" s="55"/>
      <c r="AI480" s="55"/>
      <c r="AJ480" s="55"/>
      <c r="AK480" s="55"/>
    </row>
    <row r="481" spans="2:37" ht="15.75" customHeight="1">
      <c r="B481" s="55"/>
      <c r="C481" s="55"/>
      <c r="D481" s="55"/>
      <c r="E481" s="55"/>
      <c r="F481" s="55"/>
      <c r="G481" s="55"/>
      <c r="H481" s="399"/>
      <c r="I481" s="55"/>
      <c r="J481" s="55"/>
      <c r="K481" s="55"/>
      <c r="L481" s="399"/>
      <c r="M481" s="399"/>
      <c r="N481" s="55"/>
      <c r="O481" s="55"/>
      <c r="P481" s="55"/>
      <c r="Q481" s="399"/>
      <c r="R481" s="399"/>
      <c r="S481" s="55"/>
      <c r="T481" s="55"/>
      <c r="U481" s="55"/>
      <c r="V481" s="399"/>
      <c r="W481" s="399"/>
      <c r="X481" s="55"/>
      <c r="Y481" s="55"/>
      <c r="Z481" s="55"/>
      <c r="AA481" s="399"/>
      <c r="AB481" s="399"/>
      <c r="AC481" s="55"/>
      <c r="AD481" s="55"/>
      <c r="AE481" s="55"/>
      <c r="AF481" s="55"/>
      <c r="AG481" s="55"/>
      <c r="AH481" s="55"/>
      <c r="AI481" s="55"/>
      <c r="AJ481" s="55"/>
      <c r="AK481" s="55"/>
    </row>
    <row r="482" spans="2:37" ht="15.75" customHeight="1">
      <c r="B482" s="55"/>
      <c r="C482" s="55"/>
      <c r="D482" s="55"/>
      <c r="E482" s="55"/>
      <c r="F482" s="55"/>
      <c r="G482" s="55"/>
      <c r="H482" s="399"/>
      <c r="I482" s="55"/>
      <c r="J482" s="55"/>
      <c r="K482" s="55"/>
      <c r="L482" s="399"/>
      <c r="M482" s="399"/>
      <c r="N482" s="55"/>
      <c r="O482" s="55"/>
      <c r="P482" s="55"/>
      <c r="Q482" s="399"/>
      <c r="R482" s="399"/>
      <c r="S482" s="55"/>
      <c r="T482" s="55"/>
      <c r="U482" s="55"/>
      <c r="V482" s="399"/>
      <c r="W482" s="399"/>
      <c r="X482" s="55"/>
      <c r="Y482" s="55"/>
      <c r="Z482" s="55"/>
      <c r="AA482" s="399"/>
      <c r="AB482" s="399"/>
      <c r="AC482" s="55"/>
      <c r="AD482" s="55"/>
      <c r="AE482" s="55"/>
      <c r="AF482" s="55"/>
      <c r="AG482" s="55"/>
      <c r="AH482" s="55"/>
      <c r="AI482" s="55"/>
      <c r="AJ482" s="55"/>
      <c r="AK482" s="55"/>
    </row>
    <row r="483" spans="2:37" ht="15.75" customHeight="1">
      <c r="B483" s="55"/>
      <c r="C483" s="55"/>
      <c r="D483" s="55"/>
      <c r="E483" s="55"/>
      <c r="F483" s="55"/>
      <c r="G483" s="55"/>
      <c r="H483" s="399"/>
      <c r="I483" s="55"/>
      <c r="J483" s="55"/>
      <c r="K483" s="55"/>
      <c r="L483" s="399"/>
      <c r="M483" s="399"/>
      <c r="N483" s="55"/>
      <c r="O483" s="55"/>
      <c r="P483" s="55"/>
      <c r="Q483" s="399"/>
      <c r="R483" s="399"/>
      <c r="S483" s="55"/>
      <c r="T483" s="55"/>
      <c r="U483" s="55"/>
      <c r="V483" s="399"/>
      <c r="W483" s="399"/>
      <c r="X483" s="55"/>
      <c r="Y483" s="55"/>
      <c r="Z483" s="55"/>
      <c r="AA483" s="399"/>
      <c r="AB483" s="399"/>
      <c r="AC483" s="55"/>
      <c r="AD483" s="55"/>
      <c r="AE483" s="55"/>
      <c r="AF483" s="55"/>
      <c r="AG483" s="55"/>
      <c r="AH483" s="55"/>
      <c r="AI483" s="55"/>
      <c r="AJ483" s="55"/>
      <c r="AK483" s="55"/>
    </row>
    <row r="484" spans="2:37" ht="15.75" customHeight="1">
      <c r="B484" s="55"/>
      <c r="C484" s="55"/>
      <c r="D484" s="55"/>
      <c r="E484" s="55"/>
      <c r="F484" s="55"/>
      <c r="G484" s="55"/>
      <c r="H484" s="399"/>
      <c r="I484" s="55"/>
      <c r="J484" s="55"/>
      <c r="K484" s="55"/>
      <c r="L484" s="399"/>
      <c r="M484" s="399"/>
      <c r="N484" s="55"/>
      <c r="O484" s="55"/>
      <c r="P484" s="55"/>
      <c r="Q484" s="399"/>
      <c r="R484" s="399"/>
      <c r="S484" s="55"/>
      <c r="T484" s="55"/>
      <c r="U484" s="55"/>
      <c r="V484" s="399"/>
      <c r="W484" s="399"/>
      <c r="X484" s="55"/>
      <c r="Y484" s="55"/>
      <c r="Z484" s="55"/>
      <c r="AA484" s="399"/>
      <c r="AB484" s="399"/>
      <c r="AC484" s="55"/>
      <c r="AD484" s="55"/>
      <c r="AE484" s="55"/>
      <c r="AF484" s="55"/>
      <c r="AG484" s="55"/>
      <c r="AH484" s="55"/>
      <c r="AI484" s="55"/>
      <c r="AJ484" s="55"/>
      <c r="AK484" s="55"/>
    </row>
    <row r="485" spans="2:37" ht="15.75" customHeight="1">
      <c r="B485" s="55"/>
      <c r="C485" s="55"/>
      <c r="D485" s="55"/>
      <c r="E485" s="55"/>
      <c r="F485" s="55"/>
      <c r="G485" s="55"/>
      <c r="H485" s="399"/>
      <c r="I485" s="55"/>
      <c r="J485" s="55"/>
      <c r="K485" s="55"/>
      <c r="L485" s="399"/>
      <c r="M485" s="399"/>
      <c r="N485" s="55"/>
      <c r="O485" s="55"/>
      <c r="P485" s="55"/>
      <c r="Q485" s="399"/>
      <c r="R485" s="399"/>
      <c r="S485" s="55"/>
      <c r="T485" s="55"/>
      <c r="U485" s="55"/>
      <c r="V485" s="399"/>
      <c r="W485" s="399"/>
      <c r="X485" s="55"/>
      <c r="Y485" s="55"/>
      <c r="Z485" s="55"/>
      <c r="AA485" s="399"/>
      <c r="AB485" s="399"/>
      <c r="AC485" s="55"/>
      <c r="AD485" s="55"/>
      <c r="AE485" s="55"/>
      <c r="AF485" s="55"/>
      <c r="AG485" s="55"/>
      <c r="AH485" s="55"/>
      <c r="AI485" s="55"/>
      <c r="AJ485" s="55"/>
      <c r="AK485" s="55"/>
    </row>
    <row r="486" spans="2:37" ht="15.75" customHeight="1">
      <c r="B486" s="55"/>
      <c r="C486" s="55"/>
      <c r="D486" s="55"/>
      <c r="E486" s="55"/>
      <c r="F486" s="55"/>
      <c r="G486" s="55"/>
      <c r="H486" s="399"/>
      <c r="I486" s="55"/>
      <c r="J486" s="55"/>
      <c r="K486" s="55"/>
      <c r="L486" s="399"/>
      <c r="M486" s="399"/>
      <c r="N486" s="55"/>
      <c r="O486" s="55"/>
      <c r="P486" s="55"/>
      <c r="Q486" s="399"/>
      <c r="R486" s="399"/>
      <c r="S486" s="55"/>
      <c r="T486" s="55"/>
      <c r="U486" s="55"/>
      <c r="V486" s="399"/>
      <c r="W486" s="399"/>
      <c r="X486" s="55"/>
      <c r="Y486" s="55"/>
      <c r="Z486" s="55"/>
      <c r="AA486" s="399"/>
      <c r="AB486" s="399"/>
      <c r="AC486" s="55"/>
      <c r="AD486" s="55"/>
      <c r="AE486" s="55"/>
      <c r="AF486" s="55"/>
      <c r="AG486" s="55"/>
      <c r="AH486" s="55"/>
      <c r="AI486" s="55"/>
      <c r="AJ486" s="55"/>
      <c r="AK486" s="55"/>
    </row>
    <row r="487" spans="2:37" ht="15.75" customHeight="1">
      <c r="B487" s="55"/>
      <c r="C487" s="55"/>
      <c r="D487" s="55"/>
      <c r="E487" s="55"/>
      <c r="F487" s="55"/>
      <c r="G487" s="55"/>
      <c r="H487" s="399"/>
      <c r="I487" s="55"/>
      <c r="J487" s="55"/>
      <c r="K487" s="55"/>
      <c r="L487" s="399"/>
      <c r="M487" s="399"/>
      <c r="N487" s="55"/>
      <c r="O487" s="55"/>
      <c r="P487" s="55"/>
      <c r="Q487" s="399"/>
      <c r="R487" s="399"/>
      <c r="S487" s="55"/>
      <c r="T487" s="55"/>
      <c r="U487" s="55"/>
      <c r="V487" s="399"/>
      <c r="W487" s="399"/>
      <c r="X487" s="55"/>
      <c r="Y487" s="55"/>
      <c r="Z487" s="55"/>
      <c r="AA487" s="399"/>
      <c r="AB487" s="399"/>
      <c r="AC487" s="55"/>
      <c r="AD487" s="55"/>
      <c r="AE487" s="55"/>
      <c r="AF487" s="55"/>
      <c r="AG487" s="55"/>
      <c r="AH487" s="55"/>
      <c r="AI487" s="55"/>
      <c r="AJ487" s="55"/>
      <c r="AK487" s="55"/>
    </row>
    <row r="488" spans="2:37" ht="15.75" customHeight="1">
      <c r="B488" s="55"/>
      <c r="C488" s="55"/>
      <c r="D488" s="55"/>
      <c r="E488" s="55"/>
      <c r="F488" s="55"/>
      <c r="G488" s="55"/>
      <c r="H488" s="399"/>
      <c r="I488" s="55"/>
      <c r="J488" s="55"/>
      <c r="K488" s="55"/>
      <c r="L488" s="399"/>
      <c r="M488" s="399"/>
      <c r="N488" s="55"/>
      <c r="O488" s="55"/>
      <c r="P488" s="55"/>
      <c r="Q488" s="399"/>
      <c r="R488" s="399"/>
      <c r="S488" s="55"/>
      <c r="T488" s="55"/>
      <c r="U488" s="55"/>
      <c r="V488" s="399"/>
      <c r="W488" s="399"/>
      <c r="X488" s="55"/>
      <c r="Y488" s="55"/>
      <c r="Z488" s="55"/>
      <c r="AA488" s="399"/>
      <c r="AB488" s="399"/>
      <c r="AC488" s="55"/>
      <c r="AD488" s="55"/>
      <c r="AE488" s="55"/>
      <c r="AF488" s="55"/>
      <c r="AG488" s="55"/>
      <c r="AH488" s="55"/>
      <c r="AI488" s="55"/>
      <c r="AJ488" s="55"/>
      <c r="AK488" s="55"/>
    </row>
    <row r="489" spans="2:37" ht="15.75" customHeight="1">
      <c r="B489" s="55"/>
      <c r="C489" s="55"/>
      <c r="D489" s="55"/>
      <c r="E489" s="55"/>
      <c r="F489" s="55"/>
      <c r="G489" s="55"/>
      <c r="H489" s="399"/>
      <c r="I489" s="55"/>
      <c r="J489" s="55"/>
      <c r="K489" s="55"/>
      <c r="L489" s="399"/>
      <c r="M489" s="399"/>
      <c r="N489" s="55"/>
      <c r="O489" s="55"/>
      <c r="P489" s="55"/>
      <c r="Q489" s="399"/>
      <c r="R489" s="399"/>
      <c r="S489" s="55"/>
      <c r="T489" s="55"/>
      <c r="U489" s="55"/>
      <c r="V489" s="399"/>
      <c r="W489" s="399"/>
      <c r="X489" s="55"/>
      <c r="Y489" s="55"/>
      <c r="Z489" s="55"/>
      <c r="AA489" s="399"/>
      <c r="AB489" s="399"/>
      <c r="AC489" s="55"/>
      <c r="AD489" s="55"/>
      <c r="AE489" s="55"/>
      <c r="AF489" s="55"/>
      <c r="AG489" s="55"/>
      <c r="AH489" s="55"/>
      <c r="AI489" s="55"/>
      <c r="AJ489" s="55"/>
      <c r="AK489" s="55"/>
    </row>
    <row r="490" spans="2:37" ht="15.75" customHeight="1">
      <c r="B490" s="55"/>
      <c r="C490" s="55"/>
      <c r="D490" s="55"/>
      <c r="E490" s="55"/>
      <c r="F490" s="55"/>
      <c r="G490" s="55"/>
      <c r="H490" s="399"/>
      <c r="I490" s="55"/>
      <c r="J490" s="55"/>
      <c r="K490" s="55"/>
      <c r="L490" s="399"/>
      <c r="M490" s="399"/>
      <c r="N490" s="55"/>
      <c r="O490" s="55"/>
      <c r="P490" s="55"/>
      <c r="Q490" s="399"/>
      <c r="R490" s="399"/>
      <c r="S490" s="55"/>
      <c r="T490" s="55"/>
      <c r="U490" s="55"/>
      <c r="V490" s="399"/>
      <c r="W490" s="399"/>
      <c r="X490" s="55"/>
      <c r="Y490" s="55"/>
      <c r="Z490" s="55"/>
      <c r="AA490" s="399"/>
      <c r="AB490" s="399"/>
      <c r="AC490" s="55"/>
      <c r="AD490" s="55"/>
      <c r="AE490" s="55"/>
      <c r="AF490" s="55"/>
      <c r="AG490" s="55"/>
      <c r="AH490" s="55"/>
      <c r="AI490" s="55"/>
      <c r="AJ490" s="55"/>
      <c r="AK490" s="55"/>
    </row>
    <row r="491" spans="2:37" ht="15.75" customHeight="1">
      <c r="B491" s="55"/>
      <c r="C491" s="55"/>
      <c r="D491" s="55"/>
      <c r="E491" s="55"/>
      <c r="F491" s="55"/>
      <c r="G491" s="55"/>
      <c r="H491" s="399"/>
      <c r="I491" s="55"/>
      <c r="J491" s="55"/>
      <c r="K491" s="55"/>
      <c r="L491" s="399"/>
      <c r="M491" s="399"/>
      <c r="N491" s="55"/>
      <c r="O491" s="55"/>
      <c r="P491" s="55"/>
      <c r="Q491" s="399"/>
      <c r="R491" s="399"/>
      <c r="S491" s="55"/>
      <c r="T491" s="55"/>
      <c r="U491" s="55"/>
      <c r="V491" s="399"/>
      <c r="W491" s="399"/>
      <c r="X491" s="55"/>
      <c r="Y491" s="55"/>
      <c r="Z491" s="55"/>
      <c r="AA491" s="399"/>
      <c r="AB491" s="399"/>
      <c r="AC491" s="55"/>
      <c r="AD491" s="55"/>
      <c r="AE491" s="55"/>
      <c r="AF491" s="55"/>
      <c r="AG491" s="55"/>
      <c r="AH491" s="55"/>
      <c r="AI491" s="55"/>
      <c r="AJ491" s="55"/>
      <c r="AK491" s="55"/>
    </row>
    <row r="492" spans="2:37" ht="15.75" customHeight="1">
      <c r="B492" s="55"/>
      <c r="C492" s="55"/>
      <c r="D492" s="55"/>
      <c r="E492" s="55"/>
      <c r="F492" s="55"/>
      <c r="G492" s="55"/>
      <c r="H492" s="399"/>
      <c r="I492" s="55"/>
      <c r="J492" s="55"/>
      <c r="K492" s="55"/>
      <c r="L492" s="399"/>
      <c r="M492" s="399"/>
      <c r="N492" s="55"/>
      <c r="O492" s="55"/>
      <c r="P492" s="55"/>
      <c r="Q492" s="399"/>
      <c r="R492" s="399"/>
      <c r="S492" s="55"/>
      <c r="T492" s="55"/>
      <c r="U492" s="55"/>
      <c r="V492" s="399"/>
      <c r="W492" s="399"/>
      <c r="X492" s="55"/>
      <c r="Y492" s="55"/>
      <c r="Z492" s="55"/>
      <c r="AA492" s="399"/>
      <c r="AB492" s="399"/>
      <c r="AC492" s="55"/>
      <c r="AD492" s="55"/>
      <c r="AE492" s="55"/>
      <c r="AF492" s="55"/>
      <c r="AG492" s="55"/>
      <c r="AH492" s="55"/>
      <c r="AI492" s="55"/>
      <c r="AJ492" s="55"/>
      <c r="AK492" s="55"/>
    </row>
    <row r="493" spans="2:37" ht="15.75" customHeight="1">
      <c r="B493" s="55"/>
      <c r="C493" s="55"/>
      <c r="D493" s="55"/>
      <c r="E493" s="55"/>
      <c r="F493" s="55"/>
      <c r="G493" s="55"/>
      <c r="H493" s="399"/>
      <c r="I493" s="55"/>
      <c r="J493" s="55"/>
      <c r="K493" s="55"/>
      <c r="L493" s="399"/>
      <c r="M493" s="399"/>
      <c r="N493" s="55"/>
      <c r="O493" s="55"/>
      <c r="P493" s="55"/>
      <c r="Q493" s="399"/>
      <c r="R493" s="399"/>
      <c r="S493" s="55"/>
      <c r="T493" s="55"/>
      <c r="U493" s="55"/>
      <c r="V493" s="399"/>
      <c r="W493" s="399"/>
      <c r="X493" s="55"/>
      <c r="Y493" s="55"/>
      <c r="Z493" s="55"/>
      <c r="AA493" s="399"/>
      <c r="AB493" s="399"/>
      <c r="AC493" s="55"/>
      <c r="AD493" s="55"/>
      <c r="AE493" s="55"/>
      <c r="AF493" s="55"/>
      <c r="AG493" s="55"/>
      <c r="AH493" s="55"/>
      <c r="AI493" s="55"/>
      <c r="AJ493" s="55"/>
      <c r="AK493" s="55"/>
    </row>
    <row r="494" spans="2:37" ht="15.75" customHeight="1">
      <c r="B494" s="55"/>
      <c r="C494" s="55"/>
      <c r="D494" s="55"/>
      <c r="E494" s="55"/>
      <c r="F494" s="55"/>
      <c r="G494" s="55"/>
      <c r="H494" s="399"/>
      <c r="I494" s="55"/>
      <c r="J494" s="55"/>
      <c r="K494" s="55"/>
      <c r="L494" s="399"/>
      <c r="M494" s="399"/>
      <c r="N494" s="55"/>
      <c r="O494" s="55"/>
      <c r="P494" s="55"/>
      <c r="Q494" s="399"/>
      <c r="R494" s="399"/>
      <c r="S494" s="55"/>
      <c r="T494" s="55"/>
      <c r="U494" s="55"/>
      <c r="V494" s="399"/>
      <c r="W494" s="399"/>
      <c r="X494" s="55"/>
      <c r="Y494" s="55"/>
      <c r="Z494" s="55"/>
      <c r="AA494" s="399"/>
      <c r="AB494" s="399"/>
      <c r="AC494" s="55"/>
      <c r="AD494" s="55"/>
      <c r="AE494" s="55"/>
      <c r="AF494" s="55"/>
      <c r="AG494" s="55"/>
      <c r="AH494" s="55"/>
      <c r="AI494" s="55"/>
      <c r="AJ494" s="55"/>
      <c r="AK494" s="55"/>
    </row>
    <row r="495" spans="2:37" ht="15.75" customHeight="1">
      <c r="B495" s="55"/>
      <c r="C495" s="55"/>
      <c r="D495" s="55"/>
      <c r="E495" s="55"/>
      <c r="F495" s="55"/>
      <c r="G495" s="55"/>
      <c r="H495" s="399"/>
      <c r="I495" s="55"/>
      <c r="J495" s="55"/>
      <c r="K495" s="55"/>
      <c r="L495" s="399"/>
      <c r="M495" s="399"/>
      <c r="N495" s="55"/>
      <c r="O495" s="55"/>
      <c r="P495" s="55"/>
      <c r="Q495" s="399"/>
      <c r="R495" s="399"/>
      <c r="S495" s="55"/>
      <c r="T495" s="55"/>
      <c r="U495" s="55"/>
      <c r="V495" s="399"/>
      <c r="W495" s="399"/>
      <c r="X495" s="55"/>
      <c r="Y495" s="55"/>
      <c r="Z495" s="55"/>
      <c r="AA495" s="399"/>
      <c r="AB495" s="399"/>
      <c r="AC495" s="55"/>
      <c r="AD495" s="55"/>
      <c r="AE495" s="55"/>
      <c r="AF495" s="55"/>
      <c r="AG495" s="55"/>
      <c r="AH495" s="55"/>
      <c r="AI495" s="55"/>
      <c r="AJ495" s="55"/>
      <c r="AK495" s="55"/>
    </row>
    <row r="496" spans="2:37" ht="15.75" customHeight="1">
      <c r="B496" s="55"/>
      <c r="C496" s="55"/>
      <c r="D496" s="55"/>
      <c r="E496" s="55"/>
      <c r="F496" s="55"/>
      <c r="G496" s="55"/>
      <c r="H496" s="399"/>
      <c r="I496" s="55"/>
      <c r="J496" s="55"/>
      <c r="K496" s="55"/>
      <c r="L496" s="399"/>
      <c r="M496" s="399"/>
      <c r="N496" s="55"/>
      <c r="O496" s="55"/>
      <c r="P496" s="55"/>
      <c r="Q496" s="399"/>
      <c r="R496" s="399"/>
      <c r="S496" s="55"/>
      <c r="T496" s="55"/>
      <c r="U496" s="55"/>
      <c r="V496" s="399"/>
      <c r="W496" s="399"/>
      <c r="X496" s="55"/>
      <c r="Y496" s="55"/>
      <c r="Z496" s="55"/>
      <c r="AA496" s="399"/>
      <c r="AB496" s="399"/>
      <c r="AC496" s="55"/>
      <c r="AD496" s="55"/>
      <c r="AE496" s="55"/>
      <c r="AF496" s="55"/>
      <c r="AG496" s="55"/>
      <c r="AH496" s="55"/>
      <c r="AI496" s="55"/>
      <c r="AJ496" s="55"/>
      <c r="AK496" s="55"/>
    </row>
    <row r="497" spans="2:37" ht="15.75" customHeight="1">
      <c r="B497" s="55"/>
      <c r="C497" s="55"/>
      <c r="D497" s="55"/>
      <c r="E497" s="55"/>
      <c r="F497" s="55"/>
      <c r="G497" s="55"/>
      <c r="H497" s="399"/>
      <c r="I497" s="55"/>
      <c r="J497" s="55"/>
      <c r="K497" s="55"/>
      <c r="L497" s="399"/>
      <c r="M497" s="399"/>
      <c r="N497" s="55"/>
      <c r="O497" s="55"/>
      <c r="P497" s="55"/>
      <c r="Q497" s="399"/>
      <c r="R497" s="399"/>
      <c r="S497" s="55"/>
      <c r="T497" s="55"/>
      <c r="U497" s="55"/>
      <c r="V497" s="399"/>
      <c r="W497" s="399"/>
      <c r="X497" s="55"/>
      <c r="Y497" s="55"/>
      <c r="Z497" s="55"/>
      <c r="AA497" s="399"/>
      <c r="AB497" s="399"/>
      <c r="AC497" s="55"/>
      <c r="AD497" s="55"/>
      <c r="AE497" s="55"/>
      <c r="AF497" s="55"/>
      <c r="AG497" s="55"/>
      <c r="AH497" s="55"/>
      <c r="AI497" s="55"/>
      <c r="AJ497" s="55"/>
      <c r="AK497" s="55"/>
    </row>
    <row r="498" spans="2:37" ht="15.75" customHeight="1">
      <c r="B498" s="55"/>
      <c r="C498" s="55"/>
      <c r="D498" s="55"/>
      <c r="E498" s="55"/>
      <c r="F498" s="55"/>
      <c r="G498" s="55"/>
      <c r="H498" s="399"/>
      <c r="I498" s="55"/>
      <c r="J498" s="55"/>
      <c r="K498" s="55"/>
      <c r="L498" s="399"/>
      <c r="M498" s="399"/>
      <c r="N498" s="55"/>
      <c r="O498" s="55"/>
      <c r="P498" s="55"/>
      <c r="Q498" s="399"/>
      <c r="R498" s="399"/>
      <c r="S498" s="55"/>
      <c r="T498" s="55"/>
      <c r="U498" s="55"/>
      <c r="V498" s="399"/>
      <c r="W498" s="399"/>
      <c r="X498" s="55"/>
      <c r="Y498" s="55"/>
      <c r="Z498" s="55"/>
      <c r="AA498" s="399"/>
      <c r="AB498" s="399"/>
      <c r="AC498" s="55"/>
      <c r="AD498" s="55"/>
      <c r="AE498" s="55"/>
      <c r="AF498" s="55"/>
      <c r="AG498" s="55"/>
      <c r="AH498" s="55"/>
      <c r="AI498" s="55"/>
      <c r="AJ498" s="55"/>
      <c r="AK498" s="55"/>
    </row>
    <row r="499" spans="2:37" ht="15.75" customHeight="1">
      <c r="B499" s="55"/>
      <c r="C499" s="55"/>
      <c r="D499" s="55"/>
      <c r="E499" s="55"/>
      <c r="F499" s="55"/>
      <c r="G499" s="55"/>
      <c r="H499" s="399"/>
      <c r="I499" s="55"/>
      <c r="J499" s="55"/>
      <c r="K499" s="55"/>
      <c r="L499" s="399"/>
      <c r="M499" s="399"/>
      <c r="N499" s="55"/>
      <c r="O499" s="55"/>
      <c r="P499" s="55"/>
      <c r="Q499" s="399"/>
      <c r="R499" s="399"/>
      <c r="S499" s="55"/>
      <c r="T499" s="55"/>
      <c r="U499" s="55"/>
      <c r="V499" s="399"/>
      <c r="W499" s="399"/>
      <c r="X499" s="55"/>
      <c r="Y499" s="55"/>
      <c r="Z499" s="55"/>
      <c r="AA499" s="399"/>
      <c r="AB499" s="399"/>
      <c r="AC499" s="55"/>
      <c r="AD499" s="55"/>
      <c r="AE499" s="55"/>
      <c r="AF499" s="55"/>
      <c r="AG499" s="55"/>
      <c r="AH499" s="55"/>
      <c r="AI499" s="55"/>
      <c r="AJ499" s="55"/>
      <c r="AK499" s="55"/>
    </row>
    <row r="500" spans="2:37" ht="15.75" customHeight="1">
      <c r="B500" s="55"/>
      <c r="C500" s="55"/>
      <c r="D500" s="55"/>
      <c r="E500" s="55"/>
      <c r="F500" s="55"/>
      <c r="G500" s="55"/>
      <c r="H500" s="399"/>
      <c r="I500" s="55"/>
      <c r="J500" s="55"/>
      <c r="K500" s="55"/>
      <c r="L500" s="399"/>
      <c r="M500" s="399"/>
      <c r="N500" s="55"/>
      <c r="O500" s="55"/>
      <c r="P500" s="55"/>
      <c r="Q500" s="399"/>
      <c r="R500" s="399"/>
      <c r="S500" s="55"/>
      <c r="T500" s="55"/>
      <c r="U500" s="55"/>
      <c r="V500" s="399"/>
      <c r="W500" s="399"/>
      <c r="X500" s="55"/>
      <c r="Y500" s="55"/>
      <c r="Z500" s="55"/>
      <c r="AA500" s="399"/>
      <c r="AB500" s="399"/>
      <c r="AC500" s="55"/>
      <c r="AD500" s="55"/>
      <c r="AE500" s="55"/>
      <c r="AF500" s="55"/>
      <c r="AG500" s="55"/>
      <c r="AH500" s="55"/>
      <c r="AI500" s="55"/>
      <c r="AJ500" s="55"/>
      <c r="AK500" s="55"/>
    </row>
    <row r="501" spans="2:37" ht="15.75" customHeight="1">
      <c r="B501" s="55"/>
      <c r="C501" s="55"/>
      <c r="D501" s="55"/>
      <c r="E501" s="55"/>
      <c r="F501" s="55"/>
      <c r="G501" s="55"/>
      <c r="H501" s="399"/>
      <c r="I501" s="55"/>
      <c r="J501" s="55"/>
      <c r="K501" s="55"/>
      <c r="L501" s="399"/>
      <c r="M501" s="399"/>
      <c r="N501" s="55"/>
      <c r="O501" s="55"/>
      <c r="P501" s="55"/>
      <c r="Q501" s="399"/>
      <c r="R501" s="399"/>
      <c r="S501" s="55"/>
      <c r="T501" s="55"/>
      <c r="U501" s="55"/>
      <c r="V501" s="399"/>
      <c r="W501" s="399"/>
      <c r="X501" s="55"/>
      <c r="Y501" s="55"/>
      <c r="Z501" s="55"/>
      <c r="AA501" s="399"/>
      <c r="AB501" s="399"/>
      <c r="AC501" s="55"/>
      <c r="AD501" s="55"/>
      <c r="AE501" s="55"/>
      <c r="AF501" s="55"/>
      <c r="AG501" s="55"/>
      <c r="AH501" s="55"/>
      <c r="AI501" s="55"/>
      <c r="AJ501" s="55"/>
      <c r="AK501" s="55"/>
    </row>
    <row r="502" spans="2:37" ht="15.75" customHeight="1">
      <c r="B502" s="55"/>
      <c r="C502" s="55"/>
      <c r="D502" s="55"/>
      <c r="E502" s="55"/>
      <c r="F502" s="55"/>
      <c r="G502" s="55"/>
      <c r="H502" s="399"/>
      <c r="I502" s="55"/>
      <c r="J502" s="55"/>
      <c r="K502" s="55"/>
      <c r="L502" s="399"/>
      <c r="M502" s="399"/>
      <c r="N502" s="55"/>
      <c r="O502" s="55"/>
      <c r="P502" s="55"/>
      <c r="Q502" s="399"/>
      <c r="R502" s="399"/>
      <c r="S502" s="55"/>
      <c r="T502" s="55"/>
      <c r="U502" s="55"/>
      <c r="V502" s="399"/>
      <c r="W502" s="399"/>
      <c r="X502" s="55"/>
      <c r="Y502" s="55"/>
      <c r="Z502" s="55"/>
      <c r="AA502" s="399"/>
      <c r="AB502" s="399"/>
      <c r="AC502" s="55"/>
      <c r="AD502" s="55"/>
      <c r="AE502" s="55"/>
      <c r="AF502" s="55"/>
      <c r="AG502" s="55"/>
      <c r="AH502" s="55"/>
      <c r="AI502" s="55"/>
      <c r="AJ502" s="55"/>
      <c r="AK502" s="55"/>
    </row>
    <row r="503" spans="2:37" ht="15.75" customHeight="1">
      <c r="B503" s="55"/>
      <c r="C503" s="55"/>
      <c r="D503" s="55"/>
      <c r="E503" s="55"/>
      <c r="F503" s="55"/>
      <c r="G503" s="55"/>
      <c r="H503" s="399"/>
      <c r="I503" s="55"/>
      <c r="J503" s="55"/>
      <c r="K503" s="55"/>
      <c r="L503" s="399"/>
      <c r="M503" s="399"/>
      <c r="N503" s="55"/>
      <c r="O503" s="55"/>
      <c r="P503" s="55"/>
      <c r="Q503" s="399"/>
      <c r="R503" s="399"/>
      <c r="S503" s="55"/>
      <c r="T503" s="55"/>
      <c r="U503" s="55"/>
      <c r="V503" s="399"/>
      <c r="W503" s="399"/>
      <c r="X503" s="55"/>
      <c r="Y503" s="55"/>
      <c r="Z503" s="55"/>
      <c r="AA503" s="399"/>
      <c r="AB503" s="399"/>
      <c r="AC503" s="55"/>
      <c r="AD503" s="55"/>
      <c r="AE503" s="55"/>
      <c r="AF503" s="55"/>
      <c r="AG503" s="55"/>
      <c r="AH503" s="55"/>
      <c r="AI503" s="55"/>
      <c r="AJ503" s="55"/>
      <c r="AK503" s="55"/>
    </row>
    <row r="504" spans="2:37" ht="15.75" customHeight="1">
      <c r="B504" s="55"/>
      <c r="C504" s="55"/>
      <c r="D504" s="55"/>
      <c r="E504" s="55"/>
      <c r="F504" s="55"/>
      <c r="G504" s="55"/>
      <c r="H504" s="399"/>
      <c r="I504" s="55"/>
      <c r="J504" s="55"/>
      <c r="K504" s="55"/>
      <c r="L504" s="399"/>
      <c r="M504" s="399"/>
      <c r="N504" s="55"/>
      <c r="O504" s="55"/>
      <c r="P504" s="55"/>
      <c r="Q504" s="399"/>
      <c r="R504" s="399"/>
      <c r="S504" s="55"/>
      <c r="T504" s="55"/>
      <c r="U504" s="55"/>
      <c r="V504" s="399"/>
      <c r="W504" s="399"/>
      <c r="X504" s="55"/>
      <c r="Y504" s="55"/>
      <c r="Z504" s="55"/>
      <c r="AA504" s="399"/>
      <c r="AB504" s="399"/>
      <c r="AC504" s="55"/>
      <c r="AD504" s="55"/>
      <c r="AE504" s="55"/>
      <c r="AF504" s="55"/>
      <c r="AG504" s="55"/>
      <c r="AH504" s="55"/>
      <c r="AI504" s="55"/>
      <c r="AJ504" s="55"/>
      <c r="AK504" s="55"/>
    </row>
    <row r="505" spans="2:37" ht="15.75" customHeight="1">
      <c r="B505" s="55"/>
      <c r="C505" s="55"/>
      <c r="D505" s="55"/>
      <c r="E505" s="55"/>
      <c r="F505" s="55"/>
      <c r="G505" s="55"/>
      <c r="H505" s="399"/>
      <c r="I505" s="55"/>
      <c r="J505" s="55"/>
      <c r="K505" s="55"/>
      <c r="L505" s="399"/>
      <c r="M505" s="399"/>
      <c r="N505" s="55"/>
      <c r="O505" s="55"/>
      <c r="P505" s="55"/>
      <c r="Q505" s="399"/>
      <c r="R505" s="399"/>
      <c r="S505" s="55"/>
      <c r="T505" s="55"/>
      <c r="U505" s="55"/>
      <c r="V505" s="399"/>
      <c r="W505" s="399"/>
      <c r="X505" s="55"/>
      <c r="Y505" s="55"/>
      <c r="Z505" s="55"/>
      <c r="AA505" s="399"/>
      <c r="AB505" s="399"/>
      <c r="AC505" s="55"/>
      <c r="AD505" s="55"/>
      <c r="AE505" s="55"/>
      <c r="AF505" s="55"/>
      <c r="AG505" s="55"/>
      <c r="AH505" s="55"/>
      <c r="AI505" s="55"/>
      <c r="AJ505" s="55"/>
      <c r="AK505" s="55"/>
    </row>
    <row r="506" spans="2:37" ht="15.75" customHeight="1">
      <c r="B506" s="55"/>
      <c r="C506" s="55"/>
      <c r="D506" s="55"/>
      <c r="E506" s="55"/>
      <c r="F506" s="55"/>
      <c r="G506" s="55"/>
      <c r="H506" s="399"/>
      <c r="I506" s="55"/>
      <c r="J506" s="55"/>
      <c r="K506" s="55"/>
      <c r="L506" s="399"/>
      <c r="M506" s="399"/>
      <c r="N506" s="55"/>
      <c r="O506" s="55"/>
      <c r="P506" s="55"/>
      <c r="Q506" s="399"/>
      <c r="R506" s="399"/>
      <c r="S506" s="55"/>
      <c r="T506" s="55"/>
      <c r="U506" s="55"/>
      <c r="V506" s="399"/>
      <c r="W506" s="399"/>
      <c r="X506" s="55"/>
      <c r="Y506" s="55"/>
      <c r="Z506" s="55"/>
      <c r="AA506" s="399"/>
      <c r="AB506" s="399"/>
      <c r="AC506" s="55"/>
      <c r="AD506" s="55"/>
      <c r="AE506" s="55"/>
      <c r="AF506" s="55"/>
      <c r="AG506" s="55"/>
      <c r="AH506" s="55"/>
      <c r="AI506" s="55"/>
      <c r="AJ506" s="55"/>
      <c r="AK506" s="55"/>
    </row>
    <row r="507" spans="2:37" ht="15.75" customHeight="1">
      <c r="B507" s="55"/>
      <c r="C507" s="55"/>
      <c r="D507" s="55"/>
      <c r="E507" s="55"/>
      <c r="F507" s="55"/>
      <c r="G507" s="55"/>
      <c r="H507" s="399"/>
      <c r="I507" s="55"/>
      <c r="J507" s="55"/>
      <c r="K507" s="55"/>
      <c r="L507" s="399"/>
      <c r="M507" s="399"/>
      <c r="N507" s="55"/>
      <c r="O507" s="55"/>
      <c r="P507" s="55"/>
      <c r="Q507" s="399"/>
      <c r="R507" s="399"/>
      <c r="S507" s="55"/>
      <c r="T507" s="55"/>
      <c r="U507" s="55"/>
      <c r="V507" s="399"/>
      <c r="W507" s="399"/>
      <c r="X507" s="55"/>
      <c r="Y507" s="55"/>
      <c r="Z507" s="55"/>
      <c r="AA507" s="399"/>
      <c r="AB507" s="399"/>
      <c r="AC507" s="55"/>
      <c r="AD507" s="55"/>
      <c r="AE507" s="55"/>
      <c r="AF507" s="55"/>
      <c r="AG507" s="55"/>
      <c r="AH507" s="55"/>
      <c r="AI507" s="55"/>
      <c r="AJ507" s="55"/>
      <c r="AK507" s="55"/>
    </row>
    <row r="508" spans="2:37" ht="15.75" customHeight="1">
      <c r="B508" s="55"/>
      <c r="C508" s="55"/>
      <c r="D508" s="55"/>
      <c r="E508" s="55"/>
      <c r="F508" s="55"/>
      <c r="G508" s="55"/>
      <c r="H508" s="399"/>
      <c r="I508" s="55"/>
      <c r="J508" s="55"/>
      <c r="K508" s="55"/>
      <c r="L508" s="399"/>
      <c r="M508" s="399"/>
      <c r="N508" s="55"/>
      <c r="O508" s="55"/>
      <c r="P508" s="55"/>
      <c r="Q508" s="399"/>
      <c r="R508" s="399"/>
      <c r="S508" s="55"/>
      <c r="T508" s="55"/>
      <c r="U508" s="55"/>
      <c r="V508" s="399"/>
      <c r="W508" s="399"/>
      <c r="X508" s="55"/>
      <c r="Y508" s="55"/>
      <c r="Z508" s="55"/>
      <c r="AA508" s="399"/>
      <c r="AB508" s="399"/>
      <c r="AC508" s="55"/>
      <c r="AD508" s="55"/>
      <c r="AE508" s="55"/>
      <c r="AF508" s="55"/>
      <c r="AG508" s="55"/>
      <c r="AH508" s="55"/>
      <c r="AI508" s="55"/>
      <c r="AJ508" s="55"/>
      <c r="AK508" s="55"/>
    </row>
    <row r="509" spans="2:37" ht="15.75" customHeight="1">
      <c r="B509" s="55"/>
      <c r="C509" s="55"/>
      <c r="D509" s="55"/>
      <c r="E509" s="55"/>
      <c r="F509" s="55"/>
      <c r="G509" s="55"/>
      <c r="H509" s="399"/>
      <c r="I509" s="55"/>
      <c r="J509" s="55"/>
      <c r="K509" s="55"/>
      <c r="L509" s="399"/>
      <c r="M509" s="399"/>
      <c r="N509" s="55"/>
      <c r="O509" s="55"/>
      <c r="P509" s="55"/>
      <c r="Q509" s="399"/>
      <c r="R509" s="399"/>
      <c r="S509" s="55"/>
      <c r="T509" s="55"/>
      <c r="U509" s="55"/>
      <c r="V509" s="399"/>
      <c r="W509" s="399"/>
      <c r="X509" s="55"/>
      <c r="Y509" s="55"/>
      <c r="Z509" s="55"/>
      <c r="AA509" s="399"/>
      <c r="AB509" s="399"/>
      <c r="AC509" s="55"/>
      <c r="AD509" s="55"/>
      <c r="AE509" s="55"/>
      <c r="AF509" s="55"/>
      <c r="AG509" s="55"/>
      <c r="AH509" s="55"/>
      <c r="AI509" s="55"/>
      <c r="AJ509" s="55"/>
      <c r="AK509" s="55"/>
    </row>
    <row r="510" spans="2:37" ht="15.75" customHeight="1">
      <c r="B510" s="55"/>
      <c r="C510" s="55"/>
      <c r="D510" s="55"/>
      <c r="E510" s="55"/>
      <c r="F510" s="55"/>
      <c r="G510" s="55"/>
      <c r="H510" s="399"/>
      <c r="I510" s="55"/>
      <c r="J510" s="55"/>
      <c r="K510" s="55"/>
      <c r="L510" s="399"/>
      <c r="M510" s="399"/>
      <c r="N510" s="55"/>
      <c r="O510" s="55"/>
      <c r="P510" s="55"/>
      <c r="Q510" s="399"/>
      <c r="R510" s="399"/>
      <c r="S510" s="55"/>
      <c r="T510" s="55"/>
      <c r="U510" s="55"/>
      <c r="V510" s="399"/>
      <c r="W510" s="399"/>
      <c r="X510" s="55"/>
      <c r="Y510" s="55"/>
      <c r="Z510" s="55"/>
      <c r="AA510" s="399"/>
      <c r="AB510" s="399"/>
      <c r="AC510" s="55"/>
      <c r="AD510" s="55"/>
      <c r="AE510" s="55"/>
      <c r="AF510" s="55"/>
      <c r="AG510" s="55"/>
      <c r="AH510" s="55"/>
      <c r="AI510" s="55"/>
      <c r="AJ510" s="55"/>
      <c r="AK510" s="55"/>
    </row>
    <row r="511" spans="2:37" ht="15.75" customHeight="1">
      <c r="B511" s="55"/>
      <c r="C511" s="55"/>
      <c r="D511" s="55"/>
      <c r="E511" s="55"/>
      <c r="F511" s="55"/>
      <c r="G511" s="55"/>
      <c r="H511" s="399"/>
      <c r="I511" s="55"/>
      <c r="J511" s="55"/>
      <c r="K511" s="55"/>
      <c r="L511" s="399"/>
      <c r="M511" s="399"/>
      <c r="N511" s="55"/>
      <c r="O511" s="55"/>
      <c r="P511" s="55"/>
      <c r="Q511" s="399"/>
      <c r="R511" s="399"/>
      <c r="S511" s="55"/>
      <c r="T511" s="55"/>
      <c r="U511" s="55"/>
      <c r="V511" s="399"/>
      <c r="W511" s="399"/>
      <c r="X511" s="55"/>
      <c r="Y511" s="55"/>
      <c r="Z511" s="55"/>
      <c r="AA511" s="399"/>
      <c r="AB511" s="399"/>
      <c r="AC511" s="55"/>
      <c r="AD511" s="55"/>
      <c r="AE511" s="55"/>
      <c r="AF511" s="55"/>
      <c r="AG511" s="55"/>
      <c r="AH511" s="55"/>
      <c r="AI511" s="55"/>
      <c r="AJ511" s="55"/>
      <c r="AK511" s="55"/>
    </row>
    <row r="512" spans="2:37" ht="15.75" customHeight="1">
      <c r="B512" s="55"/>
      <c r="C512" s="55"/>
      <c r="D512" s="55"/>
      <c r="E512" s="55"/>
      <c r="F512" s="55"/>
      <c r="G512" s="55"/>
      <c r="H512" s="399"/>
      <c r="I512" s="55"/>
      <c r="J512" s="55"/>
      <c r="K512" s="55"/>
      <c r="L512" s="399"/>
      <c r="M512" s="399"/>
      <c r="N512" s="55"/>
      <c r="O512" s="55"/>
      <c r="P512" s="55"/>
      <c r="Q512" s="399"/>
      <c r="R512" s="399"/>
      <c r="S512" s="55"/>
      <c r="T512" s="55"/>
      <c r="U512" s="55"/>
      <c r="V512" s="399"/>
      <c r="W512" s="399"/>
      <c r="X512" s="55"/>
      <c r="Y512" s="55"/>
      <c r="Z512" s="55"/>
      <c r="AA512" s="399"/>
      <c r="AB512" s="399"/>
      <c r="AC512" s="55"/>
      <c r="AD512" s="55"/>
      <c r="AE512" s="55"/>
      <c r="AF512" s="55"/>
      <c r="AG512" s="55"/>
      <c r="AH512" s="55"/>
      <c r="AI512" s="55"/>
      <c r="AJ512" s="55"/>
      <c r="AK512" s="55"/>
    </row>
    <row r="513" spans="2:37" ht="15.75" customHeight="1">
      <c r="B513" s="55"/>
      <c r="C513" s="55"/>
      <c r="D513" s="55"/>
      <c r="E513" s="55"/>
      <c r="F513" s="55"/>
      <c r="G513" s="55"/>
      <c r="H513" s="399"/>
      <c r="I513" s="55"/>
      <c r="J513" s="55"/>
      <c r="K513" s="55"/>
      <c r="L513" s="399"/>
      <c r="M513" s="399"/>
      <c r="N513" s="55"/>
      <c r="O513" s="55"/>
      <c r="P513" s="55"/>
      <c r="Q513" s="399"/>
      <c r="R513" s="399"/>
      <c r="S513" s="55"/>
      <c r="T513" s="55"/>
      <c r="U513" s="55"/>
      <c r="V513" s="399"/>
      <c r="W513" s="399"/>
      <c r="X513" s="55"/>
      <c r="Y513" s="55"/>
      <c r="Z513" s="55"/>
      <c r="AA513" s="399"/>
      <c r="AB513" s="399"/>
      <c r="AC513" s="55"/>
      <c r="AD513" s="55"/>
      <c r="AE513" s="55"/>
      <c r="AF513" s="55"/>
      <c r="AG513" s="55"/>
      <c r="AH513" s="55"/>
      <c r="AI513" s="55"/>
      <c r="AJ513" s="55"/>
      <c r="AK513" s="55"/>
    </row>
    <row r="514" spans="2:37" ht="15.75" customHeight="1">
      <c r="B514" s="55"/>
      <c r="C514" s="55"/>
      <c r="D514" s="55"/>
      <c r="E514" s="55"/>
      <c r="F514" s="55"/>
      <c r="G514" s="55"/>
      <c r="H514" s="399"/>
      <c r="I514" s="55"/>
      <c r="J514" s="55"/>
      <c r="K514" s="55"/>
      <c r="L514" s="399"/>
      <c r="M514" s="399"/>
      <c r="N514" s="55"/>
      <c r="O514" s="55"/>
      <c r="P514" s="55"/>
      <c r="Q514" s="399"/>
      <c r="R514" s="399"/>
      <c r="S514" s="55"/>
      <c r="T514" s="55"/>
      <c r="U514" s="55"/>
      <c r="V514" s="399"/>
      <c r="W514" s="399"/>
      <c r="X514" s="55"/>
      <c r="Y514" s="55"/>
      <c r="Z514" s="55"/>
      <c r="AA514" s="399"/>
      <c r="AB514" s="399"/>
      <c r="AC514" s="55"/>
      <c r="AD514" s="55"/>
      <c r="AE514" s="55"/>
      <c r="AF514" s="55"/>
      <c r="AG514" s="55"/>
      <c r="AH514" s="55"/>
      <c r="AI514" s="55"/>
      <c r="AJ514" s="55"/>
      <c r="AK514" s="55"/>
    </row>
    <row r="515" spans="2:37" ht="15.75" customHeight="1">
      <c r="B515" s="55"/>
      <c r="C515" s="55"/>
      <c r="D515" s="55"/>
      <c r="E515" s="55"/>
      <c r="F515" s="55"/>
      <c r="G515" s="55"/>
      <c r="H515" s="399"/>
      <c r="I515" s="55"/>
      <c r="J515" s="55"/>
      <c r="K515" s="55"/>
      <c r="L515" s="399"/>
      <c r="M515" s="399"/>
      <c r="N515" s="55"/>
      <c r="O515" s="55"/>
      <c r="P515" s="55"/>
      <c r="Q515" s="399"/>
      <c r="R515" s="399"/>
      <c r="S515" s="55"/>
      <c r="T515" s="55"/>
      <c r="U515" s="55"/>
      <c r="V515" s="399"/>
      <c r="W515" s="399"/>
      <c r="X515" s="55"/>
      <c r="Y515" s="55"/>
      <c r="Z515" s="55"/>
      <c r="AA515" s="399"/>
      <c r="AB515" s="399"/>
      <c r="AC515" s="55"/>
      <c r="AD515" s="55"/>
      <c r="AE515" s="55"/>
      <c r="AF515" s="55"/>
      <c r="AG515" s="55"/>
      <c r="AH515" s="55"/>
      <c r="AI515" s="55"/>
      <c r="AJ515" s="55"/>
      <c r="AK515" s="55"/>
    </row>
    <row r="516" spans="2:37" ht="15.75" customHeight="1">
      <c r="B516" s="55"/>
      <c r="C516" s="55"/>
      <c r="D516" s="55"/>
      <c r="E516" s="55"/>
      <c r="F516" s="55"/>
      <c r="G516" s="55"/>
      <c r="H516" s="399"/>
      <c r="I516" s="55"/>
      <c r="J516" s="55"/>
      <c r="K516" s="55"/>
      <c r="L516" s="399"/>
      <c r="M516" s="399"/>
      <c r="N516" s="55"/>
      <c r="O516" s="55"/>
      <c r="P516" s="55"/>
      <c r="Q516" s="399"/>
      <c r="R516" s="399"/>
      <c r="S516" s="55"/>
      <c r="T516" s="55"/>
      <c r="U516" s="55"/>
      <c r="V516" s="399"/>
      <c r="W516" s="399"/>
      <c r="X516" s="55"/>
      <c r="Y516" s="55"/>
      <c r="Z516" s="55"/>
      <c r="AA516" s="399"/>
      <c r="AB516" s="399"/>
      <c r="AC516" s="55"/>
      <c r="AD516" s="55"/>
      <c r="AE516" s="55"/>
      <c r="AF516" s="55"/>
      <c r="AG516" s="55"/>
      <c r="AH516" s="55"/>
      <c r="AI516" s="55"/>
      <c r="AJ516" s="55"/>
      <c r="AK516" s="55"/>
    </row>
    <row r="517" spans="2:37" ht="15.75" customHeight="1">
      <c r="B517" s="55"/>
      <c r="C517" s="55"/>
      <c r="D517" s="55"/>
      <c r="E517" s="55"/>
      <c r="F517" s="55"/>
      <c r="G517" s="55"/>
      <c r="H517" s="399"/>
      <c r="I517" s="55"/>
      <c r="J517" s="55"/>
      <c r="K517" s="55"/>
      <c r="L517" s="399"/>
      <c r="M517" s="399"/>
      <c r="N517" s="55"/>
      <c r="O517" s="55"/>
      <c r="P517" s="55"/>
      <c r="Q517" s="399"/>
      <c r="R517" s="399"/>
      <c r="S517" s="55"/>
      <c r="T517" s="55"/>
      <c r="U517" s="55"/>
      <c r="V517" s="399"/>
      <c r="W517" s="399"/>
      <c r="X517" s="55"/>
      <c r="Y517" s="55"/>
      <c r="Z517" s="55"/>
      <c r="AA517" s="399"/>
      <c r="AB517" s="399"/>
      <c r="AC517" s="55"/>
      <c r="AD517" s="55"/>
      <c r="AE517" s="55"/>
      <c r="AF517" s="55"/>
      <c r="AG517" s="55"/>
      <c r="AH517" s="55"/>
      <c r="AI517" s="55"/>
      <c r="AJ517" s="55"/>
      <c r="AK517" s="55"/>
    </row>
    <row r="518" spans="2:37" ht="15.75" customHeight="1">
      <c r="B518" s="55"/>
      <c r="C518" s="55"/>
      <c r="D518" s="55"/>
      <c r="E518" s="55"/>
      <c r="F518" s="55"/>
      <c r="G518" s="55"/>
      <c r="H518" s="399"/>
      <c r="I518" s="55"/>
      <c r="J518" s="55"/>
      <c r="K518" s="55"/>
      <c r="L518" s="399"/>
      <c r="M518" s="399"/>
      <c r="N518" s="55"/>
      <c r="O518" s="55"/>
      <c r="P518" s="55"/>
      <c r="Q518" s="399"/>
      <c r="R518" s="399"/>
      <c r="S518" s="55"/>
      <c r="T518" s="55"/>
      <c r="U518" s="55"/>
      <c r="V518" s="399"/>
      <c r="W518" s="399"/>
      <c r="X518" s="55"/>
      <c r="Y518" s="55"/>
      <c r="Z518" s="55"/>
      <c r="AA518" s="399"/>
      <c r="AB518" s="399"/>
      <c r="AC518" s="55"/>
      <c r="AD518" s="55"/>
      <c r="AE518" s="55"/>
      <c r="AF518" s="55"/>
      <c r="AG518" s="55"/>
      <c r="AH518" s="55"/>
      <c r="AI518" s="55"/>
      <c r="AJ518" s="55"/>
      <c r="AK518" s="55"/>
    </row>
    <row r="519" spans="2:37" ht="15.75" customHeight="1">
      <c r="B519" s="55"/>
      <c r="C519" s="55"/>
      <c r="D519" s="55"/>
      <c r="E519" s="55"/>
      <c r="F519" s="55"/>
      <c r="G519" s="55"/>
      <c r="H519" s="399"/>
      <c r="I519" s="55"/>
      <c r="J519" s="55"/>
      <c r="K519" s="55"/>
      <c r="L519" s="399"/>
      <c r="M519" s="399"/>
      <c r="N519" s="55"/>
      <c r="O519" s="55"/>
      <c r="P519" s="55"/>
      <c r="Q519" s="399"/>
      <c r="R519" s="399"/>
      <c r="S519" s="55"/>
      <c r="T519" s="55"/>
      <c r="U519" s="55"/>
      <c r="V519" s="399"/>
      <c r="W519" s="399"/>
      <c r="X519" s="55"/>
      <c r="Y519" s="55"/>
      <c r="Z519" s="55"/>
      <c r="AA519" s="399"/>
      <c r="AB519" s="399"/>
      <c r="AC519" s="55"/>
      <c r="AD519" s="55"/>
      <c r="AE519" s="55"/>
      <c r="AF519" s="55"/>
      <c r="AG519" s="55"/>
      <c r="AH519" s="55"/>
      <c r="AI519" s="55"/>
      <c r="AJ519" s="55"/>
      <c r="AK519" s="55"/>
    </row>
    <row r="520" spans="2:37" ht="15.75" customHeight="1">
      <c r="B520" s="55"/>
      <c r="C520" s="55"/>
      <c r="D520" s="55"/>
      <c r="E520" s="55"/>
      <c r="F520" s="55"/>
      <c r="G520" s="55"/>
      <c r="H520" s="399"/>
      <c r="I520" s="55"/>
      <c r="J520" s="55"/>
      <c r="K520" s="55"/>
      <c r="L520" s="399"/>
      <c r="M520" s="399"/>
      <c r="N520" s="55"/>
      <c r="O520" s="55"/>
      <c r="P520" s="55"/>
      <c r="Q520" s="399"/>
      <c r="R520" s="399"/>
      <c r="S520" s="55"/>
      <c r="T520" s="55"/>
      <c r="U520" s="55"/>
      <c r="V520" s="399"/>
      <c r="W520" s="399"/>
      <c r="X520" s="55"/>
      <c r="Y520" s="55"/>
      <c r="Z520" s="55"/>
      <c r="AA520" s="399"/>
      <c r="AB520" s="399"/>
      <c r="AC520" s="55"/>
      <c r="AD520" s="55"/>
      <c r="AE520" s="55"/>
      <c r="AF520" s="55"/>
      <c r="AG520" s="55"/>
      <c r="AH520" s="55"/>
      <c r="AI520" s="55"/>
      <c r="AJ520" s="55"/>
      <c r="AK520" s="55"/>
    </row>
    <row r="521" spans="2:37" ht="15.75" customHeight="1">
      <c r="B521" s="55"/>
      <c r="C521" s="55"/>
      <c r="D521" s="55"/>
      <c r="E521" s="55"/>
      <c r="F521" s="55"/>
      <c r="G521" s="55"/>
      <c r="H521" s="399"/>
      <c r="I521" s="55"/>
      <c r="J521" s="55"/>
      <c r="K521" s="55"/>
      <c r="L521" s="399"/>
      <c r="M521" s="399"/>
      <c r="N521" s="55"/>
      <c r="O521" s="55"/>
      <c r="P521" s="55"/>
      <c r="Q521" s="399"/>
      <c r="R521" s="399"/>
      <c r="S521" s="55"/>
      <c r="T521" s="55"/>
      <c r="U521" s="55"/>
      <c r="V521" s="399"/>
      <c r="W521" s="399"/>
      <c r="X521" s="55"/>
      <c r="Y521" s="55"/>
      <c r="Z521" s="55"/>
      <c r="AA521" s="399"/>
      <c r="AB521" s="399"/>
      <c r="AC521" s="55"/>
      <c r="AD521" s="55"/>
      <c r="AE521" s="55"/>
      <c r="AF521" s="55"/>
      <c r="AG521" s="55"/>
      <c r="AH521" s="55"/>
      <c r="AI521" s="55"/>
      <c r="AJ521" s="55"/>
      <c r="AK521" s="55"/>
    </row>
    <row r="522" spans="2:37" ht="15.75" customHeight="1">
      <c r="B522" s="55"/>
      <c r="C522" s="55"/>
      <c r="D522" s="55"/>
      <c r="E522" s="55"/>
      <c r="F522" s="55"/>
      <c r="G522" s="55"/>
      <c r="H522" s="399"/>
      <c r="I522" s="55"/>
      <c r="J522" s="55"/>
      <c r="K522" s="55"/>
      <c r="L522" s="399"/>
      <c r="M522" s="399"/>
      <c r="N522" s="55"/>
      <c r="O522" s="55"/>
      <c r="P522" s="55"/>
      <c r="Q522" s="399"/>
      <c r="R522" s="399"/>
      <c r="S522" s="55"/>
      <c r="T522" s="55"/>
      <c r="U522" s="55"/>
      <c r="V522" s="399"/>
      <c r="W522" s="399"/>
      <c r="X522" s="55"/>
      <c r="Y522" s="55"/>
      <c r="Z522" s="55"/>
      <c r="AA522" s="399"/>
      <c r="AB522" s="399"/>
      <c r="AC522" s="55"/>
      <c r="AD522" s="55"/>
      <c r="AE522" s="55"/>
      <c r="AF522" s="55"/>
      <c r="AG522" s="55"/>
      <c r="AH522" s="55"/>
      <c r="AI522" s="55"/>
      <c r="AJ522" s="55"/>
      <c r="AK522" s="55"/>
    </row>
    <row r="523" spans="2:37" ht="15.75" customHeight="1">
      <c r="B523" s="55"/>
      <c r="C523" s="55"/>
      <c r="D523" s="55"/>
      <c r="E523" s="55"/>
      <c r="F523" s="55"/>
      <c r="G523" s="55"/>
      <c r="H523" s="399"/>
      <c r="I523" s="55"/>
      <c r="J523" s="55"/>
      <c r="K523" s="55"/>
      <c r="L523" s="399"/>
      <c r="M523" s="399"/>
      <c r="N523" s="55"/>
      <c r="O523" s="55"/>
      <c r="P523" s="55"/>
      <c r="Q523" s="399"/>
      <c r="R523" s="399"/>
      <c r="S523" s="55"/>
      <c r="T523" s="55"/>
      <c r="U523" s="55"/>
      <c r="V523" s="399"/>
      <c r="W523" s="399"/>
      <c r="X523" s="55"/>
      <c r="Y523" s="55"/>
      <c r="Z523" s="55"/>
      <c r="AA523" s="399"/>
      <c r="AB523" s="399"/>
      <c r="AC523" s="55"/>
      <c r="AD523" s="55"/>
      <c r="AE523" s="55"/>
      <c r="AF523" s="55"/>
      <c r="AG523" s="55"/>
      <c r="AH523" s="55"/>
      <c r="AI523" s="55"/>
      <c r="AJ523" s="55"/>
      <c r="AK523" s="55"/>
    </row>
    <row r="524" spans="2:37" ht="15.75" customHeight="1">
      <c r="B524" s="55"/>
      <c r="C524" s="55"/>
      <c r="D524" s="55"/>
      <c r="E524" s="55"/>
      <c r="F524" s="55"/>
      <c r="G524" s="55"/>
      <c r="H524" s="399"/>
      <c r="I524" s="55"/>
      <c r="J524" s="55"/>
      <c r="K524" s="55"/>
      <c r="L524" s="399"/>
      <c r="M524" s="399"/>
      <c r="N524" s="55"/>
      <c r="O524" s="55"/>
      <c r="P524" s="55"/>
      <c r="Q524" s="399"/>
      <c r="R524" s="399"/>
      <c r="S524" s="55"/>
      <c r="T524" s="55"/>
      <c r="U524" s="55"/>
      <c r="V524" s="399"/>
      <c r="W524" s="399"/>
      <c r="X524" s="55"/>
      <c r="Y524" s="55"/>
      <c r="Z524" s="55"/>
      <c r="AA524" s="399"/>
      <c r="AB524" s="399"/>
      <c r="AC524" s="55"/>
      <c r="AD524" s="55"/>
      <c r="AE524" s="55"/>
      <c r="AF524" s="55"/>
      <c r="AG524" s="55"/>
      <c r="AH524" s="55"/>
      <c r="AI524" s="55"/>
      <c r="AJ524" s="55"/>
      <c r="AK524" s="55"/>
    </row>
    <row r="525" spans="2:37" ht="15.75" customHeight="1">
      <c r="B525" s="55"/>
      <c r="C525" s="55"/>
      <c r="D525" s="55"/>
      <c r="E525" s="55"/>
      <c r="F525" s="55"/>
      <c r="G525" s="55"/>
      <c r="H525" s="399"/>
      <c r="I525" s="55"/>
      <c r="J525" s="55"/>
      <c r="K525" s="55"/>
      <c r="L525" s="399"/>
      <c r="M525" s="399"/>
      <c r="N525" s="55"/>
      <c r="O525" s="55"/>
      <c r="P525" s="55"/>
      <c r="Q525" s="399"/>
      <c r="R525" s="399"/>
      <c r="S525" s="55"/>
      <c r="T525" s="55"/>
      <c r="U525" s="55"/>
      <c r="V525" s="399"/>
      <c r="W525" s="399"/>
      <c r="X525" s="55"/>
      <c r="Y525" s="55"/>
      <c r="Z525" s="55"/>
      <c r="AA525" s="399"/>
      <c r="AB525" s="399"/>
      <c r="AC525" s="55"/>
      <c r="AD525" s="55"/>
      <c r="AE525" s="55"/>
      <c r="AF525" s="55"/>
      <c r="AG525" s="55"/>
      <c r="AH525" s="55"/>
      <c r="AI525" s="55"/>
      <c r="AJ525" s="55"/>
      <c r="AK525" s="55"/>
    </row>
    <row r="526" spans="2:37" ht="15.75" customHeight="1">
      <c r="B526" s="55"/>
      <c r="C526" s="55"/>
      <c r="D526" s="55"/>
      <c r="E526" s="55"/>
      <c r="F526" s="55"/>
      <c r="G526" s="55"/>
      <c r="H526" s="399"/>
      <c r="I526" s="55"/>
      <c r="J526" s="55"/>
      <c r="K526" s="55"/>
      <c r="L526" s="399"/>
      <c r="M526" s="399"/>
      <c r="N526" s="55"/>
      <c r="O526" s="55"/>
      <c r="P526" s="55"/>
      <c r="Q526" s="399"/>
      <c r="R526" s="399"/>
      <c r="S526" s="55"/>
      <c r="T526" s="55"/>
      <c r="U526" s="55"/>
      <c r="V526" s="399"/>
      <c r="W526" s="399"/>
      <c r="X526" s="55"/>
      <c r="Y526" s="55"/>
      <c r="Z526" s="55"/>
      <c r="AA526" s="399"/>
      <c r="AB526" s="399"/>
      <c r="AC526" s="55"/>
      <c r="AD526" s="55"/>
      <c r="AE526" s="55"/>
      <c r="AF526" s="55"/>
      <c r="AG526" s="55"/>
      <c r="AH526" s="55"/>
      <c r="AI526" s="55"/>
      <c r="AJ526" s="55"/>
      <c r="AK526" s="55"/>
    </row>
    <row r="527" spans="2:37" ht="15.75" customHeight="1">
      <c r="B527" s="55"/>
      <c r="C527" s="55"/>
      <c r="D527" s="55"/>
      <c r="E527" s="55"/>
      <c r="F527" s="55"/>
      <c r="G527" s="55"/>
      <c r="H527" s="399"/>
      <c r="I527" s="55"/>
      <c r="J527" s="55"/>
      <c r="K527" s="55"/>
      <c r="L527" s="399"/>
      <c r="M527" s="399"/>
      <c r="N527" s="55"/>
      <c r="O527" s="55"/>
      <c r="P527" s="55"/>
      <c r="Q527" s="399"/>
      <c r="R527" s="399"/>
      <c r="S527" s="55"/>
      <c r="T527" s="55"/>
      <c r="U527" s="55"/>
      <c r="V527" s="399"/>
      <c r="W527" s="399"/>
      <c r="X527" s="55"/>
      <c r="Y527" s="55"/>
      <c r="Z527" s="55"/>
      <c r="AA527" s="399"/>
      <c r="AB527" s="399"/>
      <c r="AC527" s="55"/>
      <c r="AD527" s="55"/>
      <c r="AE527" s="55"/>
      <c r="AF527" s="55"/>
      <c r="AG527" s="55"/>
      <c r="AH527" s="55"/>
      <c r="AI527" s="55"/>
      <c r="AJ527" s="55"/>
      <c r="AK527" s="55"/>
    </row>
    <row r="528" spans="2:37" ht="15.75" customHeight="1">
      <c r="B528" s="55"/>
      <c r="C528" s="55"/>
      <c r="D528" s="55"/>
      <c r="E528" s="55"/>
      <c r="F528" s="55"/>
      <c r="G528" s="55"/>
      <c r="H528" s="399"/>
      <c r="I528" s="55"/>
      <c r="J528" s="55"/>
      <c r="K528" s="55"/>
      <c r="L528" s="399"/>
      <c r="M528" s="399"/>
      <c r="N528" s="55"/>
      <c r="O528" s="55"/>
      <c r="P528" s="55"/>
      <c r="Q528" s="399"/>
      <c r="R528" s="399"/>
      <c r="S528" s="55"/>
      <c r="T528" s="55"/>
      <c r="U528" s="55"/>
      <c r="V528" s="399"/>
      <c r="W528" s="399"/>
      <c r="X528" s="55"/>
      <c r="Y528" s="55"/>
      <c r="Z528" s="55"/>
      <c r="AA528" s="399"/>
      <c r="AB528" s="399"/>
      <c r="AC528" s="55"/>
      <c r="AD528" s="55"/>
      <c r="AE528" s="55"/>
      <c r="AF528" s="55"/>
      <c r="AG528" s="55"/>
      <c r="AH528" s="55"/>
      <c r="AI528" s="55"/>
      <c r="AJ528" s="55"/>
      <c r="AK528" s="55"/>
    </row>
    <row r="529" spans="2:37" ht="15.75" customHeight="1">
      <c r="B529" s="55"/>
      <c r="C529" s="55"/>
      <c r="D529" s="55"/>
      <c r="E529" s="55"/>
      <c r="F529" s="55"/>
      <c r="G529" s="55"/>
      <c r="H529" s="399"/>
      <c r="I529" s="55"/>
      <c r="J529" s="55"/>
      <c r="K529" s="55"/>
      <c r="L529" s="399"/>
      <c r="M529" s="399"/>
      <c r="N529" s="55"/>
      <c r="O529" s="55"/>
      <c r="P529" s="55"/>
      <c r="Q529" s="399"/>
      <c r="R529" s="399"/>
      <c r="S529" s="55"/>
      <c r="T529" s="55"/>
      <c r="U529" s="55"/>
      <c r="V529" s="399"/>
      <c r="W529" s="399"/>
      <c r="X529" s="55"/>
      <c r="Y529" s="55"/>
      <c r="Z529" s="55"/>
      <c r="AA529" s="399"/>
      <c r="AB529" s="399"/>
      <c r="AC529" s="55"/>
      <c r="AD529" s="55"/>
      <c r="AE529" s="55"/>
      <c r="AF529" s="55"/>
      <c r="AG529" s="55"/>
      <c r="AH529" s="55"/>
      <c r="AI529" s="55"/>
      <c r="AJ529" s="55"/>
      <c r="AK529" s="55"/>
    </row>
    <row r="530" spans="2:37" ht="15.75" customHeight="1">
      <c r="B530" s="55"/>
      <c r="C530" s="55"/>
      <c r="D530" s="55"/>
      <c r="E530" s="55"/>
      <c r="F530" s="55"/>
      <c r="G530" s="55"/>
      <c r="H530" s="399"/>
      <c r="I530" s="55"/>
      <c r="J530" s="55"/>
      <c r="K530" s="55"/>
      <c r="L530" s="399"/>
      <c r="M530" s="399"/>
      <c r="N530" s="55"/>
      <c r="O530" s="55"/>
      <c r="P530" s="55"/>
      <c r="Q530" s="399"/>
      <c r="R530" s="399"/>
      <c r="S530" s="55"/>
      <c r="T530" s="55"/>
      <c r="U530" s="55"/>
      <c r="V530" s="399"/>
      <c r="W530" s="399"/>
      <c r="X530" s="55"/>
      <c r="Y530" s="55"/>
      <c r="Z530" s="55"/>
      <c r="AA530" s="399"/>
      <c r="AB530" s="399"/>
      <c r="AC530" s="55"/>
      <c r="AD530" s="55"/>
      <c r="AE530" s="55"/>
      <c r="AF530" s="55"/>
      <c r="AG530" s="55"/>
      <c r="AH530" s="55"/>
      <c r="AI530" s="55"/>
      <c r="AJ530" s="55"/>
      <c r="AK530" s="55"/>
    </row>
    <row r="531" spans="2:37" ht="15.75" customHeight="1">
      <c r="B531" s="55"/>
      <c r="C531" s="55"/>
      <c r="D531" s="55"/>
      <c r="E531" s="55"/>
      <c r="F531" s="55"/>
      <c r="G531" s="55"/>
      <c r="H531" s="399"/>
      <c r="I531" s="55"/>
      <c r="J531" s="55"/>
      <c r="K531" s="55"/>
      <c r="L531" s="399"/>
      <c r="M531" s="399"/>
      <c r="N531" s="55"/>
      <c r="O531" s="55"/>
      <c r="P531" s="55"/>
      <c r="Q531" s="399"/>
      <c r="R531" s="399"/>
      <c r="S531" s="55"/>
      <c r="T531" s="55"/>
      <c r="U531" s="55"/>
      <c r="V531" s="399"/>
      <c r="W531" s="399"/>
      <c r="X531" s="55"/>
      <c r="Y531" s="55"/>
      <c r="Z531" s="55"/>
      <c r="AA531" s="399"/>
      <c r="AB531" s="399"/>
      <c r="AC531" s="55"/>
      <c r="AD531" s="55"/>
      <c r="AE531" s="55"/>
      <c r="AF531" s="55"/>
      <c r="AG531" s="55"/>
      <c r="AH531" s="55"/>
      <c r="AI531" s="55"/>
      <c r="AJ531" s="55"/>
      <c r="AK531" s="55"/>
    </row>
    <row r="532" spans="2:37" ht="15.75" customHeight="1">
      <c r="B532" s="55"/>
      <c r="C532" s="55"/>
      <c r="D532" s="55"/>
      <c r="E532" s="55"/>
      <c r="F532" s="55"/>
      <c r="G532" s="55"/>
      <c r="H532" s="399"/>
      <c r="I532" s="55"/>
      <c r="J532" s="55"/>
      <c r="K532" s="55"/>
      <c r="L532" s="399"/>
      <c r="M532" s="399"/>
      <c r="N532" s="55"/>
      <c r="O532" s="55"/>
      <c r="P532" s="55"/>
      <c r="Q532" s="399"/>
      <c r="R532" s="399"/>
      <c r="S532" s="55"/>
      <c r="T532" s="55"/>
      <c r="U532" s="55"/>
      <c r="V532" s="399"/>
      <c r="W532" s="399"/>
      <c r="X532" s="55"/>
      <c r="Y532" s="55"/>
      <c r="Z532" s="55"/>
      <c r="AA532" s="399"/>
      <c r="AB532" s="399"/>
      <c r="AC532" s="55"/>
      <c r="AD532" s="55"/>
      <c r="AE532" s="55"/>
      <c r="AF532" s="55"/>
      <c r="AG532" s="55"/>
      <c r="AH532" s="55"/>
      <c r="AI532" s="55"/>
      <c r="AJ532" s="55"/>
      <c r="AK532" s="55"/>
    </row>
    <row r="533" spans="2:37" ht="15.75" customHeight="1">
      <c r="B533" s="55"/>
      <c r="C533" s="55"/>
      <c r="D533" s="55"/>
      <c r="E533" s="55"/>
      <c r="F533" s="55"/>
      <c r="G533" s="55"/>
      <c r="H533" s="399"/>
      <c r="I533" s="55"/>
      <c r="J533" s="55"/>
      <c r="K533" s="55"/>
      <c r="L533" s="399"/>
      <c r="M533" s="399"/>
      <c r="N533" s="55"/>
      <c r="O533" s="55"/>
      <c r="P533" s="55"/>
      <c r="Q533" s="399"/>
      <c r="R533" s="399"/>
      <c r="S533" s="55"/>
      <c r="T533" s="55"/>
      <c r="U533" s="55"/>
      <c r="V533" s="399"/>
      <c r="W533" s="399"/>
      <c r="X533" s="55"/>
      <c r="Y533" s="55"/>
      <c r="Z533" s="55"/>
      <c r="AA533" s="399"/>
      <c r="AB533" s="399"/>
      <c r="AC533" s="55"/>
      <c r="AD533" s="55"/>
      <c r="AE533" s="55"/>
      <c r="AF533" s="55"/>
      <c r="AG533" s="55"/>
      <c r="AH533" s="55"/>
      <c r="AI533" s="55"/>
      <c r="AJ533" s="55"/>
      <c r="AK533" s="55"/>
    </row>
    <row r="534" spans="2:37" ht="15.75" customHeight="1">
      <c r="B534" s="55"/>
      <c r="C534" s="55"/>
      <c r="D534" s="55"/>
      <c r="E534" s="55"/>
      <c r="F534" s="55"/>
      <c r="G534" s="55"/>
      <c r="H534" s="399"/>
      <c r="I534" s="55"/>
      <c r="J534" s="55"/>
      <c r="K534" s="55"/>
      <c r="L534" s="399"/>
      <c r="M534" s="399"/>
      <c r="N534" s="55"/>
      <c r="O534" s="55"/>
      <c r="P534" s="55"/>
      <c r="Q534" s="399"/>
      <c r="R534" s="399"/>
      <c r="S534" s="55"/>
      <c r="T534" s="55"/>
      <c r="U534" s="55"/>
      <c r="V534" s="399"/>
      <c r="W534" s="399"/>
      <c r="X534" s="55"/>
      <c r="Y534" s="55"/>
      <c r="Z534" s="55"/>
      <c r="AA534" s="399"/>
      <c r="AB534" s="399"/>
      <c r="AC534" s="55"/>
      <c r="AD534" s="55"/>
      <c r="AE534" s="55"/>
      <c r="AF534" s="55"/>
      <c r="AG534" s="55"/>
      <c r="AH534" s="55"/>
      <c r="AI534" s="55"/>
      <c r="AJ534" s="55"/>
      <c r="AK534" s="55"/>
    </row>
    <row r="535" spans="2:37" ht="15.75" customHeight="1">
      <c r="B535" s="55"/>
      <c r="C535" s="55"/>
      <c r="D535" s="55"/>
      <c r="E535" s="55"/>
      <c r="F535" s="55"/>
      <c r="G535" s="55"/>
      <c r="H535" s="399"/>
      <c r="I535" s="55"/>
      <c r="J535" s="55"/>
      <c r="K535" s="55"/>
      <c r="L535" s="399"/>
      <c r="M535" s="399"/>
      <c r="N535" s="55"/>
      <c r="O535" s="55"/>
      <c r="P535" s="55"/>
      <c r="Q535" s="399"/>
      <c r="R535" s="399"/>
      <c r="S535" s="55"/>
      <c r="T535" s="55"/>
      <c r="U535" s="55"/>
      <c r="V535" s="399"/>
      <c r="W535" s="399"/>
      <c r="X535" s="55"/>
      <c r="Y535" s="55"/>
      <c r="Z535" s="55"/>
      <c r="AA535" s="399"/>
      <c r="AB535" s="399"/>
      <c r="AC535" s="55"/>
      <c r="AD535" s="55"/>
      <c r="AE535" s="55"/>
      <c r="AF535" s="55"/>
      <c r="AG535" s="55"/>
      <c r="AH535" s="55"/>
      <c r="AI535" s="55"/>
      <c r="AJ535" s="55"/>
      <c r="AK535" s="55"/>
    </row>
    <row r="536" spans="2:37" ht="15.75" customHeight="1">
      <c r="B536" s="55"/>
      <c r="C536" s="55"/>
      <c r="D536" s="55"/>
      <c r="E536" s="55"/>
      <c r="F536" s="55"/>
      <c r="G536" s="55"/>
      <c r="H536" s="399"/>
      <c r="I536" s="55"/>
      <c r="J536" s="55"/>
      <c r="K536" s="55"/>
      <c r="L536" s="399"/>
      <c r="M536" s="399"/>
      <c r="N536" s="55"/>
      <c r="O536" s="55"/>
      <c r="P536" s="55"/>
      <c r="Q536" s="399"/>
      <c r="R536" s="399"/>
      <c r="S536" s="55"/>
      <c r="T536" s="55"/>
      <c r="U536" s="55"/>
      <c r="V536" s="399"/>
      <c r="W536" s="399"/>
      <c r="X536" s="55"/>
      <c r="Y536" s="55"/>
      <c r="Z536" s="55"/>
      <c r="AA536" s="399"/>
      <c r="AB536" s="399"/>
      <c r="AC536" s="55"/>
      <c r="AD536" s="55"/>
      <c r="AE536" s="55"/>
      <c r="AF536" s="55"/>
      <c r="AG536" s="55"/>
      <c r="AH536" s="55"/>
      <c r="AI536" s="55"/>
      <c r="AJ536" s="55"/>
      <c r="AK536" s="55"/>
    </row>
    <row r="537" spans="2:37" ht="15.75" customHeight="1">
      <c r="B537" s="55"/>
      <c r="C537" s="55"/>
      <c r="D537" s="55"/>
      <c r="E537" s="55"/>
      <c r="F537" s="55"/>
      <c r="G537" s="55"/>
      <c r="H537" s="399"/>
      <c r="I537" s="55"/>
      <c r="J537" s="55"/>
      <c r="K537" s="55"/>
      <c r="L537" s="399"/>
      <c r="M537" s="399"/>
      <c r="N537" s="55"/>
      <c r="O537" s="55"/>
      <c r="P537" s="55"/>
      <c r="Q537" s="399"/>
      <c r="R537" s="399"/>
      <c r="S537" s="55"/>
      <c r="T537" s="55"/>
      <c r="U537" s="55"/>
      <c r="V537" s="399"/>
      <c r="W537" s="399"/>
      <c r="X537" s="55"/>
      <c r="Y537" s="55"/>
      <c r="Z537" s="55"/>
      <c r="AA537" s="399"/>
      <c r="AB537" s="399"/>
      <c r="AC537" s="55"/>
      <c r="AD537" s="55"/>
      <c r="AE537" s="55"/>
      <c r="AF537" s="55"/>
      <c r="AG537" s="55"/>
      <c r="AH537" s="55"/>
      <c r="AI537" s="55"/>
      <c r="AJ537" s="55"/>
      <c r="AK537" s="55"/>
    </row>
    <row r="538" spans="2:37" ht="15.75" customHeight="1">
      <c r="B538" s="55"/>
      <c r="C538" s="55"/>
      <c r="D538" s="55"/>
      <c r="E538" s="55"/>
      <c r="F538" s="55"/>
      <c r="G538" s="55"/>
      <c r="H538" s="399"/>
      <c r="I538" s="55"/>
      <c r="J538" s="55"/>
      <c r="K538" s="55"/>
      <c r="L538" s="399"/>
      <c r="M538" s="399"/>
      <c r="N538" s="55"/>
      <c r="O538" s="55"/>
      <c r="P538" s="55"/>
      <c r="Q538" s="399"/>
      <c r="R538" s="399"/>
      <c r="S538" s="55"/>
      <c r="T538" s="55"/>
      <c r="U538" s="55"/>
      <c r="V538" s="399"/>
      <c r="W538" s="399"/>
      <c r="X538" s="55"/>
      <c r="Y538" s="55"/>
      <c r="Z538" s="55"/>
      <c r="AA538" s="399"/>
      <c r="AB538" s="399"/>
      <c r="AC538" s="55"/>
      <c r="AD538" s="55"/>
      <c r="AE538" s="55"/>
      <c r="AF538" s="55"/>
      <c r="AG538" s="55"/>
      <c r="AH538" s="55"/>
      <c r="AI538" s="55"/>
      <c r="AJ538" s="55"/>
      <c r="AK538" s="55"/>
    </row>
    <row r="539" spans="2:37" ht="15.75" customHeight="1">
      <c r="B539" s="55"/>
      <c r="C539" s="55"/>
      <c r="D539" s="55"/>
      <c r="E539" s="55"/>
      <c r="F539" s="55"/>
      <c r="G539" s="55"/>
      <c r="H539" s="399"/>
      <c r="I539" s="55"/>
      <c r="J539" s="55"/>
      <c r="K539" s="55"/>
      <c r="L539" s="399"/>
      <c r="M539" s="399"/>
      <c r="N539" s="55"/>
      <c r="O539" s="55"/>
      <c r="P539" s="55"/>
      <c r="Q539" s="399"/>
      <c r="R539" s="399"/>
      <c r="S539" s="55"/>
      <c r="T539" s="55"/>
      <c r="U539" s="55"/>
      <c r="V539" s="399"/>
      <c r="W539" s="399"/>
      <c r="X539" s="55"/>
      <c r="Y539" s="55"/>
      <c r="Z539" s="55"/>
      <c r="AA539" s="399"/>
      <c r="AB539" s="399"/>
      <c r="AC539" s="55"/>
      <c r="AD539" s="55"/>
      <c r="AE539" s="55"/>
      <c r="AF539" s="55"/>
      <c r="AG539" s="55"/>
      <c r="AH539" s="55"/>
      <c r="AI539" s="55"/>
      <c r="AJ539" s="55"/>
      <c r="AK539" s="55"/>
    </row>
    <row r="540" spans="2:37" ht="15.75" customHeight="1">
      <c r="B540" s="55"/>
      <c r="C540" s="55"/>
      <c r="D540" s="55"/>
      <c r="E540" s="55"/>
      <c r="F540" s="55"/>
      <c r="G540" s="55"/>
      <c r="H540" s="399"/>
      <c r="I540" s="55"/>
      <c r="J540" s="55"/>
      <c r="K540" s="55"/>
      <c r="L540" s="399"/>
      <c r="M540" s="399"/>
      <c r="N540" s="55"/>
      <c r="O540" s="55"/>
      <c r="P540" s="55"/>
      <c r="Q540" s="399"/>
      <c r="R540" s="399"/>
      <c r="S540" s="55"/>
      <c r="T540" s="55"/>
      <c r="U540" s="55"/>
      <c r="V540" s="399"/>
      <c r="W540" s="399"/>
      <c r="X540" s="55"/>
      <c r="Y540" s="55"/>
      <c r="Z540" s="55"/>
      <c r="AA540" s="399"/>
      <c r="AB540" s="399"/>
      <c r="AC540" s="55"/>
      <c r="AD540" s="55"/>
      <c r="AE540" s="55"/>
      <c r="AF540" s="55"/>
      <c r="AG540" s="55"/>
      <c r="AH540" s="55"/>
      <c r="AI540" s="55"/>
      <c r="AJ540" s="55"/>
      <c r="AK540" s="55"/>
    </row>
    <row r="541" spans="2:37" ht="15.75" customHeight="1">
      <c r="B541" s="55"/>
      <c r="C541" s="55"/>
      <c r="D541" s="55"/>
      <c r="E541" s="55"/>
      <c r="F541" s="55"/>
      <c r="G541" s="55"/>
      <c r="H541" s="399"/>
      <c r="I541" s="55"/>
      <c r="J541" s="55"/>
      <c r="K541" s="55"/>
      <c r="L541" s="399"/>
      <c r="M541" s="399"/>
      <c r="N541" s="55"/>
      <c r="O541" s="55"/>
      <c r="P541" s="55"/>
      <c r="Q541" s="399"/>
      <c r="R541" s="399"/>
      <c r="S541" s="55"/>
      <c r="T541" s="55"/>
      <c r="U541" s="55"/>
      <c r="V541" s="399"/>
      <c r="W541" s="399"/>
      <c r="X541" s="55"/>
      <c r="Y541" s="55"/>
      <c r="Z541" s="55"/>
      <c r="AA541" s="399"/>
      <c r="AB541" s="399"/>
      <c r="AC541" s="55"/>
      <c r="AD541" s="55"/>
      <c r="AE541" s="55"/>
      <c r="AF541" s="55"/>
      <c r="AG541" s="55"/>
      <c r="AH541" s="55"/>
      <c r="AI541" s="55"/>
      <c r="AJ541" s="55"/>
      <c r="AK541" s="55"/>
    </row>
    <row r="542" spans="2:37" ht="15.75" customHeight="1">
      <c r="B542" s="55"/>
      <c r="C542" s="55"/>
      <c r="D542" s="55"/>
      <c r="E542" s="55"/>
      <c r="F542" s="55"/>
      <c r="G542" s="55"/>
      <c r="H542" s="399"/>
      <c r="I542" s="55"/>
      <c r="J542" s="55"/>
      <c r="K542" s="55"/>
      <c r="L542" s="399"/>
      <c r="M542" s="399"/>
      <c r="N542" s="55"/>
      <c r="O542" s="55"/>
      <c r="P542" s="55"/>
      <c r="Q542" s="399"/>
      <c r="R542" s="399"/>
      <c r="S542" s="55"/>
      <c r="T542" s="55"/>
      <c r="U542" s="55"/>
      <c r="V542" s="399"/>
      <c r="W542" s="399"/>
      <c r="X542" s="55"/>
      <c r="Y542" s="55"/>
      <c r="Z542" s="55"/>
      <c r="AA542" s="399"/>
      <c r="AB542" s="399"/>
      <c r="AC542" s="55"/>
      <c r="AD542" s="55"/>
      <c r="AE542" s="55"/>
      <c r="AF542" s="55"/>
      <c r="AG542" s="55"/>
      <c r="AH542" s="55"/>
      <c r="AI542" s="55"/>
      <c r="AJ542" s="55"/>
      <c r="AK542" s="55"/>
    </row>
    <row r="543" spans="2:37" ht="15.75" customHeight="1">
      <c r="B543" s="55"/>
      <c r="C543" s="55"/>
      <c r="D543" s="55"/>
      <c r="E543" s="55"/>
      <c r="F543" s="55"/>
      <c r="G543" s="55"/>
      <c r="H543" s="399"/>
      <c r="I543" s="55"/>
      <c r="J543" s="55"/>
      <c r="K543" s="55"/>
      <c r="L543" s="399"/>
      <c r="M543" s="399"/>
      <c r="N543" s="55"/>
      <c r="O543" s="55"/>
      <c r="P543" s="55"/>
      <c r="Q543" s="399"/>
      <c r="R543" s="399"/>
      <c r="S543" s="55"/>
      <c r="T543" s="55"/>
      <c r="U543" s="55"/>
      <c r="V543" s="399"/>
      <c r="W543" s="399"/>
      <c r="X543" s="55"/>
      <c r="Y543" s="55"/>
      <c r="Z543" s="55"/>
      <c r="AA543" s="399"/>
      <c r="AB543" s="399"/>
      <c r="AC543" s="55"/>
      <c r="AD543" s="55"/>
      <c r="AE543" s="55"/>
      <c r="AF543" s="55"/>
      <c r="AG543" s="55"/>
      <c r="AH543" s="55"/>
      <c r="AI543" s="55"/>
      <c r="AJ543" s="55"/>
      <c r="AK543" s="55"/>
    </row>
    <row r="544" spans="2:37" ht="15.75" customHeight="1">
      <c r="B544" s="55"/>
      <c r="C544" s="55"/>
      <c r="D544" s="55"/>
      <c r="E544" s="55"/>
      <c r="F544" s="55"/>
      <c r="G544" s="55"/>
      <c r="H544" s="399"/>
      <c r="I544" s="55"/>
      <c r="J544" s="55"/>
      <c r="K544" s="55"/>
      <c r="L544" s="399"/>
      <c r="M544" s="399"/>
      <c r="N544" s="55"/>
      <c r="O544" s="55"/>
      <c r="P544" s="55"/>
      <c r="Q544" s="399"/>
      <c r="R544" s="399"/>
      <c r="S544" s="55"/>
      <c r="T544" s="55"/>
      <c r="U544" s="55"/>
      <c r="V544" s="399"/>
      <c r="W544" s="399"/>
      <c r="X544" s="55"/>
      <c r="Y544" s="55"/>
      <c r="Z544" s="55"/>
      <c r="AA544" s="399"/>
      <c r="AB544" s="399"/>
      <c r="AC544" s="55"/>
      <c r="AD544" s="55"/>
      <c r="AE544" s="55"/>
      <c r="AF544" s="55"/>
      <c r="AG544" s="55"/>
      <c r="AH544" s="55"/>
      <c r="AI544" s="55"/>
      <c r="AJ544" s="55"/>
      <c r="AK544" s="55"/>
    </row>
    <row r="545" spans="2:37" ht="15.75" customHeight="1">
      <c r="B545" s="55"/>
      <c r="C545" s="55"/>
      <c r="D545" s="55"/>
      <c r="E545" s="55"/>
      <c r="F545" s="55"/>
      <c r="G545" s="55"/>
      <c r="H545" s="399"/>
      <c r="I545" s="55"/>
      <c r="J545" s="55"/>
      <c r="K545" s="55"/>
      <c r="L545" s="399"/>
      <c r="M545" s="399"/>
      <c r="N545" s="55"/>
      <c r="O545" s="55"/>
      <c r="P545" s="55"/>
      <c r="Q545" s="399"/>
      <c r="R545" s="399"/>
      <c r="S545" s="55"/>
      <c r="T545" s="55"/>
      <c r="U545" s="55"/>
      <c r="V545" s="399"/>
      <c r="W545" s="399"/>
      <c r="X545" s="55"/>
      <c r="Y545" s="55"/>
      <c r="Z545" s="55"/>
      <c r="AA545" s="399"/>
      <c r="AB545" s="399"/>
      <c r="AC545" s="55"/>
      <c r="AD545" s="55"/>
      <c r="AE545" s="55"/>
      <c r="AF545" s="55"/>
      <c r="AG545" s="55"/>
      <c r="AH545" s="55"/>
      <c r="AI545" s="55"/>
      <c r="AJ545" s="55"/>
      <c r="AK545" s="55"/>
    </row>
    <row r="546" spans="2:37" ht="15.75" customHeight="1">
      <c r="B546" s="55"/>
      <c r="C546" s="55"/>
      <c r="D546" s="55"/>
      <c r="E546" s="55"/>
      <c r="F546" s="55"/>
      <c r="G546" s="55"/>
      <c r="H546" s="399"/>
      <c r="I546" s="55"/>
      <c r="J546" s="55"/>
      <c r="K546" s="55"/>
      <c r="L546" s="399"/>
      <c r="M546" s="399"/>
      <c r="N546" s="55"/>
      <c r="O546" s="55"/>
      <c r="P546" s="55"/>
      <c r="Q546" s="399"/>
      <c r="R546" s="399"/>
      <c r="S546" s="55"/>
      <c r="T546" s="55"/>
      <c r="U546" s="55"/>
      <c r="V546" s="399"/>
      <c r="W546" s="399"/>
      <c r="X546" s="55"/>
      <c r="Y546" s="55"/>
      <c r="Z546" s="55"/>
      <c r="AA546" s="399"/>
      <c r="AB546" s="399"/>
      <c r="AC546" s="55"/>
      <c r="AD546" s="55"/>
      <c r="AE546" s="55"/>
      <c r="AF546" s="55"/>
      <c r="AG546" s="55"/>
      <c r="AH546" s="55"/>
      <c r="AI546" s="55"/>
      <c r="AJ546" s="55"/>
      <c r="AK546" s="55"/>
    </row>
    <row r="547" spans="2:37" ht="15.75" customHeight="1">
      <c r="B547" s="55"/>
      <c r="C547" s="55"/>
      <c r="D547" s="55"/>
      <c r="E547" s="55"/>
      <c r="F547" s="55"/>
      <c r="G547" s="55"/>
      <c r="H547" s="399"/>
      <c r="I547" s="55"/>
      <c r="J547" s="55"/>
      <c r="K547" s="55"/>
      <c r="L547" s="399"/>
      <c r="M547" s="399"/>
      <c r="N547" s="55"/>
      <c r="O547" s="55"/>
      <c r="P547" s="55"/>
      <c r="Q547" s="399"/>
      <c r="R547" s="399"/>
      <c r="S547" s="55"/>
      <c r="T547" s="55"/>
      <c r="U547" s="55"/>
      <c r="V547" s="399"/>
      <c r="W547" s="399"/>
      <c r="X547" s="55"/>
      <c r="Y547" s="55"/>
      <c r="Z547" s="55"/>
      <c r="AA547" s="399"/>
      <c r="AB547" s="399"/>
      <c r="AC547" s="55"/>
      <c r="AD547" s="55"/>
      <c r="AE547" s="55"/>
      <c r="AF547" s="55"/>
      <c r="AG547" s="55"/>
      <c r="AH547" s="55"/>
      <c r="AI547" s="55"/>
      <c r="AJ547" s="55"/>
      <c r="AK547" s="55"/>
    </row>
    <row r="548" spans="2:37" ht="15.75" customHeight="1">
      <c r="B548" s="55"/>
      <c r="C548" s="55"/>
      <c r="D548" s="55"/>
      <c r="E548" s="55"/>
      <c r="F548" s="55"/>
      <c r="G548" s="55"/>
      <c r="H548" s="399"/>
      <c r="I548" s="55"/>
      <c r="J548" s="55"/>
      <c r="K548" s="55"/>
      <c r="L548" s="399"/>
      <c r="M548" s="399"/>
      <c r="N548" s="55"/>
      <c r="O548" s="55"/>
      <c r="P548" s="55"/>
      <c r="Q548" s="399"/>
      <c r="R548" s="399"/>
      <c r="S548" s="55"/>
      <c r="T548" s="55"/>
      <c r="U548" s="55"/>
      <c r="V548" s="399"/>
      <c r="W548" s="399"/>
      <c r="X548" s="55"/>
      <c r="Y548" s="55"/>
      <c r="Z548" s="55"/>
      <c r="AA548" s="399"/>
      <c r="AB548" s="399"/>
      <c r="AC548" s="55"/>
      <c r="AD548" s="55"/>
      <c r="AE548" s="55"/>
      <c r="AF548" s="55"/>
      <c r="AG548" s="55"/>
      <c r="AH548" s="55"/>
      <c r="AI548" s="55"/>
      <c r="AJ548" s="55"/>
      <c r="AK548" s="55"/>
    </row>
    <row r="549" spans="2:37" ht="15.75" customHeight="1">
      <c r="B549" s="55"/>
      <c r="C549" s="55"/>
      <c r="D549" s="55"/>
      <c r="E549" s="55"/>
      <c r="F549" s="55"/>
      <c r="G549" s="55"/>
      <c r="H549" s="399"/>
      <c r="I549" s="55"/>
      <c r="J549" s="55"/>
      <c r="K549" s="55"/>
      <c r="L549" s="399"/>
      <c r="M549" s="399"/>
      <c r="N549" s="55"/>
      <c r="O549" s="55"/>
      <c r="P549" s="55"/>
      <c r="Q549" s="399"/>
      <c r="R549" s="399"/>
      <c r="S549" s="55"/>
      <c r="T549" s="55"/>
      <c r="U549" s="55"/>
      <c r="V549" s="399"/>
      <c r="W549" s="399"/>
      <c r="X549" s="55"/>
      <c r="Y549" s="55"/>
      <c r="Z549" s="55"/>
      <c r="AA549" s="399"/>
      <c r="AB549" s="399"/>
      <c r="AC549" s="55"/>
      <c r="AD549" s="55"/>
      <c r="AE549" s="55"/>
      <c r="AF549" s="55"/>
      <c r="AG549" s="55"/>
      <c r="AH549" s="55"/>
      <c r="AI549" s="55"/>
      <c r="AJ549" s="55"/>
      <c r="AK549" s="55"/>
    </row>
    <row r="550" spans="2:37" ht="15.75" customHeight="1">
      <c r="B550" s="55"/>
      <c r="C550" s="55"/>
      <c r="D550" s="55"/>
      <c r="E550" s="55"/>
      <c r="F550" s="55"/>
      <c r="G550" s="55"/>
      <c r="H550" s="399"/>
      <c r="I550" s="55"/>
      <c r="J550" s="55"/>
      <c r="K550" s="55"/>
      <c r="L550" s="399"/>
      <c r="M550" s="399"/>
      <c r="N550" s="55"/>
      <c r="O550" s="55"/>
      <c r="P550" s="55"/>
      <c r="Q550" s="399"/>
      <c r="R550" s="399"/>
      <c r="S550" s="55"/>
      <c r="T550" s="55"/>
      <c r="U550" s="55"/>
      <c r="V550" s="399"/>
      <c r="W550" s="399"/>
      <c r="X550" s="55"/>
      <c r="Y550" s="55"/>
      <c r="Z550" s="55"/>
      <c r="AA550" s="399"/>
      <c r="AB550" s="399"/>
      <c r="AC550" s="55"/>
      <c r="AD550" s="55"/>
      <c r="AE550" s="55"/>
      <c r="AF550" s="55"/>
      <c r="AG550" s="55"/>
      <c r="AH550" s="55"/>
      <c r="AI550" s="55"/>
      <c r="AJ550" s="55"/>
      <c r="AK550" s="55"/>
    </row>
    <row r="551" spans="2:37" ht="15.75" customHeight="1">
      <c r="B551" s="55"/>
      <c r="C551" s="55"/>
      <c r="D551" s="55"/>
      <c r="E551" s="55"/>
      <c r="F551" s="55"/>
      <c r="G551" s="55"/>
      <c r="H551" s="399"/>
      <c r="I551" s="55"/>
      <c r="J551" s="55"/>
      <c r="K551" s="55"/>
      <c r="L551" s="399"/>
      <c r="M551" s="399"/>
      <c r="N551" s="55"/>
      <c r="O551" s="55"/>
      <c r="P551" s="55"/>
      <c r="Q551" s="399"/>
      <c r="R551" s="399"/>
      <c r="S551" s="55"/>
      <c r="T551" s="55"/>
      <c r="U551" s="55"/>
      <c r="V551" s="399"/>
      <c r="W551" s="399"/>
      <c r="X551" s="55"/>
      <c r="Y551" s="55"/>
      <c r="Z551" s="55"/>
      <c r="AA551" s="399"/>
      <c r="AB551" s="399"/>
      <c r="AC551" s="55"/>
      <c r="AD551" s="55"/>
      <c r="AE551" s="55"/>
      <c r="AF551" s="55"/>
      <c r="AG551" s="55"/>
      <c r="AH551" s="55"/>
      <c r="AI551" s="55"/>
      <c r="AJ551" s="55"/>
      <c r="AK551" s="55"/>
    </row>
    <row r="552" spans="2:37" ht="15.75" customHeight="1">
      <c r="B552" s="55"/>
      <c r="C552" s="55"/>
      <c r="D552" s="55"/>
      <c r="E552" s="55"/>
      <c r="F552" s="55"/>
      <c r="G552" s="55"/>
      <c r="H552" s="399"/>
      <c r="I552" s="55"/>
      <c r="J552" s="55"/>
      <c r="K552" s="55"/>
      <c r="L552" s="399"/>
      <c r="M552" s="399"/>
      <c r="N552" s="55"/>
      <c r="O552" s="55"/>
      <c r="P552" s="55"/>
      <c r="Q552" s="399"/>
      <c r="R552" s="399"/>
      <c r="S552" s="55"/>
      <c r="T552" s="55"/>
      <c r="U552" s="55"/>
      <c r="V552" s="399"/>
      <c r="W552" s="399"/>
      <c r="X552" s="55"/>
      <c r="Y552" s="55"/>
      <c r="Z552" s="55"/>
      <c r="AA552" s="399"/>
      <c r="AB552" s="399"/>
      <c r="AC552" s="55"/>
      <c r="AD552" s="55"/>
      <c r="AE552" s="55"/>
      <c r="AF552" s="55"/>
      <c r="AG552" s="55"/>
      <c r="AH552" s="55"/>
      <c r="AI552" s="55"/>
      <c r="AJ552" s="55"/>
      <c r="AK552" s="55"/>
    </row>
    <row r="553" spans="2:37" ht="15.75" customHeight="1">
      <c r="B553" s="55"/>
      <c r="C553" s="55"/>
      <c r="D553" s="55"/>
      <c r="E553" s="55"/>
      <c r="F553" s="55"/>
      <c r="G553" s="55"/>
      <c r="H553" s="399"/>
      <c r="I553" s="55"/>
      <c r="J553" s="55"/>
      <c r="K553" s="55"/>
      <c r="L553" s="399"/>
      <c r="M553" s="399"/>
      <c r="N553" s="55"/>
      <c r="O553" s="55"/>
      <c r="P553" s="55"/>
      <c r="Q553" s="399"/>
      <c r="R553" s="399"/>
      <c r="S553" s="55"/>
      <c r="T553" s="55"/>
      <c r="U553" s="55"/>
      <c r="V553" s="399"/>
      <c r="W553" s="399"/>
      <c r="X553" s="55"/>
      <c r="Y553" s="55"/>
      <c r="Z553" s="55"/>
      <c r="AA553" s="399"/>
      <c r="AB553" s="399"/>
      <c r="AC553" s="55"/>
      <c r="AD553" s="55"/>
      <c r="AE553" s="55"/>
      <c r="AF553" s="55"/>
      <c r="AG553" s="55"/>
      <c r="AH553" s="55"/>
      <c r="AI553" s="55"/>
      <c r="AJ553" s="55"/>
      <c r="AK553" s="55"/>
    </row>
    <row r="554" spans="2:37" ht="15.75" customHeight="1">
      <c r="B554" s="55"/>
      <c r="C554" s="55"/>
      <c r="D554" s="55"/>
      <c r="E554" s="55"/>
      <c r="F554" s="55"/>
      <c r="G554" s="55"/>
      <c r="H554" s="399"/>
      <c r="I554" s="55"/>
      <c r="J554" s="55"/>
      <c r="K554" s="55"/>
      <c r="L554" s="399"/>
      <c r="M554" s="399"/>
      <c r="N554" s="55"/>
      <c r="O554" s="55"/>
      <c r="P554" s="55"/>
      <c r="Q554" s="399"/>
      <c r="R554" s="399"/>
      <c r="S554" s="55"/>
      <c r="T554" s="55"/>
      <c r="U554" s="55"/>
      <c r="V554" s="399"/>
      <c r="W554" s="399"/>
      <c r="X554" s="55"/>
      <c r="Y554" s="55"/>
      <c r="Z554" s="55"/>
      <c r="AA554" s="399"/>
      <c r="AB554" s="399"/>
      <c r="AC554" s="55"/>
      <c r="AD554" s="55"/>
      <c r="AE554" s="55"/>
      <c r="AF554" s="55"/>
      <c r="AG554" s="55"/>
      <c r="AH554" s="55"/>
      <c r="AI554" s="55"/>
      <c r="AJ554" s="55"/>
      <c r="AK554" s="55"/>
    </row>
    <row r="555" spans="2:37" ht="15.75" customHeight="1">
      <c r="B555" s="55"/>
      <c r="C555" s="55"/>
      <c r="D555" s="55"/>
      <c r="E555" s="55"/>
      <c r="F555" s="55"/>
      <c r="G555" s="55"/>
      <c r="H555" s="399"/>
      <c r="I555" s="55"/>
      <c r="J555" s="55"/>
      <c r="K555" s="55"/>
      <c r="L555" s="399"/>
      <c r="M555" s="399"/>
      <c r="N555" s="55"/>
      <c r="O555" s="55"/>
      <c r="P555" s="55"/>
      <c r="Q555" s="399"/>
      <c r="R555" s="399"/>
      <c r="S555" s="55"/>
      <c r="T555" s="55"/>
      <c r="U555" s="55"/>
      <c r="V555" s="399"/>
      <c r="W555" s="399"/>
      <c r="X555" s="55"/>
      <c r="Y555" s="55"/>
      <c r="Z555" s="55"/>
      <c r="AA555" s="399"/>
      <c r="AB555" s="399"/>
      <c r="AC555" s="55"/>
      <c r="AD555" s="55"/>
      <c r="AE555" s="55"/>
      <c r="AF555" s="55"/>
      <c r="AG555" s="55"/>
      <c r="AH555" s="55"/>
      <c r="AI555" s="55"/>
      <c r="AJ555" s="55"/>
      <c r="AK555" s="55"/>
    </row>
    <row r="556" spans="2:37" ht="15.75" customHeight="1">
      <c r="B556" s="55"/>
      <c r="C556" s="55"/>
      <c r="D556" s="55"/>
      <c r="E556" s="55"/>
      <c r="F556" s="55"/>
      <c r="G556" s="55"/>
      <c r="H556" s="399"/>
      <c r="I556" s="55"/>
      <c r="J556" s="55"/>
      <c r="K556" s="55"/>
      <c r="L556" s="399"/>
      <c r="M556" s="399"/>
      <c r="N556" s="55"/>
      <c r="O556" s="55"/>
      <c r="P556" s="55"/>
      <c r="Q556" s="399"/>
      <c r="R556" s="399"/>
      <c r="S556" s="55"/>
      <c r="T556" s="55"/>
      <c r="U556" s="55"/>
      <c r="V556" s="399"/>
      <c r="W556" s="399"/>
      <c r="X556" s="55"/>
      <c r="Y556" s="55"/>
      <c r="Z556" s="55"/>
      <c r="AA556" s="399"/>
      <c r="AB556" s="399"/>
      <c r="AC556" s="55"/>
      <c r="AD556" s="55"/>
      <c r="AE556" s="55"/>
      <c r="AF556" s="55"/>
      <c r="AG556" s="55"/>
      <c r="AH556" s="55"/>
      <c r="AI556" s="55"/>
      <c r="AJ556" s="55"/>
      <c r="AK556" s="55"/>
    </row>
    <row r="557" spans="2:37" ht="15.75" customHeight="1">
      <c r="B557" s="55"/>
      <c r="C557" s="55"/>
      <c r="D557" s="55"/>
      <c r="E557" s="55"/>
      <c r="F557" s="55"/>
      <c r="G557" s="55"/>
      <c r="H557" s="399"/>
      <c r="I557" s="55"/>
      <c r="J557" s="55"/>
      <c r="K557" s="55"/>
      <c r="L557" s="399"/>
      <c r="M557" s="399"/>
      <c r="N557" s="55"/>
      <c r="O557" s="55"/>
      <c r="P557" s="55"/>
      <c r="Q557" s="399"/>
      <c r="R557" s="399"/>
      <c r="S557" s="55"/>
      <c r="T557" s="55"/>
      <c r="U557" s="55"/>
      <c r="V557" s="399"/>
      <c r="W557" s="399"/>
      <c r="X557" s="55"/>
      <c r="Y557" s="55"/>
      <c r="Z557" s="55"/>
      <c r="AA557" s="399"/>
      <c r="AB557" s="399"/>
      <c r="AC557" s="55"/>
      <c r="AD557" s="55"/>
      <c r="AE557" s="55"/>
      <c r="AF557" s="55"/>
      <c r="AG557" s="55"/>
      <c r="AH557" s="55"/>
      <c r="AI557" s="55"/>
      <c r="AJ557" s="55"/>
      <c r="AK557" s="55"/>
    </row>
    <row r="558" spans="2:37" ht="15.75" customHeight="1">
      <c r="B558" s="55"/>
      <c r="C558" s="55"/>
      <c r="D558" s="55"/>
      <c r="E558" s="55"/>
      <c r="F558" s="55"/>
      <c r="G558" s="55"/>
      <c r="H558" s="399"/>
      <c r="I558" s="55"/>
      <c r="J558" s="55"/>
      <c r="K558" s="55"/>
      <c r="L558" s="399"/>
      <c r="M558" s="399"/>
      <c r="N558" s="55"/>
      <c r="O558" s="55"/>
      <c r="P558" s="55"/>
      <c r="Q558" s="399"/>
      <c r="R558" s="399"/>
      <c r="S558" s="55"/>
      <c r="T558" s="55"/>
      <c r="U558" s="55"/>
      <c r="V558" s="399"/>
      <c r="W558" s="399"/>
      <c r="X558" s="55"/>
      <c r="Y558" s="55"/>
      <c r="Z558" s="55"/>
      <c r="AA558" s="399"/>
      <c r="AB558" s="399"/>
      <c r="AC558" s="55"/>
      <c r="AD558" s="55"/>
      <c r="AE558" s="55"/>
      <c r="AF558" s="55"/>
      <c r="AG558" s="55"/>
      <c r="AH558" s="55"/>
      <c r="AI558" s="55"/>
      <c r="AJ558" s="55"/>
      <c r="AK558" s="55"/>
    </row>
    <row r="559" spans="2:37" ht="15.75" customHeight="1">
      <c r="B559" s="55"/>
      <c r="C559" s="55"/>
      <c r="D559" s="55"/>
      <c r="E559" s="55"/>
      <c r="F559" s="55"/>
      <c r="G559" s="55"/>
      <c r="H559" s="399"/>
      <c r="I559" s="55"/>
      <c r="J559" s="55"/>
      <c r="K559" s="55"/>
      <c r="L559" s="399"/>
      <c r="M559" s="399"/>
      <c r="N559" s="55"/>
      <c r="O559" s="55"/>
      <c r="P559" s="55"/>
      <c r="Q559" s="399"/>
      <c r="R559" s="399"/>
      <c r="S559" s="55"/>
      <c r="T559" s="55"/>
      <c r="U559" s="55"/>
      <c r="V559" s="399"/>
      <c r="W559" s="399"/>
      <c r="X559" s="55"/>
      <c r="Y559" s="55"/>
      <c r="Z559" s="55"/>
      <c r="AA559" s="399"/>
      <c r="AB559" s="399"/>
      <c r="AC559" s="55"/>
      <c r="AD559" s="55"/>
      <c r="AE559" s="55"/>
      <c r="AF559" s="55"/>
      <c r="AG559" s="55"/>
      <c r="AH559" s="55"/>
      <c r="AI559" s="55"/>
      <c r="AJ559" s="55"/>
      <c r="AK559" s="55"/>
    </row>
    <row r="560" spans="2:37" ht="15.75" customHeight="1">
      <c r="B560" s="55"/>
      <c r="C560" s="55"/>
      <c r="D560" s="55"/>
      <c r="E560" s="55"/>
      <c r="F560" s="55"/>
      <c r="G560" s="55"/>
      <c r="H560" s="399"/>
      <c r="I560" s="55"/>
      <c r="J560" s="55"/>
      <c r="K560" s="55"/>
      <c r="L560" s="399"/>
      <c r="M560" s="399"/>
      <c r="N560" s="55"/>
      <c r="O560" s="55"/>
      <c r="P560" s="55"/>
      <c r="Q560" s="399"/>
      <c r="R560" s="399"/>
      <c r="S560" s="55"/>
      <c r="T560" s="55"/>
      <c r="U560" s="55"/>
      <c r="V560" s="399"/>
      <c r="W560" s="399"/>
      <c r="X560" s="55"/>
      <c r="Y560" s="55"/>
      <c r="Z560" s="55"/>
      <c r="AA560" s="399"/>
      <c r="AB560" s="399"/>
      <c r="AC560" s="55"/>
      <c r="AD560" s="55"/>
      <c r="AE560" s="55"/>
      <c r="AF560" s="55"/>
      <c r="AG560" s="55"/>
      <c r="AH560" s="55"/>
      <c r="AI560" s="55"/>
      <c r="AJ560" s="55"/>
      <c r="AK560" s="55"/>
    </row>
    <row r="561" spans="2:37" ht="15.75" customHeight="1">
      <c r="B561" s="55"/>
      <c r="C561" s="55"/>
      <c r="D561" s="55"/>
      <c r="E561" s="55"/>
      <c r="F561" s="55"/>
      <c r="G561" s="55"/>
      <c r="H561" s="399"/>
      <c r="I561" s="55"/>
      <c r="J561" s="55"/>
      <c r="K561" s="55"/>
      <c r="L561" s="399"/>
      <c r="M561" s="399"/>
      <c r="N561" s="55"/>
      <c r="O561" s="55"/>
      <c r="P561" s="55"/>
      <c r="Q561" s="399"/>
      <c r="R561" s="399"/>
      <c r="S561" s="55"/>
      <c r="T561" s="55"/>
      <c r="U561" s="55"/>
      <c r="V561" s="399"/>
      <c r="W561" s="399"/>
      <c r="X561" s="55"/>
      <c r="Y561" s="55"/>
      <c r="Z561" s="55"/>
      <c r="AA561" s="399"/>
      <c r="AB561" s="399"/>
      <c r="AC561" s="55"/>
      <c r="AD561" s="55"/>
      <c r="AE561" s="55"/>
      <c r="AF561" s="55"/>
      <c r="AG561" s="55"/>
      <c r="AH561" s="55"/>
      <c r="AI561" s="55"/>
      <c r="AJ561" s="55"/>
      <c r="AK561" s="55"/>
    </row>
    <row r="562" spans="2:37" ht="15.75" customHeight="1">
      <c r="B562" s="55"/>
      <c r="C562" s="55"/>
      <c r="D562" s="55"/>
      <c r="E562" s="55"/>
      <c r="F562" s="55"/>
      <c r="G562" s="55"/>
      <c r="H562" s="399"/>
      <c r="I562" s="55"/>
      <c r="J562" s="55"/>
      <c r="K562" s="55"/>
      <c r="L562" s="399"/>
      <c r="M562" s="399"/>
      <c r="N562" s="55"/>
      <c r="O562" s="55"/>
      <c r="P562" s="55"/>
      <c r="Q562" s="399"/>
      <c r="R562" s="399"/>
      <c r="S562" s="55"/>
      <c r="T562" s="55"/>
      <c r="U562" s="55"/>
      <c r="V562" s="399"/>
      <c r="W562" s="399"/>
      <c r="X562" s="55"/>
      <c r="Y562" s="55"/>
      <c r="Z562" s="55"/>
      <c r="AA562" s="399"/>
      <c r="AB562" s="399"/>
      <c r="AC562" s="55"/>
      <c r="AD562" s="55"/>
      <c r="AE562" s="55"/>
      <c r="AF562" s="55"/>
      <c r="AG562" s="55"/>
      <c r="AH562" s="55"/>
      <c r="AI562" s="55"/>
      <c r="AJ562" s="55"/>
      <c r="AK562" s="55"/>
    </row>
    <row r="563" spans="2:37" ht="15.75" customHeight="1">
      <c r="B563" s="55"/>
      <c r="C563" s="55"/>
      <c r="D563" s="55"/>
      <c r="E563" s="55"/>
      <c r="F563" s="55"/>
      <c r="G563" s="55"/>
      <c r="H563" s="399"/>
      <c r="I563" s="55"/>
      <c r="J563" s="55"/>
      <c r="K563" s="55"/>
      <c r="L563" s="399"/>
      <c r="M563" s="399"/>
      <c r="N563" s="55"/>
      <c r="O563" s="55"/>
      <c r="P563" s="55"/>
      <c r="Q563" s="399"/>
      <c r="R563" s="399"/>
      <c r="S563" s="55"/>
      <c r="T563" s="55"/>
      <c r="U563" s="55"/>
      <c r="V563" s="399"/>
      <c r="W563" s="399"/>
      <c r="X563" s="55"/>
      <c r="Y563" s="55"/>
      <c r="Z563" s="55"/>
      <c r="AA563" s="399"/>
      <c r="AB563" s="399"/>
      <c r="AC563" s="55"/>
      <c r="AD563" s="55"/>
      <c r="AE563" s="55"/>
      <c r="AF563" s="55"/>
      <c r="AG563" s="55"/>
      <c r="AH563" s="55"/>
      <c r="AI563" s="55"/>
      <c r="AJ563" s="55"/>
      <c r="AK563" s="55"/>
    </row>
    <row r="564" spans="2:37" ht="15.75" customHeight="1">
      <c r="B564" s="55"/>
      <c r="C564" s="55"/>
      <c r="D564" s="55"/>
      <c r="E564" s="55"/>
      <c r="F564" s="55"/>
      <c r="G564" s="55"/>
      <c r="H564" s="399"/>
      <c r="I564" s="55"/>
      <c r="J564" s="55"/>
      <c r="K564" s="55"/>
      <c r="L564" s="399"/>
      <c r="M564" s="399"/>
      <c r="N564" s="55"/>
      <c r="O564" s="55"/>
      <c r="P564" s="55"/>
      <c r="Q564" s="399"/>
      <c r="R564" s="399"/>
      <c r="S564" s="55"/>
      <c r="T564" s="55"/>
      <c r="U564" s="55"/>
      <c r="V564" s="399"/>
      <c r="W564" s="399"/>
      <c r="X564" s="55"/>
      <c r="Y564" s="55"/>
      <c r="Z564" s="55"/>
      <c r="AA564" s="399"/>
      <c r="AB564" s="399"/>
      <c r="AC564" s="55"/>
      <c r="AD564" s="55"/>
      <c r="AE564" s="55"/>
      <c r="AF564" s="55"/>
      <c r="AG564" s="55"/>
      <c r="AH564" s="55"/>
      <c r="AI564" s="55"/>
      <c r="AJ564" s="55"/>
      <c r="AK564" s="55"/>
    </row>
    <row r="565" spans="2:37" ht="15.75" customHeight="1">
      <c r="B565" s="55"/>
      <c r="C565" s="55"/>
      <c r="D565" s="55"/>
      <c r="E565" s="55"/>
      <c r="F565" s="55"/>
      <c r="G565" s="55"/>
      <c r="H565" s="399"/>
      <c r="I565" s="55"/>
      <c r="J565" s="55"/>
      <c r="K565" s="55"/>
      <c r="L565" s="399"/>
      <c r="M565" s="399"/>
      <c r="N565" s="55"/>
      <c r="O565" s="55"/>
      <c r="P565" s="55"/>
      <c r="Q565" s="399"/>
      <c r="R565" s="399"/>
      <c r="S565" s="55"/>
      <c r="T565" s="55"/>
      <c r="U565" s="55"/>
      <c r="V565" s="399"/>
      <c r="W565" s="399"/>
      <c r="X565" s="55"/>
      <c r="Y565" s="55"/>
      <c r="Z565" s="55"/>
      <c r="AA565" s="399"/>
      <c r="AB565" s="399"/>
      <c r="AC565" s="55"/>
      <c r="AD565" s="55"/>
      <c r="AE565" s="55"/>
      <c r="AF565" s="55"/>
      <c r="AG565" s="55"/>
      <c r="AH565" s="55"/>
      <c r="AI565" s="55"/>
      <c r="AJ565" s="55"/>
      <c r="AK565" s="55"/>
    </row>
    <row r="566" spans="2:37" ht="15.75" customHeight="1">
      <c r="B566" s="55"/>
      <c r="C566" s="55"/>
      <c r="D566" s="55"/>
      <c r="E566" s="55"/>
      <c r="F566" s="55"/>
      <c r="G566" s="55"/>
      <c r="H566" s="399"/>
      <c r="I566" s="55"/>
      <c r="J566" s="55"/>
      <c r="K566" s="55"/>
      <c r="L566" s="399"/>
      <c r="M566" s="399"/>
      <c r="N566" s="55"/>
      <c r="O566" s="55"/>
      <c r="P566" s="55"/>
      <c r="Q566" s="399"/>
      <c r="R566" s="399"/>
      <c r="S566" s="55"/>
      <c r="T566" s="55"/>
      <c r="U566" s="55"/>
      <c r="V566" s="399"/>
      <c r="W566" s="399"/>
      <c r="X566" s="55"/>
      <c r="Y566" s="55"/>
      <c r="Z566" s="55"/>
      <c r="AA566" s="399"/>
      <c r="AB566" s="399"/>
      <c r="AC566" s="55"/>
      <c r="AD566" s="55"/>
      <c r="AE566" s="55"/>
      <c r="AF566" s="55"/>
      <c r="AG566" s="55"/>
      <c r="AH566" s="55"/>
      <c r="AI566" s="55"/>
      <c r="AJ566" s="55"/>
      <c r="AK566" s="55"/>
    </row>
    <row r="567" spans="2:37" ht="15.75" customHeight="1">
      <c r="B567" s="55"/>
      <c r="C567" s="55"/>
      <c r="D567" s="55"/>
      <c r="E567" s="55"/>
      <c r="F567" s="55"/>
      <c r="G567" s="55"/>
      <c r="H567" s="399"/>
      <c r="I567" s="55"/>
      <c r="J567" s="55"/>
      <c r="K567" s="55"/>
      <c r="L567" s="399"/>
      <c r="M567" s="399"/>
      <c r="N567" s="55"/>
      <c r="O567" s="55"/>
      <c r="P567" s="55"/>
      <c r="Q567" s="399"/>
      <c r="R567" s="399"/>
      <c r="S567" s="55"/>
      <c r="T567" s="55"/>
      <c r="U567" s="55"/>
      <c r="V567" s="399"/>
      <c r="W567" s="399"/>
      <c r="X567" s="55"/>
      <c r="Y567" s="55"/>
      <c r="Z567" s="55"/>
      <c r="AA567" s="399"/>
      <c r="AB567" s="399"/>
      <c r="AC567" s="55"/>
      <c r="AD567" s="55"/>
      <c r="AE567" s="55"/>
      <c r="AF567" s="55"/>
      <c r="AG567" s="55"/>
      <c r="AH567" s="55"/>
      <c r="AI567" s="55"/>
      <c r="AJ567" s="55"/>
      <c r="AK567" s="55"/>
    </row>
    <row r="568" spans="2:37" ht="15.75" customHeight="1">
      <c r="B568" s="55"/>
      <c r="C568" s="55"/>
      <c r="D568" s="55"/>
      <c r="E568" s="55"/>
      <c r="F568" s="55"/>
      <c r="G568" s="55"/>
      <c r="H568" s="399"/>
      <c r="I568" s="55"/>
      <c r="J568" s="55"/>
      <c r="K568" s="55"/>
      <c r="L568" s="399"/>
      <c r="M568" s="399"/>
      <c r="N568" s="55"/>
      <c r="O568" s="55"/>
      <c r="P568" s="55"/>
      <c r="Q568" s="399"/>
      <c r="R568" s="399"/>
      <c r="S568" s="55"/>
      <c r="T568" s="55"/>
      <c r="U568" s="55"/>
      <c r="V568" s="399"/>
      <c r="W568" s="399"/>
      <c r="X568" s="55"/>
      <c r="Y568" s="55"/>
      <c r="Z568" s="55"/>
      <c r="AA568" s="399"/>
      <c r="AB568" s="399"/>
      <c r="AC568" s="55"/>
      <c r="AD568" s="55"/>
      <c r="AE568" s="55"/>
      <c r="AF568" s="55"/>
      <c r="AG568" s="55"/>
      <c r="AH568" s="55"/>
      <c r="AI568" s="55"/>
      <c r="AJ568" s="55"/>
      <c r="AK568" s="55"/>
    </row>
    <row r="569" spans="2:37" ht="15.75" customHeight="1">
      <c r="B569" s="55"/>
      <c r="C569" s="55"/>
      <c r="D569" s="55"/>
      <c r="E569" s="55"/>
      <c r="F569" s="55"/>
      <c r="G569" s="55"/>
      <c r="H569" s="399"/>
      <c r="I569" s="55"/>
      <c r="J569" s="55"/>
      <c r="K569" s="55"/>
      <c r="L569" s="399"/>
      <c r="M569" s="399"/>
      <c r="N569" s="55"/>
      <c r="O569" s="55"/>
      <c r="P569" s="55"/>
      <c r="Q569" s="399"/>
      <c r="R569" s="399"/>
      <c r="S569" s="55"/>
      <c r="T569" s="55"/>
      <c r="U569" s="55"/>
      <c r="V569" s="399"/>
      <c r="W569" s="399"/>
      <c r="X569" s="55"/>
      <c r="Y569" s="55"/>
      <c r="Z569" s="55"/>
      <c r="AA569" s="399"/>
      <c r="AB569" s="399"/>
      <c r="AC569" s="55"/>
      <c r="AD569" s="55"/>
      <c r="AE569" s="55"/>
      <c r="AF569" s="55"/>
      <c r="AG569" s="55"/>
      <c r="AH569" s="55"/>
      <c r="AI569" s="55"/>
      <c r="AJ569" s="55"/>
      <c r="AK569" s="55"/>
    </row>
    <row r="570" spans="2:37" ht="15.75" customHeight="1">
      <c r="B570" s="55"/>
      <c r="C570" s="55"/>
      <c r="D570" s="55"/>
      <c r="E570" s="55"/>
      <c r="F570" s="55"/>
      <c r="G570" s="55"/>
      <c r="H570" s="399"/>
      <c r="I570" s="55"/>
      <c r="J570" s="55"/>
      <c r="K570" s="55"/>
      <c r="L570" s="399"/>
      <c r="M570" s="399"/>
      <c r="N570" s="55"/>
      <c r="O570" s="55"/>
      <c r="P570" s="55"/>
      <c r="Q570" s="399"/>
      <c r="R570" s="399"/>
      <c r="S570" s="55"/>
      <c r="T570" s="55"/>
      <c r="U570" s="55"/>
      <c r="V570" s="399"/>
      <c r="W570" s="399"/>
      <c r="X570" s="55"/>
      <c r="Y570" s="55"/>
      <c r="Z570" s="55"/>
      <c r="AA570" s="399"/>
      <c r="AB570" s="399"/>
      <c r="AC570" s="55"/>
      <c r="AD570" s="55"/>
      <c r="AE570" s="55"/>
      <c r="AF570" s="55"/>
      <c r="AG570" s="55"/>
      <c r="AH570" s="55"/>
      <c r="AI570" s="55"/>
      <c r="AJ570" s="55"/>
      <c r="AK570" s="55"/>
    </row>
    <row r="571" spans="2:37" ht="15.75" customHeight="1">
      <c r="B571" s="55"/>
      <c r="C571" s="55"/>
      <c r="D571" s="55"/>
      <c r="E571" s="55"/>
      <c r="F571" s="55"/>
      <c r="G571" s="55"/>
      <c r="H571" s="399"/>
      <c r="I571" s="55"/>
      <c r="J571" s="55"/>
      <c r="K571" s="55"/>
      <c r="L571" s="399"/>
      <c r="M571" s="399"/>
      <c r="N571" s="55"/>
      <c r="O571" s="55"/>
      <c r="P571" s="55"/>
      <c r="Q571" s="399"/>
      <c r="R571" s="399"/>
      <c r="S571" s="55"/>
      <c r="T571" s="55"/>
      <c r="U571" s="55"/>
      <c r="V571" s="399"/>
      <c r="W571" s="399"/>
      <c r="X571" s="55"/>
      <c r="Y571" s="55"/>
      <c r="Z571" s="55"/>
      <c r="AA571" s="399"/>
      <c r="AB571" s="399"/>
      <c r="AC571" s="55"/>
      <c r="AD571" s="55"/>
      <c r="AE571" s="55"/>
      <c r="AF571" s="55"/>
      <c r="AG571" s="55"/>
      <c r="AH571" s="55"/>
      <c r="AI571" s="55"/>
      <c r="AJ571" s="55"/>
      <c r="AK571" s="55"/>
    </row>
    <row r="572" spans="2:37" ht="15.75" customHeight="1">
      <c r="B572" s="55"/>
      <c r="C572" s="55"/>
      <c r="D572" s="55"/>
      <c r="E572" s="55"/>
      <c r="F572" s="55"/>
      <c r="G572" s="55"/>
      <c r="H572" s="399"/>
      <c r="I572" s="55"/>
      <c r="J572" s="55"/>
      <c r="K572" s="55"/>
      <c r="L572" s="399"/>
      <c r="M572" s="399"/>
      <c r="N572" s="55"/>
      <c r="O572" s="55"/>
      <c r="P572" s="55"/>
      <c r="Q572" s="399"/>
      <c r="R572" s="399"/>
      <c r="S572" s="55"/>
      <c r="T572" s="55"/>
      <c r="U572" s="55"/>
      <c r="V572" s="399"/>
      <c r="W572" s="399"/>
      <c r="X572" s="55"/>
      <c r="Y572" s="55"/>
      <c r="Z572" s="55"/>
      <c r="AA572" s="399"/>
      <c r="AB572" s="399"/>
      <c r="AC572" s="55"/>
      <c r="AD572" s="55"/>
      <c r="AE572" s="55"/>
      <c r="AF572" s="55"/>
      <c r="AG572" s="55"/>
      <c r="AH572" s="55"/>
      <c r="AI572" s="55"/>
      <c r="AJ572" s="55"/>
      <c r="AK572" s="55"/>
    </row>
    <row r="573" spans="2:37" ht="15.75" customHeight="1">
      <c r="B573" s="55"/>
      <c r="C573" s="55"/>
      <c r="D573" s="55"/>
      <c r="E573" s="55"/>
      <c r="F573" s="55"/>
      <c r="G573" s="55"/>
      <c r="H573" s="399"/>
      <c r="I573" s="55"/>
      <c r="J573" s="55"/>
      <c r="K573" s="55"/>
      <c r="L573" s="399"/>
      <c r="M573" s="399"/>
      <c r="N573" s="55"/>
      <c r="O573" s="55"/>
      <c r="P573" s="55"/>
      <c r="Q573" s="399"/>
      <c r="R573" s="399"/>
      <c r="S573" s="55"/>
      <c r="T573" s="55"/>
      <c r="U573" s="55"/>
      <c r="V573" s="399"/>
      <c r="W573" s="399"/>
      <c r="X573" s="55"/>
      <c r="Y573" s="55"/>
      <c r="Z573" s="55"/>
      <c r="AA573" s="399"/>
      <c r="AB573" s="399"/>
      <c r="AC573" s="55"/>
      <c r="AD573" s="55"/>
      <c r="AE573" s="55"/>
      <c r="AF573" s="55"/>
      <c r="AG573" s="55"/>
      <c r="AH573" s="55"/>
      <c r="AI573" s="55"/>
      <c r="AJ573" s="55"/>
      <c r="AK573" s="55"/>
    </row>
    <row r="574" spans="2:37" ht="15.75" customHeight="1">
      <c r="B574" s="55"/>
      <c r="C574" s="55"/>
      <c r="D574" s="55"/>
      <c r="E574" s="55"/>
      <c r="F574" s="55"/>
      <c r="G574" s="55"/>
      <c r="H574" s="399"/>
      <c r="I574" s="55"/>
      <c r="J574" s="55"/>
      <c r="K574" s="55"/>
      <c r="L574" s="399"/>
      <c r="M574" s="399"/>
      <c r="N574" s="55"/>
      <c r="O574" s="55"/>
      <c r="P574" s="55"/>
      <c r="Q574" s="399"/>
      <c r="R574" s="399"/>
      <c r="S574" s="55"/>
      <c r="T574" s="55"/>
      <c r="U574" s="55"/>
      <c r="V574" s="399"/>
      <c r="W574" s="399"/>
      <c r="X574" s="55"/>
      <c r="Y574" s="55"/>
      <c r="Z574" s="55"/>
      <c r="AA574" s="399"/>
      <c r="AB574" s="399"/>
      <c r="AC574" s="55"/>
      <c r="AD574" s="55"/>
      <c r="AE574" s="55"/>
      <c r="AF574" s="55"/>
      <c r="AG574" s="55"/>
      <c r="AH574" s="55"/>
      <c r="AI574" s="55"/>
      <c r="AJ574" s="55"/>
      <c r="AK574" s="55"/>
    </row>
    <row r="575" spans="2:37" ht="15.75" customHeight="1">
      <c r="B575" s="55"/>
      <c r="C575" s="55"/>
      <c r="D575" s="55"/>
      <c r="E575" s="55"/>
      <c r="F575" s="55"/>
      <c r="G575" s="55"/>
      <c r="H575" s="399"/>
      <c r="I575" s="55"/>
      <c r="J575" s="55"/>
      <c r="K575" s="55"/>
      <c r="L575" s="399"/>
      <c r="M575" s="399"/>
      <c r="N575" s="55"/>
      <c r="O575" s="55"/>
      <c r="P575" s="55"/>
      <c r="Q575" s="399"/>
      <c r="R575" s="399"/>
      <c r="S575" s="55"/>
      <c r="T575" s="55"/>
      <c r="U575" s="55"/>
      <c r="V575" s="399"/>
      <c r="W575" s="399"/>
      <c r="X575" s="55"/>
      <c r="Y575" s="55"/>
      <c r="Z575" s="55"/>
      <c r="AA575" s="399"/>
      <c r="AB575" s="399"/>
      <c r="AC575" s="55"/>
      <c r="AD575" s="55"/>
      <c r="AE575" s="55"/>
      <c r="AF575" s="55"/>
      <c r="AG575" s="55"/>
      <c r="AH575" s="55"/>
      <c r="AI575" s="55"/>
      <c r="AJ575" s="55"/>
      <c r="AK575" s="55"/>
    </row>
    <row r="576" spans="2:37" ht="15.75" customHeight="1">
      <c r="B576" s="55"/>
      <c r="C576" s="55"/>
      <c r="D576" s="55"/>
      <c r="E576" s="55"/>
      <c r="F576" s="55"/>
      <c r="G576" s="55"/>
      <c r="H576" s="399"/>
      <c r="I576" s="55"/>
      <c r="J576" s="55"/>
      <c r="K576" s="55"/>
      <c r="L576" s="399"/>
      <c r="M576" s="399"/>
      <c r="N576" s="55"/>
      <c r="O576" s="55"/>
      <c r="P576" s="55"/>
      <c r="Q576" s="399"/>
      <c r="R576" s="399"/>
      <c r="S576" s="55"/>
      <c r="T576" s="55"/>
      <c r="U576" s="55"/>
      <c r="V576" s="399"/>
      <c r="W576" s="399"/>
      <c r="X576" s="55"/>
      <c r="Y576" s="55"/>
      <c r="Z576" s="55"/>
      <c r="AA576" s="399"/>
      <c r="AB576" s="399"/>
      <c r="AC576" s="55"/>
      <c r="AD576" s="55"/>
      <c r="AE576" s="55"/>
      <c r="AF576" s="55"/>
      <c r="AG576" s="55"/>
      <c r="AH576" s="55"/>
      <c r="AI576" s="55"/>
      <c r="AJ576" s="55"/>
      <c r="AK576" s="55"/>
    </row>
    <row r="577" spans="2:37" ht="15.75" customHeight="1">
      <c r="B577" s="55"/>
      <c r="C577" s="55"/>
      <c r="D577" s="55"/>
      <c r="E577" s="55"/>
      <c r="F577" s="55"/>
      <c r="G577" s="55"/>
      <c r="H577" s="399"/>
      <c r="I577" s="55"/>
      <c r="J577" s="55"/>
      <c r="K577" s="55"/>
      <c r="L577" s="399"/>
      <c r="M577" s="399"/>
      <c r="N577" s="55"/>
      <c r="O577" s="55"/>
      <c r="P577" s="55"/>
      <c r="Q577" s="399"/>
      <c r="R577" s="399"/>
      <c r="S577" s="55"/>
      <c r="T577" s="55"/>
      <c r="U577" s="55"/>
      <c r="V577" s="399"/>
      <c r="W577" s="399"/>
      <c r="X577" s="55"/>
      <c r="Y577" s="55"/>
      <c r="Z577" s="55"/>
      <c r="AA577" s="399"/>
      <c r="AB577" s="399"/>
      <c r="AC577" s="55"/>
      <c r="AD577" s="55"/>
      <c r="AE577" s="55"/>
      <c r="AF577" s="55"/>
      <c r="AG577" s="55"/>
      <c r="AH577" s="55"/>
      <c r="AI577" s="55"/>
      <c r="AJ577" s="55"/>
      <c r="AK577" s="55"/>
    </row>
    <row r="578" spans="2:37" ht="15.75" customHeight="1">
      <c r="B578" s="55"/>
      <c r="C578" s="55"/>
      <c r="D578" s="55"/>
      <c r="E578" s="55"/>
      <c r="F578" s="55"/>
      <c r="G578" s="55"/>
      <c r="H578" s="399"/>
      <c r="I578" s="55"/>
      <c r="J578" s="55"/>
      <c r="K578" s="55"/>
      <c r="L578" s="399"/>
      <c r="M578" s="399"/>
      <c r="N578" s="55"/>
      <c r="O578" s="55"/>
      <c r="P578" s="55"/>
      <c r="Q578" s="399"/>
      <c r="R578" s="399"/>
      <c r="S578" s="55"/>
      <c r="T578" s="55"/>
      <c r="U578" s="55"/>
      <c r="V578" s="399"/>
      <c r="W578" s="399"/>
      <c r="X578" s="55"/>
      <c r="Y578" s="55"/>
      <c r="Z578" s="55"/>
      <c r="AA578" s="399"/>
      <c r="AB578" s="399"/>
      <c r="AC578" s="55"/>
      <c r="AD578" s="55"/>
      <c r="AE578" s="55"/>
      <c r="AF578" s="55"/>
      <c r="AG578" s="55"/>
      <c r="AH578" s="55"/>
      <c r="AI578" s="55"/>
      <c r="AJ578" s="55"/>
      <c r="AK578" s="55"/>
    </row>
    <row r="579" spans="2:37" ht="15.75" customHeight="1">
      <c r="B579" s="55"/>
      <c r="C579" s="55"/>
      <c r="D579" s="55"/>
      <c r="E579" s="55"/>
      <c r="F579" s="55"/>
      <c r="G579" s="55"/>
      <c r="H579" s="399"/>
      <c r="I579" s="55"/>
      <c r="J579" s="55"/>
      <c r="K579" s="55"/>
      <c r="L579" s="399"/>
      <c r="M579" s="399"/>
      <c r="N579" s="55"/>
      <c r="O579" s="55"/>
      <c r="P579" s="55"/>
      <c r="Q579" s="399"/>
      <c r="R579" s="399"/>
      <c r="S579" s="55"/>
      <c r="T579" s="55"/>
      <c r="U579" s="55"/>
      <c r="V579" s="399"/>
      <c r="W579" s="399"/>
      <c r="X579" s="55"/>
      <c r="Y579" s="55"/>
      <c r="Z579" s="55"/>
      <c r="AA579" s="399"/>
      <c r="AB579" s="399"/>
      <c r="AC579" s="55"/>
      <c r="AD579" s="55"/>
      <c r="AE579" s="55"/>
      <c r="AF579" s="55"/>
      <c r="AG579" s="55"/>
      <c r="AH579" s="55"/>
      <c r="AI579" s="55"/>
      <c r="AJ579" s="55"/>
      <c r="AK579" s="55"/>
    </row>
    <row r="580" spans="2:37" ht="15.75" customHeight="1">
      <c r="B580" s="55"/>
      <c r="C580" s="55"/>
      <c r="D580" s="55"/>
      <c r="E580" s="55"/>
      <c r="F580" s="55"/>
      <c r="G580" s="55"/>
      <c r="H580" s="399"/>
      <c r="I580" s="55"/>
      <c r="J580" s="55"/>
      <c r="K580" s="55"/>
      <c r="L580" s="399"/>
      <c r="M580" s="399"/>
      <c r="N580" s="55"/>
      <c r="O580" s="55"/>
      <c r="P580" s="55"/>
      <c r="Q580" s="399"/>
      <c r="R580" s="399"/>
      <c r="S580" s="55"/>
      <c r="T580" s="55"/>
      <c r="U580" s="55"/>
      <c r="V580" s="399"/>
      <c r="W580" s="399"/>
      <c r="X580" s="55"/>
      <c r="Y580" s="55"/>
      <c r="Z580" s="55"/>
      <c r="AA580" s="399"/>
      <c r="AB580" s="399"/>
      <c r="AC580" s="55"/>
      <c r="AD580" s="55"/>
      <c r="AE580" s="55"/>
      <c r="AF580" s="55"/>
      <c r="AG580" s="55"/>
      <c r="AH580" s="55"/>
      <c r="AI580" s="55"/>
      <c r="AJ580" s="55"/>
      <c r="AK580" s="55"/>
    </row>
    <row r="581" spans="2:37" ht="15.75" customHeight="1">
      <c r="B581" s="55"/>
      <c r="C581" s="55"/>
      <c r="D581" s="55"/>
      <c r="E581" s="55"/>
      <c r="F581" s="55"/>
      <c r="G581" s="55"/>
      <c r="H581" s="399"/>
      <c r="I581" s="55"/>
      <c r="J581" s="55"/>
      <c r="K581" s="55"/>
      <c r="L581" s="399"/>
      <c r="M581" s="399"/>
      <c r="N581" s="55"/>
      <c r="O581" s="55"/>
      <c r="P581" s="55"/>
      <c r="Q581" s="399"/>
      <c r="R581" s="399"/>
      <c r="S581" s="55"/>
      <c r="T581" s="55"/>
      <c r="U581" s="55"/>
      <c r="V581" s="399"/>
      <c r="W581" s="399"/>
      <c r="X581" s="55"/>
      <c r="Y581" s="55"/>
      <c r="Z581" s="55"/>
      <c r="AA581" s="399"/>
      <c r="AB581" s="399"/>
      <c r="AC581" s="55"/>
      <c r="AD581" s="55"/>
      <c r="AE581" s="55"/>
      <c r="AF581" s="55"/>
      <c r="AG581" s="55"/>
      <c r="AH581" s="55"/>
      <c r="AI581" s="55"/>
      <c r="AJ581" s="55"/>
      <c r="AK581" s="55"/>
    </row>
    <row r="582" spans="2:37" ht="15.75" customHeight="1">
      <c r="B582" s="55"/>
      <c r="C582" s="55"/>
      <c r="D582" s="55"/>
      <c r="E582" s="55"/>
      <c r="F582" s="55"/>
      <c r="G582" s="55"/>
      <c r="H582" s="399"/>
      <c r="I582" s="55"/>
      <c r="J582" s="55"/>
      <c r="K582" s="55"/>
      <c r="L582" s="399"/>
      <c r="M582" s="399"/>
      <c r="N582" s="55"/>
      <c r="O582" s="55"/>
      <c r="P582" s="55"/>
      <c r="Q582" s="399"/>
      <c r="R582" s="399"/>
      <c r="S582" s="55"/>
      <c r="T582" s="55"/>
      <c r="U582" s="55"/>
      <c r="V582" s="399"/>
      <c r="W582" s="399"/>
      <c r="X582" s="55"/>
      <c r="Y582" s="55"/>
      <c r="Z582" s="55"/>
      <c r="AA582" s="399"/>
      <c r="AB582" s="399"/>
      <c r="AC582" s="55"/>
      <c r="AD582" s="55"/>
      <c r="AE582" s="55"/>
      <c r="AF582" s="55"/>
      <c r="AG582" s="55"/>
      <c r="AH582" s="55"/>
      <c r="AI582" s="55"/>
      <c r="AJ582" s="55"/>
      <c r="AK582" s="55"/>
    </row>
    <row r="583" spans="2:37" ht="15.75" customHeight="1">
      <c r="B583" s="55"/>
      <c r="C583" s="55"/>
      <c r="D583" s="55"/>
      <c r="E583" s="55"/>
      <c r="F583" s="55"/>
      <c r="G583" s="55"/>
      <c r="H583" s="399"/>
      <c r="I583" s="55"/>
      <c r="J583" s="55"/>
      <c r="K583" s="55"/>
      <c r="L583" s="399"/>
      <c r="M583" s="399"/>
      <c r="N583" s="55"/>
      <c r="O583" s="55"/>
      <c r="P583" s="55"/>
      <c r="Q583" s="399"/>
      <c r="R583" s="399"/>
      <c r="S583" s="55"/>
      <c r="T583" s="55"/>
      <c r="U583" s="55"/>
      <c r="V583" s="399"/>
      <c r="W583" s="399"/>
      <c r="X583" s="55"/>
      <c r="Y583" s="55"/>
      <c r="Z583" s="55"/>
      <c r="AA583" s="399"/>
      <c r="AB583" s="399"/>
      <c r="AC583" s="55"/>
      <c r="AD583" s="55"/>
      <c r="AE583" s="55"/>
      <c r="AF583" s="55"/>
      <c r="AG583" s="55"/>
      <c r="AH583" s="55"/>
      <c r="AI583" s="55"/>
      <c r="AJ583" s="55"/>
      <c r="AK583" s="55"/>
    </row>
    <row r="584" spans="2:37" ht="15.75" customHeight="1">
      <c r="B584" s="55"/>
      <c r="C584" s="55"/>
      <c r="D584" s="55"/>
      <c r="E584" s="55"/>
      <c r="F584" s="55"/>
      <c r="G584" s="55"/>
      <c r="H584" s="399"/>
      <c r="I584" s="55"/>
      <c r="J584" s="55"/>
      <c r="K584" s="55"/>
      <c r="L584" s="399"/>
      <c r="M584" s="399"/>
      <c r="N584" s="55"/>
      <c r="O584" s="55"/>
      <c r="P584" s="55"/>
      <c r="Q584" s="399"/>
      <c r="R584" s="399"/>
      <c r="S584" s="55"/>
      <c r="T584" s="55"/>
      <c r="U584" s="55"/>
      <c r="V584" s="399"/>
      <c r="W584" s="399"/>
      <c r="X584" s="55"/>
      <c r="Y584" s="55"/>
      <c r="Z584" s="55"/>
      <c r="AA584" s="399"/>
      <c r="AB584" s="399"/>
      <c r="AC584" s="55"/>
      <c r="AD584" s="55"/>
      <c r="AE584" s="55"/>
      <c r="AF584" s="55"/>
      <c r="AG584" s="55"/>
      <c r="AH584" s="55"/>
      <c r="AI584" s="55"/>
      <c r="AJ584" s="55"/>
      <c r="AK584" s="55"/>
    </row>
    <row r="585" spans="2:37" ht="15.75" customHeight="1">
      <c r="B585" s="55"/>
      <c r="C585" s="55"/>
      <c r="D585" s="55"/>
      <c r="E585" s="55"/>
      <c r="F585" s="55"/>
      <c r="G585" s="55"/>
      <c r="H585" s="399"/>
      <c r="I585" s="55"/>
      <c r="J585" s="55"/>
      <c r="K585" s="55"/>
      <c r="L585" s="399"/>
      <c r="M585" s="399"/>
      <c r="N585" s="55"/>
      <c r="O585" s="55"/>
      <c r="P585" s="55"/>
      <c r="Q585" s="399"/>
      <c r="R585" s="399"/>
      <c r="S585" s="55"/>
      <c r="T585" s="55"/>
      <c r="U585" s="55"/>
      <c r="V585" s="399"/>
      <c r="W585" s="399"/>
      <c r="X585" s="55"/>
      <c r="Y585" s="55"/>
      <c r="Z585" s="55"/>
      <c r="AA585" s="399"/>
      <c r="AB585" s="399"/>
      <c r="AC585" s="55"/>
      <c r="AD585" s="55"/>
      <c r="AE585" s="55"/>
      <c r="AF585" s="55"/>
      <c r="AG585" s="55"/>
      <c r="AH585" s="55"/>
      <c r="AI585" s="55"/>
      <c r="AJ585" s="55"/>
      <c r="AK585" s="55"/>
    </row>
    <row r="586" spans="2:37" ht="15.75" customHeight="1">
      <c r="B586" s="55"/>
      <c r="C586" s="55"/>
      <c r="D586" s="55"/>
      <c r="E586" s="55"/>
      <c r="F586" s="55"/>
      <c r="G586" s="55"/>
      <c r="H586" s="399"/>
      <c r="I586" s="55"/>
      <c r="J586" s="55"/>
      <c r="K586" s="55"/>
      <c r="L586" s="399"/>
      <c r="M586" s="399"/>
      <c r="N586" s="55"/>
      <c r="O586" s="55"/>
      <c r="P586" s="55"/>
      <c r="Q586" s="399"/>
      <c r="R586" s="399"/>
      <c r="S586" s="55"/>
      <c r="T586" s="55"/>
      <c r="U586" s="55"/>
      <c r="V586" s="399"/>
      <c r="W586" s="399"/>
      <c r="X586" s="55"/>
      <c r="Y586" s="55"/>
      <c r="Z586" s="55"/>
      <c r="AA586" s="399"/>
      <c r="AB586" s="399"/>
      <c r="AC586" s="55"/>
      <c r="AD586" s="55"/>
      <c r="AE586" s="55"/>
      <c r="AF586" s="55"/>
      <c r="AG586" s="55"/>
      <c r="AH586" s="55"/>
      <c r="AI586" s="55"/>
      <c r="AJ586" s="55"/>
      <c r="AK586" s="55"/>
    </row>
    <row r="587" spans="2:37" ht="15.75" customHeight="1">
      <c r="B587" s="55"/>
      <c r="C587" s="55"/>
      <c r="D587" s="55"/>
      <c r="E587" s="55"/>
      <c r="F587" s="55"/>
      <c r="G587" s="55"/>
      <c r="H587" s="399"/>
      <c r="I587" s="55"/>
      <c r="J587" s="55"/>
      <c r="K587" s="55"/>
      <c r="L587" s="399"/>
      <c r="M587" s="399"/>
      <c r="N587" s="55"/>
      <c r="O587" s="55"/>
      <c r="P587" s="55"/>
      <c r="Q587" s="399"/>
      <c r="R587" s="399"/>
      <c r="S587" s="55"/>
      <c r="T587" s="55"/>
      <c r="U587" s="55"/>
      <c r="V587" s="399"/>
      <c r="W587" s="399"/>
      <c r="X587" s="55"/>
      <c r="Y587" s="55"/>
      <c r="Z587" s="55"/>
      <c r="AA587" s="399"/>
      <c r="AB587" s="399"/>
      <c r="AC587" s="55"/>
      <c r="AD587" s="55"/>
      <c r="AE587" s="55"/>
      <c r="AF587" s="55"/>
      <c r="AG587" s="55"/>
      <c r="AH587" s="55"/>
      <c r="AI587" s="55"/>
      <c r="AJ587" s="55"/>
      <c r="AK587" s="55"/>
    </row>
    <row r="588" spans="2:37" ht="15.75" customHeight="1">
      <c r="B588" s="55"/>
      <c r="C588" s="55"/>
      <c r="D588" s="55"/>
      <c r="E588" s="55"/>
      <c r="F588" s="55"/>
      <c r="G588" s="55"/>
      <c r="H588" s="399"/>
      <c r="I588" s="55"/>
      <c r="J588" s="55"/>
      <c r="K588" s="55"/>
      <c r="L588" s="399"/>
      <c r="M588" s="399"/>
      <c r="N588" s="55"/>
      <c r="O588" s="55"/>
      <c r="P588" s="55"/>
      <c r="Q588" s="399"/>
      <c r="R588" s="399"/>
      <c r="S588" s="55"/>
      <c r="T588" s="55"/>
      <c r="U588" s="55"/>
      <c r="V588" s="399"/>
      <c r="W588" s="399"/>
      <c r="X588" s="55"/>
      <c r="Y588" s="55"/>
      <c r="Z588" s="55"/>
      <c r="AA588" s="399"/>
      <c r="AB588" s="399"/>
      <c r="AC588" s="55"/>
      <c r="AD588" s="55"/>
      <c r="AE588" s="55"/>
      <c r="AF588" s="55"/>
      <c r="AG588" s="55"/>
      <c r="AH588" s="55"/>
      <c r="AI588" s="55"/>
      <c r="AJ588" s="55"/>
      <c r="AK588" s="55"/>
    </row>
    <row r="589" spans="2:37" ht="15.75" customHeight="1">
      <c r="B589" s="55"/>
      <c r="C589" s="55"/>
      <c r="D589" s="55"/>
      <c r="E589" s="55"/>
      <c r="F589" s="55"/>
      <c r="G589" s="55"/>
      <c r="H589" s="399"/>
      <c r="I589" s="55"/>
      <c r="J589" s="55"/>
      <c r="K589" s="55"/>
      <c r="L589" s="399"/>
      <c r="M589" s="399"/>
      <c r="N589" s="55"/>
      <c r="O589" s="55"/>
      <c r="P589" s="55"/>
      <c r="Q589" s="399"/>
      <c r="R589" s="399"/>
      <c r="S589" s="55"/>
      <c r="T589" s="55"/>
      <c r="U589" s="55"/>
      <c r="V589" s="399"/>
      <c r="W589" s="399"/>
      <c r="X589" s="55"/>
      <c r="Y589" s="55"/>
      <c r="Z589" s="55"/>
      <c r="AA589" s="399"/>
      <c r="AB589" s="399"/>
      <c r="AC589" s="55"/>
      <c r="AD589" s="55"/>
      <c r="AE589" s="55"/>
      <c r="AF589" s="55"/>
      <c r="AG589" s="55"/>
      <c r="AH589" s="55"/>
      <c r="AI589" s="55"/>
      <c r="AJ589" s="55"/>
      <c r="AK589" s="55"/>
    </row>
    <row r="590" spans="2:37" ht="15.75" customHeight="1">
      <c r="B590" s="55"/>
      <c r="C590" s="55"/>
      <c r="D590" s="55"/>
      <c r="E590" s="55"/>
      <c r="F590" s="55"/>
      <c r="G590" s="55"/>
      <c r="H590" s="399"/>
      <c r="I590" s="55"/>
      <c r="J590" s="55"/>
      <c r="K590" s="55"/>
      <c r="L590" s="399"/>
      <c r="M590" s="399"/>
      <c r="N590" s="55"/>
      <c r="O590" s="55"/>
      <c r="P590" s="55"/>
      <c r="Q590" s="399"/>
      <c r="R590" s="399"/>
      <c r="S590" s="55"/>
      <c r="T590" s="55"/>
      <c r="U590" s="55"/>
      <c r="V590" s="399"/>
      <c r="W590" s="399"/>
      <c r="X590" s="55"/>
      <c r="Y590" s="55"/>
      <c r="Z590" s="55"/>
      <c r="AA590" s="399"/>
      <c r="AB590" s="399"/>
      <c r="AC590" s="55"/>
      <c r="AD590" s="55"/>
      <c r="AE590" s="55"/>
      <c r="AF590" s="55"/>
      <c r="AG590" s="55"/>
      <c r="AH590" s="55"/>
      <c r="AI590" s="55"/>
      <c r="AJ590" s="55"/>
      <c r="AK590" s="55"/>
    </row>
    <row r="591" spans="2:37" ht="15.75" customHeight="1">
      <c r="B591" s="55"/>
      <c r="C591" s="55"/>
      <c r="D591" s="55"/>
      <c r="E591" s="55"/>
      <c r="F591" s="55"/>
      <c r="G591" s="55"/>
      <c r="H591" s="399"/>
      <c r="I591" s="55"/>
      <c r="J591" s="55"/>
      <c r="K591" s="55"/>
      <c r="L591" s="399"/>
      <c r="M591" s="399"/>
      <c r="N591" s="55"/>
      <c r="O591" s="55"/>
      <c r="P591" s="55"/>
      <c r="Q591" s="399"/>
      <c r="R591" s="399"/>
      <c r="S591" s="55"/>
      <c r="T591" s="55"/>
      <c r="U591" s="55"/>
      <c r="V591" s="399"/>
      <c r="W591" s="399"/>
      <c r="X591" s="55"/>
      <c r="Y591" s="55"/>
      <c r="Z591" s="55"/>
      <c r="AA591" s="399"/>
      <c r="AB591" s="399"/>
      <c r="AC591" s="55"/>
      <c r="AD591" s="55"/>
      <c r="AE591" s="55"/>
      <c r="AF591" s="55"/>
      <c r="AG591" s="55"/>
      <c r="AH591" s="55"/>
      <c r="AI591" s="55"/>
      <c r="AJ591" s="55"/>
      <c r="AK591" s="55"/>
    </row>
    <row r="592" spans="2:37" ht="15.75" customHeight="1">
      <c r="B592" s="55"/>
      <c r="C592" s="55"/>
      <c r="D592" s="55"/>
      <c r="E592" s="55"/>
      <c r="F592" s="55"/>
      <c r="G592" s="55"/>
      <c r="H592" s="399"/>
      <c r="I592" s="55"/>
      <c r="J592" s="55"/>
      <c r="K592" s="55"/>
      <c r="L592" s="399"/>
      <c r="M592" s="399"/>
      <c r="N592" s="55"/>
      <c r="O592" s="55"/>
      <c r="P592" s="55"/>
      <c r="Q592" s="399"/>
      <c r="R592" s="399"/>
      <c r="S592" s="55"/>
      <c r="T592" s="55"/>
      <c r="U592" s="55"/>
      <c r="V592" s="399"/>
      <c r="W592" s="399"/>
      <c r="X592" s="55"/>
      <c r="Y592" s="55"/>
      <c r="Z592" s="55"/>
      <c r="AA592" s="399"/>
      <c r="AB592" s="399"/>
      <c r="AC592" s="55"/>
      <c r="AD592" s="55"/>
      <c r="AE592" s="55"/>
      <c r="AF592" s="55"/>
      <c r="AG592" s="55"/>
      <c r="AH592" s="55"/>
      <c r="AI592" s="55"/>
      <c r="AJ592" s="55"/>
      <c r="AK592" s="55"/>
    </row>
    <row r="593" spans="2:37" ht="15.75" customHeight="1">
      <c r="B593" s="55"/>
      <c r="C593" s="55"/>
      <c r="D593" s="55"/>
      <c r="E593" s="55"/>
      <c r="F593" s="55"/>
      <c r="G593" s="55"/>
      <c r="H593" s="399"/>
      <c r="I593" s="55"/>
      <c r="J593" s="55"/>
      <c r="K593" s="55"/>
      <c r="L593" s="399"/>
      <c r="M593" s="399"/>
      <c r="N593" s="55"/>
      <c r="O593" s="55"/>
      <c r="P593" s="55"/>
      <c r="Q593" s="399"/>
      <c r="R593" s="399"/>
      <c r="S593" s="55"/>
      <c r="T593" s="55"/>
      <c r="U593" s="55"/>
      <c r="V593" s="399"/>
      <c r="W593" s="399"/>
      <c r="X593" s="55"/>
      <c r="Y593" s="55"/>
      <c r="Z593" s="55"/>
      <c r="AA593" s="399"/>
      <c r="AB593" s="399"/>
      <c r="AC593" s="55"/>
      <c r="AD593" s="55"/>
      <c r="AE593" s="55"/>
      <c r="AF593" s="55"/>
      <c r="AG593" s="55"/>
      <c r="AH593" s="55"/>
      <c r="AI593" s="55"/>
      <c r="AJ593" s="55"/>
      <c r="AK593" s="55"/>
    </row>
    <row r="594" spans="2:37" ht="15.75" customHeight="1">
      <c r="B594" s="55"/>
      <c r="C594" s="55"/>
      <c r="D594" s="55"/>
      <c r="E594" s="55"/>
      <c r="F594" s="55"/>
      <c r="G594" s="55"/>
      <c r="H594" s="399"/>
      <c r="I594" s="55"/>
      <c r="J594" s="55"/>
      <c r="K594" s="55"/>
      <c r="L594" s="399"/>
      <c r="M594" s="399"/>
      <c r="N594" s="55"/>
      <c r="O594" s="55"/>
      <c r="P594" s="55"/>
      <c r="Q594" s="399"/>
      <c r="R594" s="399"/>
      <c r="S594" s="55"/>
      <c r="T594" s="55"/>
      <c r="U594" s="55"/>
      <c r="V594" s="399"/>
      <c r="W594" s="399"/>
      <c r="X594" s="55"/>
      <c r="Y594" s="55"/>
      <c r="Z594" s="55"/>
      <c r="AA594" s="399"/>
      <c r="AB594" s="399"/>
      <c r="AC594" s="55"/>
      <c r="AD594" s="55"/>
      <c r="AE594" s="55"/>
      <c r="AF594" s="55"/>
      <c r="AG594" s="55"/>
      <c r="AH594" s="55"/>
      <c r="AI594" s="55"/>
      <c r="AJ594" s="55"/>
      <c r="AK594" s="55"/>
    </row>
    <row r="595" spans="2:37" ht="15.75" customHeight="1">
      <c r="B595" s="55"/>
      <c r="C595" s="55"/>
      <c r="D595" s="55"/>
      <c r="E595" s="55"/>
      <c r="F595" s="55"/>
      <c r="G595" s="55"/>
      <c r="H595" s="399"/>
      <c r="I595" s="55"/>
      <c r="J595" s="55"/>
      <c r="K595" s="55"/>
      <c r="L595" s="399"/>
      <c r="M595" s="399"/>
      <c r="N595" s="55"/>
      <c r="O595" s="55"/>
      <c r="P595" s="55"/>
      <c r="Q595" s="399"/>
      <c r="R595" s="399"/>
      <c r="S595" s="55"/>
      <c r="T595" s="55"/>
      <c r="U595" s="55"/>
      <c r="V595" s="399"/>
      <c r="W595" s="399"/>
      <c r="X595" s="55"/>
      <c r="Y595" s="55"/>
      <c r="Z595" s="55"/>
      <c r="AA595" s="399"/>
      <c r="AB595" s="399"/>
      <c r="AC595" s="55"/>
      <c r="AD595" s="55"/>
      <c r="AE595" s="55"/>
      <c r="AF595" s="55"/>
      <c r="AG595" s="55"/>
      <c r="AH595" s="55"/>
      <c r="AI595" s="55"/>
      <c r="AJ595" s="55"/>
      <c r="AK595" s="55"/>
    </row>
    <row r="596" spans="2:37" ht="15.75" customHeight="1">
      <c r="B596" s="55"/>
      <c r="C596" s="55"/>
      <c r="D596" s="55"/>
      <c r="E596" s="55"/>
      <c r="F596" s="55"/>
      <c r="G596" s="55"/>
      <c r="H596" s="399"/>
      <c r="I596" s="55"/>
      <c r="J596" s="55"/>
      <c r="K596" s="55"/>
      <c r="L596" s="399"/>
      <c r="M596" s="399"/>
      <c r="N596" s="55"/>
      <c r="O596" s="55"/>
      <c r="P596" s="55"/>
      <c r="Q596" s="399"/>
      <c r="R596" s="399"/>
      <c r="S596" s="55"/>
      <c r="T596" s="55"/>
      <c r="U596" s="55"/>
      <c r="V596" s="399"/>
      <c r="W596" s="399"/>
      <c r="X596" s="55"/>
      <c r="Y596" s="55"/>
      <c r="Z596" s="55"/>
      <c r="AA596" s="399"/>
      <c r="AB596" s="399"/>
      <c r="AC596" s="55"/>
      <c r="AD596" s="55"/>
      <c r="AE596" s="55"/>
      <c r="AF596" s="55"/>
      <c r="AG596" s="55"/>
      <c r="AH596" s="55"/>
      <c r="AI596" s="55"/>
      <c r="AJ596" s="55"/>
      <c r="AK596" s="55"/>
    </row>
    <row r="597" spans="2:37" ht="15.75" customHeight="1">
      <c r="B597" s="55"/>
      <c r="C597" s="55"/>
      <c r="D597" s="55"/>
      <c r="E597" s="55"/>
      <c r="F597" s="55"/>
      <c r="G597" s="55"/>
      <c r="H597" s="399"/>
      <c r="I597" s="55"/>
      <c r="J597" s="55"/>
      <c r="K597" s="55"/>
      <c r="L597" s="399"/>
      <c r="M597" s="399"/>
      <c r="N597" s="55"/>
      <c r="O597" s="55"/>
      <c r="P597" s="55"/>
      <c r="Q597" s="399"/>
      <c r="R597" s="399"/>
      <c r="S597" s="55"/>
      <c r="T597" s="55"/>
      <c r="U597" s="55"/>
      <c r="V597" s="399"/>
      <c r="W597" s="399"/>
      <c r="X597" s="55"/>
      <c r="Y597" s="55"/>
      <c r="Z597" s="55"/>
      <c r="AA597" s="399"/>
      <c r="AB597" s="399"/>
      <c r="AC597" s="55"/>
      <c r="AD597" s="55"/>
      <c r="AE597" s="55"/>
      <c r="AF597" s="55"/>
      <c r="AG597" s="55"/>
      <c r="AH597" s="55"/>
      <c r="AI597" s="55"/>
      <c r="AJ597" s="55"/>
      <c r="AK597" s="55"/>
    </row>
    <row r="598" spans="2:37" ht="15.75" customHeight="1">
      <c r="B598" s="55"/>
      <c r="C598" s="55"/>
      <c r="D598" s="55"/>
      <c r="E598" s="55"/>
      <c r="F598" s="55"/>
      <c r="G598" s="55"/>
      <c r="H598" s="399"/>
      <c r="I598" s="55"/>
      <c r="J598" s="55"/>
      <c r="K598" s="55"/>
      <c r="L598" s="399"/>
      <c r="M598" s="399"/>
      <c r="N598" s="55"/>
      <c r="O598" s="55"/>
      <c r="P598" s="55"/>
      <c r="Q598" s="399"/>
      <c r="R598" s="399"/>
      <c r="S598" s="55"/>
      <c r="T598" s="55"/>
      <c r="U598" s="55"/>
      <c r="V598" s="399"/>
      <c r="W598" s="399"/>
      <c r="X598" s="55"/>
      <c r="Y598" s="55"/>
      <c r="Z598" s="55"/>
      <c r="AA598" s="399"/>
      <c r="AB598" s="399"/>
      <c r="AC598" s="55"/>
      <c r="AD598" s="55"/>
      <c r="AE598" s="55"/>
      <c r="AF598" s="55"/>
      <c r="AG598" s="55"/>
      <c r="AH598" s="55"/>
      <c r="AI598" s="55"/>
      <c r="AJ598" s="55"/>
      <c r="AK598" s="55"/>
    </row>
    <row r="599" spans="2:37" ht="15.75" customHeight="1">
      <c r="B599" s="55"/>
      <c r="C599" s="55"/>
      <c r="D599" s="55"/>
      <c r="E599" s="55"/>
      <c r="F599" s="55"/>
      <c r="G599" s="55"/>
      <c r="H599" s="399"/>
      <c r="I599" s="55"/>
      <c r="J599" s="55"/>
      <c r="K599" s="55"/>
      <c r="L599" s="399"/>
      <c r="M599" s="399"/>
      <c r="N599" s="55"/>
      <c r="O599" s="55"/>
      <c r="P599" s="55"/>
      <c r="Q599" s="399"/>
      <c r="R599" s="399"/>
      <c r="S599" s="55"/>
      <c r="T599" s="55"/>
      <c r="U599" s="55"/>
      <c r="V599" s="399"/>
      <c r="W599" s="399"/>
      <c r="X599" s="55"/>
      <c r="Y599" s="55"/>
      <c r="Z599" s="55"/>
      <c r="AA599" s="399"/>
      <c r="AB599" s="399"/>
      <c r="AC599" s="55"/>
      <c r="AD599" s="55"/>
      <c r="AE599" s="55"/>
      <c r="AF599" s="55"/>
      <c r="AG599" s="55"/>
      <c r="AH599" s="55"/>
      <c r="AI599" s="55"/>
      <c r="AJ599" s="55"/>
      <c r="AK599" s="55"/>
    </row>
    <row r="600" spans="2:37" ht="15.75" customHeight="1">
      <c r="B600" s="55"/>
      <c r="C600" s="55"/>
      <c r="D600" s="55"/>
      <c r="E600" s="55"/>
      <c r="F600" s="55"/>
      <c r="G600" s="55"/>
      <c r="H600" s="399"/>
      <c r="I600" s="55"/>
      <c r="J600" s="55"/>
      <c r="K600" s="55"/>
      <c r="L600" s="399"/>
      <c r="M600" s="399"/>
      <c r="N600" s="55"/>
      <c r="O600" s="55"/>
      <c r="P600" s="55"/>
      <c r="Q600" s="399"/>
      <c r="R600" s="399"/>
      <c r="S600" s="55"/>
      <c r="T600" s="55"/>
      <c r="U600" s="55"/>
      <c r="V600" s="399"/>
      <c r="W600" s="399"/>
      <c r="X600" s="55"/>
      <c r="Y600" s="55"/>
      <c r="Z600" s="55"/>
      <c r="AA600" s="399"/>
      <c r="AB600" s="399"/>
      <c r="AC600" s="55"/>
      <c r="AD600" s="55"/>
      <c r="AE600" s="55"/>
      <c r="AF600" s="55"/>
      <c r="AG600" s="55"/>
      <c r="AH600" s="55"/>
      <c r="AI600" s="55"/>
      <c r="AJ600" s="55"/>
      <c r="AK600" s="55"/>
    </row>
    <row r="601" spans="2:37" ht="15.75" customHeight="1">
      <c r="B601" s="55"/>
      <c r="C601" s="55"/>
      <c r="D601" s="55"/>
      <c r="E601" s="55"/>
      <c r="F601" s="55"/>
      <c r="G601" s="55"/>
      <c r="H601" s="399"/>
      <c r="I601" s="55"/>
      <c r="J601" s="55"/>
      <c r="K601" s="55"/>
      <c r="L601" s="399"/>
      <c r="M601" s="399"/>
      <c r="N601" s="55"/>
      <c r="O601" s="55"/>
      <c r="P601" s="55"/>
      <c r="Q601" s="399"/>
      <c r="R601" s="399"/>
      <c r="S601" s="55"/>
      <c r="T601" s="55"/>
      <c r="U601" s="55"/>
      <c r="V601" s="399"/>
      <c r="W601" s="399"/>
      <c r="X601" s="55"/>
      <c r="Y601" s="55"/>
      <c r="Z601" s="55"/>
      <c r="AA601" s="399"/>
      <c r="AB601" s="399"/>
      <c r="AC601" s="55"/>
      <c r="AD601" s="55"/>
      <c r="AE601" s="55"/>
      <c r="AF601" s="55"/>
      <c r="AG601" s="55"/>
      <c r="AH601" s="55"/>
      <c r="AI601" s="55"/>
      <c r="AJ601" s="55"/>
      <c r="AK601" s="55"/>
    </row>
    <row r="602" spans="2:37" ht="15.75" customHeight="1">
      <c r="B602" s="55"/>
      <c r="C602" s="55"/>
      <c r="D602" s="55"/>
      <c r="E602" s="55"/>
      <c r="F602" s="55"/>
      <c r="G602" s="55"/>
      <c r="H602" s="399"/>
      <c r="I602" s="55"/>
      <c r="J602" s="55"/>
      <c r="K602" s="55"/>
      <c r="L602" s="399"/>
      <c r="M602" s="399"/>
      <c r="N602" s="55"/>
      <c r="O602" s="55"/>
      <c r="P602" s="55"/>
      <c r="Q602" s="399"/>
      <c r="R602" s="399"/>
      <c r="S602" s="55"/>
      <c r="T602" s="55"/>
      <c r="U602" s="55"/>
      <c r="V602" s="399"/>
      <c r="W602" s="399"/>
      <c r="X602" s="55"/>
      <c r="Y602" s="55"/>
      <c r="Z602" s="55"/>
      <c r="AA602" s="399"/>
      <c r="AB602" s="399"/>
      <c r="AC602" s="55"/>
      <c r="AD602" s="55"/>
      <c r="AE602" s="55"/>
      <c r="AF602" s="55"/>
      <c r="AG602" s="55"/>
      <c r="AH602" s="55"/>
      <c r="AI602" s="55"/>
      <c r="AJ602" s="55"/>
      <c r="AK602" s="55"/>
    </row>
    <row r="603" spans="2:37" ht="15.75" customHeight="1">
      <c r="B603" s="55"/>
      <c r="C603" s="55"/>
      <c r="D603" s="55"/>
      <c r="E603" s="55"/>
      <c r="F603" s="55"/>
      <c r="G603" s="55"/>
      <c r="H603" s="399"/>
      <c r="I603" s="55"/>
      <c r="J603" s="55"/>
      <c r="K603" s="55"/>
      <c r="L603" s="399"/>
      <c r="M603" s="399"/>
      <c r="N603" s="55"/>
      <c r="O603" s="55"/>
      <c r="P603" s="55"/>
      <c r="Q603" s="399"/>
      <c r="R603" s="399"/>
      <c r="S603" s="55"/>
      <c r="T603" s="55"/>
      <c r="U603" s="55"/>
      <c r="V603" s="399"/>
      <c r="W603" s="399"/>
      <c r="X603" s="55"/>
      <c r="Y603" s="55"/>
      <c r="Z603" s="55"/>
      <c r="AA603" s="399"/>
      <c r="AB603" s="399"/>
      <c r="AC603" s="55"/>
      <c r="AD603" s="55"/>
      <c r="AE603" s="55"/>
      <c r="AF603" s="55"/>
      <c r="AG603" s="55"/>
      <c r="AH603" s="55"/>
      <c r="AI603" s="55"/>
      <c r="AJ603" s="55"/>
      <c r="AK603" s="55"/>
    </row>
    <row r="604" spans="2:37" ht="15.75" customHeight="1">
      <c r="B604" s="55"/>
      <c r="C604" s="55"/>
      <c r="D604" s="55"/>
      <c r="E604" s="55"/>
      <c r="F604" s="55"/>
      <c r="G604" s="55"/>
      <c r="H604" s="399"/>
      <c r="I604" s="55"/>
      <c r="J604" s="55"/>
      <c r="K604" s="55"/>
      <c r="L604" s="399"/>
      <c r="M604" s="399"/>
      <c r="N604" s="55"/>
      <c r="O604" s="55"/>
      <c r="P604" s="55"/>
      <c r="Q604" s="399"/>
      <c r="R604" s="399"/>
      <c r="S604" s="55"/>
      <c r="T604" s="55"/>
      <c r="U604" s="55"/>
      <c r="V604" s="399"/>
      <c r="W604" s="399"/>
      <c r="X604" s="55"/>
      <c r="Y604" s="55"/>
      <c r="Z604" s="55"/>
      <c r="AA604" s="399"/>
      <c r="AB604" s="399"/>
      <c r="AC604" s="55"/>
      <c r="AD604" s="55"/>
      <c r="AE604" s="55"/>
      <c r="AF604" s="55"/>
      <c r="AG604" s="55"/>
      <c r="AH604" s="55"/>
      <c r="AI604" s="55"/>
      <c r="AJ604" s="55"/>
      <c r="AK604" s="55"/>
    </row>
    <row r="605" spans="2:37" ht="15.75" customHeight="1">
      <c r="B605" s="55"/>
      <c r="C605" s="55"/>
      <c r="D605" s="55"/>
      <c r="E605" s="55"/>
      <c r="F605" s="55"/>
      <c r="G605" s="55"/>
      <c r="H605" s="399"/>
      <c r="I605" s="55"/>
      <c r="J605" s="55"/>
      <c r="K605" s="55"/>
      <c r="L605" s="399"/>
      <c r="M605" s="399"/>
      <c r="N605" s="55"/>
      <c r="O605" s="55"/>
      <c r="P605" s="55"/>
      <c r="Q605" s="399"/>
      <c r="R605" s="399"/>
      <c r="S605" s="55"/>
      <c r="T605" s="55"/>
      <c r="U605" s="55"/>
      <c r="V605" s="399"/>
      <c r="W605" s="399"/>
      <c r="X605" s="55"/>
      <c r="Y605" s="55"/>
      <c r="Z605" s="55"/>
      <c r="AA605" s="399"/>
      <c r="AB605" s="399"/>
      <c r="AC605" s="55"/>
      <c r="AD605" s="55"/>
      <c r="AE605" s="55"/>
      <c r="AF605" s="55"/>
      <c r="AG605" s="55"/>
      <c r="AH605" s="55"/>
      <c r="AI605" s="55"/>
      <c r="AJ605" s="55"/>
      <c r="AK605" s="55"/>
    </row>
    <row r="606" spans="2:37" ht="15.75" customHeight="1">
      <c r="B606" s="55"/>
      <c r="C606" s="55"/>
      <c r="D606" s="55"/>
      <c r="E606" s="55"/>
      <c r="F606" s="55"/>
      <c r="G606" s="55"/>
      <c r="H606" s="399"/>
      <c r="I606" s="55"/>
      <c r="J606" s="55"/>
      <c r="K606" s="55"/>
      <c r="L606" s="399"/>
      <c r="M606" s="399"/>
      <c r="N606" s="55"/>
      <c r="O606" s="55"/>
      <c r="P606" s="55"/>
      <c r="Q606" s="399"/>
      <c r="R606" s="399"/>
      <c r="S606" s="55"/>
      <c r="T606" s="55"/>
      <c r="U606" s="55"/>
      <c r="V606" s="399"/>
      <c r="W606" s="399"/>
      <c r="X606" s="55"/>
      <c r="Y606" s="55"/>
      <c r="Z606" s="55"/>
      <c r="AA606" s="399"/>
      <c r="AB606" s="399"/>
      <c r="AC606" s="55"/>
      <c r="AD606" s="55"/>
      <c r="AE606" s="55"/>
      <c r="AF606" s="55"/>
      <c r="AG606" s="55"/>
      <c r="AH606" s="55"/>
      <c r="AI606" s="55"/>
      <c r="AJ606" s="55"/>
      <c r="AK606" s="55"/>
    </row>
    <row r="607" spans="2:37" ht="15.75" customHeight="1">
      <c r="B607" s="55"/>
      <c r="C607" s="55"/>
      <c r="D607" s="55"/>
      <c r="E607" s="55"/>
      <c r="F607" s="55"/>
      <c r="G607" s="55"/>
      <c r="H607" s="399"/>
      <c r="I607" s="55"/>
      <c r="J607" s="55"/>
      <c r="K607" s="55"/>
      <c r="L607" s="399"/>
      <c r="M607" s="399"/>
      <c r="N607" s="55"/>
      <c r="O607" s="55"/>
      <c r="P607" s="55"/>
      <c r="Q607" s="399"/>
      <c r="R607" s="399"/>
      <c r="S607" s="55"/>
      <c r="T607" s="55"/>
      <c r="U607" s="55"/>
      <c r="V607" s="399"/>
      <c r="W607" s="399"/>
      <c r="X607" s="55"/>
      <c r="Y607" s="55"/>
      <c r="Z607" s="55"/>
      <c r="AA607" s="399"/>
      <c r="AB607" s="399"/>
      <c r="AC607" s="55"/>
      <c r="AD607" s="55"/>
      <c r="AE607" s="55"/>
      <c r="AF607" s="55"/>
      <c r="AG607" s="55"/>
      <c r="AH607" s="55"/>
      <c r="AI607" s="55"/>
      <c r="AJ607" s="55"/>
      <c r="AK607" s="55"/>
    </row>
    <row r="608" spans="2:37" ht="15.75" customHeight="1">
      <c r="B608" s="55"/>
      <c r="C608" s="55"/>
      <c r="D608" s="55"/>
      <c r="E608" s="55"/>
      <c r="F608" s="55"/>
      <c r="G608" s="55"/>
      <c r="H608" s="399"/>
      <c r="I608" s="55"/>
      <c r="J608" s="55"/>
      <c r="K608" s="55"/>
      <c r="L608" s="399"/>
      <c r="M608" s="399"/>
      <c r="N608" s="55"/>
      <c r="O608" s="55"/>
      <c r="P608" s="55"/>
      <c r="Q608" s="399"/>
      <c r="R608" s="399"/>
      <c r="S608" s="55"/>
      <c r="T608" s="55"/>
      <c r="U608" s="55"/>
      <c r="V608" s="399"/>
      <c r="W608" s="399"/>
      <c r="X608" s="55"/>
      <c r="Y608" s="55"/>
      <c r="Z608" s="55"/>
      <c r="AA608" s="399"/>
      <c r="AB608" s="399"/>
      <c r="AC608" s="55"/>
      <c r="AD608" s="55"/>
      <c r="AE608" s="55"/>
      <c r="AF608" s="55"/>
      <c r="AG608" s="55"/>
      <c r="AH608" s="55"/>
      <c r="AI608" s="55"/>
      <c r="AJ608" s="55"/>
      <c r="AK608" s="55"/>
    </row>
    <row r="609" spans="2:37" ht="15.75" customHeight="1">
      <c r="B609" s="55"/>
      <c r="C609" s="55"/>
      <c r="D609" s="55"/>
      <c r="E609" s="55"/>
      <c r="F609" s="55"/>
      <c r="G609" s="55"/>
      <c r="H609" s="399"/>
      <c r="I609" s="55"/>
      <c r="J609" s="55"/>
      <c r="K609" s="55"/>
      <c r="L609" s="399"/>
      <c r="M609" s="399"/>
      <c r="N609" s="55"/>
      <c r="O609" s="55"/>
      <c r="P609" s="55"/>
      <c r="Q609" s="399"/>
      <c r="R609" s="399"/>
      <c r="S609" s="55"/>
      <c r="T609" s="55"/>
      <c r="U609" s="55"/>
      <c r="V609" s="399"/>
      <c r="W609" s="399"/>
      <c r="X609" s="55"/>
      <c r="Y609" s="55"/>
      <c r="Z609" s="55"/>
      <c r="AA609" s="399"/>
      <c r="AB609" s="399"/>
      <c r="AC609" s="55"/>
      <c r="AD609" s="55"/>
      <c r="AE609" s="55"/>
      <c r="AF609" s="55"/>
      <c r="AG609" s="55"/>
      <c r="AH609" s="55"/>
      <c r="AI609" s="55"/>
      <c r="AJ609" s="55"/>
      <c r="AK609" s="55"/>
    </row>
    <row r="610" spans="2:37" ht="15.75" customHeight="1">
      <c r="B610" s="55"/>
      <c r="C610" s="55"/>
      <c r="D610" s="55"/>
      <c r="E610" s="55"/>
      <c r="F610" s="55"/>
      <c r="G610" s="55"/>
      <c r="H610" s="399"/>
      <c r="I610" s="55"/>
      <c r="J610" s="55"/>
      <c r="K610" s="55"/>
      <c r="L610" s="399"/>
      <c r="M610" s="399"/>
      <c r="N610" s="55"/>
      <c r="O610" s="55"/>
      <c r="P610" s="55"/>
      <c r="Q610" s="399"/>
      <c r="R610" s="399"/>
      <c r="S610" s="55"/>
      <c r="T610" s="55"/>
      <c r="U610" s="55"/>
      <c r="V610" s="399"/>
      <c r="W610" s="399"/>
      <c r="X610" s="55"/>
      <c r="Y610" s="55"/>
      <c r="Z610" s="55"/>
      <c r="AA610" s="399"/>
      <c r="AB610" s="399"/>
      <c r="AC610" s="55"/>
      <c r="AD610" s="55"/>
      <c r="AE610" s="55"/>
      <c r="AF610" s="55"/>
      <c r="AG610" s="55"/>
      <c r="AH610" s="55"/>
      <c r="AI610" s="55"/>
      <c r="AJ610" s="55"/>
      <c r="AK610" s="55"/>
    </row>
    <row r="611" spans="2:37" ht="15.75" customHeight="1">
      <c r="B611" s="55"/>
      <c r="C611" s="55"/>
      <c r="D611" s="55"/>
      <c r="E611" s="55"/>
      <c r="F611" s="55"/>
      <c r="G611" s="55"/>
      <c r="H611" s="399"/>
      <c r="I611" s="55"/>
      <c r="J611" s="55"/>
      <c r="K611" s="55"/>
      <c r="L611" s="399"/>
      <c r="M611" s="399"/>
      <c r="N611" s="55"/>
      <c r="O611" s="55"/>
      <c r="P611" s="55"/>
      <c r="Q611" s="399"/>
      <c r="R611" s="399"/>
      <c r="S611" s="55"/>
      <c r="T611" s="55"/>
      <c r="U611" s="55"/>
      <c r="V611" s="399"/>
      <c r="W611" s="399"/>
      <c r="X611" s="55"/>
      <c r="Y611" s="55"/>
      <c r="Z611" s="55"/>
      <c r="AA611" s="399"/>
      <c r="AB611" s="399"/>
      <c r="AC611" s="55"/>
      <c r="AD611" s="55"/>
      <c r="AE611" s="55"/>
      <c r="AF611" s="55"/>
      <c r="AG611" s="55"/>
      <c r="AH611" s="55"/>
      <c r="AI611" s="55"/>
      <c r="AJ611" s="55"/>
      <c r="AK611" s="55"/>
    </row>
    <row r="612" spans="2:37" ht="15.75" customHeight="1">
      <c r="B612" s="55"/>
      <c r="C612" s="55"/>
      <c r="D612" s="55"/>
      <c r="E612" s="55"/>
      <c r="F612" s="55"/>
      <c r="G612" s="55"/>
      <c r="H612" s="399"/>
      <c r="I612" s="55"/>
      <c r="J612" s="55"/>
      <c r="K612" s="55"/>
      <c r="L612" s="399"/>
      <c r="M612" s="399"/>
      <c r="N612" s="55"/>
      <c r="O612" s="55"/>
      <c r="P612" s="55"/>
      <c r="Q612" s="399"/>
      <c r="R612" s="399"/>
      <c r="S612" s="55"/>
      <c r="T612" s="55"/>
      <c r="U612" s="55"/>
      <c r="V612" s="399"/>
      <c r="W612" s="399"/>
      <c r="X612" s="55"/>
      <c r="Y612" s="55"/>
      <c r="Z612" s="55"/>
      <c r="AA612" s="399"/>
      <c r="AB612" s="399"/>
      <c r="AC612" s="55"/>
      <c r="AD612" s="55"/>
      <c r="AE612" s="55"/>
      <c r="AF612" s="55"/>
      <c r="AG612" s="55"/>
      <c r="AH612" s="55"/>
      <c r="AI612" s="55"/>
      <c r="AJ612" s="55"/>
      <c r="AK612" s="55"/>
    </row>
    <row r="613" spans="2:37" ht="15.75" customHeight="1">
      <c r="B613" s="55"/>
      <c r="C613" s="55"/>
      <c r="D613" s="55"/>
      <c r="E613" s="55"/>
      <c r="F613" s="55"/>
      <c r="G613" s="55"/>
      <c r="H613" s="399"/>
      <c r="I613" s="55"/>
      <c r="J613" s="55"/>
      <c r="K613" s="55"/>
      <c r="L613" s="399"/>
      <c r="M613" s="399"/>
      <c r="N613" s="55"/>
      <c r="O613" s="55"/>
      <c r="P613" s="55"/>
      <c r="Q613" s="399"/>
      <c r="R613" s="399"/>
      <c r="S613" s="55"/>
      <c r="T613" s="55"/>
      <c r="U613" s="55"/>
      <c r="V613" s="399"/>
      <c r="W613" s="399"/>
      <c r="X613" s="55"/>
      <c r="Y613" s="55"/>
      <c r="Z613" s="55"/>
      <c r="AA613" s="399"/>
      <c r="AB613" s="399"/>
      <c r="AC613" s="55"/>
      <c r="AD613" s="55"/>
      <c r="AE613" s="55"/>
      <c r="AF613" s="55"/>
      <c r="AG613" s="55"/>
      <c r="AH613" s="55"/>
      <c r="AI613" s="55"/>
      <c r="AJ613" s="55"/>
      <c r="AK613" s="55"/>
    </row>
    <row r="614" spans="2:37" ht="15.75" customHeight="1">
      <c r="B614" s="55"/>
      <c r="C614" s="55"/>
      <c r="D614" s="55"/>
      <c r="E614" s="55"/>
      <c r="F614" s="55"/>
      <c r="G614" s="55"/>
      <c r="H614" s="399"/>
      <c r="I614" s="55"/>
      <c r="J614" s="55"/>
      <c r="K614" s="55"/>
      <c r="L614" s="399"/>
      <c r="M614" s="399"/>
      <c r="N614" s="55"/>
      <c r="O614" s="55"/>
      <c r="P614" s="55"/>
      <c r="Q614" s="399"/>
      <c r="R614" s="399"/>
      <c r="S614" s="55"/>
      <c r="T614" s="55"/>
      <c r="U614" s="55"/>
      <c r="V614" s="399"/>
      <c r="W614" s="399"/>
      <c r="X614" s="55"/>
      <c r="Y614" s="55"/>
      <c r="Z614" s="55"/>
      <c r="AA614" s="399"/>
      <c r="AB614" s="399"/>
      <c r="AC614" s="55"/>
      <c r="AD614" s="55"/>
      <c r="AE614" s="55"/>
      <c r="AF614" s="55"/>
      <c r="AG614" s="55"/>
      <c r="AH614" s="55"/>
      <c r="AI614" s="55"/>
      <c r="AJ614" s="55"/>
      <c r="AK614" s="55"/>
    </row>
    <row r="615" spans="2:37" ht="15.75" customHeight="1">
      <c r="B615" s="55"/>
      <c r="C615" s="55"/>
      <c r="D615" s="55"/>
      <c r="E615" s="55"/>
      <c r="F615" s="55"/>
      <c r="G615" s="55"/>
      <c r="H615" s="399"/>
      <c r="I615" s="55"/>
      <c r="J615" s="55"/>
      <c r="K615" s="55"/>
      <c r="L615" s="399"/>
      <c r="M615" s="399"/>
      <c r="N615" s="55"/>
      <c r="O615" s="55"/>
      <c r="P615" s="55"/>
      <c r="Q615" s="399"/>
      <c r="R615" s="399"/>
      <c r="S615" s="55"/>
      <c r="T615" s="55"/>
      <c r="U615" s="55"/>
      <c r="V615" s="399"/>
      <c r="W615" s="399"/>
      <c r="X615" s="55"/>
      <c r="Y615" s="55"/>
      <c r="Z615" s="55"/>
      <c r="AA615" s="399"/>
      <c r="AB615" s="399"/>
      <c r="AC615" s="55"/>
      <c r="AD615" s="55"/>
      <c r="AE615" s="55"/>
      <c r="AF615" s="55"/>
      <c r="AG615" s="55"/>
      <c r="AH615" s="55"/>
      <c r="AI615" s="55"/>
      <c r="AJ615" s="55"/>
      <c r="AK615" s="55"/>
    </row>
    <row r="616" spans="2:37" ht="15.75" customHeight="1">
      <c r="B616" s="55"/>
      <c r="C616" s="55"/>
      <c r="D616" s="55"/>
      <c r="E616" s="55"/>
      <c r="F616" s="55"/>
      <c r="G616" s="55"/>
      <c r="H616" s="399"/>
      <c r="I616" s="55"/>
      <c r="J616" s="55"/>
      <c r="K616" s="55"/>
      <c r="L616" s="399"/>
      <c r="M616" s="399"/>
      <c r="N616" s="55"/>
      <c r="O616" s="55"/>
      <c r="P616" s="55"/>
      <c r="Q616" s="399"/>
      <c r="R616" s="399"/>
      <c r="S616" s="55"/>
      <c r="T616" s="55"/>
      <c r="U616" s="55"/>
      <c r="V616" s="399"/>
      <c r="W616" s="399"/>
      <c r="X616" s="55"/>
      <c r="Y616" s="55"/>
      <c r="Z616" s="55"/>
      <c r="AA616" s="399"/>
      <c r="AB616" s="399"/>
      <c r="AC616" s="55"/>
      <c r="AD616" s="55"/>
      <c r="AE616" s="55"/>
      <c r="AF616" s="55"/>
      <c r="AG616" s="55"/>
      <c r="AH616" s="55"/>
      <c r="AI616" s="55"/>
      <c r="AJ616" s="55"/>
      <c r="AK616" s="55"/>
    </row>
    <row r="617" spans="2:37" ht="15.75" customHeight="1">
      <c r="B617" s="55"/>
      <c r="C617" s="55"/>
      <c r="D617" s="55"/>
      <c r="E617" s="55"/>
      <c r="F617" s="55"/>
      <c r="G617" s="55"/>
      <c r="H617" s="399"/>
      <c r="I617" s="55"/>
      <c r="J617" s="55"/>
      <c r="K617" s="55"/>
      <c r="L617" s="399"/>
      <c r="M617" s="399"/>
      <c r="N617" s="55"/>
      <c r="O617" s="55"/>
      <c r="P617" s="55"/>
      <c r="Q617" s="399"/>
      <c r="R617" s="399"/>
      <c r="S617" s="55"/>
      <c r="T617" s="55"/>
      <c r="U617" s="55"/>
      <c r="V617" s="399"/>
      <c r="W617" s="399"/>
      <c r="X617" s="55"/>
      <c r="Y617" s="55"/>
      <c r="Z617" s="55"/>
      <c r="AA617" s="399"/>
      <c r="AB617" s="399"/>
      <c r="AC617" s="55"/>
      <c r="AD617" s="55"/>
      <c r="AE617" s="55"/>
      <c r="AF617" s="55"/>
      <c r="AG617" s="55"/>
      <c r="AH617" s="55"/>
      <c r="AI617" s="55"/>
      <c r="AJ617" s="55"/>
      <c r="AK617" s="55"/>
    </row>
    <row r="618" spans="2:37" ht="15.75" customHeight="1">
      <c r="B618" s="55"/>
      <c r="C618" s="55"/>
      <c r="D618" s="55"/>
      <c r="E618" s="55"/>
      <c r="F618" s="55"/>
      <c r="G618" s="55"/>
      <c r="H618" s="399"/>
      <c r="I618" s="55"/>
      <c r="J618" s="55"/>
      <c r="K618" s="55"/>
      <c r="L618" s="399"/>
      <c r="M618" s="399"/>
      <c r="N618" s="55"/>
      <c r="O618" s="55"/>
      <c r="P618" s="55"/>
      <c r="Q618" s="399"/>
      <c r="R618" s="399"/>
      <c r="S618" s="55"/>
      <c r="T618" s="55"/>
      <c r="U618" s="55"/>
      <c r="V618" s="399"/>
      <c r="W618" s="399"/>
      <c r="X618" s="55"/>
      <c r="Y618" s="55"/>
      <c r="Z618" s="55"/>
      <c r="AA618" s="399"/>
      <c r="AB618" s="399"/>
      <c r="AC618" s="55"/>
      <c r="AD618" s="55"/>
      <c r="AE618" s="55"/>
      <c r="AF618" s="55"/>
      <c r="AG618" s="55"/>
      <c r="AH618" s="55"/>
      <c r="AI618" s="55"/>
      <c r="AJ618" s="55"/>
      <c r="AK618" s="55"/>
    </row>
    <row r="619" spans="2:37" ht="15.75" customHeight="1">
      <c r="B619" s="55"/>
      <c r="C619" s="55"/>
      <c r="D619" s="55"/>
      <c r="E619" s="55"/>
      <c r="F619" s="55"/>
      <c r="G619" s="55"/>
      <c r="H619" s="399"/>
      <c r="I619" s="55"/>
      <c r="J619" s="55"/>
      <c r="K619" s="55"/>
      <c r="L619" s="399"/>
      <c r="M619" s="399"/>
      <c r="N619" s="55"/>
      <c r="O619" s="55"/>
      <c r="P619" s="55"/>
      <c r="Q619" s="399"/>
      <c r="R619" s="399"/>
      <c r="S619" s="55"/>
      <c r="T619" s="55"/>
      <c r="U619" s="55"/>
      <c r="V619" s="399"/>
      <c r="W619" s="399"/>
      <c r="X619" s="55"/>
      <c r="Y619" s="55"/>
      <c r="Z619" s="55"/>
      <c r="AA619" s="399"/>
      <c r="AB619" s="399"/>
      <c r="AC619" s="55"/>
      <c r="AD619" s="55"/>
      <c r="AE619" s="55"/>
      <c r="AF619" s="55"/>
      <c r="AG619" s="55"/>
      <c r="AH619" s="55"/>
      <c r="AI619" s="55"/>
      <c r="AJ619" s="55"/>
      <c r="AK619" s="55"/>
    </row>
    <row r="620" spans="2:37" ht="15.75" customHeight="1">
      <c r="B620" s="55"/>
      <c r="C620" s="55"/>
      <c r="D620" s="55"/>
      <c r="E620" s="55"/>
      <c r="F620" s="55"/>
      <c r="G620" s="55"/>
      <c r="H620" s="399"/>
      <c r="I620" s="55"/>
      <c r="J620" s="55"/>
      <c r="K620" s="55"/>
      <c r="L620" s="399"/>
      <c r="M620" s="399"/>
      <c r="N620" s="55"/>
      <c r="O620" s="55"/>
      <c r="P620" s="55"/>
      <c r="Q620" s="399"/>
      <c r="R620" s="399"/>
      <c r="S620" s="55"/>
      <c r="T620" s="55"/>
      <c r="U620" s="55"/>
      <c r="V620" s="399"/>
      <c r="W620" s="399"/>
      <c r="X620" s="55"/>
      <c r="Y620" s="55"/>
      <c r="Z620" s="55"/>
      <c r="AA620" s="399"/>
      <c r="AB620" s="399"/>
      <c r="AC620" s="55"/>
      <c r="AD620" s="55"/>
      <c r="AE620" s="55"/>
      <c r="AF620" s="55"/>
      <c r="AG620" s="55"/>
      <c r="AH620" s="55"/>
      <c r="AI620" s="55"/>
      <c r="AJ620" s="55"/>
      <c r="AK620" s="55"/>
    </row>
    <row r="621" spans="2:37" ht="15.75" customHeight="1">
      <c r="B621" s="55"/>
      <c r="C621" s="55"/>
      <c r="D621" s="55"/>
      <c r="E621" s="55"/>
      <c r="F621" s="55"/>
      <c r="G621" s="55"/>
      <c r="H621" s="399"/>
      <c r="I621" s="55"/>
      <c r="J621" s="55"/>
      <c r="K621" s="55"/>
      <c r="L621" s="399"/>
      <c r="M621" s="399"/>
      <c r="N621" s="55"/>
      <c r="O621" s="55"/>
      <c r="P621" s="55"/>
      <c r="Q621" s="399"/>
      <c r="R621" s="399"/>
      <c r="S621" s="55"/>
      <c r="T621" s="55"/>
      <c r="U621" s="55"/>
      <c r="V621" s="399"/>
      <c r="W621" s="399"/>
      <c r="X621" s="55"/>
      <c r="Y621" s="55"/>
      <c r="Z621" s="55"/>
      <c r="AA621" s="399"/>
      <c r="AB621" s="399"/>
      <c r="AC621" s="55"/>
      <c r="AD621" s="55"/>
      <c r="AE621" s="55"/>
      <c r="AF621" s="55"/>
      <c r="AG621" s="55"/>
      <c r="AH621" s="55"/>
      <c r="AI621" s="55"/>
      <c r="AJ621" s="55"/>
      <c r="AK621" s="55"/>
    </row>
    <row r="622" spans="2:37" ht="15.75" customHeight="1">
      <c r="B622" s="55"/>
      <c r="C622" s="55"/>
      <c r="D622" s="55"/>
      <c r="E622" s="55"/>
      <c r="F622" s="55"/>
      <c r="G622" s="55"/>
      <c r="H622" s="399"/>
      <c r="I622" s="55"/>
      <c r="J622" s="55"/>
      <c r="K622" s="55"/>
      <c r="L622" s="399"/>
      <c r="M622" s="399"/>
      <c r="N622" s="55"/>
      <c r="O622" s="55"/>
      <c r="P622" s="55"/>
      <c r="Q622" s="399"/>
      <c r="R622" s="399"/>
      <c r="S622" s="55"/>
      <c r="T622" s="55"/>
      <c r="U622" s="55"/>
      <c r="V622" s="399"/>
      <c r="W622" s="399"/>
      <c r="X622" s="55"/>
      <c r="Y622" s="55"/>
      <c r="Z622" s="55"/>
      <c r="AA622" s="399"/>
      <c r="AB622" s="399"/>
      <c r="AC622" s="55"/>
      <c r="AD622" s="55"/>
      <c r="AE622" s="55"/>
      <c r="AF622" s="55"/>
      <c r="AG622" s="55"/>
      <c r="AH622" s="55"/>
      <c r="AI622" s="55"/>
      <c r="AJ622" s="55"/>
      <c r="AK622" s="55"/>
    </row>
    <row r="623" spans="2:37" ht="15.75" customHeight="1">
      <c r="B623" s="55"/>
      <c r="C623" s="55"/>
      <c r="D623" s="55"/>
      <c r="E623" s="55"/>
      <c r="F623" s="55"/>
      <c r="G623" s="55"/>
      <c r="H623" s="399"/>
      <c r="I623" s="55"/>
      <c r="J623" s="55"/>
      <c r="K623" s="55"/>
      <c r="L623" s="399"/>
      <c r="M623" s="399"/>
      <c r="N623" s="55"/>
      <c r="O623" s="55"/>
      <c r="P623" s="55"/>
      <c r="Q623" s="399"/>
      <c r="R623" s="399"/>
      <c r="S623" s="55"/>
      <c r="T623" s="55"/>
      <c r="U623" s="55"/>
      <c r="V623" s="399"/>
      <c r="W623" s="399"/>
      <c r="X623" s="55"/>
      <c r="Y623" s="55"/>
      <c r="Z623" s="55"/>
      <c r="AA623" s="399"/>
      <c r="AB623" s="399"/>
      <c r="AC623" s="55"/>
      <c r="AD623" s="55"/>
      <c r="AE623" s="55"/>
      <c r="AF623" s="55"/>
      <c r="AG623" s="55"/>
      <c r="AH623" s="55"/>
      <c r="AI623" s="55"/>
      <c r="AJ623" s="55"/>
      <c r="AK623" s="55"/>
    </row>
    <row r="624" spans="2:37" ht="15.75" customHeight="1">
      <c r="B624" s="55"/>
      <c r="C624" s="55"/>
      <c r="D624" s="55"/>
      <c r="E624" s="55"/>
      <c r="F624" s="55"/>
      <c r="G624" s="55"/>
      <c r="H624" s="399"/>
      <c r="I624" s="55"/>
      <c r="J624" s="55"/>
      <c r="K624" s="55"/>
      <c r="L624" s="399"/>
      <c r="M624" s="399"/>
      <c r="N624" s="55"/>
      <c r="O624" s="55"/>
      <c r="P624" s="55"/>
      <c r="Q624" s="399"/>
      <c r="R624" s="399"/>
      <c r="S624" s="55"/>
      <c r="T624" s="55"/>
      <c r="U624" s="55"/>
      <c r="V624" s="399"/>
      <c r="W624" s="399"/>
      <c r="X624" s="55"/>
      <c r="Y624" s="55"/>
      <c r="Z624" s="55"/>
      <c r="AA624" s="399"/>
      <c r="AB624" s="399"/>
      <c r="AC624" s="55"/>
      <c r="AD624" s="55"/>
      <c r="AE624" s="55"/>
      <c r="AF624" s="55"/>
      <c r="AG624" s="55"/>
      <c r="AH624" s="55"/>
      <c r="AI624" s="55"/>
      <c r="AJ624" s="55"/>
      <c r="AK624" s="55"/>
    </row>
    <row r="625" spans="2:37" ht="15.75" customHeight="1">
      <c r="B625" s="55"/>
      <c r="C625" s="55"/>
      <c r="D625" s="55"/>
      <c r="E625" s="55"/>
      <c r="F625" s="55"/>
      <c r="G625" s="55"/>
      <c r="H625" s="399"/>
      <c r="I625" s="55"/>
      <c r="J625" s="55"/>
      <c r="K625" s="55"/>
      <c r="L625" s="399"/>
      <c r="M625" s="399"/>
      <c r="N625" s="55"/>
      <c r="O625" s="55"/>
      <c r="P625" s="55"/>
      <c r="Q625" s="399"/>
      <c r="R625" s="399"/>
      <c r="S625" s="55"/>
      <c r="T625" s="55"/>
      <c r="U625" s="55"/>
      <c r="V625" s="399"/>
      <c r="W625" s="399"/>
      <c r="X625" s="55"/>
      <c r="Y625" s="55"/>
      <c r="Z625" s="55"/>
      <c r="AA625" s="399"/>
      <c r="AB625" s="399"/>
      <c r="AC625" s="55"/>
      <c r="AD625" s="55"/>
      <c r="AE625" s="55"/>
      <c r="AF625" s="55"/>
      <c r="AG625" s="55"/>
      <c r="AH625" s="55"/>
      <c r="AI625" s="55"/>
      <c r="AJ625" s="55"/>
      <c r="AK625" s="55"/>
    </row>
    <row r="626" spans="2:37" ht="15.75" customHeight="1">
      <c r="B626" s="55"/>
      <c r="C626" s="55"/>
      <c r="D626" s="55"/>
      <c r="E626" s="55"/>
      <c r="F626" s="55"/>
      <c r="G626" s="55"/>
      <c r="H626" s="399"/>
      <c r="I626" s="55"/>
      <c r="J626" s="55"/>
      <c r="K626" s="55"/>
      <c r="L626" s="399"/>
      <c r="M626" s="399"/>
      <c r="N626" s="55"/>
      <c r="O626" s="55"/>
      <c r="P626" s="55"/>
      <c r="Q626" s="399"/>
      <c r="R626" s="399"/>
      <c r="S626" s="55"/>
      <c r="T626" s="55"/>
      <c r="U626" s="55"/>
      <c r="V626" s="399"/>
      <c r="W626" s="399"/>
      <c r="X626" s="55"/>
      <c r="Y626" s="55"/>
      <c r="Z626" s="55"/>
      <c r="AA626" s="399"/>
      <c r="AB626" s="399"/>
      <c r="AC626" s="55"/>
      <c r="AD626" s="55"/>
      <c r="AE626" s="55"/>
      <c r="AF626" s="55"/>
      <c r="AG626" s="55"/>
      <c r="AH626" s="55"/>
      <c r="AI626" s="55"/>
      <c r="AJ626" s="55"/>
      <c r="AK626" s="55"/>
    </row>
    <row r="627" spans="2:37" ht="15.75" customHeight="1">
      <c r="B627" s="55"/>
      <c r="C627" s="55"/>
      <c r="D627" s="55"/>
      <c r="E627" s="55"/>
      <c r="F627" s="55"/>
      <c r="G627" s="55"/>
      <c r="H627" s="399"/>
      <c r="I627" s="55"/>
      <c r="J627" s="55"/>
      <c r="K627" s="55"/>
      <c r="L627" s="399"/>
      <c r="M627" s="399"/>
      <c r="N627" s="55"/>
      <c r="O627" s="55"/>
      <c r="P627" s="55"/>
      <c r="Q627" s="399"/>
      <c r="R627" s="399"/>
      <c r="S627" s="55"/>
      <c r="T627" s="55"/>
      <c r="U627" s="55"/>
      <c r="V627" s="399"/>
      <c r="W627" s="399"/>
      <c r="X627" s="55"/>
      <c r="Y627" s="55"/>
      <c r="Z627" s="55"/>
      <c r="AA627" s="399"/>
      <c r="AB627" s="399"/>
      <c r="AC627" s="55"/>
      <c r="AD627" s="55"/>
      <c r="AE627" s="55"/>
      <c r="AF627" s="55"/>
      <c r="AG627" s="55"/>
      <c r="AH627" s="55"/>
      <c r="AI627" s="55"/>
      <c r="AJ627" s="55"/>
      <c r="AK627" s="55"/>
    </row>
    <row r="628" spans="2:37" ht="15.75" customHeight="1">
      <c r="B628" s="55"/>
      <c r="C628" s="55"/>
      <c r="D628" s="55"/>
      <c r="E628" s="55"/>
      <c r="F628" s="55"/>
      <c r="G628" s="55"/>
      <c r="H628" s="399"/>
      <c r="I628" s="55"/>
      <c r="J628" s="55"/>
      <c r="K628" s="55"/>
      <c r="L628" s="399"/>
      <c r="M628" s="399"/>
      <c r="N628" s="55"/>
      <c r="O628" s="55"/>
      <c r="P628" s="55"/>
      <c r="Q628" s="399"/>
      <c r="R628" s="399"/>
      <c r="S628" s="55"/>
      <c r="T628" s="55"/>
      <c r="U628" s="55"/>
      <c r="V628" s="399"/>
      <c r="W628" s="399"/>
      <c r="X628" s="55"/>
      <c r="Y628" s="55"/>
      <c r="Z628" s="55"/>
      <c r="AA628" s="399"/>
      <c r="AB628" s="399"/>
      <c r="AC628" s="55"/>
      <c r="AD628" s="55"/>
      <c r="AE628" s="55"/>
      <c r="AF628" s="55"/>
      <c r="AG628" s="55"/>
      <c r="AH628" s="55"/>
      <c r="AI628" s="55"/>
      <c r="AJ628" s="55"/>
      <c r="AK628" s="55"/>
    </row>
    <row r="629" spans="2:37" ht="15.75" customHeight="1">
      <c r="B629" s="55"/>
      <c r="C629" s="55"/>
      <c r="D629" s="55"/>
      <c r="E629" s="55"/>
      <c r="F629" s="55"/>
      <c r="G629" s="55"/>
      <c r="H629" s="399"/>
      <c r="I629" s="55"/>
      <c r="J629" s="55"/>
      <c r="K629" s="55"/>
      <c r="L629" s="399"/>
      <c r="M629" s="399"/>
      <c r="N629" s="55"/>
      <c r="O629" s="55"/>
      <c r="P629" s="55"/>
      <c r="Q629" s="399"/>
      <c r="R629" s="399"/>
      <c r="S629" s="55"/>
      <c r="T629" s="55"/>
      <c r="U629" s="55"/>
      <c r="V629" s="399"/>
      <c r="W629" s="399"/>
      <c r="X629" s="55"/>
      <c r="Y629" s="55"/>
      <c r="Z629" s="55"/>
      <c r="AA629" s="399"/>
      <c r="AB629" s="399"/>
      <c r="AC629" s="55"/>
      <c r="AD629" s="55"/>
      <c r="AE629" s="55"/>
      <c r="AF629" s="55"/>
      <c r="AG629" s="55"/>
      <c r="AH629" s="55"/>
      <c r="AI629" s="55"/>
      <c r="AJ629" s="55"/>
      <c r="AK629" s="55"/>
    </row>
    <row r="630" spans="2:37" ht="15.75" customHeight="1">
      <c r="B630" s="55"/>
      <c r="C630" s="55"/>
      <c r="D630" s="55"/>
      <c r="E630" s="55"/>
      <c r="F630" s="55"/>
      <c r="G630" s="55"/>
      <c r="H630" s="399"/>
      <c r="I630" s="55"/>
      <c r="J630" s="55"/>
      <c r="K630" s="55"/>
      <c r="L630" s="399"/>
      <c r="M630" s="399"/>
      <c r="N630" s="55"/>
      <c r="O630" s="55"/>
      <c r="P630" s="55"/>
      <c r="Q630" s="399"/>
      <c r="R630" s="399"/>
      <c r="S630" s="55"/>
      <c r="T630" s="55"/>
      <c r="U630" s="55"/>
      <c r="V630" s="399"/>
      <c r="W630" s="399"/>
      <c r="X630" s="55"/>
      <c r="Y630" s="55"/>
      <c r="Z630" s="55"/>
      <c r="AA630" s="399"/>
      <c r="AB630" s="399"/>
      <c r="AC630" s="55"/>
      <c r="AD630" s="55"/>
      <c r="AE630" s="55"/>
      <c r="AF630" s="55"/>
      <c r="AG630" s="55"/>
      <c r="AH630" s="55"/>
      <c r="AI630" s="55"/>
      <c r="AJ630" s="55"/>
      <c r="AK630" s="55"/>
    </row>
    <row r="631" spans="2:37" ht="15.75" customHeight="1">
      <c r="B631" s="55"/>
      <c r="C631" s="55"/>
      <c r="D631" s="55"/>
      <c r="E631" s="55"/>
      <c r="F631" s="55"/>
      <c r="G631" s="55"/>
      <c r="H631" s="399"/>
      <c r="I631" s="55"/>
      <c r="J631" s="55"/>
      <c r="K631" s="55"/>
      <c r="L631" s="399"/>
      <c r="M631" s="399"/>
      <c r="N631" s="55"/>
      <c r="O631" s="55"/>
      <c r="P631" s="55"/>
      <c r="Q631" s="399"/>
      <c r="R631" s="399"/>
      <c r="S631" s="55"/>
      <c r="T631" s="55"/>
      <c r="U631" s="55"/>
      <c r="V631" s="399"/>
      <c r="W631" s="399"/>
      <c r="X631" s="55"/>
      <c r="Y631" s="55"/>
      <c r="Z631" s="55"/>
      <c r="AA631" s="399"/>
      <c r="AB631" s="399"/>
      <c r="AC631" s="55"/>
      <c r="AD631" s="55"/>
      <c r="AE631" s="55"/>
      <c r="AF631" s="55"/>
      <c r="AG631" s="55"/>
      <c r="AH631" s="55"/>
      <c r="AI631" s="55"/>
      <c r="AJ631" s="55"/>
      <c r="AK631" s="55"/>
    </row>
    <row r="632" spans="2:37" ht="15.75" customHeight="1">
      <c r="B632" s="55"/>
      <c r="C632" s="55"/>
      <c r="D632" s="55"/>
      <c r="E632" s="55"/>
      <c r="F632" s="55"/>
      <c r="G632" s="55"/>
      <c r="H632" s="399"/>
      <c r="I632" s="55"/>
      <c r="J632" s="55"/>
      <c r="K632" s="55"/>
      <c r="L632" s="399"/>
      <c r="M632" s="399"/>
      <c r="N632" s="55"/>
      <c r="O632" s="55"/>
      <c r="P632" s="55"/>
      <c r="Q632" s="399"/>
      <c r="R632" s="399"/>
      <c r="S632" s="55"/>
      <c r="T632" s="55"/>
      <c r="U632" s="55"/>
      <c r="V632" s="399"/>
      <c r="W632" s="399"/>
      <c r="X632" s="55"/>
      <c r="Y632" s="55"/>
      <c r="Z632" s="55"/>
      <c r="AA632" s="399"/>
      <c r="AB632" s="399"/>
      <c r="AC632" s="55"/>
      <c r="AD632" s="55"/>
      <c r="AE632" s="55"/>
      <c r="AF632" s="55"/>
      <c r="AG632" s="55"/>
      <c r="AH632" s="55"/>
      <c r="AI632" s="55"/>
      <c r="AJ632" s="55"/>
      <c r="AK632" s="55"/>
    </row>
    <row r="633" spans="2:37" ht="15.75" customHeight="1">
      <c r="B633" s="55"/>
      <c r="C633" s="55"/>
      <c r="D633" s="55"/>
      <c r="E633" s="55"/>
      <c r="F633" s="55"/>
      <c r="G633" s="55"/>
      <c r="H633" s="399"/>
      <c r="I633" s="55"/>
      <c r="J633" s="55"/>
      <c r="K633" s="55"/>
      <c r="L633" s="399"/>
      <c r="M633" s="399"/>
      <c r="N633" s="55"/>
      <c r="O633" s="55"/>
      <c r="P633" s="55"/>
      <c r="Q633" s="399"/>
      <c r="R633" s="399"/>
      <c r="S633" s="55"/>
      <c r="T633" s="55"/>
      <c r="U633" s="55"/>
      <c r="V633" s="399"/>
      <c r="W633" s="399"/>
      <c r="X633" s="55"/>
      <c r="Y633" s="55"/>
      <c r="Z633" s="55"/>
      <c r="AA633" s="399"/>
      <c r="AB633" s="399"/>
      <c r="AC633" s="55"/>
      <c r="AD633" s="55"/>
      <c r="AE633" s="55"/>
      <c r="AF633" s="55"/>
      <c r="AG633" s="55"/>
      <c r="AH633" s="55"/>
      <c r="AI633" s="55"/>
      <c r="AJ633" s="55"/>
      <c r="AK633" s="55"/>
    </row>
    <row r="634" spans="2:37" ht="15.75" customHeight="1">
      <c r="B634" s="55"/>
      <c r="C634" s="55"/>
      <c r="D634" s="55"/>
      <c r="E634" s="55"/>
      <c r="F634" s="55"/>
      <c r="G634" s="55"/>
      <c r="H634" s="399"/>
      <c r="I634" s="55"/>
      <c r="J634" s="55"/>
      <c r="K634" s="55"/>
      <c r="L634" s="399"/>
      <c r="M634" s="399"/>
      <c r="N634" s="55"/>
      <c r="O634" s="55"/>
      <c r="P634" s="55"/>
      <c r="Q634" s="399"/>
      <c r="R634" s="399"/>
      <c r="S634" s="55"/>
      <c r="T634" s="55"/>
      <c r="U634" s="55"/>
      <c r="V634" s="399"/>
      <c r="W634" s="399"/>
      <c r="X634" s="55"/>
      <c r="Y634" s="55"/>
      <c r="Z634" s="55"/>
      <c r="AA634" s="399"/>
      <c r="AB634" s="399"/>
      <c r="AC634" s="55"/>
      <c r="AD634" s="55"/>
      <c r="AE634" s="55"/>
      <c r="AF634" s="55"/>
      <c r="AG634" s="55"/>
      <c r="AH634" s="55"/>
      <c r="AI634" s="55"/>
      <c r="AJ634" s="55"/>
      <c r="AK634" s="55"/>
    </row>
    <row r="635" spans="2:37" ht="15.75" customHeight="1">
      <c r="B635" s="55"/>
      <c r="C635" s="55"/>
      <c r="D635" s="55"/>
      <c r="E635" s="55"/>
      <c r="F635" s="55"/>
      <c r="G635" s="55"/>
      <c r="H635" s="399"/>
      <c r="I635" s="55"/>
      <c r="J635" s="55"/>
      <c r="K635" s="55"/>
      <c r="L635" s="399"/>
      <c r="M635" s="399"/>
      <c r="N635" s="55"/>
      <c r="O635" s="55"/>
      <c r="P635" s="55"/>
      <c r="Q635" s="399"/>
      <c r="R635" s="399"/>
      <c r="S635" s="55"/>
      <c r="T635" s="55"/>
      <c r="U635" s="55"/>
      <c r="V635" s="399"/>
      <c r="W635" s="399"/>
      <c r="X635" s="55"/>
      <c r="Y635" s="55"/>
      <c r="Z635" s="55"/>
      <c r="AA635" s="399"/>
      <c r="AB635" s="399"/>
      <c r="AC635" s="55"/>
      <c r="AD635" s="55"/>
      <c r="AE635" s="55"/>
      <c r="AF635" s="55"/>
      <c r="AG635" s="55"/>
      <c r="AH635" s="55"/>
      <c r="AI635" s="55"/>
      <c r="AJ635" s="55"/>
      <c r="AK635" s="55"/>
    </row>
    <row r="636" spans="2:37" ht="15.75" customHeight="1">
      <c r="B636" s="55"/>
      <c r="C636" s="55"/>
      <c r="D636" s="55"/>
      <c r="E636" s="55"/>
      <c r="F636" s="55"/>
      <c r="G636" s="55"/>
      <c r="H636" s="399"/>
      <c r="I636" s="55"/>
      <c r="J636" s="55"/>
      <c r="K636" s="55"/>
      <c r="L636" s="399"/>
      <c r="M636" s="399"/>
      <c r="N636" s="55"/>
      <c r="O636" s="55"/>
      <c r="P636" s="55"/>
      <c r="Q636" s="399"/>
      <c r="R636" s="399"/>
      <c r="S636" s="55"/>
      <c r="T636" s="55"/>
      <c r="U636" s="55"/>
      <c r="V636" s="399"/>
      <c r="W636" s="399"/>
      <c r="X636" s="55"/>
      <c r="Y636" s="55"/>
      <c r="Z636" s="55"/>
      <c r="AA636" s="399"/>
      <c r="AB636" s="399"/>
      <c r="AC636" s="55"/>
      <c r="AD636" s="55"/>
      <c r="AE636" s="55"/>
      <c r="AF636" s="55"/>
      <c r="AG636" s="55"/>
      <c r="AH636" s="55"/>
      <c r="AI636" s="55"/>
      <c r="AJ636" s="55"/>
      <c r="AK636" s="55"/>
    </row>
    <row r="637" spans="2:37" ht="15.75" customHeight="1">
      <c r="B637" s="55"/>
      <c r="C637" s="55"/>
      <c r="D637" s="55"/>
      <c r="E637" s="55"/>
      <c r="F637" s="55"/>
      <c r="G637" s="55"/>
      <c r="H637" s="399"/>
      <c r="I637" s="55"/>
      <c r="J637" s="55"/>
      <c r="K637" s="55"/>
      <c r="L637" s="399"/>
      <c r="M637" s="399"/>
      <c r="N637" s="55"/>
      <c r="O637" s="55"/>
      <c r="P637" s="55"/>
      <c r="Q637" s="399"/>
      <c r="R637" s="399"/>
      <c r="S637" s="55"/>
      <c r="T637" s="55"/>
      <c r="U637" s="55"/>
      <c r="V637" s="399"/>
      <c r="W637" s="399"/>
      <c r="X637" s="55"/>
      <c r="Y637" s="55"/>
      <c r="Z637" s="55"/>
      <c r="AA637" s="399"/>
      <c r="AB637" s="399"/>
      <c r="AC637" s="55"/>
      <c r="AD637" s="55"/>
      <c r="AE637" s="55"/>
      <c r="AF637" s="55"/>
      <c r="AG637" s="55"/>
      <c r="AH637" s="55"/>
      <c r="AI637" s="55"/>
      <c r="AJ637" s="55"/>
      <c r="AK637" s="55"/>
    </row>
    <row r="638" spans="2:37" ht="15.75" customHeight="1">
      <c r="B638" s="55"/>
      <c r="C638" s="55"/>
      <c r="D638" s="55"/>
      <c r="E638" s="55"/>
      <c r="F638" s="55"/>
      <c r="G638" s="55"/>
      <c r="H638" s="399"/>
      <c r="I638" s="55"/>
      <c r="J638" s="55"/>
      <c r="K638" s="55"/>
      <c r="L638" s="399"/>
      <c r="M638" s="399"/>
      <c r="N638" s="55"/>
      <c r="O638" s="55"/>
      <c r="P638" s="55"/>
      <c r="Q638" s="399"/>
      <c r="R638" s="399"/>
      <c r="S638" s="55"/>
      <c r="T638" s="55"/>
      <c r="U638" s="55"/>
      <c r="V638" s="399"/>
      <c r="W638" s="399"/>
      <c r="X638" s="55"/>
      <c r="Y638" s="55"/>
      <c r="Z638" s="55"/>
      <c r="AA638" s="399"/>
      <c r="AB638" s="399"/>
      <c r="AC638" s="55"/>
      <c r="AD638" s="55"/>
      <c r="AE638" s="55"/>
      <c r="AF638" s="55"/>
      <c r="AG638" s="55"/>
      <c r="AH638" s="55"/>
      <c r="AI638" s="55"/>
      <c r="AJ638" s="55"/>
      <c r="AK638" s="55"/>
    </row>
    <row r="639" spans="2:37" ht="15.75" customHeight="1">
      <c r="B639" s="55"/>
      <c r="C639" s="55"/>
      <c r="D639" s="55"/>
      <c r="E639" s="55"/>
      <c r="F639" s="55"/>
      <c r="G639" s="55"/>
      <c r="H639" s="399"/>
      <c r="I639" s="55"/>
      <c r="J639" s="55"/>
      <c r="K639" s="55"/>
      <c r="L639" s="399"/>
      <c r="M639" s="399"/>
      <c r="N639" s="55"/>
      <c r="O639" s="55"/>
      <c r="P639" s="55"/>
      <c r="Q639" s="399"/>
      <c r="R639" s="399"/>
      <c r="S639" s="55"/>
      <c r="T639" s="55"/>
      <c r="U639" s="55"/>
      <c r="V639" s="399"/>
      <c r="W639" s="399"/>
      <c r="X639" s="55"/>
      <c r="Y639" s="55"/>
      <c r="Z639" s="55"/>
      <c r="AA639" s="399"/>
      <c r="AB639" s="399"/>
      <c r="AC639" s="55"/>
      <c r="AD639" s="55"/>
      <c r="AE639" s="55"/>
      <c r="AF639" s="55"/>
      <c r="AG639" s="55"/>
      <c r="AH639" s="55"/>
      <c r="AI639" s="55"/>
      <c r="AJ639" s="55"/>
      <c r="AK639" s="55"/>
    </row>
    <row r="640" spans="2:37" ht="15.75" customHeight="1">
      <c r="B640" s="55"/>
      <c r="C640" s="55"/>
      <c r="D640" s="55"/>
      <c r="E640" s="55"/>
      <c r="F640" s="55"/>
      <c r="G640" s="55"/>
      <c r="H640" s="399"/>
      <c r="I640" s="55"/>
      <c r="J640" s="55"/>
      <c r="K640" s="55"/>
      <c r="L640" s="399"/>
      <c r="M640" s="399"/>
      <c r="N640" s="55"/>
      <c r="O640" s="55"/>
      <c r="P640" s="55"/>
      <c r="Q640" s="399"/>
      <c r="R640" s="399"/>
      <c r="S640" s="55"/>
      <c r="T640" s="55"/>
      <c r="U640" s="55"/>
      <c r="V640" s="399"/>
      <c r="W640" s="399"/>
      <c r="X640" s="55"/>
      <c r="Y640" s="55"/>
      <c r="Z640" s="55"/>
      <c r="AA640" s="399"/>
      <c r="AB640" s="399"/>
      <c r="AC640" s="55"/>
      <c r="AD640" s="55"/>
      <c r="AE640" s="55"/>
      <c r="AF640" s="55"/>
      <c r="AG640" s="55"/>
      <c r="AH640" s="55"/>
      <c r="AI640" s="55"/>
      <c r="AJ640" s="55"/>
      <c r="AK640" s="55"/>
    </row>
    <row r="641" spans="2:37" ht="15.75" customHeight="1">
      <c r="B641" s="55"/>
      <c r="C641" s="55"/>
      <c r="D641" s="55"/>
      <c r="E641" s="55"/>
      <c r="F641" s="55"/>
      <c r="G641" s="55"/>
      <c r="H641" s="399"/>
      <c r="I641" s="55"/>
      <c r="J641" s="55"/>
      <c r="K641" s="55"/>
      <c r="L641" s="399"/>
      <c r="M641" s="399"/>
      <c r="N641" s="55"/>
      <c r="O641" s="55"/>
      <c r="P641" s="55"/>
      <c r="Q641" s="399"/>
      <c r="R641" s="399"/>
      <c r="S641" s="55"/>
      <c r="T641" s="55"/>
      <c r="U641" s="55"/>
      <c r="V641" s="399"/>
      <c r="W641" s="399"/>
      <c r="X641" s="55"/>
      <c r="Y641" s="55"/>
      <c r="Z641" s="55"/>
      <c r="AA641" s="399"/>
      <c r="AB641" s="399"/>
      <c r="AC641" s="55"/>
      <c r="AD641" s="55"/>
      <c r="AE641" s="55"/>
      <c r="AF641" s="55"/>
      <c r="AG641" s="55"/>
      <c r="AH641" s="55"/>
      <c r="AI641" s="55"/>
      <c r="AJ641" s="55"/>
      <c r="AK641" s="55"/>
    </row>
    <row r="642" spans="2:37" ht="15.75" customHeight="1">
      <c r="B642" s="55"/>
      <c r="C642" s="55"/>
      <c r="D642" s="55"/>
      <c r="E642" s="55"/>
      <c r="F642" s="55"/>
      <c r="G642" s="55"/>
      <c r="H642" s="399"/>
      <c r="I642" s="55"/>
      <c r="J642" s="55"/>
      <c r="K642" s="55"/>
      <c r="L642" s="399"/>
      <c r="M642" s="399"/>
      <c r="N642" s="55"/>
      <c r="O642" s="55"/>
      <c r="P642" s="55"/>
      <c r="Q642" s="399"/>
      <c r="R642" s="399"/>
      <c r="S642" s="55"/>
      <c r="T642" s="55"/>
      <c r="U642" s="55"/>
      <c r="V642" s="399"/>
      <c r="W642" s="399"/>
      <c r="X642" s="55"/>
      <c r="Y642" s="55"/>
      <c r="Z642" s="55"/>
      <c r="AA642" s="399"/>
      <c r="AB642" s="399"/>
      <c r="AC642" s="55"/>
      <c r="AD642" s="55"/>
      <c r="AE642" s="55"/>
      <c r="AF642" s="55"/>
      <c r="AG642" s="55"/>
      <c r="AH642" s="55"/>
      <c r="AI642" s="55"/>
      <c r="AJ642" s="55"/>
      <c r="AK642" s="55"/>
    </row>
    <row r="643" spans="2:37" ht="15.75" customHeight="1">
      <c r="B643" s="55"/>
      <c r="C643" s="55"/>
      <c r="D643" s="55"/>
      <c r="E643" s="55"/>
      <c r="F643" s="55"/>
      <c r="G643" s="55"/>
      <c r="H643" s="399"/>
      <c r="I643" s="55"/>
      <c r="J643" s="55"/>
      <c r="K643" s="55"/>
      <c r="L643" s="399"/>
      <c r="M643" s="399"/>
      <c r="N643" s="55"/>
      <c r="O643" s="55"/>
      <c r="P643" s="55"/>
      <c r="Q643" s="399"/>
      <c r="R643" s="399"/>
      <c r="S643" s="55"/>
      <c r="T643" s="55"/>
      <c r="U643" s="55"/>
      <c r="V643" s="399"/>
      <c r="W643" s="399"/>
      <c r="X643" s="55"/>
      <c r="Y643" s="55"/>
      <c r="Z643" s="55"/>
      <c r="AA643" s="399"/>
      <c r="AB643" s="399"/>
      <c r="AC643" s="55"/>
      <c r="AD643" s="55"/>
      <c r="AE643" s="55"/>
      <c r="AF643" s="55"/>
      <c r="AG643" s="55"/>
      <c r="AH643" s="55"/>
      <c r="AI643" s="55"/>
      <c r="AJ643" s="55"/>
      <c r="AK643" s="55"/>
    </row>
    <row r="644" spans="2:37" ht="15.75" customHeight="1">
      <c r="B644" s="55"/>
      <c r="C644" s="55"/>
      <c r="D644" s="55"/>
      <c r="E644" s="55"/>
      <c r="F644" s="55"/>
      <c r="G644" s="55"/>
      <c r="H644" s="399"/>
      <c r="I644" s="55"/>
      <c r="J644" s="55"/>
      <c r="K644" s="55"/>
      <c r="L644" s="399"/>
      <c r="M644" s="399"/>
      <c r="N644" s="55"/>
      <c r="O644" s="55"/>
      <c r="P644" s="55"/>
      <c r="Q644" s="399"/>
      <c r="R644" s="399"/>
      <c r="S644" s="55"/>
      <c r="T644" s="55"/>
      <c r="U644" s="55"/>
      <c r="V644" s="399"/>
      <c r="W644" s="399"/>
      <c r="X644" s="55"/>
      <c r="Y644" s="55"/>
      <c r="Z644" s="55"/>
      <c r="AA644" s="399"/>
      <c r="AB644" s="399"/>
      <c r="AC644" s="55"/>
      <c r="AD644" s="55"/>
      <c r="AE644" s="55"/>
      <c r="AF644" s="55"/>
      <c r="AG644" s="55"/>
      <c r="AH644" s="55"/>
      <c r="AI644" s="55"/>
      <c r="AJ644" s="55"/>
      <c r="AK644" s="55"/>
    </row>
    <row r="645" spans="2:37" ht="15.75" customHeight="1">
      <c r="B645" s="55"/>
      <c r="C645" s="55"/>
      <c r="D645" s="55"/>
      <c r="E645" s="55"/>
      <c r="F645" s="55"/>
      <c r="G645" s="55"/>
      <c r="H645" s="399"/>
      <c r="I645" s="55"/>
      <c r="J645" s="55"/>
      <c r="K645" s="55"/>
      <c r="L645" s="399"/>
      <c r="M645" s="399"/>
      <c r="N645" s="55"/>
      <c r="O645" s="55"/>
      <c r="P645" s="55"/>
      <c r="Q645" s="399"/>
      <c r="R645" s="399"/>
      <c r="S645" s="55"/>
      <c r="T645" s="55"/>
      <c r="U645" s="55"/>
      <c r="V645" s="399"/>
      <c r="W645" s="399"/>
      <c r="X645" s="55"/>
      <c r="Y645" s="55"/>
      <c r="Z645" s="55"/>
      <c r="AA645" s="399"/>
      <c r="AB645" s="399"/>
      <c r="AC645" s="55"/>
      <c r="AD645" s="55"/>
      <c r="AE645" s="55"/>
      <c r="AF645" s="55"/>
      <c r="AG645" s="55"/>
      <c r="AH645" s="55"/>
      <c r="AI645" s="55"/>
      <c r="AJ645" s="55"/>
      <c r="AK645" s="55"/>
    </row>
    <row r="646" spans="2:37" ht="15.75" customHeight="1">
      <c r="B646" s="55"/>
      <c r="C646" s="55"/>
      <c r="D646" s="55"/>
      <c r="E646" s="55"/>
      <c r="F646" s="55"/>
      <c r="G646" s="55"/>
      <c r="H646" s="399"/>
      <c r="I646" s="55"/>
      <c r="J646" s="55"/>
      <c r="K646" s="55"/>
      <c r="L646" s="399"/>
      <c r="M646" s="399"/>
      <c r="N646" s="55"/>
      <c r="O646" s="55"/>
      <c r="P646" s="55"/>
      <c r="Q646" s="399"/>
      <c r="R646" s="399"/>
      <c r="S646" s="55"/>
      <c r="T646" s="55"/>
      <c r="U646" s="55"/>
      <c r="V646" s="399"/>
      <c r="W646" s="399"/>
      <c r="X646" s="55"/>
      <c r="Y646" s="55"/>
      <c r="Z646" s="55"/>
      <c r="AA646" s="399"/>
      <c r="AB646" s="399"/>
      <c r="AC646" s="55"/>
      <c r="AD646" s="55"/>
      <c r="AE646" s="55"/>
      <c r="AF646" s="55"/>
      <c r="AG646" s="55"/>
      <c r="AH646" s="55"/>
      <c r="AI646" s="55"/>
      <c r="AJ646" s="55"/>
      <c r="AK646" s="55"/>
    </row>
    <row r="647" spans="2:37" ht="15.75" customHeight="1">
      <c r="B647" s="55"/>
      <c r="C647" s="55"/>
      <c r="D647" s="55"/>
      <c r="E647" s="55"/>
      <c r="F647" s="55"/>
      <c r="G647" s="55"/>
      <c r="H647" s="399"/>
      <c r="I647" s="55"/>
      <c r="J647" s="55"/>
      <c r="K647" s="55"/>
      <c r="L647" s="399"/>
      <c r="M647" s="399"/>
      <c r="N647" s="55"/>
      <c r="O647" s="55"/>
      <c r="P647" s="55"/>
      <c r="Q647" s="399"/>
      <c r="R647" s="399"/>
      <c r="S647" s="55"/>
      <c r="T647" s="55"/>
      <c r="U647" s="55"/>
      <c r="V647" s="399"/>
      <c r="W647" s="399"/>
      <c r="X647" s="55"/>
      <c r="Y647" s="55"/>
      <c r="Z647" s="55"/>
      <c r="AA647" s="399"/>
      <c r="AB647" s="399"/>
      <c r="AC647" s="55"/>
      <c r="AD647" s="55"/>
      <c r="AE647" s="55"/>
      <c r="AF647" s="55"/>
      <c r="AG647" s="55"/>
      <c r="AH647" s="55"/>
      <c r="AI647" s="55"/>
      <c r="AJ647" s="55"/>
      <c r="AK647" s="55"/>
    </row>
    <row r="648" spans="2:37" ht="15.75" customHeight="1">
      <c r="B648" s="55"/>
      <c r="C648" s="55"/>
      <c r="D648" s="55"/>
      <c r="E648" s="55"/>
      <c r="F648" s="55"/>
      <c r="G648" s="55"/>
      <c r="H648" s="399"/>
      <c r="I648" s="55"/>
      <c r="J648" s="55"/>
      <c r="K648" s="55"/>
      <c r="L648" s="399"/>
      <c r="M648" s="399"/>
      <c r="N648" s="55"/>
      <c r="O648" s="55"/>
      <c r="P648" s="55"/>
      <c r="Q648" s="399"/>
      <c r="R648" s="399"/>
      <c r="S648" s="55"/>
      <c r="T648" s="55"/>
      <c r="U648" s="55"/>
      <c r="V648" s="399"/>
      <c r="W648" s="399"/>
      <c r="X648" s="55"/>
      <c r="Y648" s="55"/>
      <c r="Z648" s="55"/>
      <c r="AA648" s="399"/>
      <c r="AB648" s="399"/>
      <c r="AC648" s="55"/>
      <c r="AD648" s="55"/>
      <c r="AE648" s="55"/>
      <c r="AF648" s="55"/>
      <c r="AG648" s="55"/>
      <c r="AH648" s="55"/>
      <c r="AI648" s="55"/>
      <c r="AJ648" s="55"/>
      <c r="AK648" s="55"/>
    </row>
    <row r="649" spans="2:37" ht="15.75" customHeight="1">
      <c r="B649" s="55"/>
      <c r="C649" s="55"/>
      <c r="D649" s="55"/>
      <c r="E649" s="55"/>
      <c r="F649" s="55"/>
      <c r="G649" s="55"/>
      <c r="H649" s="399"/>
      <c r="I649" s="55"/>
      <c r="J649" s="55"/>
      <c r="K649" s="55"/>
      <c r="L649" s="399"/>
      <c r="M649" s="399"/>
      <c r="N649" s="55"/>
      <c r="O649" s="55"/>
      <c r="P649" s="55"/>
      <c r="Q649" s="399"/>
      <c r="R649" s="399"/>
      <c r="S649" s="55"/>
      <c r="T649" s="55"/>
      <c r="U649" s="55"/>
      <c r="V649" s="399"/>
      <c r="W649" s="399"/>
      <c r="X649" s="55"/>
      <c r="Y649" s="55"/>
      <c r="Z649" s="55"/>
      <c r="AA649" s="399"/>
      <c r="AB649" s="399"/>
      <c r="AC649" s="55"/>
      <c r="AD649" s="55"/>
      <c r="AE649" s="55"/>
      <c r="AF649" s="55"/>
      <c r="AG649" s="55"/>
      <c r="AH649" s="55"/>
      <c r="AI649" s="55"/>
      <c r="AJ649" s="55"/>
      <c r="AK649" s="55"/>
    </row>
    <row r="650" spans="2:37" ht="15.75" customHeight="1">
      <c r="B650" s="55"/>
      <c r="C650" s="55"/>
      <c r="D650" s="55"/>
      <c r="E650" s="55"/>
      <c r="F650" s="55"/>
      <c r="G650" s="55"/>
      <c r="H650" s="399"/>
      <c r="I650" s="55"/>
      <c r="J650" s="55"/>
      <c r="K650" s="55"/>
      <c r="L650" s="399"/>
      <c r="M650" s="399"/>
      <c r="N650" s="55"/>
      <c r="O650" s="55"/>
      <c r="P650" s="55"/>
      <c r="Q650" s="399"/>
      <c r="R650" s="399"/>
      <c r="S650" s="55"/>
      <c r="T650" s="55"/>
      <c r="U650" s="55"/>
      <c r="V650" s="399"/>
      <c r="W650" s="399"/>
      <c r="X650" s="55"/>
      <c r="Y650" s="55"/>
      <c r="Z650" s="55"/>
      <c r="AA650" s="399"/>
      <c r="AB650" s="399"/>
      <c r="AC650" s="55"/>
      <c r="AD650" s="55"/>
      <c r="AE650" s="55"/>
      <c r="AF650" s="55"/>
      <c r="AG650" s="55"/>
      <c r="AH650" s="55"/>
      <c r="AI650" s="55"/>
      <c r="AJ650" s="55"/>
      <c r="AK650" s="55"/>
    </row>
    <row r="651" spans="2:37" ht="15.75" customHeight="1">
      <c r="B651" s="55"/>
      <c r="C651" s="55"/>
      <c r="D651" s="55"/>
      <c r="E651" s="55"/>
      <c r="F651" s="55"/>
      <c r="G651" s="55"/>
      <c r="H651" s="399"/>
      <c r="I651" s="55"/>
      <c r="J651" s="55"/>
      <c r="K651" s="55"/>
      <c r="L651" s="399"/>
      <c r="M651" s="399"/>
      <c r="N651" s="55"/>
      <c r="O651" s="55"/>
      <c r="P651" s="55"/>
      <c r="Q651" s="399"/>
      <c r="R651" s="399"/>
      <c r="S651" s="55"/>
      <c r="T651" s="55"/>
      <c r="U651" s="55"/>
      <c r="V651" s="399"/>
      <c r="W651" s="399"/>
      <c r="X651" s="55"/>
      <c r="Y651" s="55"/>
      <c r="Z651" s="55"/>
      <c r="AA651" s="399"/>
      <c r="AB651" s="399"/>
      <c r="AC651" s="55"/>
      <c r="AD651" s="55"/>
      <c r="AE651" s="55"/>
      <c r="AF651" s="55"/>
      <c r="AG651" s="55"/>
      <c r="AH651" s="55"/>
      <c r="AI651" s="55"/>
      <c r="AJ651" s="55"/>
      <c r="AK651" s="55"/>
    </row>
    <row r="652" spans="2:37" ht="15.75" customHeight="1">
      <c r="B652" s="55"/>
      <c r="C652" s="55"/>
      <c r="D652" s="55"/>
      <c r="E652" s="55"/>
      <c r="F652" s="55"/>
      <c r="G652" s="55"/>
      <c r="H652" s="399"/>
      <c r="I652" s="55"/>
      <c r="J652" s="55"/>
      <c r="K652" s="55"/>
      <c r="L652" s="399"/>
      <c r="M652" s="399"/>
      <c r="N652" s="55"/>
      <c r="O652" s="55"/>
      <c r="P652" s="55"/>
      <c r="Q652" s="399"/>
      <c r="R652" s="399"/>
      <c r="S652" s="55"/>
      <c r="T652" s="55"/>
      <c r="U652" s="55"/>
      <c r="V652" s="399"/>
      <c r="W652" s="399"/>
      <c r="X652" s="55"/>
      <c r="Y652" s="55"/>
      <c r="Z652" s="55"/>
      <c r="AA652" s="399"/>
      <c r="AB652" s="399"/>
      <c r="AC652" s="55"/>
      <c r="AD652" s="55"/>
      <c r="AE652" s="55"/>
      <c r="AF652" s="55"/>
      <c r="AG652" s="55"/>
      <c r="AH652" s="55"/>
      <c r="AI652" s="55"/>
      <c r="AJ652" s="55"/>
      <c r="AK652" s="55"/>
    </row>
    <row r="653" spans="2:37" ht="15.75" customHeight="1">
      <c r="B653" s="55"/>
      <c r="C653" s="55"/>
      <c r="D653" s="55"/>
      <c r="E653" s="55"/>
      <c r="F653" s="55"/>
      <c r="G653" s="55"/>
      <c r="H653" s="399"/>
      <c r="I653" s="55"/>
      <c r="J653" s="55"/>
      <c r="K653" s="55"/>
      <c r="L653" s="399"/>
      <c r="M653" s="399"/>
      <c r="N653" s="55"/>
      <c r="O653" s="55"/>
      <c r="P653" s="55"/>
      <c r="Q653" s="399"/>
      <c r="R653" s="399"/>
      <c r="S653" s="55"/>
      <c r="T653" s="55"/>
      <c r="U653" s="55"/>
      <c r="V653" s="399"/>
      <c r="W653" s="399"/>
      <c r="X653" s="55"/>
      <c r="Y653" s="55"/>
      <c r="Z653" s="55"/>
      <c r="AA653" s="399"/>
      <c r="AB653" s="399"/>
      <c r="AC653" s="55"/>
      <c r="AD653" s="55"/>
      <c r="AE653" s="55"/>
      <c r="AF653" s="55"/>
      <c r="AG653" s="55"/>
      <c r="AH653" s="55"/>
      <c r="AI653" s="55"/>
      <c r="AJ653" s="55"/>
      <c r="AK653" s="55"/>
    </row>
    <row r="654" spans="2:37" ht="15.75" customHeight="1">
      <c r="B654" s="55"/>
      <c r="C654" s="55"/>
      <c r="D654" s="55"/>
      <c r="E654" s="55"/>
      <c r="F654" s="55"/>
      <c r="G654" s="55"/>
      <c r="H654" s="399"/>
      <c r="I654" s="55"/>
      <c r="J654" s="55"/>
      <c r="K654" s="55"/>
      <c r="L654" s="399"/>
      <c r="M654" s="399"/>
      <c r="N654" s="55"/>
      <c r="O654" s="55"/>
      <c r="P654" s="55"/>
      <c r="Q654" s="399"/>
      <c r="R654" s="399"/>
      <c r="S654" s="55"/>
      <c r="T654" s="55"/>
      <c r="U654" s="55"/>
      <c r="V654" s="399"/>
      <c r="W654" s="399"/>
      <c r="X654" s="55"/>
      <c r="Y654" s="55"/>
      <c r="Z654" s="55"/>
      <c r="AA654" s="399"/>
      <c r="AB654" s="399"/>
      <c r="AC654" s="55"/>
      <c r="AD654" s="55"/>
      <c r="AE654" s="55"/>
      <c r="AF654" s="55"/>
      <c r="AG654" s="55"/>
      <c r="AH654" s="55"/>
      <c r="AI654" s="55"/>
      <c r="AJ654" s="55"/>
      <c r="AK654" s="55"/>
    </row>
    <row r="655" spans="2:37" ht="15.75" customHeight="1">
      <c r="B655" s="55"/>
      <c r="C655" s="55"/>
      <c r="D655" s="55"/>
      <c r="E655" s="55"/>
      <c r="F655" s="55"/>
      <c r="G655" s="55"/>
      <c r="H655" s="399"/>
      <c r="I655" s="55"/>
      <c r="J655" s="55"/>
      <c r="K655" s="55"/>
      <c r="L655" s="399"/>
      <c r="M655" s="399"/>
      <c r="N655" s="55"/>
      <c r="O655" s="55"/>
      <c r="P655" s="55"/>
      <c r="Q655" s="399"/>
      <c r="R655" s="399"/>
      <c r="S655" s="55"/>
      <c r="T655" s="55"/>
      <c r="U655" s="55"/>
      <c r="V655" s="399"/>
      <c r="W655" s="399"/>
      <c r="X655" s="55"/>
      <c r="Y655" s="55"/>
      <c r="Z655" s="55"/>
      <c r="AA655" s="399"/>
      <c r="AB655" s="399"/>
      <c r="AC655" s="55"/>
      <c r="AD655" s="55"/>
      <c r="AE655" s="55"/>
      <c r="AF655" s="55"/>
      <c r="AG655" s="55"/>
      <c r="AH655" s="55"/>
      <c r="AI655" s="55"/>
      <c r="AJ655" s="55"/>
      <c r="AK655" s="55"/>
    </row>
    <row r="656" spans="2:37" ht="15.75" customHeight="1">
      <c r="B656" s="55"/>
      <c r="C656" s="55"/>
      <c r="D656" s="55"/>
      <c r="E656" s="55"/>
      <c r="F656" s="55"/>
      <c r="G656" s="55"/>
      <c r="H656" s="399"/>
      <c r="I656" s="55"/>
      <c r="J656" s="55"/>
      <c r="K656" s="55"/>
      <c r="L656" s="399"/>
      <c r="M656" s="399"/>
      <c r="N656" s="55"/>
      <c r="O656" s="55"/>
      <c r="P656" s="55"/>
      <c r="Q656" s="399"/>
      <c r="R656" s="399"/>
      <c r="S656" s="55"/>
      <c r="T656" s="55"/>
      <c r="U656" s="55"/>
      <c r="V656" s="399"/>
      <c r="W656" s="399"/>
      <c r="X656" s="55"/>
      <c r="Y656" s="55"/>
      <c r="Z656" s="55"/>
      <c r="AA656" s="399"/>
      <c r="AB656" s="399"/>
      <c r="AC656" s="55"/>
      <c r="AD656" s="55"/>
      <c r="AE656" s="55"/>
      <c r="AF656" s="55"/>
      <c r="AG656" s="55"/>
      <c r="AH656" s="55"/>
      <c r="AI656" s="55"/>
      <c r="AJ656" s="55"/>
      <c r="AK656" s="55"/>
    </row>
    <row r="657" spans="2:37" ht="15.75" customHeight="1">
      <c r="B657" s="55"/>
      <c r="C657" s="55"/>
      <c r="D657" s="55"/>
      <c r="E657" s="55"/>
      <c r="F657" s="55"/>
      <c r="G657" s="55"/>
      <c r="H657" s="399"/>
      <c r="I657" s="55"/>
      <c r="J657" s="55"/>
      <c r="K657" s="55"/>
      <c r="L657" s="399"/>
      <c r="M657" s="399"/>
      <c r="N657" s="55"/>
      <c r="O657" s="55"/>
      <c r="P657" s="55"/>
      <c r="Q657" s="399"/>
      <c r="R657" s="399"/>
      <c r="S657" s="55"/>
      <c r="T657" s="55"/>
      <c r="U657" s="55"/>
      <c r="V657" s="399"/>
      <c r="W657" s="399"/>
      <c r="X657" s="55"/>
      <c r="Y657" s="55"/>
      <c r="Z657" s="55"/>
      <c r="AA657" s="399"/>
      <c r="AB657" s="399"/>
      <c r="AC657" s="55"/>
      <c r="AD657" s="55"/>
      <c r="AE657" s="55"/>
      <c r="AF657" s="55"/>
      <c r="AG657" s="55"/>
      <c r="AH657" s="55"/>
      <c r="AI657" s="55"/>
      <c r="AJ657" s="55"/>
      <c r="AK657" s="55"/>
    </row>
    <row r="658" spans="2:37" ht="15.75" customHeight="1">
      <c r="B658" s="55"/>
      <c r="C658" s="55"/>
      <c r="D658" s="55"/>
      <c r="E658" s="55"/>
      <c r="F658" s="55"/>
      <c r="G658" s="55"/>
      <c r="H658" s="399"/>
      <c r="I658" s="55"/>
      <c r="J658" s="55"/>
      <c r="K658" s="55"/>
      <c r="L658" s="399"/>
      <c r="M658" s="399"/>
      <c r="N658" s="55"/>
      <c r="O658" s="55"/>
      <c r="P658" s="55"/>
      <c r="Q658" s="399"/>
      <c r="R658" s="399"/>
      <c r="S658" s="55"/>
      <c r="T658" s="55"/>
      <c r="U658" s="55"/>
      <c r="V658" s="399"/>
      <c r="W658" s="399"/>
      <c r="X658" s="55"/>
      <c r="Y658" s="55"/>
      <c r="Z658" s="55"/>
      <c r="AA658" s="399"/>
      <c r="AB658" s="399"/>
      <c r="AC658" s="55"/>
      <c r="AD658" s="55"/>
      <c r="AE658" s="55"/>
      <c r="AF658" s="55"/>
      <c r="AG658" s="55"/>
      <c r="AH658" s="55"/>
      <c r="AI658" s="55"/>
      <c r="AJ658" s="55"/>
      <c r="AK658" s="55"/>
    </row>
    <row r="659" spans="2:37" ht="15.75" customHeight="1">
      <c r="B659" s="55"/>
      <c r="C659" s="55"/>
      <c r="D659" s="55"/>
      <c r="E659" s="55"/>
      <c r="F659" s="55"/>
      <c r="G659" s="55"/>
      <c r="H659" s="399"/>
      <c r="I659" s="55"/>
      <c r="J659" s="55"/>
      <c r="K659" s="55"/>
      <c r="L659" s="399"/>
      <c r="M659" s="399"/>
      <c r="N659" s="55"/>
      <c r="O659" s="55"/>
      <c r="P659" s="55"/>
      <c r="Q659" s="399"/>
      <c r="R659" s="399"/>
      <c r="S659" s="55"/>
      <c r="T659" s="55"/>
      <c r="U659" s="55"/>
      <c r="V659" s="399"/>
      <c r="W659" s="399"/>
      <c r="X659" s="55"/>
      <c r="Y659" s="55"/>
      <c r="Z659" s="55"/>
      <c r="AA659" s="399"/>
      <c r="AB659" s="399"/>
      <c r="AC659" s="55"/>
      <c r="AD659" s="55"/>
      <c r="AE659" s="55"/>
      <c r="AF659" s="55"/>
      <c r="AG659" s="55"/>
      <c r="AH659" s="55"/>
      <c r="AI659" s="55"/>
      <c r="AJ659" s="55"/>
      <c r="AK659" s="55"/>
    </row>
    <row r="660" spans="2:37" ht="15.75" customHeight="1">
      <c r="B660" s="55"/>
      <c r="C660" s="55"/>
      <c r="D660" s="55"/>
      <c r="E660" s="55"/>
      <c r="F660" s="55"/>
      <c r="G660" s="55"/>
      <c r="H660" s="399"/>
      <c r="I660" s="55"/>
      <c r="J660" s="55"/>
      <c r="K660" s="55"/>
      <c r="L660" s="399"/>
      <c r="M660" s="399"/>
      <c r="N660" s="55"/>
      <c r="O660" s="55"/>
      <c r="P660" s="55"/>
      <c r="Q660" s="399"/>
      <c r="R660" s="399"/>
      <c r="S660" s="55"/>
      <c r="T660" s="55"/>
      <c r="U660" s="55"/>
      <c r="V660" s="399"/>
      <c r="W660" s="399"/>
      <c r="X660" s="55"/>
      <c r="Y660" s="55"/>
      <c r="Z660" s="55"/>
      <c r="AA660" s="399"/>
      <c r="AB660" s="399"/>
      <c r="AC660" s="55"/>
      <c r="AD660" s="55"/>
      <c r="AE660" s="55"/>
      <c r="AF660" s="55"/>
      <c r="AG660" s="55"/>
      <c r="AH660" s="55"/>
      <c r="AI660" s="55"/>
      <c r="AJ660" s="55"/>
      <c r="AK660" s="55"/>
    </row>
    <row r="661" spans="2:37" ht="15.75" customHeight="1">
      <c r="B661" s="55"/>
      <c r="C661" s="55"/>
      <c r="D661" s="55"/>
      <c r="E661" s="55"/>
      <c r="F661" s="55"/>
      <c r="G661" s="55"/>
      <c r="H661" s="399"/>
      <c r="I661" s="55"/>
      <c r="J661" s="55"/>
      <c r="K661" s="55"/>
      <c r="L661" s="399"/>
      <c r="M661" s="399"/>
      <c r="N661" s="55"/>
      <c r="O661" s="55"/>
      <c r="P661" s="55"/>
      <c r="Q661" s="399"/>
      <c r="R661" s="399"/>
      <c r="S661" s="55"/>
      <c r="T661" s="55"/>
      <c r="U661" s="55"/>
      <c r="V661" s="399"/>
      <c r="W661" s="399"/>
      <c r="X661" s="55"/>
      <c r="Y661" s="55"/>
      <c r="Z661" s="55"/>
      <c r="AA661" s="399"/>
      <c r="AB661" s="399"/>
      <c r="AC661" s="55"/>
      <c r="AD661" s="55"/>
      <c r="AE661" s="55"/>
      <c r="AF661" s="55"/>
      <c r="AG661" s="55"/>
      <c r="AH661" s="55"/>
      <c r="AI661" s="55"/>
      <c r="AJ661" s="55"/>
      <c r="AK661" s="55"/>
    </row>
    <row r="662" spans="2:37" ht="15.75" customHeight="1">
      <c r="B662" s="55"/>
      <c r="C662" s="55"/>
      <c r="D662" s="55"/>
      <c r="E662" s="55"/>
      <c r="F662" s="55"/>
      <c r="G662" s="55"/>
      <c r="H662" s="399"/>
      <c r="I662" s="55"/>
      <c r="J662" s="55"/>
      <c r="K662" s="55"/>
      <c r="L662" s="399"/>
      <c r="M662" s="399"/>
      <c r="N662" s="55"/>
      <c r="O662" s="55"/>
      <c r="P662" s="55"/>
      <c r="Q662" s="399"/>
      <c r="R662" s="399"/>
      <c r="S662" s="55"/>
      <c r="T662" s="55"/>
      <c r="U662" s="55"/>
      <c r="V662" s="399"/>
      <c r="W662" s="399"/>
      <c r="X662" s="55"/>
      <c r="Y662" s="55"/>
      <c r="Z662" s="55"/>
      <c r="AA662" s="399"/>
      <c r="AB662" s="399"/>
      <c r="AC662" s="55"/>
      <c r="AD662" s="55"/>
      <c r="AE662" s="55"/>
      <c r="AF662" s="55"/>
      <c r="AG662" s="55"/>
      <c r="AH662" s="55"/>
      <c r="AI662" s="55"/>
      <c r="AJ662" s="55"/>
      <c r="AK662" s="55"/>
    </row>
    <row r="663" spans="2:37" ht="15.75" customHeight="1">
      <c r="B663" s="55"/>
      <c r="C663" s="55"/>
      <c r="D663" s="55"/>
      <c r="E663" s="55"/>
      <c r="F663" s="55"/>
      <c r="G663" s="55"/>
      <c r="H663" s="399"/>
      <c r="I663" s="55"/>
      <c r="J663" s="55"/>
      <c r="K663" s="55"/>
      <c r="L663" s="399"/>
      <c r="M663" s="399"/>
      <c r="N663" s="55"/>
      <c r="O663" s="55"/>
      <c r="P663" s="55"/>
      <c r="Q663" s="399"/>
      <c r="R663" s="399"/>
      <c r="S663" s="55"/>
      <c r="T663" s="55"/>
      <c r="U663" s="55"/>
      <c r="V663" s="399"/>
      <c r="W663" s="399"/>
      <c r="X663" s="55"/>
      <c r="Y663" s="55"/>
      <c r="Z663" s="55"/>
      <c r="AA663" s="399"/>
      <c r="AB663" s="399"/>
      <c r="AC663" s="55"/>
      <c r="AD663" s="55"/>
      <c r="AE663" s="55"/>
      <c r="AF663" s="55"/>
      <c r="AG663" s="55"/>
      <c r="AH663" s="55"/>
      <c r="AI663" s="55"/>
      <c r="AJ663" s="55"/>
      <c r="AK663" s="55"/>
    </row>
    <row r="664" spans="2:37" ht="15.75" customHeight="1">
      <c r="B664" s="55"/>
      <c r="C664" s="55"/>
      <c r="D664" s="55"/>
      <c r="E664" s="55"/>
      <c r="F664" s="55"/>
      <c r="G664" s="55"/>
      <c r="H664" s="399"/>
      <c r="I664" s="55"/>
      <c r="J664" s="55"/>
      <c r="K664" s="55"/>
      <c r="L664" s="399"/>
      <c r="M664" s="399"/>
      <c r="N664" s="55"/>
      <c r="O664" s="55"/>
      <c r="P664" s="55"/>
      <c r="Q664" s="399"/>
      <c r="R664" s="399"/>
      <c r="S664" s="55"/>
      <c r="T664" s="55"/>
      <c r="U664" s="55"/>
      <c r="V664" s="399"/>
      <c r="W664" s="399"/>
      <c r="X664" s="55"/>
      <c r="Y664" s="55"/>
      <c r="Z664" s="55"/>
      <c r="AA664" s="399"/>
      <c r="AB664" s="399"/>
      <c r="AC664" s="55"/>
      <c r="AD664" s="55"/>
      <c r="AE664" s="55"/>
      <c r="AF664" s="55"/>
      <c r="AG664" s="55"/>
      <c r="AH664" s="55"/>
      <c r="AI664" s="55"/>
      <c r="AJ664" s="55"/>
      <c r="AK664" s="55"/>
    </row>
    <row r="665" spans="2:37" ht="15.75" customHeight="1">
      <c r="B665" s="55"/>
      <c r="C665" s="55"/>
      <c r="D665" s="55"/>
      <c r="E665" s="55"/>
      <c r="F665" s="55"/>
      <c r="G665" s="55"/>
      <c r="H665" s="399"/>
      <c r="I665" s="55"/>
      <c r="J665" s="55"/>
      <c r="K665" s="55"/>
      <c r="L665" s="399"/>
      <c r="M665" s="399"/>
      <c r="N665" s="55"/>
      <c r="O665" s="55"/>
      <c r="P665" s="55"/>
      <c r="Q665" s="399"/>
      <c r="R665" s="399"/>
      <c r="S665" s="55"/>
      <c r="T665" s="55"/>
      <c r="U665" s="55"/>
      <c r="V665" s="399"/>
      <c r="W665" s="399"/>
      <c r="X665" s="55"/>
      <c r="Y665" s="55"/>
      <c r="Z665" s="55"/>
      <c r="AA665" s="399"/>
      <c r="AB665" s="399"/>
      <c r="AC665" s="55"/>
      <c r="AD665" s="55"/>
      <c r="AE665" s="55"/>
      <c r="AF665" s="55"/>
      <c r="AG665" s="55"/>
      <c r="AH665" s="55"/>
      <c r="AI665" s="55"/>
      <c r="AJ665" s="55"/>
      <c r="AK665" s="55"/>
    </row>
    <row r="666" spans="2:37" ht="15.75" customHeight="1">
      <c r="B666" s="55"/>
      <c r="C666" s="55"/>
      <c r="D666" s="55"/>
      <c r="E666" s="55"/>
      <c r="F666" s="55"/>
      <c r="G666" s="55"/>
      <c r="H666" s="399"/>
      <c r="I666" s="55"/>
      <c r="J666" s="55"/>
      <c r="K666" s="55"/>
      <c r="L666" s="399"/>
      <c r="M666" s="399"/>
      <c r="N666" s="55"/>
      <c r="O666" s="55"/>
      <c r="P666" s="55"/>
      <c r="Q666" s="399"/>
      <c r="R666" s="399"/>
      <c r="S666" s="55"/>
      <c r="T666" s="55"/>
      <c r="U666" s="55"/>
      <c r="V666" s="399"/>
      <c r="W666" s="399"/>
      <c r="X666" s="55"/>
      <c r="Y666" s="55"/>
      <c r="Z666" s="55"/>
      <c r="AA666" s="399"/>
      <c r="AB666" s="399"/>
      <c r="AC666" s="55"/>
      <c r="AD666" s="55"/>
      <c r="AE666" s="55"/>
      <c r="AF666" s="55"/>
      <c r="AG666" s="55"/>
      <c r="AH666" s="55"/>
      <c r="AI666" s="55"/>
      <c r="AJ666" s="55"/>
      <c r="AK666" s="55"/>
    </row>
    <row r="667" spans="2:37" ht="15.75" customHeight="1">
      <c r="B667" s="55"/>
      <c r="C667" s="55"/>
      <c r="D667" s="55"/>
      <c r="E667" s="55"/>
      <c r="F667" s="55"/>
      <c r="G667" s="55"/>
      <c r="H667" s="399"/>
      <c r="I667" s="55"/>
      <c r="J667" s="55"/>
      <c r="K667" s="55"/>
      <c r="L667" s="399"/>
      <c r="M667" s="399"/>
      <c r="N667" s="55"/>
      <c r="O667" s="55"/>
      <c r="P667" s="55"/>
      <c r="Q667" s="399"/>
      <c r="R667" s="399"/>
      <c r="S667" s="55"/>
      <c r="T667" s="55"/>
      <c r="U667" s="55"/>
      <c r="V667" s="399"/>
      <c r="W667" s="399"/>
      <c r="X667" s="55"/>
      <c r="Y667" s="55"/>
      <c r="Z667" s="55"/>
      <c r="AA667" s="399"/>
      <c r="AB667" s="399"/>
      <c r="AC667" s="55"/>
      <c r="AD667" s="55"/>
      <c r="AE667" s="55"/>
      <c r="AF667" s="55"/>
      <c r="AG667" s="55"/>
      <c r="AH667" s="55"/>
      <c r="AI667" s="55"/>
      <c r="AJ667" s="55"/>
      <c r="AK667" s="55"/>
    </row>
    <row r="668" spans="2:37" ht="15.75" customHeight="1">
      <c r="B668" s="55"/>
      <c r="C668" s="55"/>
      <c r="D668" s="55"/>
      <c r="E668" s="55"/>
      <c r="F668" s="55"/>
      <c r="G668" s="55"/>
      <c r="H668" s="399"/>
      <c r="I668" s="55"/>
      <c r="J668" s="55"/>
      <c r="K668" s="55"/>
      <c r="L668" s="399"/>
      <c r="M668" s="399"/>
      <c r="N668" s="55"/>
      <c r="O668" s="55"/>
      <c r="P668" s="55"/>
      <c r="Q668" s="399"/>
      <c r="R668" s="399"/>
      <c r="S668" s="55"/>
      <c r="T668" s="55"/>
      <c r="U668" s="55"/>
      <c r="V668" s="399"/>
      <c r="W668" s="399"/>
      <c r="X668" s="55"/>
      <c r="Y668" s="55"/>
      <c r="Z668" s="55"/>
      <c r="AA668" s="399"/>
      <c r="AB668" s="399"/>
      <c r="AC668" s="55"/>
      <c r="AD668" s="55"/>
      <c r="AE668" s="55"/>
      <c r="AF668" s="55"/>
      <c r="AG668" s="55"/>
      <c r="AH668" s="55"/>
      <c r="AI668" s="55"/>
      <c r="AJ668" s="55"/>
      <c r="AK668" s="55"/>
    </row>
    <row r="669" spans="2:37" ht="15.75" customHeight="1">
      <c r="B669" s="55"/>
      <c r="C669" s="55"/>
      <c r="D669" s="55"/>
      <c r="E669" s="55"/>
      <c r="F669" s="55"/>
      <c r="G669" s="55"/>
      <c r="H669" s="399"/>
      <c r="I669" s="55"/>
      <c r="J669" s="55"/>
      <c r="K669" s="55"/>
      <c r="L669" s="399"/>
      <c r="M669" s="399"/>
      <c r="N669" s="55"/>
      <c r="O669" s="55"/>
      <c r="P669" s="55"/>
      <c r="Q669" s="399"/>
      <c r="R669" s="399"/>
      <c r="S669" s="55"/>
      <c r="T669" s="55"/>
      <c r="U669" s="55"/>
      <c r="V669" s="399"/>
      <c r="W669" s="399"/>
      <c r="X669" s="55"/>
      <c r="Y669" s="55"/>
      <c r="Z669" s="55"/>
      <c r="AA669" s="399"/>
      <c r="AB669" s="399"/>
      <c r="AC669" s="55"/>
      <c r="AD669" s="55"/>
      <c r="AE669" s="55"/>
      <c r="AF669" s="55"/>
      <c r="AG669" s="55"/>
      <c r="AH669" s="55"/>
      <c r="AI669" s="55"/>
      <c r="AJ669" s="55"/>
      <c r="AK669" s="55"/>
    </row>
    <row r="670" spans="2:37" ht="15.75" customHeight="1">
      <c r="B670" s="55"/>
      <c r="C670" s="55"/>
      <c r="D670" s="55"/>
      <c r="E670" s="55"/>
      <c r="F670" s="55"/>
      <c r="G670" s="55"/>
      <c r="H670" s="399"/>
      <c r="I670" s="55"/>
      <c r="J670" s="55"/>
      <c r="K670" s="55"/>
      <c r="L670" s="399"/>
      <c r="M670" s="399"/>
      <c r="N670" s="55"/>
      <c r="O670" s="55"/>
      <c r="P670" s="55"/>
      <c r="Q670" s="399"/>
      <c r="R670" s="399"/>
      <c r="S670" s="55"/>
      <c r="T670" s="55"/>
      <c r="U670" s="55"/>
      <c r="V670" s="399"/>
      <c r="W670" s="399"/>
      <c r="X670" s="55"/>
      <c r="Y670" s="55"/>
      <c r="Z670" s="55"/>
      <c r="AA670" s="399"/>
      <c r="AB670" s="399"/>
      <c r="AC670" s="55"/>
      <c r="AD670" s="55"/>
      <c r="AE670" s="55"/>
      <c r="AF670" s="55"/>
      <c r="AG670" s="55"/>
      <c r="AH670" s="55"/>
      <c r="AI670" s="55"/>
      <c r="AJ670" s="55"/>
      <c r="AK670" s="55"/>
    </row>
    <row r="671" spans="2:37" ht="15.75" customHeight="1">
      <c r="B671" s="55"/>
      <c r="C671" s="55"/>
      <c r="D671" s="55"/>
      <c r="E671" s="55"/>
      <c r="F671" s="55"/>
      <c r="G671" s="55"/>
      <c r="H671" s="399"/>
      <c r="I671" s="55"/>
      <c r="J671" s="55"/>
      <c r="K671" s="55"/>
      <c r="L671" s="399"/>
      <c r="M671" s="399"/>
      <c r="N671" s="55"/>
      <c r="O671" s="55"/>
      <c r="P671" s="55"/>
      <c r="Q671" s="399"/>
      <c r="R671" s="399"/>
      <c r="S671" s="55"/>
      <c r="T671" s="55"/>
      <c r="U671" s="55"/>
      <c r="V671" s="399"/>
      <c r="W671" s="399"/>
      <c r="X671" s="55"/>
      <c r="Y671" s="55"/>
      <c r="Z671" s="55"/>
      <c r="AA671" s="399"/>
      <c r="AB671" s="399"/>
      <c r="AC671" s="55"/>
      <c r="AD671" s="55"/>
      <c r="AE671" s="55"/>
      <c r="AF671" s="55"/>
      <c r="AG671" s="55"/>
      <c r="AH671" s="55"/>
      <c r="AI671" s="55"/>
      <c r="AJ671" s="55"/>
      <c r="AK671" s="55"/>
    </row>
    <row r="672" spans="2:37" ht="15.75" customHeight="1">
      <c r="B672" s="55"/>
      <c r="C672" s="55"/>
      <c r="D672" s="55"/>
      <c r="E672" s="55"/>
      <c r="F672" s="55"/>
      <c r="G672" s="55"/>
      <c r="H672" s="399"/>
      <c r="I672" s="55"/>
      <c r="J672" s="55"/>
      <c r="K672" s="55"/>
      <c r="L672" s="399"/>
      <c r="M672" s="399"/>
      <c r="N672" s="55"/>
      <c r="O672" s="55"/>
      <c r="P672" s="55"/>
      <c r="Q672" s="399"/>
      <c r="R672" s="399"/>
      <c r="S672" s="55"/>
      <c r="T672" s="55"/>
      <c r="U672" s="55"/>
      <c r="V672" s="399"/>
      <c r="W672" s="399"/>
      <c r="X672" s="55"/>
      <c r="Y672" s="55"/>
      <c r="Z672" s="55"/>
      <c r="AA672" s="399"/>
      <c r="AB672" s="399"/>
      <c r="AC672" s="55"/>
      <c r="AD672" s="55"/>
      <c r="AE672" s="55"/>
      <c r="AF672" s="55"/>
      <c r="AG672" s="55"/>
      <c r="AH672" s="55"/>
      <c r="AI672" s="55"/>
      <c r="AJ672" s="55"/>
      <c r="AK672" s="55"/>
    </row>
    <row r="673" spans="2:37" ht="15.75" customHeight="1">
      <c r="B673" s="55"/>
      <c r="C673" s="55"/>
      <c r="D673" s="55"/>
      <c r="E673" s="55"/>
      <c r="F673" s="55"/>
      <c r="G673" s="55"/>
      <c r="H673" s="399"/>
      <c r="I673" s="55"/>
      <c r="J673" s="55"/>
      <c r="K673" s="55"/>
      <c r="L673" s="399"/>
      <c r="M673" s="399"/>
      <c r="N673" s="55"/>
      <c r="O673" s="55"/>
      <c r="P673" s="55"/>
      <c r="Q673" s="399"/>
      <c r="R673" s="399"/>
      <c r="S673" s="55"/>
      <c r="T673" s="55"/>
      <c r="U673" s="55"/>
      <c r="V673" s="399"/>
      <c r="W673" s="399"/>
      <c r="X673" s="55"/>
      <c r="Y673" s="55"/>
      <c r="Z673" s="55"/>
      <c r="AA673" s="399"/>
      <c r="AB673" s="399"/>
      <c r="AC673" s="55"/>
      <c r="AD673" s="55"/>
      <c r="AE673" s="55"/>
      <c r="AF673" s="55"/>
      <c r="AG673" s="55"/>
      <c r="AH673" s="55"/>
      <c r="AI673" s="55"/>
      <c r="AJ673" s="55"/>
      <c r="AK673" s="55"/>
    </row>
    <row r="674" spans="2:37" ht="15.75" customHeight="1">
      <c r="B674" s="55"/>
      <c r="C674" s="55"/>
      <c r="D674" s="55"/>
      <c r="E674" s="55"/>
      <c r="F674" s="55"/>
      <c r="G674" s="55"/>
      <c r="H674" s="399"/>
      <c r="I674" s="55"/>
      <c r="J674" s="55"/>
      <c r="K674" s="55"/>
      <c r="L674" s="399"/>
      <c r="M674" s="399"/>
      <c r="N674" s="55"/>
      <c r="O674" s="55"/>
      <c r="P674" s="55"/>
      <c r="Q674" s="399"/>
      <c r="R674" s="399"/>
      <c r="S674" s="55"/>
      <c r="T674" s="55"/>
      <c r="U674" s="55"/>
      <c r="V674" s="399"/>
      <c r="W674" s="399"/>
      <c r="X674" s="55"/>
      <c r="Y674" s="55"/>
      <c r="Z674" s="55"/>
      <c r="AA674" s="399"/>
      <c r="AB674" s="399"/>
      <c r="AC674" s="55"/>
      <c r="AD674" s="55"/>
      <c r="AE674" s="55"/>
      <c r="AF674" s="55"/>
      <c r="AG674" s="55"/>
      <c r="AH674" s="55"/>
      <c r="AI674" s="55"/>
      <c r="AJ674" s="55"/>
      <c r="AK674" s="55"/>
    </row>
    <row r="675" spans="2:37" ht="15.75" customHeight="1">
      <c r="B675" s="55"/>
      <c r="C675" s="55"/>
      <c r="D675" s="55"/>
      <c r="E675" s="55"/>
      <c r="F675" s="55"/>
      <c r="G675" s="55"/>
      <c r="H675" s="399"/>
      <c r="I675" s="55"/>
      <c r="J675" s="55"/>
      <c r="K675" s="55"/>
      <c r="L675" s="399"/>
      <c r="M675" s="399"/>
      <c r="N675" s="55"/>
      <c r="O675" s="55"/>
      <c r="P675" s="55"/>
      <c r="Q675" s="399"/>
      <c r="R675" s="399"/>
      <c r="S675" s="55"/>
      <c r="T675" s="55"/>
      <c r="U675" s="55"/>
      <c r="V675" s="399"/>
      <c r="W675" s="399"/>
      <c r="X675" s="55"/>
      <c r="Y675" s="55"/>
      <c r="Z675" s="55"/>
      <c r="AA675" s="399"/>
      <c r="AB675" s="399"/>
      <c r="AC675" s="55"/>
      <c r="AD675" s="55"/>
      <c r="AE675" s="55"/>
      <c r="AF675" s="55"/>
      <c r="AG675" s="55"/>
      <c r="AH675" s="55"/>
      <c r="AI675" s="55"/>
      <c r="AJ675" s="55"/>
      <c r="AK675" s="55"/>
    </row>
    <row r="676" spans="2:37" ht="15.75" customHeight="1">
      <c r="B676" s="55"/>
      <c r="C676" s="55"/>
      <c r="D676" s="55"/>
      <c r="E676" s="55"/>
      <c r="F676" s="55"/>
      <c r="G676" s="55"/>
      <c r="H676" s="399"/>
      <c r="I676" s="55"/>
      <c r="J676" s="55"/>
      <c r="K676" s="55"/>
      <c r="L676" s="399"/>
      <c r="M676" s="399"/>
      <c r="N676" s="55"/>
      <c r="O676" s="55"/>
      <c r="P676" s="55"/>
      <c r="Q676" s="399"/>
      <c r="R676" s="399"/>
      <c r="S676" s="55"/>
      <c r="T676" s="55"/>
      <c r="U676" s="55"/>
      <c r="V676" s="399"/>
      <c r="W676" s="399"/>
      <c r="X676" s="55"/>
      <c r="Y676" s="55"/>
      <c r="Z676" s="55"/>
      <c r="AA676" s="399"/>
      <c r="AB676" s="399"/>
      <c r="AC676" s="55"/>
      <c r="AD676" s="55"/>
      <c r="AE676" s="55"/>
      <c r="AF676" s="55"/>
      <c r="AG676" s="55"/>
      <c r="AH676" s="55"/>
      <c r="AI676" s="55"/>
      <c r="AJ676" s="55"/>
      <c r="AK676" s="55"/>
    </row>
    <row r="677" spans="2:37" ht="15.75" customHeight="1">
      <c r="B677" s="55"/>
      <c r="C677" s="55"/>
      <c r="D677" s="55"/>
      <c r="E677" s="55"/>
      <c r="F677" s="55"/>
      <c r="G677" s="55"/>
      <c r="H677" s="399"/>
      <c r="I677" s="55"/>
      <c r="J677" s="55"/>
      <c r="K677" s="55"/>
      <c r="L677" s="399"/>
      <c r="M677" s="399"/>
      <c r="N677" s="55"/>
      <c r="O677" s="55"/>
      <c r="P677" s="55"/>
      <c r="Q677" s="399"/>
      <c r="R677" s="399"/>
      <c r="S677" s="55"/>
      <c r="T677" s="55"/>
      <c r="U677" s="55"/>
      <c r="V677" s="399"/>
      <c r="W677" s="399"/>
      <c r="X677" s="55"/>
      <c r="Y677" s="55"/>
      <c r="Z677" s="55"/>
      <c r="AA677" s="399"/>
      <c r="AB677" s="399"/>
      <c r="AC677" s="55"/>
      <c r="AD677" s="55"/>
      <c r="AE677" s="55"/>
      <c r="AF677" s="55"/>
      <c r="AG677" s="55"/>
      <c r="AH677" s="55"/>
      <c r="AI677" s="55"/>
      <c r="AJ677" s="55"/>
      <c r="AK677" s="55"/>
    </row>
    <row r="678" spans="2:37" ht="15.75" customHeight="1">
      <c r="B678" s="55"/>
      <c r="C678" s="55"/>
      <c r="D678" s="55"/>
      <c r="E678" s="55"/>
      <c r="F678" s="55"/>
      <c r="G678" s="55"/>
      <c r="H678" s="399"/>
      <c r="I678" s="55"/>
      <c r="J678" s="55"/>
      <c r="K678" s="55"/>
      <c r="L678" s="399"/>
      <c r="M678" s="399"/>
      <c r="N678" s="55"/>
      <c r="O678" s="55"/>
      <c r="P678" s="55"/>
      <c r="Q678" s="399"/>
      <c r="R678" s="399"/>
      <c r="S678" s="55"/>
      <c r="T678" s="55"/>
      <c r="U678" s="55"/>
      <c r="V678" s="399"/>
      <c r="W678" s="399"/>
      <c r="X678" s="55"/>
      <c r="Y678" s="55"/>
      <c r="Z678" s="55"/>
      <c r="AA678" s="399"/>
      <c r="AB678" s="399"/>
      <c r="AC678" s="55"/>
      <c r="AD678" s="55"/>
      <c r="AE678" s="55"/>
      <c r="AF678" s="55"/>
      <c r="AG678" s="55"/>
      <c r="AH678" s="55"/>
      <c r="AI678" s="55"/>
      <c r="AJ678" s="55"/>
      <c r="AK678" s="55"/>
    </row>
    <row r="679" spans="2:37" ht="15.75" customHeight="1">
      <c r="B679" s="55"/>
      <c r="C679" s="55"/>
      <c r="D679" s="55"/>
      <c r="E679" s="55"/>
      <c r="F679" s="55"/>
      <c r="G679" s="55"/>
      <c r="H679" s="399"/>
      <c r="I679" s="55"/>
      <c r="J679" s="55"/>
      <c r="K679" s="55"/>
      <c r="L679" s="399"/>
      <c r="M679" s="399"/>
      <c r="N679" s="55"/>
      <c r="O679" s="55"/>
      <c r="P679" s="55"/>
      <c r="Q679" s="399"/>
      <c r="R679" s="399"/>
      <c r="S679" s="55"/>
      <c r="T679" s="55"/>
      <c r="U679" s="55"/>
      <c r="V679" s="399"/>
      <c r="W679" s="399"/>
      <c r="X679" s="55"/>
      <c r="Y679" s="55"/>
      <c r="Z679" s="55"/>
      <c r="AA679" s="399"/>
      <c r="AB679" s="399"/>
      <c r="AC679" s="55"/>
      <c r="AD679" s="55"/>
      <c r="AE679" s="55"/>
      <c r="AF679" s="55"/>
      <c r="AG679" s="55"/>
      <c r="AH679" s="55"/>
      <c r="AI679" s="55"/>
      <c r="AJ679" s="55"/>
      <c r="AK679" s="55"/>
    </row>
    <row r="680" spans="2:37" ht="15.75" customHeight="1">
      <c r="B680" s="55"/>
      <c r="C680" s="55"/>
      <c r="D680" s="55"/>
      <c r="E680" s="55"/>
      <c r="F680" s="55"/>
      <c r="G680" s="55"/>
      <c r="H680" s="399"/>
      <c r="I680" s="55"/>
      <c r="J680" s="55"/>
      <c r="K680" s="55"/>
      <c r="L680" s="399"/>
      <c r="M680" s="399"/>
      <c r="N680" s="55"/>
      <c r="O680" s="55"/>
      <c r="P680" s="55"/>
      <c r="Q680" s="399"/>
      <c r="R680" s="399"/>
      <c r="S680" s="55"/>
      <c r="T680" s="55"/>
      <c r="U680" s="55"/>
      <c r="V680" s="399"/>
      <c r="W680" s="399"/>
      <c r="X680" s="55"/>
      <c r="Y680" s="55"/>
      <c r="Z680" s="55"/>
      <c r="AA680" s="399"/>
      <c r="AB680" s="399"/>
      <c r="AC680" s="55"/>
      <c r="AD680" s="55"/>
      <c r="AE680" s="55"/>
      <c r="AF680" s="55"/>
      <c r="AG680" s="55"/>
      <c r="AH680" s="55"/>
      <c r="AI680" s="55"/>
      <c r="AJ680" s="55"/>
      <c r="AK680" s="55"/>
    </row>
    <row r="681" spans="2:37" ht="15.75" customHeight="1">
      <c r="B681" s="55"/>
      <c r="C681" s="55"/>
      <c r="D681" s="55"/>
      <c r="E681" s="55"/>
      <c r="F681" s="55"/>
      <c r="G681" s="55"/>
      <c r="H681" s="399"/>
      <c r="I681" s="55"/>
      <c r="J681" s="55"/>
      <c r="K681" s="55"/>
      <c r="L681" s="399"/>
      <c r="M681" s="399"/>
      <c r="N681" s="55"/>
      <c r="O681" s="55"/>
      <c r="P681" s="55"/>
      <c r="Q681" s="399"/>
      <c r="R681" s="399"/>
      <c r="S681" s="55"/>
      <c r="T681" s="55"/>
      <c r="U681" s="55"/>
      <c r="V681" s="399"/>
      <c r="W681" s="399"/>
      <c r="X681" s="55"/>
      <c r="Y681" s="55"/>
      <c r="Z681" s="55"/>
      <c r="AA681" s="399"/>
      <c r="AB681" s="399"/>
      <c r="AC681" s="55"/>
      <c r="AD681" s="55"/>
      <c r="AE681" s="55"/>
      <c r="AF681" s="55"/>
      <c r="AG681" s="55"/>
      <c r="AH681" s="55"/>
      <c r="AI681" s="55"/>
      <c r="AJ681" s="55"/>
      <c r="AK681" s="55"/>
    </row>
    <row r="682" spans="2:37" ht="15.75" customHeight="1">
      <c r="B682" s="55"/>
      <c r="C682" s="55"/>
      <c r="D682" s="55"/>
      <c r="E682" s="55"/>
      <c r="F682" s="55"/>
      <c r="G682" s="55"/>
      <c r="H682" s="399"/>
      <c r="I682" s="55"/>
      <c r="J682" s="55"/>
      <c r="K682" s="55"/>
      <c r="L682" s="399"/>
      <c r="M682" s="399"/>
      <c r="N682" s="55"/>
      <c r="O682" s="55"/>
      <c r="P682" s="55"/>
      <c r="Q682" s="399"/>
      <c r="R682" s="399"/>
      <c r="S682" s="55"/>
      <c r="T682" s="55"/>
      <c r="U682" s="55"/>
      <c r="V682" s="399"/>
      <c r="W682" s="399"/>
      <c r="X682" s="55"/>
      <c r="Y682" s="55"/>
      <c r="Z682" s="55"/>
      <c r="AA682" s="399"/>
      <c r="AB682" s="399"/>
      <c r="AC682" s="55"/>
      <c r="AD682" s="55"/>
      <c r="AE682" s="55"/>
      <c r="AF682" s="55"/>
      <c r="AG682" s="55"/>
      <c r="AH682" s="55"/>
      <c r="AI682" s="55"/>
      <c r="AJ682" s="55"/>
      <c r="AK682" s="55"/>
    </row>
    <row r="683" spans="2:37" ht="15.75" customHeight="1">
      <c r="B683" s="55"/>
      <c r="C683" s="55"/>
      <c r="D683" s="55"/>
      <c r="E683" s="55"/>
      <c r="F683" s="55"/>
      <c r="G683" s="55"/>
      <c r="H683" s="399"/>
      <c r="I683" s="55"/>
      <c r="J683" s="55"/>
      <c r="K683" s="55"/>
      <c r="L683" s="399"/>
      <c r="M683" s="399"/>
      <c r="N683" s="55"/>
      <c r="O683" s="55"/>
      <c r="P683" s="55"/>
      <c r="Q683" s="399"/>
      <c r="R683" s="399"/>
      <c r="S683" s="55"/>
      <c r="T683" s="55"/>
      <c r="U683" s="55"/>
      <c r="V683" s="399"/>
      <c r="W683" s="399"/>
      <c r="X683" s="55"/>
      <c r="Y683" s="55"/>
      <c r="Z683" s="55"/>
      <c r="AA683" s="399"/>
      <c r="AB683" s="399"/>
      <c r="AC683" s="55"/>
      <c r="AD683" s="55"/>
      <c r="AE683" s="55"/>
      <c r="AF683" s="55"/>
      <c r="AG683" s="55"/>
      <c r="AH683" s="55"/>
      <c r="AI683" s="55"/>
      <c r="AJ683" s="55"/>
      <c r="AK683" s="55"/>
    </row>
    <row r="684" spans="2:37" ht="15.75" customHeight="1">
      <c r="B684" s="55"/>
      <c r="C684" s="55"/>
      <c r="D684" s="55"/>
      <c r="E684" s="55"/>
      <c r="F684" s="55"/>
      <c r="G684" s="55"/>
      <c r="H684" s="399"/>
      <c r="I684" s="55"/>
      <c r="J684" s="55"/>
      <c r="K684" s="55"/>
      <c r="L684" s="399"/>
      <c r="M684" s="399"/>
      <c r="N684" s="55"/>
      <c r="O684" s="55"/>
      <c r="P684" s="55"/>
      <c r="Q684" s="399"/>
      <c r="R684" s="399"/>
      <c r="S684" s="55"/>
      <c r="T684" s="55"/>
      <c r="U684" s="55"/>
      <c r="V684" s="399"/>
      <c r="W684" s="399"/>
      <c r="X684" s="55"/>
      <c r="Y684" s="55"/>
      <c r="Z684" s="55"/>
      <c r="AA684" s="399"/>
      <c r="AB684" s="399"/>
      <c r="AC684" s="55"/>
      <c r="AD684" s="55"/>
      <c r="AE684" s="55"/>
      <c r="AF684" s="55"/>
      <c r="AG684" s="55"/>
      <c r="AH684" s="55"/>
      <c r="AI684" s="55"/>
      <c r="AJ684" s="55"/>
      <c r="AK684" s="55"/>
    </row>
    <row r="685" spans="2:37" ht="15.75" customHeight="1">
      <c r="B685" s="55"/>
      <c r="C685" s="55"/>
      <c r="D685" s="55"/>
      <c r="E685" s="55"/>
      <c r="F685" s="55"/>
      <c r="G685" s="55"/>
      <c r="H685" s="399"/>
      <c r="I685" s="55"/>
      <c r="J685" s="55"/>
      <c r="K685" s="55"/>
      <c r="L685" s="399"/>
      <c r="M685" s="399"/>
      <c r="N685" s="55"/>
      <c r="O685" s="55"/>
      <c r="P685" s="55"/>
      <c r="Q685" s="399"/>
      <c r="R685" s="399"/>
      <c r="S685" s="55"/>
      <c r="T685" s="55"/>
      <c r="U685" s="55"/>
      <c r="V685" s="399"/>
      <c r="W685" s="399"/>
      <c r="X685" s="55"/>
      <c r="Y685" s="55"/>
      <c r="Z685" s="55"/>
      <c r="AA685" s="399"/>
      <c r="AB685" s="399"/>
      <c r="AC685" s="55"/>
      <c r="AD685" s="55"/>
      <c r="AE685" s="55"/>
      <c r="AF685" s="55"/>
      <c r="AG685" s="55"/>
      <c r="AH685" s="55"/>
      <c r="AI685" s="55"/>
      <c r="AJ685" s="55"/>
      <c r="AK685" s="55"/>
    </row>
    <row r="686" spans="2:37" ht="15.75" customHeight="1">
      <c r="B686" s="55"/>
      <c r="C686" s="55"/>
      <c r="D686" s="55"/>
      <c r="E686" s="55"/>
      <c r="F686" s="55"/>
      <c r="G686" s="55"/>
      <c r="H686" s="399"/>
      <c r="I686" s="55"/>
      <c r="J686" s="55"/>
      <c r="K686" s="55"/>
      <c r="L686" s="399"/>
      <c r="M686" s="399"/>
      <c r="N686" s="55"/>
      <c r="O686" s="55"/>
      <c r="P686" s="55"/>
      <c r="Q686" s="399"/>
      <c r="R686" s="399"/>
      <c r="S686" s="55"/>
      <c r="T686" s="55"/>
      <c r="U686" s="55"/>
      <c r="V686" s="399"/>
      <c r="W686" s="399"/>
      <c r="X686" s="55"/>
      <c r="Y686" s="55"/>
      <c r="Z686" s="55"/>
      <c r="AA686" s="399"/>
      <c r="AB686" s="399"/>
      <c r="AC686" s="55"/>
      <c r="AD686" s="55"/>
      <c r="AE686" s="55"/>
      <c r="AF686" s="55"/>
      <c r="AG686" s="55"/>
      <c r="AH686" s="55"/>
      <c r="AI686" s="55"/>
      <c r="AJ686" s="55"/>
      <c r="AK686" s="55"/>
    </row>
    <row r="687" spans="2:37" ht="15.75" customHeight="1">
      <c r="B687" s="55"/>
      <c r="C687" s="55"/>
      <c r="D687" s="55"/>
      <c r="E687" s="55"/>
      <c r="F687" s="55"/>
      <c r="G687" s="55"/>
      <c r="H687" s="399"/>
      <c r="I687" s="55"/>
      <c r="J687" s="55"/>
      <c r="K687" s="55"/>
      <c r="L687" s="399"/>
      <c r="M687" s="399"/>
      <c r="N687" s="55"/>
      <c r="O687" s="55"/>
      <c r="P687" s="55"/>
      <c r="Q687" s="399"/>
      <c r="R687" s="399"/>
      <c r="S687" s="55"/>
      <c r="T687" s="55"/>
      <c r="U687" s="55"/>
      <c r="V687" s="399"/>
      <c r="W687" s="399"/>
      <c r="X687" s="55"/>
      <c r="Y687" s="55"/>
      <c r="Z687" s="55"/>
      <c r="AA687" s="399"/>
      <c r="AB687" s="399"/>
      <c r="AC687" s="55"/>
      <c r="AD687" s="55"/>
      <c r="AE687" s="55"/>
      <c r="AF687" s="55"/>
      <c r="AG687" s="55"/>
      <c r="AH687" s="55"/>
      <c r="AI687" s="55"/>
      <c r="AJ687" s="55"/>
      <c r="AK687" s="55"/>
    </row>
    <row r="688" spans="2:37" ht="15.75" customHeight="1">
      <c r="B688" s="55"/>
      <c r="C688" s="55"/>
      <c r="D688" s="55"/>
      <c r="E688" s="55"/>
      <c r="F688" s="55"/>
      <c r="G688" s="55"/>
      <c r="H688" s="399"/>
      <c r="I688" s="55"/>
      <c r="J688" s="55"/>
      <c r="K688" s="55"/>
      <c r="L688" s="399"/>
      <c r="M688" s="399"/>
      <c r="N688" s="55"/>
      <c r="O688" s="55"/>
      <c r="P688" s="55"/>
      <c r="Q688" s="399"/>
      <c r="R688" s="399"/>
      <c r="S688" s="55"/>
      <c r="T688" s="55"/>
      <c r="U688" s="55"/>
      <c r="V688" s="399"/>
      <c r="W688" s="399"/>
      <c r="X688" s="55"/>
      <c r="Y688" s="55"/>
      <c r="Z688" s="55"/>
      <c r="AA688" s="399"/>
      <c r="AB688" s="399"/>
      <c r="AC688" s="55"/>
      <c r="AD688" s="55"/>
      <c r="AE688" s="55"/>
      <c r="AF688" s="55"/>
      <c r="AG688" s="55"/>
      <c r="AH688" s="55"/>
      <c r="AI688" s="55"/>
      <c r="AJ688" s="55"/>
      <c r="AK688" s="55"/>
    </row>
    <row r="689" spans="2:37" ht="15.75" customHeight="1">
      <c r="B689" s="55"/>
      <c r="C689" s="55"/>
      <c r="D689" s="55"/>
      <c r="E689" s="55"/>
      <c r="F689" s="55"/>
      <c r="G689" s="55"/>
      <c r="H689" s="399"/>
      <c r="I689" s="55"/>
      <c r="J689" s="55"/>
      <c r="K689" s="55"/>
      <c r="L689" s="399"/>
      <c r="M689" s="399"/>
      <c r="N689" s="55"/>
      <c r="O689" s="55"/>
      <c r="P689" s="55"/>
      <c r="Q689" s="399"/>
      <c r="R689" s="399"/>
      <c r="S689" s="55"/>
      <c r="T689" s="55"/>
      <c r="U689" s="55"/>
      <c r="V689" s="399"/>
      <c r="W689" s="399"/>
      <c r="X689" s="55"/>
      <c r="Y689" s="55"/>
      <c r="Z689" s="55"/>
      <c r="AA689" s="399"/>
      <c r="AB689" s="399"/>
      <c r="AC689" s="55"/>
      <c r="AD689" s="55"/>
      <c r="AE689" s="55"/>
      <c r="AF689" s="55"/>
      <c r="AG689" s="55"/>
      <c r="AH689" s="55"/>
      <c r="AI689" s="55"/>
      <c r="AJ689" s="55"/>
      <c r="AK689" s="55"/>
    </row>
    <row r="690" spans="2:37" ht="15.75" customHeight="1">
      <c r="B690" s="55"/>
      <c r="C690" s="55"/>
      <c r="D690" s="55"/>
      <c r="E690" s="55"/>
      <c r="F690" s="55"/>
      <c r="G690" s="55"/>
      <c r="H690" s="399"/>
      <c r="I690" s="55"/>
      <c r="J690" s="55"/>
      <c r="K690" s="55"/>
      <c r="L690" s="399"/>
      <c r="M690" s="399"/>
      <c r="N690" s="55"/>
      <c r="O690" s="55"/>
      <c r="P690" s="55"/>
      <c r="Q690" s="399"/>
      <c r="R690" s="399"/>
      <c r="S690" s="55"/>
      <c r="T690" s="55"/>
      <c r="U690" s="55"/>
      <c r="V690" s="399"/>
      <c r="W690" s="399"/>
      <c r="X690" s="55"/>
      <c r="Y690" s="55"/>
      <c r="Z690" s="55"/>
      <c r="AA690" s="399"/>
      <c r="AB690" s="399"/>
      <c r="AC690" s="55"/>
      <c r="AD690" s="55"/>
      <c r="AE690" s="55"/>
      <c r="AF690" s="55"/>
      <c r="AG690" s="55"/>
      <c r="AH690" s="55"/>
      <c r="AI690" s="55"/>
      <c r="AJ690" s="55"/>
      <c r="AK690" s="55"/>
    </row>
    <row r="691" spans="2:37" ht="15.75" customHeight="1">
      <c r="B691" s="55"/>
      <c r="C691" s="55"/>
      <c r="D691" s="55"/>
      <c r="E691" s="55"/>
      <c r="F691" s="55"/>
      <c r="G691" s="55"/>
      <c r="H691" s="399"/>
      <c r="I691" s="55"/>
      <c r="J691" s="55"/>
      <c r="K691" s="55"/>
      <c r="L691" s="399"/>
      <c r="M691" s="399"/>
      <c r="N691" s="55"/>
      <c r="O691" s="55"/>
      <c r="P691" s="55"/>
      <c r="Q691" s="399"/>
      <c r="R691" s="399"/>
      <c r="S691" s="55"/>
      <c r="T691" s="55"/>
      <c r="U691" s="55"/>
      <c r="V691" s="399"/>
      <c r="W691" s="399"/>
      <c r="X691" s="55"/>
      <c r="Y691" s="55"/>
      <c r="Z691" s="55"/>
      <c r="AA691" s="399"/>
      <c r="AB691" s="399"/>
      <c r="AC691" s="55"/>
      <c r="AD691" s="55"/>
      <c r="AE691" s="55"/>
      <c r="AF691" s="55"/>
      <c r="AG691" s="55"/>
      <c r="AH691" s="55"/>
      <c r="AI691" s="55"/>
      <c r="AJ691" s="55"/>
      <c r="AK691" s="55"/>
    </row>
    <row r="692" spans="2:37" ht="15.75" customHeight="1">
      <c r="B692" s="55"/>
      <c r="C692" s="55"/>
      <c r="D692" s="55"/>
      <c r="E692" s="55"/>
      <c r="F692" s="55"/>
      <c r="G692" s="55"/>
      <c r="H692" s="399"/>
      <c r="I692" s="55"/>
      <c r="J692" s="55"/>
      <c r="K692" s="55"/>
      <c r="L692" s="399"/>
      <c r="M692" s="399"/>
      <c r="N692" s="55"/>
      <c r="O692" s="55"/>
      <c r="P692" s="55"/>
      <c r="Q692" s="399"/>
      <c r="R692" s="399"/>
      <c r="S692" s="55"/>
      <c r="T692" s="55"/>
      <c r="U692" s="55"/>
      <c r="V692" s="399"/>
      <c r="W692" s="399"/>
      <c r="X692" s="55"/>
      <c r="Y692" s="55"/>
      <c r="Z692" s="55"/>
      <c r="AA692" s="399"/>
      <c r="AB692" s="399"/>
      <c r="AC692" s="55"/>
      <c r="AD692" s="55"/>
      <c r="AE692" s="55"/>
      <c r="AF692" s="55"/>
      <c r="AG692" s="55"/>
      <c r="AH692" s="55"/>
      <c r="AI692" s="55"/>
      <c r="AJ692" s="55"/>
      <c r="AK692" s="55"/>
    </row>
    <row r="693" spans="2:37" ht="15.75" customHeight="1">
      <c r="B693" s="55"/>
      <c r="C693" s="55"/>
      <c r="D693" s="55"/>
      <c r="E693" s="55"/>
      <c r="F693" s="55"/>
      <c r="G693" s="55"/>
      <c r="H693" s="399"/>
      <c r="I693" s="55"/>
      <c r="J693" s="55"/>
      <c r="K693" s="55"/>
      <c r="L693" s="399"/>
      <c r="M693" s="399"/>
      <c r="N693" s="55"/>
      <c r="O693" s="55"/>
      <c r="P693" s="55"/>
      <c r="Q693" s="399"/>
      <c r="R693" s="399"/>
      <c r="S693" s="55"/>
      <c r="T693" s="55"/>
      <c r="U693" s="55"/>
      <c r="V693" s="399"/>
      <c r="W693" s="399"/>
      <c r="X693" s="55"/>
      <c r="Y693" s="55"/>
      <c r="Z693" s="55"/>
      <c r="AA693" s="399"/>
      <c r="AB693" s="399"/>
      <c r="AC693" s="55"/>
      <c r="AD693" s="55"/>
      <c r="AE693" s="55"/>
      <c r="AF693" s="55"/>
      <c r="AG693" s="55"/>
      <c r="AH693" s="55"/>
      <c r="AI693" s="55"/>
      <c r="AJ693" s="55"/>
      <c r="AK693" s="55"/>
    </row>
    <row r="694" spans="2:37" ht="15.75" customHeight="1">
      <c r="B694" s="55"/>
      <c r="C694" s="55"/>
      <c r="D694" s="55"/>
      <c r="E694" s="55"/>
      <c r="F694" s="55"/>
      <c r="G694" s="55"/>
      <c r="H694" s="399"/>
      <c r="I694" s="55"/>
      <c r="J694" s="55"/>
      <c r="K694" s="55"/>
      <c r="L694" s="399"/>
      <c r="M694" s="399"/>
      <c r="N694" s="55"/>
      <c r="O694" s="55"/>
      <c r="P694" s="55"/>
      <c r="Q694" s="399"/>
      <c r="R694" s="399"/>
      <c r="S694" s="55"/>
      <c r="T694" s="55"/>
      <c r="U694" s="55"/>
      <c r="V694" s="399"/>
      <c r="W694" s="399"/>
      <c r="X694" s="55"/>
      <c r="Y694" s="55"/>
      <c r="Z694" s="55"/>
      <c r="AA694" s="399"/>
      <c r="AB694" s="399"/>
      <c r="AC694" s="55"/>
      <c r="AD694" s="55"/>
      <c r="AE694" s="55"/>
      <c r="AF694" s="55"/>
      <c r="AG694" s="55"/>
      <c r="AH694" s="55"/>
      <c r="AI694" s="55"/>
      <c r="AJ694" s="55"/>
      <c r="AK694" s="55"/>
    </row>
    <row r="695" spans="2:37" ht="15.75" customHeight="1">
      <c r="B695" s="55"/>
      <c r="C695" s="55"/>
      <c r="D695" s="55"/>
      <c r="E695" s="55"/>
      <c r="F695" s="55"/>
      <c r="G695" s="55"/>
      <c r="H695" s="399"/>
      <c r="I695" s="55"/>
      <c r="J695" s="55"/>
      <c r="K695" s="55"/>
      <c r="L695" s="399"/>
      <c r="M695" s="399"/>
      <c r="N695" s="55"/>
      <c r="O695" s="55"/>
      <c r="P695" s="55"/>
      <c r="Q695" s="399"/>
      <c r="R695" s="399"/>
      <c r="S695" s="55"/>
      <c r="T695" s="55"/>
      <c r="U695" s="55"/>
      <c r="V695" s="399"/>
      <c r="W695" s="399"/>
      <c r="X695" s="55"/>
      <c r="Y695" s="55"/>
      <c r="Z695" s="55"/>
      <c r="AA695" s="399"/>
      <c r="AB695" s="399"/>
      <c r="AC695" s="55"/>
      <c r="AD695" s="55"/>
      <c r="AE695" s="55"/>
      <c r="AF695" s="55"/>
      <c r="AG695" s="55"/>
      <c r="AH695" s="55"/>
      <c r="AI695" s="55"/>
      <c r="AJ695" s="55"/>
      <c r="AK695" s="55"/>
    </row>
    <row r="696" spans="2:37" ht="15.75" customHeight="1">
      <c r="B696" s="55"/>
      <c r="C696" s="55"/>
      <c r="D696" s="55"/>
      <c r="E696" s="55"/>
      <c r="F696" s="55"/>
      <c r="G696" s="55"/>
      <c r="H696" s="399"/>
      <c r="I696" s="55"/>
      <c r="J696" s="55"/>
      <c r="K696" s="55"/>
      <c r="L696" s="399"/>
      <c r="M696" s="399"/>
      <c r="N696" s="55"/>
      <c r="O696" s="55"/>
      <c r="P696" s="55"/>
      <c r="Q696" s="399"/>
      <c r="R696" s="399"/>
      <c r="S696" s="55"/>
      <c r="T696" s="55"/>
      <c r="U696" s="55"/>
      <c r="V696" s="399"/>
      <c r="W696" s="399"/>
      <c r="X696" s="55"/>
      <c r="Y696" s="55"/>
      <c r="Z696" s="55"/>
      <c r="AA696" s="399"/>
      <c r="AB696" s="399"/>
      <c r="AC696" s="55"/>
      <c r="AD696" s="55"/>
      <c r="AE696" s="55"/>
      <c r="AF696" s="55"/>
      <c r="AG696" s="55"/>
      <c r="AH696" s="55"/>
      <c r="AI696" s="55"/>
      <c r="AJ696" s="55"/>
      <c r="AK696" s="55"/>
    </row>
    <row r="697" spans="2:37" ht="15.75" customHeight="1">
      <c r="B697" s="55"/>
      <c r="C697" s="55"/>
      <c r="D697" s="55"/>
      <c r="E697" s="55"/>
      <c r="F697" s="55"/>
      <c r="G697" s="55"/>
      <c r="H697" s="399"/>
      <c r="I697" s="55"/>
      <c r="J697" s="55"/>
      <c r="K697" s="55"/>
      <c r="L697" s="399"/>
      <c r="M697" s="399"/>
      <c r="N697" s="55"/>
      <c r="O697" s="55"/>
      <c r="P697" s="55"/>
      <c r="Q697" s="399"/>
      <c r="R697" s="399"/>
      <c r="S697" s="55"/>
      <c r="T697" s="55"/>
      <c r="U697" s="55"/>
      <c r="V697" s="399"/>
      <c r="W697" s="399"/>
      <c r="X697" s="55"/>
      <c r="Y697" s="55"/>
      <c r="Z697" s="55"/>
      <c r="AA697" s="399"/>
      <c r="AB697" s="399"/>
      <c r="AC697" s="55"/>
      <c r="AD697" s="55"/>
      <c r="AE697" s="55"/>
      <c r="AF697" s="55"/>
      <c r="AG697" s="55"/>
      <c r="AH697" s="55"/>
      <c r="AI697" s="55"/>
      <c r="AJ697" s="55"/>
      <c r="AK697" s="55"/>
    </row>
    <row r="698" spans="2:37" ht="15.75" customHeight="1">
      <c r="B698" s="55"/>
      <c r="C698" s="55"/>
      <c r="D698" s="55"/>
      <c r="E698" s="55"/>
      <c r="F698" s="55"/>
      <c r="G698" s="55"/>
      <c r="H698" s="399"/>
      <c r="I698" s="55"/>
      <c r="J698" s="55"/>
      <c r="K698" s="55"/>
      <c r="L698" s="399"/>
      <c r="M698" s="399"/>
      <c r="N698" s="55"/>
      <c r="O698" s="55"/>
      <c r="P698" s="55"/>
      <c r="Q698" s="399"/>
      <c r="R698" s="399"/>
      <c r="S698" s="55"/>
      <c r="T698" s="55"/>
      <c r="U698" s="55"/>
      <c r="V698" s="399"/>
      <c r="W698" s="399"/>
      <c r="X698" s="55"/>
      <c r="Y698" s="55"/>
      <c r="Z698" s="55"/>
      <c r="AA698" s="399"/>
      <c r="AB698" s="399"/>
      <c r="AC698" s="55"/>
      <c r="AD698" s="55"/>
      <c r="AE698" s="55"/>
      <c r="AF698" s="55"/>
      <c r="AG698" s="55"/>
      <c r="AH698" s="55"/>
      <c r="AI698" s="55"/>
      <c r="AJ698" s="55"/>
      <c r="AK698" s="55"/>
    </row>
    <row r="699" spans="2:37" ht="15.75" customHeight="1">
      <c r="B699" s="55"/>
      <c r="C699" s="55"/>
      <c r="D699" s="55"/>
      <c r="E699" s="55"/>
      <c r="F699" s="55"/>
      <c r="G699" s="55"/>
      <c r="H699" s="399"/>
      <c r="I699" s="55"/>
      <c r="J699" s="55"/>
      <c r="K699" s="55"/>
      <c r="L699" s="399"/>
      <c r="M699" s="399"/>
      <c r="N699" s="55"/>
      <c r="O699" s="55"/>
      <c r="P699" s="55"/>
      <c r="Q699" s="399"/>
      <c r="R699" s="399"/>
      <c r="S699" s="55"/>
      <c r="T699" s="55"/>
      <c r="U699" s="55"/>
      <c r="V699" s="399"/>
      <c r="W699" s="399"/>
      <c r="X699" s="55"/>
      <c r="Y699" s="55"/>
      <c r="Z699" s="55"/>
      <c r="AA699" s="399"/>
      <c r="AB699" s="399"/>
      <c r="AC699" s="55"/>
      <c r="AD699" s="55"/>
      <c r="AE699" s="55"/>
      <c r="AF699" s="55"/>
      <c r="AG699" s="55"/>
      <c r="AH699" s="55"/>
      <c r="AI699" s="55"/>
      <c r="AJ699" s="55"/>
      <c r="AK699" s="55"/>
    </row>
    <row r="700" spans="2:37" ht="15.75" customHeight="1">
      <c r="B700" s="55"/>
      <c r="C700" s="55"/>
      <c r="D700" s="55"/>
      <c r="E700" s="55"/>
      <c r="F700" s="55"/>
      <c r="G700" s="55"/>
      <c r="H700" s="399"/>
      <c r="I700" s="55"/>
      <c r="J700" s="55"/>
      <c r="K700" s="55"/>
      <c r="L700" s="399"/>
      <c r="M700" s="399"/>
      <c r="N700" s="55"/>
      <c r="O700" s="55"/>
      <c r="P700" s="55"/>
      <c r="Q700" s="399"/>
      <c r="R700" s="399"/>
      <c r="S700" s="55"/>
      <c r="T700" s="55"/>
      <c r="U700" s="55"/>
      <c r="V700" s="399"/>
      <c r="W700" s="399"/>
      <c r="X700" s="55"/>
      <c r="Y700" s="55"/>
      <c r="Z700" s="55"/>
      <c r="AA700" s="399"/>
      <c r="AB700" s="399"/>
      <c r="AC700" s="55"/>
      <c r="AD700" s="55"/>
      <c r="AE700" s="55"/>
      <c r="AF700" s="55"/>
      <c r="AG700" s="55"/>
      <c r="AH700" s="55"/>
      <c r="AI700" s="55"/>
      <c r="AJ700" s="55"/>
      <c r="AK700" s="55"/>
    </row>
    <row r="701" spans="2:37" ht="15.75" customHeight="1">
      <c r="B701" s="55"/>
      <c r="C701" s="55"/>
      <c r="D701" s="55"/>
      <c r="E701" s="55"/>
      <c r="F701" s="55"/>
      <c r="G701" s="55"/>
      <c r="H701" s="399"/>
      <c r="I701" s="55"/>
      <c r="J701" s="55"/>
      <c r="K701" s="55"/>
      <c r="L701" s="399"/>
      <c r="M701" s="399"/>
      <c r="N701" s="55"/>
      <c r="O701" s="55"/>
      <c r="P701" s="55"/>
      <c r="Q701" s="399"/>
      <c r="R701" s="399"/>
      <c r="S701" s="55"/>
      <c r="T701" s="55"/>
      <c r="U701" s="55"/>
      <c r="V701" s="399"/>
      <c r="W701" s="399"/>
      <c r="X701" s="55"/>
      <c r="Y701" s="55"/>
      <c r="Z701" s="55"/>
      <c r="AA701" s="399"/>
      <c r="AB701" s="399"/>
      <c r="AC701" s="55"/>
      <c r="AD701" s="55"/>
      <c r="AE701" s="55"/>
      <c r="AF701" s="55"/>
      <c r="AG701" s="55"/>
      <c r="AH701" s="55"/>
      <c r="AI701" s="55"/>
      <c r="AJ701" s="55"/>
      <c r="AK701" s="55"/>
    </row>
    <row r="702" spans="2:37" ht="15.75" customHeight="1">
      <c r="B702" s="55"/>
      <c r="C702" s="55"/>
      <c r="D702" s="55"/>
      <c r="E702" s="55"/>
      <c r="F702" s="55"/>
      <c r="G702" s="55"/>
      <c r="H702" s="399"/>
      <c r="I702" s="55"/>
      <c r="J702" s="55"/>
      <c r="K702" s="55"/>
      <c r="L702" s="399"/>
      <c r="M702" s="399"/>
      <c r="N702" s="55"/>
      <c r="O702" s="55"/>
      <c r="P702" s="55"/>
      <c r="Q702" s="399"/>
      <c r="R702" s="399"/>
      <c r="S702" s="55"/>
      <c r="T702" s="55"/>
      <c r="U702" s="55"/>
      <c r="V702" s="399"/>
      <c r="W702" s="399"/>
      <c r="X702" s="55"/>
      <c r="Y702" s="55"/>
      <c r="Z702" s="55"/>
      <c r="AA702" s="399"/>
      <c r="AB702" s="399"/>
      <c r="AC702" s="55"/>
      <c r="AD702" s="55"/>
      <c r="AE702" s="55"/>
      <c r="AF702" s="55"/>
      <c r="AG702" s="55"/>
      <c r="AH702" s="55"/>
      <c r="AI702" s="55"/>
      <c r="AJ702" s="55"/>
      <c r="AK702" s="55"/>
    </row>
    <row r="703" spans="2:37" ht="15.75" customHeight="1">
      <c r="B703" s="55"/>
      <c r="C703" s="55"/>
      <c r="D703" s="55"/>
      <c r="E703" s="55"/>
      <c r="F703" s="55"/>
      <c r="G703" s="55"/>
      <c r="H703" s="399"/>
      <c r="I703" s="55"/>
      <c r="J703" s="55"/>
      <c r="K703" s="55"/>
      <c r="L703" s="399"/>
      <c r="M703" s="399"/>
      <c r="N703" s="55"/>
      <c r="O703" s="55"/>
      <c r="P703" s="55"/>
      <c r="Q703" s="399"/>
      <c r="R703" s="399"/>
      <c r="S703" s="55"/>
      <c r="T703" s="55"/>
      <c r="U703" s="55"/>
      <c r="V703" s="399"/>
      <c r="W703" s="399"/>
      <c r="X703" s="55"/>
      <c r="Y703" s="55"/>
      <c r="Z703" s="55"/>
      <c r="AA703" s="399"/>
      <c r="AB703" s="399"/>
      <c r="AC703" s="55"/>
      <c r="AD703" s="55"/>
      <c r="AE703" s="55"/>
      <c r="AF703" s="55"/>
      <c r="AG703" s="55"/>
      <c r="AH703" s="55"/>
      <c r="AI703" s="55"/>
      <c r="AJ703" s="55"/>
      <c r="AK703" s="55"/>
    </row>
    <row r="704" spans="2:37" ht="15.75" customHeight="1">
      <c r="B704" s="55"/>
      <c r="C704" s="55"/>
      <c r="D704" s="55"/>
      <c r="E704" s="55"/>
      <c r="F704" s="55"/>
      <c r="G704" s="55"/>
      <c r="H704" s="399"/>
      <c r="I704" s="55"/>
      <c r="J704" s="55"/>
      <c r="K704" s="55"/>
      <c r="L704" s="399"/>
      <c r="M704" s="399"/>
      <c r="N704" s="55"/>
      <c r="O704" s="55"/>
      <c r="P704" s="55"/>
      <c r="Q704" s="399"/>
      <c r="R704" s="399"/>
      <c r="S704" s="55"/>
      <c r="T704" s="55"/>
      <c r="U704" s="55"/>
      <c r="V704" s="399"/>
      <c r="W704" s="399"/>
      <c r="X704" s="55"/>
      <c r="Y704" s="55"/>
      <c r="Z704" s="55"/>
      <c r="AA704" s="399"/>
      <c r="AB704" s="399"/>
      <c r="AC704" s="55"/>
      <c r="AD704" s="55"/>
      <c r="AE704" s="55"/>
      <c r="AF704" s="55"/>
      <c r="AG704" s="55"/>
      <c r="AH704" s="55"/>
      <c r="AI704" s="55"/>
      <c r="AJ704" s="55"/>
      <c r="AK704" s="55"/>
    </row>
    <row r="705" spans="2:37" ht="15.75" customHeight="1">
      <c r="B705" s="55"/>
      <c r="C705" s="55"/>
      <c r="D705" s="55"/>
      <c r="E705" s="55"/>
      <c r="F705" s="55"/>
      <c r="G705" s="55"/>
      <c r="H705" s="399"/>
      <c r="I705" s="55"/>
      <c r="J705" s="55"/>
      <c r="K705" s="55"/>
      <c r="L705" s="399"/>
      <c r="M705" s="399"/>
      <c r="N705" s="55"/>
      <c r="O705" s="55"/>
      <c r="P705" s="55"/>
      <c r="Q705" s="399"/>
      <c r="R705" s="399"/>
      <c r="S705" s="55"/>
      <c r="T705" s="55"/>
      <c r="U705" s="55"/>
      <c r="V705" s="399"/>
      <c r="W705" s="399"/>
      <c r="X705" s="55"/>
      <c r="Y705" s="55"/>
      <c r="Z705" s="55"/>
      <c r="AA705" s="399"/>
      <c r="AB705" s="399"/>
      <c r="AC705" s="55"/>
      <c r="AD705" s="55"/>
      <c r="AE705" s="55"/>
      <c r="AF705" s="55"/>
      <c r="AG705" s="55"/>
      <c r="AH705" s="55"/>
      <c r="AI705" s="55"/>
      <c r="AJ705" s="55"/>
      <c r="AK705" s="55"/>
    </row>
    <row r="706" spans="2:37" ht="15.75" customHeight="1">
      <c r="B706" s="55"/>
      <c r="C706" s="55"/>
      <c r="D706" s="55"/>
      <c r="E706" s="55"/>
      <c r="F706" s="55"/>
      <c r="G706" s="55"/>
      <c r="H706" s="399"/>
      <c r="I706" s="55"/>
      <c r="J706" s="55"/>
      <c r="K706" s="55"/>
      <c r="L706" s="399"/>
      <c r="M706" s="399"/>
      <c r="N706" s="55"/>
      <c r="O706" s="55"/>
      <c r="P706" s="55"/>
      <c r="Q706" s="399"/>
      <c r="R706" s="399"/>
      <c r="S706" s="55"/>
      <c r="T706" s="55"/>
      <c r="U706" s="55"/>
      <c r="V706" s="399"/>
      <c r="W706" s="399"/>
      <c r="X706" s="55"/>
      <c r="Y706" s="55"/>
      <c r="Z706" s="55"/>
      <c r="AA706" s="399"/>
      <c r="AB706" s="399"/>
      <c r="AC706" s="55"/>
      <c r="AD706" s="55"/>
      <c r="AE706" s="55"/>
      <c r="AF706" s="55"/>
      <c r="AG706" s="55"/>
      <c r="AH706" s="55"/>
      <c r="AI706" s="55"/>
      <c r="AJ706" s="55"/>
      <c r="AK706" s="55"/>
    </row>
    <row r="707" spans="2:37" ht="15.75" customHeight="1">
      <c r="B707" s="55"/>
      <c r="C707" s="55"/>
      <c r="D707" s="55"/>
      <c r="E707" s="55"/>
      <c r="F707" s="55"/>
      <c r="G707" s="55"/>
      <c r="H707" s="399"/>
      <c r="I707" s="55"/>
      <c r="J707" s="55"/>
      <c r="K707" s="55"/>
      <c r="L707" s="399"/>
      <c r="M707" s="399"/>
      <c r="N707" s="55"/>
      <c r="O707" s="55"/>
      <c r="P707" s="55"/>
      <c r="Q707" s="399"/>
      <c r="R707" s="399"/>
      <c r="S707" s="55"/>
      <c r="T707" s="55"/>
      <c r="U707" s="55"/>
      <c r="V707" s="399"/>
      <c r="W707" s="399"/>
      <c r="X707" s="55"/>
      <c r="Y707" s="55"/>
      <c r="Z707" s="55"/>
      <c r="AA707" s="399"/>
      <c r="AB707" s="399"/>
      <c r="AC707" s="55"/>
      <c r="AD707" s="55"/>
      <c r="AE707" s="55"/>
      <c r="AF707" s="55"/>
      <c r="AG707" s="55"/>
      <c r="AH707" s="55"/>
      <c r="AI707" s="55"/>
      <c r="AJ707" s="55"/>
      <c r="AK707" s="55"/>
    </row>
    <row r="708" spans="2:37" ht="15.75" customHeight="1">
      <c r="B708" s="55"/>
      <c r="C708" s="55"/>
      <c r="D708" s="55"/>
      <c r="E708" s="55"/>
      <c r="F708" s="55"/>
      <c r="G708" s="55"/>
      <c r="H708" s="399"/>
      <c r="I708" s="55"/>
      <c r="J708" s="55"/>
      <c r="K708" s="55"/>
      <c r="L708" s="399"/>
      <c r="M708" s="399"/>
      <c r="N708" s="55"/>
      <c r="O708" s="55"/>
      <c r="P708" s="55"/>
      <c r="Q708" s="399"/>
      <c r="R708" s="399"/>
      <c r="S708" s="55"/>
      <c r="T708" s="55"/>
      <c r="U708" s="55"/>
      <c r="V708" s="399"/>
      <c r="W708" s="399"/>
      <c r="X708" s="55"/>
      <c r="Y708" s="55"/>
      <c r="Z708" s="55"/>
      <c r="AA708" s="399"/>
      <c r="AB708" s="399"/>
      <c r="AC708" s="55"/>
      <c r="AD708" s="55"/>
      <c r="AE708" s="55"/>
      <c r="AF708" s="55"/>
      <c r="AG708" s="55"/>
      <c r="AH708" s="55"/>
      <c r="AI708" s="55"/>
      <c r="AJ708" s="55"/>
      <c r="AK708" s="55"/>
    </row>
    <row r="709" spans="2:37" ht="15.75" customHeight="1">
      <c r="B709" s="55"/>
      <c r="C709" s="55"/>
      <c r="D709" s="55"/>
      <c r="E709" s="55"/>
      <c r="F709" s="55"/>
      <c r="G709" s="55"/>
      <c r="H709" s="399"/>
      <c r="I709" s="55"/>
      <c r="J709" s="55"/>
      <c r="K709" s="55"/>
      <c r="L709" s="399"/>
      <c r="M709" s="399"/>
      <c r="N709" s="55"/>
      <c r="O709" s="55"/>
      <c r="P709" s="55"/>
      <c r="Q709" s="399"/>
      <c r="R709" s="399"/>
      <c r="S709" s="55"/>
      <c r="T709" s="55"/>
      <c r="U709" s="55"/>
      <c r="V709" s="399"/>
      <c r="W709" s="399"/>
      <c r="X709" s="55"/>
      <c r="Y709" s="55"/>
      <c r="Z709" s="55"/>
      <c r="AA709" s="399"/>
      <c r="AB709" s="399"/>
      <c r="AC709" s="55"/>
      <c r="AD709" s="55"/>
      <c r="AE709" s="55"/>
      <c r="AF709" s="55"/>
      <c r="AG709" s="55"/>
      <c r="AH709" s="55"/>
      <c r="AI709" s="55"/>
      <c r="AJ709" s="55"/>
      <c r="AK709" s="55"/>
    </row>
    <row r="710" spans="2:37" ht="15.75" customHeight="1">
      <c r="B710" s="55"/>
      <c r="C710" s="55"/>
      <c r="D710" s="55"/>
      <c r="E710" s="55"/>
      <c r="F710" s="55"/>
      <c r="G710" s="55"/>
      <c r="H710" s="399"/>
      <c r="I710" s="55"/>
      <c r="J710" s="55"/>
      <c r="K710" s="55"/>
      <c r="L710" s="399"/>
      <c r="M710" s="399"/>
      <c r="N710" s="55"/>
      <c r="O710" s="55"/>
      <c r="P710" s="55"/>
      <c r="Q710" s="399"/>
      <c r="R710" s="399"/>
      <c r="S710" s="55"/>
      <c r="T710" s="55"/>
      <c r="U710" s="55"/>
      <c r="V710" s="399"/>
      <c r="W710" s="399"/>
      <c r="X710" s="55"/>
      <c r="Y710" s="55"/>
      <c r="Z710" s="55"/>
      <c r="AA710" s="399"/>
      <c r="AB710" s="399"/>
      <c r="AC710" s="55"/>
      <c r="AD710" s="55"/>
      <c r="AE710" s="55"/>
      <c r="AF710" s="55"/>
      <c r="AG710" s="55"/>
      <c r="AH710" s="55"/>
      <c r="AI710" s="55"/>
      <c r="AJ710" s="55"/>
      <c r="AK710" s="55"/>
    </row>
    <row r="711" spans="2:37" ht="15.75" customHeight="1">
      <c r="B711" s="55"/>
      <c r="C711" s="55"/>
      <c r="D711" s="55"/>
      <c r="E711" s="55"/>
      <c r="F711" s="55"/>
      <c r="G711" s="55"/>
      <c r="H711" s="399"/>
      <c r="I711" s="55"/>
      <c r="J711" s="55"/>
      <c r="K711" s="55"/>
      <c r="L711" s="399"/>
      <c r="M711" s="399"/>
      <c r="N711" s="55"/>
      <c r="O711" s="55"/>
      <c r="P711" s="55"/>
      <c r="Q711" s="399"/>
      <c r="R711" s="399"/>
      <c r="S711" s="55"/>
      <c r="T711" s="55"/>
      <c r="U711" s="55"/>
      <c r="V711" s="399"/>
      <c r="W711" s="399"/>
      <c r="X711" s="55"/>
      <c r="Y711" s="55"/>
      <c r="Z711" s="55"/>
      <c r="AA711" s="399"/>
      <c r="AB711" s="399"/>
      <c r="AC711" s="55"/>
      <c r="AD711" s="55"/>
      <c r="AE711" s="55"/>
      <c r="AF711" s="55"/>
      <c r="AG711" s="55"/>
      <c r="AH711" s="55"/>
      <c r="AI711" s="55"/>
      <c r="AJ711" s="55"/>
      <c r="AK711" s="55"/>
    </row>
    <row r="712" spans="2:37" ht="15.75" customHeight="1">
      <c r="B712" s="55"/>
      <c r="C712" s="55"/>
      <c r="D712" s="55"/>
      <c r="E712" s="55"/>
      <c r="F712" s="55"/>
      <c r="G712" s="55"/>
      <c r="H712" s="399"/>
      <c r="I712" s="55"/>
      <c r="J712" s="55"/>
      <c r="K712" s="55"/>
      <c r="L712" s="399"/>
      <c r="M712" s="399"/>
      <c r="N712" s="55"/>
      <c r="O712" s="55"/>
      <c r="P712" s="55"/>
      <c r="Q712" s="399"/>
      <c r="R712" s="399"/>
      <c r="S712" s="55"/>
      <c r="T712" s="55"/>
      <c r="U712" s="55"/>
      <c r="V712" s="399"/>
      <c r="W712" s="399"/>
      <c r="X712" s="55"/>
      <c r="Y712" s="55"/>
      <c r="Z712" s="55"/>
      <c r="AA712" s="399"/>
      <c r="AB712" s="399"/>
      <c r="AC712" s="55"/>
      <c r="AD712" s="55"/>
      <c r="AE712" s="55"/>
      <c r="AF712" s="55"/>
      <c r="AG712" s="55"/>
      <c r="AH712" s="55"/>
      <c r="AI712" s="55"/>
      <c r="AJ712" s="55"/>
      <c r="AK712" s="55"/>
    </row>
    <row r="713" spans="2:37" ht="15.75" customHeight="1">
      <c r="B713" s="55"/>
      <c r="C713" s="55"/>
      <c r="D713" s="55"/>
      <c r="E713" s="55"/>
      <c r="F713" s="55"/>
      <c r="G713" s="55"/>
      <c r="H713" s="399"/>
      <c r="I713" s="55"/>
      <c r="J713" s="55"/>
      <c r="K713" s="55"/>
      <c r="L713" s="399"/>
      <c r="M713" s="399"/>
      <c r="N713" s="55"/>
      <c r="O713" s="55"/>
      <c r="P713" s="55"/>
      <c r="Q713" s="399"/>
      <c r="R713" s="399"/>
      <c r="S713" s="55"/>
      <c r="T713" s="55"/>
      <c r="U713" s="55"/>
      <c r="V713" s="399"/>
      <c r="W713" s="399"/>
      <c r="X713" s="55"/>
      <c r="Y713" s="55"/>
      <c r="Z713" s="55"/>
      <c r="AA713" s="399"/>
      <c r="AB713" s="399"/>
      <c r="AC713" s="55"/>
      <c r="AD713" s="55"/>
      <c r="AE713" s="55"/>
      <c r="AF713" s="55"/>
      <c r="AG713" s="55"/>
      <c r="AH713" s="55"/>
      <c r="AI713" s="55"/>
      <c r="AJ713" s="55"/>
      <c r="AK713" s="55"/>
    </row>
    <row r="714" spans="2:37" ht="15.75" customHeight="1">
      <c r="B714" s="55"/>
      <c r="C714" s="55"/>
      <c r="D714" s="55"/>
      <c r="E714" s="55"/>
      <c r="F714" s="55"/>
      <c r="G714" s="55"/>
      <c r="H714" s="399"/>
      <c r="I714" s="55"/>
      <c r="J714" s="55"/>
      <c r="K714" s="55"/>
      <c r="L714" s="399"/>
      <c r="M714" s="399"/>
      <c r="N714" s="55"/>
      <c r="O714" s="55"/>
      <c r="P714" s="55"/>
      <c r="Q714" s="399"/>
      <c r="R714" s="399"/>
      <c r="S714" s="55"/>
      <c r="T714" s="55"/>
      <c r="U714" s="55"/>
      <c r="V714" s="399"/>
      <c r="W714" s="399"/>
      <c r="X714" s="55"/>
      <c r="Y714" s="55"/>
      <c r="Z714" s="55"/>
      <c r="AA714" s="399"/>
      <c r="AB714" s="399"/>
      <c r="AC714" s="55"/>
      <c r="AD714" s="55"/>
      <c r="AE714" s="55"/>
      <c r="AF714" s="55"/>
      <c r="AG714" s="55"/>
      <c r="AH714" s="55"/>
      <c r="AI714" s="55"/>
      <c r="AJ714" s="55"/>
      <c r="AK714" s="55"/>
    </row>
    <row r="715" spans="2:37" ht="15.75" customHeight="1">
      <c r="B715" s="55"/>
      <c r="C715" s="55"/>
      <c r="D715" s="55"/>
      <c r="E715" s="55"/>
      <c r="F715" s="55"/>
      <c r="G715" s="55"/>
      <c r="H715" s="399"/>
      <c r="I715" s="55"/>
      <c r="J715" s="55"/>
      <c r="K715" s="55"/>
      <c r="L715" s="399"/>
      <c r="M715" s="399"/>
      <c r="N715" s="55"/>
      <c r="O715" s="55"/>
      <c r="P715" s="55"/>
      <c r="Q715" s="399"/>
      <c r="R715" s="399"/>
      <c r="S715" s="55"/>
      <c r="T715" s="55"/>
      <c r="U715" s="55"/>
      <c r="V715" s="399"/>
      <c r="W715" s="399"/>
      <c r="X715" s="55"/>
      <c r="Y715" s="55"/>
      <c r="Z715" s="55"/>
      <c r="AA715" s="399"/>
      <c r="AB715" s="399"/>
      <c r="AC715" s="55"/>
      <c r="AD715" s="55"/>
      <c r="AE715" s="55"/>
      <c r="AF715" s="55"/>
      <c r="AG715" s="55"/>
      <c r="AH715" s="55"/>
      <c r="AI715" s="55"/>
      <c r="AJ715" s="55"/>
      <c r="AK715" s="55"/>
    </row>
    <row r="716" spans="2:37" ht="15.75" customHeight="1">
      <c r="B716" s="55"/>
      <c r="C716" s="55"/>
      <c r="D716" s="55"/>
      <c r="E716" s="55"/>
      <c r="F716" s="55"/>
      <c r="G716" s="55"/>
      <c r="H716" s="399"/>
      <c r="I716" s="55"/>
      <c r="J716" s="55"/>
      <c r="K716" s="55"/>
      <c r="L716" s="399"/>
      <c r="M716" s="399"/>
      <c r="N716" s="55"/>
      <c r="O716" s="55"/>
      <c r="P716" s="55"/>
      <c r="Q716" s="399"/>
      <c r="R716" s="399"/>
      <c r="S716" s="55"/>
      <c r="T716" s="55"/>
      <c r="U716" s="55"/>
      <c r="V716" s="399"/>
      <c r="W716" s="399"/>
      <c r="X716" s="55"/>
      <c r="Y716" s="55"/>
      <c r="Z716" s="55"/>
      <c r="AA716" s="399"/>
      <c r="AB716" s="399"/>
      <c r="AC716" s="55"/>
      <c r="AD716" s="55"/>
      <c r="AE716" s="55"/>
      <c r="AF716" s="55"/>
      <c r="AG716" s="55"/>
      <c r="AH716" s="55"/>
      <c r="AI716" s="55"/>
      <c r="AJ716" s="55"/>
      <c r="AK716" s="55"/>
    </row>
    <row r="717" spans="2:37" ht="15.75" customHeight="1">
      <c r="B717" s="55"/>
      <c r="C717" s="55"/>
      <c r="D717" s="55"/>
      <c r="E717" s="55"/>
      <c r="F717" s="55"/>
      <c r="G717" s="55"/>
      <c r="H717" s="399"/>
      <c r="I717" s="55"/>
      <c r="J717" s="55"/>
      <c r="K717" s="55"/>
      <c r="L717" s="399"/>
      <c r="M717" s="399"/>
      <c r="N717" s="55"/>
      <c r="O717" s="55"/>
      <c r="P717" s="55"/>
      <c r="Q717" s="399"/>
      <c r="R717" s="399"/>
      <c r="S717" s="55"/>
      <c r="T717" s="55"/>
      <c r="U717" s="55"/>
      <c r="V717" s="399"/>
      <c r="W717" s="399"/>
      <c r="X717" s="55"/>
      <c r="Y717" s="55"/>
      <c r="Z717" s="55"/>
      <c r="AA717" s="399"/>
      <c r="AB717" s="399"/>
      <c r="AC717" s="55"/>
      <c r="AD717" s="55"/>
      <c r="AE717" s="55"/>
      <c r="AF717" s="55"/>
      <c r="AG717" s="55"/>
      <c r="AH717" s="55"/>
      <c r="AI717" s="55"/>
      <c r="AJ717" s="55"/>
      <c r="AK717" s="55"/>
    </row>
    <row r="718" spans="2:37" ht="15.75" customHeight="1">
      <c r="B718" s="55"/>
      <c r="C718" s="55"/>
      <c r="D718" s="55"/>
      <c r="E718" s="55"/>
      <c r="F718" s="55"/>
      <c r="G718" s="55"/>
      <c r="H718" s="399"/>
      <c r="I718" s="55"/>
      <c r="J718" s="55"/>
      <c r="K718" s="55"/>
      <c r="L718" s="399"/>
      <c r="M718" s="399"/>
      <c r="N718" s="55"/>
      <c r="O718" s="55"/>
      <c r="P718" s="55"/>
      <c r="Q718" s="399"/>
      <c r="R718" s="399"/>
      <c r="S718" s="55"/>
      <c r="T718" s="55"/>
      <c r="U718" s="55"/>
      <c r="V718" s="399"/>
      <c r="W718" s="399"/>
      <c r="X718" s="55"/>
      <c r="Y718" s="55"/>
      <c r="Z718" s="55"/>
      <c r="AA718" s="399"/>
      <c r="AB718" s="399"/>
      <c r="AC718" s="55"/>
      <c r="AD718" s="55"/>
      <c r="AE718" s="55"/>
      <c r="AF718" s="55"/>
      <c r="AG718" s="55"/>
      <c r="AH718" s="55"/>
      <c r="AI718" s="55"/>
      <c r="AJ718" s="55"/>
      <c r="AK718" s="55"/>
    </row>
    <row r="719" spans="2:37" ht="15.75" customHeight="1">
      <c r="B719" s="55"/>
      <c r="C719" s="55"/>
      <c r="D719" s="55"/>
      <c r="E719" s="55"/>
      <c r="F719" s="55"/>
      <c r="G719" s="55"/>
      <c r="H719" s="399"/>
      <c r="I719" s="55"/>
      <c r="J719" s="55"/>
      <c r="K719" s="55"/>
      <c r="L719" s="399"/>
      <c r="M719" s="399"/>
      <c r="N719" s="55"/>
      <c r="O719" s="55"/>
      <c r="P719" s="55"/>
      <c r="Q719" s="399"/>
      <c r="R719" s="399"/>
      <c r="S719" s="55"/>
      <c r="T719" s="55"/>
      <c r="U719" s="55"/>
      <c r="V719" s="399"/>
      <c r="W719" s="399"/>
      <c r="X719" s="55"/>
      <c r="Y719" s="55"/>
      <c r="Z719" s="55"/>
      <c r="AA719" s="399"/>
      <c r="AB719" s="399"/>
      <c r="AC719" s="55"/>
      <c r="AD719" s="55"/>
      <c r="AE719" s="55"/>
      <c r="AF719" s="55"/>
      <c r="AG719" s="55"/>
      <c r="AH719" s="55"/>
      <c r="AI719" s="55"/>
      <c r="AJ719" s="55"/>
      <c r="AK719" s="55"/>
    </row>
    <row r="720" spans="2:37" ht="15.75" customHeight="1">
      <c r="B720" s="55"/>
      <c r="C720" s="55"/>
      <c r="D720" s="55"/>
      <c r="E720" s="55"/>
      <c r="F720" s="55"/>
      <c r="G720" s="55"/>
      <c r="H720" s="399"/>
      <c r="I720" s="55"/>
      <c r="J720" s="55"/>
      <c r="K720" s="55"/>
      <c r="L720" s="399"/>
      <c r="M720" s="399"/>
      <c r="N720" s="55"/>
      <c r="O720" s="55"/>
      <c r="P720" s="55"/>
      <c r="Q720" s="399"/>
      <c r="R720" s="399"/>
      <c r="S720" s="55"/>
      <c r="T720" s="55"/>
      <c r="U720" s="55"/>
      <c r="V720" s="399"/>
      <c r="W720" s="399"/>
      <c r="X720" s="55"/>
      <c r="Y720" s="55"/>
      <c r="Z720" s="55"/>
      <c r="AA720" s="399"/>
      <c r="AB720" s="399"/>
      <c r="AC720" s="55"/>
      <c r="AD720" s="55"/>
      <c r="AE720" s="55"/>
      <c r="AF720" s="55"/>
      <c r="AG720" s="55"/>
      <c r="AH720" s="55"/>
      <c r="AI720" s="55"/>
      <c r="AJ720" s="55"/>
      <c r="AK720" s="55"/>
    </row>
    <row r="721" spans="2:37" ht="15.75" customHeight="1">
      <c r="B721" s="55"/>
      <c r="C721" s="55"/>
      <c r="D721" s="55"/>
      <c r="E721" s="55"/>
      <c r="F721" s="55"/>
      <c r="G721" s="55"/>
      <c r="H721" s="399"/>
      <c r="I721" s="55"/>
      <c r="J721" s="55"/>
      <c r="K721" s="55"/>
      <c r="L721" s="399"/>
      <c r="M721" s="399"/>
      <c r="N721" s="55"/>
      <c r="O721" s="55"/>
      <c r="P721" s="55"/>
      <c r="Q721" s="399"/>
      <c r="R721" s="399"/>
      <c r="S721" s="55"/>
      <c r="T721" s="55"/>
      <c r="U721" s="55"/>
      <c r="V721" s="399"/>
      <c r="W721" s="399"/>
      <c r="X721" s="55"/>
      <c r="Y721" s="55"/>
      <c r="Z721" s="55"/>
      <c r="AA721" s="399"/>
      <c r="AB721" s="399"/>
      <c r="AC721" s="55"/>
      <c r="AD721" s="55"/>
      <c r="AE721" s="55"/>
      <c r="AF721" s="55"/>
      <c r="AG721" s="55"/>
      <c r="AH721" s="55"/>
      <c r="AI721" s="55"/>
      <c r="AJ721" s="55"/>
      <c r="AK721" s="55"/>
    </row>
    <row r="722" spans="2:37" ht="15.75" customHeight="1">
      <c r="B722" s="55"/>
      <c r="C722" s="55"/>
      <c r="D722" s="55"/>
      <c r="E722" s="55"/>
      <c r="F722" s="55"/>
      <c r="G722" s="55"/>
      <c r="H722" s="399"/>
      <c r="I722" s="55"/>
      <c r="J722" s="55"/>
      <c r="K722" s="55"/>
      <c r="L722" s="399"/>
      <c r="M722" s="399"/>
      <c r="N722" s="55"/>
      <c r="O722" s="55"/>
      <c r="P722" s="55"/>
      <c r="Q722" s="399"/>
      <c r="R722" s="399"/>
      <c r="S722" s="55"/>
      <c r="T722" s="55"/>
      <c r="U722" s="55"/>
      <c r="V722" s="399"/>
      <c r="W722" s="399"/>
      <c r="X722" s="55"/>
      <c r="Y722" s="55"/>
      <c r="Z722" s="55"/>
      <c r="AA722" s="399"/>
      <c r="AB722" s="399"/>
      <c r="AC722" s="55"/>
      <c r="AD722" s="55"/>
      <c r="AE722" s="55"/>
      <c r="AF722" s="55"/>
      <c r="AG722" s="55"/>
      <c r="AH722" s="55"/>
      <c r="AI722" s="55"/>
      <c r="AJ722" s="55"/>
      <c r="AK722" s="55"/>
    </row>
    <row r="723" spans="2:37" ht="15.75" customHeight="1">
      <c r="B723" s="55"/>
      <c r="C723" s="55"/>
      <c r="D723" s="55"/>
      <c r="E723" s="55"/>
      <c r="F723" s="55"/>
      <c r="G723" s="55"/>
      <c r="H723" s="399"/>
      <c r="I723" s="55"/>
      <c r="J723" s="55"/>
      <c r="K723" s="55"/>
      <c r="L723" s="399"/>
      <c r="M723" s="399"/>
      <c r="N723" s="55"/>
      <c r="O723" s="55"/>
      <c r="P723" s="55"/>
      <c r="Q723" s="399"/>
      <c r="R723" s="399"/>
      <c r="S723" s="55"/>
      <c r="T723" s="55"/>
      <c r="U723" s="55"/>
      <c r="V723" s="399"/>
      <c r="W723" s="399"/>
      <c r="X723" s="55"/>
      <c r="Y723" s="55"/>
      <c r="Z723" s="55"/>
      <c r="AA723" s="399"/>
      <c r="AB723" s="399"/>
      <c r="AC723" s="55"/>
      <c r="AD723" s="55"/>
      <c r="AE723" s="55"/>
      <c r="AF723" s="55"/>
      <c r="AG723" s="55"/>
      <c r="AH723" s="55"/>
      <c r="AI723" s="55"/>
      <c r="AJ723" s="55"/>
      <c r="AK723" s="55"/>
    </row>
    <row r="724" spans="2:37" ht="15.75" customHeight="1">
      <c r="B724" s="55"/>
      <c r="C724" s="55"/>
      <c r="D724" s="55"/>
      <c r="E724" s="55"/>
      <c r="F724" s="55"/>
      <c r="G724" s="55"/>
      <c r="H724" s="399"/>
      <c r="I724" s="55"/>
      <c r="J724" s="55"/>
      <c r="K724" s="55"/>
      <c r="L724" s="399"/>
      <c r="M724" s="399"/>
      <c r="N724" s="55"/>
      <c r="O724" s="55"/>
      <c r="P724" s="55"/>
      <c r="Q724" s="399"/>
      <c r="R724" s="399"/>
      <c r="S724" s="55"/>
      <c r="T724" s="55"/>
      <c r="U724" s="55"/>
      <c r="V724" s="399"/>
      <c r="W724" s="399"/>
      <c r="X724" s="55"/>
      <c r="Y724" s="55"/>
      <c r="Z724" s="55"/>
      <c r="AA724" s="399"/>
      <c r="AB724" s="399"/>
      <c r="AC724" s="55"/>
      <c r="AD724" s="55"/>
      <c r="AE724" s="55"/>
      <c r="AF724" s="55"/>
      <c r="AG724" s="55"/>
      <c r="AH724" s="55"/>
      <c r="AI724" s="55"/>
      <c r="AJ724" s="55"/>
      <c r="AK724" s="55"/>
    </row>
    <row r="725" spans="2:37" ht="15.75" customHeight="1">
      <c r="B725" s="55"/>
      <c r="C725" s="55"/>
      <c r="D725" s="55"/>
      <c r="E725" s="55"/>
      <c r="F725" s="55"/>
      <c r="G725" s="55"/>
      <c r="H725" s="399"/>
      <c r="I725" s="55"/>
      <c r="J725" s="55"/>
      <c r="K725" s="55"/>
      <c r="L725" s="399"/>
      <c r="M725" s="399"/>
      <c r="N725" s="55"/>
      <c r="O725" s="55"/>
      <c r="P725" s="55"/>
      <c r="Q725" s="399"/>
      <c r="R725" s="399"/>
      <c r="S725" s="55"/>
      <c r="T725" s="55"/>
      <c r="U725" s="55"/>
      <c r="V725" s="399"/>
      <c r="W725" s="399"/>
      <c r="X725" s="55"/>
      <c r="Y725" s="55"/>
      <c r="Z725" s="55"/>
      <c r="AA725" s="399"/>
      <c r="AB725" s="399"/>
      <c r="AC725" s="55"/>
      <c r="AD725" s="55"/>
      <c r="AE725" s="55"/>
      <c r="AF725" s="55"/>
      <c r="AG725" s="55"/>
      <c r="AH725" s="55"/>
      <c r="AI725" s="55"/>
      <c r="AJ725" s="55"/>
      <c r="AK725" s="55"/>
    </row>
    <row r="726" spans="2:37" ht="15.75" customHeight="1">
      <c r="B726" s="55"/>
      <c r="C726" s="55"/>
      <c r="D726" s="55"/>
      <c r="E726" s="55"/>
      <c r="F726" s="55"/>
      <c r="G726" s="55"/>
      <c r="H726" s="399"/>
      <c r="I726" s="55"/>
      <c r="J726" s="55"/>
      <c r="K726" s="55"/>
      <c r="L726" s="399"/>
      <c r="M726" s="399"/>
      <c r="N726" s="55"/>
      <c r="O726" s="55"/>
      <c r="P726" s="55"/>
      <c r="Q726" s="399"/>
      <c r="R726" s="399"/>
      <c r="S726" s="55"/>
      <c r="T726" s="55"/>
      <c r="U726" s="55"/>
      <c r="V726" s="399"/>
      <c r="W726" s="399"/>
      <c r="X726" s="55"/>
      <c r="Y726" s="55"/>
      <c r="Z726" s="55"/>
      <c r="AA726" s="399"/>
      <c r="AB726" s="399"/>
      <c r="AC726" s="55"/>
      <c r="AD726" s="55"/>
      <c r="AE726" s="55"/>
      <c r="AF726" s="55"/>
      <c r="AG726" s="55"/>
      <c r="AH726" s="55"/>
      <c r="AI726" s="55"/>
      <c r="AJ726" s="55"/>
      <c r="AK726" s="55"/>
    </row>
    <row r="727" spans="2:37" ht="15.75" customHeight="1">
      <c r="B727" s="55"/>
      <c r="C727" s="55"/>
      <c r="D727" s="55"/>
      <c r="E727" s="55"/>
      <c r="F727" s="55"/>
      <c r="G727" s="55"/>
      <c r="H727" s="399"/>
      <c r="I727" s="55"/>
      <c r="J727" s="55"/>
      <c r="K727" s="55"/>
      <c r="L727" s="399"/>
      <c r="M727" s="399"/>
      <c r="N727" s="55"/>
      <c r="O727" s="55"/>
      <c r="P727" s="55"/>
      <c r="Q727" s="399"/>
      <c r="R727" s="399"/>
      <c r="S727" s="55"/>
      <c r="T727" s="55"/>
      <c r="U727" s="55"/>
      <c r="V727" s="399"/>
      <c r="W727" s="399"/>
      <c r="X727" s="55"/>
      <c r="Y727" s="55"/>
      <c r="Z727" s="55"/>
      <c r="AA727" s="399"/>
      <c r="AB727" s="399"/>
      <c r="AC727" s="55"/>
      <c r="AD727" s="55"/>
      <c r="AE727" s="55"/>
      <c r="AF727" s="55"/>
      <c r="AG727" s="55"/>
      <c r="AH727" s="55"/>
      <c r="AI727" s="55"/>
      <c r="AJ727" s="55"/>
      <c r="AK727" s="55"/>
    </row>
    <row r="728" spans="2:37" ht="15.75" customHeight="1">
      <c r="B728" s="55"/>
      <c r="C728" s="55"/>
      <c r="D728" s="55"/>
      <c r="E728" s="55"/>
      <c r="F728" s="55"/>
      <c r="G728" s="55"/>
      <c r="H728" s="399"/>
      <c r="I728" s="55"/>
      <c r="J728" s="55"/>
      <c r="K728" s="55"/>
      <c r="L728" s="399"/>
      <c r="M728" s="399"/>
      <c r="N728" s="55"/>
      <c r="O728" s="55"/>
      <c r="P728" s="55"/>
      <c r="Q728" s="399"/>
      <c r="R728" s="399"/>
      <c r="S728" s="55"/>
      <c r="T728" s="55"/>
      <c r="U728" s="55"/>
      <c r="V728" s="399"/>
      <c r="W728" s="399"/>
      <c r="X728" s="55"/>
      <c r="Y728" s="55"/>
      <c r="Z728" s="55"/>
      <c r="AA728" s="399"/>
      <c r="AB728" s="399"/>
      <c r="AC728" s="55"/>
      <c r="AD728" s="55"/>
      <c r="AE728" s="55"/>
      <c r="AF728" s="55"/>
      <c r="AG728" s="55"/>
      <c r="AH728" s="55"/>
      <c r="AI728" s="55"/>
      <c r="AJ728" s="55"/>
      <c r="AK728" s="55"/>
    </row>
    <row r="729" spans="2:37" ht="15.75" customHeight="1">
      <c r="B729" s="55"/>
      <c r="C729" s="55"/>
      <c r="D729" s="55"/>
      <c r="E729" s="55"/>
      <c r="F729" s="55"/>
      <c r="G729" s="55"/>
      <c r="H729" s="399"/>
      <c r="I729" s="55"/>
      <c r="J729" s="55"/>
      <c r="K729" s="55"/>
      <c r="L729" s="399"/>
      <c r="M729" s="399"/>
      <c r="N729" s="55"/>
      <c r="O729" s="55"/>
      <c r="P729" s="55"/>
      <c r="Q729" s="399"/>
      <c r="R729" s="399"/>
      <c r="S729" s="55"/>
      <c r="T729" s="55"/>
      <c r="U729" s="55"/>
      <c r="V729" s="399"/>
      <c r="W729" s="399"/>
      <c r="X729" s="55"/>
      <c r="Y729" s="55"/>
      <c r="Z729" s="55"/>
      <c r="AA729" s="399"/>
      <c r="AB729" s="399"/>
      <c r="AC729" s="55"/>
      <c r="AD729" s="55"/>
      <c r="AE729" s="55"/>
      <c r="AF729" s="55"/>
      <c r="AG729" s="55"/>
      <c r="AH729" s="55"/>
      <c r="AI729" s="55"/>
      <c r="AJ729" s="55"/>
      <c r="AK729" s="55"/>
    </row>
    <row r="730" spans="2:37" ht="15.75" customHeight="1">
      <c r="B730" s="55"/>
      <c r="C730" s="55"/>
      <c r="D730" s="55"/>
      <c r="E730" s="55"/>
      <c r="F730" s="55"/>
      <c r="G730" s="55"/>
      <c r="H730" s="399"/>
      <c r="I730" s="55"/>
      <c r="J730" s="55"/>
      <c r="K730" s="55"/>
      <c r="L730" s="399"/>
      <c r="M730" s="399"/>
      <c r="N730" s="55"/>
      <c r="O730" s="55"/>
      <c r="P730" s="55"/>
      <c r="Q730" s="399"/>
      <c r="R730" s="399"/>
      <c r="S730" s="55"/>
      <c r="T730" s="55"/>
      <c r="U730" s="55"/>
      <c r="V730" s="399"/>
      <c r="W730" s="399"/>
      <c r="X730" s="55"/>
      <c r="Y730" s="55"/>
      <c r="Z730" s="55"/>
      <c r="AA730" s="399"/>
      <c r="AB730" s="399"/>
      <c r="AC730" s="55"/>
      <c r="AD730" s="55"/>
      <c r="AE730" s="55"/>
      <c r="AF730" s="55"/>
      <c r="AG730" s="55"/>
      <c r="AH730" s="55"/>
      <c r="AI730" s="55"/>
      <c r="AJ730" s="55"/>
      <c r="AK730" s="55"/>
    </row>
    <row r="731" spans="2:37" ht="15.75" customHeight="1">
      <c r="B731" s="55"/>
      <c r="C731" s="55"/>
      <c r="D731" s="55"/>
      <c r="E731" s="55"/>
      <c r="F731" s="55"/>
      <c r="G731" s="55"/>
      <c r="H731" s="399"/>
      <c r="I731" s="55"/>
      <c r="J731" s="55"/>
      <c r="K731" s="55"/>
      <c r="L731" s="399"/>
      <c r="M731" s="399"/>
      <c r="N731" s="55"/>
      <c r="O731" s="55"/>
      <c r="P731" s="55"/>
      <c r="Q731" s="399"/>
      <c r="R731" s="399"/>
      <c r="S731" s="55"/>
      <c r="T731" s="55"/>
      <c r="U731" s="55"/>
      <c r="V731" s="399"/>
      <c r="W731" s="399"/>
      <c r="X731" s="55"/>
      <c r="Y731" s="55"/>
      <c r="Z731" s="55"/>
      <c r="AA731" s="399"/>
      <c r="AB731" s="399"/>
      <c r="AC731" s="55"/>
      <c r="AD731" s="55"/>
      <c r="AE731" s="55"/>
      <c r="AF731" s="55"/>
      <c r="AG731" s="55"/>
      <c r="AH731" s="55"/>
      <c r="AI731" s="55"/>
      <c r="AJ731" s="55"/>
      <c r="AK731" s="55"/>
    </row>
    <row r="732" spans="2:37" ht="15.75" customHeight="1">
      <c r="B732" s="55"/>
      <c r="C732" s="55"/>
      <c r="D732" s="55"/>
      <c r="E732" s="55"/>
      <c r="F732" s="55"/>
      <c r="G732" s="55"/>
      <c r="H732" s="399"/>
      <c r="I732" s="55"/>
      <c r="J732" s="55"/>
      <c r="K732" s="55"/>
      <c r="L732" s="399"/>
      <c r="M732" s="399"/>
      <c r="N732" s="55"/>
      <c r="O732" s="55"/>
      <c r="P732" s="55"/>
      <c r="Q732" s="399"/>
      <c r="R732" s="399"/>
      <c r="S732" s="55"/>
      <c r="T732" s="55"/>
      <c r="U732" s="55"/>
      <c r="V732" s="399"/>
      <c r="W732" s="399"/>
      <c r="X732" s="55"/>
      <c r="Y732" s="55"/>
      <c r="Z732" s="55"/>
      <c r="AA732" s="399"/>
      <c r="AB732" s="399"/>
      <c r="AC732" s="55"/>
      <c r="AD732" s="55"/>
      <c r="AE732" s="55"/>
      <c r="AF732" s="55"/>
      <c r="AG732" s="55"/>
      <c r="AH732" s="55"/>
      <c r="AI732" s="55"/>
      <c r="AJ732" s="55"/>
      <c r="AK732" s="55"/>
    </row>
    <row r="733" spans="2:37" ht="15.75" customHeight="1">
      <c r="B733" s="55"/>
      <c r="C733" s="55"/>
      <c r="D733" s="55"/>
      <c r="E733" s="55"/>
      <c r="F733" s="55"/>
      <c r="G733" s="55"/>
      <c r="H733" s="399"/>
      <c r="I733" s="55"/>
      <c r="J733" s="55"/>
      <c r="K733" s="55"/>
      <c r="L733" s="399"/>
      <c r="M733" s="399"/>
      <c r="N733" s="55"/>
      <c r="O733" s="55"/>
      <c r="P733" s="55"/>
      <c r="Q733" s="399"/>
      <c r="R733" s="399"/>
      <c r="S733" s="55"/>
      <c r="T733" s="55"/>
      <c r="U733" s="55"/>
      <c r="V733" s="399"/>
      <c r="W733" s="399"/>
      <c r="X733" s="55"/>
      <c r="Y733" s="55"/>
      <c r="Z733" s="55"/>
      <c r="AA733" s="399"/>
      <c r="AB733" s="399"/>
      <c r="AC733" s="55"/>
      <c r="AD733" s="55"/>
      <c r="AE733" s="55"/>
      <c r="AF733" s="55"/>
      <c r="AG733" s="55"/>
      <c r="AH733" s="55"/>
      <c r="AI733" s="55"/>
      <c r="AJ733" s="55"/>
      <c r="AK733" s="55"/>
    </row>
    <row r="734" spans="2:37" ht="15.75" customHeight="1">
      <c r="B734" s="55"/>
      <c r="C734" s="55"/>
      <c r="D734" s="55"/>
      <c r="E734" s="55"/>
      <c r="F734" s="55"/>
      <c r="G734" s="55"/>
      <c r="H734" s="399"/>
      <c r="I734" s="55"/>
      <c r="J734" s="55"/>
      <c r="K734" s="55"/>
      <c r="L734" s="399"/>
      <c r="M734" s="399"/>
      <c r="N734" s="55"/>
      <c r="O734" s="55"/>
      <c r="P734" s="55"/>
      <c r="Q734" s="399"/>
      <c r="R734" s="399"/>
      <c r="S734" s="55"/>
      <c r="T734" s="55"/>
      <c r="U734" s="55"/>
      <c r="V734" s="399"/>
      <c r="W734" s="399"/>
      <c r="X734" s="55"/>
      <c r="Y734" s="55"/>
      <c r="Z734" s="55"/>
      <c r="AA734" s="399"/>
      <c r="AB734" s="399"/>
      <c r="AC734" s="55"/>
      <c r="AD734" s="55"/>
      <c r="AE734" s="55"/>
      <c r="AF734" s="55"/>
      <c r="AG734" s="55"/>
      <c r="AH734" s="55"/>
      <c r="AI734" s="55"/>
      <c r="AJ734" s="55"/>
      <c r="AK734" s="55"/>
    </row>
    <row r="735" spans="2:37" ht="15.75" customHeight="1">
      <c r="B735" s="55"/>
      <c r="C735" s="55"/>
      <c r="D735" s="55"/>
      <c r="E735" s="55"/>
      <c r="F735" s="55"/>
      <c r="G735" s="55"/>
      <c r="H735" s="399"/>
      <c r="I735" s="55"/>
      <c r="J735" s="55"/>
      <c r="K735" s="55"/>
      <c r="L735" s="399"/>
      <c r="M735" s="399"/>
      <c r="N735" s="55"/>
      <c r="O735" s="55"/>
      <c r="P735" s="55"/>
      <c r="Q735" s="399"/>
      <c r="R735" s="399"/>
      <c r="S735" s="55"/>
      <c r="T735" s="55"/>
      <c r="U735" s="55"/>
      <c r="V735" s="399"/>
      <c r="W735" s="399"/>
      <c r="X735" s="55"/>
      <c r="Y735" s="55"/>
      <c r="Z735" s="55"/>
      <c r="AA735" s="399"/>
      <c r="AB735" s="399"/>
      <c r="AC735" s="55"/>
      <c r="AD735" s="55"/>
      <c r="AE735" s="55"/>
      <c r="AF735" s="55"/>
      <c r="AG735" s="55"/>
      <c r="AH735" s="55"/>
      <c r="AI735" s="55"/>
      <c r="AJ735" s="55"/>
      <c r="AK735" s="55"/>
    </row>
    <row r="736" spans="2:37" ht="15.75" customHeight="1">
      <c r="B736" s="55"/>
      <c r="C736" s="55"/>
      <c r="D736" s="55"/>
      <c r="E736" s="55"/>
      <c r="F736" s="55"/>
      <c r="G736" s="55"/>
      <c r="H736" s="399"/>
      <c r="I736" s="55"/>
      <c r="J736" s="55"/>
      <c r="K736" s="55"/>
      <c r="L736" s="399"/>
      <c r="M736" s="399"/>
      <c r="N736" s="55"/>
      <c r="O736" s="55"/>
      <c r="P736" s="55"/>
      <c r="Q736" s="399"/>
      <c r="R736" s="399"/>
      <c r="S736" s="55"/>
      <c r="T736" s="55"/>
      <c r="U736" s="55"/>
      <c r="V736" s="399"/>
      <c r="W736" s="399"/>
      <c r="X736" s="55"/>
      <c r="Y736" s="55"/>
      <c r="Z736" s="55"/>
      <c r="AA736" s="399"/>
      <c r="AB736" s="399"/>
      <c r="AC736" s="55"/>
      <c r="AD736" s="55"/>
      <c r="AE736" s="55"/>
      <c r="AF736" s="55"/>
      <c r="AG736" s="55"/>
      <c r="AH736" s="55"/>
      <c r="AI736" s="55"/>
      <c r="AJ736" s="55"/>
      <c r="AK736" s="55"/>
    </row>
    <row r="737" spans="2:37" ht="15.75" customHeight="1">
      <c r="B737" s="55"/>
      <c r="C737" s="55"/>
      <c r="D737" s="55"/>
      <c r="E737" s="55"/>
      <c r="F737" s="55"/>
      <c r="G737" s="55"/>
      <c r="H737" s="399"/>
      <c r="I737" s="55"/>
      <c r="J737" s="55"/>
      <c r="K737" s="55"/>
      <c r="L737" s="399"/>
      <c r="M737" s="399"/>
      <c r="N737" s="55"/>
      <c r="O737" s="55"/>
      <c r="P737" s="55"/>
      <c r="Q737" s="399"/>
      <c r="R737" s="399"/>
      <c r="S737" s="55"/>
      <c r="T737" s="55"/>
      <c r="U737" s="55"/>
      <c r="V737" s="399"/>
      <c r="W737" s="399"/>
      <c r="X737" s="55"/>
      <c r="Y737" s="55"/>
      <c r="Z737" s="55"/>
      <c r="AA737" s="399"/>
      <c r="AB737" s="399"/>
      <c r="AC737" s="55"/>
      <c r="AD737" s="55"/>
      <c r="AE737" s="55"/>
      <c r="AF737" s="55"/>
      <c r="AG737" s="55"/>
      <c r="AH737" s="55"/>
      <c r="AI737" s="55"/>
      <c r="AJ737" s="55"/>
      <c r="AK737" s="55"/>
    </row>
    <row r="738" spans="2:37" ht="15.75" customHeight="1">
      <c r="B738" s="55"/>
      <c r="C738" s="55"/>
      <c r="D738" s="55"/>
      <c r="E738" s="55"/>
      <c r="F738" s="55"/>
      <c r="G738" s="55"/>
      <c r="H738" s="399"/>
      <c r="I738" s="55"/>
      <c r="J738" s="55"/>
      <c r="K738" s="55"/>
      <c r="L738" s="399"/>
      <c r="M738" s="399"/>
      <c r="N738" s="55"/>
      <c r="O738" s="55"/>
      <c r="P738" s="55"/>
      <c r="Q738" s="399"/>
      <c r="R738" s="399"/>
      <c r="S738" s="55"/>
      <c r="T738" s="55"/>
      <c r="U738" s="55"/>
      <c r="V738" s="399"/>
      <c r="W738" s="399"/>
      <c r="X738" s="55"/>
      <c r="Y738" s="55"/>
      <c r="Z738" s="55"/>
      <c r="AA738" s="399"/>
      <c r="AB738" s="399"/>
      <c r="AC738" s="55"/>
      <c r="AD738" s="55"/>
      <c r="AE738" s="55"/>
      <c r="AF738" s="55"/>
      <c r="AG738" s="55"/>
      <c r="AH738" s="55"/>
      <c r="AI738" s="55"/>
      <c r="AJ738" s="55"/>
      <c r="AK738" s="55"/>
    </row>
    <row r="739" spans="2:37" ht="15.75" customHeight="1">
      <c r="B739" s="55"/>
      <c r="C739" s="55"/>
      <c r="D739" s="55"/>
      <c r="E739" s="55"/>
      <c r="F739" s="55"/>
      <c r="G739" s="55"/>
      <c r="H739" s="399"/>
      <c r="I739" s="55"/>
      <c r="J739" s="55"/>
      <c r="K739" s="55"/>
      <c r="L739" s="399"/>
      <c r="M739" s="399"/>
      <c r="N739" s="55"/>
      <c r="O739" s="55"/>
      <c r="P739" s="55"/>
      <c r="Q739" s="399"/>
      <c r="R739" s="399"/>
      <c r="S739" s="55"/>
      <c r="T739" s="55"/>
      <c r="U739" s="55"/>
      <c r="V739" s="399"/>
      <c r="W739" s="399"/>
      <c r="X739" s="55"/>
      <c r="Y739" s="55"/>
      <c r="Z739" s="55"/>
      <c r="AA739" s="399"/>
      <c r="AB739" s="399"/>
      <c r="AC739" s="55"/>
      <c r="AD739" s="55"/>
      <c r="AE739" s="55"/>
      <c r="AF739" s="55"/>
      <c r="AG739" s="55"/>
      <c r="AH739" s="55"/>
      <c r="AI739" s="55"/>
      <c r="AJ739" s="55"/>
      <c r="AK739" s="55"/>
    </row>
    <row r="740" spans="2:37" ht="15.75" customHeight="1">
      <c r="B740" s="55"/>
      <c r="C740" s="55"/>
      <c r="D740" s="55"/>
      <c r="E740" s="55"/>
      <c r="F740" s="55"/>
      <c r="G740" s="55"/>
      <c r="H740" s="399"/>
      <c r="I740" s="55"/>
      <c r="J740" s="55"/>
      <c r="K740" s="55"/>
      <c r="L740" s="399"/>
      <c r="M740" s="399"/>
      <c r="N740" s="55"/>
      <c r="O740" s="55"/>
      <c r="P740" s="55"/>
      <c r="Q740" s="399"/>
      <c r="R740" s="399"/>
      <c r="S740" s="55"/>
      <c r="T740" s="55"/>
      <c r="U740" s="55"/>
      <c r="V740" s="399"/>
      <c r="W740" s="399"/>
      <c r="X740" s="55"/>
      <c r="Y740" s="55"/>
      <c r="Z740" s="55"/>
      <c r="AA740" s="399"/>
      <c r="AB740" s="399"/>
      <c r="AC740" s="55"/>
      <c r="AD740" s="55"/>
      <c r="AE740" s="55"/>
      <c r="AF740" s="55"/>
      <c r="AG740" s="55"/>
      <c r="AH740" s="55"/>
      <c r="AI740" s="55"/>
      <c r="AJ740" s="55"/>
      <c r="AK740" s="55"/>
    </row>
    <row r="741" spans="2:37" ht="15.75" customHeight="1">
      <c r="B741" s="55"/>
      <c r="C741" s="55"/>
      <c r="D741" s="55"/>
      <c r="E741" s="55"/>
      <c r="F741" s="55"/>
      <c r="G741" s="55"/>
      <c r="H741" s="399"/>
      <c r="I741" s="55"/>
      <c r="J741" s="55"/>
      <c r="K741" s="55"/>
      <c r="L741" s="399"/>
      <c r="M741" s="399"/>
      <c r="N741" s="55"/>
      <c r="O741" s="55"/>
      <c r="P741" s="55"/>
      <c r="Q741" s="399"/>
      <c r="R741" s="399"/>
      <c r="S741" s="55"/>
      <c r="T741" s="55"/>
      <c r="U741" s="55"/>
      <c r="V741" s="399"/>
      <c r="W741" s="399"/>
      <c r="X741" s="55"/>
      <c r="Y741" s="55"/>
      <c r="Z741" s="55"/>
      <c r="AA741" s="399"/>
      <c r="AB741" s="399"/>
      <c r="AC741" s="55"/>
      <c r="AD741" s="55"/>
      <c r="AE741" s="55"/>
      <c r="AF741" s="55"/>
      <c r="AG741" s="55"/>
      <c r="AH741" s="55"/>
      <c r="AI741" s="55"/>
      <c r="AJ741" s="55"/>
      <c r="AK741" s="55"/>
    </row>
    <row r="742" spans="2:37" ht="15.75" customHeight="1">
      <c r="B742" s="55"/>
      <c r="C742" s="55"/>
      <c r="D742" s="55"/>
      <c r="E742" s="55"/>
      <c r="F742" s="55"/>
      <c r="G742" s="55"/>
      <c r="H742" s="399"/>
      <c r="I742" s="55"/>
      <c r="J742" s="55"/>
      <c r="K742" s="55"/>
      <c r="L742" s="399"/>
      <c r="M742" s="399"/>
      <c r="N742" s="55"/>
      <c r="O742" s="55"/>
      <c r="P742" s="55"/>
      <c r="Q742" s="399"/>
      <c r="R742" s="399"/>
      <c r="S742" s="55"/>
      <c r="T742" s="55"/>
      <c r="U742" s="55"/>
      <c r="V742" s="399"/>
      <c r="W742" s="399"/>
      <c r="X742" s="55"/>
      <c r="Y742" s="55"/>
      <c r="Z742" s="55"/>
      <c r="AA742" s="399"/>
      <c r="AB742" s="399"/>
      <c r="AC742" s="55"/>
      <c r="AD742" s="55"/>
      <c r="AE742" s="55"/>
      <c r="AF742" s="55"/>
      <c r="AG742" s="55"/>
      <c r="AH742" s="55"/>
      <c r="AI742" s="55"/>
      <c r="AJ742" s="55"/>
      <c r="AK742" s="55"/>
    </row>
    <row r="743" spans="2:37" ht="15.75" customHeight="1">
      <c r="B743" s="55"/>
      <c r="C743" s="55"/>
      <c r="D743" s="55"/>
      <c r="E743" s="55"/>
      <c r="F743" s="55"/>
      <c r="G743" s="55"/>
      <c r="H743" s="399"/>
      <c r="I743" s="55"/>
      <c r="J743" s="55"/>
      <c r="K743" s="55"/>
      <c r="L743" s="399"/>
      <c r="M743" s="399"/>
      <c r="N743" s="55"/>
      <c r="O743" s="55"/>
      <c r="P743" s="55"/>
      <c r="Q743" s="399"/>
      <c r="R743" s="399"/>
      <c r="S743" s="55"/>
      <c r="T743" s="55"/>
      <c r="U743" s="55"/>
      <c r="V743" s="399"/>
      <c r="W743" s="399"/>
      <c r="X743" s="55"/>
      <c r="Y743" s="55"/>
      <c r="Z743" s="55"/>
      <c r="AA743" s="399"/>
      <c r="AB743" s="399"/>
      <c r="AC743" s="55"/>
      <c r="AD743" s="55"/>
      <c r="AE743" s="55"/>
      <c r="AF743" s="55"/>
      <c r="AG743" s="55"/>
      <c r="AH743" s="55"/>
      <c r="AI743" s="55"/>
      <c r="AJ743" s="55"/>
      <c r="AK743" s="55"/>
    </row>
    <row r="744" spans="2:37" ht="15.75" customHeight="1">
      <c r="B744" s="55"/>
      <c r="C744" s="55"/>
      <c r="D744" s="55"/>
      <c r="E744" s="55"/>
      <c r="F744" s="55"/>
      <c r="G744" s="55"/>
      <c r="H744" s="399"/>
      <c r="I744" s="55"/>
      <c r="J744" s="55"/>
      <c r="K744" s="55"/>
      <c r="L744" s="399"/>
      <c r="M744" s="399"/>
      <c r="N744" s="55"/>
      <c r="O744" s="55"/>
      <c r="P744" s="55"/>
      <c r="Q744" s="399"/>
      <c r="R744" s="399"/>
      <c r="S744" s="55"/>
      <c r="T744" s="55"/>
      <c r="U744" s="55"/>
      <c r="V744" s="399"/>
      <c r="W744" s="399"/>
      <c r="X744" s="55"/>
      <c r="Y744" s="55"/>
      <c r="Z744" s="55"/>
      <c r="AA744" s="399"/>
      <c r="AB744" s="399"/>
      <c r="AC744" s="55"/>
      <c r="AD744" s="55"/>
      <c r="AE744" s="55"/>
      <c r="AF744" s="55"/>
      <c r="AG744" s="55"/>
      <c r="AH744" s="55"/>
      <c r="AI744" s="55"/>
      <c r="AJ744" s="55"/>
      <c r="AK744" s="55"/>
    </row>
    <row r="745" spans="2:37" ht="15.75" customHeight="1">
      <c r="B745" s="55"/>
      <c r="C745" s="55"/>
      <c r="D745" s="55"/>
      <c r="E745" s="55"/>
      <c r="F745" s="55"/>
      <c r="G745" s="55"/>
      <c r="H745" s="399"/>
      <c r="I745" s="55"/>
      <c r="J745" s="55"/>
      <c r="K745" s="55"/>
      <c r="L745" s="399"/>
      <c r="M745" s="399"/>
      <c r="N745" s="55"/>
      <c r="O745" s="55"/>
      <c r="P745" s="55"/>
      <c r="Q745" s="399"/>
      <c r="R745" s="399"/>
      <c r="S745" s="55"/>
      <c r="T745" s="55"/>
      <c r="U745" s="55"/>
      <c r="V745" s="399"/>
      <c r="W745" s="399"/>
      <c r="X745" s="55"/>
      <c r="Y745" s="55"/>
      <c r="Z745" s="55"/>
      <c r="AA745" s="399"/>
      <c r="AB745" s="399"/>
      <c r="AC745" s="55"/>
      <c r="AD745" s="55"/>
      <c r="AE745" s="55"/>
      <c r="AF745" s="55"/>
      <c r="AG745" s="55"/>
      <c r="AH745" s="55"/>
      <c r="AI745" s="55"/>
      <c r="AJ745" s="55"/>
      <c r="AK745" s="55"/>
    </row>
    <row r="746" spans="2:37" ht="15.75" customHeight="1">
      <c r="B746" s="55"/>
      <c r="C746" s="55"/>
      <c r="D746" s="55"/>
      <c r="E746" s="55"/>
      <c r="F746" s="55"/>
      <c r="G746" s="55"/>
      <c r="H746" s="399"/>
      <c r="I746" s="55"/>
      <c r="J746" s="55"/>
      <c r="K746" s="55"/>
      <c r="L746" s="399"/>
      <c r="M746" s="399"/>
      <c r="N746" s="55"/>
      <c r="O746" s="55"/>
      <c r="P746" s="55"/>
      <c r="Q746" s="399"/>
      <c r="R746" s="399"/>
      <c r="S746" s="55"/>
      <c r="T746" s="55"/>
      <c r="U746" s="55"/>
      <c r="V746" s="399"/>
      <c r="W746" s="399"/>
      <c r="X746" s="55"/>
      <c r="Y746" s="55"/>
      <c r="Z746" s="55"/>
      <c r="AA746" s="399"/>
      <c r="AB746" s="399"/>
      <c r="AC746" s="55"/>
      <c r="AD746" s="55"/>
      <c r="AE746" s="55"/>
      <c r="AF746" s="55"/>
      <c r="AG746" s="55"/>
      <c r="AH746" s="55"/>
      <c r="AI746" s="55"/>
      <c r="AJ746" s="55"/>
      <c r="AK746" s="55"/>
    </row>
    <row r="747" spans="2:37" ht="15.75" customHeight="1">
      <c r="B747" s="55"/>
      <c r="C747" s="55"/>
      <c r="D747" s="55"/>
      <c r="E747" s="55"/>
      <c r="F747" s="55"/>
      <c r="G747" s="55"/>
      <c r="H747" s="399"/>
      <c r="I747" s="55"/>
      <c r="J747" s="55"/>
      <c r="K747" s="55"/>
      <c r="L747" s="399"/>
      <c r="M747" s="399"/>
      <c r="N747" s="55"/>
      <c r="O747" s="55"/>
      <c r="P747" s="55"/>
      <c r="Q747" s="399"/>
      <c r="R747" s="399"/>
      <c r="S747" s="55"/>
      <c r="T747" s="55"/>
      <c r="U747" s="55"/>
      <c r="V747" s="399"/>
      <c r="W747" s="399"/>
      <c r="X747" s="55"/>
      <c r="Y747" s="55"/>
      <c r="Z747" s="55"/>
      <c r="AA747" s="399"/>
      <c r="AB747" s="399"/>
      <c r="AC747" s="55"/>
      <c r="AD747" s="55"/>
      <c r="AE747" s="55"/>
      <c r="AF747" s="55"/>
      <c r="AG747" s="55"/>
      <c r="AH747" s="55"/>
      <c r="AI747" s="55"/>
      <c r="AJ747" s="55"/>
      <c r="AK747" s="55"/>
    </row>
    <row r="748" spans="2:37" ht="15.75" customHeight="1">
      <c r="B748" s="55"/>
      <c r="C748" s="55"/>
      <c r="D748" s="55"/>
      <c r="E748" s="55"/>
      <c r="F748" s="55"/>
      <c r="G748" s="55"/>
      <c r="H748" s="399"/>
      <c r="I748" s="55"/>
      <c r="J748" s="55"/>
      <c r="K748" s="55"/>
      <c r="L748" s="399"/>
      <c r="M748" s="399"/>
      <c r="N748" s="55"/>
      <c r="O748" s="55"/>
      <c r="P748" s="55"/>
      <c r="Q748" s="399"/>
      <c r="R748" s="399"/>
      <c r="S748" s="55"/>
      <c r="T748" s="55"/>
      <c r="U748" s="55"/>
      <c r="V748" s="399"/>
      <c r="W748" s="399"/>
      <c r="X748" s="55"/>
      <c r="Y748" s="55"/>
      <c r="Z748" s="55"/>
      <c r="AA748" s="399"/>
      <c r="AB748" s="399"/>
      <c r="AC748" s="55"/>
      <c r="AD748" s="55"/>
      <c r="AE748" s="55"/>
      <c r="AF748" s="55"/>
      <c r="AG748" s="55"/>
      <c r="AH748" s="55"/>
      <c r="AI748" s="55"/>
      <c r="AJ748" s="55"/>
      <c r="AK748" s="55"/>
    </row>
    <row r="749" spans="2:37" ht="15.75" customHeight="1">
      <c r="B749" s="55"/>
      <c r="C749" s="55"/>
      <c r="D749" s="55"/>
      <c r="E749" s="55"/>
      <c r="F749" s="55"/>
      <c r="G749" s="55"/>
      <c r="H749" s="399"/>
      <c r="I749" s="55"/>
      <c r="J749" s="55"/>
      <c r="K749" s="55"/>
      <c r="L749" s="399"/>
      <c r="M749" s="399"/>
      <c r="N749" s="55"/>
      <c r="O749" s="55"/>
      <c r="P749" s="55"/>
      <c r="Q749" s="399"/>
      <c r="R749" s="399"/>
      <c r="S749" s="55"/>
      <c r="T749" s="55"/>
      <c r="U749" s="55"/>
      <c r="V749" s="399"/>
      <c r="W749" s="399"/>
      <c r="X749" s="55"/>
      <c r="Y749" s="55"/>
      <c r="Z749" s="55"/>
      <c r="AA749" s="399"/>
      <c r="AB749" s="399"/>
      <c r="AC749" s="55"/>
      <c r="AD749" s="55"/>
      <c r="AE749" s="55"/>
      <c r="AF749" s="55"/>
      <c r="AG749" s="55"/>
      <c r="AH749" s="55"/>
      <c r="AI749" s="55"/>
      <c r="AJ749" s="55"/>
      <c r="AK749" s="55"/>
    </row>
    <row r="750" spans="2:37" ht="15.75" customHeight="1">
      <c r="B750" s="55"/>
      <c r="C750" s="55"/>
      <c r="D750" s="55"/>
      <c r="E750" s="55"/>
      <c r="F750" s="55"/>
      <c r="G750" s="55"/>
      <c r="H750" s="399"/>
      <c r="I750" s="55"/>
      <c r="J750" s="55"/>
      <c r="K750" s="55"/>
      <c r="L750" s="399"/>
      <c r="M750" s="399"/>
      <c r="N750" s="55"/>
      <c r="O750" s="55"/>
      <c r="P750" s="55"/>
      <c r="Q750" s="399"/>
      <c r="R750" s="399"/>
      <c r="S750" s="55"/>
      <c r="T750" s="55"/>
      <c r="U750" s="55"/>
      <c r="V750" s="399"/>
      <c r="W750" s="399"/>
      <c r="X750" s="55"/>
      <c r="Y750" s="55"/>
      <c r="Z750" s="55"/>
      <c r="AA750" s="399"/>
      <c r="AB750" s="399"/>
      <c r="AC750" s="55"/>
      <c r="AD750" s="55"/>
      <c r="AE750" s="55"/>
      <c r="AF750" s="55"/>
      <c r="AG750" s="55"/>
      <c r="AH750" s="55"/>
      <c r="AI750" s="55"/>
      <c r="AJ750" s="55"/>
      <c r="AK750" s="55"/>
    </row>
    <row r="751" spans="2:37" ht="15.75" customHeight="1">
      <c r="B751" s="55"/>
      <c r="C751" s="55"/>
      <c r="D751" s="55"/>
      <c r="E751" s="55"/>
      <c r="F751" s="55"/>
      <c r="G751" s="55"/>
      <c r="H751" s="399"/>
      <c r="I751" s="55"/>
      <c r="J751" s="55"/>
      <c r="K751" s="55"/>
      <c r="L751" s="399"/>
      <c r="M751" s="399"/>
      <c r="N751" s="55"/>
      <c r="O751" s="55"/>
      <c r="P751" s="55"/>
      <c r="Q751" s="399"/>
      <c r="R751" s="399"/>
      <c r="S751" s="55"/>
      <c r="T751" s="55"/>
      <c r="U751" s="55"/>
      <c r="V751" s="399"/>
      <c r="W751" s="399"/>
      <c r="X751" s="55"/>
      <c r="Y751" s="55"/>
      <c r="Z751" s="55"/>
      <c r="AA751" s="399"/>
      <c r="AB751" s="399"/>
      <c r="AC751" s="55"/>
      <c r="AD751" s="55"/>
      <c r="AE751" s="55"/>
      <c r="AF751" s="55"/>
      <c r="AG751" s="55"/>
      <c r="AH751" s="55"/>
      <c r="AI751" s="55"/>
      <c r="AJ751" s="55"/>
      <c r="AK751" s="55"/>
    </row>
    <row r="752" spans="2:37" ht="15.75" customHeight="1">
      <c r="B752" s="55"/>
      <c r="C752" s="55"/>
      <c r="D752" s="55"/>
      <c r="E752" s="55"/>
      <c r="F752" s="55"/>
      <c r="G752" s="55"/>
      <c r="H752" s="399"/>
      <c r="I752" s="55"/>
      <c r="J752" s="55"/>
      <c r="K752" s="55"/>
      <c r="L752" s="399"/>
      <c r="M752" s="399"/>
      <c r="N752" s="55"/>
      <c r="O752" s="55"/>
      <c r="P752" s="55"/>
      <c r="Q752" s="399"/>
      <c r="R752" s="399"/>
      <c r="S752" s="55"/>
      <c r="T752" s="55"/>
      <c r="U752" s="55"/>
      <c r="V752" s="399"/>
      <c r="W752" s="399"/>
      <c r="X752" s="55"/>
      <c r="Y752" s="55"/>
      <c r="Z752" s="55"/>
      <c r="AA752" s="399"/>
      <c r="AB752" s="399"/>
      <c r="AC752" s="55"/>
      <c r="AD752" s="55"/>
      <c r="AE752" s="55"/>
      <c r="AF752" s="55"/>
      <c r="AG752" s="55"/>
      <c r="AH752" s="55"/>
      <c r="AI752" s="55"/>
      <c r="AJ752" s="55"/>
      <c r="AK752" s="55"/>
    </row>
    <row r="753" spans="2:37" ht="15.75" customHeight="1">
      <c r="B753" s="55"/>
      <c r="C753" s="55"/>
      <c r="D753" s="55"/>
      <c r="E753" s="55"/>
      <c r="F753" s="55"/>
      <c r="G753" s="55"/>
      <c r="H753" s="399"/>
      <c r="I753" s="55"/>
      <c r="J753" s="55"/>
      <c r="K753" s="55"/>
      <c r="L753" s="399"/>
      <c r="M753" s="399"/>
      <c r="N753" s="55"/>
      <c r="O753" s="55"/>
      <c r="P753" s="55"/>
      <c r="Q753" s="399"/>
      <c r="R753" s="399"/>
      <c r="S753" s="55"/>
      <c r="T753" s="55"/>
      <c r="U753" s="55"/>
      <c r="V753" s="399"/>
      <c r="W753" s="399"/>
      <c r="X753" s="55"/>
      <c r="Y753" s="55"/>
      <c r="Z753" s="55"/>
      <c r="AA753" s="399"/>
      <c r="AB753" s="399"/>
      <c r="AC753" s="55"/>
      <c r="AD753" s="55"/>
      <c r="AE753" s="55"/>
      <c r="AF753" s="55"/>
      <c r="AG753" s="55"/>
      <c r="AH753" s="55"/>
      <c r="AI753" s="55"/>
      <c r="AJ753" s="55"/>
      <c r="AK753" s="55"/>
    </row>
    <row r="754" spans="2:37" ht="15.75" customHeight="1">
      <c r="B754" s="55"/>
      <c r="C754" s="55"/>
      <c r="D754" s="55"/>
      <c r="E754" s="55"/>
      <c r="F754" s="55"/>
      <c r="G754" s="55"/>
      <c r="H754" s="399"/>
      <c r="I754" s="55"/>
      <c r="J754" s="55"/>
      <c r="K754" s="55"/>
      <c r="L754" s="399"/>
      <c r="M754" s="399"/>
      <c r="N754" s="55"/>
      <c r="O754" s="55"/>
      <c r="P754" s="55"/>
      <c r="Q754" s="399"/>
      <c r="R754" s="399"/>
      <c r="S754" s="55"/>
      <c r="T754" s="55"/>
      <c r="U754" s="55"/>
      <c r="V754" s="399"/>
      <c r="W754" s="399"/>
      <c r="X754" s="55"/>
      <c r="Y754" s="55"/>
      <c r="Z754" s="55"/>
      <c r="AA754" s="399"/>
      <c r="AB754" s="399"/>
      <c r="AC754" s="55"/>
      <c r="AD754" s="55"/>
      <c r="AE754" s="55"/>
      <c r="AF754" s="55"/>
      <c r="AG754" s="55"/>
      <c r="AH754" s="55"/>
      <c r="AI754" s="55"/>
      <c r="AJ754" s="55"/>
      <c r="AK754" s="55"/>
    </row>
    <row r="755" spans="2:37" ht="15.75" customHeight="1">
      <c r="B755" s="55"/>
      <c r="C755" s="55"/>
      <c r="D755" s="55"/>
      <c r="E755" s="55"/>
      <c r="F755" s="55"/>
      <c r="G755" s="55"/>
      <c r="H755" s="399"/>
      <c r="I755" s="55"/>
      <c r="J755" s="55"/>
      <c r="K755" s="55"/>
      <c r="L755" s="399"/>
      <c r="M755" s="399"/>
      <c r="N755" s="55"/>
      <c r="O755" s="55"/>
      <c r="P755" s="55"/>
      <c r="Q755" s="399"/>
      <c r="R755" s="399"/>
      <c r="S755" s="55"/>
      <c r="T755" s="55"/>
      <c r="U755" s="55"/>
      <c r="V755" s="399"/>
      <c r="W755" s="399"/>
      <c r="X755" s="55"/>
      <c r="Y755" s="55"/>
      <c r="Z755" s="55"/>
      <c r="AA755" s="399"/>
      <c r="AB755" s="399"/>
      <c r="AC755" s="55"/>
      <c r="AD755" s="55"/>
      <c r="AE755" s="55"/>
      <c r="AF755" s="55"/>
      <c r="AG755" s="55"/>
      <c r="AH755" s="55"/>
      <c r="AI755" s="55"/>
      <c r="AJ755" s="55"/>
      <c r="AK755" s="55"/>
    </row>
    <row r="756" spans="2:37" ht="15.75" customHeight="1">
      <c r="B756" s="55"/>
      <c r="C756" s="55"/>
      <c r="D756" s="55"/>
      <c r="E756" s="55"/>
      <c r="F756" s="55"/>
      <c r="G756" s="55"/>
      <c r="H756" s="399"/>
      <c r="I756" s="55"/>
      <c r="J756" s="55"/>
      <c r="K756" s="55"/>
      <c r="L756" s="399"/>
      <c r="M756" s="399"/>
      <c r="N756" s="55"/>
      <c r="O756" s="55"/>
      <c r="P756" s="55"/>
      <c r="Q756" s="399"/>
      <c r="R756" s="399"/>
      <c r="S756" s="55"/>
      <c r="T756" s="55"/>
      <c r="U756" s="55"/>
      <c r="V756" s="399"/>
      <c r="W756" s="399"/>
      <c r="X756" s="55"/>
      <c r="Y756" s="55"/>
      <c r="Z756" s="55"/>
      <c r="AA756" s="399"/>
      <c r="AB756" s="399"/>
      <c r="AC756" s="55"/>
      <c r="AD756" s="55"/>
      <c r="AE756" s="55"/>
      <c r="AF756" s="55"/>
      <c r="AG756" s="55"/>
      <c r="AH756" s="55"/>
      <c r="AI756" s="55"/>
      <c r="AJ756" s="55"/>
      <c r="AK756" s="55"/>
    </row>
    <row r="757" spans="2:37" ht="15.75" customHeight="1">
      <c r="B757" s="55"/>
      <c r="C757" s="55"/>
      <c r="D757" s="55"/>
      <c r="E757" s="55"/>
      <c r="F757" s="55"/>
      <c r="G757" s="55"/>
      <c r="H757" s="399"/>
      <c r="I757" s="55"/>
      <c r="J757" s="55"/>
      <c r="K757" s="55"/>
      <c r="L757" s="399"/>
      <c r="M757" s="399"/>
      <c r="N757" s="55"/>
      <c r="O757" s="55"/>
      <c r="P757" s="55"/>
      <c r="Q757" s="399"/>
      <c r="R757" s="399"/>
      <c r="S757" s="55"/>
      <c r="T757" s="55"/>
      <c r="U757" s="55"/>
      <c r="V757" s="399"/>
      <c r="W757" s="399"/>
      <c r="X757" s="55"/>
      <c r="Y757" s="55"/>
      <c r="Z757" s="55"/>
      <c r="AA757" s="399"/>
      <c r="AB757" s="399"/>
      <c r="AC757" s="55"/>
      <c r="AD757" s="55"/>
      <c r="AE757" s="55"/>
      <c r="AF757" s="55"/>
      <c r="AG757" s="55"/>
      <c r="AH757" s="55"/>
      <c r="AI757" s="55"/>
      <c r="AJ757" s="55"/>
      <c r="AK757" s="55"/>
    </row>
    <row r="758" spans="2:37" ht="15.75" customHeight="1">
      <c r="B758" s="55"/>
      <c r="C758" s="55"/>
      <c r="D758" s="55"/>
      <c r="E758" s="55"/>
      <c r="F758" s="55"/>
      <c r="G758" s="55"/>
      <c r="H758" s="399"/>
      <c r="I758" s="55"/>
      <c r="J758" s="55"/>
      <c r="K758" s="55"/>
      <c r="L758" s="399"/>
      <c r="M758" s="399"/>
      <c r="N758" s="55"/>
      <c r="O758" s="55"/>
      <c r="P758" s="55"/>
      <c r="Q758" s="399"/>
      <c r="R758" s="399"/>
      <c r="S758" s="55"/>
      <c r="T758" s="55"/>
      <c r="U758" s="55"/>
      <c r="V758" s="399"/>
      <c r="W758" s="399"/>
      <c r="X758" s="55"/>
      <c r="Y758" s="55"/>
      <c r="Z758" s="55"/>
      <c r="AA758" s="399"/>
      <c r="AB758" s="399"/>
      <c r="AC758" s="55"/>
      <c r="AD758" s="55"/>
      <c r="AE758" s="55"/>
      <c r="AF758" s="55"/>
      <c r="AG758" s="55"/>
      <c r="AH758" s="55"/>
      <c r="AI758" s="55"/>
      <c r="AJ758" s="55"/>
      <c r="AK758" s="55"/>
    </row>
    <row r="759" spans="2:37" ht="15.75" customHeight="1">
      <c r="B759" s="55"/>
      <c r="C759" s="55"/>
      <c r="D759" s="55"/>
      <c r="E759" s="55"/>
      <c r="F759" s="55"/>
      <c r="G759" s="55"/>
      <c r="H759" s="399"/>
      <c r="I759" s="55"/>
      <c r="J759" s="55"/>
      <c r="K759" s="55"/>
      <c r="L759" s="399"/>
      <c r="M759" s="399"/>
      <c r="N759" s="55"/>
      <c r="O759" s="55"/>
      <c r="P759" s="55"/>
      <c r="Q759" s="399"/>
      <c r="R759" s="399"/>
      <c r="S759" s="55"/>
      <c r="T759" s="55"/>
      <c r="U759" s="55"/>
      <c r="V759" s="399"/>
      <c r="W759" s="399"/>
      <c r="X759" s="55"/>
      <c r="Y759" s="55"/>
      <c r="Z759" s="55"/>
      <c r="AA759" s="399"/>
      <c r="AB759" s="399"/>
      <c r="AC759" s="55"/>
      <c r="AD759" s="55"/>
      <c r="AE759" s="55"/>
      <c r="AF759" s="55"/>
      <c r="AG759" s="55"/>
      <c r="AH759" s="55"/>
      <c r="AI759" s="55"/>
      <c r="AJ759" s="55"/>
      <c r="AK759" s="55"/>
    </row>
    <row r="760" spans="2:37" ht="15.75" customHeight="1">
      <c r="B760" s="55"/>
      <c r="C760" s="55"/>
      <c r="D760" s="55"/>
      <c r="E760" s="55"/>
      <c r="F760" s="55"/>
      <c r="G760" s="55"/>
      <c r="H760" s="399"/>
      <c r="I760" s="55"/>
      <c r="J760" s="55"/>
      <c r="K760" s="55"/>
      <c r="L760" s="399"/>
      <c r="M760" s="399"/>
      <c r="N760" s="55"/>
      <c r="O760" s="55"/>
      <c r="P760" s="55"/>
      <c r="Q760" s="399"/>
      <c r="R760" s="399"/>
      <c r="S760" s="55"/>
      <c r="T760" s="55"/>
      <c r="U760" s="55"/>
      <c r="V760" s="399"/>
      <c r="W760" s="399"/>
      <c r="X760" s="55"/>
      <c r="Y760" s="55"/>
      <c r="Z760" s="55"/>
      <c r="AA760" s="399"/>
      <c r="AB760" s="399"/>
      <c r="AC760" s="55"/>
      <c r="AD760" s="55"/>
      <c r="AE760" s="55"/>
      <c r="AF760" s="55"/>
      <c r="AG760" s="55"/>
      <c r="AH760" s="55"/>
      <c r="AI760" s="55"/>
      <c r="AJ760" s="55"/>
      <c r="AK760" s="55"/>
    </row>
    <row r="761" spans="2:37" ht="15.75" customHeight="1">
      <c r="B761" s="55"/>
      <c r="C761" s="55"/>
      <c r="D761" s="55"/>
      <c r="E761" s="55"/>
      <c r="F761" s="55"/>
      <c r="G761" s="55"/>
      <c r="H761" s="399"/>
      <c r="I761" s="55"/>
      <c r="J761" s="55"/>
      <c r="K761" s="55"/>
      <c r="L761" s="399"/>
      <c r="M761" s="399"/>
      <c r="N761" s="55"/>
      <c r="O761" s="55"/>
      <c r="P761" s="55"/>
      <c r="Q761" s="399"/>
      <c r="R761" s="399"/>
      <c r="S761" s="55"/>
      <c r="T761" s="55"/>
      <c r="U761" s="55"/>
      <c r="V761" s="399"/>
      <c r="W761" s="399"/>
      <c r="X761" s="55"/>
      <c r="Y761" s="55"/>
      <c r="Z761" s="55"/>
      <c r="AA761" s="399"/>
      <c r="AB761" s="399"/>
      <c r="AC761" s="55"/>
      <c r="AD761" s="55"/>
      <c r="AE761" s="55"/>
      <c r="AF761" s="55"/>
      <c r="AG761" s="55"/>
      <c r="AH761" s="55"/>
      <c r="AI761" s="55"/>
      <c r="AJ761" s="55"/>
      <c r="AK761" s="55"/>
    </row>
    <row r="762" spans="2:37" ht="15.75" customHeight="1">
      <c r="B762" s="55"/>
      <c r="C762" s="55"/>
      <c r="D762" s="55"/>
      <c r="E762" s="55"/>
      <c r="F762" s="55"/>
      <c r="G762" s="55"/>
      <c r="H762" s="399"/>
      <c r="I762" s="55"/>
      <c r="J762" s="55"/>
      <c r="K762" s="55"/>
      <c r="L762" s="399"/>
      <c r="M762" s="399"/>
      <c r="N762" s="55"/>
      <c r="O762" s="55"/>
      <c r="P762" s="55"/>
      <c r="Q762" s="399"/>
      <c r="R762" s="399"/>
      <c r="S762" s="55"/>
      <c r="T762" s="55"/>
      <c r="U762" s="55"/>
      <c r="V762" s="399"/>
      <c r="W762" s="399"/>
      <c r="X762" s="55"/>
      <c r="Y762" s="55"/>
      <c r="Z762" s="55"/>
      <c r="AA762" s="399"/>
      <c r="AB762" s="399"/>
      <c r="AC762" s="55"/>
      <c r="AD762" s="55"/>
      <c r="AE762" s="55"/>
      <c r="AF762" s="55"/>
      <c r="AG762" s="55"/>
      <c r="AH762" s="55"/>
      <c r="AI762" s="55"/>
      <c r="AJ762" s="55"/>
      <c r="AK762" s="55"/>
    </row>
    <row r="763" spans="2:37" ht="15.75" customHeight="1">
      <c r="B763" s="55"/>
      <c r="C763" s="55"/>
      <c r="D763" s="55"/>
      <c r="E763" s="55"/>
      <c r="F763" s="55"/>
      <c r="G763" s="55"/>
      <c r="H763" s="399"/>
      <c r="I763" s="55"/>
      <c r="J763" s="55"/>
      <c r="K763" s="55"/>
      <c r="L763" s="399"/>
      <c r="M763" s="399"/>
      <c r="N763" s="55"/>
      <c r="O763" s="55"/>
      <c r="P763" s="55"/>
      <c r="Q763" s="399"/>
      <c r="R763" s="399"/>
      <c r="S763" s="55"/>
      <c r="T763" s="55"/>
      <c r="U763" s="55"/>
      <c r="V763" s="399"/>
      <c r="W763" s="399"/>
      <c r="X763" s="55"/>
      <c r="Y763" s="55"/>
      <c r="Z763" s="55"/>
      <c r="AA763" s="399"/>
      <c r="AB763" s="399"/>
      <c r="AC763" s="55"/>
      <c r="AD763" s="55"/>
      <c r="AE763" s="55"/>
      <c r="AF763" s="55"/>
      <c r="AG763" s="55"/>
      <c r="AH763" s="55"/>
      <c r="AI763" s="55"/>
      <c r="AJ763" s="55"/>
      <c r="AK763" s="55"/>
    </row>
    <row r="764" spans="2:37" ht="15.75" customHeight="1">
      <c r="B764" s="55"/>
      <c r="C764" s="55"/>
      <c r="D764" s="55"/>
      <c r="E764" s="55"/>
      <c r="F764" s="55"/>
      <c r="G764" s="55"/>
      <c r="H764" s="399"/>
      <c r="I764" s="55"/>
      <c r="J764" s="55"/>
      <c r="K764" s="55"/>
      <c r="L764" s="399"/>
      <c r="M764" s="399"/>
      <c r="N764" s="55"/>
      <c r="O764" s="55"/>
      <c r="P764" s="55"/>
      <c r="Q764" s="399"/>
      <c r="R764" s="399"/>
      <c r="S764" s="55"/>
      <c r="T764" s="55"/>
      <c r="U764" s="55"/>
      <c r="V764" s="399"/>
      <c r="W764" s="399"/>
      <c r="X764" s="55"/>
      <c r="Y764" s="55"/>
      <c r="Z764" s="55"/>
      <c r="AA764" s="399"/>
      <c r="AB764" s="399"/>
      <c r="AC764" s="55"/>
      <c r="AD764" s="55"/>
      <c r="AE764" s="55"/>
      <c r="AF764" s="55"/>
      <c r="AG764" s="55"/>
      <c r="AH764" s="55"/>
      <c r="AI764" s="55"/>
      <c r="AJ764" s="55"/>
      <c r="AK764" s="55"/>
    </row>
    <row r="765" spans="2:37" ht="15.75" customHeight="1">
      <c r="B765" s="55"/>
      <c r="C765" s="55"/>
      <c r="D765" s="55"/>
      <c r="E765" s="55"/>
      <c r="F765" s="55"/>
      <c r="G765" s="55"/>
      <c r="H765" s="399"/>
      <c r="I765" s="55"/>
      <c r="J765" s="55"/>
      <c r="K765" s="55"/>
      <c r="L765" s="399"/>
      <c r="M765" s="399"/>
      <c r="N765" s="55"/>
      <c r="O765" s="55"/>
      <c r="P765" s="55"/>
      <c r="Q765" s="399"/>
      <c r="R765" s="399"/>
      <c r="S765" s="55"/>
      <c r="T765" s="55"/>
      <c r="U765" s="55"/>
      <c r="V765" s="399"/>
      <c r="W765" s="399"/>
      <c r="X765" s="55"/>
      <c r="Y765" s="55"/>
      <c r="Z765" s="55"/>
      <c r="AA765" s="399"/>
      <c r="AB765" s="399"/>
      <c r="AC765" s="55"/>
      <c r="AD765" s="55"/>
      <c r="AE765" s="55"/>
      <c r="AF765" s="55"/>
      <c r="AG765" s="55"/>
      <c r="AH765" s="55"/>
      <c r="AI765" s="55"/>
      <c r="AJ765" s="55"/>
      <c r="AK765" s="55"/>
    </row>
    <row r="766" spans="2:37" ht="15.75" customHeight="1">
      <c r="B766" s="55"/>
      <c r="C766" s="55"/>
      <c r="D766" s="55"/>
      <c r="E766" s="55"/>
      <c r="F766" s="55"/>
      <c r="G766" s="55"/>
      <c r="H766" s="399"/>
      <c r="I766" s="55"/>
      <c r="J766" s="55"/>
      <c r="K766" s="55"/>
      <c r="L766" s="399"/>
      <c r="M766" s="399"/>
      <c r="N766" s="55"/>
      <c r="O766" s="55"/>
      <c r="P766" s="55"/>
      <c r="Q766" s="399"/>
      <c r="R766" s="399"/>
      <c r="S766" s="55"/>
      <c r="T766" s="55"/>
      <c r="U766" s="55"/>
      <c r="V766" s="399"/>
      <c r="W766" s="399"/>
      <c r="X766" s="55"/>
      <c r="Y766" s="55"/>
      <c r="Z766" s="55"/>
      <c r="AA766" s="399"/>
      <c r="AB766" s="399"/>
      <c r="AC766" s="55"/>
      <c r="AD766" s="55"/>
      <c r="AE766" s="55"/>
      <c r="AF766" s="55"/>
      <c r="AG766" s="55"/>
      <c r="AH766" s="55"/>
      <c r="AI766" s="55"/>
      <c r="AJ766" s="55"/>
      <c r="AK766" s="55"/>
    </row>
    <row r="767" spans="2:37" ht="15.75" customHeight="1">
      <c r="B767" s="55"/>
      <c r="C767" s="55"/>
      <c r="D767" s="55"/>
      <c r="E767" s="55"/>
      <c r="F767" s="55"/>
      <c r="G767" s="55"/>
      <c r="H767" s="399"/>
      <c r="I767" s="55"/>
      <c r="J767" s="55"/>
      <c r="K767" s="55"/>
      <c r="L767" s="399"/>
      <c r="M767" s="399"/>
      <c r="N767" s="55"/>
      <c r="O767" s="55"/>
      <c r="P767" s="55"/>
      <c r="Q767" s="399"/>
      <c r="R767" s="399"/>
      <c r="S767" s="55"/>
      <c r="T767" s="55"/>
      <c r="U767" s="55"/>
      <c r="V767" s="399"/>
      <c r="W767" s="399"/>
      <c r="X767" s="55"/>
      <c r="Y767" s="55"/>
      <c r="Z767" s="55"/>
      <c r="AA767" s="399"/>
      <c r="AB767" s="399"/>
      <c r="AC767" s="55"/>
      <c r="AD767" s="55"/>
      <c r="AE767" s="55"/>
      <c r="AF767" s="55"/>
      <c r="AG767" s="55"/>
      <c r="AH767" s="55"/>
      <c r="AI767" s="55"/>
      <c r="AJ767" s="55"/>
      <c r="AK767" s="55"/>
    </row>
    <row r="768" spans="2:37" ht="15.75" customHeight="1">
      <c r="B768" s="55"/>
      <c r="C768" s="55"/>
      <c r="D768" s="55"/>
      <c r="E768" s="55"/>
      <c r="F768" s="55"/>
      <c r="G768" s="55"/>
      <c r="H768" s="399"/>
      <c r="I768" s="55"/>
      <c r="J768" s="55"/>
      <c r="K768" s="55"/>
      <c r="L768" s="399"/>
      <c r="M768" s="399"/>
      <c r="N768" s="55"/>
      <c r="O768" s="55"/>
      <c r="P768" s="55"/>
      <c r="Q768" s="399"/>
      <c r="R768" s="399"/>
      <c r="S768" s="55"/>
      <c r="T768" s="55"/>
      <c r="U768" s="55"/>
      <c r="V768" s="399"/>
      <c r="W768" s="399"/>
      <c r="X768" s="55"/>
      <c r="Y768" s="55"/>
      <c r="Z768" s="55"/>
      <c r="AA768" s="399"/>
      <c r="AB768" s="399"/>
      <c r="AC768" s="55"/>
      <c r="AD768" s="55"/>
      <c r="AE768" s="55"/>
      <c r="AF768" s="55"/>
      <c r="AG768" s="55"/>
      <c r="AH768" s="55"/>
      <c r="AI768" s="55"/>
      <c r="AJ768" s="55"/>
      <c r="AK768" s="55"/>
    </row>
    <row r="769" spans="2:37" ht="15.75" customHeight="1">
      <c r="B769" s="55"/>
      <c r="C769" s="55"/>
      <c r="D769" s="55"/>
      <c r="E769" s="55"/>
      <c r="F769" s="55"/>
      <c r="G769" s="55"/>
      <c r="H769" s="399"/>
      <c r="I769" s="55"/>
      <c r="J769" s="55"/>
      <c r="K769" s="55"/>
      <c r="L769" s="399"/>
      <c r="M769" s="399"/>
      <c r="N769" s="55"/>
      <c r="O769" s="55"/>
      <c r="P769" s="55"/>
      <c r="Q769" s="399"/>
      <c r="R769" s="399"/>
      <c r="S769" s="55"/>
      <c r="T769" s="55"/>
      <c r="U769" s="55"/>
      <c r="V769" s="399"/>
      <c r="W769" s="399"/>
      <c r="X769" s="55"/>
      <c r="Y769" s="55"/>
      <c r="Z769" s="55"/>
      <c r="AA769" s="399"/>
      <c r="AB769" s="399"/>
      <c r="AC769" s="55"/>
      <c r="AD769" s="55"/>
      <c r="AE769" s="55"/>
      <c r="AF769" s="55"/>
      <c r="AG769" s="55"/>
      <c r="AH769" s="55"/>
      <c r="AI769" s="55"/>
      <c r="AJ769" s="55"/>
      <c r="AK769" s="55"/>
    </row>
    <row r="770" spans="2:37" ht="15.75" customHeight="1">
      <c r="B770" s="55"/>
      <c r="C770" s="55"/>
      <c r="D770" s="55"/>
      <c r="E770" s="55"/>
      <c r="F770" s="55"/>
      <c r="G770" s="55"/>
      <c r="H770" s="399"/>
      <c r="I770" s="55"/>
      <c r="J770" s="55"/>
      <c r="K770" s="55"/>
      <c r="L770" s="399"/>
      <c r="M770" s="399"/>
      <c r="N770" s="55"/>
      <c r="O770" s="55"/>
      <c r="P770" s="55"/>
      <c r="Q770" s="399"/>
      <c r="R770" s="399"/>
      <c r="S770" s="55"/>
      <c r="T770" s="55"/>
      <c r="U770" s="55"/>
      <c r="V770" s="399"/>
      <c r="W770" s="399"/>
      <c r="X770" s="55"/>
      <c r="Y770" s="55"/>
      <c r="Z770" s="55"/>
      <c r="AA770" s="399"/>
      <c r="AB770" s="399"/>
      <c r="AC770" s="55"/>
      <c r="AD770" s="55"/>
      <c r="AE770" s="55"/>
      <c r="AF770" s="55"/>
      <c r="AG770" s="55"/>
      <c r="AH770" s="55"/>
      <c r="AI770" s="55"/>
      <c r="AJ770" s="55"/>
      <c r="AK770" s="55"/>
    </row>
    <row r="771" spans="2:37" ht="15.75" customHeight="1">
      <c r="B771" s="55"/>
      <c r="C771" s="55"/>
      <c r="D771" s="55"/>
      <c r="E771" s="55"/>
      <c r="F771" s="55"/>
      <c r="G771" s="55"/>
      <c r="H771" s="399"/>
      <c r="I771" s="55"/>
      <c r="J771" s="55"/>
      <c r="K771" s="55"/>
      <c r="L771" s="399"/>
      <c r="M771" s="399"/>
      <c r="N771" s="55"/>
      <c r="O771" s="55"/>
      <c r="P771" s="55"/>
      <c r="Q771" s="399"/>
      <c r="R771" s="399"/>
      <c r="S771" s="55"/>
      <c r="T771" s="55"/>
      <c r="U771" s="55"/>
      <c r="V771" s="399"/>
      <c r="W771" s="399"/>
      <c r="X771" s="55"/>
      <c r="Y771" s="55"/>
      <c r="Z771" s="55"/>
      <c r="AA771" s="399"/>
      <c r="AB771" s="399"/>
      <c r="AC771" s="55"/>
      <c r="AD771" s="55"/>
      <c r="AE771" s="55"/>
      <c r="AF771" s="55"/>
      <c r="AG771" s="55"/>
      <c r="AH771" s="55"/>
      <c r="AI771" s="55"/>
      <c r="AJ771" s="55"/>
      <c r="AK771" s="55"/>
    </row>
    <row r="772" spans="2:37" ht="15.75" customHeight="1">
      <c r="B772" s="55"/>
      <c r="C772" s="55"/>
      <c r="D772" s="55"/>
      <c r="E772" s="55"/>
      <c r="F772" s="55"/>
      <c r="G772" s="55"/>
      <c r="H772" s="399"/>
      <c r="I772" s="55"/>
      <c r="J772" s="55"/>
      <c r="K772" s="55"/>
      <c r="L772" s="399"/>
      <c r="M772" s="399"/>
      <c r="N772" s="55"/>
      <c r="O772" s="55"/>
      <c r="P772" s="55"/>
      <c r="Q772" s="399"/>
      <c r="R772" s="399"/>
      <c r="S772" s="55"/>
      <c r="T772" s="55"/>
      <c r="U772" s="55"/>
      <c r="V772" s="399"/>
      <c r="W772" s="399"/>
      <c r="X772" s="55"/>
      <c r="Y772" s="55"/>
      <c r="Z772" s="55"/>
      <c r="AA772" s="399"/>
      <c r="AB772" s="399"/>
      <c r="AC772" s="55"/>
      <c r="AD772" s="55"/>
      <c r="AE772" s="55"/>
      <c r="AF772" s="55"/>
      <c r="AG772" s="55"/>
      <c r="AH772" s="55"/>
      <c r="AI772" s="55"/>
      <c r="AJ772" s="55"/>
      <c r="AK772" s="55"/>
    </row>
    <row r="773" spans="2:37" ht="15.75" customHeight="1">
      <c r="B773" s="55"/>
      <c r="C773" s="55"/>
      <c r="D773" s="55"/>
      <c r="E773" s="55"/>
      <c r="F773" s="55"/>
      <c r="G773" s="55"/>
      <c r="H773" s="399"/>
      <c r="I773" s="55"/>
      <c r="J773" s="55"/>
      <c r="K773" s="55"/>
      <c r="L773" s="399"/>
      <c r="M773" s="399"/>
      <c r="N773" s="55"/>
      <c r="O773" s="55"/>
      <c r="P773" s="55"/>
      <c r="Q773" s="399"/>
      <c r="R773" s="399"/>
      <c r="S773" s="55"/>
      <c r="T773" s="55"/>
      <c r="U773" s="55"/>
      <c r="V773" s="399"/>
      <c r="W773" s="399"/>
      <c r="X773" s="55"/>
      <c r="Y773" s="55"/>
      <c r="Z773" s="55"/>
      <c r="AA773" s="399"/>
      <c r="AB773" s="399"/>
      <c r="AC773" s="55"/>
      <c r="AD773" s="55"/>
      <c r="AE773" s="55"/>
      <c r="AF773" s="55"/>
      <c r="AG773" s="55"/>
      <c r="AH773" s="55"/>
      <c r="AI773" s="55"/>
      <c r="AJ773" s="55"/>
      <c r="AK773" s="55"/>
    </row>
    <row r="774" spans="2:37" ht="15.75" customHeight="1">
      <c r="B774" s="55"/>
      <c r="C774" s="55"/>
      <c r="D774" s="55"/>
      <c r="E774" s="55"/>
      <c r="F774" s="55"/>
      <c r="G774" s="55"/>
      <c r="H774" s="399"/>
      <c r="I774" s="55"/>
      <c r="J774" s="55"/>
      <c r="K774" s="55"/>
      <c r="L774" s="399"/>
      <c r="M774" s="399"/>
      <c r="N774" s="55"/>
      <c r="O774" s="55"/>
      <c r="P774" s="55"/>
      <c r="Q774" s="399"/>
      <c r="R774" s="399"/>
      <c r="S774" s="55"/>
      <c r="T774" s="55"/>
      <c r="U774" s="55"/>
      <c r="V774" s="399"/>
      <c r="W774" s="399"/>
      <c r="X774" s="55"/>
      <c r="Y774" s="55"/>
      <c r="Z774" s="55"/>
      <c r="AA774" s="399"/>
      <c r="AB774" s="399"/>
      <c r="AC774" s="55"/>
      <c r="AD774" s="55"/>
      <c r="AE774" s="55"/>
      <c r="AF774" s="55"/>
      <c r="AG774" s="55"/>
      <c r="AH774" s="55"/>
      <c r="AI774" s="55"/>
      <c r="AJ774" s="55"/>
      <c r="AK774" s="55"/>
    </row>
    <row r="775" spans="2:37" ht="15.75" customHeight="1">
      <c r="B775" s="55"/>
      <c r="C775" s="55"/>
      <c r="D775" s="55"/>
      <c r="E775" s="55"/>
      <c r="F775" s="55"/>
      <c r="G775" s="55"/>
      <c r="H775" s="399"/>
      <c r="I775" s="55"/>
      <c r="J775" s="55"/>
      <c r="K775" s="55"/>
      <c r="L775" s="399"/>
      <c r="M775" s="399"/>
      <c r="N775" s="55"/>
      <c r="O775" s="55"/>
      <c r="P775" s="55"/>
      <c r="Q775" s="399"/>
      <c r="R775" s="399"/>
      <c r="S775" s="55"/>
      <c r="T775" s="55"/>
      <c r="U775" s="55"/>
      <c r="V775" s="399"/>
      <c r="W775" s="399"/>
      <c r="X775" s="55"/>
      <c r="Y775" s="55"/>
      <c r="Z775" s="55"/>
      <c r="AA775" s="399"/>
      <c r="AB775" s="399"/>
      <c r="AC775" s="55"/>
      <c r="AD775" s="55"/>
      <c r="AE775" s="55"/>
      <c r="AF775" s="55"/>
      <c r="AG775" s="55"/>
      <c r="AH775" s="55"/>
      <c r="AI775" s="55"/>
      <c r="AJ775" s="55"/>
      <c r="AK775" s="55"/>
    </row>
    <row r="776" spans="2:37" ht="15.75" customHeight="1">
      <c r="B776" s="55"/>
      <c r="C776" s="55"/>
      <c r="D776" s="55"/>
      <c r="E776" s="55"/>
      <c r="F776" s="55"/>
      <c r="G776" s="55"/>
      <c r="H776" s="399"/>
      <c r="I776" s="55"/>
      <c r="J776" s="55"/>
      <c r="K776" s="55"/>
      <c r="L776" s="399"/>
      <c r="M776" s="399"/>
      <c r="N776" s="55"/>
      <c r="O776" s="55"/>
      <c r="P776" s="55"/>
      <c r="Q776" s="399"/>
      <c r="R776" s="399"/>
      <c r="S776" s="55"/>
      <c r="T776" s="55"/>
      <c r="U776" s="55"/>
      <c r="V776" s="399"/>
      <c r="W776" s="399"/>
      <c r="X776" s="55"/>
      <c r="Y776" s="55"/>
      <c r="Z776" s="55"/>
      <c r="AA776" s="399"/>
      <c r="AB776" s="399"/>
      <c r="AC776" s="55"/>
      <c r="AD776" s="55"/>
      <c r="AE776" s="55"/>
      <c r="AF776" s="55"/>
      <c r="AG776" s="55"/>
      <c r="AH776" s="55"/>
      <c r="AI776" s="55"/>
      <c r="AJ776" s="55"/>
      <c r="AK776" s="55"/>
    </row>
    <row r="777" spans="2:37" ht="15.75" customHeight="1">
      <c r="B777" s="55"/>
      <c r="C777" s="55"/>
      <c r="D777" s="55"/>
      <c r="E777" s="55"/>
      <c r="F777" s="55"/>
      <c r="G777" s="55"/>
      <c r="H777" s="399"/>
      <c r="I777" s="55"/>
      <c r="J777" s="55"/>
      <c r="K777" s="55"/>
      <c r="L777" s="399"/>
      <c r="M777" s="399"/>
      <c r="N777" s="55"/>
      <c r="O777" s="55"/>
      <c r="P777" s="55"/>
      <c r="Q777" s="399"/>
      <c r="R777" s="399"/>
      <c r="S777" s="55"/>
      <c r="T777" s="55"/>
      <c r="U777" s="55"/>
      <c r="V777" s="399"/>
      <c r="W777" s="399"/>
      <c r="X777" s="55"/>
      <c r="Y777" s="55"/>
      <c r="Z777" s="55"/>
      <c r="AA777" s="399"/>
      <c r="AB777" s="399"/>
      <c r="AC777" s="55"/>
      <c r="AD777" s="55"/>
      <c r="AE777" s="55"/>
      <c r="AF777" s="55"/>
      <c r="AG777" s="55"/>
      <c r="AH777" s="55"/>
      <c r="AI777" s="55"/>
      <c r="AJ777" s="55"/>
      <c r="AK777" s="55"/>
    </row>
    <row r="778" spans="2:37" ht="15.75" customHeight="1">
      <c r="B778" s="55"/>
      <c r="C778" s="55"/>
      <c r="D778" s="55"/>
      <c r="E778" s="55"/>
      <c r="F778" s="55"/>
      <c r="G778" s="55"/>
      <c r="H778" s="399"/>
      <c r="I778" s="55"/>
      <c r="J778" s="55"/>
      <c r="K778" s="55"/>
      <c r="L778" s="399"/>
      <c r="M778" s="399"/>
      <c r="N778" s="55"/>
      <c r="O778" s="55"/>
      <c r="P778" s="55"/>
      <c r="Q778" s="399"/>
      <c r="R778" s="399"/>
      <c r="S778" s="55"/>
      <c r="T778" s="55"/>
      <c r="U778" s="55"/>
      <c r="V778" s="399"/>
      <c r="W778" s="399"/>
      <c r="X778" s="55"/>
      <c r="Y778" s="55"/>
      <c r="Z778" s="55"/>
      <c r="AA778" s="399"/>
      <c r="AB778" s="399"/>
      <c r="AC778" s="55"/>
      <c r="AD778" s="55"/>
      <c r="AE778" s="55"/>
      <c r="AF778" s="55"/>
      <c r="AG778" s="55"/>
      <c r="AH778" s="55"/>
      <c r="AI778" s="55"/>
      <c r="AJ778" s="55"/>
      <c r="AK778" s="55"/>
    </row>
    <row r="779" spans="2:37" ht="15.75" customHeight="1">
      <c r="B779" s="55"/>
      <c r="C779" s="55"/>
      <c r="D779" s="55"/>
      <c r="E779" s="55"/>
      <c r="F779" s="55"/>
      <c r="G779" s="55"/>
      <c r="H779" s="399"/>
      <c r="I779" s="55"/>
      <c r="J779" s="55"/>
      <c r="K779" s="55"/>
      <c r="L779" s="399"/>
      <c r="M779" s="399"/>
      <c r="N779" s="55"/>
      <c r="O779" s="55"/>
      <c r="P779" s="55"/>
      <c r="Q779" s="399"/>
      <c r="R779" s="399"/>
      <c r="S779" s="55"/>
      <c r="T779" s="55"/>
      <c r="U779" s="55"/>
      <c r="V779" s="399"/>
      <c r="W779" s="399"/>
      <c r="X779" s="55"/>
      <c r="Y779" s="55"/>
      <c r="Z779" s="55"/>
      <c r="AA779" s="399"/>
      <c r="AB779" s="399"/>
      <c r="AC779" s="55"/>
      <c r="AD779" s="55"/>
      <c r="AE779" s="55"/>
      <c r="AF779" s="55"/>
      <c r="AG779" s="55"/>
      <c r="AH779" s="55"/>
      <c r="AI779" s="55"/>
      <c r="AJ779" s="55"/>
      <c r="AK779" s="55"/>
    </row>
    <row r="780" spans="2:37" ht="15.75" customHeight="1">
      <c r="B780" s="55"/>
      <c r="C780" s="55"/>
      <c r="D780" s="55"/>
      <c r="E780" s="55"/>
      <c r="F780" s="55"/>
      <c r="G780" s="55"/>
      <c r="H780" s="399"/>
      <c r="I780" s="55"/>
      <c r="J780" s="55"/>
      <c r="K780" s="55"/>
      <c r="L780" s="399"/>
      <c r="M780" s="399"/>
      <c r="N780" s="55"/>
      <c r="O780" s="55"/>
      <c r="P780" s="55"/>
      <c r="Q780" s="399"/>
      <c r="R780" s="399"/>
      <c r="S780" s="55"/>
      <c r="T780" s="55"/>
      <c r="U780" s="55"/>
      <c r="V780" s="399"/>
      <c r="W780" s="399"/>
      <c r="X780" s="55"/>
      <c r="Y780" s="55"/>
      <c r="Z780" s="55"/>
      <c r="AA780" s="399"/>
      <c r="AB780" s="399"/>
      <c r="AC780" s="55"/>
      <c r="AD780" s="55"/>
      <c r="AE780" s="55"/>
      <c r="AF780" s="55"/>
      <c r="AG780" s="55"/>
      <c r="AH780" s="55"/>
      <c r="AI780" s="55"/>
      <c r="AJ780" s="55"/>
      <c r="AK780" s="55"/>
    </row>
    <row r="781" spans="2:37" ht="15.75" customHeight="1">
      <c r="B781" s="55"/>
      <c r="C781" s="55"/>
      <c r="D781" s="55"/>
      <c r="E781" s="55"/>
      <c r="F781" s="55"/>
      <c r="G781" s="55"/>
      <c r="H781" s="399"/>
      <c r="I781" s="55"/>
      <c r="J781" s="55"/>
      <c r="K781" s="55"/>
      <c r="L781" s="399"/>
      <c r="M781" s="399"/>
      <c r="N781" s="55"/>
      <c r="O781" s="55"/>
      <c r="P781" s="55"/>
      <c r="Q781" s="399"/>
      <c r="R781" s="399"/>
      <c r="S781" s="55"/>
      <c r="T781" s="55"/>
      <c r="U781" s="55"/>
      <c r="V781" s="399"/>
      <c r="W781" s="399"/>
      <c r="X781" s="55"/>
      <c r="Y781" s="55"/>
      <c r="Z781" s="55"/>
      <c r="AA781" s="399"/>
      <c r="AB781" s="399"/>
      <c r="AC781" s="55"/>
      <c r="AD781" s="55"/>
      <c r="AE781" s="55"/>
      <c r="AF781" s="55"/>
      <c r="AG781" s="55"/>
      <c r="AH781" s="55"/>
      <c r="AI781" s="55"/>
      <c r="AJ781" s="55"/>
      <c r="AK781" s="55"/>
    </row>
    <row r="782" spans="2:37" ht="15.75" customHeight="1">
      <c r="B782" s="55"/>
      <c r="C782" s="55"/>
      <c r="D782" s="55"/>
      <c r="E782" s="55"/>
      <c r="F782" s="55"/>
      <c r="G782" s="55"/>
      <c r="H782" s="399"/>
      <c r="I782" s="55"/>
      <c r="J782" s="55"/>
      <c r="K782" s="55"/>
      <c r="L782" s="399"/>
      <c r="M782" s="399"/>
      <c r="N782" s="55"/>
      <c r="O782" s="55"/>
      <c r="P782" s="55"/>
      <c r="Q782" s="399"/>
      <c r="R782" s="399"/>
      <c r="S782" s="55"/>
      <c r="T782" s="55"/>
      <c r="U782" s="55"/>
      <c r="V782" s="399"/>
      <c r="W782" s="399"/>
      <c r="X782" s="55"/>
      <c r="Y782" s="55"/>
      <c r="Z782" s="55"/>
      <c r="AA782" s="399"/>
      <c r="AB782" s="399"/>
      <c r="AC782" s="55"/>
      <c r="AD782" s="55"/>
      <c r="AE782" s="55"/>
      <c r="AF782" s="55"/>
      <c r="AG782" s="55"/>
      <c r="AH782" s="55"/>
      <c r="AI782" s="55"/>
      <c r="AJ782" s="55"/>
      <c r="AK782" s="55"/>
    </row>
    <row r="783" spans="2:37" ht="15.75" customHeight="1">
      <c r="B783" s="55"/>
      <c r="C783" s="55"/>
      <c r="D783" s="55"/>
      <c r="E783" s="55"/>
      <c r="F783" s="55"/>
      <c r="G783" s="55"/>
      <c r="H783" s="399"/>
      <c r="I783" s="55"/>
      <c r="J783" s="55"/>
      <c r="K783" s="55"/>
      <c r="L783" s="399"/>
      <c r="M783" s="399"/>
      <c r="N783" s="55"/>
      <c r="O783" s="55"/>
      <c r="P783" s="55"/>
      <c r="Q783" s="399"/>
      <c r="R783" s="399"/>
      <c r="S783" s="55"/>
      <c r="T783" s="55"/>
      <c r="U783" s="55"/>
      <c r="V783" s="399"/>
      <c r="W783" s="399"/>
      <c r="X783" s="55"/>
      <c r="Y783" s="55"/>
      <c r="Z783" s="55"/>
      <c r="AA783" s="399"/>
      <c r="AB783" s="399"/>
      <c r="AC783" s="55"/>
      <c r="AD783" s="55"/>
      <c r="AE783" s="55"/>
      <c r="AF783" s="55"/>
      <c r="AG783" s="55"/>
      <c r="AH783" s="55"/>
      <c r="AI783" s="55"/>
      <c r="AJ783" s="55"/>
      <c r="AK783" s="55"/>
    </row>
    <row r="784" spans="2:37" ht="15.75" customHeight="1">
      <c r="B784" s="55"/>
      <c r="C784" s="55"/>
      <c r="D784" s="55"/>
      <c r="E784" s="55"/>
      <c r="F784" s="55"/>
      <c r="G784" s="55"/>
      <c r="H784" s="399"/>
      <c r="I784" s="55"/>
      <c r="J784" s="55"/>
      <c r="K784" s="55"/>
      <c r="L784" s="399"/>
      <c r="M784" s="399"/>
      <c r="N784" s="55"/>
      <c r="O784" s="55"/>
      <c r="P784" s="55"/>
      <c r="Q784" s="399"/>
      <c r="R784" s="399"/>
      <c r="S784" s="55"/>
      <c r="T784" s="55"/>
      <c r="U784" s="55"/>
      <c r="V784" s="399"/>
      <c r="W784" s="399"/>
      <c r="X784" s="55"/>
      <c r="Y784" s="55"/>
      <c r="Z784" s="55"/>
      <c r="AA784" s="399"/>
      <c r="AB784" s="399"/>
      <c r="AC784" s="55"/>
      <c r="AD784" s="55"/>
      <c r="AE784" s="55"/>
      <c r="AF784" s="55"/>
      <c r="AG784" s="55"/>
      <c r="AH784" s="55"/>
      <c r="AI784" s="55"/>
      <c r="AJ784" s="55"/>
      <c r="AK784" s="55"/>
    </row>
    <row r="785" spans="2:37" ht="15.75" customHeight="1">
      <c r="B785" s="55"/>
      <c r="C785" s="55"/>
      <c r="D785" s="55"/>
      <c r="E785" s="55"/>
      <c r="F785" s="55"/>
      <c r="G785" s="55"/>
      <c r="H785" s="399"/>
      <c r="I785" s="55"/>
      <c r="J785" s="55"/>
      <c r="K785" s="55"/>
      <c r="L785" s="399"/>
      <c r="M785" s="399"/>
      <c r="N785" s="55"/>
      <c r="O785" s="55"/>
      <c r="P785" s="55"/>
      <c r="Q785" s="399"/>
      <c r="R785" s="399"/>
      <c r="S785" s="55"/>
      <c r="T785" s="55"/>
      <c r="U785" s="55"/>
      <c r="V785" s="399"/>
      <c r="W785" s="399"/>
      <c r="X785" s="55"/>
      <c r="Y785" s="55"/>
      <c r="Z785" s="55"/>
      <c r="AA785" s="399"/>
      <c r="AB785" s="399"/>
      <c r="AC785" s="55"/>
      <c r="AD785" s="55"/>
      <c r="AE785" s="55"/>
      <c r="AF785" s="55"/>
      <c r="AG785" s="55"/>
      <c r="AH785" s="55"/>
      <c r="AI785" s="55"/>
      <c r="AJ785" s="55"/>
      <c r="AK785" s="55"/>
    </row>
    <row r="786" spans="2:37" ht="15.75" customHeight="1">
      <c r="B786" s="55"/>
      <c r="C786" s="55"/>
      <c r="D786" s="55"/>
      <c r="E786" s="55"/>
      <c r="F786" s="55"/>
      <c r="G786" s="55"/>
      <c r="H786" s="399"/>
      <c r="I786" s="55"/>
      <c r="J786" s="55"/>
      <c r="K786" s="55"/>
      <c r="L786" s="399"/>
      <c r="M786" s="399"/>
      <c r="N786" s="55"/>
      <c r="O786" s="55"/>
      <c r="P786" s="55"/>
      <c r="Q786" s="399"/>
      <c r="R786" s="399"/>
      <c r="S786" s="55"/>
      <c r="T786" s="55"/>
      <c r="U786" s="55"/>
      <c r="V786" s="399"/>
      <c r="W786" s="399"/>
      <c r="X786" s="55"/>
      <c r="Y786" s="55"/>
      <c r="Z786" s="55"/>
      <c r="AA786" s="399"/>
      <c r="AB786" s="399"/>
      <c r="AC786" s="55"/>
      <c r="AD786" s="55"/>
      <c r="AE786" s="55"/>
      <c r="AF786" s="55"/>
      <c r="AG786" s="55"/>
      <c r="AH786" s="55"/>
      <c r="AI786" s="55"/>
      <c r="AJ786" s="55"/>
      <c r="AK786" s="55"/>
    </row>
    <row r="787" spans="2:37" ht="15.75" customHeight="1">
      <c r="B787" s="55"/>
      <c r="C787" s="55"/>
      <c r="D787" s="55"/>
      <c r="E787" s="55"/>
      <c r="F787" s="55"/>
      <c r="G787" s="55"/>
      <c r="H787" s="399"/>
      <c r="I787" s="55"/>
      <c r="J787" s="55"/>
      <c r="K787" s="55"/>
      <c r="L787" s="399"/>
      <c r="M787" s="399"/>
      <c r="N787" s="55"/>
      <c r="O787" s="55"/>
      <c r="P787" s="55"/>
      <c r="Q787" s="399"/>
      <c r="R787" s="399"/>
      <c r="S787" s="55"/>
      <c r="T787" s="55"/>
      <c r="U787" s="55"/>
      <c r="V787" s="399"/>
      <c r="W787" s="399"/>
      <c r="X787" s="55"/>
      <c r="Y787" s="55"/>
      <c r="Z787" s="55"/>
      <c r="AA787" s="399"/>
      <c r="AB787" s="399"/>
      <c r="AC787" s="55"/>
      <c r="AD787" s="55"/>
      <c r="AE787" s="55"/>
      <c r="AF787" s="55"/>
      <c r="AG787" s="55"/>
      <c r="AH787" s="55"/>
      <c r="AI787" s="55"/>
      <c r="AJ787" s="55"/>
      <c r="AK787" s="55"/>
    </row>
    <row r="788" spans="2:37" ht="15.75" customHeight="1">
      <c r="B788" s="55"/>
      <c r="C788" s="55"/>
      <c r="D788" s="55"/>
      <c r="E788" s="55"/>
      <c r="F788" s="55"/>
      <c r="G788" s="55"/>
      <c r="H788" s="399"/>
      <c r="I788" s="55"/>
      <c r="J788" s="55"/>
      <c r="K788" s="55"/>
      <c r="L788" s="399"/>
      <c r="M788" s="399"/>
      <c r="N788" s="55"/>
      <c r="O788" s="55"/>
      <c r="P788" s="55"/>
      <c r="Q788" s="399"/>
      <c r="R788" s="399"/>
      <c r="S788" s="55"/>
      <c r="T788" s="55"/>
      <c r="U788" s="55"/>
      <c r="V788" s="399"/>
      <c r="W788" s="399"/>
      <c r="X788" s="55"/>
      <c r="Y788" s="55"/>
      <c r="Z788" s="55"/>
      <c r="AA788" s="399"/>
      <c r="AB788" s="399"/>
      <c r="AC788" s="55"/>
      <c r="AD788" s="55"/>
      <c r="AE788" s="55"/>
      <c r="AF788" s="55"/>
      <c r="AG788" s="55"/>
      <c r="AH788" s="55"/>
      <c r="AI788" s="55"/>
      <c r="AJ788" s="55"/>
      <c r="AK788" s="55"/>
    </row>
    <row r="789" spans="2:37" ht="15.75" customHeight="1">
      <c r="B789" s="55"/>
      <c r="C789" s="55"/>
      <c r="D789" s="55"/>
      <c r="E789" s="55"/>
      <c r="F789" s="55"/>
      <c r="G789" s="55"/>
      <c r="H789" s="399"/>
      <c r="I789" s="55"/>
      <c r="J789" s="55"/>
      <c r="K789" s="55"/>
      <c r="L789" s="399"/>
      <c r="M789" s="399"/>
      <c r="N789" s="55"/>
      <c r="O789" s="55"/>
      <c r="P789" s="55"/>
      <c r="Q789" s="399"/>
      <c r="R789" s="399"/>
      <c r="S789" s="55"/>
      <c r="T789" s="55"/>
      <c r="U789" s="55"/>
      <c r="V789" s="399"/>
      <c r="W789" s="399"/>
      <c r="X789" s="55"/>
      <c r="Y789" s="55"/>
      <c r="Z789" s="55"/>
      <c r="AA789" s="399"/>
      <c r="AB789" s="399"/>
      <c r="AC789" s="55"/>
      <c r="AD789" s="55"/>
      <c r="AE789" s="55"/>
      <c r="AF789" s="55"/>
      <c r="AG789" s="55"/>
      <c r="AH789" s="55"/>
      <c r="AI789" s="55"/>
      <c r="AJ789" s="55"/>
      <c r="AK789" s="55"/>
    </row>
    <row r="790" spans="2:37" ht="15.75" customHeight="1">
      <c r="B790" s="55"/>
      <c r="C790" s="55"/>
      <c r="D790" s="55"/>
      <c r="E790" s="55"/>
      <c r="F790" s="55"/>
      <c r="G790" s="55"/>
      <c r="H790" s="399"/>
      <c r="I790" s="55"/>
      <c r="J790" s="55"/>
      <c r="K790" s="55"/>
      <c r="L790" s="399"/>
      <c r="M790" s="399"/>
      <c r="N790" s="55"/>
      <c r="O790" s="55"/>
      <c r="P790" s="55"/>
      <c r="Q790" s="399"/>
      <c r="R790" s="399"/>
      <c r="S790" s="55"/>
      <c r="T790" s="55"/>
      <c r="U790" s="55"/>
      <c r="V790" s="399"/>
      <c r="W790" s="399"/>
      <c r="X790" s="55"/>
      <c r="Y790" s="55"/>
      <c r="Z790" s="55"/>
      <c r="AA790" s="399"/>
      <c r="AB790" s="399"/>
      <c r="AC790" s="55"/>
      <c r="AD790" s="55"/>
      <c r="AE790" s="55"/>
      <c r="AF790" s="55"/>
      <c r="AG790" s="55"/>
      <c r="AH790" s="55"/>
      <c r="AI790" s="55"/>
      <c r="AJ790" s="55"/>
      <c r="AK790" s="55"/>
    </row>
    <row r="791" spans="2:37" ht="15.75" customHeight="1">
      <c r="B791" s="55"/>
      <c r="C791" s="55"/>
      <c r="D791" s="55"/>
      <c r="E791" s="55"/>
      <c r="F791" s="55"/>
      <c r="G791" s="55"/>
      <c r="H791" s="399"/>
      <c r="I791" s="55"/>
      <c r="J791" s="55"/>
      <c r="K791" s="55"/>
      <c r="L791" s="399"/>
      <c r="M791" s="399"/>
      <c r="N791" s="55"/>
      <c r="O791" s="55"/>
      <c r="P791" s="55"/>
      <c r="Q791" s="399"/>
      <c r="R791" s="399"/>
      <c r="S791" s="55"/>
      <c r="T791" s="55"/>
      <c r="U791" s="55"/>
      <c r="V791" s="399"/>
      <c r="W791" s="399"/>
      <c r="X791" s="55"/>
      <c r="Y791" s="55"/>
      <c r="Z791" s="55"/>
      <c r="AA791" s="399"/>
      <c r="AB791" s="399"/>
      <c r="AC791" s="55"/>
      <c r="AD791" s="55"/>
      <c r="AE791" s="55"/>
      <c r="AF791" s="55"/>
      <c r="AG791" s="55"/>
      <c r="AH791" s="55"/>
      <c r="AI791" s="55"/>
      <c r="AJ791" s="55"/>
      <c r="AK791" s="55"/>
    </row>
    <row r="792" spans="2:37" ht="15.75" customHeight="1">
      <c r="B792" s="55"/>
      <c r="C792" s="55"/>
      <c r="D792" s="55"/>
      <c r="E792" s="55"/>
      <c r="F792" s="55"/>
      <c r="G792" s="55"/>
      <c r="H792" s="399"/>
      <c r="I792" s="55"/>
      <c r="J792" s="55"/>
      <c r="K792" s="55"/>
      <c r="L792" s="399"/>
      <c r="M792" s="399"/>
      <c r="N792" s="55"/>
      <c r="O792" s="55"/>
      <c r="P792" s="55"/>
      <c r="Q792" s="399"/>
      <c r="R792" s="399"/>
      <c r="S792" s="55"/>
      <c r="T792" s="55"/>
      <c r="U792" s="55"/>
      <c r="V792" s="399"/>
      <c r="W792" s="399"/>
      <c r="X792" s="55"/>
      <c r="Y792" s="55"/>
      <c r="Z792" s="55"/>
      <c r="AA792" s="399"/>
      <c r="AB792" s="399"/>
      <c r="AC792" s="55"/>
      <c r="AD792" s="55"/>
      <c r="AE792" s="55"/>
      <c r="AF792" s="55"/>
      <c r="AG792" s="55"/>
      <c r="AH792" s="55"/>
      <c r="AI792" s="55"/>
      <c r="AJ792" s="55"/>
      <c r="AK792" s="55"/>
    </row>
    <row r="793" spans="2:37" ht="15.75" customHeight="1">
      <c r="B793" s="55"/>
      <c r="C793" s="55"/>
      <c r="D793" s="55"/>
      <c r="E793" s="55"/>
      <c r="F793" s="55"/>
      <c r="G793" s="55"/>
      <c r="H793" s="399"/>
      <c r="I793" s="55"/>
      <c r="J793" s="55"/>
      <c r="K793" s="55"/>
      <c r="L793" s="399"/>
      <c r="M793" s="399"/>
      <c r="N793" s="55"/>
      <c r="O793" s="55"/>
      <c r="P793" s="55"/>
      <c r="Q793" s="399"/>
      <c r="R793" s="399"/>
      <c r="S793" s="55"/>
      <c r="T793" s="55"/>
      <c r="U793" s="55"/>
      <c r="V793" s="399"/>
      <c r="W793" s="399"/>
      <c r="X793" s="55"/>
      <c r="Y793" s="55"/>
      <c r="Z793" s="55"/>
      <c r="AA793" s="399"/>
      <c r="AB793" s="399"/>
      <c r="AC793" s="55"/>
      <c r="AD793" s="55"/>
      <c r="AE793" s="55"/>
      <c r="AF793" s="55"/>
      <c r="AG793" s="55"/>
      <c r="AH793" s="55"/>
      <c r="AI793" s="55"/>
      <c r="AJ793" s="55"/>
      <c r="AK793" s="55"/>
    </row>
    <row r="794" spans="2:37" ht="15.75" customHeight="1">
      <c r="B794" s="55"/>
      <c r="C794" s="55"/>
      <c r="D794" s="55"/>
      <c r="E794" s="55"/>
      <c r="F794" s="55"/>
      <c r="G794" s="55"/>
      <c r="H794" s="399"/>
      <c r="I794" s="55"/>
      <c r="J794" s="55"/>
      <c r="K794" s="55"/>
      <c r="L794" s="399"/>
      <c r="M794" s="399"/>
      <c r="N794" s="55"/>
      <c r="O794" s="55"/>
      <c r="P794" s="55"/>
      <c r="Q794" s="399"/>
      <c r="R794" s="399"/>
      <c r="S794" s="55"/>
      <c r="T794" s="55"/>
      <c r="U794" s="55"/>
      <c r="V794" s="399"/>
      <c r="W794" s="399"/>
      <c r="X794" s="55"/>
      <c r="Y794" s="55"/>
      <c r="Z794" s="55"/>
      <c r="AA794" s="399"/>
      <c r="AB794" s="399"/>
      <c r="AC794" s="55"/>
      <c r="AD794" s="55"/>
      <c r="AE794" s="55"/>
      <c r="AF794" s="55"/>
      <c r="AG794" s="55"/>
      <c r="AH794" s="55"/>
      <c r="AI794" s="55"/>
      <c r="AJ794" s="55"/>
      <c r="AK794" s="55"/>
    </row>
    <row r="795" spans="2:37" ht="15.75" customHeight="1">
      <c r="B795" s="55"/>
      <c r="C795" s="55"/>
      <c r="D795" s="55"/>
      <c r="E795" s="55"/>
      <c r="F795" s="55"/>
      <c r="G795" s="55"/>
      <c r="H795" s="399"/>
      <c r="I795" s="55"/>
      <c r="J795" s="55"/>
      <c r="K795" s="55"/>
      <c r="L795" s="399"/>
      <c r="M795" s="399"/>
      <c r="N795" s="55"/>
      <c r="O795" s="55"/>
      <c r="P795" s="55"/>
      <c r="Q795" s="399"/>
      <c r="R795" s="399"/>
      <c r="S795" s="55"/>
      <c r="T795" s="55"/>
      <c r="U795" s="55"/>
      <c r="V795" s="399"/>
      <c r="W795" s="399"/>
      <c r="X795" s="55"/>
      <c r="Y795" s="55"/>
      <c r="Z795" s="55"/>
      <c r="AA795" s="399"/>
      <c r="AB795" s="399"/>
      <c r="AC795" s="55"/>
      <c r="AD795" s="55"/>
      <c r="AE795" s="55"/>
      <c r="AF795" s="55"/>
      <c r="AG795" s="55"/>
      <c r="AH795" s="55"/>
      <c r="AI795" s="55"/>
      <c r="AJ795" s="55"/>
      <c r="AK795" s="55"/>
    </row>
    <row r="796" spans="2:37" ht="15.75" customHeight="1">
      <c r="B796" s="55"/>
      <c r="C796" s="55"/>
      <c r="D796" s="55"/>
      <c r="E796" s="55"/>
      <c r="F796" s="55"/>
      <c r="G796" s="55"/>
      <c r="H796" s="399"/>
      <c r="I796" s="55"/>
      <c r="J796" s="55"/>
      <c r="K796" s="55"/>
      <c r="L796" s="399"/>
      <c r="M796" s="399"/>
      <c r="N796" s="55"/>
      <c r="O796" s="55"/>
      <c r="P796" s="55"/>
      <c r="Q796" s="399"/>
      <c r="R796" s="399"/>
      <c r="S796" s="55"/>
      <c r="T796" s="55"/>
      <c r="U796" s="55"/>
      <c r="V796" s="399"/>
      <c r="W796" s="399"/>
      <c r="X796" s="55"/>
      <c r="Y796" s="55"/>
      <c r="Z796" s="55"/>
      <c r="AA796" s="399"/>
      <c r="AB796" s="399"/>
      <c r="AC796" s="55"/>
      <c r="AD796" s="55"/>
      <c r="AE796" s="55"/>
      <c r="AF796" s="55"/>
      <c r="AG796" s="55"/>
      <c r="AH796" s="55"/>
      <c r="AI796" s="55"/>
      <c r="AJ796" s="55"/>
      <c r="AK796" s="55"/>
    </row>
    <row r="797" spans="2:37" ht="15.75" customHeight="1">
      <c r="B797" s="55"/>
      <c r="C797" s="55"/>
      <c r="D797" s="55"/>
      <c r="E797" s="55"/>
      <c r="F797" s="55"/>
      <c r="G797" s="55"/>
      <c r="H797" s="399"/>
      <c r="I797" s="55"/>
      <c r="J797" s="55"/>
      <c r="K797" s="55"/>
      <c r="L797" s="399"/>
      <c r="M797" s="399"/>
      <c r="N797" s="55"/>
      <c r="O797" s="55"/>
      <c r="P797" s="55"/>
      <c r="Q797" s="399"/>
      <c r="R797" s="399"/>
      <c r="S797" s="55"/>
      <c r="T797" s="55"/>
      <c r="U797" s="55"/>
      <c r="V797" s="399"/>
      <c r="W797" s="399"/>
      <c r="X797" s="55"/>
      <c r="Y797" s="55"/>
      <c r="Z797" s="55"/>
      <c r="AA797" s="399"/>
      <c r="AB797" s="399"/>
      <c r="AC797" s="55"/>
      <c r="AD797" s="55"/>
      <c r="AE797" s="55"/>
      <c r="AF797" s="55"/>
      <c r="AG797" s="55"/>
      <c r="AH797" s="55"/>
      <c r="AI797" s="55"/>
      <c r="AJ797" s="55"/>
      <c r="AK797" s="55"/>
    </row>
    <row r="798" spans="2:37" ht="15.75" customHeight="1">
      <c r="B798" s="55"/>
      <c r="C798" s="55"/>
      <c r="D798" s="55"/>
      <c r="E798" s="55"/>
      <c r="F798" s="55"/>
      <c r="G798" s="55"/>
      <c r="H798" s="399"/>
      <c r="I798" s="55"/>
      <c r="J798" s="55"/>
      <c r="K798" s="55"/>
      <c r="L798" s="399"/>
      <c r="M798" s="399"/>
      <c r="N798" s="55"/>
      <c r="O798" s="55"/>
      <c r="P798" s="55"/>
      <c r="Q798" s="399"/>
      <c r="R798" s="399"/>
      <c r="S798" s="55"/>
      <c r="T798" s="55"/>
      <c r="U798" s="55"/>
      <c r="V798" s="399"/>
      <c r="W798" s="399"/>
      <c r="X798" s="55"/>
      <c r="Y798" s="55"/>
      <c r="Z798" s="55"/>
      <c r="AA798" s="399"/>
      <c r="AB798" s="399"/>
      <c r="AC798" s="55"/>
      <c r="AD798" s="55"/>
      <c r="AE798" s="55"/>
      <c r="AF798" s="55"/>
      <c r="AG798" s="55"/>
      <c r="AH798" s="55"/>
      <c r="AI798" s="55"/>
      <c r="AJ798" s="55"/>
      <c r="AK798" s="55"/>
    </row>
    <row r="799" spans="2:37" ht="15.75" customHeight="1">
      <c r="B799" s="55"/>
      <c r="C799" s="55"/>
      <c r="D799" s="55"/>
      <c r="E799" s="55"/>
      <c r="F799" s="55"/>
      <c r="G799" s="55"/>
      <c r="H799" s="399"/>
      <c r="I799" s="55"/>
      <c r="J799" s="55"/>
      <c r="K799" s="55"/>
      <c r="L799" s="399"/>
      <c r="M799" s="399"/>
      <c r="N799" s="55"/>
      <c r="O799" s="55"/>
      <c r="P799" s="55"/>
      <c r="Q799" s="399"/>
      <c r="R799" s="399"/>
      <c r="S799" s="55"/>
      <c r="T799" s="55"/>
      <c r="U799" s="55"/>
      <c r="V799" s="399"/>
      <c r="W799" s="399"/>
      <c r="X799" s="55"/>
      <c r="Y799" s="55"/>
      <c r="Z799" s="55"/>
      <c r="AA799" s="399"/>
      <c r="AB799" s="399"/>
      <c r="AC799" s="55"/>
      <c r="AD799" s="55"/>
      <c r="AE799" s="55"/>
      <c r="AF799" s="55"/>
      <c r="AG799" s="55"/>
      <c r="AH799" s="55"/>
      <c r="AI799" s="55"/>
      <c r="AJ799" s="55"/>
      <c r="AK799" s="55"/>
    </row>
    <row r="800" spans="2:37" ht="15.75" customHeight="1">
      <c r="B800" s="55"/>
      <c r="C800" s="55"/>
      <c r="D800" s="55"/>
      <c r="E800" s="55"/>
      <c r="F800" s="55"/>
      <c r="G800" s="55"/>
      <c r="H800" s="399"/>
      <c r="I800" s="55"/>
      <c r="J800" s="55"/>
      <c r="K800" s="55"/>
      <c r="L800" s="399"/>
      <c r="M800" s="399"/>
      <c r="N800" s="55"/>
      <c r="O800" s="55"/>
      <c r="P800" s="55"/>
      <c r="Q800" s="399"/>
      <c r="R800" s="399"/>
      <c r="S800" s="55"/>
      <c r="T800" s="55"/>
      <c r="U800" s="55"/>
      <c r="V800" s="399"/>
      <c r="W800" s="399"/>
      <c r="X800" s="55"/>
      <c r="Y800" s="55"/>
      <c r="Z800" s="55"/>
      <c r="AA800" s="399"/>
      <c r="AB800" s="399"/>
      <c r="AC800" s="55"/>
      <c r="AD800" s="55"/>
      <c r="AE800" s="55"/>
      <c r="AF800" s="55"/>
      <c r="AG800" s="55"/>
      <c r="AH800" s="55"/>
      <c r="AI800" s="55"/>
      <c r="AJ800" s="55"/>
      <c r="AK800" s="55"/>
    </row>
    <row r="801" spans="2:37" ht="15.75" customHeight="1">
      <c r="B801" s="55"/>
      <c r="C801" s="55"/>
      <c r="D801" s="55"/>
      <c r="E801" s="55"/>
      <c r="F801" s="55"/>
      <c r="G801" s="55"/>
      <c r="H801" s="399"/>
      <c r="I801" s="55"/>
      <c r="J801" s="55"/>
      <c r="K801" s="55"/>
      <c r="L801" s="399"/>
      <c r="M801" s="399"/>
      <c r="N801" s="55"/>
      <c r="O801" s="55"/>
      <c r="P801" s="55"/>
      <c r="Q801" s="399"/>
      <c r="R801" s="399"/>
      <c r="S801" s="55"/>
      <c r="T801" s="55"/>
      <c r="U801" s="55"/>
      <c r="V801" s="399"/>
      <c r="W801" s="399"/>
      <c r="X801" s="55"/>
      <c r="Y801" s="55"/>
      <c r="Z801" s="55"/>
      <c r="AA801" s="399"/>
      <c r="AB801" s="399"/>
      <c r="AC801" s="55"/>
      <c r="AD801" s="55"/>
      <c r="AE801" s="55"/>
      <c r="AF801" s="55"/>
      <c r="AG801" s="55"/>
      <c r="AH801" s="55"/>
      <c r="AI801" s="55"/>
      <c r="AJ801" s="55"/>
      <c r="AK801" s="55"/>
    </row>
    <row r="802" spans="2:37" ht="15.75" customHeight="1">
      <c r="B802" s="55"/>
      <c r="C802" s="55"/>
      <c r="D802" s="55"/>
      <c r="E802" s="55"/>
      <c r="F802" s="55"/>
      <c r="G802" s="55"/>
      <c r="H802" s="399"/>
      <c r="I802" s="55"/>
      <c r="J802" s="55"/>
      <c r="K802" s="55"/>
      <c r="L802" s="399"/>
      <c r="M802" s="399"/>
      <c r="N802" s="55"/>
      <c r="O802" s="55"/>
      <c r="P802" s="55"/>
      <c r="Q802" s="399"/>
      <c r="R802" s="399"/>
      <c r="S802" s="55"/>
      <c r="T802" s="55"/>
      <c r="U802" s="55"/>
      <c r="V802" s="399"/>
      <c r="W802" s="399"/>
      <c r="X802" s="55"/>
      <c r="Y802" s="55"/>
      <c r="Z802" s="55"/>
      <c r="AA802" s="399"/>
      <c r="AB802" s="399"/>
      <c r="AC802" s="55"/>
      <c r="AD802" s="55"/>
      <c r="AE802" s="55"/>
      <c r="AF802" s="55"/>
      <c r="AG802" s="55"/>
      <c r="AH802" s="55"/>
      <c r="AI802" s="55"/>
      <c r="AJ802" s="55"/>
      <c r="AK802" s="55"/>
    </row>
    <row r="803" spans="2:37" ht="15.75" customHeight="1">
      <c r="B803" s="55"/>
      <c r="C803" s="55"/>
      <c r="D803" s="55"/>
      <c r="E803" s="55"/>
      <c r="F803" s="55"/>
      <c r="G803" s="55"/>
      <c r="H803" s="399"/>
      <c r="I803" s="55"/>
      <c r="J803" s="55"/>
      <c r="K803" s="55"/>
      <c r="L803" s="399"/>
      <c r="M803" s="399"/>
      <c r="N803" s="55"/>
      <c r="O803" s="55"/>
      <c r="P803" s="55"/>
      <c r="Q803" s="399"/>
      <c r="R803" s="399"/>
      <c r="S803" s="55"/>
      <c r="T803" s="55"/>
      <c r="U803" s="55"/>
      <c r="V803" s="399"/>
      <c r="W803" s="399"/>
      <c r="X803" s="55"/>
      <c r="Y803" s="55"/>
      <c r="Z803" s="55"/>
      <c r="AA803" s="399"/>
      <c r="AB803" s="399"/>
      <c r="AC803" s="55"/>
      <c r="AD803" s="55"/>
      <c r="AE803" s="55"/>
      <c r="AF803" s="55"/>
      <c r="AG803" s="55"/>
      <c r="AH803" s="55"/>
      <c r="AI803" s="55"/>
      <c r="AJ803" s="55"/>
      <c r="AK803" s="55"/>
    </row>
    <row r="804" spans="2:37" ht="15.75" customHeight="1">
      <c r="B804" s="55"/>
      <c r="C804" s="55"/>
      <c r="D804" s="55"/>
      <c r="E804" s="55"/>
      <c r="F804" s="55"/>
      <c r="G804" s="55"/>
      <c r="H804" s="399"/>
      <c r="I804" s="55"/>
      <c r="J804" s="55"/>
      <c r="K804" s="55"/>
      <c r="L804" s="399"/>
      <c r="M804" s="399"/>
      <c r="N804" s="55"/>
      <c r="O804" s="55"/>
      <c r="P804" s="55"/>
      <c r="Q804" s="399"/>
      <c r="R804" s="399"/>
      <c r="S804" s="55"/>
      <c r="T804" s="55"/>
      <c r="U804" s="55"/>
      <c r="V804" s="399"/>
      <c r="W804" s="399"/>
      <c r="X804" s="55"/>
      <c r="Y804" s="55"/>
      <c r="Z804" s="55"/>
      <c r="AA804" s="399"/>
      <c r="AB804" s="399"/>
      <c r="AC804" s="55"/>
      <c r="AD804" s="55"/>
      <c r="AE804" s="55"/>
      <c r="AF804" s="55"/>
      <c r="AG804" s="55"/>
      <c r="AH804" s="55"/>
      <c r="AI804" s="55"/>
      <c r="AJ804" s="55"/>
      <c r="AK804" s="55"/>
    </row>
    <row r="805" spans="2:37" ht="15.75" customHeight="1">
      <c r="B805" s="55"/>
      <c r="C805" s="55"/>
      <c r="D805" s="55"/>
      <c r="E805" s="55"/>
      <c r="F805" s="55"/>
      <c r="G805" s="55"/>
      <c r="H805" s="399"/>
      <c r="I805" s="55"/>
      <c r="J805" s="55"/>
      <c r="K805" s="55"/>
      <c r="L805" s="399"/>
      <c r="M805" s="399"/>
      <c r="N805" s="55"/>
      <c r="O805" s="55"/>
      <c r="P805" s="55"/>
      <c r="Q805" s="399"/>
      <c r="R805" s="399"/>
      <c r="S805" s="55"/>
      <c r="T805" s="55"/>
      <c r="U805" s="55"/>
      <c r="V805" s="399"/>
      <c r="W805" s="399"/>
      <c r="X805" s="55"/>
      <c r="Y805" s="55"/>
      <c r="Z805" s="55"/>
      <c r="AA805" s="399"/>
      <c r="AB805" s="399"/>
      <c r="AC805" s="55"/>
      <c r="AD805" s="55"/>
      <c r="AE805" s="55"/>
      <c r="AF805" s="55"/>
      <c r="AG805" s="55"/>
      <c r="AH805" s="55"/>
      <c r="AI805" s="55"/>
      <c r="AJ805" s="55"/>
      <c r="AK805" s="55"/>
    </row>
    <row r="806" spans="2:37" ht="15.75" customHeight="1">
      <c r="B806" s="55"/>
      <c r="C806" s="55"/>
      <c r="D806" s="55"/>
      <c r="E806" s="55"/>
      <c r="F806" s="55"/>
      <c r="G806" s="55"/>
      <c r="H806" s="399"/>
      <c r="I806" s="55"/>
      <c r="J806" s="55"/>
      <c r="K806" s="55"/>
      <c r="L806" s="399"/>
      <c r="M806" s="399"/>
      <c r="N806" s="55"/>
      <c r="O806" s="55"/>
      <c r="P806" s="55"/>
      <c r="Q806" s="399"/>
      <c r="R806" s="399"/>
      <c r="S806" s="55"/>
      <c r="T806" s="55"/>
      <c r="U806" s="55"/>
      <c r="V806" s="399"/>
      <c r="W806" s="399"/>
      <c r="X806" s="55"/>
      <c r="Y806" s="55"/>
      <c r="Z806" s="55"/>
      <c r="AA806" s="399"/>
      <c r="AB806" s="399"/>
      <c r="AC806" s="55"/>
      <c r="AD806" s="55"/>
      <c r="AE806" s="55"/>
      <c r="AF806" s="55"/>
      <c r="AG806" s="55"/>
      <c r="AH806" s="55"/>
      <c r="AI806" s="55"/>
      <c r="AJ806" s="55"/>
      <c r="AK806" s="55"/>
    </row>
    <row r="807" spans="2:37" ht="15.75" customHeight="1">
      <c r="B807" s="55"/>
      <c r="C807" s="55"/>
      <c r="D807" s="55"/>
      <c r="E807" s="55"/>
      <c r="F807" s="55"/>
      <c r="G807" s="55"/>
      <c r="H807" s="399"/>
      <c r="I807" s="55"/>
      <c r="J807" s="55"/>
      <c r="K807" s="55"/>
      <c r="L807" s="399"/>
      <c r="M807" s="399"/>
      <c r="N807" s="55"/>
      <c r="O807" s="55"/>
      <c r="P807" s="55"/>
      <c r="Q807" s="399"/>
      <c r="R807" s="399"/>
      <c r="S807" s="55"/>
      <c r="T807" s="55"/>
      <c r="U807" s="55"/>
      <c r="V807" s="399"/>
      <c r="W807" s="399"/>
      <c r="X807" s="55"/>
      <c r="Y807" s="55"/>
      <c r="Z807" s="55"/>
      <c r="AA807" s="399"/>
      <c r="AB807" s="399"/>
      <c r="AC807" s="55"/>
      <c r="AD807" s="55"/>
      <c r="AE807" s="55"/>
      <c r="AF807" s="55"/>
      <c r="AG807" s="55"/>
      <c r="AH807" s="55"/>
      <c r="AI807" s="55"/>
      <c r="AJ807" s="55"/>
      <c r="AK807" s="55"/>
    </row>
    <row r="808" spans="2:37" ht="15.75" customHeight="1">
      <c r="B808" s="55"/>
      <c r="C808" s="55"/>
      <c r="D808" s="55"/>
      <c r="E808" s="55"/>
      <c r="F808" s="55"/>
      <c r="G808" s="55"/>
      <c r="H808" s="399"/>
      <c r="I808" s="55"/>
      <c r="J808" s="55"/>
      <c r="K808" s="55"/>
      <c r="L808" s="399"/>
      <c r="M808" s="399"/>
      <c r="N808" s="55"/>
      <c r="O808" s="55"/>
      <c r="P808" s="55"/>
      <c r="Q808" s="399"/>
      <c r="R808" s="399"/>
      <c r="S808" s="55"/>
      <c r="T808" s="55"/>
      <c r="U808" s="55"/>
      <c r="V808" s="399"/>
      <c r="W808" s="399"/>
      <c r="X808" s="55"/>
      <c r="Y808" s="55"/>
      <c r="Z808" s="55"/>
      <c r="AA808" s="399"/>
      <c r="AB808" s="399"/>
      <c r="AC808" s="55"/>
      <c r="AD808" s="55"/>
      <c r="AE808" s="55"/>
      <c r="AF808" s="55"/>
      <c r="AG808" s="55"/>
      <c r="AH808" s="55"/>
      <c r="AI808" s="55"/>
      <c r="AJ808" s="55"/>
      <c r="AK808" s="55"/>
    </row>
    <row r="809" spans="2:37" ht="15.75" customHeight="1">
      <c r="B809" s="55"/>
      <c r="C809" s="55"/>
      <c r="D809" s="55"/>
      <c r="E809" s="55"/>
      <c r="F809" s="55"/>
      <c r="G809" s="55"/>
      <c r="H809" s="399"/>
      <c r="I809" s="55"/>
      <c r="J809" s="55"/>
      <c r="K809" s="55"/>
      <c r="L809" s="399"/>
      <c r="M809" s="399"/>
      <c r="N809" s="55"/>
      <c r="O809" s="55"/>
      <c r="P809" s="55"/>
      <c r="Q809" s="399"/>
      <c r="R809" s="399"/>
      <c r="S809" s="55"/>
      <c r="T809" s="55"/>
      <c r="U809" s="55"/>
      <c r="V809" s="399"/>
      <c r="W809" s="399"/>
      <c r="X809" s="55"/>
      <c r="Y809" s="55"/>
      <c r="Z809" s="55"/>
      <c r="AA809" s="399"/>
      <c r="AB809" s="399"/>
      <c r="AC809" s="55"/>
      <c r="AD809" s="55"/>
      <c r="AE809" s="55"/>
      <c r="AF809" s="55"/>
      <c r="AG809" s="55"/>
      <c r="AH809" s="55"/>
      <c r="AI809" s="55"/>
      <c r="AJ809" s="55"/>
      <c r="AK809" s="55"/>
    </row>
    <row r="810" spans="2:37" ht="15.75" customHeight="1">
      <c r="B810" s="55"/>
      <c r="C810" s="55"/>
      <c r="D810" s="55"/>
      <c r="E810" s="55"/>
      <c r="F810" s="55"/>
      <c r="G810" s="55"/>
      <c r="H810" s="399"/>
      <c r="I810" s="55"/>
      <c r="J810" s="55"/>
      <c r="K810" s="55"/>
      <c r="L810" s="399"/>
      <c r="M810" s="399"/>
      <c r="N810" s="55"/>
      <c r="O810" s="55"/>
      <c r="P810" s="55"/>
      <c r="Q810" s="399"/>
      <c r="R810" s="399"/>
      <c r="S810" s="55"/>
      <c r="T810" s="55"/>
      <c r="U810" s="55"/>
      <c r="V810" s="399"/>
      <c r="W810" s="399"/>
      <c r="X810" s="55"/>
      <c r="Y810" s="55"/>
      <c r="Z810" s="55"/>
      <c r="AA810" s="399"/>
      <c r="AB810" s="399"/>
      <c r="AC810" s="55"/>
      <c r="AD810" s="55"/>
      <c r="AE810" s="55"/>
      <c r="AF810" s="55"/>
      <c r="AG810" s="55"/>
      <c r="AH810" s="55"/>
      <c r="AI810" s="55"/>
      <c r="AJ810" s="55"/>
      <c r="AK810" s="55"/>
    </row>
    <row r="811" spans="2:37" ht="15.75" customHeight="1">
      <c r="B811" s="55"/>
      <c r="C811" s="55"/>
      <c r="D811" s="55"/>
      <c r="E811" s="55"/>
      <c r="F811" s="55"/>
      <c r="G811" s="55"/>
      <c r="H811" s="399"/>
      <c r="I811" s="55"/>
      <c r="J811" s="55"/>
      <c r="K811" s="55"/>
      <c r="L811" s="399"/>
      <c r="M811" s="399"/>
      <c r="N811" s="55"/>
      <c r="O811" s="55"/>
      <c r="P811" s="55"/>
      <c r="Q811" s="399"/>
      <c r="R811" s="399"/>
      <c r="S811" s="55"/>
      <c r="T811" s="55"/>
      <c r="U811" s="55"/>
      <c r="V811" s="399"/>
      <c r="W811" s="399"/>
      <c r="X811" s="55"/>
      <c r="Y811" s="55"/>
      <c r="Z811" s="55"/>
      <c r="AA811" s="399"/>
      <c r="AB811" s="399"/>
      <c r="AC811" s="55"/>
      <c r="AD811" s="55"/>
      <c r="AE811" s="55"/>
      <c r="AF811" s="55"/>
      <c r="AG811" s="55"/>
      <c r="AH811" s="55"/>
      <c r="AI811" s="55"/>
      <c r="AJ811" s="55"/>
      <c r="AK811" s="55"/>
    </row>
    <row r="812" spans="2:37" ht="15.75" customHeight="1">
      <c r="B812" s="55"/>
      <c r="C812" s="55"/>
      <c r="D812" s="55"/>
      <c r="E812" s="55"/>
      <c r="F812" s="55"/>
      <c r="G812" s="55"/>
      <c r="H812" s="399"/>
      <c r="I812" s="55"/>
      <c r="J812" s="55"/>
      <c r="K812" s="55"/>
      <c r="L812" s="399"/>
      <c r="M812" s="399"/>
      <c r="N812" s="55"/>
      <c r="O812" s="55"/>
      <c r="P812" s="55"/>
      <c r="Q812" s="399"/>
      <c r="R812" s="399"/>
      <c r="S812" s="55"/>
      <c r="T812" s="55"/>
      <c r="U812" s="55"/>
      <c r="V812" s="399"/>
      <c r="W812" s="399"/>
      <c r="X812" s="55"/>
      <c r="Y812" s="55"/>
      <c r="Z812" s="55"/>
      <c r="AA812" s="399"/>
      <c r="AB812" s="399"/>
      <c r="AC812" s="55"/>
      <c r="AD812" s="55"/>
      <c r="AE812" s="55"/>
      <c r="AF812" s="55"/>
      <c r="AG812" s="55"/>
      <c r="AH812" s="55"/>
      <c r="AI812" s="55"/>
      <c r="AJ812" s="55"/>
      <c r="AK812" s="55"/>
    </row>
    <row r="813" spans="2:37" ht="15.75" customHeight="1">
      <c r="B813" s="55"/>
      <c r="C813" s="55"/>
      <c r="D813" s="55"/>
      <c r="E813" s="55"/>
      <c r="F813" s="55"/>
      <c r="G813" s="55"/>
      <c r="H813" s="399"/>
      <c r="I813" s="55"/>
      <c r="J813" s="55"/>
      <c r="K813" s="55"/>
      <c r="L813" s="399"/>
      <c r="M813" s="399"/>
      <c r="N813" s="55"/>
      <c r="O813" s="55"/>
      <c r="P813" s="55"/>
      <c r="Q813" s="399"/>
      <c r="R813" s="399"/>
      <c r="S813" s="55"/>
      <c r="T813" s="55"/>
      <c r="U813" s="55"/>
      <c r="V813" s="399"/>
      <c r="W813" s="399"/>
      <c r="X813" s="55"/>
      <c r="Y813" s="55"/>
      <c r="Z813" s="55"/>
      <c r="AA813" s="399"/>
      <c r="AB813" s="399"/>
      <c r="AC813" s="55"/>
      <c r="AD813" s="55"/>
      <c r="AE813" s="55"/>
      <c r="AF813" s="55"/>
      <c r="AG813" s="55"/>
      <c r="AH813" s="55"/>
      <c r="AI813" s="55"/>
      <c r="AJ813" s="55"/>
      <c r="AK813" s="55"/>
    </row>
    <row r="814" spans="2:37" ht="15.75" customHeight="1">
      <c r="B814" s="55"/>
      <c r="C814" s="55"/>
      <c r="D814" s="55"/>
      <c r="E814" s="55"/>
      <c r="F814" s="55"/>
      <c r="G814" s="55"/>
      <c r="H814" s="399"/>
      <c r="I814" s="55"/>
      <c r="J814" s="55"/>
      <c r="K814" s="55"/>
      <c r="L814" s="399"/>
      <c r="M814" s="399"/>
      <c r="N814" s="55"/>
      <c r="O814" s="55"/>
      <c r="P814" s="55"/>
      <c r="Q814" s="399"/>
      <c r="R814" s="399"/>
      <c r="S814" s="55"/>
      <c r="T814" s="55"/>
      <c r="U814" s="55"/>
      <c r="V814" s="399"/>
      <c r="W814" s="399"/>
      <c r="X814" s="55"/>
      <c r="Y814" s="55"/>
      <c r="Z814" s="55"/>
      <c r="AA814" s="399"/>
      <c r="AB814" s="399"/>
      <c r="AC814" s="55"/>
      <c r="AD814" s="55"/>
      <c r="AE814" s="55"/>
      <c r="AF814" s="55"/>
      <c r="AG814" s="55"/>
      <c r="AH814" s="55"/>
      <c r="AI814" s="55"/>
      <c r="AJ814" s="55"/>
      <c r="AK814" s="55"/>
    </row>
    <row r="815" spans="2:37" ht="15.75" customHeight="1">
      <c r="B815" s="55"/>
      <c r="C815" s="55"/>
      <c r="D815" s="55"/>
      <c r="E815" s="55"/>
      <c r="F815" s="55"/>
      <c r="G815" s="55"/>
      <c r="H815" s="399"/>
      <c r="I815" s="55"/>
      <c r="J815" s="55"/>
      <c r="K815" s="55"/>
      <c r="L815" s="399"/>
      <c r="M815" s="399"/>
      <c r="N815" s="55"/>
      <c r="O815" s="55"/>
      <c r="P815" s="55"/>
      <c r="Q815" s="399"/>
      <c r="R815" s="399"/>
      <c r="S815" s="55"/>
      <c r="T815" s="55"/>
      <c r="U815" s="55"/>
      <c r="V815" s="399"/>
      <c r="W815" s="399"/>
      <c r="X815" s="55"/>
      <c r="Y815" s="55"/>
      <c r="Z815" s="55"/>
      <c r="AA815" s="399"/>
      <c r="AB815" s="399"/>
      <c r="AC815" s="55"/>
      <c r="AD815" s="55"/>
      <c r="AE815" s="55"/>
      <c r="AF815" s="55"/>
      <c r="AG815" s="55"/>
      <c r="AH815" s="55"/>
      <c r="AI815" s="55"/>
      <c r="AJ815" s="55"/>
      <c r="AK815" s="55"/>
    </row>
    <row r="816" spans="2:37" ht="15.75" customHeight="1">
      <c r="B816" s="55"/>
      <c r="C816" s="55"/>
      <c r="D816" s="55"/>
      <c r="E816" s="55"/>
      <c r="F816" s="55"/>
      <c r="G816" s="55"/>
      <c r="H816" s="399"/>
      <c r="I816" s="55"/>
      <c r="J816" s="55"/>
      <c r="K816" s="55"/>
      <c r="L816" s="399"/>
      <c r="M816" s="399"/>
      <c r="N816" s="55"/>
      <c r="O816" s="55"/>
      <c r="P816" s="55"/>
      <c r="Q816" s="399"/>
      <c r="R816" s="399"/>
      <c r="S816" s="55"/>
      <c r="T816" s="55"/>
      <c r="U816" s="55"/>
      <c r="V816" s="399"/>
      <c r="W816" s="399"/>
      <c r="X816" s="55"/>
      <c r="Y816" s="55"/>
      <c r="Z816" s="55"/>
      <c r="AA816" s="399"/>
      <c r="AB816" s="399"/>
      <c r="AC816" s="55"/>
      <c r="AD816" s="55"/>
      <c r="AE816" s="55"/>
      <c r="AF816" s="55"/>
      <c r="AG816" s="55"/>
      <c r="AH816" s="55"/>
      <c r="AI816" s="55"/>
      <c r="AJ816" s="55"/>
      <c r="AK816" s="55"/>
    </row>
    <row r="817" spans="2:37" ht="15.75" customHeight="1">
      <c r="B817" s="55"/>
      <c r="C817" s="55"/>
      <c r="D817" s="55"/>
      <c r="E817" s="55"/>
      <c r="F817" s="55"/>
      <c r="G817" s="55"/>
      <c r="H817" s="399"/>
      <c r="I817" s="55"/>
      <c r="J817" s="55"/>
      <c r="K817" s="55"/>
      <c r="L817" s="399"/>
      <c r="M817" s="399"/>
      <c r="N817" s="55"/>
      <c r="O817" s="55"/>
      <c r="P817" s="55"/>
      <c r="Q817" s="399"/>
      <c r="R817" s="399"/>
      <c r="S817" s="55"/>
      <c r="T817" s="55"/>
      <c r="U817" s="55"/>
      <c r="V817" s="399"/>
      <c r="W817" s="399"/>
      <c r="X817" s="55"/>
      <c r="Y817" s="55"/>
      <c r="Z817" s="55"/>
      <c r="AA817" s="399"/>
      <c r="AB817" s="399"/>
      <c r="AC817" s="55"/>
      <c r="AD817" s="55"/>
      <c r="AE817" s="55"/>
      <c r="AF817" s="55"/>
      <c r="AG817" s="55"/>
      <c r="AH817" s="55"/>
      <c r="AI817" s="55"/>
      <c r="AJ817" s="55"/>
      <c r="AK817" s="55"/>
    </row>
    <row r="818" spans="2:37" ht="15.75" customHeight="1">
      <c r="B818" s="55"/>
      <c r="C818" s="55"/>
      <c r="D818" s="55"/>
      <c r="E818" s="55"/>
      <c r="F818" s="55"/>
      <c r="G818" s="55"/>
      <c r="H818" s="399"/>
      <c r="I818" s="55"/>
      <c r="J818" s="55"/>
      <c r="K818" s="55"/>
      <c r="L818" s="399"/>
      <c r="M818" s="399"/>
      <c r="N818" s="55"/>
      <c r="O818" s="55"/>
      <c r="P818" s="55"/>
      <c r="Q818" s="399"/>
      <c r="R818" s="399"/>
      <c r="S818" s="55"/>
      <c r="T818" s="55"/>
      <c r="U818" s="55"/>
      <c r="V818" s="399"/>
      <c r="W818" s="399"/>
      <c r="X818" s="55"/>
      <c r="Y818" s="55"/>
      <c r="Z818" s="55"/>
      <c r="AA818" s="399"/>
      <c r="AB818" s="399"/>
      <c r="AC818" s="55"/>
      <c r="AD818" s="55"/>
      <c r="AE818" s="55"/>
      <c r="AF818" s="55"/>
      <c r="AG818" s="55"/>
      <c r="AH818" s="55"/>
      <c r="AI818" s="55"/>
      <c r="AJ818" s="55"/>
      <c r="AK818" s="55"/>
    </row>
    <row r="819" spans="2:37" ht="15.75" customHeight="1">
      <c r="B819" s="55"/>
      <c r="C819" s="55"/>
      <c r="D819" s="55"/>
      <c r="E819" s="55"/>
      <c r="F819" s="55"/>
      <c r="G819" s="55"/>
      <c r="H819" s="399"/>
      <c r="I819" s="55"/>
      <c r="J819" s="55"/>
      <c r="K819" s="55"/>
      <c r="L819" s="399"/>
      <c r="M819" s="399"/>
      <c r="N819" s="55"/>
      <c r="O819" s="55"/>
      <c r="P819" s="55"/>
      <c r="Q819" s="399"/>
      <c r="R819" s="399"/>
      <c r="S819" s="55"/>
      <c r="T819" s="55"/>
      <c r="U819" s="55"/>
      <c r="V819" s="399"/>
      <c r="W819" s="399"/>
      <c r="X819" s="55"/>
      <c r="Y819" s="55"/>
      <c r="Z819" s="55"/>
      <c r="AA819" s="399"/>
      <c r="AB819" s="399"/>
      <c r="AC819" s="55"/>
      <c r="AD819" s="55"/>
      <c r="AE819" s="55"/>
      <c r="AF819" s="55"/>
      <c r="AG819" s="55"/>
      <c r="AH819" s="55"/>
      <c r="AI819" s="55"/>
      <c r="AJ819" s="55"/>
      <c r="AK819" s="55"/>
    </row>
    <row r="820" spans="2:37" ht="15.75" customHeight="1">
      <c r="B820" s="55"/>
      <c r="C820" s="55"/>
      <c r="D820" s="55"/>
      <c r="E820" s="55"/>
      <c r="F820" s="55"/>
      <c r="G820" s="55"/>
      <c r="H820" s="399"/>
      <c r="I820" s="55"/>
      <c r="J820" s="55"/>
      <c r="K820" s="55"/>
      <c r="L820" s="399"/>
      <c r="M820" s="399"/>
      <c r="N820" s="55"/>
      <c r="O820" s="55"/>
      <c r="P820" s="55"/>
      <c r="Q820" s="399"/>
      <c r="R820" s="399"/>
      <c r="S820" s="55"/>
      <c r="T820" s="55"/>
      <c r="U820" s="55"/>
      <c r="V820" s="399"/>
      <c r="W820" s="399"/>
      <c r="X820" s="55"/>
      <c r="Y820" s="55"/>
      <c r="Z820" s="55"/>
      <c r="AA820" s="399"/>
      <c r="AB820" s="399"/>
      <c r="AC820" s="55"/>
      <c r="AD820" s="55"/>
      <c r="AE820" s="55"/>
      <c r="AF820" s="55"/>
      <c r="AG820" s="55"/>
      <c r="AH820" s="55"/>
      <c r="AI820" s="55"/>
      <c r="AJ820" s="55"/>
      <c r="AK820" s="55"/>
    </row>
    <row r="821" spans="2:37" ht="15.75" customHeight="1">
      <c r="B821" s="55"/>
      <c r="C821" s="55"/>
      <c r="D821" s="55"/>
      <c r="E821" s="55"/>
      <c r="F821" s="55"/>
      <c r="G821" s="55"/>
      <c r="H821" s="399"/>
      <c r="I821" s="55"/>
      <c r="J821" s="55"/>
      <c r="K821" s="55"/>
      <c r="L821" s="399"/>
      <c r="M821" s="399"/>
      <c r="N821" s="55"/>
      <c r="O821" s="55"/>
      <c r="P821" s="55"/>
      <c r="Q821" s="399"/>
      <c r="R821" s="399"/>
      <c r="S821" s="55"/>
      <c r="T821" s="55"/>
      <c r="U821" s="55"/>
      <c r="V821" s="399"/>
      <c r="W821" s="399"/>
      <c r="X821" s="55"/>
      <c r="Y821" s="55"/>
      <c r="Z821" s="55"/>
      <c r="AA821" s="399"/>
      <c r="AB821" s="399"/>
      <c r="AC821" s="55"/>
      <c r="AD821" s="55"/>
      <c r="AE821" s="55"/>
      <c r="AF821" s="55"/>
      <c r="AG821" s="55"/>
      <c r="AH821" s="55"/>
      <c r="AI821" s="55"/>
      <c r="AJ821" s="55"/>
      <c r="AK821" s="55"/>
    </row>
    <row r="822" spans="2:37" ht="15.75" customHeight="1">
      <c r="B822" s="55"/>
      <c r="C822" s="55"/>
      <c r="D822" s="55"/>
      <c r="E822" s="55"/>
      <c r="F822" s="55"/>
      <c r="G822" s="55"/>
      <c r="H822" s="399"/>
      <c r="I822" s="55"/>
      <c r="J822" s="55"/>
      <c r="K822" s="55"/>
      <c r="L822" s="399"/>
      <c r="M822" s="399"/>
      <c r="N822" s="55"/>
      <c r="O822" s="55"/>
      <c r="P822" s="55"/>
      <c r="Q822" s="399"/>
      <c r="R822" s="399"/>
      <c r="S822" s="55"/>
      <c r="T822" s="55"/>
      <c r="U822" s="55"/>
      <c r="V822" s="399"/>
      <c r="W822" s="399"/>
      <c r="X822" s="55"/>
      <c r="Y822" s="55"/>
      <c r="Z822" s="55"/>
      <c r="AA822" s="399"/>
      <c r="AB822" s="399"/>
      <c r="AC822" s="55"/>
      <c r="AD822" s="55"/>
      <c r="AE822" s="55"/>
      <c r="AF822" s="55"/>
      <c r="AG822" s="55"/>
      <c r="AH822" s="55"/>
      <c r="AI822" s="55"/>
      <c r="AJ822" s="55"/>
      <c r="AK822" s="55"/>
    </row>
    <row r="823" spans="2:37" ht="15.75" customHeight="1">
      <c r="B823" s="55"/>
      <c r="C823" s="55"/>
      <c r="D823" s="55"/>
      <c r="E823" s="55"/>
      <c r="F823" s="55"/>
      <c r="G823" s="55"/>
      <c r="H823" s="399"/>
      <c r="I823" s="55"/>
      <c r="J823" s="55"/>
      <c r="K823" s="55"/>
      <c r="L823" s="399"/>
      <c r="M823" s="399"/>
      <c r="N823" s="55"/>
      <c r="O823" s="55"/>
      <c r="P823" s="55"/>
      <c r="Q823" s="399"/>
      <c r="R823" s="399"/>
      <c r="S823" s="55"/>
      <c r="T823" s="55"/>
      <c r="U823" s="55"/>
      <c r="V823" s="399"/>
      <c r="W823" s="399"/>
      <c r="X823" s="55"/>
      <c r="Y823" s="55"/>
      <c r="Z823" s="55"/>
      <c r="AA823" s="399"/>
      <c r="AB823" s="399"/>
      <c r="AC823" s="55"/>
      <c r="AD823" s="55"/>
      <c r="AE823" s="55"/>
      <c r="AF823" s="55"/>
      <c r="AG823" s="55"/>
      <c r="AH823" s="55"/>
      <c r="AI823" s="55"/>
      <c r="AJ823" s="55"/>
      <c r="AK823" s="55"/>
    </row>
    <row r="824" spans="2:37" ht="15.75" customHeight="1">
      <c r="B824" s="55"/>
      <c r="C824" s="55"/>
      <c r="D824" s="55"/>
      <c r="E824" s="55"/>
      <c r="F824" s="55"/>
      <c r="G824" s="55"/>
      <c r="H824" s="399"/>
      <c r="I824" s="55"/>
      <c r="J824" s="55"/>
      <c r="K824" s="55"/>
      <c r="L824" s="399"/>
      <c r="M824" s="399"/>
      <c r="N824" s="55"/>
      <c r="O824" s="55"/>
      <c r="P824" s="55"/>
      <c r="Q824" s="399"/>
      <c r="R824" s="399"/>
      <c r="S824" s="55"/>
      <c r="T824" s="55"/>
      <c r="U824" s="55"/>
      <c r="V824" s="399"/>
      <c r="W824" s="399"/>
      <c r="X824" s="55"/>
      <c r="Y824" s="55"/>
      <c r="Z824" s="55"/>
      <c r="AA824" s="399"/>
      <c r="AB824" s="399"/>
      <c r="AC824" s="55"/>
      <c r="AD824" s="55"/>
      <c r="AE824" s="55"/>
      <c r="AF824" s="55"/>
      <c r="AG824" s="55"/>
      <c r="AH824" s="55"/>
      <c r="AI824" s="55"/>
      <c r="AJ824" s="55"/>
      <c r="AK824" s="55"/>
    </row>
    <row r="825" spans="2:37" ht="15.75" customHeight="1">
      <c r="B825" s="55"/>
      <c r="C825" s="55"/>
      <c r="D825" s="55"/>
      <c r="E825" s="55"/>
      <c r="F825" s="55"/>
      <c r="G825" s="55"/>
      <c r="H825" s="399"/>
      <c r="I825" s="55"/>
      <c r="J825" s="55"/>
      <c r="K825" s="55"/>
      <c r="L825" s="399"/>
      <c r="M825" s="399"/>
      <c r="N825" s="55"/>
      <c r="O825" s="55"/>
      <c r="P825" s="55"/>
      <c r="Q825" s="399"/>
      <c r="R825" s="399"/>
      <c r="S825" s="55"/>
      <c r="T825" s="55"/>
      <c r="U825" s="55"/>
      <c r="V825" s="399"/>
      <c r="W825" s="399"/>
      <c r="X825" s="55"/>
      <c r="Y825" s="55"/>
      <c r="Z825" s="55"/>
      <c r="AA825" s="399"/>
      <c r="AB825" s="399"/>
      <c r="AC825" s="55"/>
      <c r="AD825" s="55"/>
      <c r="AE825" s="55"/>
      <c r="AF825" s="55"/>
      <c r="AG825" s="55"/>
      <c r="AH825" s="55"/>
      <c r="AI825" s="55"/>
      <c r="AJ825" s="55"/>
      <c r="AK825" s="55"/>
    </row>
    <row r="826" spans="2:37" ht="15.75" customHeight="1">
      <c r="B826" s="55"/>
      <c r="C826" s="55"/>
      <c r="D826" s="55"/>
      <c r="E826" s="55"/>
      <c r="F826" s="55"/>
      <c r="G826" s="55"/>
      <c r="H826" s="399"/>
      <c r="I826" s="55"/>
      <c r="J826" s="55"/>
      <c r="K826" s="55"/>
      <c r="L826" s="399"/>
      <c r="M826" s="399"/>
      <c r="N826" s="55"/>
      <c r="O826" s="55"/>
      <c r="P826" s="55"/>
      <c r="Q826" s="399"/>
      <c r="R826" s="399"/>
      <c r="S826" s="55"/>
      <c r="T826" s="55"/>
      <c r="U826" s="55"/>
      <c r="V826" s="399"/>
      <c r="W826" s="399"/>
      <c r="X826" s="55"/>
      <c r="Y826" s="55"/>
      <c r="Z826" s="55"/>
      <c r="AA826" s="399"/>
      <c r="AB826" s="399"/>
      <c r="AC826" s="55"/>
      <c r="AD826" s="55"/>
      <c r="AE826" s="55"/>
      <c r="AF826" s="55"/>
      <c r="AG826" s="55"/>
      <c r="AH826" s="55"/>
      <c r="AI826" s="55"/>
      <c r="AJ826" s="55"/>
      <c r="AK826" s="55"/>
    </row>
    <row r="827" spans="2:37" ht="15.75" customHeight="1">
      <c r="B827" s="55"/>
      <c r="C827" s="55"/>
      <c r="D827" s="55"/>
      <c r="E827" s="55"/>
      <c r="F827" s="55"/>
      <c r="G827" s="55"/>
      <c r="H827" s="399"/>
      <c r="I827" s="55"/>
      <c r="J827" s="55"/>
      <c r="K827" s="55"/>
      <c r="L827" s="399"/>
      <c r="M827" s="399"/>
      <c r="N827" s="55"/>
      <c r="O827" s="55"/>
      <c r="P827" s="55"/>
      <c r="Q827" s="399"/>
      <c r="R827" s="399"/>
      <c r="S827" s="55"/>
      <c r="T827" s="55"/>
      <c r="U827" s="55"/>
      <c r="V827" s="399"/>
      <c r="W827" s="399"/>
      <c r="X827" s="55"/>
      <c r="Y827" s="55"/>
      <c r="Z827" s="55"/>
      <c r="AA827" s="399"/>
      <c r="AB827" s="399"/>
      <c r="AC827" s="55"/>
      <c r="AD827" s="55"/>
      <c r="AE827" s="55"/>
      <c r="AF827" s="55"/>
      <c r="AG827" s="55"/>
      <c r="AH827" s="55"/>
      <c r="AI827" s="55"/>
      <c r="AJ827" s="55"/>
      <c r="AK827" s="55"/>
    </row>
    <row r="828" spans="2:37" ht="15.75" customHeight="1">
      <c r="B828" s="55"/>
      <c r="C828" s="55"/>
      <c r="D828" s="55"/>
      <c r="E828" s="55"/>
      <c r="F828" s="55"/>
      <c r="G828" s="55"/>
      <c r="H828" s="399"/>
      <c r="I828" s="55"/>
      <c r="J828" s="55"/>
      <c r="K828" s="55"/>
      <c r="L828" s="399"/>
      <c r="M828" s="399"/>
      <c r="N828" s="55"/>
      <c r="O828" s="55"/>
      <c r="P828" s="55"/>
      <c r="Q828" s="399"/>
      <c r="R828" s="399"/>
      <c r="S828" s="55"/>
      <c r="T828" s="55"/>
      <c r="U828" s="55"/>
      <c r="V828" s="399"/>
      <c r="W828" s="399"/>
      <c r="X828" s="55"/>
      <c r="Y828" s="55"/>
      <c r="Z828" s="55"/>
      <c r="AA828" s="399"/>
      <c r="AB828" s="399"/>
      <c r="AC828" s="55"/>
      <c r="AD828" s="55"/>
      <c r="AE828" s="55"/>
      <c r="AF828" s="55"/>
      <c r="AG828" s="55"/>
      <c r="AH828" s="55"/>
      <c r="AI828" s="55"/>
      <c r="AJ828" s="55"/>
      <c r="AK828" s="55"/>
    </row>
    <row r="829" spans="2:37" ht="15.75" customHeight="1">
      <c r="B829" s="55"/>
      <c r="C829" s="55"/>
      <c r="D829" s="55"/>
      <c r="E829" s="55"/>
      <c r="F829" s="55"/>
      <c r="G829" s="55"/>
      <c r="H829" s="399"/>
      <c r="I829" s="55"/>
      <c r="J829" s="55"/>
      <c r="K829" s="55"/>
      <c r="L829" s="399"/>
      <c r="M829" s="399"/>
      <c r="N829" s="55"/>
      <c r="O829" s="55"/>
      <c r="P829" s="55"/>
      <c r="Q829" s="399"/>
      <c r="R829" s="399"/>
      <c r="S829" s="55"/>
      <c r="T829" s="55"/>
      <c r="U829" s="55"/>
      <c r="V829" s="399"/>
      <c r="W829" s="399"/>
      <c r="X829" s="55"/>
      <c r="Y829" s="55"/>
      <c r="Z829" s="55"/>
      <c r="AA829" s="399"/>
      <c r="AB829" s="399"/>
      <c r="AC829" s="55"/>
      <c r="AD829" s="55"/>
      <c r="AE829" s="55"/>
      <c r="AF829" s="55"/>
      <c r="AG829" s="55"/>
      <c r="AH829" s="55"/>
      <c r="AI829" s="55"/>
      <c r="AJ829" s="55"/>
      <c r="AK829" s="55"/>
    </row>
    <row r="830" spans="2:37" ht="15.75" customHeight="1">
      <c r="B830" s="55"/>
      <c r="C830" s="55"/>
      <c r="D830" s="55"/>
      <c r="E830" s="55"/>
      <c r="F830" s="55"/>
      <c r="G830" s="55"/>
      <c r="H830" s="399"/>
      <c r="I830" s="55"/>
      <c r="J830" s="55"/>
      <c r="K830" s="55"/>
      <c r="L830" s="399"/>
      <c r="M830" s="399"/>
      <c r="N830" s="55"/>
      <c r="O830" s="55"/>
      <c r="P830" s="55"/>
      <c r="Q830" s="399"/>
      <c r="R830" s="399"/>
      <c r="S830" s="55"/>
      <c r="T830" s="55"/>
      <c r="U830" s="55"/>
      <c r="V830" s="399"/>
      <c r="W830" s="399"/>
      <c r="X830" s="55"/>
      <c r="Y830" s="55"/>
      <c r="Z830" s="55"/>
      <c r="AA830" s="399"/>
      <c r="AB830" s="399"/>
      <c r="AC830" s="55"/>
      <c r="AD830" s="55"/>
      <c r="AE830" s="55"/>
      <c r="AF830" s="55"/>
      <c r="AG830" s="55"/>
      <c r="AH830" s="55"/>
      <c r="AI830" s="55"/>
      <c r="AJ830" s="55"/>
      <c r="AK830" s="55"/>
    </row>
    <row r="831" spans="2:37" ht="15.75" customHeight="1">
      <c r="B831" s="55"/>
      <c r="C831" s="55"/>
      <c r="D831" s="55"/>
      <c r="E831" s="55"/>
      <c r="F831" s="55"/>
      <c r="G831" s="55"/>
      <c r="H831" s="399"/>
      <c r="I831" s="55"/>
      <c r="J831" s="55"/>
      <c r="K831" s="55"/>
      <c r="L831" s="399"/>
      <c r="M831" s="399"/>
      <c r="N831" s="55"/>
      <c r="O831" s="55"/>
      <c r="P831" s="55"/>
      <c r="Q831" s="399"/>
      <c r="R831" s="399"/>
      <c r="S831" s="55"/>
      <c r="T831" s="55"/>
      <c r="U831" s="55"/>
      <c r="V831" s="399"/>
      <c r="W831" s="399"/>
      <c r="X831" s="55"/>
      <c r="Y831" s="55"/>
      <c r="Z831" s="55"/>
      <c r="AA831" s="399"/>
      <c r="AB831" s="399"/>
      <c r="AC831" s="55"/>
      <c r="AD831" s="55"/>
      <c r="AE831" s="55"/>
      <c r="AF831" s="55"/>
      <c r="AG831" s="55"/>
      <c r="AH831" s="55"/>
      <c r="AI831" s="55"/>
      <c r="AJ831" s="55"/>
      <c r="AK831" s="55"/>
    </row>
    <row r="832" spans="2:37" ht="15.75" customHeight="1">
      <c r="B832" s="55"/>
      <c r="C832" s="55"/>
      <c r="D832" s="55"/>
      <c r="E832" s="55"/>
      <c r="F832" s="55"/>
      <c r="G832" s="55"/>
      <c r="H832" s="399"/>
      <c r="I832" s="55"/>
      <c r="J832" s="55"/>
      <c r="K832" s="55"/>
      <c r="L832" s="399"/>
      <c r="M832" s="399"/>
      <c r="N832" s="55"/>
      <c r="O832" s="55"/>
      <c r="P832" s="55"/>
      <c r="Q832" s="399"/>
      <c r="R832" s="399"/>
      <c r="S832" s="55"/>
      <c r="T832" s="55"/>
      <c r="U832" s="55"/>
      <c r="V832" s="399"/>
      <c r="W832" s="399"/>
      <c r="X832" s="55"/>
      <c r="Y832" s="55"/>
      <c r="Z832" s="55"/>
      <c r="AA832" s="399"/>
      <c r="AB832" s="399"/>
      <c r="AC832" s="55"/>
      <c r="AD832" s="55"/>
      <c r="AE832" s="55"/>
      <c r="AF832" s="55"/>
      <c r="AG832" s="55"/>
      <c r="AH832" s="55"/>
      <c r="AI832" s="55"/>
      <c r="AJ832" s="55"/>
      <c r="AK832" s="55"/>
    </row>
    <row r="833" spans="2:37" ht="15.75" customHeight="1">
      <c r="B833" s="55"/>
      <c r="C833" s="55"/>
      <c r="D833" s="55"/>
      <c r="E833" s="55"/>
      <c r="F833" s="55"/>
      <c r="G833" s="55"/>
      <c r="H833" s="399"/>
      <c r="I833" s="55"/>
      <c r="J833" s="55"/>
      <c r="K833" s="55"/>
      <c r="L833" s="399"/>
      <c r="M833" s="399"/>
      <c r="N833" s="55"/>
      <c r="O833" s="55"/>
      <c r="P833" s="55"/>
      <c r="Q833" s="399"/>
      <c r="R833" s="399"/>
      <c r="S833" s="55"/>
      <c r="T833" s="55"/>
      <c r="U833" s="55"/>
      <c r="V833" s="399"/>
      <c r="W833" s="399"/>
      <c r="X833" s="55"/>
      <c r="Y833" s="55"/>
      <c r="Z833" s="55"/>
      <c r="AA833" s="399"/>
      <c r="AB833" s="399"/>
      <c r="AC833" s="55"/>
      <c r="AD833" s="55"/>
      <c r="AE833" s="55"/>
      <c r="AF833" s="55"/>
      <c r="AG833" s="55"/>
      <c r="AH833" s="55"/>
      <c r="AI833" s="55"/>
      <c r="AJ833" s="55"/>
      <c r="AK833" s="55"/>
    </row>
    <row r="834" spans="2:37" ht="15.75" customHeight="1">
      <c r="B834" s="55"/>
      <c r="C834" s="55"/>
      <c r="D834" s="55"/>
      <c r="E834" s="55"/>
      <c r="F834" s="55"/>
      <c r="G834" s="55"/>
      <c r="H834" s="399"/>
      <c r="I834" s="55"/>
      <c r="J834" s="55"/>
      <c r="K834" s="55"/>
      <c r="L834" s="399"/>
      <c r="M834" s="399"/>
      <c r="N834" s="55"/>
      <c r="O834" s="55"/>
      <c r="P834" s="55"/>
      <c r="Q834" s="399"/>
      <c r="R834" s="399"/>
      <c r="S834" s="55"/>
      <c r="T834" s="55"/>
      <c r="U834" s="55"/>
      <c r="V834" s="399"/>
      <c r="W834" s="399"/>
      <c r="X834" s="55"/>
      <c r="Y834" s="55"/>
      <c r="Z834" s="55"/>
      <c r="AA834" s="399"/>
      <c r="AB834" s="399"/>
      <c r="AC834" s="55"/>
      <c r="AD834" s="55"/>
      <c r="AE834" s="55"/>
      <c r="AF834" s="55"/>
      <c r="AG834" s="55"/>
      <c r="AH834" s="55"/>
      <c r="AI834" s="55"/>
      <c r="AJ834" s="55"/>
      <c r="AK834" s="55"/>
    </row>
    <row r="835" spans="2:37" ht="15.75" customHeight="1">
      <c r="B835" s="55"/>
      <c r="C835" s="55"/>
      <c r="D835" s="55"/>
      <c r="E835" s="55"/>
      <c r="F835" s="55"/>
      <c r="G835" s="55"/>
      <c r="H835" s="399"/>
      <c r="I835" s="55"/>
      <c r="J835" s="55"/>
      <c r="K835" s="55"/>
      <c r="L835" s="399"/>
      <c r="M835" s="399"/>
      <c r="N835" s="55"/>
      <c r="O835" s="55"/>
      <c r="P835" s="55"/>
      <c r="Q835" s="399"/>
      <c r="R835" s="399"/>
      <c r="S835" s="55"/>
      <c r="T835" s="55"/>
      <c r="U835" s="55"/>
      <c r="V835" s="399"/>
      <c r="W835" s="399"/>
      <c r="X835" s="55"/>
      <c r="Y835" s="55"/>
      <c r="Z835" s="55"/>
      <c r="AA835" s="399"/>
      <c r="AB835" s="399"/>
      <c r="AC835" s="55"/>
      <c r="AD835" s="55"/>
      <c r="AE835" s="55"/>
      <c r="AF835" s="55"/>
      <c r="AG835" s="55"/>
      <c r="AH835" s="55"/>
      <c r="AI835" s="55"/>
      <c r="AJ835" s="55"/>
      <c r="AK835" s="55"/>
    </row>
    <row r="836" spans="2:37" ht="15.75" customHeight="1">
      <c r="B836" s="55"/>
      <c r="C836" s="55"/>
      <c r="D836" s="55"/>
      <c r="E836" s="55"/>
      <c r="F836" s="55"/>
      <c r="G836" s="55"/>
      <c r="H836" s="399"/>
      <c r="I836" s="55"/>
      <c r="J836" s="55"/>
      <c r="K836" s="55"/>
      <c r="L836" s="399"/>
      <c r="M836" s="399"/>
      <c r="N836" s="55"/>
      <c r="O836" s="55"/>
      <c r="P836" s="55"/>
      <c r="Q836" s="399"/>
      <c r="R836" s="399"/>
      <c r="S836" s="55"/>
      <c r="T836" s="55"/>
      <c r="U836" s="55"/>
      <c r="V836" s="399"/>
      <c r="W836" s="399"/>
      <c r="X836" s="55"/>
      <c r="Y836" s="55"/>
      <c r="Z836" s="55"/>
      <c r="AA836" s="399"/>
      <c r="AB836" s="399"/>
      <c r="AC836" s="55"/>
      <c r="AD836" s="55"/>
      <c r="AE836" s="55"/>
      <c r="AF836" s="55"/>
      <c r="AG836" s="55"/>
      <c r="AH836" s="55"/>
      <c r="AI836" s="55"/>
      <c r="AJ836" s="55"/>
      <c r="AK836" s="55"/>
    </row>
    <row r="837" spans="2:37" ht="15.75" customHeight="1">
      <c r="B837" s="55"/>
      <c r="C837" s="55"/>
      <c r="D837" s="55"/>
      <c r="E837" s="55"/>
      <c r="F837" s="55"/>
      <c r="G837" s="55"/>
      <c r="H837" s="399"/>
      <c r="I837" s="55"/>
      <c r="J837" s="55"/>
      <c r="K837" s="55"/>
      <c r="L837" s="399"/>
      <c r="M837" s="399"/>
      <c r="N837" s="55"/>
      <c r="O837" s="55"/>
      <c r="P837" s="55"/>
      <c r="Q837" s="399"/>
      <c r="R837" s="399"/>
      <c r="S837" s="55"/>
      <c r="T837" s="55"/>
      <c r="U837" s="55"/>
      <c r="V837" s="399"/>
      <c r="W837" s="399"/>
      <c r="X837" s="55"/>
      <c r="Y837" s="55"/>
      <c r="Z837" s="55"/>
      <c r="AA837" s="399"/>
      <c r="AB837" s="399"/>
      <c r="AC837" s="55"/>
      <c r="AD837" s="55"/>
      <c r="AE837" s="55"/>
      <c r="AF837" s="55"/>
      <c r="AG837" s="55"/>
      <c r="AH837" s="55"/>
      <c r="AI837" s="55"/>
      <c r="AJ837" s="55"/>
      <c r="AK837" s="55"/>
    </row>
    <row r="838" spans="2:37" ht="15.75" customHeight="1">
      <c r="B838" s="55"/>
      <c r="C838" s="55"/>
      <c r="D838" s="55"/>
      <c r="E838" s="55"/>
      <c r="F838" s="55"/>
      <c r="G838" s="55"/>
      <c r="H838" s="399"/>
      <c r="I838" s="55"/>
      <c r="J838" s="55"/>
      <c r="K838" s="55"/>
      <c r="L838" s="399"/>
      <c r="M838" s="399"/>
      <c r="N838" s="55"/>
      <c r="O838" s="55"/>
      <c r="P838" s="55"/>
      <c r="Q838" s="399"/>
      <c r="R838" s="399"/>
      <c r="S838" s="55"/>
      <c r="T838" s="55"/>
      <c r="U838" s="55"/>
      <c r="V838" s="399"/>
      <c r="W838" s="399"/>
      <c r="X838" s="55"/>
      <c r="Y838" s="55"/>
      <c r="Z838" s="55"/>
      <c r="AA838" s="399"/>
      <c r="AB838" s="399"/>
      <c r="AC838" s="55"/>
      <c r="AD838" s="55"/>
      <c r="AE838" s="55"/>
      <c r="AF838" s="55"/>
      <c r="AG838" s="55"/>
      <c r="AH838" s="55"/>
      <c r="AI838" s="55"/>
      <c r="AJ838" s="55"/>
      <c r="AK838" s="55"/>
    </row>
    <row r="839" spans="2:37" ht="15.75" customHeight="1">
      <c r="B839" s="55"/>
      <c r="C839" s="55"/>
      <c r="D839" s="55"/>
      <c r="E839" s="55"/>
      <c r="F839" s="55"/>
      <c r="G839" s="55"/>
      <c r="H839" s="399"/>
      <c r="I839" s="55"/>
      <c r="J839" s="55"/>
      <c r="K839" s="55"/>
      <c r="L839" s="399"/>
      <c r="M839" s="399"/>
      <c r="N839" s="55"/>
      <c r="O839" s="55"/>
      <c r="P839" s="55"/>
      <c r="Q839" s="399"/>
      <c r="R839" s="399"/>
      <c r="S839" s="55"/>
      <c r="T839" s="55"/>
      <c r="U839" s="55"/>
      <c r="V839" s="399"/>
      <c r="W839" s="399"/>
      <c r="X839" s="55"/>
      <c r="Y839" s="55"/>
      <c r="Z839" s="55"/>
      <c r="AA839" s="399"/>
      <c r="AB839" s="399"/>
      <c r="AC839" s="55"/>
      <c r="AD839" s="55"/>
      <c r="AE839" s="55"/>
      <c r="AF839" s="55"/>
      <c r="AG839" s="55"/>
      <c r="AH839" s="55"/>
      <c r="AI839" s="55"/>
      <c r="AJ839" s="55"/>
      <c r="AK839" s="55"/>
    </row>
    <row r="840" spans="2:37" ht="15.75" customHeight="1">
      <c r="B840" s="55"/>
      <c r="C840" s="55"/>
      <c r="D840" s="55"/>
      <c r="E840" s="55"/>
      <c r="F840" s="55"/>
      <c r="G840" s="55"/>
      <c r="H840" s="399"/>
      <c r="I840" s="55"/>
      <c r="J840" s="55"/>
      <c r="K840" s="55"/>
      <c r="L840" s="399"/>
      <c r="M840" s="399"/>
      <c r="N840" s="55"/>
      <c r="O840" s="55"/>
      <c r="P840" s="55"/>
      <c r="Q840" s="399"/>
      <c r="R840" s="399"/>
      <c r="S840" s="55"/>
      <c r="T840" s="55"/>
      <c r="U840" s="55"/>
      <c r="V840" s="399"/>
      <c r="W840" s="399"/>
      <c r="X840" s="55"/>
      <c r="Y840" s="55"/>
      <c r="Z840" s="55"/>
      <c r="AA840" s="399"/>
      <c r="AB840" s="399"/>
      <c r="AC840" s="55"/>
      <c r="AD840" s="55"/>
      <c r="AE840" s="55"/>
      <c r="AF840" s="55"/>
      <c r="AG840" s="55"/>
      <c r="AH840" s="55"/>
      <c r="AI840" s="55"/>
      <c r="AJ840" s="55"/>
      <c r="AK840" s="55"/>
    </row>
    <row r="841" spans="2:37" ht="15.75" customHeight="1">
      <c r="B841" s="55"/>
      <c r="C841" s="55"/>
      <c r="D841" s="55"/>
      <c r="E841" s="55"/>
      <c r="F841" s="55"/>
      <c r="G841" s="55"/>
      <c r="H841" s="399"/>
      <c r="I841" s="55"/>
      <c r="J841" s="55"/>
      <c r="K841" s="55"/>
      <c r="L841" s="399"/>
      <c r="M841" s="399"/>
      <c r="N841" s="55"/>
      <c r="O841" s="55"/>
      <c r="P841" s="55"/>
      <c r="Q841" s="399"/>
      <c r="R841" s="399"/>
      <c r="S841" s="55"/>
      <c r="T841" s="55"/>
      <c r="U841" s="55"/>
      <c r="V841" s="399"/>
      <c r="W841" s="399"/>
      <c r="X841" s="55"/>
      <c r="Y841" s="55"/>
      <c r="Z841" s="55"/>
      <c r="AA841" s="399"/>
      <c r="AB841" s="399"/>
      <c r="AC841" s="55"/>
      <c r="AD841" s="55"/>
      <c r="AE841" s="55"/>
      <c r="AF841" s="55"/>
      <c r="AG841" s="55"/>
      <c r="AH841" s="55"/>
      <c r="AI841" s="55"/>
      <c r="AJ841" s="55"/>
      <c r="AK841" s="55"/>
    </row>
    <row r="842" spans="2:37" ht="15.75" customHeight="1">
      <c r="B842" s="55"/>
      <c r="C842" s="55"/>
      <c r="D842" s="55"/>
      <c r="E842" s="55"/>
      <c r="F842" s="55"/>
      <c r="G842" s="55"/>
      <c r="H842" s="399"/>
      <c r="I842" s="55"/>
      <c r="J842" s="55"/>
      <c r="K842" s="55"/>
      <c r="L842" s="399"/>
      <c r="M842" s="399"/>
      <c r="N842" s="55"/>
      <c r="O842" s="55"/>
      <c r="P842" s="55"/>
      <c r="Q842" s="399"/>
      <c r="R842" s="399"/>
      <c r="S842" s="55"/>
      <c r="T842" s="55"/>
      <c r="U842" s="55"/>
      <c r="V842" s="399"/>
      <c r="W842" s="399"/>
      <c r="X842" s="55"/>
      <c r="Y842" s="55"/>
      <c r="Z842" s="55"/>
      <c r="AA842" s="399"/>
      <c r="AB842" s="399"/>
      <c r="AC842" s="55"/>
      <c r="AD842" s="55"/>
      <c r="AE842" s="55"/>
      <c r="AF842" s="55"/>
      <c r="AG842" s="55"/>
      <c r="AH842" s="55"/>
      <c r="AI842" s="55"/>
      <c r="AJ842" s="55"/>
      <c r="AK842" s="55"/>
    </row>
    <row r="843" spans="2:37" ht="15.75" customHeight="1">
      <c r="B843" s="55"/>
      <c r="C843" s="55"/>
      <c r="D843" s="55"/>
      <c r="E843" s="55"/>
      <c r="F843" s="55"/>
      <c r="G843" s="55"/>
      <c r="H843" s="399"/>
      <c r="I843" s="55"/>
      <c r="J843" s="55"/>
      <c r="K843" s="55"/>
      <c r="L843" s="399"/>
      <c r="M843" s="399"/>
      <c r="N843" s="55"/>
      <c r="O843" s="55"/>
      <c r="P843" s="55"/>
      <c r="Q843" s="399"/>
      <c r="R843" s="399"/>
      <c r="S843" s="55"/>
      <c r="T843" s="55"/>
      <c r="U843" s="55"/>
      <c r="V843" s="399"/>
      <c r="W843" s="399"/>
      <c r="X843" s="55"/>
      <c r="Y843" s="55"/>
      <c r="Z843" s="55"/>
      <c r="AA843" s="399"/>
      <c r="AB843" s="399"/>
      <c r="AC843" s="55"/>
      <c r="AD843" s="55"/>
      <c r="AE843" s="55"/>
      <c r="AF843" s="55"/>
      <c r="AG843" s="55"/>
      <c r="AH843" s="55"/>
      <c r="AI843" s="55"/>
      <c r="AJ843" s="55"/>
      <c r="AK843" s="55"/>
    </row>
    <row r="844" spans="2:37" ht="15.75" customHeight="1">
      <c r="B844" s="55"/>
      <c r="C844" s="55"/>
      <c r="D844" s="55"/>
      <c r="E844" s="55"/>
      <c r="F844" s="55"/>
      <c r="G844" s="55"/>
      <c r="H844" s="399"/>
      <c r="I844" s="55"/>
      <c r="J844" s="55"/>
      <c r="K844" s="55"/>
      <c r="L844" s="399"/>
      <c r="M844" s="399"/>
      <c r="N844" s="55"/>
      <c r="O844" s="55"/>
      <c r="P844" s="55"/>
      <c r="Q844" s="399"/>
      <c r="R844" s="399"/>
      <c r="S844" s="55"/>
      <c r="T844" s="55"/>
      <c r="U844" s="55"/>
      <c r="V844" s="399"/>
      <c r="W844" s="399"/>
      <c r="X844" s="55"/>
      <c r="Y844" s="55"/>
      <c r="Z844" s="55"/>
      <c r="AA844" s="399"/>
      <c r="AB844" s="399"/>
      <c r="AC844" s="55"/>
      <c r="AD844" s="55"/>
      <c r="AE844" s="55"/>
      <c r="AF844" s="55"/>
      <c r="AG844" s="55"/>
      <c r="AH844" s="55"/>
      <c r="AI844" s="55"/>
      <c r="AJ844" s="55"/>
      <c r="AK844" s="55"/>
    </row>
    <row r="845" spans="2:37" ht="15.75" customHeight="1">
      <c r="B845" s="55"/>
      <c r="C845" s="55"/>
      <c r="D845" s="55"/>
      <c r="E845" s="55"/>
      <c r="F845" s="55"/>
      <c r="G845" s="55"/>
      <c r="H845" s="399"/>
      <c r="I845" s="55"/>
      <c r="J845" s="55"/>
      <c r="K845" s="55"/>
      <c r="L845" s="399"/>
      <c r="M845" s="399"/>
      <c r="N845" s="55"/>
      <c r="O845" s="55"/>
      <c r="P845" s="55"/>
      <c r="Q845" s="399"/>
      <c r="R845" s="399"/>
      <c r="S845" s="55"/>
      <c r="T845" s="55"/>
      <c r="U845" s="55"/>
      <c r="V845" s="399"/>
      <c r="W845" s="399"/>
      <c r="X845" s="55"/>
      <c r="Y845" s="55"/>
      <c r="Z845" s="55"/>
      <c r="AA845" s="399"/>
      <c r="AB845" s="399"/>
      <c r="AC845" s="55"/>
      <c r="AD845" s="55"/>
      <c r="AE845" s="55"/>
      <c r="AF845" s="55"/>
      <c r="AG845" s="55"/>
      <c r="AH845" s="55"/>
      <c r="AI845" s="55"/>
      <c r="AJ845" s="55"/>
      <c r="AK845" s="55"/>
    </row>
    <row r="846" spans="2:37" ht="15.75" customHeight="1">
      <c r="B846" s="55"/>
      <c r="C846" s="55"/>
      <c r="D846" s="55"/>
      <c r="E846" s="55"/>
      <c r="F846" s="55"/>
      <c r="G846" s="55"/>
      <c r="H846" s="399"/>
      <c r="I846" s="55"/>
      <c r="J846" s="55"/>
      <c r="K846" s="55"/>
      <c r="L846" s="399"/>
      <c r="M846" s="399"/>
      <c r="N846" s="55"/>
      <c r="O846" s="55"/>
      <c r="P846" s="55"/>
      <c r="Q846" s="399"/>
      <c r="R846" s="399"/>
      <c r="S846" s="55"/>
      <c r="T846" s="55"/>
      <c r="U846" s="55"/>
      <c r="V846" s="399"/>
      <c r="W846" s="399"/>
      <c r="X846" s="55"/>
      <c r="Y846" s="55"/>
      <c r="Z846" s="55"/>
      <c r="AA846" s="399"/>
      <c r="AB846" s="399"/>
      <c r="AC846" s="55"/>
      <c r="AD846" s="55"/>
      <c r="AE846" s="55"/>
      <c r="AF846" s="55"/>
      <c r="AG846" s="55"/>
      <c r="AH846" s="55"/>
      <c r="AI846" s="55"/>
      <c r="AJ846" s="55"/>
      <c r="AK846" s="55"/>
    </row>
    <row r="847" spans="2:37" ht="15.75" customHeight="1">
      <c r="B847" s="55"/>
      <c r="C847" s="55"/>
      <c r="D847" s="55"/>
      <c r="E847" s="55"/>
      <c r="F847" s="55"/>
      <c r="G847" s="55"/>
      <c r="H847" s="399"/>
      <c r="I847" s="55"/>
      <c r="J847" s="55"/>
      <c r="K847" s="55"/>
      <c r="L847" s="399"/>
      <c r="M847" s="399"/>
      <c r="N847" s="55"/>
      <c r="O847" s="55"/>
      <c r="P847" s="55"/>
      <c r="Q847" s="399"/>
      <c r="R847" s="399"/>
      <c r="S847" s="55"/>
      <c r="T847" s="55"/>
      <c r="U847" s="55"/>
      <c r="V847" s="399"/>
      <c r="W847" s="399"/>
      <c r="X847" s="55"/>
      <c r="Y847" s="55"/>
      <c r="Z847" s="55"/>
      <c r="AA847" s="399"/>
      <c r="AB847" s="399"/>
      <c r="AC847" s="55"/>
      <c r="AD847" s="55"/>
      <c r="AE847" s="55"/>
      <c r="AF847" s="55"/>
      <c r="AG847" s="55"/>
      <c r="AH847" s="55"/>
      <c r="AI847" s="55"/>
      <c r="AJ847" s="55"/>
      <c r="AK847" s="55"/>
    </row>
    <row r="848" spans="2:37" ht="15.75" customHeight="1">
      <c r="B848" s="55"/>
      <c r="C848" s="55"/>
      <c r="D848" s="55"/>
      <c r="E848" s="55"/>
      <c r="F848" s="55"/>
      <c r="G848" s="55"/>
      <c r="H848" s="399"/>
      <c r="I848" s="55"/>
      <c r="J848" s="55"/>
      <c r="K848" s="55"/>
      <c r="L848" s="399"/>
      <c r="M848" s="399"/>
      <c r="N848" s="55"/>
      <c r="O848" s="55"/>
      <c r="P848" s="55"/>
      <c r="Q848" s="399"/>
      <c r="R848" s="399"/>
      <c r="S848" s="55"/>
      <c r="T848" s="55"/>
      <c r="U848" s="55"/>
      <c r="V848" s="399"/>
      <c r="W848" s="399"/>
      <c r="X848" s="55"/>
      <c r="Y848" s="55"/>
      <c r="Z848" s="55"/>
      <c r="AA848" s="399"/>
      <c r="AB848" s="399"/>
      <c r="AC848" s="55"/>
      <c r="AD848" s="55"/>
      <c r="AE848" s="55"/>
      <c r="AF848" s="55"/>
      <c r="AG848" s="55"/>
      <c r="AH848" s="55"/>
      <c r="AI848" s="55"/>
      <c r="AJ848" s="55"/>
      <c r="AK848" s="55"/>
    </row>
    <row r="849" spans="2:37" ht="15.75" customHeight="1">
      <c r="B849" s="55"/>
      <c r="C849" s="55"/>
      <c r="D849" s="55"/>
      <c r="E849" s="55"/>
      <c r="F849" s="55"/>
      <c r="G849" s="55"/>
      <c r="H849" s="399"/>
      <c r="I849" s="55"/>
      <c r="J849" s="55"/>
      <c r="K849" s="55"/>
      <c r="L849" s="399"/>
      <c r="M849" s="399"/>
      <c r="N849" s="55"/>
      <c r="O849" s="55"/>
      <c r="P849" s="55"/>
      <c r="Q849" s="399"/>
      <c r="R849" s="399"/>
      <c r="S849" s="55"/>
      <c r="T849" s="55"/>
      <c r="U849" s="55"/>
      <c r="V849" s="399"/>
      <c r="W849" s="399"/>
      <c r="X849" s="55"/>
      <c r="Y849" s="55"/>
      <c r="Z849" s="55"/>
      <c r="AA849" s="399"/>
      <c r="AB849" s="399"/>
      <c r="AC849" s="55"/>
      <c r="AD849" s="55"/>
      <c r="AE849" s="55"/>
      <c r="AF849" s="55"/>
      <c r="AG849" s="55"/>
      <c r="AH849" s="55"/>
      <c r="AI849" s="55"/>
      <c r="AJ849" s="55"/>
      <c r="AK849" s="55"/>
    </row>
    <row r="850" spans="2:37" ht="15.75" customHeight="1">
      <c r="B850" s="55"/>
      <c r="C850" s="55"/>
      <c r="D850" s="55"/>
      <c r="E850" s="55"/>
      <c r="F850" s="55"/>
      <c r="G850" s="55"/>
      <c r="H850" s="399"/>
      <c r="I850" s="55"/>
      <c r="J850" s="55"/>
      <c r="K850" s="55"/>
      <c r="L850" s="399"/>
      <c r="M850" s="399"/>
      <c r="N850" s="55"/>
      <c r="O850" s="55"/>
      <c r="P850" s="55"/>
      <c r="Q850" s="399"/>
      <c r="R850" s="399"/>
      <c r="S850" s="55"/>
      <c r="T850" s="55"/>
      <c r="U850" s="55"/>
      <c r="V850" s="399"/>
      <c r="W850" s="399"/>
      <c r="X850" s="55"/>
      <c r="Y850" s="55"/>
      <c r="Z850" s="55"/>
      <c r="AA850" s="399"/>
      <c r="AB850" s="399"/>
      <c r="AC850" s="55"/>
      <c r="AD850" s="55"/>
      <c r="AE850" s="55"/>
      <c r="AF850" s="55"/>
      <c r="AG850" s="55"/>
      <c r="AH850" s="55"/>
      <c r="AI850" s="55"/>
      <c r="AJ850" s="55"/>
      <c r="AK850" s="55"/>
    </row>
    <row r="851" spans="2:37" ht="15.75" customHeight="1">
      <c r="B851" s="55"/>
      <c r="C851" s="55"/>
      <c r="D851" s="55"/>
      <c r="E851" s="55"/>
      <c r="F851" s="55"/>
      <c r="G851" s="55"/>
      <c r="H851" s="399"/>
      <c r="I851" s="55"/>
      <c r="J851" s="55"/>
      <c r="K851" s="55"/>
      <c r="L851" s="399"/>
      <c r="M851" s="399"/>
      <c r="N851" s="55"/>
      <c r="O851" s="55"/>
      <c r="P851" s="55"/>
      <c r="Q851" s="399"/>
      <c r="R851" s="399"/>
      <c r="S851" s="55"/>
      <c r="T851" s="55"/>
      <c r="U851" s="55"/>
      <c r="V851" s="399"/>
      <c r="W851" s="399"/>
      <c r="X851" s="55"/>
      <c r="Y851" s="55"/>
      <c r="Z851" s="55"/>
      <c r="AA851" s="399"/>
      <c r="AB851" s="399"/>
      <c r="AC851" s="55"/>
      <c r="AD851" s="55"/>
      <c r="AE851" s="55"/>
      <c r="AF851" s="55"/>
      <c r="AG851" s="55"/>
      <c r="AH851" s="55"/>
      <c r="AI851" s="55"/>
      <c r="AJ851" s="55"/>
      <c r="AK851" s="55"/>
    </row>
    <row r="852" spans="2:37" ht="15.75" customHeight="1">
      <c r="B852" s="55"/>
      <c r="C852" s="55"/>
      <c r="D852" s="55"/>
      <c r="E852" s="55"/>
      <c r="F852" s="55"/>
      <c r="G852" s="55"/>
      <c r="H852" s="399"/>
      <c r="I852" s="55"/>
      <c r="J852" s="55"/>
      <c r="K852" s="55"/>
      <c r="L852" s="399"/>
      <c r="M852" s="399"/>
      <c r="N852" s="55"/>
      <c r="O852" s="55"/>
      <c r="P852" s="55"/>
      <c r="Q852" s="399"/>
      <c r="R852" s="399"/>
      <c r="S852" s="55"/>
      <c r="T852" s="55"/>
      <c r="U852" s="55"/>
      <c r="V852" s="399"/>
      <c r="W852" s="399"/>
      <c r="X852" s="55"/>
      <c r="Y852" s="55"/>
      <c r="Z852" s="55"/>
      <c r="AA852" s="399"/>
      <c r="AB852" s="399"/>
      <c r="AC852" s="55"/>
      <c r="AD852" s="55"/>
      <c r="AE852" s="55"/>
      <c r="AF852" s="55"/>
      <c r="AG852" s="55"/>
      <c r="AH852" s="55"/>
      <c r="AI852" s="55"/>
      <c r="AJ852" s="55"/>
      <c r="AK852" s="55"/>
    </row>
    <row r="853" spans="2:37" ht="15.75" customHeight="1">
      <c r="B853" s="55"/>
      <c r="C853" s="55"/>
      <c r="D853" s="55"/>
      <c r="E853" s="55"/>
      <c r="F853" s="55"/>
      <c r="G853" s="55"/>
      <c r="H853" s="399"/>
      <c r="I853" s="55"/>
      <c r="J853" s="55"/>
      <c r="K853" s="55"/>
      <c r="L853" s="399"/>
      <c r="M853" s="399"/>
      <c r="N853" s="55"/>
      <c r="O853" s="55"/>
      <c r="P853" s="55"/>
      <c r="Q853" s="399"/>
      <c r="R853" s="399"/>
      <c r="S853" s="55"/>
      <c r="T853" s="55"/>
      <c r="U853" s="55"/>
      <c r="V853" s="399"/>
      <c r="W853" s="399"/>
      <c r="X853" s="55"/>
      <c r="Y853" s="55"/>
      <c r="Z853" s="55"/>
      <c r="AA853" s="399"/>
      <c r="AB853" s="399"/>
      <c r="AC853" s="55"/>
      <c r="AD853" s="55"/>
      <c r="AE853" s="55"/>
      <c r="AF853" s="55"/>
      <c r="AG853" s="55"/>
      <c r="AH853" s="55"/>
      <c r="AI853" s="55"/>
      <c r="AJ853" s="55"/>
      <c r="AK853" s="55"/>
    </row>
    <row r="854" spans="2:37" ht="15.75" customHeight="1">
      <c r="B854" s="55"/>
      <c r="C854" s="55"/>
      <c r="D854" s="55"/>
      <c r="E854" s="55"/>
      <c r="F854" s="55"/>
      <c r="G854" s="55"/>
      <c r="H854" s="399"/>
      <c r="I854" s="55"/>
      <c r="J854" s="55"/>
      <c r="K854" s="55"/>
      <c r="L854" s="399"/>
      <c r="M854" s="399"/>
      <c r="N854" s="55"/>
      <c r="O854" s="55"/>
      <c r="P854" s="55"/>
      <c r="Q854" s="399"/>
      <c r="R854" s="399"/>
      <c r="S854" s="55"/>
      <c r="T854" s="55"/>
      <c r="U854" s="55"/>
      <c r="V854" s="399"/>
      <c r="W854" s="399"/>
      <c r="X854" s="55"/>
      <c r="Y854" s="55"/>
      <c r="Z854" s="55"/>
      <c r="AA854" s="399"/>
      <c r="AB854" s="399"/>
      <c r="AC854" s="55"/>
      <c r="AD854" s="55"/>
      <c r="AE854" s="55"/>
      <c r="AF854" s="55"/>
      <c r="AG854" s="55"/>
      <c r="AH854" s="55"/>
      <c r="AI854" s="55"/>
      <c r="AJ854" s="55"/>
      <c r="AK854" s="55"/>
    </row>
    <row r="855" spans="2:37" ht="15.75" customHeight="1">
      <c r="B855" s="55"/>
      <c r="C855" s="55"/>
      <c r="D855" s="55"/>
      <c r="E855" s="55"/>
      <c r="F855" s="55"/>
      <c r="G855" s="55"/>
      <c r="H855" s="399"/>
      <c r="I855" s="55"/>
      <c r="J855" s="55"/>
      <c r="K855" s="55"/>
      <c r="L855" s="399"/>
      <c r="M855" s="399"/>
      <c r="N855" s="55"/>
      <c r="O855" s="55"/>
      <c r="P855" s="55"/>
      <c r="Q855" s="399"/>
      <c r="R855" s="399"/>
      <c r="S855" s="55"/>
      <c r="T855" s="55"/>
      <c r="U855" s="55"/>
      <c r="V855" s="399"/>
      <c r="W855" s="399"/>
      <c r="X855" s="55"/>
      <c r="Y855" s="55"/>
      <c r="Z855" s="55"/>
      <c r="AA855" s="399"/>
      <c r="AB855" s="399"/>
      <c r="AC855" s="55"/>
      <c r="AD855" s="55"/>
      <c r="AE855" s="55"/>
      <c r="AF855" s="55"/>
      <c r="AG855" s="55"/>
      <c r="AH855" s="55"/>
      <c r="AI855" s="55"/>
      <c r="AJ855" s="55"/>
      <c r="AK855" s="55"/>
    </row>
    <row r="856" spans="2:37" ht="15.75" customHeight="1">
      <c r="B856" s="55"/>
      <c r="C856" s="55"/>
      <c r="D856" s="55"/>
      <c r="E856" s="55"/>
      <c r="F856" s="55"/>
      <c r="G856" s="55"/>
      <c r="H856" s="399"/>
      <c r="I856" s="55"/>
      <c r="J856" s="55"/>
      <c r="K856" s="55"/>
      <c r="L856" s="399"/>
      <c r="M856" s="399"/>
      <c r="N856" s="55"/>
      <c r="O856" s="55"/>
      <c r="P856" s="55"/>
      <c r="Q856" s="399"/>
      <c r="R856" s="399"/>
      <c r="S856" s="55"/>
      <c r="T856" s="55"/>
      <c r="U856" s="55"/>
      <c r="V856" s="399"/>
      <c r="W856" s="399"/>
      <c r="X856" s="55"/>
      <c r="Y856" s="55"/>
      <c r="Z856" s="55"/>
      <c r="AA856" s="399"/>
      <c r="AB856" s="399"/>
      <c r="AC856" s="55"/>
      <c r="AD856" s="55"/>
      <c r="AE856" s="55"/>
      <c r="AF856" s="55"/>
      <c r="AG856" s="55"/>
      <c r="AH856" s="55"/>
      <c r="AI856" s="55"/>
      <c r="AJ856" s="55"/>
      <c r="AK856" s="55"/>
    </row>
    <row r="857" spans="2:37" ht="15.75" customHeight="1">
      <c r="B857" s="55"/>
      <c r="C857" s="55"/>
      <c r="D857" s="55"/>
      <c r="E857" s="55"/>
      <c r="F857" s="55"/>
      <c r="G857" s="55"/>
      <c r="H857" s="399"/>
      <c r="I857" s="55"/>
      <c r="J857" s="55"/>
      <c r="K857" s="55"/>
      <c r="L857" s="399"/>
      <c r="M857" s="399"/>
      <c r="N857" s="55"/>
      <c r="O857" s="55"/>
      <c r="P857" s="55"/>
      <c r="Q857" s="399"/>
      <c r="R857" s="399"/>
      <c r="S857" s="55"/>
      <c r="T857" s="55"/>
      <c r="U857" s="55"/>
      <c r="V857" s="399"/>
      <c r="W857" s="399"/>
      <c r="X857" s="55"/>
      <c r="Y857" s="55"/>
      <c r="Z857" s="55"/>
      <c r="AA857" s="399"/>
      <c r="AB857" s="399"/>
      <c r="AC857" s="55"/>
      <c r="AD857" s="55"/>
      <c r="AE857" s="55"/>
      <c r="AF857" s="55"/>
      <c r="AG857" s="55"/>
      <c r="AH857" s="55"/>
      <c r="AI857" s="55"/>
      <c r="AJ857" s="55"/>
      <c r="AK857" s="55"/>
    </row>
    <row r="858" spans="2:37" ht="15.75" customHeight="1">
      <c r="B858" s="55"/>
      <c r="C858" s="55"/>
      <c r="D858" s="55"/>
      <c r="E858" s="55"/>
      <c r="F858" s="55"/>
      <c r="G858" s="55"/>
      <c r="H858" s="399"/>
      <c r="I858" s="55"/>
      <c r="J858" s="55"/>
      <c r="K858" s="55"/>
      <c r="L858" s="399"/>
      <c r="M858" s="399"/>
      <c r="N858" s="55"/>
      <c r="O858" s="55"/>
      <c r="P858" s="55"/>
      <c r="Q858" s="399"/>
      <c r="R858" s="399"/>
      <c r="S858" s="55"/>
      <c r="T858" s="55"/>
      <c r="U858" s="55"/>
      <c r="V858" s="399"/>
      <c r="W858" s="399"/>
      <c r="X858" s="55"/>
      <c r="Y858" s="55"/>
      <c r="Z858" s="55"/>
      <c r="AA858" s="399"/>
      <c r="AB858" s="399"/>
      <c r="AC858" s="55"/>
      <c r="AD858" s="55"/>
      <c r="AE858" s="55"/>
      <c r="AF858" s="55"/>
      <c r="AG858" s="55"/>
      <c r="AH858" s="55"/>
      <c r="AI858" s="55"/>
      <c r="AJ858" s="55"/>
      <c r="AK858" s="55"/>
    </row>
    <row r="859" spans="2:37" ht="15.75" customHeight="1">
      <c r="B859" s="55"/>
      <c r="C859" s="55"/>
      <c r="D859" s="55"/>
      <c r="E859" s="55"/>
      <c r="F859" s="55"/>
      <c r="G859" s="55"/>
      <c r="H859" s="399"/>
      <c r="I859" s="55"/>
      <c r="J859" s="55"/>
      <c r="K859" s="55"/>
      <c r="L859" s="399"/>
      <c r="M859" s="399"/>
      <c r="N859" s="55"/>
      <c r="O859" s="55"/>
      <c r="P859" s="55"/>
      <c r="Q859" s="399"/>
      <c r="R859" s="399"/>
      <c r="S859" s="55"/>
      <c r="T859" s="55"/>
      <c r="U859" s="55"/>
      <c r="V859" s="399"/>
      <c r="W859" s="399"/>
      <c r="X859" s="55"/>
      <c r="Y859" s="55"/>
      <c r="Z859" s="55"/>
      <c r="AA859" s="399"/>
      <c r="AB859" s="399"/>
      <c r="AC859" s="55"/>
      <c r="AD859" s="55"/>
      <c r="AE859" s="55"/>
      <c r="AF859" s="55"/>
      <c r="AG859" s="55"/>
      <c r="AH859" s="55"/>
      <c r="AI859" s="55"/>
      <c r="AJ859" s="55"/>
      <c r="AK859" s="55"/>
    </row>
    <row r="860" spans="2:37" ht="15.75" customHeight="1">
      <c r="B860" s="55"/>
      <c r="C860" s="55"/>
      <c r="D860" s="55"/>
      <c r="E860" s="55"/>
      <c r="F860" s="55"/>
      <c r="G860" s="55"/>
      <c r="H860" s="399"/>
      <c r="I860" s="55"/>
      <c r="J860" s="55"/>
      <c r="K860" s="55"/>
      <c r="L860" s="399"/>
      <c r="M860" s="399"/>
      <c r="N860" s="55"/>
      <c r="O860" s="55"/>
      <c r="P860" s="55"/>
      <c r="Q860" s="399"/>
      <c r="R860" s="399"/>
      <c r="S860" s="55"/>
      <c r="T860" s="55"/>
      <c r="U860" s="55"/>
      <c r="V860" s="399"/>
      <c r="W860" s="399"/>
      <c r="X860" s="55"/>
      <c r="Y860" s="55"/>
      <c r="Z860" s="55"/>
      <c r="AA860" s="399"/>
      <c r="AB860" s="399"/>
      <c r="AC860" s="55"/>
      <c r="AD860" s="55"/>
      <c r="AE860" s="55"/>
      <c r="AF860" s="55"/>
      <c r="AG860" s="55"/>
      <c r="AH860" s="55"/>
      <c r="AI860" s="55"/>
      <c r="AJ860" s="55"/>
      <c r="AK860" s="55"/>
    </row>
    <row r="861" spans="2:37" ht="15.75" customHeight="1">
      <c r="B861" s="55"/>
      <c r="C861" s="55"/>
      <c r="D861" s="55"/>
      <c r="E861" s="55"/>
      <c r="F861" s="55"/>
      <c r="G861" s="55"/>
      <c r="H861" s="399"/>
      <c r="I861" s="55"/>
      <c r="J861" s="55"/>
      <c r="K861" s="55"/>
      <c r="L861" s="399"/>
      <c r="M861" s="399"/>
      <c r="N861" s="55"/>
      <c r="O861" s="55"/>
      <c r="P861" s="55"/>
      <c r="Q861" s="399"/>
      <c r="R861" s="399"/>
      <c r="S861" s="55"/>
      <c r="T861" s="55"/>
      <c r="U861" s="55"/>
      <c r="V861" s="399"/>
      <c r="W861" s="399"/>
      <c r="X861" s="55"/>
      <c r="Y861" s="55"/>
      <c r="Z861" s="55"/>
      <c r="AA861" s="399"/>
      <c r="AB861" s="399"/>
      <c r="AC861" s="55"/>
      <c r="AD861" s="55"/>
      <c r="AE861" s="55"/>
      <c r="AF861" s="55"/>
      <c r="AG861" s="55"/>
      <c r="AH861" s="55"/>
      <c r="AI861" s="55"/>
      <c r="AJ861" s="55"/>
      <c r="AK861" s="55"/>
    </row>
    <row r="862" spans="2:37" ht="15.75" customHeight="1">
      <c r="B862" s="55"/>
      <c r="C862" s="55"/>
      <c r="D862" s="55"/>
      <c r="E862" s="55"/>
      <c r="F862" s="55"/>
      <c r="G862" s="55"/>
      <c r="H862" s="399"/>
      <c r="I862" s="55"/>
      <c r="J862" s="55"/>
      <c r="K862" s="55"/>
      <c r="L862" s="399"/>
      <c r="M862" s="399"/>
      <c r="N862" s="55"/>
      <c r="O862" s="55"/>
      <c r="P862" s="55"/>
      <c r="Q862" s="399"/>
      <c r="R862" s="399"/>
      <c r="S862" s="55"/>
      <c r="T862" s="55"/>
      <c r="U862" s="55"/>
      <c r="V862" s="399"/>
      <c r="W862" s="399"/>
      <c r="X862" s="55"/>
      <c r="Y862" s="55"/>
      <c r="Z862" s="55"/>
      <c r="AA862" s="399"/>
      <c r="AB862" s="399"/>
      <c r="AC862" s="55"/>
      <c r="AD862" s="55"/>
      <c r="AE862" s="55"/>
      <c r="AF862" s="55"/>
      <c r="AG862" s="55"/>
      <c r="AH862" s="55"/>
      <c r="AI862" s="55"/>
      <c r="AJ862" s="55"/>
      <c r="AK862" s="55"/>
    </row>
    <row r="863" spans="2:37" ht="15.75" customHeight="1">
      <c r="B863" s="55"/>
      <c r="C863" s="55"/>
      <c r="D863" s="55"/>
      <c r="E863" s="55"/>
      <c r="F863" s="55"/>
      <c r="G863" s="55"/>
      <c r="H863" s="399"/>
      <c r="I863" s="55"/>
      <c r="J863" s="55"/>
      <c r="K863" s="55"/>
      <c r="L863" s="399"/>
      <c r="M863" s="399"/>
      <c r="N863" s="55"/>
      <c r="O863" s="55"/>
      <c r="P863" s="55"/>
      <c r="Q863" s="399"/>
      <c r="R863" s="399"/>
      <c r="S863" s="55"/>
      <c r="T863" s="55"/>
      <c r="U863" s="55"/>
      <c r="V863" s="399"/>
      <c r="W863" s="399"/>
      <c r="X863" s="55"/>
      <c r="Y863" s="55"/>
      <c r="Z863" s="55"/>
      <c r="AA863" s="399"/>
      <c r="AB863" s="399"/>
      <c r="AC863" s="55"/>
      <c r="AD863" s="55"/>
      <c r="AE863" s="55"/>
      <c r="AF863" s="55"/>
      <c r="AG863" s="55"/>
      <c r="AH863" s="55"/>
      <c r="AI863" s="55"/>
      <c r="AJ863" s="55"/>
      <c r="AK863" s="55"/>
    </row>
    <row r="864" spans="2:37" ht="15.75" customHeight="1">
      <c r="B864" s="55"/>
      <c r="C864" s="55"/>
      <c r="D864" s="55"/>
      <c r="E864" s="55"/>
      <c r="F864" s="55"/>
      <c r="G864" s="55"/>
      <c r="H864" s="399"/>
      <c r="I864" s="55"/>
      <c r="J864" s="55"/>
      <c r="K864" s="55"/>
      <c r="L864" s="399"/>
      <c r="M864" s="399"/>
      <c r="N864" s="55"/>
      <c r="O864" s="55"/>
      <c r="P864" s="55"/>
      <c r="Q864" s="399"/>
      <c r="R864" s="399"/>
      <c r="S864" s="55"/>
      <c r="T864" s="55"/>
      <c r="U864" s="55"/>
      <c r="V864" s="399"/>
      <c r="W864" s="399"/>
      <c r="X864" s="55"/>
      <c r="Y864" s="55"/>
      <c r="Z864" s="55"/>
      <c r="AA864" s="399"/>
      <c r="AB864" s="399"/>
      <c r="AC864" s="55"/>
      <c r="AD864" s="55"/>
      <c r="AE864" s="55"/>
      <c r="AF864" s="55"/>
      <c r="AG864" s="55"/>
      <c r="AH864" s="55"/>
      <c r="AI864" s="55"/>
      <c r="AJ864" s="55"/>
      <c r="AK864" s="55"/>
    </row>
    <row r="865" spans="2:37" ht="15.75" customHeight="1">
      <c r="B865" s="55"/>
      <c r="C865" s="55"/>
      <c r="D865" s="55"/>
      <c r="E865" s="55"/>
      <c r="F865" s="55"/>
      <c r="G865" s="55"/>
      <c r="H865" s="399"/>
      <c r="I865" s="55"/>
      <c r="J865" s="55"/>
      <c r="K865" s="55"/>
      <c r="L865" s="399"/>
      <c r="M865" s="399"/>
      <c r="N865" s="55"/>
      <c r="O865" s="55"/>
      <c r="P865" s="55"/>
      <c r="Q865" s="399"/>
      <c r="R865" s="399"/>
      <c r="S865" s="55"/>
      <c r="T865" s="55"/>
      <c r="U865" s="55"/>
      <c r="V865" s="399"/>
      <c r="W865" s="399"/>
      <c r="X865" s="55"/>
      <c r="Y865" s="55"/>
      <c r="Z865" s="55"/>
      <c r="AA865" s="399"/>
      <c r="AB865" s="399"/>
      <c r="AC865" s="55"/>
      <c r="AD865" s="55"/>
      <c r="AE865" s="55"/>
      <c r="AF865" s="55"/>
      <c r="AG865" s="55"/>
      <c r="AH865" s="55"/>
      <c r="AI865" s="55"/>
      <c r="AJ865" s="55"/>
      <c r="AK865" s="55"/>
    </row>
    <row r="866" spans="2:37" ht="15.75" customHeight="1">
      <c r="B866" s="55"/>
      <c r="C866" s="55"/>
      <c r="D866" s="55"/>
      <c r="E866" s="55"/>
      <c r="F866" s="55"/>
      <c r="G866" s="55"/>
      <c r="H866" s="399"/>
      <c r="I866" s="55"/>
      <c r="J866" s="55"/>
      <c r="K866" s="55"/>
      <c r="L866" s="399"/>
      <c r="M866" s="399"/>
      <c r="N866" s="55"/>
      <c r="O866" s="55"/>
      <c r="P866" s="55"/>
      <c r="Q866" s="399"/>
      <c r="R866" s="399"/>
      <c r="S866" s="55"/>
      <c r="T866" s="55"/>
      <c r="U866" s="55"/>
      <c r="V866" s="399"/>
      <c r="W866" s="399"/>
      <c r="X866" s="55"/>
      <c r="Y866" s="55"/>
      <c r="Z866" s="55"/>
      <c r="AA866" s="399"/>
      <c r="AB866" s="399"/>
      <c r="AC866" s="55"/>
      <c r="AD866" s="55"/>
      <c r="AE866" s="55"/>
      <c r="AF866" s="55"/>
      <c r="AG866" s="55"/>
      <c r="AH866" s="55"/>
      <c r="AI866" s="55"/>
      <c r="AJ866" s="55"/>
      <c r="AK866" s="55"/>
    </row>
    <row r="867" spans="2:37" ht="15.75" customHeight="1">
      <c r="B867" s="55"/>
      <c r="C867" s="55"/>
      <c r="D867" s="55"/>
      <c r="E867" s="55"/>
      <c r="F867" s="55"/>
      <c r="G867" s="55"/>
      <c r="H867" s="399"/>
      <c r="I867" s="55"/>
      <c r="J867" s="55"/>
      <c r="K867" s="55"/>
      <c r="L867" s="399"/>
      <c r="M867" s="399"/>
      <c r="N867" s="55"/>
      <c r="O867" s="55"/>
      <c r="P867" s="55"/>
      <c r="Q867" s="399"/>
      <c r="R867" s="399"/>
      <c r="S867" s="55"/>
      <c r="T867" s="55"/>
      <c r="U867" s="55"/>
      <c r="V867" s="399"/>
      <c r="W867" s="399"/>
      <c r="X867" s="55"/>
      <c r="Y867" s="55"/>
      <c r="Z867" s="55"/>
      <c r="AA867" s="399"/>
      <c r="AB867" s="399"/>
      <c r="AC867" s="55"/>
      <c r="AD867" s="55"/>
      <c r="AE867" s="55"/>
      <c r="AF867" s="55"/>
      <c r="AG867" s="55"/>
      <c r="AH867" s="55"/>
      <c r="AI867" s="55"/>
      <c r="AJ867" s="55"/>
      <c r="AK867" s="55"/>
    </row>
    <row r="868" spans="2:37" ht="15.75" customHeight="1">
      <c r="B868" s="55"/>
      <c r="C868" s="55"/>
      <c r="D868" s="55"/>
      <c r="E868" s="55"/>
      <c r="F868" s="55"/>
      <c r="G868" s="55"/>
      <c r="H868" s="399"/>
      <c r="I868" s="55"/>
      <c r="J868" s="55"/>
      <c r="K868" s="55"/>
      <c r="L868" s="399"/>
      <c r="M868" s="399"/>
      <c r="N868" s="55"/>
      <c r="O868" s="55"/>
      <c r="P868" s="55"/>
      <c r="Q868" s="399"/>
      <c r="R868" s="399"/>
      <c r="S868" s="55"/>
      <c r="T868" s="55"/>
      <c r="U868" s="55"/>
      <c r="V868" s="399"/>
      <c r="W868" s="399"/>
      <c r="X868" s="55"/>
      <c r="Y868" s="55"/>
      <c r="Z868" s="55"/>
      <c r="AA868" s="399"/>
      <c r="AB868" s="399"/>
      <c r="AC868" s="55"/>
      <c r="AD868" s="55"/>
      <c r="AE868" s="55"/>
      <c r="AF868" s="55"/>
      <c r="AG868" s="55"/>
      <c r="AH868" s="55"/>
      <c r="AI868" s="55"/>
      <c r="AJ868" s="55"/>
      <c r="AK868" s="55"/>
    </row>
    <row r="869" spans="2:37" ht="15.75" customHeight="1">
      <c r="B869" s="55"/>
      <c r="C869" s="55"/>
      <c r="D869" s="55"/>
      <c r="E869" s="55"/>
      <c r="F869" s="55"/>
      <c r="G869" s="55"/>
      <c r="H869" s="399"/>
      <c r="I869" s="55"/>
      <c r="J869" s="55"/>
      <c r="K869" s="55"/>
      <c r="L869" s="399"/>
      <c r="M869" s="399"/>
      <c r="N869" s="55"/>
      <c r="O869" s="55"/>
      <c r="P869" s="55"/>
      <c r="Q869" s="399"/>
      <c r="R869" s="399"/>
      <c r="S869" s="55"/>
      <c r="T869" s="55"/>
      <c r="U869" s="55"/>
      <c r="V869" s="399"/>
      <c r="W869" s="399"/>
      <c r="X869" s="55"/>
      <c r="Y869" s="55"/>
      <c r="Z869" s="55"/>
      <c r="AA869" s="399"/>
      <c r="AB869" s="399"/>
      <c r="AC869" s="55"/>
      <c r="AD869" s="55"/>
      <c r="AE869" s="55"/>
      <c r="AF869" s="55"/>
      <c r="AG869" s="55"/>
      <c r="AH869" s="55"/>
      <c r="AI869" s="55"/>
      <c r="AJ869" s="55"/>
      <c r="AK869" s="55"/>
    </row>
    <row r="870" spans="2:37" ht="15.75" customHeight="1">
      <c r="B870" s="55"/>
      <c r="C870" s="55"/>
      <c r="D870" s="55"/>
      <c r="E870" s="55"/>
      <c r="F870" s="55"/>
      <c r="G870" s="55"/>
      <c r="H870" s="399"/>
      <c r="I870" s="55"/>
      <c r="J870" s="55"/>
      <c r="K870" s="55"/>
      <c r="L870" s="399"/>
      <c r="M870" s="399"/>
      <c r="N870" s="55"/>
      <c r="O870" s="55"/>
      <c r="P870" s="55"/>
      <c r="Q870" s="399"/>
      <c r="R870" s="399"/>
      <c r="S870" s="55"/>
      <c r="T870" s="55"/>
      <c r="U870" s="55"/>
      <c r="V870" s="399"/>
      <c r="W870" s="399"/>
      <c r="X870" s="55"/>
      <c r="Y870" s="55"/>
      <c r="Z870" s="55"/>
      <c r="AA870" s="399"/>
      <c r="AB870" s="399"/>
      <c r="AC870" s="55"/>
      <c r="AD870" s="55"/>
      <c r="AE870" s="55"/>
      <c r="AF870" s="55"/>
      <c r="AG870" s="55"/>
      <c r="AH870" s="55"/>
      <c r="AI870" s="55"/>
      <c r="AJ870" s="55"/>
      <c r="AK870" s="55"/>
    </row>
    <row r="871" spans="2:37" ht="15.75" customHeight="1">
      <c r="B871" s="55"/>
      <c r="C871" s="55"/>
      <c r="D871" s="55"/>
      <c r="E871" s="55"/>
      <c r="F871" s="55"/>
      <c r="G871" s="55"/>
      <c r="H871" s="399"/>
      <c r="I871" s="55"/>
      <c r="J871" s="55"/>
      <c r="K871" s="55"/>
      <c r="L871" s="399"/>
      <c r="M871" s="399"/>
      <c r="N871" s="55"/>
      <c r="O871" s="55"/>
      <c r="P871" s="55"/>
      <c r="Q871" s="399"/>
      <c r="R871" s="399"/>
      <c r="S871" s="55"/>
      <c r="T871" s="55"/>
      <c r="U871" s="55"/>
      <c r="V871" s="399"/>
      <c r="W871" s="399"/>
      <c r="X871" s="55"/>
      <c r="Y871" s="55"/>
      <c r="Z871" s="55"/>
      <c r="AA871" s="399"/>
      <c r="AB871" s="399"/>
      <c r="AC871" s="55"/>
      <c r="AD871" s="55"/>
      <c r="AE871" s="55"/>
      <c r="AF871" s="55"/>
      <c r="AG871" s="55"/>
      <c r="AH871" s="55"/>
      <c r="AI871" s="55"/>
      <c r="AJ871" s="55"/>
      <c r="AK871" s="55"/>
    </row>
    <row r="872" spans="2:37" ht="15.75" customHeight="1">
      <c r="B872" s="55"/>
      <c r="C872" s="55"/>
      <c r="D872" s="55"/>
      <c r="E872" s="55"/>
      <c r="F872" s="55"/>
      <c r="G872" s="55"/>
      <c r="H872" s="399"/>
      <c r="I872" s="55"/>
      <c r="J872" s="55"/>
      <c r="K872" s="55"/>
      <c r="L872" s="399"/>
      <c r="M872" s="399"/>
      <c r="N872" s="55"/>
      <c r="O872" s="55"/>
      <c r="P872" s="55"/>
      <c r="Q872" s="399"/>
      <c r="R872" s="399"/>
      <c r="S872" s="55"/>
      <c r="T872" s="55"/>
      <c r="U872" s="55"/>
      <c r="V872" s="399"/>
      <c r="W872" s="399"/>
      <c r="X872" s="55"/>
      <c r="Y872" s="55"/>
      <c r="Z872" s="55"/>
      <c r="AA872" s="399"/>
      <c r="AB872" s="399"/>
      <c r="AC872" s="55"/>
      <c r="AD872" s="55"/>
      <c r="AE872" s="55"/>
      <c r="AF872" s="55"/>
      <c r="AG872" s="55"/>
      <c r="AH872" s="55"/>
      <c r="AI872" s="55"/>
      <c r="AJ872" s="55"/>
      <c r="AK872" s="55"/>
    </row>
    <row r="873" spans="2:37" ht="15.75" customHeight="1">
      <c r="B873" s="55"/>
      <c r="C873" s="55"/>
      <c r="D873" s="55"/>
      <c r="E873" s="55"/>
      <c r="F873" s="55"/>
      <c r="G873" s="55"/>
      <c r="H873" s="399"/>
      <c r="I873" s="55"/>
      <c r="J873" s="55"/>
      <c r="K873" s="55"/>
      <c r="L873" s="399"/>
      <c r="M873" s="399"/>
      <c r="N873" s="55"/>
      <c r="O873" s="55"/>
      <c r="P873" s="55"/>
      <c r="Q873" s="399"/>
      <c r="R873" s="399"/>
      <c r="S873" s="55"/>
      <c r="T873" s="55"/>
      <c r="U873" s="55"/>
      <c r="V873" s="399"/>
      <c r="W873" s="399"/>
      <c r="X873" s="55"/>
      <c r="Y873" s="55"/>
      <c r="Z873" s="55"/>
      <c r="AA873" s="399"/>
      <c r="AB873" s="399"/>
      <c r="AC873" s="55"/>
      <c r="AD873" s="55"/>
      <c r="AE873" s="55"/>
      <c r="AF873" s="55"/>
      <c r="AG873" s="55"/>
      <c r="AH873" s="55"/>
      <c r="AI873" s="55"/>
      <c r="AJ873" s="55"/>
      <c r="AK873" s="55"/>
    </row>
    <row r="874" spans="2:37" ht="15.75" customHeight="1">
      <c r="B874" s="55"/>
      <c r="C874" s="55"/>
      <c r="D874" s="55"/>
      <c r="E874" s="55"/>
      <c r="F874" s="55"/>
      <c r="G874" s="55"/>
      <c r="H874" s="399"/>
      <c r="I874" s="55"/>
      <c r="J874" s="55"/>
      <c r="K874" s="55"/>
      <c r="L874" s="399"/>
      <c r="M874" s="399"/>
      <c r="N874" s="55"/>
      <c r="O874" s="55"/>
      <c r="P874" s="55"/>
      <c r="Q874" s="399"/>
      <c r="R874" s="399"/>
      <c r="S874" s="55"/>
      <c r="T874" s="55"/>
      <c r="U874" s="55"/>
      <c r="V874" s="399"/>
      <c r="W874" s="399"/>
      <c r="X874" s="55"/>
      <c r="Y874" s="55"/>
      <c r="Z874" s="55"/>
      <c r="AA874" s="399"/>
      <c r="AB874" s="399"/>
      <c r="AC874" s="55"/>
      <c r="AD874" s="55"/>
      <c r="AE874" s="55"/>
      <c r="AF874" s="55"/>
      <c r="AG874" s="55"/>
      <c r="AH874" s="55"/>
      <c r="AI874" s="55"/>
      <c r="AJ874" s="55"/>
      <c r="AK874" s="55"/>
    </row>
    <row r="875" spans="2:37" ht="15.75" customHeight="1">
      <c r="B875" s="55"/>
      <c r="C875" s="55"/>
      <c r="D875" s="55"/>
      <c r="E875" s="55"/>
      <c r="F875" s="55"/>
      <c r="G875" s="55"/>
      <c r="H875" s="399"/>
      <c r="I875" s="55"/>
      <c r="J875" s="55"/>
      <c r="K875" s="55"/>
      <c r="L875" s="399"/>
      <c r="M875" s="399"/>
      <c r="N875" s="55"/>
      <c r="O875" s="55"/>
      <c r="P875" s="55"/>
      <c r="Q875" s="399"/>
      <c r="R875" s="399"/>
      <c r="S875" s="55"/>
      <c r="T875" s="55"/>
      <c r="U875" s="55"/>
      <c r="V875" s="399"/>
      <c r="W875" s="399"/>
      <c r="X875" s="55"/>
      <c r="Y875" s="55"/>
      <c r="Z875" s="55"/>
      <c r="AA875" s="399"/>
      <c r="AB875" s="399"/>
      <c r="AC875" s="55"/>
      <c r="AD875" s="55"/>
      <c r="AE875" s="55"/>
      <c r="AF875" s="55"/>
      <c r="AG875" s="55"/>
      <c r="AH875" s="55"/>
      <c r="AI875" s="55"/>
      <c r="AJ875" s="55"/>
      <c r="AK875" s="55"/>
    </row>
    <row r="876" spans="2:37" ht="15.75" customHeight="1">
      <c r="B876" s="55"/>
      <c r="C876" s="55"/>
      <c r="D876" s="55"/>
      <c r="E876" s="55"/>
      <c r="F876" s="55"/>
      <c r="G876" s="55"/>
      <c r="H876" s="399"/>
      <c r="I876" s="55"/>
      <c r="J876" s="55"/>
      <c r="K876" s="55"/>
      <c r="L876" s="399"/>
      <c r="M876" s="399"/>
      <c r="N876" s="55"/>
      <c r="O876" s="55"/>
      <c r="P876" s="55"/>
      <c r="Q876" s="399"/>
      <c r="R876" s="399"/>
      <c r="S876" s="55"/>
      <c r="T876" s="55"/>
      <c r="U876" s="55"/>
      <c r="V876" s="399"/>
      <c r="W876" s="399"/>
      <c r="X876" s="55"/>
      <c r="Y876" s="55"/>
      <c r="Z876" s="55"/>
      <c r="AA876" s="399"/>
      <c r="AB876" s="399"/>
      <c r="AC876" s="55"/>
      <c r="AD876" s="55"/>
      <c r="AE876" s="55"/>
      <c r="AF876" s="55"/>
      <c r="AG876" s="55"/>
      <c r="AH876" s="55"/>
      <c r="AI876" s="55"/>
      <c r="AJ876" s="55"/>
      <c r="AK876" s="55"/>
    </row>
    <row r="877" spans="2:37" ht="15.75" customHeight="1">
      <c r="B877" s="55"/>
      <c r="C877" s="55"/>
      <c r="D877" s="55"/>
      <c r="E877" s="55"/>
      <c r="F877" s="55"/>
      <c r="G877" s="55"/>
      <c r="H877" s="399"/>
      <c r="I877" s="55"/>
      <c r="J877" s="55"/>
      <c r="K877" s="55"/>
      <c r="L877" s="399"/>
      <c r="M877" s="399"/>
      <c r="N877" s="55"/>
      <c r="O877" s="55"/>
      <c r="P877" s="55"/>
      <c r="Q877" s="399"/>
      <c r="R877" s="399"/>
      <c r="S877" s="55"/>
      <c r="T877" s="55"/>
      <c r="U877" s="55"/>
      <c r="V877" s="399"/>
      <c r="W877" s="399"/>
      <c r="X877" s="55"/>
      <c r="Y877" s="55"/>
      <c r="Z877" s="55"/>
      <c r="AA877" s="399"/>
      <c r="AB877" s="399"/>
      <c r="AC877" s="55"/>
      <c r="AD877" s="55"/>
      <c r="AE877" s="55"/>
      <c r="AF877" s="55"/>
      <c r="AG877" s="55"/>
      <c r="AH877" s="55"/>
      <c r="AI877" s="55"/>
      <c r="AJ877" s="55"/>
      <c r="AK877" s="55"/>
    </row>
    <row r="878" spans="2:37" ht="15.75" customHeight="1">
      <c r="B878" s="55"/>
      <c r="C878" s="55"/>
      <c r="D878" s="55"/>
      <c r="E878" s="55"/>
      <c r="F878" s="55"/>
      <c r="G878" s="55"/>
      <c r="H878" s="399"/>
      <c r="I878" s="55"/>
      <c r="J878" s="55"/>
      <c r="K878" s="55"/>
      <c r="L878" s="399"/>
      <c r="M878" s="399"/>
      <c r="N878" s="55"/>
      <c r="O878" s="55"/>
      <c r="P878" s="55"/>
      <c r="Q878" s="399"/>
      <c r="R878" s="399"/>
      <c r="S878" s="55"/>
      <c r="T878" s="55"/>
      <c r="U878" s="55"/>
      <c r="V878" s="399"/>
      <c r="W878" s="399"/>
      <c r="X878" s="55"/>
      <c r="Y878" s="55"/>
      <c r="Z878" s="55"/>
      <c r="AA878" s="399"/>
      <c r="AB878" s="399"/>
      <c r="AC878" s="55"/>
      <c r="AD878" s="55"/>
      <c r="AE878" s="55"/>
      <c r="AF878" s="55"/>
      <c r="AG878" s="55"/>
      <c r="AH878" s="55"/>
      <c r="AI878" s="55"/>
      <c r="AJ878" s="55"/>
      <c r="AK878" s="55"/>
    </row>
    <row r="879" spans="2:37" ht="15.75" customHeight="1">
      <c r="B879" s="55"/>
      <c r="C879" s="55"/>
      <c r="D879" s="55"/>
      <c r="E879" s="55"/>
      <c r="F879" s="55"/>
      <c r="G879" s="55"/>
      <c r="H879" s="399"/>
      <c r="I879" s="55"/>
      <c r="J879" s="55"/>
      <c r="K879" s="55"/>
      <c r="L879" s="399"/>
      <c r="M879" s="399"/>
      <c r="N879" s="55"/>
      <c r="O879" s="55"/>
      <c r="P879" s="55"/>
      <c r="Q879" s="399"/>
      <c r="R879" s="399"/>
      <c r="S879" s="55"/>
      <c r="T879" s="55"/>
      <c r="U879" s="55"/>
      <c r="V879" s="399"/>
      <c r="W879" s="399"/>
      <c r="X879" s="55"/>
      <c r="Y879" s="55"/>
      <c r="Z879" s="55"/>
      <c r="AA879" s="399"/>
      <c r="AB879" s="399"/>
      <c r="AC879" s="55"/>
      <c r="AD879" s="55"/>
      <c r="AE879" s="55"/>
      <c r="AF879" s="55"/>
      <c r="AG879" s="55"/>
      <c r="AH879" s="55"/>
      <c r="AI879" s="55"/>
      <c r="AJ879" s="55"/>
      <c r="AK879" s="55"/>
    </row>
    <row r="880" spans="2:37" ht="15.75" customHeight="1">
      <c r="B880" s="55"/>
      <c r="C880" s="55"/>
      <c r="D880" s="55"/>
      <c r="E880" s="55"/>
      <c r="F880" s="55"/>
      <c r="G880" s="55"/>
      <c r="H880" s="399"/>
      <c r="I880" s="55"/>
      <c r="J880" s="55"/>
      <c r="K880" s="55"/>
      <c r="L880" s="399"/>
      <c r="M880" s="399"/>
      <c r="N880" s="55"/>
      <c r="O880" s="55"/>
      <c r="P880" s="55"/>
      <c r="Q880" s="399"/>
      <c r="R880" s="399"/>
      <c r="S880" s="55"/>
      <c r="T880" s="55"/>
      <c r="U880" s="55"/>
      <c r="V880" s="399"/>
      <c r="W880" s="399"/>
      <c r="X880" s="55"/>
      <c r="Y880" s="55"/>
      <c r="Z880" s="55"/>
      <c r="AA880" s="399"/>
      <c r="AB880" s="399"/>
      <c r="AC880" s="55"/>
      <c r="AD880" s="55"/>
      <c r="AE880" s="55"/>
      <c r="AF880" s="55"/>
      <c r="AG880" s="55"/>
      <c r="AH880" s="55"/>
      <c r="AI880" s="55"/>
      <c r="AJ880" s="55"/>
      <c r="AK880" s="55"/>
    </row>
    <row r="881" spans="2:37" ht="15.75" customHeight="1">
      <c r="B881" s="55"/>
      <c r="C881" s="55"/>
      <c r="D881" s="55"/>
      <c r="E881" s="55"/>
      <c r="F881" s="55"/>
      <c r="G881" s="55"/>
      <c r="H881" s="399"/>
      <c r="I881" s="55"/>
      <c r="J881" s="55"/>
      <c r="K881" s="55"/>
      <c r="L881" s="399"/>
      <c r="M881" s="399"/>
      <c r="N881" s="55"/>
      <c r="O881" s="55"/>
      <c r="P881" s="55"/>
      <c r="Q881" s="399"/>
      <c r="R881" s="399"/>
      <c r="S881" s="55"/>
      <c r="T881" s="55"/>
      <c r="U881" s="55"/>
      <c r="V881" s="399"/>
      <c r="W881" s="399"/>
      <c r="X881" s="55"/>
      <c r="Y881" s="55"/>
      <c r="Z881" s="55"/>
      <c r="AA881" s="399"/>
      <c r="AB881" s="399"/>
      <c r="AC881" s="55"/>
      <c r="AD881" s="55"/>
      <c r="AE881" s="55"/>
      <c r="AF881" s="55"/>
      <c r="AG881" s="55"/>
      <c r="AH881" s="55"/>
      <c r="AI881" s="55"/>
      <c r="AJ881" s="55"/>
      <c r="AK881" s="55"/>
    </row>
    <row r="882" spans="2:37" ht="15.75" customHeight="1">
      <c r="B882" s="55"/>
      <c r="C882" s="55"/>
      <c r="D882" s="55"/>
      <c r="E882" s="55"/>
      <c r="F882" s="55"/>
      <c r="G882" s="55"/>
      <c r="H882" s="399"/>
      <c r="I882" s="55"/>
      <c r="J882" s="55"/>
      <c r="K882" s="55"/>
      <c r="L882" s="399"/>
      <c r="M882" s="399"/>
      <c r="N882" s="55"/>
      <c r="O882" s="55"/>
      <c r="P882" s="55"/>
      <c r="Q882" s="399"/>
      <c r="R882" s="399"/>
      <c r="S882" s="55"/>
      <c r="T882" s="55"/>
      <c r="U882" s="55"/>
      <c r="V882" s="399"/>
      <c r="W882" s="399"/>
      <c r="X882" s="55"/>
      <c r="Y882" s="55"/>
      <c r="Z882" s="55"/>
      <c r="AA882" s="399"/>
      <c r="AB882" s="399"/>
      <c r="AC882" s="55"/>
      <c r="AD882" s="55"/>
      <c r="AE882" s="55"/>
      <c r="AF882" s="55"/>
      <c r="AG882" s="55"/>
      <c r="AH882" s="55"/>
      <c r="AI882" s="55"/>
      <c r="AJ882" s="55"/>
      <c r="AK882" s="55"/>
    </row>
    <row r="883" spans="2:37" ht="15.75" customHeight="1">
      <c r="B883" s="55"/>
      <c r="C883" s="55"/>
      <c r="D883" s="55"/>
      <c r="E883" s="55"/>
      <c r="F883" s="55"/>
      <c r="G883" s="55"/>
      <c r="H883" s="399"/>
      <c r="I883" s="55"/>
      <c r="J883" s="55"/>
      <c r="K883" s="55"/>
      <c r="L883" s="399"/>
      <c r="M883" s="399"/>
      <c r="N883" s="55"/>
      <c r="O883" s="55"/>
      <c r="P883" s="55"/>
      <c r="Q883" s="399"/>
      <c r="R883" s="399"/>
      <c r="S883" s="55"/>
      <c r="T883" s="55"/>
      <c r="U883" s="55"/>
      <c r="V883" s="399"/>
      <c r="W883" s="399"/>
      <c r="X883" s="55"/>
      <c r="Y883" s="55"/>
      <c r="Z883" s="55"/>
      <c r="AA883" s="399"/>
      <c r="AB883" s="399"/>
      <c r="AC883" s="55"/>
      <c r="AD883" s="55"/>
      <c r="AE883" s="55"/>
      <c r="AF883" s="55"/>
      <c r="AG883" s="55"/>
      <c r="AH883" s="55"/>
      <c r="AI883" s="55"/>
      <c r="AJ883" s="55"/>
      <c r="AK883" s="55"/>
    </row>
    <row r="884" spans="2:37" ht="15.75" customHeight="1">
      <c r="B884" s="55"/>
      <c r="C884" s="55"/>
      <c r="D884" s="55"/>
      <c r="E884" s="55"/>
      <c r="F884" s="55"/>
      <c r="G884" s="55"/>
      <c r="H884" s="399"/>
      <c r="I884" s="55"/>
      <c r="J884" s="55"/>
      <c r="K884" s="55"/>
      <c r="L884" s="399"/>
      <c r="M884" s="399"/>
      <c r="N884" s="55"/>
      <c r="O884" s="55"/>
      <c r="P884" s="55"/>
      <c r="Q884" s="399"/>
      <c r="R884" s="399"/>
      <c r="S884" s="55"/>
      <c r="T884" s="55"/>
      <c r="U884" s="55"/>
      <c r="V884" s="399"/>
      <c r="W884" s="399"/>
      <c r="X884" s="55"/>
      <c r="Y884" s="55"/>
      <c r="Z884" s="55"/>
      <c r="AA884" s="399"/>
      <c r="AB884" s="399"/>
      <c r="AC884" s="55"/>
      <c r="AD884" s="55"/>
      <c r="AE884" s="55"/>
      <c r="AF884" s="55"/>
      <c r="AG884" s="55"/>
      <c r="AH884" s="55"/>
      <c r="AI884" s="55"/>
      <c r="AJ884" s="55"/>
      <c r="AK884" s="55"/>
    </row>
    <row r="885" spans="2:37" ht="15.75" customHeight="1">
      <c r="B885" s="55"/>
      <c r="C885" s="55"/>
      <c r="D885" s="55"/>
      <c r="E885" s="55"/>
      <c r="F885" s="55"/>
      <c r="G885" s="55"/>
      <c r="H885" s="399"/>
      <c r="I885" s="55"/>
      <c r="J885" s="55"/>
      <c r="K885" s="55"/>
      <c r="L885" s="399"/>
      <c r="M885" s="399"/>
      <c r="N885" s="55"/>
      <c r="O885" s="55"/>
      <c r="P885" s="55"/>
      <c r="Q885" s="399"/>
      <c r="R885" s="399"/>
      <c r="S885" s="55"/>
      <c r="T885" s="55"/>
      <c r="U885" s="55"/>
      <c r="V885" s="399"/>
      <c r="W885" s="399"/>
      <c r="X885" s="55"/>
      <c r="Y885" s="55"/>
      <c r="Z885" s="55"/>
      <c r="AA885" s="399"/>
      <c r="AB885" s="399"/>
      <c r="AC885" s="55"/>
      <c r="AD885" s="55"/>
      <c r="AE885" s="55"/>
      <c r="AF885" s="55"/>
      <c r="AG885" s="55"/>
      <c r="AH885" s="55"/>
      <c r="AI885" s="55"/>
      <c r="AJ885" s="55"/>
      <c r="AK885" s="55"/>
    </row>
    <row r="886" spans="2:37" ht="15.75" customHeight="1">
      <c r="B886" s="55"/>
      <c r="C886" s="55"/>
      <c r="D886" s="55"/>
      <c r="E886" s="55"/>
      <c r="F886" s="55"/>
      <c r="G886" s="55"/>
      <c r="H886" s="399"/>
      <c r="I886" s="55"/>
      <c r="J886" s="55"/>
      <c r="K886" s="55"/>
      <c r="L886" s="399"/>
      <c r="M886" s="399"/>
      <c r="N886" s="55"/>
      <c r="O886" s="55"/>
      <c r="P886" s="55"/>
      <c r="Q886" s="399"/>
      <c r="R886" s="399"/>
      <c r="S886" s="55"/>
      <c r="T886" s="55"/>
      <c r="U886" s="55"/>
      <c r="V886" s="399"/>
      <c r="W886" s="399"/>
      <c r="X886" s="55"/>
      <c r="Y886" s="55"/>
      <c r="Z886" s="55"/>
      <c r="AA886" s="399"/>
      <c r="AB886" s="399"/>
      <c r="AC886" s="55"/>
      <c r="AD886" s="55"/>
      <c r="AE886" s="55"/>
      <c r="AF886" s="55"/>
      <c r="AG886" s="55"/>
      <c r="AH886" s="55"/>
      <c r="AI886" s="55"/>
      <c r="AJ886" s="55"/>
      <c r="AK886" s="55"/>
    </row>
    <row r="887" spans="2:37" ht="15.75" customHeight="1">
      <c r="B887" s="55"/>
      <c r="C887" s="55"/>
      <c r="D887" s="55"/>
      <c r="E887" s="55"/>
      <c r="F887" s="55"/>
      <c r="G887" s="55"/>
      <c r="H887" s="399"/>
      <c r="I887" s="55"/>
      <c r="J887" s="55"/>
      <c r="K887" s="55"/>
      <c r="L887" s="399"/>
      <c r="M887" s="399"/>
      <c r="N887" s="55"/>
      <c r="O887" s="55"/>
      <c r="P887" s="55"/>
      <c r="Q887" s="399"/>
      <c r="R887" s="399"/>
      <c r="S887" s="55"/>
      <c r="T887" s="55"/>
      <c r="U887" s="55"/>
      <c r="V887" s="399"/>
      <c r="W887" s="399"/>
      <c r="X887" s="55"/>
      <c r="Y887" s="55"/>
      <c r="Z887" s="55"/>
      <c r="AA887" s="399"/>
      <c r="AB887" s="399"/>
      <c r="AC887" s="55"/>
      <c r="AD887" s="55"/>
      <c r="AE887" s="55"/>
      <c r="AF887" s="55"/>
      <c r="AG887" s="55"/>
      <c r="AH887" s="55"/>
      <c r="AI887" s="55"/>
      <c r="AJ887" s="55"/>
      <c r="AK887" s="55"/>
    </row>
    <row r="888" spans="2:37" ht="15.75" customHeight="1">
      <c r="B888" s="55"/>
      <c r="C888" s="55"/>
      <c r="D888" s="55"/>
      <c r="E888" s="55"/>
      <c r="F888" s="55"/>
      <c r="G888" s="55"/>
      <c r="H888" s="399"/>
      <c r="I888" s="55"/>
      <c r="J888" s="55"/>
      <c r="K888" s="55"/>
      <c r="L888" s="399"/>
      <c r="M888" s="399"/>
      <c r="N888" s="55"/>
      <c r="O888" s="55"/>
      <c r="P888" s="55"/>
      <c r="Q888" s="399"/>
      <c r="R888" s="399"/>
      <c r="S888" s="55"/>
      <c r="T888" s="55"/>
      <c r="U888" s="55"/>
      <c r="V888" s="399"/>
      <c r="W888" s="399"/>
      <c r="X888" s="55"/>
      <c r="Y888" s="55"/>
      <c r="Z888" s="55"/>
      <c r="AA888" s="399"/>
      <c r="AB888" s="399"/>
      <c r="AC888" s="55"/>
      <c r="AD888" s="55"/>
      <c r="AE888" s="55"/>
      <c r="AF888" s="55"/>
      <c r="AG888" s="55"/>
      <c r="AH888" s="55"/>
      <c r="AI888" s="55"/>
      <c r="AJ888" s="55"/>
      <c r="AK888" s="55"/>
    </row>
    <row r="889" spans="2:37" ht="15.75" customHeight="1">
      <c r="B889" s="55"/>
      <c r="C889" s="55"/>
      <c r="D889" s="55"/>
      <c r="E889" s="55"/>
      <c r="F889" s="55"/>
      <c r="G889" s="55"/>
      <c r="H889" s="399"/>
      <c r="I889" s="55"/>
      <c r="J889" s="55"/>
      <c r="K889" s="55"/>
      <c r="L889" s="399"/>
      <c r="M889" s="399"/>
      <c r="N889" s="55"/>
      <c r="O889" s="55"/>
      <c r="P889" s="55"/>
      <c r="Q889" s="399"/>
      <c r="R889" s="399"/>
      <c r="S889" s="55"/>
      <c r="T889" s="55"/>
      <c r="U889" s="55"/>
      <c r="V889" s="399"/>
      <c r="W889" s="399"/>
      <c r="X889" s="55"/>
      <c r="Y889" s="55"/>
      <c r="Z889" s="55"/>
      <c r="AA889" s="399"/>
      <c r="AB889" s="399"/>
      <c r="AC889" s="55"/>
      <c r="AD889" s="55"/>
      <c r="AE889" s="55"/>
      <c r="AF889" s="55"/>
      <c r="AG889" s="55"/>
      <c r="AH889" s="55"/>
      <c r="AI889" s="55"/>
      <c r="AJ889" s="55"/>
      <c r="AK889" s="55"/>
    </row>
    <row r="890" spans="2:37" ht="15.75" customHeight="1">
      <c r="B890" s="55"/>
      <c r="C890" s="55"/>
      <c r="D890" s="55"/>
      <c r="E890" s="55"/>
      <c r="F890" s="55"/>
      <c r="G890" s="55"/>
      <c r="H890" s="399"/>
      <c r="I890" s="55"/>
      <c r="J890" s="55"/>
      <c r="K890" s="55"/>
      <c r="L890" s="399"/>
      <c r="M890" s="399"/>
      <c r="N890" s="55"/>
      <c r="O890" s="55"/>
      <c r="P890" s="55"/>
      <c r="Q890" s="399"/>
      <c r="R890" s="399"/>
      <c r="S890" s="55"/>
      <c r="T890" s="55"/>
      <c r="U890" s="55"/>
      <c r="V890" s="399"/>
      <c r="W890" s="399"/>
      <c r="X890" s="55"/>
      <c r="Y890" s="55"/>
      <c r="Z890" s="55"/>
      <c r="AA890" s="399"/>
      <c r="AB890" s="399"/>
      <c r="AC890" s="55"/>
      <c r="AD890" s="55"/>
      <c r="AE890" s="55"/>
      <c r="AF890" s="55"/>
      <c r="AG890" s="55"/>
      <c r="AH890" s="55"/>
      <c r="AI890" s="55"/>
      <c r="AJ890" s="55"/>
      <c r="AK890" s="55"/>
    </row>
    <row r="891" spans="2:37" ht="15.75" customHeight="1">
      <c r="B891" s="55"/>
      <c r="C891" s="55"/>
      <c r="D891" s="55"/>
      <c r="E891" s="55"/>
      <c r="F891" s="55"/>
      <c r="G891" s="55"/>
      <c r="H891" s="399"/>
      <c r="I891" s="55"/>
      <c r="J891" s="55"/>
      <c r="K891" s="55"/>
      <c r="L891" s="399"/>
      <c r="M891" s="399"/>
      <c r="N891" s="55"/>
      <c r="O891" s="55"/>
      <c r="P891" s="55"/>
      <c r="Q891" s="399"/>
      <c r="R891" s="399"/>
      <c r="S891" s="55"/>
      <c r="T891" s="55"/>
      <c r="U891" s="55"/>
      <c r="V891" s="399"/>
      <c r="W891" s="399"/>
      <c r="X891" s="55"/>
      <c r="Y891" s="55"/>
      <c r="Z891" s="55"/>
      <c r="AA891" s="399"/>
      <c r="AB891" s="399"/>
      <c r="AC891" s="55"/>
      <c r="AD891" s="55"/>
      <c r="AE891" s="55"/>
      <c r="AF891" s="55"/>
      <c r="AG891" s="55"/>
      <c r="AH891" s="55"/>
      <c r="AI891" s="55"/>
      <c r="AJ891" s="55"/>
      <c r="AK891" s="55"/>
    </row>
    <row r="892" spans="2:37" ht="15.75" customHeight="1">
      <c r="B892" s="55"/>
      <c r="C892" s="55"/>
      <c r="D892" s="55"/>
      <c r="E892" s="55"/>
      <c r="F892" s="55"/>
      <c r="G892" s="55"/>
      <c r="H892" s="399"/>
      <c r="I892" s="55"/>
      <c r="J892" s="55"/>
      <c r="K892" s="55"/>
      <c r="L892" s="399"/>
      <c r="M892" s="399"/>
      <c r="N892" s="55"/>
      <c r="O892" s="55"/>
      <c r="P892" s="55"/>
      <c r="Q892" s="399"/>
      <c r="R892" s="399"/>
      <c r="S892" s="55"/>
      <c r="T892" s="55"/>
      <c r="U892" s="55"/>
      <c r="V892" s="399"/>
      <c r="W892" s="399"/>
      <c r="X892" s="55"/>
      <c r="Y892" s="55"/>
      <c r="Z892" s="55"/>
      <c r="AA892" s="399"/>
      <c r="AB892" s="399"/>
      <c r="AC892" s="55"/>
      <c r="AD892" s="55"/>
      <c r="AE892" s="55"/>
      <c r="AF892" s="55"/>
      <c r="AG892" s="55"/>
      <c r="AH892" s="55"/>
      <c r="AI892" s="55"/>
      <c r="AJ892" s="55"/>
      <c r="AK892" s="55"/>
    </row>
    <row r="893" spans="2:37" ht="15.75" customHeight="1">
      <c r="B893" s="55"/>
      <c r="C893" s="55"/>
      <c r="D893" s="55"/>
      <c r="E893" s="55"/>
      <c r="F893" s="55"/>
      <c r="G893" s="55"/>
      <c r="H893" s="399"/>
      <c r="I893" s="55"/>
      <c r="J893" s="55"/>
      <c r="K893" s="55"/>
      <c r="L893" s="399"/>
      <c r="M893" s="399"/>
      <c r="N893" s="55"/>
      <c r="O893" s="55"/>
      <c r="P893" s="55"/>
      <c r="Q893" s="399"/>
      <c r="R893" s="399"/>
      <c r="S893" s="55"/>
      <c r="T893" s="55"/>
      <c r="U893" s="55"/>
      <c r="V893" s="399"/>
      <c r="W893" s="399"/>
      <c r="X893" s="55"/>
      <c r="Y893" s="55"/>
      <c r="Z893" s="55"/>
      <c r="AA893" s="399"/>
      <c r="AB893" s="399"/>
      <c r="AC893" s="55"/>
      <c r="AD893" s="55"/>
      <c r="AE893" s="55"/>
      <c r="AF893" s="55"/>
      <c r="AG893" s="55"/>
      <c r="AH893" s="55"/>
      <c r="AI893" s="55"/>
      <c r="AJ893" s="55"/>
      <c r="AK893" s="55"/>
    </row>
    <row r="894" spans="2:37" ht="15.75" customHeight="1">
      <c r="B894" s="55"/>
      <c r="C894" s="55"/>
      <c r="D894" s="55"/>
      <c r="E894" s="55"/>
      <c r="F894" s="55"/>
      <c r="G894" s="55"/>
      <c r="H894" s="399"/>
      <c r="I894" s="55"/>
      <c r="J894" s="55"/>
      <c r="K894" s="55"/>
      <c r="L894" s="399"/>
      <c r="M894" s="399"/>
      <c r="N894" s="55"/>
      <c r="O894" s="55"/>
      <c r="P894" s="55"/>
      <c r="Q894" s="399"/>
      <c r="R894" s="399"/>
      <c r="S894" s="55"/>
      <c r="T894" s="55"/>
      <c r="U894" s="55"/>
      <c r="V894" s="399"/>
      <c r="W894" s="399"/>
      <c r="X894" s="55"/>
      <c r="Y894" s="55"/>
      <c r="Z894" s="55"/>
      <c r="AA894" s="399"/>
      <c r="AB894" s="399"/>
      <c r="AC894" s="55"/>
      <c r="AD894" s="55"/>
      <c r="AE894" s="55"/>
      <c r="AF894" s="55"/>
      <c r="AG894" s="55"/>
      <c r="AH894" s="55"/>
      <c r="AI894" s="55"/>
      <c r="AJ894" s="55"/>
      <c r="AK894" s="55"/>
    </row>
    <row r="895" spans="2:37" ht="15.75" customHeight="1">
      <c r="B895" s="55"/>
      <c r="C895" s="55"/>
      <c r="D895" s="55"/>
      <c r="E895" s="55"/>
      <c r="F895" s="55"/>
      <c r="G895" s="55"/>
      <c r="H895" s="399"/>
      <c r="I895" s="55"/>
      <c r="J895" s="55"/>
      <c r="K895" s="55"/>
      <c r="L895" s="399"/>
      <c r="M895" s="399"/>
      <c r="N895" s="55"/>
      <c r="O895" s="55"/>
      <c r="P895" s="55"/>
      <c r="Q895" s="399"/>
      <c r="R895" s="399"/>
      <c r="S895" s="55"/>
      <c r="T895" s="55"/>
      <c r="U895" s="55"/>
      <c r="V895" s="399"/>
      <c r="W895" s="399"/>
      <c r="X895" s="55"/>
      <c r="Y895" s="55"/>
      <c r="Z895" s="55"/>
      <c r="AA895" s="399"/>
      <c r="AB895" s="399"/>
      <c r="AC895" s="55"/>
      <c r="AD895" s="55"/>
      <c r="AE895" s="55"/>
      <c r="AF895" s="55"/>
      <c r="AG895" s="55"/>
      <c r="AH895" s="55"/>
      <c r="AI895" s="55"/>
      <c r="AJ895" s="55"/>
      <c r="AK895" s="55"/>
    </row>
    <row r="896" spans="2:37" ht="15.75" customHeight="1">
      <c r="B896" s="55"/>
      <c r="C896" s="55"/>
      <c r="D896" s="55"/>
      <c r="E896" s="55"/>
      <c r="F896" s="55"/>
      <c r="G896" s="55"/>
      <c r="H896" s="399"/>
      <c r="I896" s="55"/>
      <c r="J896" s="55"/>
      <c r="K896" s="55"/>
      <c r="L896" s="399"/>
      <c r="M896" s="399"/>
      <c r="N896" s="55"/>
      <c r="O896" s="55"/>
      <c r="P896" s="55"/>
      <c r="Q896" s="399"/>
      <c r="R896" s="399"/>
      <c r="S896" s="55"/>
      <c r="T896" s="55"/>
      <c r="U896" s="55"/>
      <c r="V896" s="399"/>
      <c r="W896" s="399"/>
      <c r="X896" s="55"/>
      <c r="Y896" s="55"/>
      <c r="Z896" s="55"/>
      <c r="AA896" s="399"/>
      <c r="AB896" s="399"/>
      <c r="AC896" s="55"/>
      <c r="AD896" s="55"/>
      <c r="AE896" s="55"/>
      <c r="AF896" s="55"/>
      <c r="AG896" s="55"/>
      <c r="AH896" s="55"/>
      <c r="AI896" s="55"/>
      <c r="AJ896" s="55"/>
      <c r="AK896" s="55"/>
    </row>
    <row r="897" spans="2:37" ht="15.75" customHeight="1">
      <c r="B897" s="55"/>
      <c r="C897" s="55"/>
      <c r="D897" s="55"/>
      <c r="E897" s="55"/>
      <c r="F897" s="55"/>
      <c r="G897" s="55"/>
      <c r="H897" s="399"/>
      <c r="I897" s="55"/>
      <c r="J897" s="55"/>
      <c r="K897" s="55"/>
      <c r="L897" s="399"/>
      <c r="M897" s="399"/>
      <c r="N897" s="55"/>
      <c r="O897" s="55"/>
      <c r="P897" s="55"/>
      <c r="Q897" s="399"/>
      <c r="R897" s="399"/>
      <c r="S897" s="55"/>
      <c r="T897" s="55"/>
      <c r="U897" s="55"/>
      <c r="V897" s="399"/>
      <c r="W897" s="399"/>
      <c r="X897" s="55"/>
      <c r="Y897" s="55"/>
      <c r="Z897" s="55"/>
      <c r="AA897" s="399"/>
      <c r="AB897" s="399"/>
      <c r="AC897" s="55"/>
      <c r="AD897" s="55"/>
      <c r="AE897" s="55"/>
      <c r="AF897" s="55"/>
      <c r="AG897" s="55"/>
      <c r="AH897" s="55"/>
      <c r="AI897" s="55"/>
      <c r="AJ897" s="55"/>
      <c r="AK897" s="55"/>
    </row>
    <row r="898" spans="2:37" ht="15.75" customHeight="1">
      <c r="B898" s="55"/>
      <c r="C898" s="55"/>
      <c r="D898" s="55"/>
      <c r="E898" s="55"/>
      <c r="F898" s="55"/>
      <c r="G898" s="55"/>
      <c r="H898" s="399"/>
      <c r="I898" s="55"/>
      <c r="J898" s="55"/>
      <c r="K898" s="55"/>
      <c r="L898" s="399"/>
      <c r="M898" s="399"/>
      <c r="N898" s="55"/>
      <c r="O898" s="55"/>
      <c r="P898" s="55"/>
      <c r="Q898" s="399"/>
      <c r="R898" s="399"/>
      <c r="S898" s="55"/>
      <c r="T898" s="55"/>
      <c r="U898" s="55"/>
      <c r="V898" s="399"/>
      <c r="W898" s="399"/>
      <c r="X898" s="55"/>
      <c r="Y898" s="55"/>
      <c r="Z898" s="55"/>
      <c r="AA898" s="399"/>
      <c r="AB898" s="399"/>
      <c r="AC898" s="55"/>
      <c r="AD898" s="55"/>
      <c r="AE898" s="55"/>
      <c r="AF898" s="55"/>
      <c r="AG898" s="55"/>
      <c r="AH898" s="55"/>
      <c r="AI898" s="55"/>
      <c r="AJ898" s="55"/>
      <c r="AK898" s="55"/>
    </row>
    <row r="899" spans="2:37" ht="15.75" customHeight="1">
      <c r="B899" s="55"/>
      <c r="C899" s="55"/>
      <c r="D899" s="55"/>
      <c r="E899" s="55"/>
      <c r="F899" s="55"/>
      <c r="G899" s="55"/>
      <c r="H899" s="399"/>
      <c r="I899" s="55"/>
      <c r="J899" s="55"/>
      <c r="K899" s="55"/>
      <c r="L899" s="399"/>
      <c r="M899" s="399"/>
      <c r="N899" s="55"/>
      <c r="O899" s="55"/>
      <c r="P899" s="55"/>
      <c r="Q899" s="399"/>
      <c r="R899" s="399"/>
      <c r="S899" s="55"/>
      <c r="T899" s="55"/>
      <c r="U899" s="55"/>
      <c r="V899" s="399"/>
      <c r="W899" s="399"/>
      <c r="X899" s="55"/>
      <c r="Y899" s="55"/>
      <c r="Z899" s="55"/>
      <c r="AA899" s="399"/>
      <c r="AB899" s="399"/>
      <c r="AC899" s="55"/>
      <c r="AD899" s="55"/>
      <c r="AE899" s="55"/>
      <c r="AF899" s="55"/>
      <c r="AG899" s="55"/>
      <c r="AH899" s="55"/>
      <c r="AI899" s="55"/>
      <c r="AJ899" s="55"/>
      <c r="AK899" s="55"/>
    </row>
    <row r="900" spans="2:37" ht="15.75" customHeight="1">
      <c r="B900" s="55"/>
      <c r="C900" s="55"/>
      <c r="D900" s="55"/>
      <c r="E900" s="55"/>
      <c r="F900" s="55"/>
      <c r="G900" s="55"/>
      <c r="H900" s="399"/>
      <c r="I900" s="55"/>
      <c r="J900" s="55"/>
      <c r="K900" s="55"/>
      <c r="L900" s="399"/>
      <c r="M900" s="399"/>
      <c r="N900" s="55"/>
      <c r="O900" s="55"/>
      <c r="P900" s="55"/>
      <c r="Q900" s="399"/>
      <c r="R900" s="399"/>
      <c r="S900" s="55"/>
      <c r="T900" s="55"/>
      <c r="U900" s="55"/>
      <c r="V900" s="399"/>
      <c r="W900" s="399"/>
      <c r="X900" s="55"/>
      <c r="Y900" s="55"/>
      <c r="Z900" s="55"/>
      <c r="AA900" s="399"/>
      <c r="AB900" s="399"/>
      <c r="AC900" s="55"/>
      <c r="AD900" s="55"/>
      <c r="AE900" s="55"/>
      <c r="AF900" s="55"/>
      <c r="AG900" s="55"/>
      <c r="AH900" s="55"/>
      <c r="AI900" s="55"/>
      <c r="AJ900" s="55"/>
      <c r="AK900" s="55"/>
    </row>
    <row r="901" spans="2:37" ht="15.75" customHeight="1">
      <c r="B901" s="55"/>
      <c r="C901" s="55"/>
      <c r="D901" s="55"/>
      <c r="E901" s="55"/>
      <c r="F901" s="55"/>
      <c r="G901" s="55"/>
      <c r="H901" s="399"/>
      <c r="I901" s="55"/>
      <c r="J901" s="55"/>
      <c r="K901" s="55"/>
      <c r="L901" s="399"/>
      <c r="M901" s="399"/>
      <c r="N901" s="55"/>
      <c r="O901" s="55"/>
      <c r="P901" s="55"/>
      <c r="Q901" s="399"/>
      <c r="R901" s="399"/>
      <c r="S901" s="55"/>
      <c r="T901" s="55"/>
      <c r="U901" s="55"/>
      <c r="V901" s="399"/>
      <c r="W901" s="399"/>
      <c r="X901" s="55"/>
      <c r="Y901" s="55"/>
      <c r="Z901" s="55"/>
      <c r="AA901" s="399"/>
      <c r="AB901" s="399"/>
      <c r="AC901" s="55"/>
      <c r="AD901" s="55"/>
      <c r="AE901" s="55"/>
      <c r="AF901" s="55"/>
      <c r="AG901" s="55"/>
      <c r="AH901" s="55"/>
      <c r="AI901" s="55"/>
      <c r="AJ901" s="55"/>
      <c r="AK901" s="55"/>
    </row>
    <row r="902" spans="2:37" ht="15.75" customHeight="1">
      <c r="B902" s="55"/>
      <c r="C902" s="55"/>
      <c r="D902" s="55"/>
      <c r="E902" s="55"/>
      <c r="F902" s="55"/>
      <c r="G902" s="55"/>
      <c r="H902" s="399"/>
      <c r="I902" s="55"/>
      <c r="J902" s="55"/>
      <c r="K902" s="55"/>
      <c r="L902" s="399"/>
      <c r="M902" s="399"/>
      <c r="N902" s="55"/>
      <c r="O902" s="55"/>
      <c r="P902" s="55"/>
      <c r="Q902" s="399"/>
      <c r="R902" s="399"/>
      <c r="S902" s="55"/>
      <c r="T902" s="55"/>
      <c r="U902" s="55"/>
      <c r="V902" s="399"/>
      <c r="W902" s="399"/>
      <c r="X902" s="55"/>
      <c r="Y902" s="55"/>
      <c r="Z902" s="55"/>
      <c r="AA902" s="399"/>
      <c r="AB902" s="399"/>
      <c r="AC902" s="55"/>
      <c r="AD902" s="55"/>
      <c r="AE902" s="55"/>
      <c r="AF902" s="55"/>
      <c r="AG902" s="55"/>
      <c r="AH902" s="55"/>
      <c r="AI902" s="55"/>
      <c r="AJ902" s="55"/>
      <c r="AK902" s="55"/>
    </row>
    <row r="903" spans="2:37" ht="15.75" customHeight="1">
      <c r="B903" s="55"/>
      <c r="C903" s="55"/>
      <c r="D903" s="55"/>
      <c r="E903" s="55"/>
      <c r="F903" s="55"/>
      <c r="G903" s="55"/>
      <c r="H903" s="399"/>
      <c r="I903" s="55"/>
      <c r="J903" s="55"/>
      <c r="K903" s="55"/>
      <c r="L903" s="399"/>
      <c r="M903" s="399"/>
      <c r="N903" s="55"/>
      <c r="O903" s="55"/>
      <c r="P903" s="55"/>
      <c r="Q903" s="399"/>
      <c r="R903" s="399"/>
      <c r="S903" s="55"/>
      <c r="T903" s="55"/>
      <c r="U903" s="55"/>
      <c r="V903" s="399"/>
      <c r="W903" s="399"/>
      <c r="X903" s="55"/>
      <c r="Y903" s="55"/>
      <c r="Z903" s="55"/>
      <c r="AA903" s="399"/>
      <c r="AB903" s="399"/>
      <c r="AC903" s="55"/>
      <c r="AD903" s="55"/>
      <c r="AE903" s="55"/>
      <c r="AF903" s="55"/>
      <c r="AG903" s="55"/>
      <c r="AH903" s="55"/>
      <c r="AI903" s="55"/>
      <c r="AJ903" s="55"/>
      <c r="AK903" s="55"/>
    </row>
    <row r="904" spans="2:37" ht="15.75" customHeight="1">
      <c r="B904" s="55"/>
      <c r="C904" s="55"/>
      <c r="D904" s="55"/>
      <c r="E904" s="55"/>
      <c r="F904" s="55"/>
      <c r="G904" s="55"/>
      <c r="H904" s="399"/>
      <c r="I904" s="55"/>
      <c r="J904" s="55"/>
      <c r="K904" s="55"/>
      <c r="L904" s="399"/>
      <c r="M904" s="399"/>
      <c r="N904" s="55"/>
      <c r="O904" s="55"/>
      <c r="P904" s="55"/>
      <c r="Q904" s="399"/>
      <c r="R904" s="399"/>
      <c r="S904" s="55"/>
      <c r="T904" s="55"/>
      <c r="U904" s="55"/>
      <c r="V904" s="399"/>
      <c r="W904" s="399"/>
      <c r="X904" s="55"/>
      <c r="Y904" s="55"/>
      <c r="Z904" s="55"/>
      <c r="AA904" s="399"/>
      <c r="AB904" s="399"/>
      <c r="AC904" s="55"/>
      <c r="AD904" s="55"/>
      <c r="AE904" s="55"/>
      <c r="AF904" s="55"/>
      <c r="AG904" s="55"/>
      <c r="AH904" s="55"/>
      <c r="AI904" s="55"/>
      <c r="AJ904" s="55"/>
      <c r="AK904" s="55"/>
    </row>
    <row r="905" spans="2:37" ht="15.75" customHeight="1">
      <c r="B905" s="55"/>
      <c r="C905" s="55"/>
      <c r="D905" s="55"/>
      <c r="E905" s="55"/>
      <c r="F905" s="55"/>
      <c r="G905" s="55"/>
      <c r="H905" s="399"/>
      <c r="I905" s="55"/>
      <c r="J905" s="55"/>
      <c r="K905" s="55"/>
      <c r="L905" s="399"/>
      <c r="M905" s="399"/>
      <c r="N905" s="55"/>
      <c r="O905" s="55"/>
      <c r="P905" s="55"/>
      <c r="Q905" s="399"/>
      <c r="R905" s="399"/>
      <c r="S905" s="55"/>
      <c r="T905" s="55"/>
      <c r="U905" s="55"/>
      <c r="V905" s="399"/>
      <c r="W905" s="399"/>
      <c r="X905" s="55"/>
      <c r="Y905" s="55"/>
      <c r="Z905" s="55"/>
      <c r="AA905" s="399"/>
      <c r="AB905" s="399"/>
      <c r="AC905" s="55"/>
      <c r="AD905" s="55"/>
      <c r="AE905" s="55"/>
      <c r="AF905" s="55"/>
      <c r="AG905" s="55"/>
      <c r="AH905" s="55"/>
      <c r="AI905" s="55"/>
      <c r="AJ905" s="55"/>
      <c r="AK905" s="55"/>
    </row>
    <row r="906" spans="2:37" ht="15.75" customHeight="1">
      <c r="B906" s="55"/>
      <c r="C906" s="55"/>
      <c r="D906" s="55"/>
      <c r="E906" s="55"/>
      <c r="F906" s="55"/>
      <c r="G906" s="55"/>
      <c r="H906" s="399"/>
      <c r="I906" s="55"/>
      <c r="J906" s="55"/>
      <c r="K906" s="55"/>
      <c r="L906" s="399"/>
      <c r="M906" s="399"/>
      <c r="N906" s="55"/>
      <c r="O906" s="55"/>
      <c r="P906" s="55"/>
      <c r="Q906" s="399"/>
      <c r="R906" s="399"/>
      <c r="S906" s="55"/>
      <c r="T906" s="55"/>
      <c r="U906" s="55"/>
      <c r="V906" s="399"/>
      <c r="W906" s="399"/>
      <c r="X906" s="55"/>
      <c r="Y906" s="55"/>
      <c r="Z906" s="55"/>
      <c r="AA906" s="399"/>
      <c r="AB906" s="399"/>
      <c r="AC906" s="55"/>
      <c r="AD906" s="55"/>
      <c r="AE906" s="55"/>
      <c r="AF906" s="55"/>
      <c r="AG906" s="55"/>
      <c r="AH906" s="55"/>
      <c r="AI906" s="55"/>
      <c r="AJ906" s="55"/>
      <c r="AK906" s="55"/>
    </row>
    <row r="907" spans="2:37" ht="15.75" customHeight="1">
      <c r="B907" s="55"/>
      <c r="C907" s="55"/>
      <c r="D907" s="55"/>
      <c r="E907" s="55"/>
      <c r="F907" s="55"/>
      <c r="G907" s="55"/>
      <c r="H907" s="399"/>
      <c r="I907" s="55"/>
      <c r="J907" s="55"/>
      <c r="K907" s="55"/>
      <c r="L907" s="399"/>
      <c r="M907" s="399"/>
      <c r="N907" s="55"/>
      <c r="O907" s="55"/>
      <c r="P907" s="55"/>
      <c r="Q907" s="399"/>
      <c r="R907" s="399"/>
      <c r="S907" s="55"/>
      <c r="T907" s="55"/>
      <c r="U907" s="55"/>
      <c r="V907" s="399"/>
      <c r="W907" s="399"/>
      <c r="X907" s="55"/>
      <c r="Y907" s="55"/>
      <c r="Z907" s="55"/>
      <c r="AA907" s="399"/>
      <c r="AB907" s="399"/>
      <c r="AC907" s="55"/>
      <c r="AD907" s="55"/>
      <c r="AE907" s="55"/>
      <c r="AF907" s="55"/>
      <c r="AG907" s="55"/>
      <c r="AH907" s="55"/>
      <c r="AI907" s="55"/>
      <c r="AJ907" s="55"/>
      <c r="AK907" s="55"/>
    </row>
    <row r="908" spans="2:37" ht="15.75" customHeight="1">
      <c r="B908" s="55"/>
      <c r="C908" s="55"/>
      <c r="D908" s="55"/>
      <c r="E908" s="55"/>
      <c r="F908" s="55"/>
      <c r="G908" s="55"/>
      <c r="H908" s="399"/>
      <c r="I908" s="55"/>
      <c r="J908" s="55"/>
      <c r="K908" s="55"/>
      <c r="L908" s="399"/>
      <c r="M908" s="399"/>
      <c r="N908" s="55"/>
      <c r="O908" s="55"/>
      <c r="P908" s="55"/>
      <c r="Q908" s="399"/>
      <c r="R908" s="399"/>
      <c r="S908" s="55"/>
      <c r="T908" s="55"/>
      <c r="U908" s="55"/>
      <c r="V908" s="399"/>
      <c r="W908" s="399"/>
      <c r="X908" s="55"/>
      <c r="Y908" s="55"/>
      <c r="Z908" s="55"/>
      <c r="AA908" s="399"/>
      <c r="AB908" s="399"/>
      <c r="AC908" s="55"/>
      <c r="AD908" s="55"/>
      <c r="AE908" s="55"/>
      <c r="AF908" s="55"/>
      <c r="AG908" s="55"/>
      <c r="AH908" s="55"/>
      <c r="AI908" s="55"/>
      <c r="AJ908" s="55"/>
      <c r="AK908" s="55"/>
    </row>
    <row r="909" spans="2:37" ht="15.75" customHeight="1">
      <c r="B909" s="55"/>
      <c r="C909" s="55"/>
      <c r="D909" s="55"/>
      <c r="E909" s="55"/>
      <c r="F909" s="55"/>
      <c r="G909" s="55"/>
      <c r="H909" s="399"/>
      <c r="I909" s="55"/>
      <c r="J909" s="55"/>
      <c r="K909" s="55"/>
      <c r="L909" s="399"/>
      <c r="M909" s="399"/>
      <c r="N909" s="55"/>
      <c r="O909" s="55"/>
      <c r="P909" s="55"/>
      <c r="Q909" s="399"/>
      <c r="R909" s="399"/>
      <c r="S909" s="55"/>
      <c r="T909" s="55"/>
      <c r="U909" s="55"/>
      <c r="V909" s="399"/>
      <c r="W909" s="399"/>
      <c r="X909" s="55"/>
      <c r="Y909" s="55"/>
      <c r="Z909" s="55"/>
      <c r="AA909" s="399"/>
      <c r="AB909" s="399"/>
      <c r="AC909" s="55"/>
      <c r="AD909" s="55"/>
      <c r="AE909" s="55"/>
      <c r="AF909" s="55"/>
      <c r="AG909" s="55"/>
      <c r="AH909" s="55"/>
      <c r="AI909" s="55"/>
      <c r="AJ909" s="55"/>
      <c r="AK909" s="55"/>
    </row>
    <row r="910" spans="2:37" ht="15.75" customHeight="1">
      <c r="B910" s="55"/>
      <c r="C910" s="55"/>
      <c r="D910" s="55"/>
      <c r="E910" s="55"/>
      <c r="F910" s="55"/>
      <c r="G910" s="55"/>
      <c r="H910" s="399"/>
      <c r="I910" s="55"/>
      <c r="J910" s="55"/>
      <c r="K910" s="55"/>
      <c r="L910" s="399"/>
      <c r="M910" s="399"/>
      <c r="N910" s="55"/>
      <c r="O910" s="55"/>
      <c r="P910" s="55"/>
      <c r="Q910" s="399"/>
      <c r="R910" s="399"/>
      <c r="S910" s="55"/>
      <c r="T910" s="55"/>
      <c r="U910" s="55"/>
      <c r="V910" s="399"/>
      <c r="W910" s="399"/>
      <c r="X910" s="55"/>
      <c r="Y910" s="55"/>
      <c r="Z910" s="55"/>
      <c r="AA910" s="399"/>
      <c r="AB910" s="399"/>
      <c r="AC910" s="55"/>
      <c r="AD910" s="55"/>
      <c r="AE910" s="55"/>
      <c r="AF910" s="55"/>
      <c r="AG910" s="55"/>
      <c r="AH910" s="55"/>
      <c r="AI910" s="55"/>
      <c r="AJ910" s="55"/>
      <c r="AK910" s="55"/>
    </row>
    <row r="911" spans="2:37" ht="15.75" customHeight="1">
      <c r="B911" s="55"/>
      <c r="C911" s="55"/>
      <c r="D911" s="55"/>
      <c r="E911" s="55"/>
      <c r="F911" s="55"/>
      <c r="G911" s="55"/>
      <c r="H911" s="399"/>
      <c r="I911" s="55"/>
      <c r="J911" s="55"/>
      <c r="K911" s="55"/>
      <c r="L911" s="399"/>
      <c r="M911" s="399"/>
      <c r="N911" s="55"/>
      <c r="O911" s="55"/>
      <c r="P911" s="55"/>
      <c r="Q911" s="399"/>
      <c r="R911" s="399"/>
      <c r="S911" s="55"/>
      <c r="T911" s="55"/>
      <c r="U911" s="55"/>
      <c r="V911" s="399"/>
      <c r="W911" s="399"/>
      <c r="X911" s="55"/>
      <c r="Y911" s="55"/>
      <c r="Z911" s="55"/>
      <c r="AA911" s="399"/>
      <c r="AB911" s="399"/>
      <c r="AC911" s="55"/>
      <c r="AD911" s="55"/>
      <c r="AE911" s="55"/>
      <c r="AF911" s="55"/>
      <c r="AG911" s="55"/>
      <c r="AH911" s="55"/>
      <c r="AI911" s="55"/>
      <c r="AJ911" s="55"/>
      <c r="AK911" s="55"/>
    </row>
    <row r="912" spans="2:37" ht="15.75" customHeight="1">
      <c r="B912" s="55"/>
      <c r="C912" s="55"/>
      <c r="D912" s="55"/>
      <c r="E912" s="55"/>
      <c r="F912" s="55"/>
      <c r="G912" s="55"/>
      <c r="H912" s="399"/>
      <c r="I912" s="55"/>
      <c r="J912" s="55"/>
      <c r="K912" s="55"/>
      <c r="L912" s="399"/>
      <c r="M912" s="399"/>
      <c r="N912" s="55"/>
      <c r="O912" s="55"/>
      <c r="P912" s="55"/>
      <c r="Q912" s="399"/>
      <c r="R912" s="399"/>
      <c r="S912" s="55"/>
      <c r="T912" s="55"/>
      <c r="U912" s="55"/>
      <c r="V912" s="399"/>
      <c r="W912" s="399"/>
      <c r="X912" s="55"/>
      <c r="Y912" s="55"/>
      <c r="Z912" s="55"/>
      <c r="AA912" s="399"/>
      <c r="AB912" s="399"/>
      <c r="AC912" s="55"/>
      <c r="AD912" s="55"/>
      <c r="AE912" s="55"/>
      <c r="AF912" s="55"/>
      <c r="AG912" s="55"/>
      <c r="AH912" s="55"/>
      <c r="AI912" s="55"/>
      <c r="AJ912" s="55"/>
      <c r="AK912" s="55"/>
    </row>
    <row r="913" spans="2:37" ht="15.75" customHeight="1">
      <c r="B913" s="55"/>
      <c r="C913" s="55"/>
      <c r="D913" s="55"/>
      <c r="E913" s="55"/>
      <c r="F913" s="55"/>
      <c r="G913" s="55"/>
      <c r="H913" s="399"/>
      <c r="I913" s="55"/>
      <c r="J913" s="55"/>
      <c r="K913" s="55"/>
      <c r="L913" s="399"/>
      <c r="M913" s="399"/>
      <c r="N913" s="55"/>
      <c r="O913" s="55"/>
      <c r="P913" s="55"/>
      <c r="Q913" s="399"/>
      <c r="R913" s="399"/>
      <c r="S913" s="55"/>
      <c r="T913" s="55"/>
      <c r="U913" s="55"/>
      <c r="V913" s="399"/>
      <c r="W913" s="399"/>
      <c r="X913" s="55"/>
      <c r="Y913" s="55"/>
      <c r="Z913" s="55"/>
      <c r="AA913" s="399"/>
      <c r="AB913" s="399"/>
      <c r="AC913" s="55"/>
      <c r="AD913" s="55"/>
      <c r="AE913" s="55"/>
      <c r="AF913" s="55"/>
      <c r="AG913" s="55"/>
      <c r="AH913" s="55"/>
      <c r="AI913" s="55"/>
      <c r="AJ913" s="55"/>
      <c r="AK913" s="55"/>
    </row>
    <row r="914" spans="2:37" ht="15.75" customHeight="1">
      <c r="B914" s="55"/>
      <c r="C914" s="55"/>
      <c r="D914" s="55"/>
      <c r="E914" s="55"/>
      <c r="F914" s="55"/>
      <c r="G914" s="55"/>
      <c r="H914" s="399"/>
      <c r="I914" s="55"/>
      <c r="J914" s="55"/>
      <c r="K914" s="55"/>
      <c r="L914" s="399"/>
      <c r="M914" s="399"/>
      <c r="N914" s="55"/>
      <c r="O914" s="55"/>
      <c r="P914" s="55"/>
      <c r="Q914" s="399"/>
      <c r="R914" s="399"/>
      <c r="S914" s="55"/>
      <c r="T914" s="55"/>
      <c r="U914" s="55"/>
      <c r="V914" s="399"/>
      <c r="W914" s="399"/>
      <c r="X914" s="55"/>
      <c r="Y914" s="55"/>
      <c r="Z914" s="55"/>
      <c r="AA914" s="399"/>
      <c r="AB914" s="399"/>
      <c r="AC914" s="55"/>
      <c r="AD914" s="55"/>
      <c r="AE914" s="55"/>
      <c r="AF914" s="55"/>
      <c r="AG914" s="55"/>
      <c r="AH914" s="55"/>
      <c r="AI914" s="55"/>
      <c r="AJ914" s="55"/>
      <c r="AK914" s="55"/>
    </row>
    <row r="915" spans="2:37" ht="15.75" customHeight="1">
      <c r="B915" s="55"/>
      <c r="C915" s="55"/>
      <c r="D915" s="55"/>
      <c r="E915" s="55"/>
      <c r="F915" s="55"/>
      <c r="G915" s="55"/>
      <c r="H915" s="399"/>
      <c r="I915" s="55"/>
      <c r="J915" s="55"/>
      <c r="K915" s="55"/>
      <c r="L915" s="399"/>
      <c r="M915" s="399"/>
      <c r="N915" s="55"/>
      <c r="O915" s="55"/>
      <c r="P915" s="55"/>
      <c r="Q915" s="399"/>
      <c r="R915" s="399"/>
      <c r="S915" s="55"/>
      <c r="T915" s="55"/>
      <c r="U915" s="55"/>
      <c r="V915" s="399"/>
      <c r="W915" s="399"/>
      <c r="X915" s="55"/>
      <c r="Y915" s="55"/>
      <c r="Z915" s="55"/>
      <c r="AA915" s="399"/>
      <c r="AB915" s="399"/>
      <c r="AC915" s="55"/>
      <c r="AD915" s="55"/>
      <c r="AE915" s="55"/>
      <c r="AF915" s="55"/>
      <c r="AG915" s="55"/>
      <c r="AH915" s="55"/>
      <c r="AI915" s="55"/>
      <c r="AJ915" s="55"/>
      <c r="AK915" s="55"/>
    </row>
    <row r="916" spans="2:37" ht="15.75" customHeight="1">
      <c r="B916" s="55"/>
      <c r="C916" s="55"/>
      <c r="D916" s="55"/>
      <c r="E916" s="55"/>
      <c r="F916" s="55"/>
      <c r="G916" s="55"/>
      <c r="H916" s="399"/>
      <c r="I916" s="55"/>
      <c r="J916" s="55"/>
      <c r="K916" s="55"/>
      <c r="L916" s="399"/>
      <c r="M916" s="399"/>
      <c r="N916" s="55"/>
      <c r="O916" s="55"/>
      <c r="P916" s="55"/>
      <c r="Q916" s="399"/>
      <c r="R916" s="399"/>
      <c r="S916" s="55"/>
      <c r="T916" s="55"/>
      <c r="U916" s="55"/>
      <c r="V916" s="399"/>
      <c r="W916" s="399"/>
      <c r="X916" s="55"/>
      <c r="Y916" s="55"/>
      <c r="Z916" s="55"/>
      <c r="AA916" s="399"/>
      <c r="AB916" s="399"/>
      <c r="AC916" s="55"/>
      <c r="AD916" s="55"/>
      <c r="AE916" s="55"/>
      <c r="AF916" s="55"/>
      <c r="AG916" s="55"/>
      <c r="AH916" s="55"/>
      <c r="AI916" s="55"/>
      <c r="AJ916" s="55"/>
      <c r="AK916" s="55"/>
    </row>
    <row r="917" spans="2:37" ht="15.75" customHeight="1">
      <c r="B917" s="55"/>
      <c r="C917" s="55"/>
      <c r="D917" s="55"/>
      <c r="E917" s="55"/>
      <c r="F917" s="55"/>
      <c r="G917" s="55"/>
      <c r="H917" s="399"/>
      <c r="I917" s="55"/>
      <c r="J917" s="55"/>
      <c r="K917" s="55"/>
      <c r="L917" s="399"/>
      <c r="M917" s="399"/>
      <c r="N917" s="55"/>
      <c r="O917" s="55"/>
      <c r="P917" s="55"/>
      <c r="Q917" s="399"/>
      <c r="R917" s="399"/>
      <c r="S917" s="55"/>
      <c r="T917" s="55"/>
      <c r="U917" s="55"/>
      <c r="V917" s="399"/>
      <c r="W917" s="399"/>
      <c r="X917" s="55"/>
      <c r="Y917" s="55"/>
      <c r="Z917" s="55"/>
      <c r="AA917" s="399"/>
      <c r="AB917" s="399"/>
      <c r="AC917" s="55"/>
      <c r="AD917" s="55"/>
      <c r="AE917" s="55"/>
      <c r="AF917" s="55"/>
      <c r="AG917" s="55"/>
      <c r="AH917" s="55"/>
      <c r="AI917" s="55"/>
      <c r="AJ917" s="55"/>
      <c r="AK917" s="55"/>
    </row>
    <row r="918" spans="2:37" ht="15.75" customHeight="1">
      <c r="B918" s="55"/>
      <c r="C918" s="55"/>
      <c r="D918" s="55"/>
      <c r="E918" s="55"/>
      <c r="F918" s="55"/>
      <c r="G918" s="55"/>
      <c r="H918" s="399"/>
      <c r="I918" s="55"/>
      <c r="J918" s="55"/>
      <c r="K918" s="55"/>
      <c r="L918" s="399"/>
      <c r="M918" s="399"/>
      <c r="N918" s="55"/>
      <c r="O918" s="55"/>
      <c r="P918" s="55"/>
      <c r="Q918" s="399"/>
      <c r="R918" s="399"/>
      <c r="S918" s="55"/>
      <c r="T918" s="55"/>
      <c r="U918" s="55"/>
      <c r="V918" s="399"/>
      <c r="W918" s="399"/>
      <c r="X918" s="55"/>
      <c r="Y918" s="55"/>
      <c r="Z918" s="55"/>
      <c r="AA918" s="399"/>
      <c r="AB918" s="399"/>
      <c r="AC918" s="55"/>
      <c r="AD918" s="55"/>
      <c r="AE918" s="55"/>
      <c r="AF918" s="55"/>
      <c r="AG918" s="55"/>
      <c r="AH918" s="55"/>
      <c r="AI918" s="55"/>
      <c r="AJ918" s="55"/>
      <c r="AK918" s="55"/>
    </row>
    <row r="919" spans="2:37" ht="15.75" customHeight="1">
      <c r="B919" s="55"/>
      <c r="C919" s="55"/>
      <c r="D919" s="55"/>
      <c r="E919" s="55"/>
      <c r="F919" s="55"/>
      <c r="G919" s="55"/>
      <c r="H919" s="399"/>
      <c r="I919" s="55"/>
      <c r="J919" s="55"/>
      <c r="K919" s="55"/>
      <c r="L919" s="399"/>
      <c r="M919" s="399"/>
      <c r="N919" s="55"/>
      <c r="O919" s="55"/>
      <c r="P919" s="55"/>
      <c r="Q919" s="399"/>
      <c r="R919" s="399"/>
      <c r="S919" s="55"/>
      <c r="T919" s="55"/>
      <c r="U919" s="55"/>
      <c r="V919" s="399"/>
      <c r="W919" s="399"/>
      <c r="X919" s="55"/>
      <c r="Y919" s="55"/>
      <c r="Z919" s="55"/>
      <c r="AA919" s="399"/>
      <c r="AB919" s="399"/>
      <c r="AC919" s="55"/>
      <c r="AD919" s="55"/>
      <c r="AE919" s="55"/>
      <c r="AF919" s="55"/>
      <c r="AG919" s="55"/>
      <c r="AH919" s="55"/>
      <c r="AI919" s="55"/>
      <c r="AJ919" s="55"/>
      <c r="AK919" s="55"/>
    </row>
    <row r="920" spans="2:37" ht="15.75" customHeight="1">
      <c r="B920" s="55"/>
      <c r="C920" s="55"/>
      <c r="D920" s="55"/>
      <c r="E920" s="55"/>
      <c r="F920" s="55"/>
      <c r="G920" s="55"/>
      <c r="H920" s="399"/>
      <c r="I920" s="55"/>
      <c r="J920" s="55"/>
      <c r="K920" s="55"/>
      <c r="L920" s="399"/>
      <c r="M920" s="399"/>
      <c r="N920" s="55"/>
      <c r="O920" s="55"/>
      <c r="P920" s="55"/>
      <c r="Q920" s="399"/>
      <c r="R920" s="399"/>
      <c r="S920" s="55"/>
      <c r="T920" s="55"/>
      <c r="U920" s="55"/>
      <c r="V920" s="399"/>
      <c r="W920" s="399"/>
      <c r="X920" s="55"/>
      <c r="Y920" s="55"/>
      <c r="Z920" s="55"/>
      <c r="AA920" s="399"/>
      <c r="AB920" s="399"/>
      <c r="AC920" s="55"/>
      <c r="AD920" s="55"/>
      <c r="AE920" s="55"/>
      <c r="AF920" s="55"/>
      <c r="AG920" s="55"/>
      <c r="AH920" s="55"/>
      <c r="AI920" s="55"/>
      <c r="AJ920" s="55"/>
      <c r="AK920" s="55"/>
    </row>
    <row r="921" spans="2:37" ht="15.75" customHeight="1">
      <c r="B921" s="55"/>
      <c r="C921" s="55"/>
      <c r="D921" s="55"/>
      <c r="E921" s="55"/>
      <c r="F921" s="55"/>
      <c r="G921" s="55"/>
      <c r="H921" s="399"/>
      <c r="I921" s="55"/>
      <c r="J921" s="55"/>
      <c r="K921" s="55"/>
      <c r="L921" s="399"/>
      <c r="M921" s="399"/>
      <c r="N921" s="55"/>
      <c r="O921" s="55"/>
      <c r="P921" s="55"/>
      <c r="Q921" s="399"/>
      <c r="R921" s="399"/>
      <c r="S921" s="55"/>
      <c r="T921" s="55"/>
      <c r="U921" s="55"/>
      <c r="V921" s="399"/>
      <c r="W921" s="399"/>
      <c r="X921" s="55"/>
      <c r="Y921" s="55"/>
      <c r="Z921" s="55"/>
      <c r="AA921" s="399"/>
      <c r="AB921" s="399"/>
      <c r="AC921" s="55"/>
      <c r="AD921" s="55"/>
      <c r="AE921" s="55"/>
      <c r="AF921" s="55"/>
      <c r="AG921" s="55"/>
      <c r="AH921" s="55"/>
      <c r="AI921" s="55"/>
      <c r="AJ921" s="55"/>
      <c r="AK921" s="55"/>
    </row>
    <row r="922" spans="2:37" ht="15.75" customHeight="1">
      <c r="B922" s="55"/>
      <c r="C922" s="55"/>
      <c r="D922" s="55"/>
      <c r="E922" s="55"/>
      <c r="F922" s="55"/>
      <c r="G922" s="55"/>
      <c r="H922" s="399"/>
      <c r="I922" s="55"/>
      <c r="J922" s="55"/>
      <c r="K922" s="55"/>
      <c r="L922" s="399"/>
      <c r="M922" s="399"/>
      <c r="N922" s="55"/>
      <c r="O922" s="55"/>
      <c r="P922" s="55"/>
      <c r="Q922" s="399"/>
      <c r="R922" s="399"/>
      <c r="S922" s="55"/>
      <c r="T922" s="55"/>
      <c r="U922" s="55"/>
      <c r="V922" s="399"/>
      <c r="W922" s="399"/>
      <c r="X922" s="55"/>
      <c r="Y922" s="55"/>
      <c r="Z922" s="55"/>
      <c r="AA922" s="399"/>
      <c r="AB922" s="399"/>
      <c r="AC922" s="55"/>
      <c r="AD922" s="55"/>
      <c r="AE922" s="55"/>
      <c r="AF922" s="55"/>
      <c r="AG922" s="55"/>
      <c r="AH922" s="55"/>
      <c r="AI922" s="55"/>
      <c r="AJ922" s="55"/>
      <c r="AK922" s="55"/>
    </row>
    <row r="923" spans="2:37" ht="15.75" customHeight="1">
      <c r="B923" s="55"/>
      <c r="C923" s="55"/>
      <c r="D923" s="55"/>
      <c r="E923" s="55"/>
      <c r="F923" s="55"/>
      <c r="G923" s="55"/>
      <c r="H923" s="399"/>
      <c r="I923" s="55"/>
      <c r="J923" s="55"/>
      <c r="K923" s="55"/>
      <c r="L923" s="399"/>
      <c r="M923" s="399"/>
      <c r="N923" s="55"/>
      <c r="O923" s="55"/>
      <c r="P923" s="55"/>
      <c r="Q923" s="399"/>
      <c r="R923" s="399"/>
      <c r="S923" s="55"/>
      <c r="T923" s="55"/>
      <c r="U923" s="55"/>
      <c r="V923" s="399"/>
      <c r="W923" s="399"/>
      <c r="X923" s="55"/>
      <c r="Y923" s="55"/>
      <c r="Z923" s="55"/>
      <c r="AA923" s="399"/>
      <c r="AB923" s="399"/>
      <c r="AC923" s="55"/>
      <c r="AD923" s="55"/>
      <c r="AE923" s="55"/>
      <c r="AF923" s="55"/>
      <c r="AG923" s="55"/>
      <c r="AH923" s="55"/>
      <c r="AI923" s="55"/>
      <c r="AJ923" s="55"/>
      <c r="AK923" s="55"/>
    </row>
    <row r="924" spans="2:37" ht="15.75" customHeight="1">
      <c r="B924" s="55"/>
      <c r="C924" s="55"/>
      <c r="D924" s="55"/>
      <c r="E924" s="55"/>
      <c r="F924" s="55"/>
      <c r="G924" s="55"/>
      <c r="H924" s="399"/>
      <c r="I924" s="55"/>
      <c r="J924" s="55"/>
      <c r="K924" s="55"/>
      <c r="L924" s="399"/>
      <c r="M924" s="399"/>
      <c r="N924" s="55"/>
      <c r="O924" s="55"/>
      <c r="P924" s="55"/>
      <c r="Q924" s="399"/>
      <c r="R924" s="399"/>
      <c r="S924" s="55"/>
      <c r="T924" s="55"/>
      <c r="U924" s="55"/>
      <c r="V924" s="399"/>
      <c r="W924" s="399"/>
      <c r="X924" s="55"/>
      <c r="Y924" s="55"/>
      <c r="Z924" s="55"/>
      <c r="AA924" s="399"/>
      <c r="AB924" s="399"/>
      <c r="AC924" s="55"/>
      <c r="AD924" s="55"/>
      <c r="AE924" s="55"/>
      <c r="AF924" s="55"/>
      <c r="AG924" s="55"/>
      <c r="AH924" s="55"/>
      <c r="AI924" s="55"/>
      <c r="AJ924" s="55"/>
      <c r="AK924" s="55"/>
    </row>
    <row r="925" spans="2:37" ht="15.75" customHeight="1">
      <c r="B925" s="55"/>
      <c r="C925" s="55"/>
      <c r="D925" s="55"/>
      <c r="E925" s="55"/>
      <c r="F925" s="55"/>
      <c r="G925" s="55"/>
      <c r="H925" s="399"/>
      <c r="I925" s="55"/>
      <c r="J925" s="55"/>
      <c r="K925" s="55"/>
      <c r="L925" s="399"/>
      <c r="M925" s="399"/>
      <c r="N925" s="55"/>
      <c r="O925" s="55"/>
      <c r="P925" s="55"/>
      <c r="Q925" s="399"/>
      <c r="R925" s="399"/>
      <c r="S925" s="55"/>
      <c r="T925" s="55"/>
      <c r="U925" s="55"/>
      <c r="V925" s="399"/>
      <c r="W925" s="399"/>
      <c r="X925" s="55"/>
      <c r="Y925" s="55"/>
      <c r="Z925" s="55"/>
      <c r="AA925" s="399"/>
      <c r="AB925" s="399"/>
      <c r="AC925" s="55"/>
      <c r="AD925" s="55"/>
      <c r="AE925" s="55"/>
      <c r="AF925" s="55"/>
      <c r="AG925" s="55"/>
      <c r="AH925" s="55"/>
      <c r="AI925" s="55"/>
      <c r="AJ925" s="55"/>
      <c r="AK925" s="55"/>
    </row>
    <row r="926" spans="2:37" ht="15.75" customHeight="1">
      <c r="B926" s="55"/>
      <c r="C926" s="55"/>
      <c r="D926" s="55"/>
      <c r="E926" s="55"/>
      <c r="F926" s="55"/>
      <c r="G926" s="55"/>
      <c r="H926" s="399"/>
      <c r="I926" s="55"/>
      <c r="J926" s="55"/>
      <c r="K926" s="55"/>
      <c r="L926" s="399"/>
      <c r="M926" s="399"/>
      <c r="N926" s="55"/>
      <c r="O926" s="55"/>
      <c r="P926" s="55"/>
      <c r="Q926" s="399"/>
      <c r="R926" s="399"/>
      <c r="S926" s="55"/>
      <c r="T926" s="55"/>
      <c r="U926" s="55"/>
      <c r="V926" s="399"/>
      <c r="W926" s="399"/>
      <c r="X926" s="55"/>
      <c r="Y926" s="55"/>
      <c r="Z926" s="55"/>
      <c r="AA926" s="399"/>
      <c r="AB926" s="399"/>
      <c r="AC926" s="55"/>
      <c r="AD926" s="55"/>
      <c r="AE926" s="55"/>
      <c r="AF926" s="55"/>
      <c r="AG926" s="55"/>
      <c r="AH926" s="55"/>
      <c r="AI926" s="55"/>
      <c r="AJ926" s="55"/>
      <c r="AK926" s="55"/>
    </row>
    <row r="927" spans="2:37" ht="15.75" customHeight="1">
      <c r="B927" s="55"/>
      <c r="C927" s="55"/>
      <c r="D927" s="55"/>
      <c r="E927" s="55"/>
      <c r="F927" s="55"/>
      <c r="G927" s="55"/>
      <c r="H927" s="399"/>
      <c r="I927" s="55"/>
      <c r="J927" s="55"/>
      <c r="K927" s="55"/>
      <c r="L927" s="399"/>
      <c r="M927" s="399"/>
      <c r="N927" s="55"/>
      <c r="O927" s="55"/>
      <c r="P927" s="55"/>
      <c r="Q927" s="399"/>
      <c r="R927" s="399"/>
      <c r="S927" s="55"/>
      <c r="T927" s="55"/>
      <c r="U927" s="55"/>
      <c r="V927" s="399"/>
      <c r="W927" s="399"/>
      <c r="X927" s="55"/>
      <c r="Y927" s="55"/>
      <c r="Z927" s="55"/>
      <c r="AA927" s="399"/>
      <c r="AB927" s="399"/>
      <c r="AC927" s="55"/>
      <c r="AD927" s="55"/>
      <c r="AE927" s="55"/>
      <c r="AF927" s="55"/>
      <c r="AG927" s="55"/>
      <c r="AH927" s="55"/>
      <c r="AI927" s="55"/>
      <c r="AJ927" s="55"/>
      <c r="AK927" s="55"/>
    </row>
    <row r="928" spans="2:37" ht="15.75" customHeight="1">
      <c r="B928" s="55"/>
      <c r="C928" s="55"/>
      <c r="D928" s="55"/>
      <c r="E928" s="55"/>
      <c r="F928" s="55"/>
      <c r="G928" s="55"/>
      <c r="H928" s="399"/>
      <c r="I928" s="55"/>
      <c r="J928" s="55"/>
      <c r="K928" s="55"/>
      <c r="L928" s="399"/>
      <c r="M928" s="399"/>
      <c r="N928" s="55"/>
      <c r="O928" s="55"/>
      <c r="P928" s="55"/>
      <c r="Q928" s="399"/>
      <c r="R928" s="399"/>
      <c r="S928" s="55"/>
      <c r="T928" s="55"/>
      <c r="U928" s="55"/>
      <c r="V928" s="399"/>
      <c r="W928" s="399"/>
      <c r="X928" s="55"/>
      <c r="Y928" s="55"/>
      <c r="Z928" s="55"/>
      <c r="AA928" s="399"/>
      <c r="AB928" s="399"/>
      <c r="AC928" s="55"/>
      <c r="AD928" s="55"/>
      <c r="AE928" s="55"/>
      <c r="AF928" s="55"/>
      <c r="AG928" s="55"/>
      <c r="AH928" s="55"/>
      <c r="AI928" s="55"/>
      <c r="AJ928" s="55"/>
      <c r="AK928" s="55"/>
    </row>
    <row r="929" spans="2:37" ht="15.75" customHeight="1">
      <c r="B929" s="55"/>
      <c r="C929" s="55"/>
      <c r="D929" s="55"/>
      <c r="E929" s="55"/>
      <c r="F929" s="55"/>
      <c r="G929" s="55"/>
      <c r="H929" s="399"/>
      <c r="I929" s="55"/>
      <c r="J929" s="55"/>
      <c r="K929" s="55"/>
      <c r="L929" s="399"/>
      <c r="M929" s="399"/>
      <c r="N929" s="55"/>
      <c r="O929" s="55"/>
      <c r="P929" s="55"/>
      <c r="Q929" s="399"/>
      <c r="R929" s="399"/>
      <c r="S929" s="55"/>
      <c r="T929" s="55"/>
      <c r="U929" s="55"/>
      <c r="V929" s="399"/>
      <c r="W929" s="399"/>
      <c r="X929" s="55"/>
      <c r="Y929" s="55"/>
      <c r="Z929" s="55"/>
      <c r="AA929" s="399"/>
      <c r="AB929" s="399"/>
      <c r="AC929" s="55"/>
      <c r="AD929" s="55"/>
      <c r="AE929" s="55"/>
      <c r="AF929" s="55"/>
      <c r="AG929" s="55"/>
      <c r="AH929" s="55"/>
      <c r="AI929" s="55"/>
      <c r="AJ929" s="55"/>
      <c r="AK929" s="55"/>
    </row>
    <row r="930" spans="2:37" ht="15.75" customHeight="1">
      <c r="B930" s="55"/>
      <c r="C930" s="55"/>
      <c r="D930" s="55"/>
      <c r="E930" s="55"/>
      <c r="F930" s="55"/>
      <c r="G930" s="55"/>
      <c r="H930" s="399"/>
      <c r="I930" s="55"/>
      <c r="J930" s="55"/>
      <c r="K930" s="55"/>
      <c r="L930" s="399"/>
      <c r="M930" s="399"/>
      <c r="N930" s="55"/>
      <c r="O930" s="55"/>
      <c r="P930" s="55"/>
      <c r="Q930" s="399"/>
      <c r="R930" s="399"/>
      <c r="S930" s="55"/>
      <c r="T930" s="55"/>
      <c r="U930" s="55"/>
      <c r="V930" s="399"/>
      <c r="W930" s="399"/>
      <c r="X930" s="55"/>
      <c r="Y930" s="55"/>
      <c r="Z930" s="55"/>
      <c r="AA930" s="399"/>
      <c r="AB930" s="399"/>
      <c r="AC930" s="55"/>
      <c r="AD930" s="55"/>
      <c r="AE930" s="55"/>
      <c r="AF930" s="55"/>
      <c r="AG930" s="55"/>
      <c r="AH930" s="55"/>
      <c r="AI930" s="55"/>
      <c r="AJ930" s="55"/>
      <c r="AK930" s="55"/>
    </row>
    <row r="931" spans="2:37" ht="15.75" customHeight="1">
      <c r="B931" s="55"/>
      <c r="C931" s="55"/>
      <c r="D931" s="55"/>
      <c r="E931" s="55"/>
      <c r="F931" s="55"/>
      <c r="G931" s="55"/>
      <c r="H931" s="399"/>
      <c r="I931" s="55"/>
      <c r="J931" s="55"/>
      <c r="K931" s="55"/>
      <c r="L931" s="399"/>
      <c r="M931" s="399"/>
      <c r="N931" s="55"/>
      <c r="O931" s="55"/>
      <c r="P931" s="55"/>
      <c r="Q931" s="399"/>
      <c r="R931" s="399"/>
      <c r="S931" s="55"/>
      <c r="T931" s="55"/>
      <c r="U931" s="55"/>
      <c r="V931" s="399"/>
      <c r="W931" s="399"/>
      <c r="X931" s="55"/>
      <c r="Y931" s="55"/>
      <c r="Z931" s="55"/>
      <c r="AA931" s="399"/>
      <c r="AB931" s="399"/>
      <c r="AC931" s="55"/>
      <c r="AD931" s="55"/>
      <c r="AE931" s="55"/>
      <c r="AF931" s="55"/>
      <c r="AG931" s="55"/>
      <c r="AH931" s="55"/>
      <c r="AI931" s="55"/>
      <c r="AJ931" s="55"/>
      <c r="AK931" s="55"/>
    </row>
    <row r="932" spans="2:37" ht="15.75" customHeight="1">
      <c r="B932" s="55"/>
      <c r="C932" s="55"/>
      <c r="D932" s="55"/>
      <c r="E932" s="55"/>
      <c r="F932" s="55"/>
      <c r="G932" s="55"/>
      <c r="H932" s="399"/>
      <c r="I932" s="55"/>
      <c r="J932" s="55"/>
      <c r="K932" s="55"/>
      <c r="L932" s="399"/>
      <c r="M932" s="399"/>
      <c r="N932" s="55"/>
      <c r="O932" s="55"/>
      <c r="P932" s="55"/>
      <c r="Q932" s="399"/>
      <c r="R932" s="399"/>
      <c r="S932" s="55"/>
      <c r="T932" s="55"/>
      <c r="U932" s="55"/>
      <c r="V932" s="399"/>
      <c r="W932" s="399"/>
      <c r="X932" s="55"/>
      <c r="Y932" s="55"/>
      <c r="Z932" s="55"/>
      <c r="AA932" s="399"/>
      <c r="AB932" s="399"/>
      <c r="AC932" s="55"/>
      <c r="AD932" s="55"/>
      <c r="AE932" s="55"/>
      <c r="AF932" s="55"/>
      <c r="AG932" s="55"/>
      <c r="AH932" s="55"/>
      <c r="AI932" s="55"/>
      <c r="AJ932" s="55"/>
      <c r="AK932" s="55"/>
    </row>
    <row r="933" spans="2:37" ht="15.75" customHeight="1">
      <c r="B933" s="55"/>
      <c r="C933" s="55"/>
      <c r="D933" s="55"/>
      <c r="E933" s="55"/>
      <c r="F933" s="55"/>
      <c r="G933" s="55"/>
      <c r="H933" s="399"/>
      <c r="I933" s="55"/>
      <c r="J933" s="55"/>
      <c r="K933" s="55"/>
      <c r="L933" s="399"/>
      <c r="M933" s="399"/>
      <c r="N933" s="55"/>
      <c r="O933" s="55"/>
      <c r="P933" s="55"/>
      <c r="Q933" s="399"/>
      <c r="R933" s="399"/>
      <c r="S933" s="55"/>
      <c r="T933" s="55"/>
      <c r="U933" s="55"/>
      <c r="V933" s="399"/>
      <c r="W933" s="399"/>
      <c r="X933" s="55"/>
      <c r="Y933" s="55"/>
      <c r="Z933" s="55"/>
      <c r="AA933" s="399"/>
      <c r="AB933" s="399"/>
      <c r="AC933" s="55"/>
      <c r="AD933" s="55"/>
      <c r="AE933" s="55"/>
      <c r="AF933" s="55"/>
      <c r="AG933" s="55"/>
      <c r="AH933" s="55"/>
      <c r="AI933" s="55"/>
      <c r="AJ933" s="55"/>
      <c r="AK933" s="55"/>
    </row>
    <row r="934" spans="2:37" ht="15.75" customHeight="1">
      <c r="B934" s="55"/>
      <c r="C934" s="55"/>
      <c r="D934" s="55"/>
      <c r="E934" s="55"/>
      <c r="F934" s="55"/>
      <c r="G934" s="55"/>
      <c r="H934" s="399"/>
      <c r="I934" s="55"/>
      <c r="J934" s="55"/>
      <c r="K934" s="55"/>
      <c r="L934" s="399"/>
      <c r="M934" s="399"/>
      <c r="N934" s="55"/>
      <c r="O934" s="55"/>
      <c r="P934" s="55"/>
      <c r="Q934" s="399"/>
      <c r="R934" s="399"/>
      <c r="S934" s="55"/>
      <c r="T934" s="55"/>
      <c r="U934" s="55"/>
      <c r="V934" s="399"/>
      <c r="W934" s="399"/>
      <c r="X934" s="55"/>
      <c r="Y934" s="55"/>
      <c r="Z934" s="55"/>
      <c r="AA934" s="399"/>
      <c r="AB934" s="399"/>
      <c r="AC934" s="55"/>
      <c r="AD934" s="55"/>
      <c r="AE934" s="55"/>
      <c r="AF934" s="55"/>
      <c r="AG934" s="55"/>
      <c r="AH934" s="55"/>
      <c r="AI934" s="55"/>
      <c r="AJ934" s="55"/>
      <c r="AK934" s="55"/>
    </row>
    <row r="935" spans="2:37" ht="15.75" customHeight="1">
      <c r="B935" s="55"/>
      <c r="C935" s="55"/>
      <c r="D935" s="55"/>
      <c r="E935" s="55"/>
      <c r="F935" s="55"/>
      <c r="G935" s="55"/>
      <c r="H935" s="399"/>
      <c r="I935" s="55"/>
      <c r="J935" s="55"/>
      <c r="K935" s="55"/>
      <c r="L935" s="399"/>
      <c r="M935" s="399"/>
      <c r="N935" s="55"/>
      <c r="O935" s="55"/>
      <c r="P935" s="55"/>
      <c r="Q935" s="399"/>
      <c r="R935" s="399"/>
      <c r="S935" s="55"/>
      <c r="T935" s="55"/>
      <c r="U935" s="55"/>
      <c r="V935" s="399"/>
      <c r="W935" s="399"/>
      <c r="X935" s="55"/>
      <c r="Y935" s="55"/>
      <c r="Z935" s="55"/>
      <c r="AA935" s="399"/>
      <c r="AB935" s="399"/>
      <c r="AC935" s="55"/>
      <c r="AD935" s="55"/>
      <c r="AE935" s="55"/>
      <c r="AF935" s="55"/>
      <c r="AG935" s="55"/>
      <c r="AH935" s="55"/>
      <c r="AI935" s="55"/>
      <c r="AJ935" s="55"/>
      <c r="AK935" s="55"/>
    </row>
    <row r="936" spans="2:37" ht="15.75" customHeight="1">
      <c r="B936" s="55"/>
      <c r="C936" s="55"/>
      <c r="D936" s="55"/>
      <c r="E936" s="55"/>
      <c r="F936" s="55"/>
      <c r="G936" s="55"/>
      <c r="H936" s="399"/>
      <c r="I936" s="55"/>
      <c r="J936" s="55"/>
      <c r="K936" s="55"/>
      <c r="L936" s="399"/>
      <c r="M936" s="399"/>
      <c r="N936" s="55"/>
      <c r="O936" s="55"/>
      <c r="P936" s="55"/>
      <c r="Q936" s="399"/>
      <c r="R936" s="399"/>
      <c r="S936" s="55"/>
      <c r="T936" s="55"/>
      <c r="U936" s="55"/>
      <c r="V936" s="399"/>
      <c r="W936" s="399"/>
      <c r="X936" s="55"/>
      <c r="Y936" s="55"/>
      <c r="Z936" s="55"/>
      <c r="AA936" s="399"/>
      <c r="AB936" s="399"/>
      <c r="AC936" s="55"/>
      <c r="AD936" s="55"/>
      <c r="AE936" s="55"/>
      <c r="AF936" s="55"/>
      <c r="AG936" s="55"/>
      <c r="AH936" s="55"/>
      <c r="AI936" s="55"/>
      <c r="AJ936" s="55"/>
      <c r="AK936" s="55"/>
    </row>
    <row r="937" spans="2:37" ht="15.75" customHeight="1">
      <c r="B937" s="55"/>
      <c r="C937" s="55"/>
      <c r="D937" s="55"/>
      <c r="E937" s="55"/>
      <c r="F937" s="55"/>
      <c r="G937" s="55"/>
      <c r="H937" s="399"/>
      <c r="I937" s="55"/>
      <c r="J937" s="55"/>
      <c r="K937" s="55"/>
      <c r="L937" s="399"/>
      <c r="M937" s="399"/>
      <c r="N937" s="55"/>
      <c r="O937" s="55"/>
      <c r="P937" s="55"/>
      <c r="Q937" s="399"/>
      <c r="R937" s="399"/>
      <c r="S937" s="55"/>
      <c r="T937" s="55"/>
      <c r="U937" s="55"/>
      <c r="V937" s="399"/>
      <c r="W937" s="399"/>
      <c r="X937" s="55"/>
      <c r="Y937" s="55"/>
      <c r="Z937" s="55"/>
      <c r="AA937" s="399"/>
      <c r="AB937" s="399"/>
      <c r="AC937" s="55"/>
      <c r="AD937" s="55"/>
      <c r="AE937" s="55"/>
      <c r="AF937" s="55"/>
      <c r="AG937" s="55"/>
      <c r="AH937" s="55"/>
      <c r="AI937" s="55"/>
      <c r="AJ937" s="55"/>
      <c r="AK937" s="55"/>
    </row>
    <row r="938" spans="2:37" ht="15.75" customHeight="1">
      <c r="B938" s="55"/>
      <c r="C938" s="55"/>
      <c r="D938" s="55"/>
      <c r="E938" s="55"/>
      <c r="F938" s="55"/>
      <c r="G938" s="55"/>
      <c r="H938" s="399"/>
      <c r="I938" s="55"/>
      <c r="J938" s="55"/>
      <c r="K938" s="55"/>
      <c r="L938" s="399"/>
      <c r="M938" s="399"/>
      <c r="N938" s="55"/>
      <c r="O938" s="55"/>
      <c r="P938" s="55"/>
      <c r="Q938" s="399"/>
      <c r="R938" s="399"/>
      <c r="S938" s="55"/>
      <c r="T938" s="55"/>
      <c r="U938" s="55"/>
      <c r="V938" s="399"/>
      <c r="W938" s="399"/>
      <c r="X938" s="55"/>
      <c r="Y938" s="55"/>
      <c r="Z938" s="55"/>
      <c r="AA938" s="399"/>
      <c r="AB938" s="399"/>
      <c r="AC938" s="55"/>
      <c r="AD938" s="55"/>
      <c r="AE938" s="55"/>
      <c r="AF938" s="55"/>
      <c r="AG938" s="55"/>
      <c r="AH938" s="55"/>
      <c r="AI938" s="55"/>
      <c r="AJ938" s="55"/>
      <c r="AK938" s="55"/>
    </row>
    <row r="939" spans="2:37" ht="15.75" customHeight="1">
      <c r="B939" s="55"/>
      <c r="C939" s="55"/>
      <c r="D939" s="55"/>
      <c r="E939" s="55"/>
      <c r="F939" s="55"/>
      <c r="G939" s="55"/>
      <c r="H939" s="399"/>
      <c r="I939" s="55"/>
      <c r="J939" s="55"/>
      <c r="K939" s="55"/>
      <c r="L939" s="399"/>
      <c r="M939" s="399"/>
      <c r="N939" s="55"/>
      <c r="O939" s="55"/>
      <c r="P939" s="55"/>
      <c r="Q939" s="399"/>
      <c r="R939" s="399"/>
      <c r="S939" s="55"/>
      <c r="T939" s="55"/>
      <c r="U939" s="55"/>
      <c r="V939" s="399"/>
      <c r="W939" s="399"/>
      <c r="X939" s="55"/>
      <c r="Y939" s="55"/>
      <c r="Z939" s="55"/>
      <c r="AA939" s="399"/>
      <c r="AB939" s="399"/>
      <c r="AC939" s="55"/>
      <c r="AD939" s="55"/>
      <c r="AE939" s="55"/>
      <c r="AF939" s="55"/>
      <c r="AG939" s="55"/>
      <c r="AH939" s="55"/>
      <c r="AI939" s="55"/>
      <c r="AJ939" s="55"/>
      <c r="AK939" s="55"/>
    </row>
    <row r="940" spans="2:37" ht="15.75" customHeight="1">
      <c r="B940" s="55"/>
      <c r="C940" s="55"/>
      <c r="D940" s="55"/>
      <c r="E940" s="55"/>
      <c r="F940" s="55"/>
      <c r="G940" s="55"/>
      <c r="H940" s="399"/>
      <c r="I940" s="55"/>
      <c r="J940" s="55"/>
      <c r="K940" s="55"/>
      <c r="L940" s="399"/>
      <c r="M940" s="399"/>
      <c r="N940" s="55"/>
      <c r="O940" s="55"/>
      <c r="P940" s="55"/>
      <c r="Q940" s="399"/>
      <c r="R940" s="399"/>
      <c r="S940" s="55"/>
      <c r="T940" s="55"/>
      <c r="U940" s="55"/>
      <c r="V940" s="399"/>
      <c r="W940" s="399"/>
      <c r="X940" s="55"/>
      <c r="Y940" s="55"/>
      <c r="Z940" s="55"/>
      <c r="AA940" s="399"/>
      <c r="AB940" s="399"/>
      <c r="AC940" s="55"/>
      <c r="AD940" s="55"/>
      <c r="AE940" s="55"/>
      <c r="AF940" s="55"/>
      <c r="AG940" s="55"/>
      <c r="AH940" s="55"/>
      <c r="AI940" s="55"/>
      <c r="AJ940" s="55"/>
      <c r="AK940" s="55"/>
    </row>
    <row r="941" spans="2:37" ht="15.75" customHeight="1">
      <c r="B941" s="55"/>
      <c r="C941" s="55"/>
      <c r="D941" s="55"/>
      <c r="E941" s="55"/>
      <c r="F941" s="55"/>
      <c r="G941" s="55"/>
      <c r="H941" s="399"/>
      <c r="I941" s="55"/>
      <c r="J941" s="55"/>
      <c r="K941" s="55"/>
      <c r="L941" s="399"/>
      <c r="M941" s="399"/>
      <c r="N941" s="55"/>
      <c r="O941" s="55"/>
      <c r="P941" s="55"/>
      <c r="Q941" s="399"/>
      <c r="R941" s="399"/>
      <c r="S941" s="55"/>
      <c r="T941" s="55"/>
      <c r="U941" s="55"/>
      <c r="V941" s="399"/>
      <c r="W941" s="399"/>
      <c r="X941" s="55"/>
      <c r="Y941" s="55"/>
      <c r="Z941" s="55"/>
      <c r="AA941" s="399"/>
      <c r="AB941" s="399"/>
      <c r="AC941" s="55"/>
      <c r="AD941" s="55"/>
      <c r="AE941" s="55"/>
      <c r="AF941" s="55"/>
      <c r="AG941" s="55"/>
      <c r="AH941" s="55"/>
      <c r="AI941" s="55"/>
      <c r="AJ941" s="55"/>
      <c r="AK941" s="55"/>
    </row>
    <row r="942" spans="2:37" ht="15.75" customHeight="1">
      <c r="B942" s="55"/>
      <c r="C942" s="55"/>
      <c r="D942" s="55"/>
      <c r="E942" s="55"/>
      <c r="F942" s="55"/>
      <c r="G942" s="55"/>
      <c r="H942" s="399"/>
      <c r="I942" s="55"/>
      <c r="J942" s="55"/>
      <c r="K942" s="55"/>
      <c r="L942" s="399"/>
      <c r="M942" s="399"/>
      <c r="N942" s="55"/>
      <c r="O942" s="55"/>
      <c r="P942" s="55"/>
      <c r="Q942" s="399"/>
      <c r="R942" s="399"/>
      <c r="S942" s="55"/>
      <c r="T942" s="55"/>
      <c r="U942" s="55"/>
      <c r="V942" s="399"/>
      <c r="W942" s="399"/>
      <c r="X942" s="55"/>
      <c r="Y942" s="55"/>
      <c r="Z942" s="55"/>
      <c r="AA942" s="399"/>
      <c r="AB942" s="399"/>
      <c r="AC942" s="55"/>
      <c r="AD942" s="55"/>
      <c r="AE942" s="55"/>
      <c r="AF942" s="55"/>
      <c r="AG942" s="55"/>
      <c r="AH942" s="55"/>
      <c r="AI942" s="55"/>
      <c r="AJ942" s="55"/>
      <c r="AK942" s="55"/>
    </row>
    <row r="943" spans="2:37" ht="15.75" customHeight="1">
      <c r="B943" s="55"/>
      <c r="C943" s="55"/>
      <c r="D943" s="55"/>
      <c r="E943" s="55"/>
      <c r="F943" s="55"/>
      <c r="G943" s="55"/>
      <c r="H943" s="399"/>
      <c r="I943" s="55"/>
      <c r="J943" s="55"/>
      <c r="K943" s="55"/>
      <c r="L943" s="399"/>
      <c r="M943" s="399"/>
      <c r="N943" s="55"/>
      <c r="O943" s="55"/>
      <c r="P943" s="55"/>
      <c r="Q943" s="399"/>
      <c r="R943" s="399"/>
      <c r="S943" s="55"/>
      <c r="T943" s="55"/>
      <c r="U943" s="55"/>
      <c r="V943" s="399"/>
      <c r="W943" s="399"/>
      <c r="X943" s="55"/>
      <c r="Y943" s="55"/>
      <c r="Z943" s="55"/>
      <c r="AA943" s="399"/>
      <c r="AB943" s="399"/>
      <c r="AC943" s="55"/>
      <c r="AD943" s="55"/>
      <c r="AE943" s="55"/>
      <c r="AF943" s="55"/>
      <c r="AG943" s="55"/>
      <c r="AH943" s="55"/>
      <c r="AI943" s="55"/>
      <c r="AJ943" s="55"/>
      <c r="AK943" s="55"/>
    </row>
    <row r="944" spans="2:37" ht="15.75" customHeight="1">
      <c r="B944" s="55"/>
      <c r="C944" s="55"/>
      <c r="D944" s="55"/>
      <c r="E944" s="55"/>
      <c r="F944" s="55"/>
      <c r="G944" s="55"/>
      <c r="H944" s="399"/>
      <c r="I944" s="55"/>
      <c r="J944" s="55"/>
      <c r="K944" s="55"/>
      <c r="L944" s="399"/>
      <c r="M944" s="399"/>
      <c r="N944" s="55"/>
      <c r="O944" s="55"/>
      <c r="P944" s="55"/>
      <c r="Q944" s="399"/>
      <c r="R944" s="399"/>
      <c r="S944" s="55"/>
      <c r="T944" s="55"/>
      <c r="U944" s="55"/>
      <c r="V944" s="399"/>
      <c r="W944" s="399"/>
      <c r="X944" s="55"/>
      <c r="Y944" s="55"/>
      <c r="Z944" s="55"/>
      <c r="AA944" s="399"/>
      <c r="AB944" s="399"/>
      <c r="AC944" s="55"/>
      <c r="AD944" s="55"/>
      <c r="AE944" s="55"/>
      <c r="AF944" s="55"/>
      <c r="AG944" s="55"/>
      <c r="AH944" s="55"/>
      <c r="AI944" s="55"/>
      <c r="AJ944" s="55"/>
      <c r="AK944" s="55"/>
    </row>
    <row r="945" spans="2:37" ht="15.75" customHeight="1">
      <c r="B945" s="55"/>
      <c r="C945" s="55"/>
      <c r="D945" s="55"/>
      <c r="E945" s="55"/>
      <c r="F945" s="55"/>
      <c r="G945" s="55"/>
      <c r="H945" s="399"/>
      <c r="I945" s="55"/>
      <c r="J945" s="55"/>
      <c r="K945" s="55"/>
      <c r="L945" s="399"/>
      <c r="M945" s="399"/>
      <c r="N945" s="55"/>
      <c r="O945" s="55"/>
      <c r="P945" s="55"/>
      <c r="Q945" s="399"/>
      <c r="R945" s="399"/>
      <c r="S945" s="55"/>
      <c r="T945" s="55"/>
      <c r="U945" s="55"/>
      <c r="V945" s="399"/>
      <c r="W945" s="399"/>
      <c r="X945" s="55"/>
      <c r="Y945" s="55"/>
      <c r="Z945" s="55"/>
      <c r="AA945" s="399"/>
      <c r="AB945" s="399"/>
      <c r="AC945" s="55"/>
      <c r="AD945" s="55"/>
      <c r="AE945" s="55"/>
      <c r="AF945" s="55"/>
      <c r="AG945" s="55"/>
      <c r="AH945" s="55"/>
      <c r="AI945" s="55"/>
      <c r="AJ945" s="55"/>
      <c r="AK945" s="55"/>
    </row>
    <row r="946" spans="2:37" ht="15.75" customHeight="1">
      <c r="B946" s="55"/>
      <c r="C946" s="55"/>
      <c r="D946" s="55"/>
      <c r="E946" s="55"/>
      <c r="F946" s="55"/>
      <c r="G946" s="55"/>
      <c r="H946" s="399"/>
      <c r="I946" s="55"/>
      <c r="J946" s="55"/>
      <c r="K946" s="55"/>
      <c r="L946" s="399"/>
      <c r="M946" s="399"/>
      <c r="N946" s="55"/>
      <c r="O946" s="55"/>
      <c r="P946" s="55"/>
      <c r="Q946" s="399"/>
      <c r="R946" s="399"/>
      <c r="S946" s="55"/>
      <c r="T946" s="55"/>
      <c r="U946" s="55"/>
      <c r="V946" s="399"/>
      <c r="W946" s="399"/>
      <c r="X946" s="55"/>
      <c r="Y946" s="55"/>
      <c r="Z946" s="55"/>
      <c r="AA946" s="399"/>
      <c r="AB946" s="399"/>
      <c r="AC946" s="55"/>
      <c r="AD946" s="55"/>
      <c r="AE946" s="55"/>
      <c r="AF946" s="55"/>
      <c r="AG946" s="55"/>
      <c r="AH946" s="55"/>
      <c r="AI946" s="55"/>
      <c r="AJ946" s="55"/>
      <c r="AK946" s="55"/>
    </row>
    <row r="947" spans="2:37" ht="15.75" customHeight="1">
      <c r="B947" s="55"/>
      <c r="C947" s="55"/>
      <c r="D947" s="55"/>
      <c r="E947" s="55"/>
      <c r="F947" s="55"/>
      <c r="G947" s="55"/>
      <c r="H947" s="399"/>
      <c r="I947" s="55"/>
      <c r="J947" s="55"/>
      <c r="K947" s="55"/>
      <c r="L947" s="399"/>
      <c r="M947" s="399"/>
      <c r="N947" s="55"/>
      <c r="O947" s="55"/>
      <c r="P947" s="55"/>
      <c r="Q947" s="399"/>
      <c r="R947" s="399"/>
      <c r="S947" s="55"/>
      <c r="T947" s="55"/>
      <c r="U947" s="55"/>
      <c r="V947" s="399"/>
      <c r="W947" s="399"/>
      <c r="X947" s="55"/>
      <c r="Y947" s="55"/>
      <c r="Z947" s="55"/>
      <c r="AA947" s="399"/>
      <c r="AB947" s="399"/>
      <c r="AC947" s="55"/>
      <c r="AD947" s="55"/>
      <c r="AE947" s="55"/>
      <c r="AF947" s="55"/>
      <c r="AG947" s="55"/>
      <c r="AH947" s="55"/>
      <c r="AI947" s="55"/>
      <c r="AJ947" s="55"/>
      <c r="AK947" s="55"/>
    </row>
    <row r="948" spans="2:37" ht="15.75" customHeight="1">
      <c r="B948" s="55"/>
      <c r="C948" s="55"/>
      <c r="D948" s="55"/>
      <c r="E948" s="55"/>
      <c r="F948" s="55"/>
      <c r="G948" s="55"/>
      <c r="H948" s="399"/>
      <c r="I948" s="55"/>
      <c r="J948" s="55"/>
      <c r="K948" s="55"/>
      <c r="L948" s="399"/>
      <c r="M948" s="399"/>
      <c r="N948" s="55"/>
      <c r="O948" s="55"/>
      <c r="P948" s="55"/>
      <c r="Q948" s="399"/>
      <c r="R948" s="399"/>
      <c r="S948" s="55"/>
      <c r="T948" s="55"/>
      <c r="U948" s="55"/>
      <c r="V948" s="399"/>
      <c r="W948" s="399"/>
      <c r="X948" s="55"/>
      <c r="Y948" s="55"/>
      <c r="Z948" s="55"/>
      <c r="AA948" s="399"/>
      <c r="AB948" s="399"/>
      <c r="AC948" s="55"/>
      <c r="AD948" s="55"/>
      <c r="AE948" s="55"/>
      <c r="AF948" s="55"/>
      <c r="AG948" s="55"/>
      <c r="AH948" s="55"/>
      <c r="AI948" s="55"/>
      <c r="AJ948" s="55"/>
      <c r="AK948" s="55"/>
    </row>
    <row r="949" spans="2:37" ht="15.75" customHeight="1">
      <c r="B949" s="55"/>
      <c r="C949" s="55"/>
      <c r="D949" s="55"/>
      <c r="E949" s="55"/>
      <c r="F949" s="55"/>
      <c r="G949" s="55"/>
      <c r="H949" s="399"/>
      <c r="I949" s="55"/>
      <c r="J949" s="55"/>
      <c r="K949" s="55"/>
      <c r="L949" s="399"/>
      <c r="M949" s="399"/>
      <c r="N949" s="55"/>
      <c r="O949" s="55"/>
      <c r="P949" s="55"/>
      <c r="Q949" s="399"/>
      <c r="R949" s="399"/>
      <c r="S949" s="55"/>
      <c r="T949" s="55"/>
      <c r="U949" s="55"/>
      <c r="V949" s="399"/>
      <c r="W949" s="399"/>
      <c r="X949" s="55"/>
      <c r="Y949" s="55"/>
      <c r="Z949" s="55"/>
      <c r="AA949" s="399"/>
      <c r="AB949" s="399"/>
      <c r="AC949" s="55"/>
      <c r="AD949" s="55"/>
      <c r="AE949" s="55"/>
      <c r="AF949" s="55"/>
      <c r="AG949" s="55"/>
      <c r="AH949" s="55"/>
      <c r="AI949" s="55"/>
      <c r="AJ949" s="55"/>
      <c r="AK949" s="55"/>
    </row>
    <row r="950" spans="2:37" ht="15.75" customHeight="1">
      <c r="B950" s="55"/>
      <c r="C950" s="55"/>
      <c r="D950" s="55"/>
      <c r="E950" s="55"/>
      <c r="F950" s="55"/>
      <c r="G950" s="55"/>
      <c r="H950" s="399"/>
      <c r="I950" s="55"/>
      <c r="J950" s="55"/>
      <c r="K950" s="55"/>
      <c r="L950" s="399"/>
      <c r="M950" s="399"/>
      <c r="N950" s="55"/>
      <c r="O950" s="55"/>
      <c r="P950" s="55"/>
      <c r="Q950" s="399"/>
      <c r="R950" s="399"/>
      <c r="S950" s="55"/>
      <c r="T950" s="55"/>
      <c r="U950" s="55"/>
      <c r="V950" s="399"/>
      <c r="W950" s="399"/>
      <c r="X950" s="55"/>
      <c r="Y950" s="55"/>
      <c r="Z950" s="55"/>
      <c r="AA950" s="399"/>
      <c r="AB950" s="399"/>
      <c r="AC950" s="55"/>
      <c r="AD950" s="55"/>
      <c r="AE950" s="55"/>
      <c r="AF950" s="55"/>
      <c r="AG950" s="55"/>
      <c r="AH950" s="55"/>
      <c r="AI950" s="55"/>
      <c r="AJ950" s="55"/>
      <c r="AK950" s="55"/>
    </row>
    <row r="951" spans="2:37" ht="15.75" customHeight="1">
      <c r="B951" s="55"/>
      <c r="C951" s="55"/>
      <c r="D951" s="55"/>
      <c r="E951" s="55"/>
      <c r="F951" s="55"/>
      <c r="G951" s="55"/>
      <c r="H951" s="399"/>
      <c r="I951" s="55"/>
      <c r="J951" s="55"/>
      <c r="K951" s="55"/>
      <c r="L951" s="399"/>
      <c r="M951" s="399"/>
      <c r="N951" s="55"/>
      <c r="O951" s="55"/>
      <c r="P951" s="55"/>
      <c r="Q951" s="399"/>
      <c r="R951" s="399"/>
      <c r="S951" s="55"/>
      <c r="T951" s="55"/>
      <c r="U951" s="55"/>
      <c r="V951" s="399"/>
      <c r="W951" s="399"/>
      <c r="X951" s="55"/>
      <c r="Y951" s="55"/>
      <c r="Z951" s="55"/>
      <c r="AA951" s="399"/>
      <c r="AB951" s="399"/>
      <c r="AC951" s="55"/>
      <c r="AD951" s="55"/>
      <c r="AE951" s="55"/>
      <c r="AF951" s="55"/>
      <c r="AG951" s="55"/>
      <c r="AH951" s="55"/>
      <c r="AI951" s="55"/>
      <c r="AJ951" s="55"/>
      <c r="AK951" s="55"/>
    </row>
    <row r="952" spans="2:37" ht="15.75" customHeight="1">
      <c r="B952" s="55"/>
      <c r="C952" s="55"/>
      <c r="D952" s="55"/>
      <c r="E952" s="55"/>
      <c r="F952" s="55"/>
      <c r="G952" s="55"/>
      <c r="H952" s="399"/>
      <c r="I952" s="55"/>
      <c r="J952" s="55"/>
      <c r="K952" s="55"/>
      <c r="L952" s="399"/>
      <c r="M952" s="399"/>
      <c r="N952" s="55"/>
      <c r="O952" s="55"/>
      <c r="P952" s="55"/>
      <c r="Q952" s="399"/>
      <c r="R952" s="399"/>
      <c r="S952" s="55"/>
      <c r="T952" s="55"/>
      <c r="U952" s="55"/>
      <c r="V952" s="399"/>
      <c r="W952" s="399"/>
      <c r="X952" s="55"/>
      <c r="Y952" s="55"/>
      <c r="Z952" s="55"/>
      <c r="AA952" s="399"/>
      <c r="AB952" s="399"/>
      <c r="AC952" s="55"/>
      <c r="AD952" s="55"/>
      <c r="AE952" s="55"/>
      <c r="AF952" s="55"/>
      <c r="AG952" s="55"/>
      <c r="AH952" s="55"/>
      <c r="AI952" s="55"/>
      <c r="AJ952" s="55"/>
      <c r="AK952" s="55"/>
    </row>
    <row r="953" spans="2:37" ht="15.75" customHeight="1">
      <c r="B953" s="55"/>
      <c r="C953" s="55"/>
      <c r="D953" s="55"/>
      <c r="E953" s="55"/>
      <c r="F953" s="55"/>
      <c r="G953" s="55"/>
      <c r="H953" s="399"/>
      <c r="I953" s="55"/>
      <c r="J953" s="55"/>
      <c r="K953" s="55"/>
      <c r="L953" s="399"/>
      <c r="M953" s="399"/>
      <c r="N953" s="55"/>
      <c r="O953" s="55"/>
      <c r="P953" s="55"/>
      <c r="Q953" s="399"/>
      <c r="R953" s="399"/>
      <c r="S953" s="55"/>
      <c r="T953" s="55"/>
      <c r="U953" s="55"/>
      <c r="V953" s="399"/>
      <c r="W953" s="399"/>
      <c r="X953" s="55"/>
      <c r="Y953" s="55"/>
      <c r="Z953" s="55"/>
      <c r="AA953" s="399"/>
      <c r="AB953" s="399"/>
      <c r="AC953" s="55"/>
      <c r="AD953" s="55"/>
      <c r="AE953" s="55"/>
      <c r="AF953" s="55"/>
      <c r="AG953" s="55"/>
      <c r="AH953" s="55"/>
      <c r="AI953" s="55"/>
      <c r="AJ953" s="55"/>
      <c r="AK953" s="55"/>
    </row>
    <row r="954" spans="2:37" ht="15.75" customHeight="1">
      <c r="B954" s="55"/>
      <c r="C954" s="55"/>
      <c r="D954" s="55"/>
      <c r="E954" s="55"/>
      <c r="F954" s="55"/>
      <c r="G954" s="55"/>
      <c r="H954" s="399"/>
      <c r="I954" s="55"/>
      <c r="J954" s="55"/>
      <c r="K954" s="55"/>
      <c r="L954" s="399"/>
      <c r="M954" s="399"/>
      <c r="N954" s="55"/>
      <c r="O954" s="55"/>
      <c r="P954" s="55"/>
      <c r="Q954" s="399"/>
      <c r="R954" s="399"/>
      <c r="S954" s="55"/>
      <c r="T954" s="55"/>
      <c r="U954" s="55"/>
      <c r="V954" s="399"/>
      <c r="W954" s="399"/>
      <c r="X954" s="55"/>
      <c r="Y954" s="55"/>
      <c r="Z954" s="55"/>
      <c r="AA954" s="399"/>
      <c r="AB954" s="399"/>
      <c r="AC954" s="55"/>
      <c r="AD954" s="55"/>
      <c r="AE954" s="55"/>
      <c r="AF954" s="55"/>
      <c r="AG954" s="55"/>
      <c r="AH954" s="55"/>
      <c r="AI954" s="55"/>
      <c r="AJ954" s="55"/>
      <c r="AK954" s="55"/>
    </row>
    <row r="955" spans="2:37" ht="15.75" customHeight="1">
      <c r="B955" s="55"/>
      <c r="C955" s="55"/>
      <c r="D955" s="55"/>
      <c r="E955" s="55"/>
      <c r="F955" s="55"/>
      <c r="G955" s="55"/>
      <c r="H955" s="399"/>
      <c r="I955" s="55"/>
      <c r="J955" s="55"/>
      <c r="K955" s="55"/>
      <c r="L955" s="399"/>
      <c r="M955" s="399"/>
      <c r="N955" s="55"/>
      <c r="O955" s="55"/>
      <c r="P955" s="55"/>
      <c r="Q955" s="399"/>
      <c r="R955" s="399"/>
      <c r="S955" s="55"/>
      <c r="T955" s="55"/>
      <c r="U955" s="55"/>
      <c r="V955" s="399"/>
      <c r="W955" s="399"/>
      <c r="X955" s="55"/>
      <c r="Y955" s="55"/>
      <c r="Z955" s="55"/>
      <c r="AA955" s="399"/>
      <c r="AB955" s="399"/>
      <c r="AC955" s="55"/>
      <c r="AD955" s="55"/>
      <c r="AE955" s="55"/>
      <c r="AF955" s="55"/>
      <c r="AG955" s="55"/>
      <c r="AH955" s="55"/>
      <c r="AI955" s="55"/>
      <c r="AJ955" s="55"/>
      <c r="AK955" s="55"/>
    </row>
    <row r="956" spans="2:37" ht="15.75" customHeight="1">
      <c r="B956" s="55"/>
      <c r="C956" s="55"/>
      <c r="D956" s="55"/>
      <c r="E956" s="55"/>
      <c r="F956" s="55"/>
      <c r="G956" s="55"/>
      <c r="H956" s="399"/>
      <c r="I956" s="55"/>
      <c r="J956" s="55"/>
      <c r="K956" s="55"/>
      <c r="L956" s="399"/>
      <c r="M956" s="399"/>
      <c r="N956" s="55"/>
      <c r="O956" s="55"/>
      <c r="P956" s="55"/>
      <c r="Q956" s="399"/>
      <c r="R956" s="399"/>
      <c r="S956" s="55"/>
      <c r="T956" s="55"/>
      <c r="U956" s="55"/>
      <c r="V956" s="399"/>
      <c r="W956" s="399"/>
      <c r="X956" s="55"/>
      <c r="Y956" s="55"/>
      <c r="Z956" s="55"/>
      <c r="AA956" s="399"/>
      <c r="AB956" s="399"/>
      <c r="AC956" s="55"/>
      <c r="AD956" s="55"/>
      <c r="AE956" s="55"/>
      <c r="AF956" s="55"/>
      <c r="AG956" s="55"/>
      <c r="AH956" s="55"/>
      <c r="AI956" s="55"/>
      <c r="AJ956" s="55"/>
      <c r="AK956" s="55"/>
    </row>
    <row r="957" spans="2:37" ht="15.75" customHeight="1">
      <c r="B957" s="55"/>
      <c r="C957" s="55"/>
      <c r="D957" s="55"/>
      <c r="E957" s="55"/>
      <c r="F957" s="55"/>
      <c r="G957" s="55"/>
      <c r="H957" s="399"/>
      <c r="I957" s="55"/>
      <c r="J957" s="55"/>
      <c r="K957" s="55"/>
      <c r="L957" s="399"/>
      <c r="M957" s="399"/>
      <c r="N957" s="55"/>
      <c r="O957" s="55"/>
      <c r="P957" s="55"/>
      <c r="Q957" s="399"/>
      <c r="R957" s="399"/>
      <c r="S957" s="55"/>
      <c r="T957" s="55"/>
      <c r="U957" s="55"/>
      <c r="V957" s="399"/>
      <c r="W957" s="399"/>
      <c r="X957" s="55"/>
      <c r="Y957" s="55"/>
      <c r="Z957" s="55"/>
      <c r="AA957" s="399"/>
      <c r="AB957" s="399"/>
      <c r="AC957" s="55"/>
      <c r="AD957" s="55"/>
      <c r="AE957" s="55"/>
      <c r="AF957" s="55"/>
      <c r="AG957" s="55"/>
      <c r="AH957" s="55"/>
      <c r="AI957" s="55"/>
      <c r="AJ957" s="55"/>
      <c r="AK957" s="55"/>
    </row>
    <row r="958" spans="2:37" ht="15.75" customHeight="1">
      <c r="B958" s="55"/>
      <c r="C958" s="55"/>
      <c r="D958" s="55"/>
      <c r="E958" s="55"/>
      <c r="F958" s="55"/>
      <c r="G958" s="55"/>
      <c r="H958" s="399"/>
      <c r="I958" s="55"/>
      <c r="J958" s="55"/>
      <c r="K958" s="55"/>
      <c r="L958" s="399"/>
      <c r="M958" s="399"/>
      <c r="N958" s="55"/>
      <c r="O958" s="55"/>
      <c r="P958" s="55"/>
      <c r="Q958" s="399"/>
      <c r="R958" s="399"/>
      <c r="S958" s="55"/>
      <c r="T958" s="55"/>
      <c r="U958" s="55"/>
      <c r="V958" s="399"/>
      <c r="W958" s="399"/>
      <c r="X958" s="55"/>
      <c r="Y958" s="55"/>
      <c r="Z958" s="55"/>
      <c r="AA958" s="399"/>
      <c r="AB958" s="399"/>
      <c r="AC958" s="55"/>
      <c r="AD958" s="55"/>
      <c r="AE958" s="55"/>
      <c r="AF958" s="55"/>
      <c r="AG958" s="55"/>
      <c r="AH958" s="55"/>
      <c r="AI958" s="55"/>
      <c r="AJ958" s="55"/>
      <c r="AK958" s="55"/>
    </row>
    <row r="959" spans="2:37" ht="15.75" customHeight="1">
      <c r="B959" s="55"/>
      <c r="C959" s="55"/>
      <c r="D959" s="55"/>
      <c r="E959" s="55"/>
      <c r="F959" s="55"/>
      <c r="G959" s="55"/>
      <c r="H959" s="399"/>
      <c r="I959" s="55"/>
      <c r="J959" s="55"/>
      <c r="K959" s="55"/>
      <c r="L959" s="399"/>
      <c r="M959" s="399"/>
      <c r="N959" s="55"/>
      <c r="O959" s="55"/>
      <c r="P959" s="55"/>
      <c r="Q959" s="399"/>
      <c r="R959" s="399"/>
      <c r="S959" s="55"/>
      <c r="T959" s="55"/>
      <c r="U959" s="55"/>
      <c r="V959" s="399"/>
      <c r="W959" s="399"/>
      <c r="X959" s="55"/>
      <c r="Y959" s="55"/>
      <c r="Z959" s="55"/>
      <c r="AA959" s="399"/>
      <c r="AB959" s="399"/>
      <c r="AC959" s="55"/>
      <c r="AD959" s="55"/>
      <c r="AE959" s="55"/>
      <c r="AF959" s="55"/>
      <c r="AG959" s="55"/>
      <c r="AH959" s="55"/>
      <c r="AI959" s="55"/>
      <c r="AJ959" s="55"/>
      <c r="AK959" s="55"/>
    </row>
    <row r="960" spans="2:37" ht="15.75" customHeight="1">
      <c r="B960" s="55"/>
      <c r="C960" s="55"/>
      <c r="D960" s="55"/>
      <c r="E960" s="55"/>
      <c r="F960" s="55"/>
      <c r="G960" s="55"/>
      <c r="H960" s="399"/>
      <c r="I960" s="55"/>
      <c r="J960" s="55"/>
      <c r="K960" s="55"/>
      <c r="L960" s="399"/>
      <c r="M960" s="399"/>
      <c r="N960" s="55"/>
      <c r="O960" s="55"/>
      <c r="P960" s="55"/>
      <c r="Q960" s="399"/>
      <c r="R960" s="399"/>
      <c r="S960" s="55"/>
      <c r="T960" s="55"/>
      <c r="U960" s="55"/>
      <c r="V960" s="399"/>
      <c r="W960" s="399"/>
      <c r="X960" s="55"/>
      <c r="Y960" s="55"/>
      <c r="Z960" s="55"/>
      <c r="AA960" s="399"/>
      <c r="AB960" s="399"/>
      <c r="AC960" s="55"/>
      <c r="AD960" s="55"/>
      <c r="AE960" s="55"/>
      <c r="AF960" s="55"/>
      <c r="AG960" s="55"/>
      <c r="AH960" s="55"/>
      <c r="AI960" s="55"/>
      <c r="AJ960" s="55"/>
      <c r="AK960" s="55"/>
    </row>
    <row r="961" spans="2:37" ht="15.75" customHeight="1">
      <c r="B961" s="55"/>
      <c r="C961" s="55"/>
      <c r="D961" s="55"/>
      <c r="E961" s="55"/>
      <c r="F961" s="55"/>
      <c r="G961" s="55"/>
      <c r="H961" s="399"/>
      <c r="I961" s="55"/>
      <c r="J961" s="55"/>
      <c r="K961" s="55"/>
      <c r="L961" s="399"/>
      <c r="M961" s="399"/>
      <c r="N961" s="55"/>
      <c r="O961" s="55"/>
      <c r="P961" s="55"/>
      <c r="Q961" s="399"/>
      <c r="R961" s="399"/>
      <c r="S961" s="55"/>
      <c r="T961" s="55"/>
      <c r="U961" s="55"/>
      <c r="V961" s="399"/>
      <c r="W961" s="399"/>
      <c r="X961" s="55"/>
      <c r="Y961" s="55"/>
      <c r="Z961" s="55"/>
      <c r="AA961" s="399"/>
      <c r="AB961" s="399"/>
      <c r="AC961" s="55"/>
      <c r="AD961" s="55"/>
      <c r="AE961" s="55"/>
      <c r="AF961" s="55"/>
      <c r="AG961" s="55"/>
      <c r="AH961" s="55"/>
      <c r="AI961" s="55"/>
      <c r="AJ961" s="55"/>
      <c r="AK961" s="55"/>
    </row>
    <row r="962" spans="2:37" ht="15.75" customHeight="1">
      <c r="B962" s="55"/>
      <c r="C962" s="55"/>
      <c r="D962" s="55"/>
      <c r="E962" s="55"/>
      <c r="F962" s="55"/>
      <c r="G962" s="55"/>
      <c r="H962" s="399"/>
      <c r="I962" s="55"/>
      <c r="J962" s="55"/>
      <c r="K962" s="55"/>
      <c r="L962" s="399"/>
      <c r="M962" s="399"/>
      <c r="N962" s="55"/>
      <c r="O962" s="55"/>
      <c r="P962" s="55"/>
      <c r="Q962" s="399"/>
      <c r="R962" s="399"/>
      <c r="S962" s="55"/>
      <c r="T962" s="55"/>
      <c r="U962" s="55"/>
      <c r="V962" s="399"/>
      <c r="W962" s="399"/>
      <c r="X962" s="55"/>
      <c r="Y962" s="55"/>
      <c r="Z962" s="55"/>
      <c r="AA962" s="399"/>
      <c r="AB962" s="399"/>
      <c r="AC962" s="55"/>
      <c r="AD962" s="55"/>
      <c r="AE962" s="55"/>
      <c r="AF962" s="55"/>
      <c r="AG962" s="55"/>
      <c r="AH962" s="55"/>
      <c r="AI962" s="55"/>
      <c r="AJ962" s="55"/>
      <c r="AK962" s="55"/>
    </row>
    <row r="963" spans="2:37" ht="15.75" customHeight="1">
      <c r="B963" s="55"/>
      <c r="C963" s="55"/>
      <c r="D963" s="55"/>
      <c r="E963" s="55"/>
      <c r="F963" s="55"/>
      <c r="G963" s="55"/>
      <c r="H963" s="399"/>
      <c r="I963" s="55"/>
      <c r="J963" s="55"/>
      <c r="K963" s="55"/>
      <c r="L963" s="399"/>
      <c r="M963" s="399"/>
      <c r="N963" s="55"/>
      <c r="O963" s="55"/>
      <c r="P963" s="55"/>
      <c r="Q963" s="399"/>
      <c r="R963" s="399"/>
      <c r="S963" s="55"/>
      <c r="T963" s="55"/>
      <c r="U963" s="55"/>
      <c r="V963" s="399"/>
      <c r="W963" s="399"/>
      <c r="X963" s="55"/>
      <c r="Y963" s="55"/>
      <c r="Z963" s="55"/>
      <c r="AA963" s="399"/>
      <c r="AB963" s="399"/>
      <c r="AC963" s="55"/>
      <c r="AD963" s="55"/>
      <c r="AE963" s="55"/>
      <c r="AF963" s="55"/>
      <c r="AG963" s="55"/>
      <c r="AH963" s="55"/>
      <c r="AI963" s="55"/>
      <c r="AJ963" s="55"/>
      <c r="AK963" s="55"/>
    </row>
    <row r="964" spans="2:37" ht="15.75" customHeight="1">
      <c r="B964" s="55"/>
      <c r="C964" s="55"/>
      <c r="D964" s="55"/>
      <c r="E964" s="55"/>
      <c r="F964" s="55"/>
      <c r="G964" s="55"/>
      <c r="H964" s="399"/>
      <c r="I964" s="55"/>
      <c r="J964" s="55"/>
      <c r="K964" s="55"/>
      <c r="L964" s="399"/>
      <c r="M964" s="399"/>
      <c r="N964" s="55"/>
      <c r="O964" s="55"/>
      <c r="P964" s="55"/>
      <c r="Q964" s="399"/>
      <c r="R964" s="399"/>
      <c r="S964" s="55"/>
      <c r="T964" s="55"/>
      <c r="U964" s="55"/>
      <c r="V964" s="399"/>
      <c r="W964" s="399"/>
      <c r="X964" s="55"/>
      <c r="Y964" s="55"/>
      <c r="Z964" s="55"/>
      <c r="AA964" s="399"/>
      <c r="AB964" s="399"/>
      <c r="AC964" s="55"/>
      <c r="AD964" s="55"/>
      <c r="AE964" s="55"/>
      <c r="AF964" s="55"/>
      <c r="AG964" s="55"/>
      <c r="AH964" s="55"/>
      <c r="AI964" s="55"/>
      <c r="AJ964" s="55"/>
      <c r="AK964" s="55"/>
    </row>
    <row r="965" spans="2:37" ht="15.75" customHeight="1">
      <c r="B965" s="55"/>
      <c r="C965" s="55"/>
      <c r="D965" s="55"/>
      <c r="E965" s="55"/>
      <c r="F965" s="55"/>
      <c r="G965" s="55"/>
      <c r="H965" s="399"/>
      <c r="I965" s="55"/>
      <c r="J965" s="55"/>
      <c r="K965" s="55"/>
      <c r="L965" s="399"/>
      <c r="M965" s="399"/>
      <c r="N965" s="55"/>
      <c r="O965" s="55"/>
      <c r="P965" s="55"/>
      <c r="Q965" s="399"/>
      <c r="R965" s="399"/>
      <c r="S965" s="55"/>
      <c r="T965" s="55"/>
      <c r="U965" s="55"/>
      <c r="V965" s="399"/>
      <c r="W965" s="399"/>
      <c r="X965" s="55"/>
      <c r="Y965" s="55"/>
      <c r="Z965" s="55"/>
      <c r="AA965" s="399"/>
      <c r="AB965" s="399"/>
      <c r="AC965" s="55"/>
      <c r="AD965" s="55"/>
      <c r="AE965" s="55"/>
      <c r="AF965" s="55"/>
      <c r="AG965" s="55"/>
      <c r="AH965" s="55"/>
      <c r="AI965" s="55"/>
      <c r="AJ965" s="55"/>
      <c r="AK965" s="55"/>
    </row>
    <row r="966" spans="2:37" ht="15.75" customHeight="1">
      <c r="B966" s="55"/>
      <c r="C966" s="55"/>
      <c r="D966" s="55"/>
      <c r="E966" s="55"/>
      <c r="F966" s="55"/>
      <c r="G966" s="55"/>
      <c r="H966" s="399"/>
      <c r="I966" s="55"/>
      <c r="J966" s="55"/>
      <c r="K966" s="55"/>
      <c r="L966" s="399"/>
      <c r="M966" s="399"/>
      <c r="N966" s="55"/>
      <c r="O966" s="55"/>
      <c r="P966" s="55"/>
      <c r="Q966" s="399"/>
      <c r="R966" s="399"/>
      <c r="S966" s="55"/>
      <c r="T966" s="55"/>
      <c r="U966" s="55"/>
      <c r="V966" s="399"/>
      <c r="W966" s="399"/>
      <c r="X966" s="55"/>
      <c r="Y966" s="55"/>
      <c r="Z966" s="55"/>
      <c r="AA966" s="399"/>
      <c r="AB966" s="399"/>
      <c r="AC966" s="55"/>
      <c r="AD966" s="55"/>
      <c r="AE966" s="55"/>
      <c r="AF966" s="55"/>
      <c r="AG966" s="55"/>
      <c r="AH966" s="55"/>
      <c r="AI966" s="55"/>
      <c r="AJ966" s="55"/>
      <c r="AK966" s="55"/>
    </row>
  </sheetData>
  <mergeCells count="10">
    <mergeCell ref="B29:F29"/>
    <mergeCell ref="D32:F33"/>
    <mergeCell ref="I38:K38"/>
    <mergeCell ref="B2:AE2"/>
    <mergeCell ref="B3:G4"/>
    <mergeCell ref="I3:K4"/>
    <mergeCell ref="N3:P4"/>
    <mergeCell ref="S3:U4"/>
    <mergeCell ref="X3:Z4"/>
    <mergeCell ref="AC3:AE4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66"/>
  <sheetViews>
    <sheetView zoomScale="80" zoomScaleNormal="80" zoomScalePageLayoutView="80" workbookViewId="0">
      <selection activeCell="S29" sqref="S29"/>
    </sheetView>
  </sheetViews>
  <sheetFormatPr defaultColWidth="14.42578125" defaultRowHeight="15" customHeight="1"/>
  <cols>
    <col min="1" max="1" width="16.7109375" style="1" customWidth="1"/>
    <col min="2" max="2" width="13.7109375" style="1" customWidth="1"/>
    <col min="3" max="3" width="39.7109375" style="1" customWidth="1"/>
    <col min="4" max="4" width="15.140625" style="1" customWidth="1"/>
    <col min="5" max="5" width="12.42578125" style="1" customWidth="1"/>
    <col min="6" max="6" width="14.42578125" style="1"/>
    <col min="7" max="7" width="16.7109375" style="1" customWidth="1"/>
    <col min="8" max="8" width="16.7109375" style="400" customWidth="1"/>
    <col min="9" max="9" width="20.7109375" style="1" customWidth="1"/>
    <col min="10" max="10" width="11.7109375" style="1" customWidth="1"/>
    <col min="11" max="11" width="18" style="1" customWidth="1"/>
    <col min="12" max="13" width="16.42578125" style="400" customWidth="1"/>
    <col min="14" max="14" width="23.7109375" style="1" customWidth="1"/>
    <col min="15" max="15" width="15" style="1" customWidth="1"/>
    <col min="16" max="16" width="18.7109375" style="1" customWidth="1"/>
    <col min="17" max="18" width="16.42578125" style="400" customWidth="1"/>
    <col min="19" max="19" width="23.7109375" style="1" customWidth="1"/>
    <col min="20" max="20" width="11.7109375" style="1" customWidth="1"/>
    <col min="21" max="21" width="17.28515625" style="1" customWidth="1"/>
    <col min="22" max="23" width="16.42578125" style="400" customWidth="1"/>
    <col min="24" max="24" width="23.7109375" style="1" customWidth="1"/>
    <col min="25" max="25" width="11.7109375" style="1" customWidth="1"/>
    <col min="26" max="26" width="16.42578125" style="1" customWidth="1"/>
    <col min="27" max="28" width="15.7109375" style="400" customWidth="1"/>
    <col min="29" max="29" width="23.7109375" style="1" customWidth="1"/>
    <col min="30" max="30" width="11.7109375" style="1" customWidth="1"/>
    <col min="31" max="31" width="17.28515625" style="1" customWidth="1"/>
    <col min="32" max="32" width="14.42578125" style="1"/>
    <col min="33" max="33" width="26.42578125" style="1" customWidth="1"/>
    <col min="34" max="37" width="14.42578125" style="1"/>
    <col min="38" max="56" width="14.42578125" style="118"/>
    <col min="57" max="16384" width="14.42578125" style="1"/>
  </cols>
  <sheetData>
    <row r="1" spans="1:38" ht="81" customHeight="1" thickBot="1">
      <c r="A1" s="335">
        <v>4</v>
      </c>
      <c r="B1" s="62"/>
      <c r="C1" s="64"/>
      <c r="D1" s="118"/>
      <c r="E1" s="118"/>
      <c r="F1" s="118"/>
      <c r="G1" s="118"/>
      <c r="I1" s="64"/>
      <c r="J1" s="64"/>
      <c r="K1" s="64"/>
      <c r="L1" s="401"/>
      <c r="M1" s="401"/>
      <c r="N1" s="64"/>
      <c r="O1" s="64"/>
      <c r="P1" s="64"/>
      <c r="Q1" s="401"/>
      <c r="R1" s="401"/>
      <c r="S1" s="63"/>
      <c r="T1" s="63"/>
      <c r="U1" s="63"/>
      <c r="V1" s="392"/>
      <c r="W1" s="392"/>
      <c r="X1" s="63"/>
      <c r="Y1" s="63"/>
      <c r="Z1" s="63"/>
      <c r="AA1" s="392"/>
      <c r="AB1" s="392"/>
      <c r="AC1" s="63"/>
      <c r="AD1" s="63"/>
      <c r="AE1" s="63"/>
      <c r="AF1" s="61"/>
      <c r="AG1" s="60"/>
      <c r="AH1" s="60"/>
      <c r="AI1" s="58"/>
      <c r="AJ1" s="58"/>
      <c r="AK1" s="58"/>
      <c r="AL1" s="57"/>
    </row>
    <row r="2" spans="1:38" ht="30" customHeight="1" thickTop="1" thickBot="1">
      <c r="A2" s="337" t="b">
        <f>EXACT($A$1,P.C.!$C$7)</f>
        <v>0</v>
      </c>
      <c r="B2" s="823" t="s">
        <v>139</v>
      </c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61"/>
      <c r="AG2" s="60"/>
      <c r="AH2" s="60"/>
      <c r="AI2" s="58"/>
      <c r="AJ2" s="58"/>
      <c r="AK2" s="58"/>
      <c r="AL2" s="57"/>
    </row>
    <row r="3" spans="1:38" ht="15" customHeight="1" thickTop="1">
      <c r="A3" s="118"/>
      <c r="B3" s="825" t="s">
        <v>117</v>
      </c>
      <c r="C3" s="826"/>
      <c r="D3" s="826"/>
      <c r="E3" s="826"/>
      <c r="F3" s="826"/>
      <c r="G3" s="826"/>
      <c r="H3" s="370"/>
      <c r="I3" s="787" t="s">
        <v>276</v>
      </c>
      <c r="J3" s="787"/>
      <c r="K3" s="787"/>
      <c r="L3" s="368"/>
      <c r="M3" s="368"/>
      <c r="N3" s="787" t="str">
        <f>CONCATENATE("2º ano: ",P.C.!$C$8+1)</f>
        <v>2º ano: 2019</v>
      </c>
      <c r="O3" s="787"/>
      <c r="P3" s="787"/>
      <c r="Q3" s="368"/>
      <c r="R3" s="368"/>
      <c r="S3" s="787" t="str">
        <f>CONCATENATE("3º ano: ",P.C.!$C$8+2)</f>
        <v>3º ano: 2020</v>
      </c>
      <c r="T3" s="787"/>
      <c r="U3" s="787"/>
      <c r="V3" s="368"/>
      <c r="W3" s="368"/>
      <c r="X3" s="787" t="str">
        <f>CONCATENATE("4º ano: ",P.C.!$C$8+3)</f>
        <v>4º ano: 2021</v>
      </c>
      <c r="Y3" s="787"/>
      <c r="Z3" s="787"/>
      <c r="AA3" s="368"/>
      <c r="AB3" s="368"/>
      <c r="AC3" s="787" t="str">
        <f>CONCATENATE("5º ano: ",P.C.!$C$8+4)</f>
        <v>5º ano: 2022</v>
      </c>
      <c r="AD3" s="787"/>
      <c r="AE3" s="789"/>
      <c r="AF3" s="61"/>
      <c r="AG3" s="60"/>
      <c r="AH3" s="60"/>
      <c r="AI3" s="58"/>
      <c r="AJ3" s="58"/>
      <c r="AK3" s="58"/>
      <c r="AL3" s="57"/>
    </row>
    <row r="4" spans="1:38" ht="15" customHeight="1" thickBot="1">
      <c r="A4" s="118"/>
      <c r="B4" s="827"/>
      <c r="C4" s="828"/>
      <c r="D4" s="828"/>
      <c r="E4" s="828"/>
      <c r="F4" s="828"/>
      <c r="G4" s="828"/>
      <c r="H4" s="371"/>
      <c r="I4" s="822"/>
      <c r="J4" s="822"/>
      <c r="K4" s="822"/>
      <c r="L4" s="369"/>
      <c r="M4" s="369"/>
      <c r="N4" s="822"/>
      <c r="O4" s="822"/>
      <c r="P4" s="822"/>
      <c r="Q4" s="369"/>
      <c r="R4" s="369"/>
      <c r="S4" s="822"/>
      <c r="T4" s="822"/>
      <c r="U4" s="822"/>
      <c r="V4" s="369"/>
      <c r="W4" s="369"/>
      <c r="X4" s="822"/>
      <c r="Y4" s="822"/>
      <c r="Z4" s="822"/>
      <c r="AA4" s="369"/>
      <c r="AB4" s="369"/>
      <c r="AC4" s="822"/>
      <c r="AD4" s="822"/>
      <c r="AE4" s="829"/>
      <c r="AF4" s="61"/>
      <c r="AG4" s="60"/>
      <c r="AH4" s="60"/>
      <c r="AI4" s="58"/>
      <c r="AJ4" s="58"/>
      <c r="AK4" s="58"/>
      <c r="AL4" s="57"/>
    </row>
    <row r="5" spans="1:38" ht="30" customHeight="1">
      <c r="A5" s="118"/>
      <c r="B5" s="304" t="s">
        <v>269</v>
      </c>
      <c r="C5" s="304" t="s">
        <v>119</v>
      </c>
      <c r="D5" s="305" t="s">
        <v>164</v>
      </c>
      <c r="E5" s="305" t="s">
        <v>163</v>
      </c>
      <c r="F5" s="304" t="s">
        <v>120</v>
      </c>
      <c r="G5" s="304" t="s">
        <v>121</v>
      </c>
      <c r="H5" s="393"/>
      <c r="I5" s="304" t="s">
        <v>289</v>
      </c>
      <c r="J5" s="304" t="s">
        <v>123</v>
      </c>
      <c r="K5" s="304" t="s">
        <v>124</v>
      </c>
      <c r="L5" s="393"/>
      <c r="M5" s="393"/>
      <c r="N5" s="304" t="s">
        <v>289</v>
      </c>
      <c r="O5" s="304" t="s">
        <v>123</v>
      </c>
      <c r="P5" s="304" t="s">
        <v>124</v>
      </c>
      <c r="Q5" s="393"/>
      <c r="R5" s="393"/>
      <c r="S5" s="304" t="s">
        <v>289</v>
      </c>
      <c r="T5" s="304" t="s">
        <v>123</v>
      </c>
      <c r="U5" s="304" t="s">
        <v>124</v>
      </c>
      <c r="V5" s="393"/>
      <c r="W5" s="393"/>
      <c r="X5" s="304" t="s">
        <v>289</v>
      </c>
      <c r="Y5" s="304" t="s">
        <v>123</v>
      </c>
      <c r="Z5" s="304" t="s">
        <v>124</v>
      </c>
      <c r="AA5" s="393"/>
      <c r="AB5" s="393"/>
      <c r="AC5" s="304" t="s">
        <v>289</v>
      </c>
      <c r="AD5" s="304" t="s">
        <v>123</v>
      </c>
      <c r="AE5" s="304" t="s">
        <v>124</v>
      </c>
      <c r="AF5" s="61"/>
      <c r="AG5" s="60"/>
      <c r="AH5" s="60"/>
      <c r="AI5" s="58"/>
      <c r="AJ5" s="58"/>
      <c r="AK5" s="58"/>
      <c r="AL5" s="57"/>
    </row>
    <row r="6" spans="1:38" ht="15" customHeight="1">
      <c r="A6" s="118"/>
      <c r="B6" s="306"/>
      <c r="C6" s="290" t="str">
        <f>P.C.!B67</f>
        <v xml:space="preserve">Vapor de Mercúrio </v>
      </c>
      <c r="D6" s="291">
        <f>P.C.!C67</f>
        <v>400</v>
      </c>
      <c r="E6" s="292">
        <f>P.C.!D67</f>
        <v>36</v>
      </c>
      <c r="F6" s="293">
        <f>P.C.!E67</f>
        <v>436</v>
      </c>
      <c r="G6" s="293">
        <f>P.C.!F67</f>
        <v>9</v>
      </c>
      <c r="H6" s="402">
        <f>G6</f>
        <v>9</v>
      </c>
      <c r="I6" s="293">
        <f>IF(G6&lt;=(P.C.!$C$4/P.C.!$C$7),'1 (4)'!G6,"-")</f>
        <v>9</v>
      </c>
      <c r="J6" s="294">
        <f>F6*I6*P.C.!$C$5/1000</f>
        <v>16499.635200000001</v>
      </c>
      <c r="K6" s="295">
        <f>J6*P.C.!$C$6</f>
        <v>4270.9305715200007</v>
      </c>
      <c r="L6" s="394">
        <f>G6-I6</f>
        <v>0</v>
      </c>
      <c r="M6" s="394">
        <f>L6</f>
        <v>0</v>
      </c>
      <c r="N6" s="293">
        <f>IF(L6&lt;=(P.C.!$C$4/P.C.!$C$7),'1 (4)'!L6,"-")</f>
        <v>0</v>
      </c>
      <c r="O6" s="293">
        <f>$F6*N6*P.C.!$C$5/1000</f>
        <v>0</v>
      </c>
      <c r="P6" s="295">
        <f>O6*P.C.!$C$6</f>
        <v>0</v>
      </c>
      <c r="Q6" s="394">
        <f>L6-N6</f>
        <v>0</v>
      </c>
      <c r="R6" s="394">
        <f>Q6</f>
        <v>0</v>
      </c>
      <c r="S6" s="293">
        <f>IF(Q6&lt;=(P.C.!$C$4/P.C.!$C$7),'1 (4)'!Q6,"-")</f>
        <v>0</v>
      </c>
      <c r="T6" s="293">
        <f>$F6*S6*P.C.!$C$5/1000</f>
        <v>0</v>
      </c>
      <c r="U6" s="295">
        <f>T6*P.C.!$C$6</f>
        <v>0</v>
      </c>
      <c r="V6" s="394">
        <f>Q6-S6</f>
        <v>0</v>
      </c>
      <c r="W6" s="394">
        <f>V6</f>
        <v>0</v>
      </c>
      <c r="X6" s="296">
        <f>IF(V6&lt;=(P.C.!$C$4/P.C.!$C$7),'1 (4)'!V6,"-")</f>
        <v>0</v>
      </c>
      <c r="Y6" s="293">
        <f>$F6*X6*P.C.!$C$5/1000</f>
        <v>0</v>
      </c>
      <c r="Z6" s="295">
        <f>Y6*P.C.!$C$6</f>
        <v>0</v>
      </c>
      <c r="AA6" s="394">
        <f>IF((V6-X6)=0,V6-X6,($I$29+$N$29+$S$29+$X$29)*-1+P.C.!$C$4)</f>
        <v>0</v>
      </c>
      <c r="AB6" s="394">
        <f>AA6</f>
        <v>0</v>
      </c>
      <c r="AC6" s="296">
        <f>IF(AA6&lt;=(P.C.!$C$4/P.C.!$C$7),'1 (4)'!AA6,"-")</f>
        <v>0</v>
      </c>
      <c r="AD6" s="293">
        <f>$F6*AC6*P.C.!$C$5/1000</f>
        <v>0</v>
      </c>
      <c r="AE6" s="295">
        <f>AD6*P.C.!$C$6</f>
        <v>0</v>
      </c>
      <c r="AF6" s="288"/>
      <c r="AG6" s="60"/>
      <c r="AH6" s="60"/>
      <c r="AI6" s="58"/>
      <c r="AJ6" s="58"/>
      <c r="AK6" s="58"/>
      <c r="AL6" s="57"/>
    </row>
    <row r="7" spans="1:38" ht="15" customHeight="1">
      <c r="A7" s="118"/>
      <c r="B7" s="307"/>
      <c r="C7" s="297" t="str">
        <f>P.C.!B68</f>
        <v xml:space="preserve">Vapor de Mercúrio </v>
      </c>
      <c r="D7" s="338">
        <f>P.C.!C68</f>
        <v>250</v>
      </c>
      <c r="E7" s="298">
        <f>P.C.!D68</f>
        <v>25</v>
      </c>
      <c r="F7" s="299">
        <f>P.C.!E68</f>
        <v>275</v>
      </c>
      <c r="G7" s="299">
        <f>P.C.!F68</f>
        <v>132</v>
      </c>
      <c r="H7" s="402">
        <f>G7+H6</f>
        <v>141</v>
      </c>
      <c r="I7" s="299">
        <f>ROUND(IF(H7&lt;=P.C.!$C$4/P.C.!$C$7,'1 (4)'!G7,IF(AND('1 (4)'!H7&gt;=P.C.!$C$4/P.C.!$C$7,(P.C.!$C$4/P.C.!$C$7)-'1 (4)'!H6&gt;0),(P.C.!$C$4/P.C.!$C$7-'1 (4)'!H6),"0")),0)</f>
        <v>132</v>
      </c>
      <c r="J7" s="300">
        <f>F7*I7*P.C.!$C$5/1000</f>
        <v>152634.23999999999</v>
      </c>
      <c r="K7" s="301">
        <f>J7*P.C.!$C$6</f>
        <v>39509.373024</v>
      </c>
      <c r="L7" s="394">
        <f t="shared" ref="L7:L28" si="0">G7-I7</f>
        <v>0</v>
      </c>
      <c r="M7" s="394">
        <f>M6+L7</f>
        <v>0</v>
      </c>
      <c r="N7" s="299">
        <f>ROUND(IF(M7&lt;=P.C.!$C$4/P.C.!$C$7,'1 (4)'!L7,IF(AND('1 (4)'!M7&gt;=P.C.!$C$4/P.C.!$C$7,(P.C.!$C$4/P.C.!$C$7)-'1 (4)'!M6&gt;0),(P.C.!$C$4/P.C.!$C$7-'1 (4)'!M6),"0")),0)</f>
        <v>0</v>
      </c>
      <c r="O7" s="299">
        <f>$F7*N7*P.C.!$C$5/1000</f>
        <v>0</v>
      </c>
      <c r="P7" s="301">
        <f>O7*P.C.!$C$6</f>
        <v>0</v>
      </c>
      <c r="Q7" s="394">
        <f t="shared" ref="Q7:Q28" si="1">L7-N7</f>
        <v>0</v>
      </c>
      <c r="R7" s="394">
        <f>R6+Q7</f>
        <v>0</v>
      </c>
      <c r="S7" s="299">
        <f>ROUND(IF(R7&lt;=P.C.!$C$4/P.C.!$C$7,'1 (4)'!Q7,IF(AND('1 (4)'!R7&gt;=P.C.!$C$4/P.C.!$C$7,(P.C.!$C$4/P.C.!$C$7)-'1 (4)'!R6&gt;0),(P.C.!$C$4/P.C.!$C$7-'1 (4)'!R6),"0")),0)</f>
        <v>0</v>
      </c>
      <c r="T7" s="299">
        <f>$F7*S7*P.C.!$C$5/1000</f>
        <v>0</v>
      </c>
      <c r="U7" s="301">
        <f>T7*P.C.!$C$6</f>
        <v>0</v>
      </c>
      <c r="V7" s="394">
        <f t="shared" ref="V7:V28" si="2">Q7-S7</f>
        <v>0</v>
      </c>
      <c r="W7" s="394">
        <f>W6+V7</f>
        <v>0</v>
      </c>
      <c r="X7" s="302">
        <f>ROUND(IF(W7&lt;=P.C.!$C$4/P.C.!$C$7,'1 (4)'!V7,IF(AND('1 (4)'!W7&gt;=P.C.!$C$4/P.C.!$C$7,(P.C.!$C$4/P.C.!$C$7)-'1 (4)'!W6&gt;0),(P.C.!$C$4/P.C.!$C$7-'1 (4)'!W6),"0")),0)</f>
        <v>0</v>
      </c>
      <c r="Y7" s="299">
        <f>$F7*X7*P.C.!$C$5/1000</f>
        <v>0</v>
      </c>
      <c r="Z7" s="301">
        <f>Y7*P.C.!$C$6</f>
        <v>0</v>
      </c>
      <c r="AA7" s="394">
        <f>IF((V7-X7)=0,V7-X7,($I$29+$N$29+$S$29+$X$29)*-1+P.C.!$C$4)</f>
        <v>0</v>
      </c>
      <c r="AB7" s="394">
        <f>AB6+AA7</f>
        <v>0</v>
      </c>
      <c r="AC7" s="302">
        <f>ROUND(IF(AND(AA7&lt;=P.C.!$C$4/P.C.!$C$7,AA6+AA5+AA4&lt;P.C.!$C$4/P.C.!$C$7),AA7,IF(AND('1 (4)'!AA7&gt;P.C.!$C$4/P.C.!$C$7,P.C.!$C$4/P.C.!$C$7-'1 (4)'!AA6&gt;0),(P.C.!$C$4/P.C.!$C$7-'1 (4)'!AA6),"0")),0)</f>
        <v>0</v>
      </c>
      <c r="AD7" s="299">
        <f>$F7*AC7*P.C.!$C$5/1000</f>
        <v>0</v>
      </c>
      <c r="AE7" s="301">
        <f>AD7*P.C.!$C$6</f>
        <v>0</v>
      </c>
      <c r="AF7" s="288"/>
      <c r="AG7" s="60"/>
      <c r="AH7" s="60"/>
      <c r="AI7" s="58"/>
      <c r="AJ7" s="58"/>
      <c r="AK7" s="58"/>
      <c r="AL7" s="57"/>
    </row>
    <row r="8" spans="1:38" ht="15" customHeight="1">
      <c r="A8" s="118"/>
      <c r="B8" s="306"/>
      <c r="C8" s="290" t="str">
        <f>P.C.!B69</f>
        <v xml:space="preserve">Vapor de Mercúrio </v>
      </c>
      <c r="D8" s="291">
        <f>P.C.!C69</f>
        <v>150</v>
      </c>
      <c r="E8" s="292">
        <f>P.C.!D69</f>
        <v>22</v>
      </c>
      <c r="F8" s="293">
        <f>P.C.!E69</f>
        <v>172</v>
      </c>
      <c r="G8" s="293">
        <f>P.C.!F69</f>
        <v>214</v>
      </c>
      <c r="H8" s="402">
        <f>G8+H7</f>
        <v>355</v>
      </c>
      <c r="I8" s="299">
        <f>ROUND(IF(H8&lt;=P.C.!$C$4/P.C.!$C$7,'1 (4)'!G8,IF(AND('1 (4)'!H8&gt;=P.C.!$C$4/P.C.!$C$7,(P.C.!$C$4/P.C.!$C$7)-'1 (4)'!H7&gt;0),(P.C.!$C$4/P.C.!$C$7-'1 (4)'!H7),"0")),0)</f>
        <v>214</v>
      </c>
      <c r="J8" s="294">
        <f>F8*I8*P.C.!$C$5/1000</f>
        <v>154770.27840000001</v>
      </c>
      <c r="K8" s="295">
        <f>J8*P.C.!$C$6</f>
        <v>40062.286563840004</v>
      </c>
      <c r="L8" s="394">
        <f t="shared" si="0"/>
        <v>0</v>
      </c>
      <c r="M8" s="394">
        <f t="shared" ref="M8:M28" si="3">M7+L8</f>
        <v>0</v>
      </c>
      <c r="N8" s="299">
        <f>ROUND(IF(M8&lt;=P.C.!$C$4/P.C.!$C$7,'1 (4)'!L8,IF(AND('1 (4)'!M8&gt;=P.C.!$C$4/P.C.!$C$7,(P.C.!$C$4/P.C.!$C$7)-'1 (4)'!M7&gt;0),(P.C.!$C$4/P.C.!$C$7-'1 (4)'!M7),"0")),0)</f>
        <v>0</v>
      </c>
      <c r="O8" s="293">
        <f>$F8*N8*P.C.!$C$5/1000</f>
        <v>0</v>
      </c>
      <c r="P8" s="295">
        <f>O8*P.C.!$C$6</f>
        <v>0</v>
      </c>
      <c r="Q8" s="394">
        <f t="shared" si="1"/>
        <v>0</v>
      </c>
      <c r="R8" s="394">
        <f t="shared" ref="R8:R28" si="4">R7+Q8</f>
        <v>0</v>
      </c>
      <c r="S8" s="299">
        <f>ROUND(IF(R8&lt;=P.C.!$C$4/P.C.!$C$7,'1 (4)'!Q8,IF(AND('1 (4)'!R8&gt;=P.C.!$C$4/P.C.!$C$7,(P.C.!$C$4/P.C.!$C$7)-'1 (4)'!R7&gt;0),(P.C.!$C$4/P.C.!$C$7-'1 (4)'!R7),"0")),0)</f>
        <v>0</v>
      </c>
      <c r="T8" s="293">
        <f>$F8*S8*P.C.!$C$5/1000</f>
        <v>0</v>
      </c>
      <c r="U8" s="295">
        <f>T8*P.C.!$C$6</f>
        <v>0</v>
      </c>
      <c r="V8" s="394">
        <f t="shared" si="2"/>
        <v>0</v>
      </c>
      <c r="W8" s="394">
        <f t="shared" ref="W8:W28" si="5">W7+V8</f>
        <v>0</v>
      </c>
      <c r="X8" s="302">
        <f>ROUND(IF(W8&lt;=P.C.!$C$4/P.C.!$C$7,'1 (4)'!V8,IF(AND('1 (4)'!W8&gt;=P.C.!$C$4/P.C.!$C$7,(P.C.!$C$4/P.C.!$C$7)-'1 (4)'!W7&gt;0),(P.C.!$C$4/P.C.!$C$7-'1 (4)'!W7),"0")),0)</f>
        <v>0</v>
      </c>
      <c r="Y8" s="293">
        <f>$F8*X8*P.C.!$C$5/1000</f>
        <v>0</v>
      </c>
      <c r="Z8" s="295">
        <f>Y8*P.C.!$C$6</f>
        <v>0</v>
      </c>
      <c r="AA8" s="394">
        <f>IF((V8-X8)=0,V8-X8,($I$29+$N$29+$S$29+$X$29)*-1+P.C.!$C$4)</f>
        <v>0</v>
      </c>
      <c r="AB8" s="394">
        <f t="shared" ref="AB8:AB28" si="6">AB7+AA8</f>
        <v>0</v>
      </c>
      <c r="AC8" s="302">
        <f>ROUND(IF(AND(AA8&lt;=P.C.!$C$4/P.C.!$C$7,AA7+AA6+AA5&lt;P.C.!$C$4/P.C.!$C$7),AA8,IF(AND('1 (4)'!AA8&gt;P.C.!$C$4/P.C.!$C$7,P.C.!$C$4/P.C.!$C$7-'1 (4)'!AA7&gt;0),(P.C.!$C$4/P.C.!$C$7-'1 (4)'!AA7),"0")),0)</f>
        <v>0</v>
      </c>
      <c r="AD8" s="293">
        <f>$F8*AC8*P.C.!$C$5/1000</f>
        <v>0</v>
      </c>
      <c r="AE8" s="295">
        <f>AD8*P.C.!$C$6</f>
        <v>0</v>
      </c>
      <c r="AF8" s="288"/>
      <c r="AG8" s="60"/>
      <c r="AH8" s="60"/>
      <c r="AI8" s="58"/>
      <c r="AJ8" s="58"/>
      <c r="AK8" s="58"/>
      <c r="AL8" s="57"/>
    </row>
    <row r="9" spans="1:38" s="118" customFormat="1" ht="15" customHeight="1">
      <c r="B9" s="307"/>
      <c r="C9" s="297" t="str">
        <f>P.C.!B70</f>
        <v xml:space="preserve">Vapor de Mercúrio </v>
      </c>
      <c r="D9" s="338">
        <f>P.C.!C70</f>
        <v>80</v>
      </c>
      <c r="E9" s="298">
        <f>P.C.!D70</f>
        <v>9.6</v>
      </c>
      <c r="F9" s="299">
        <f>P.C.!E70</f>
        <v>89.6</v>
      </c>
      <c r="G9" s="299">
        <f>P.C.!F70</f>
        <v>6</v>
      </c>
      <c r="H9" s="402">
        <f t="shared" ref="H9:H28" si="7">G9+H8</f>
        <v>361</v>
      </c>
      <c r="I9" s="299">
        <f>ROUND(IF(H9&lt;=P.C.!$C$4/P.C.!$C$7,'1 (4)'!G9,IF(AND('1 (4)'!H9&gt;=P.C.!$C$4/P.C.!$C$7,(P.C.!$C$4/P.C.!$C$7)-'1 (4)'!H8&gt;0),(P.C.!$C$4/P.C.!$C$7-'1 (4)'!H8),"0")),0)</f>
        <v>6</v>
      </c>
      <c r="J9" s="300">
        <f>F9*I9*P.C.!$C$5/1000</f>
        <v>2260.5004799999997</v>
      </c>
      <c r="K9" s="301">
        <f>J9*P.C.!$C$6</f>
        <v>585.13054924799997</v>
      </c>
      <c r="L9" s="402">
        <f t="shared" si="0"/>
        <v>0</v>
      </c>
      <c r="M9" s="394">
        <f t="shared" si="3"/>
        <v>0</v>
      </c>
      <c r="N9" s="299">
        <f>ROUND(IF(M9&lt;=P.C.!$C$4/P.C.!$C$7,'1 (4)'!L9,IF(AND('1 (4)'!M9&gt;=P.C.!$C$4/P.C.!$C$7,(P.C.!$C$4/P.C.!$C$7)-'1 (4)'!M8&gt;0),(P.C.!$C$4/P.C.!$C$7-'1 (4)'!M8),"0")),0)</f>
        <v>0</v>
      </c>
      <c r="O9" s="299">
        <f>$F9*N9*P.C.!$C$5/1000</f>
        <v>0</v>
      </c>
      <c r="P9" s="301">
        <f>O9*P.C.!$C$6</f>
        <v>0</v>
      </c>
      <c r="Q9" s="394">
        <f t="shared" si="1"/>
        <v>0</v>
      </c>
      <c r="R9" s="394">
        <f t="shared" si="4"/>
        <v>0</v>
      </c>
      <c r="S9" s="299">
        <f>ROUND(IF(R9&lt;=P.C.!$C$4/P.C.!$C$7,'1 (4)'!Q9,IF(AND('1 (4)'!R9&gt;=P.C.!$C$4/P.C.!$C$7,(P.C.!$C$4/P.C.!$C$7)-'1 (4)'!R8&gt;0),(P.C.!$C$4/P.C.!$C$7-'1 (4)'!R8),"0")),0)</f>
        <v>0</v>
      </c>
      <c r="T9" s="299">
        <f>$F9*S9*P.C.!$C$5/1000</f>
        <v>0</v>
      </c>
      <c r="U9" s="301">
        <f>T9*P.C.!$C$6</f>
        <v>0</v>
      </c>
      <c r="V9" s="394">
        <f t="shared" si="2"/>
        <v>0</v>
      </c>
      <c r="W9" s="394">
        <f t="shared" si="5"/>
        <v>0</v>
      </c>
      <c r="X9" s="302">
        <f>ROUND(IF(W9&lt;=P.C.!$C$4/P.C.!$C$7,'1 (4)'!V9,IF(AND('1 (4)'!W9&gt;=P.C.!$C$4/P.C.!$C$7,(P.C.!$C$4/P.C.!$C$7)-'1 (4)'!W8&gt;0),(P.C.!$C$4/P.C.!$C$7-'1 (4)'!W8),"0")),0)</f>
        <v>0</v>
      </c>
      <c r="Y9" s="299">
        <f>$F9*X9*P.C.!$C$5/1000</f>
        <v>0</v>
      </c>
      <c r="Z9" s="301">
        <f>Y9*P.C.!$C$6</f>
        <v>0</v>
      </c>
      <c r="AA9" s="394">
        <f>IF((V9-X9)=0,V9-X9,($I$29+$N$29+$S$29+$X$29)*-1+P.C.!$C$4)</f>
        <v>0</v>
      </c>
      <c r="AB9" s="394">
        <f t="shared" si="6"/>
        <v>0</v>
      </c>
      <c r="AC9" s="302">
        <f>ROUND(IF(AND(AA9&lt;=P.C.!$C$4/P.C.!$C$7,AA8+AA7+AA6&lt;P.C.!$C$4/P.C.!$C$7),AA9,IF(AND('1 (4)'!AA9&gt;P.C.!$C$4/P.C.!$C$7,P.C.!$C$4/P.C.!$C$7-'1 (4)'!AA8&gt;0),(P.C.!$C$4/P.C.!$C$7-'1 (4)'!AA8),"0")),0)</f>
        <v>0</v>
      </c>
      <c r="AD9" s="299">
        <f>$F9*AC9*P.C.!$C$5/1000</f>
        <v>0</v>
      </c>
      <c r="AE9" s="301">
        <f>AD9*P.C.!$C$6</f>
        <v>0</v>
      </c>
      <c r="AF9" s="288"/>
      <c r="AG9" s="60"/>
      <c r="AH9" s="60"/>
      <c r="AI9" s="58"/>
      <c r="AJ9" s="58"/>
      <c r="AK9" s="58"/>
      <c r="AL9" s="57"/>
    </row>
    <row r="10" spans="1:38" ht="15" customHeight="1">
      <c r="A10" s="118"/>
      <c r="B10" s="306"/>
      <c r="C10" s="290" t="str">
        <f>P.C.!B71</f>
        <v xml:space="preserve">Vapor de Sódio </v>
      </c>
      <c r="D10" s="291">
        <f>P.C.!C71</f>
        <v>450</v>
      </c>
      <c r="E10" s="292">
        <f>P.C.!D71</f>
        <v>38</v>
      </c>
      <c r="F10" s="293">
        <f>P.C.!E71</f>
        <v>488</v>
      </c>
      <c r="G10" s="293">
        <f>P.C.!F71</f>
        <v>2</v>
      </c>
      <c r="H10" s="402">
        <f t="shared" si="7"/>
        <v>363</v>
      </c>
      <c r="I10" s="299">
        <f>ROUND(IF(H10&lt;=P.C.!$C$4/P.C.!$C$7,'1 (4)'!G10,IF(AND('1 (4)'!H10&gt;=P.C.!$C$4/P.C.!$C$7,(P.C.!$C$4/P.C.!$C$7)-'1 (4)'!H9&gt;0),(P.C.!$C$4/P.C.!$C$7-'1 (4)'!H9),"0")),0)</f>
        <v>2</v>
      </c>
      <c r="J10" s="294">
        <f>F10*I10*P.C.!$C$5/1000</f>
        <v>4103.8848000000007</v>
      </c>
      <c r="K10" s="295">
        <f>J10*P.C.!$C$6</f>
        <v>1062.2905804800002</v>
      </c>
      <c r="L10" s="394">
        <f t="shared" si="0"/>
        <v>0</v>
      </c>
      <c r="M10" s="394">
        <f t="shared" si="3"/>
        <v>0</v>
      </c>
      <c r="N10" s="299">
        <f>ROUND(IF(M10&lt;=P.C.!$C$4/P.C.!$C$7,'1 (4)'!L10,IF(AND('1 (4)'!M10&gt;=P.C.!$C$4/P.C.!$C$7,(P.C.!$C$4/P.C.!$C$7)-'1 (4)'!M9&gt;0),(P.C.!$C$4/P.C.!$C$7-'1 (4)'!M9),"0")),0)</f>
        <v>0</v>
      </c>
      <c r="O10" s="293">
        <f>$F10*N10*P.C.!$C$5/1000</f>
        <v>0</v>
      </c>
      <c r="P10" s="295">
        <f>O10*P.C.!$C$6</f>
        <v>0</v>
      </c>
      <c r="Q10" s="394">
        <f t="shared" si="1"/>
        <v>0</v>
      </c>
      <c r="R10" s="394">
        <f t="shared" si="4"/>
        <v>0</v>
      </c>
      <c r="S10" s="299">
        <f>ROUND(IF(R10&lt;=P.C.!$C$4/P.C.!$C$7,'1 (4)'!Q10,IF(AND('1 (4)'!R10&gt;=P.C.!$C$4/P.C.!$C$7,(P.C.!$C$4/P.C.!$C$7)-'1 (4)'!R9&gt;0),(P.C.!$C$4/P.C.!$C$7-'1 (4)'!R9),"0")),0)</f>
        <v>0</v>
      </c>
      <c r="T10" s="293">
        <f>$F10*S10*P.C.!$C$5/1000</f>
        <v>0</v>
      </c>
      <c r="U10" s="295">
        <f>T10*P.C.!$C$6</f>
        <v>0</v>
      </c>
      <c r="V10" s="394">
        <f t="shared" si="2"/>
        <v>0</v>
      </c>
      <c r="W10" s="394">
        <f t="shared" si="5"/>
        <v>0</v>
      </c>
      <c r="X10" s="302">
        <f>ROUND(IF(W10&lt;=P.C.!$C$4/P.C.!$C$7,'1 (4)'!V10,IF(AND('1 (4)'!W10&gt;=P.C.!$C$4/P.C.!$C$7,(P.C.!$C$4/P.C.!$C$7)-'1 (4)'!W9&gt;0),(P.C.!$C$4/P.C.!$C$7-'1 (4)'!W9),"0")),0)</f>
        <v>0</v>
      </c>
      <c r="Y10" s="293">
        <f>$F10*X10*P.C.!$C$5/1000</f>
        <v>0</v>
      </c>
      <c r="Z10" s="295">
        <f>Y10*P.C.!$C$6</f>
        <v>0</v>
      </c>
      <c r="AA10" s="394">
        <f>IF((V10-X10)=0,V10-X10,($I$29+$N$29+$S$29+$X$29)*-1+P.C.!$C$4)</f>
        <v>0</v>
      </c>
      <c r="AB10" s="394">
        <f t="shared" si="6"/>
        <v>0</v>
      </c>
      <c r="AC10" s="302">
        <f>ROUND(IF(AND(AA10&lt;=P.C.!$C$4/P.C.!$C$7,AA9+AA8+AA7&lt;P.C.!$C$4/P.C.!$C$7),AA10,IF(AND('1 (4)'!AA10&gt;P.C.!$C$4/P.C.!$C$7,P.C.!$C$4/P.C.!$C$7-'1 (4)'!AA9&gt;0),(P.C.!$C$4/P.C.!$C$7-'1 (4)'!AA9),"0")),0)</f>
        <v>0</v>
      </c>
      <c r="AD10" s="293">
        <f>$F10*AC10*P.C.!$C$5/1000</f>
        <v>0</v>
      </c>
      <c r="AE10" s="295">
        <f>AD10*P.C.!$C$6</f>
        <v>0</v>
      </c>
      <c r="AF10" s="288"/>
      <c r="AG10" s="60"/>
      <c r="AH10" s="60"/>
      <c r="AI10" s="58"/>
      <c r="AJ10" s="58"/>
      <c r="AK10" s="58"/>
      <c r="AL10" s="57"/>
    </row>
    <row r="11" spans="1:38" s="118" customFormat="1" ht="15" customHeight="1">
      <c r="B11" s="307"/>
      <c r="C11" s="297" t="str">
        <f>P.C.!B72</f>
        <v xml:space="preserve">Vapor de Sódio </v>
      </c>
      <c r="D11" s="338">
        <f>P.C.!C72</f>
        <v>400</v>
      </c>
      <c r="E11" s="298">
        <f>P.C.!D72</f>
        <v>38</v>
      </c>
      <c r="F11" s="299">
        <f>P.C.!E72</f>
        <v>438</v>
      </c>
      <c r="G11" s="299">
        <f>P.C.!F72</f>
        <v>137</v>
      </c>
      <c r="H11" s="402">
        <f t="shared" si="7"/>
        <v>500</v>
      </c>
      <c r="I11" s="299">
        <f>ROUND(IF(H11&lt;=P.C.!$C$4/P.C.!$C$7,'1 (4)'!G11,IF(AND('1 (4)'!H11&gt;=P.C.!$C$4/P.C.!$C$7,(P.C.!$C$4/P.C.!$C$7)-'1 (4)'!H10&gt;0),(P.C.!$C$4/P.C.!$C$7-'1 (4)'!H10),"0")),0)</f>
        <v>137</v>
      </c>
      <c r="J11" s="300">
        <f>F11*I11*P.C.!$C$5/1000</f>
        <v>252313.22880000001</v>
      </c>
      <c r="K11" s="301">
        <f>J11*P.C.!$C$6</f>
        <v>65311.279274880006</v>
      </c>
      <c r="L11" s="394">
        <f t="shared" si="0"/>
        <v>0</v>
      </c>
      <c r="M11" s="394">
        <f t="shared" si="3"/>
        <v>0</v>
      </c>
      <c r="N11" s="299">
        <f>ROUND(IF(M11&lt;=P.C.!$C$4/P.C.!$C$7,'1 (4)'!L11,IF(AND('1 (4)'!M11&gt;=P.C.!$C$4/P.C.!$C$7,(P.C.!$C$4/P.C.!$C$7)-'1 (4)'!M10&gt;0),(P.C.!$C$4/P.C.!$C$7-'1 (4)'!M10),"0")),0)</f>
        <v>0</v>
      </c>
      <c r="O11" s="299">
        <f>$F11*N11*P.C.!$C$5/1000</f>
        <v>0</v>
      </c>
      <c r="P11" s="301">
        <f>O11*P.C.!$C$6</f>
        <v>0</v>
      </c>
      <c r="Q11" s="394">
        <f t="shared" si="1"/>
        <v>0</v>
      </c>
      <c r="R11" s="394">
        <f t="shared" si="4"/>
        <v>0</v>
      </c>
      <c r="S11" s="299">
        <f>ROUND(IF(R11&lt;=P.C.!$C$4/P.C.!$C$7,'1 (4)'!Q11,IF(AND('1 (4)'!R11&gt;=P.C.!$C$4/P.C.!$C$7,(P.C.!$C$4/P.C.!$C$7)-'1 (4)'!R10&gt;0),(P.C.!$C$4/P.C.!$C$7-'1 (4)'!R10),"0")),0)</f>
        <v>0</v>
      </c>
      <c r="T11" s="299">
        <f>$F11*S11*P.C.!$C$5/1000</f>
        <v>0</v>
      </c>
      <c r="U11" s="301">
        <f>T11*P.C.!$C$6</f>
        <v>0</v>
      </c>
      <c r="V11" s="394">
        <f t="shared" si="2"/>
        <v>0</v>
      </c>
      <c r="W11" s="394">
        <f t="shared" si="5"/>
        <v>0</v>
      </c>
      <c r="X11" s="302">
        <f>ROUND(IF(W11&lt;=P.C.!$C$4/P.C.!$C$7,'1 (4)'!V11,IF(AND('1 (4)'!W11&gt;=P.C.!$C$4/P.C.!$C$7,(P.C.!$C$4/P.C.!$C$7)-'1 (4)'!W10&gt;0),(P.C.!$C$4/P.C.!$C$7-'1 (4)'!W10),"0")),0)</f>
        <v>0</v>
      </c>
      <c r="Y11" s="299">
        <f>$F11*X11*P.C.!$C$5/1000</f>
        <v>0</v>
      </c>
      <c r="Z11" s="301">
        <f>Y11*P.C.!$C$6</f>
        <v>0</v>
      </c>
      <c r="AA11" s="394">
        <f>IF((V11-X11)=0,V11-X11,($I$29+$N$29+$S$29+$X$29)*-1+P.C.!$C$4)</f>
        <v>0</v>
      </c>
      <c r="AB11" s="394">
        <f t="shared" si="6"/>
        <v>0</v>
      </c>
      <c r="AC11" s="302">
        <f>ROUND(IF(AND(AA11&lt;=P.C.!$C$4/P.C.!$C$7,AA10+AA9+AA8&lt;P.C.!$C$4/P.C.!$C$7),AA11,IF(AND('1 (4)'!AA11&gt;P.C.!$C$4/P.C.!$C$7,P.C.!$C$4/P.C.!$C$7-'1 (4)'!AA10&gt;0),(P.C.!$C$4/P.C.!$C$7-'1 (4)'!AA10),"0")),0)</f>
        <v>0</v>
      </c>
      <c r="AD11" s="299">
        <f>$F11*AC11*P.C.!$C$5/1000</f>
        <v>0</v>
      </c>
      <c r="AE11" s="301">
        <f>AD11*P.C.!$C$6</f>
        <v>0</v>
      </c>
      <c r="AF11" s="288"/>
      <c r="AG11" s="60"/>
      <c r="AH11" s="60"/>
      <c r="AI11" s="58"/>
      <c r="AJ11" s="58"/>
      <c r="AK11" s="58"/>
      <c r="AL11" s="57"/>
    </row>
    <row r="12" spans="1:38" ht="15" customHeight="1">
      <c r="A12" s="118"/>
      <c r="B12" s="306"/>
      <c r="C12" s="290" t="str">
        <f>P.C.!B73</f>
        <v xml:space="preserve">Vapor de Sódio </v>
      </c>
      <c r="D12" s="291">
        <f>P.C.!C73</f>
        <v>250</v>
      </c>
      <c r="E12" s="292">
        <f>P.C.!D73</f>
        <v>30</v>
      </c>
      <c r="F12" s="293">
        <f>P.C.!E73</f>
        <v>280</v>
      </c>
      <c r="G12" s="293">
        <f>P.C.!F73</f>
        <v>2120</v>
      </c>
      <c r="H12" s="402">
        <f t="shared" si="7"/>
        <v>2620</v>
      </c>
      <c r="I12" s="299">
        <f>ROUND(IF(H12&lt;=P.C.!$C$4/P.C.!$C$7,'1 (4)'!G12,IF(AND('1 (4)'!H12&gt;=P.C.!$C$4/P.C.!$C$7,(P.C.!$C$4/P.C.!$C$7)-'1 (4)'!H11&gt;0),(P.C.!$C$4/P.C.!$C$7-'1 (4)'!H11),"0")),0)</f>
        <v>1369</v>
      </c>
      <c r="J12" s="294">
        <f>F12*I12*P.C.!$C$5/1000</f>
        <v>1611783.936</v>
      </c>
      <c r="K12" s="295">
        <f>J12*P.C.!$C$6</f>
        <v>417210.27183360001</v>
      </c>
      <c r="L12" s="394">
        <f t="shared" si="0"/>
        <v>751</v>
      </c>
      <c r="M12" s="394">
        <f t="shared" si="3"/>
        <v>751</v>
      </c>
      <c r="N12" s="299">
        <f>ROUND(IF(M12&lt;=P.C.!$C$4/P.C.!$C$7,'1 (4)'!L12,IF(AND('1 (4)'!M12&gt;=P.C.!$C$4/P.C.!$C$7,(P.C.!$C$4/P.C.!$C$7)-'1 (4)'!M11&gt;0),(P.C.!$C$4/P.C.!$C$7-'1 (4)'!M11),"0")),0)</f>
        <v>751</v>
      </c>
      <c r="O12" s="293">
        <f>$F12*N12*P.C.!$C$5/1000</f>
        <v>884185.34400000004</v>
      </c>
      <c r="P12" s="295">
        <f>O12*P.C.!$C$6</f>
        <v>228871.37629440002</v>
      </c>
      <c r="Q12" s="394">
        <f t="shared" si="1"/>
        <v>0</v>
      </c>
      <c r="R12" s="394">
        <f t="shared" si="4"/>
        <v>0</v>
      </c>
      <c r="S12" s="299">
        <f>ROUND(IF(R12&lt;=P.C.!$C$4/P.C.!$C$7,'1 (4)'!Q12,IF(AND('1 (4)'!R12&gt;=P.C.!$C$4/P.C.!$C$7,(P.C.!$C$4/P.C.!$C$7)-'1 (4)'!R11&gt;0),(P.C.!$C$4/P.C.!$C$7-'1 (4)'!R11),"0")),0)</f>
        <v>0</v>
      </c>
      <c r="T12" s="293">
        <f>$F12*S12*P.C.!$C$5/1000</f>
        <v>0</v>
      </c>
      <c r="U12" s="295">
        <f>T12*P.C.!$C$6</f>
        <v>0</v>
      </c>
      <c r="V12" s="394">
        <f t="shared" si="2"/>
        <v>0</v>
      </c>
      <c r="W12" s="394">
        <f t="shared" si="5"/>
        <v>0</v>
      </c>
      <c r="X12" s="302">
        <f>ROUND(IF(W12&lt;=P.C.!$C$4/P.C.!$C$7,'1 (4)'!V12,IF(AND('1 (4)'!W12&gt;=P.C.!$C$4/P.C.!$C$7,(P.C.!$C$4/P.C.!$C$7)-'1 (4)'!W11&gt;0),(P.C.!$C$4/P.C.!$C$7-'1 (4)'!W11),"0")),0)</f>
        <v>0</v>
      </c>
      <c r="Y12" s="293">
        <f>$F12*X12*P.C.!$C$5/1000</f>
        <v>0</v>
      </c>
      <c r="Z12" s="295">
        <f>Y12*P.C.!$C$6</f>
        <v>0</v>
      </c>
      <c r="AA12" s="394">
        <f>IF((V12-X12)=0,V12-X12,($I$29+$N$29+$S$29+$X$29)*-1+P.C.!$C$4)</f>
        <v>0</v>
      </c>
      <c r="AB12" s="394">
        <f t="shared" si="6"/>
        <v>0</v>
      </c>
      <c r="AC12" s="302">
        <f>ROUND(IF(AND(AA12&lt;=P.C.!$C$4/P.C.!$C$7,AA11+AA10+AA9&lt;P.C.!$C$4/P.C.!$C$7),AA12,IF(AND('1 (4)'!AA12&gt;P.C.!$C$4/P.C.!$C$7,P.C.!$C$4/P.C.!$C$7-'1 (4)'!AA11&gt;0),(P.C.!$C$4/P.C.!$C$7-'1 (4)'!AA11),"0")),0)</f>
        <v>0</v>
      </c>
      <c r="AD12" s="293">
        <f>$F12*AC12*P.C.!$C$5/1000</f>
        <v>0</v>
      </c>
      <c r="AE12" s="295">
        <f>AD12*P.C.!$C$6</f>
        <v>0</v>
      </c>
      <c r="AF12" s="288"/>
      <c r="AG12" s="60"/>
      <c r="AH12" s="60"/>
      <c r="AI12" s="58"/>
      <c r="AJ12" s="58"/>
      <c r="AK12" s="58"/>
      <c r="AL12" s="57"/>
    </row>
    <row r="13" spans="1:38" s="118" customFormat="1" ht="15" customHeight="1">
      <c r="A13" s="336"/>
      <c r="B13" s="307"/>
      <c r="C13" s="297" t="str">
        <f>P.C.!B74</f>
        <v xml:space="preserve">Vapor de Sódio </v>
      </c>
      <c r="D13" s="338">
        <f>P.C.!C74</f>
        <v>150</v>
      </c>
      <c r="E13" s="298">
        <f>P.C.!D74</f>
        <v>22</v>
      </c>
      <c r="F13" s="299">
        <f>P.C.!E74</f>
        <v>172</v>
      </c>
      <c r="G13" s="299">
        <f>P.C.!F74</f>
        <v>1117</v>
      </c>
      <c r="H13" s="402">
        <f t="shared" si="7"/>
        <v>3737</v>
      </c>
      <c r="I13" s="299">
        <f>ROUND(IF(H13&lt;=P.C.!$C$4/P.C.!$C$7,'1 (4)'!G13,IF(AND('1 (4)'!H13&gt;=P.C.!$C$4/P.C.!$C$7,(P.C.!$C$4/P.C.!$C$7)-'1 (4)'!H12&gt;0),(P.C.!$C$4/P.C.!$C$7-'1 (4)'!H12),"0")),0)</f>
        <v>0</v>
      </c>
      <c r="J13" s="300">
        <f>F13*I13*P.C.!$C$5/1000</f>
        <v>0</v>
      </c>
      <c r="K13" s="301">
        <f>J13*P.C.!$C$6</f>
        <v>0</v>
      </c>
      <c r="L13" s="394">
        <f t="shared" si="0"/>
        <v>1117</v>
      </c>
      <c r="M13" s="394">
        <f t="shared" si="3"/>
        <v>1868</v>
      </c>
      <c r="N13" s="299">
        <f>ROUND(IF(M13&lt;=P.C.!$C$4/P.C.!$C$7,'1 (4)'!L13,IF(AND('1 (4)'!M13&gt;=P.C.!$C$4/P.C.!$C$7,(P.C.!$C$4/P.C.!$C$7)-'1 (4)'!M12&gt;0),(P.C.!$C$4/P.C.!$C$7-'1 (4)'!M12),"0")),0)</f>
        <v>1117</v>
      </c>
      <c r="O13" s="299">
        <f>$F13*N13*P.C.!$C$5/1000</f>
        <v>807842.9952</v>
      </c>
      <c r="P13" s="301">
        <f>O13*P.C.!$C$6</f>
        <v>209110.15930752002</v>
      </c>
      <c r="Q13" s="394">
        <f t="shared" si="1"/>
        <v>0</v>
      </c>
      <c r="R13" s="394">
        <f t="shared" si="4"/>
        <v>0</v>
      </c>
      <c r="S13" s="299">
        <f>ROUND(IF(R13&lt;=P.C.!$C$4/P.C.!$C$7,'1 (4)'!Q13,IF(AND('1 (4)'!R13&gt;=P.C.!$C$4/P.C.!$C$7,(P.C.!$C$4/P.C.!$C$7)-'1 (4)'!R12&gt;0),(P.C.!$C$4/P.C.!$C$7-'1 (4)'!R12),"0")),0)</f>
        <v>0</v>
      </c>
      <c r="T13" s="299">
        <f>$F13*S13*P.C.!$C$5/1000</f>
        <v>0</v>
      </c>
      <c r="U13" s="301">
        <f>T13*P.C.!$C$6</f>
        <v>0</v>
      </c>
      <c r="V13" s="394">
        <f t="shared" si="2"/>
        <v>0</v>
      </c>
      <c r="W13" s="394">
        <f t="shared" si="5"/>
        <v>0</v>
      </c>
      <c r="X13" s="302">
        <f>ROUND(IF(W13&lt;=P.C.!$C$4/P.C.!$C$7,'1 (4)'!V13,IF(AND('1 (4)'!W13&gt;=P.C.!$C$4/P.C.!$C$7,(P.C.!$C$4/P.C.!$C$7)-'1 (4)'!W12&gt;0),(P.C.!$C$4/P.C.!$C$7-'1 (4)'!W12),"0")),0)</f>
        <v>0</v>
      </c>
      <c r="Y13" s="299">
        <f>$F13*X13*P.C.!$C$5/1000</f>
        <v>0</v>
      </c>
      <c r="Z13" s="301">
        <f>Y13*P.C.!$C$6</f>
        <v>0</v>
      </c>
      <c r="AA13" s="394">
        <f>IF((V13-X13)=0,V13-X13,($I$29+$N$29+$S$29+$X$29)*-1+P.C.!$C$4)</f>
        <v>0</v>
      </c>
      <c r="AB13" s="394">
        <f t="shared" si="6"/>
        <v>0</v>
      </c>
      <c r="AC13" s="302">
        <f>ROUND(IF(AND(AA13&lt;=P.C.!$C$4/P.C.!$C$7,AA12+AA11+AA10&lt;P.C.!$C$4/P.C.!$C$7),AA13,IF(AND('1 (4)'!AA13&gt;P.C.!$C$4/P.C.!$C$7,P.C.!$C$4/P.C.!$C$7-'1 (4)'!AA12&gt;0),(P.C.!$C$4/P.C.!$C$7-'1 (4)'!AA12),"0")),0)</f>
        <v>0</v>
      </c>
      <c r="AD13" s="299">
        <f>$F13*AC13*P.C.!$C$5/1000</f>
        <v>0</v>
      </c>
      <c r="AE13" s="301">
        <f>AD13*P.C.!$C$6</f>
        <v>0</v>
      </c>
      <c r="AF13" s="288"/>
      <c r="AG13" s="60"/>
      <c r="AH13" s="60"/>
      <c r="AI13" s="58"/>
      <c r="AJ13" s="58"/>
      <c r="AK13" s="58"/>
      <c r="AL13" s="57"/>
    </row>
    <row r="14" spans="1:38" ht="15" customHeight="1">
      <c r="A14" s="118"/>
      <c r="B14" s="306"/>
      <c r="C14" s="290" t="str">
        <f>P.C.!B75</f>
        <v>-</v>
      </c>
      <c r="D14" s="291">
        <f>P.C.!C75</f>
        <v>0</v>
      </c>
      <c r="E14" s="292">
        <f>P.C.!D75</f>
        <v>0</v>
      </c>
      <c r="F14" s="293">
        <f>P.C.!E75</f>
        <v>0</v>
      </c>
      <c r="G14" s="293">
        <f>P.C.!F75</f>
        <v>0</v>
      </c>
      <c r="H14" s="402">
        <f t="shared" si="7"/>
        <v>3737</v>
      </c>
      <c r="I14" s="299">
        <f>ROUND(IF(H14&lt;=P.C.!$C$4/P.C.!$C$7,'1 (4)'!G14,IF(AND('1 (4)'!H14&gt;=P.C.!$C$4/P.C.!$C$7,(P.C.!$C$4/P.C.!$C$7)-'1 (4)'!H13&gt;0),(P.C.!$C$4/P.C.!$C$7-'1 (4)'!H13),"0")),0)</f>
        <v>0</v>
      </c>
      <c r="J14" s="294">
        <f>F14*I14*P.C.!$C$5/1000</f>
        <v>0</v>
      </c>
      <c r="K14" s="295">
        <f>J14*P.C.!$C$6</f>
        <v>0</v>
      </c>
      <c r="L14" s="394">
        <f t="shared" si="0"/>
        <v>0</v>
      </c>
      <c r="M14" s="394">
        <f t="shared" si="3"/>
        <v>1868</v>
      </c>
      <c r="N14" s="299">
        <f>ROUND(IF(M14&lt;=P.C.!$C$4/P.C.!$C$7,'1 (4)'!L14,IF(AND('1 (4)'!M14&gt;=P.C.!$C$4/P.C.!$C$7,(P.C.!$C$4/P.C.!$C$7)-'1 (4)'!M13&gt;0),(P.C.!$C$4/P.C.!$C$7-'1 (4)'!M13),"0")),0)</f>
        <v>0</v>
      </c>
      <c r="O14" s="293">
        <f>$F14*N14*P.C.!$C$5/1000</f>
        <v>0</v>
      </c>
      <c r="P14" s="295">
        <f>O14*P.C.!$C$6</f>
        <v>0</v>
      </c>
      <c r="Q14" s="394">
        <f t="shared" si="1"/>
        <v>0</v>
      </c>
      <c r="R14" s="394">
        <f t="shared" si="4"/>
        <v>0</v>
      </c>
      <c r="S14" s="299">
        <f>ROUND(IF(R14&lt;=P.C.!$C$4/P.C.!$C$7,'1 (4)'!Q14,IF(AND('1 (4)'!R14&gt;=P.C.!$C$4/P.C.!$C$7,(P.C.!$C$4/P.C.!$C$7)-'1 (4)'!R13&gt;0),(P.C.!$C$4/P.C.!$C$7-'1 (4)'!R13),"0")),0)</f>
        <v>0</v>
      </c>
      <c r="T14" s="293">
        <f>$F14*S14*P.C.!$C$5/1000</f>
        <v>0</v>
      </c>
      <c r="U14" s="295">
        <f>T14*P.C.!$C$6</f>
        <v>0</v>
      </c>
      <c r="V14" s="394">
        <f t="shared" si="2"/>
        <v>0</v>
      </c>
      <c r="W14" s="394">
        <f t="shared" si="5"/>
        <v>0</v>
      </c>
      <c r="X14" s="302">
        <f>ROUND(IF(W14&lt;=P.C.!$C$4/P.C.!$C$7,'1 (4)'!V14,IF(AND('1 (4)'!W14&gt;=P.C.!$C$4/P.C.!$C$7,(P.C.!$C$4/P.C.!$C$7)-'1 (4)'!W13&gt;0),(P.C.!$C$4/P.C.!$C$7-'1 (4)'!W13),"0")),0)</f>
        <v>0</v>
      </c>
      <c r="Y14" s="293">
        <f>$F14*X14*P.C.!$C$5/1000</f>
        <v>0</v>
      </c>
      <c r="Z14" s="295">
        <f>Y14*P.C.!$C$6</f>
        <v>0</v>
      </c>
      <c r="AA14" s="394">
        <f>IF((V14-X14)=0,V14-X14,($I$29+$N$29+$S$29+$X$29)*-1+P.C.!$C$4)</f>
        <v>0</v>
      </c>
      <c r="AB14" s="394">
        <f t="shared" si="6"/>
        <v>0</v>
      </c>
      <c r="AC14" s="302">
        <f>ROUND(IF(AND(AA14&lt;=P.C.!$C$4/P.C.!$C$7,AA13+AA12+AA11&lt;P.C.!$C$4/P.C.!$C$7),AA14,IF(AND('1 (4)'!AA14&gt;P.C.!$C$4/P.C.!$C$7,P.C.!$C$4/P.C.!$C$7-'1 (4)'!AA13&gt;0),(P.C.!$C$4/P.C.!$C$7-'1 (4)'!AA13),"0")),0)</f>
        <v>0</v>
      </c>
      <c r="AD14" s="293">
        <f>$F14*AC14*P.C.!$C$5/1000</f>
        <v>0</v>
      </c>
      <c r="AE14" s="295">
        <f>AD14*P.C.!$C$6</f>
        <v>0</v>
      </c>
      <c r="AF14" s="288"/>
      <c r="AG14" s="60"/>
      <c r="AH14" s="60"/>
      <c r="AI14" s="58"/>
      <c r="AJ14" s="58"/>
      <c r="AK14" s="58"/>
      <c r="AL14" s="57"/>
    </row>
    <row r="15" spans="1:38" s="118" customFormat="1" ht="15" customHeight="1">
      <c r="B15" s="307"/>
      <c r="C15" s="297" t="str">
        <f>P.C.!B76</f>
        <v>-</v>
      </c>
      <c r="D15" s="338">
        <f>P.C.!C76</f>
        <v>0</v>
      </c>
      <c r="E15" s="298">
        <f>P.C.!D76</f>
        <v>0</v>
      </c>
      <c r="F15" s="299">
        <f>P.C.!E76</f>
        <v>0</v>
      </c>
      <c r="G15" s="299">
        <f>P.C.!F76</f>
        <v>0</v>
      </c>
      <c r="H15" s="402">
        <f t="shared" si="7"/>
        <v>3737</v>
      </c>
      <c r="I15" s="299">
        <f>ROUND(IF(H15&lt;=P.C.!$C$4/P.C.!$C$7,'1 (4)'!G15,IF(AND('1 (4)'!H15&gt;=P.C.!$C$4/P.C.!$C$7,(P.C.!$C$4/P.C.!$C$7)-'1 (4)'!H14&gt;0),(P.C.!$C$4/P.C.!$C$7-'1 (4)'!H14),"0")),0)</f>
        <v>0</v>
      </c>
      <c r="J15" s="300">
        <f>F15*I15*P.C.!$C$5/1000</f>
        <v>0</v>
      </c>
      <c r="K15" s="301">
        <f>J15*P.C.!$C$6</f>
        <v>0</v>
      </c>
      <c r="L15" s="394">
        <f t="shared" si="0"/>
        <v>0</v>
      </c>
      <c r="M15" s="394">
        <f t="shared" si="3"/>
        <v>1868</v>
      </c>
      <c r="N15" s="299">
        <f>ROUND(IF(M15&lt;=P.C.!$C$4/P.C.!$C$7,'1 (4)'!L15,IF(AND('1 (4)'!M15&gt;=P.C.!$C$4/P.C.!$C$7,(P.C.!$C$4/P.C.!$C$7)-'1 (4)'!M14&gt;0),(P.C.!$C$4/P.C.!$C$7-'1 (4)'!M14),"0")),0)</f>
        <v>0</v>
      </c>
      <c r="O15" s="299">
        <f>$F15*N15*P.C.!$C$5/1000</f>
        <v>0</v>
      </c>
      <c r="P15" s="301">
        <f>O15*P.C.!$C$6</f>
        <v>0</v>
      </c>
      <c r="Q15" s="394">
        <f t="shared" si="1"/>
        <v>0</v>
      </c>
      <c r="R15" s="394">
        <f t="shared" si="4"/>
        <v>0</v>
      </c>
      <c r="S15" s="299">
        <f>ROUND(IF(R15&lt;=P.C.!$C$4/P.C.!$C$7,'1 (4)'!Q15,IF(AND('1 (4)'!R15&gt;=P.C.!$C$4/P.C.!$C$7,(P.C.!$C$4/P.C.!$C$7)-'1 (4)'!R14&gt;0),(P.C.!$C$4/P.C.!$C$7-'1 (4)'!R14),"0")),0)</f>
        <v>0</v>
      </c>
      <c r="T15" s="299">
        <f>$F15*S15*P.C.!$C$5/1000</f>
        <v>0</v>
      </c>
      <c r="U15" s="301">
        <f>T15*P.C.!$C$6</f>
        <v>0</v>
      </c>
      <c r="V15" s="394">
        <f t="shared" si="2"/>
        <v>0</v>
      </c>
      <c r="W15" s="394">
        <f t="shared" si="5"/>
        <v>0</v>
      </c>
      <c r="X15" s="302">
        <f>ROUND(IF(W15&lt;=P.C.!$C$4/P.C.!$C$7,'1 (4)'!V15,IF(AND('1 (4)'!W15&gt;=P.C.!$C$4/P.C.!$C$7,(P.C.!$C$4/P.C.!$C$7)-'1 (4)'!W14&gt;0),(P.C.!$C$4/P.C.!$C$7-'1 (4)'!W14),"0")),0)</f>
        <v>0</v>
      </c>
      <c r="Y15" s="299">
        <f>$F15*X15*P.C.!$C$5/1000</f>
        <v>0</v>
      </c>
      <c r="Z15" s="301">
        <f>Y15*P.C.!$C$6</f>
        <v>0</v>
      </c>
      <c r="AA15" s="394">
        <f>IF((V15-X15)=0,V15-X15,($I$29+$N$29+$S$29+$X$29)*-1+P.C.!$C$4)</f>
        <v>0</v>
      </c>
      <c r="AB15" s="394">
        <f t="shared" si="6"/>
        <v>0</v>
      </c>
      <c r="AC15" s="302">
        <f>ROUND(IF(AND(AA15&lt;=P.C.!$C$4/P.C.!$C$7,AA14+AA13+AA12&lt;P.C.!$C$4/P.C.!$C$7),AA15,IF(AND('1 (4)'!AA15&gt;P.C.!$C$4/P.C.!$C$7,P.C.!$C$4/P.C.!$C$7-'1 (4)'!AA14&gt;0),(P.C.!$C$4/P.C.!$C$7-'1 (4)'!AA14),"0")),0)</f>
        <v>0</v>
      </c>
      <c r="AD15" s="299">
        <f>$F15*AC15*P.C.!$C$5/1000</f>
        <v>0</v>
      </c>
      <c r="AE15" s="301">
        <f>AD15*P.C.!$C$6</f>
        <v>0</v>
      </c>
      <c r="AF15" s="288"/>
      <c r="AG15" s="60"/>
      <c r="AH15" s="60"/>
      <c r="AI15" s="58"/>
      <c r="AJ15" s="58"/>
      <c r="AK15" s="58"/>
      <c r="AL15" s="57"/>
    </row>
    <row r="16" spans="1:38" ht="15" customHeight="1">
      <c r="A16" s="118"/>
      <c r="B16" s="306"/>
      <c r="C16" s="290" t="str">
        <f>P.C.!B77</f>
        <v>-</v>
      </c>
      <c r="D16" s="291">
        <f>P.C.!C77</f>
        <v>0</v>
      </c>
      <c r="E16" s="292">
        <f>P.C.!D77</f>
        <v>0</v>
      </c>
      <c r="F16" s="293">
        <f>P.C.!E77</f>
        <v>0</v>
      </c>
      <c r="G16" s="293">
        <f>P.C.!F77</f>
        <v>0</v>
      </c>
      <c r="H16" s="402">
        <f t="shared" si="7"/>
        <v>3737</v>
      </c>
      <c r="I16" s="299">
        <f>ROUND(IF(H16&lt;=P.C.!$C$4/P.C.!$C$7,'1 (4)'!G16,IF(AND('1 (4)'!H16&gt;=P.C.!$C$4/P.C.!$C$7,(P.C.!$C$4/P.C.!$C$7)-'1 (4)'!H15&gt;0),(P.C.!$C$4/P.C.!$C$7-'1 (4)'!H15),"0")),0)</f>
        <v>0</v>
      </c>
      <c r="J16" s="294">
        <f>F16*I16*P.C.!$C$5/1000</f>
        <v>0</v>
      </c>
      <c r="K16" s="295">
        <f>J16*P.C.!$C$6</f>
        <v>0</v>
      </c>
      <c r="L16" s="394">
        <f t="shared" si="0"/>
        <v>0</v>
      </c>
      <c r="M16" s="394">
        <f t="shared" si="3"/>
        <v>1868</v>
      </c>
      <c r="N16" s="299">
        <f>ROUND(IF(M16&lt;=P.C.!$C$4/P.C.!$C$7,'1 (4)'!L16,IF(AND('1 (4)'!M16&gt;=P.C.!$C$4/P.C.!$C$7,(P.C.!$C$4/P.C.!$C$7)-'1 (4)'!M15&gt;0),(P.C.!$C$4/P.C.!$C$7-'1 (4)'!M15),"0")),0)</f>
        <v>0</v>
      </c>
      <c r="O16" s="293">
        <f>$F16*N16*P.C.!$C$5/1000</f>
        <v>0</v>
      </c>
      <c r="P16" s="295">
        <f>O16*P.C.!$C$6</f>
        <v>0</v>
      </c>
      <c r="Q16" s="394">
        <f t="shared" si="1"/>
        <v>0</v>
      </c>
      <c r="R16" s="394">
        <f t="shared" si="4"/>
        <v>0</v>
      </c>
      <c r="S16" s="299">
        <f>ROUND(IF(R16&lt;=P.C.!$C$4/P.C.!$C$7,'1 (4)'!Q16,IF(AND('1 (4)'!R16&gt;=P.C.!$C$4/P.C.!$C$7,(P.C.!$C$4/P.C.!$C$7)-'1 (4)'!R15&gt;0),(P.C.!$C$4/P.C.!$C$7-'1 (4)'!R15),"0")),0)</f>
        <v>0</v>
      </c>
      <c r="T16" s="293">
        <f>$F16*S16*P.C.!$C$5/1000</f>
        <v>0</v>
      </c>
      <c r="U16" s="295">
        <f>T16*P.C.!$C$6</f>
        <v>0</v>
      </c>
      <c r="V16" s="394">
        <f t="shared" si="2"/>
        <v>0</v>
      </c>
      <c r="W16" s="394">
        <f t="shared" si="5"/>
        <v>0</v>
      </c>
      <c r="X16" s="302">
        <f>ROUND(IF(W16&lt;=P.C.!$C$4/P.C.!$C$7,'1 (4)'!V16,IF(AND('1 (4)'!W16&gt;=P.C.!$C$4/P.C.!$C$7,(P.C.!$C$4/P.C.!$C$7)-'1 (4)'!W15&gt;0),(P.C.!$C$4/P.C.!$C$7-'1 (4)'!W15),"0")),0)</f>
        <v>0</v>
      </c>
      <c r="Y16" s="293">
        <f>$F16*X16*P.C.!$C$5/1000</f>
        <v>0</v>
      </c>
      <c r="Z16" s="295">
        <f>Y16*P.C.!$C$6</f>
        <v>0</v>
      </c>
      <c r="AA16" s="394">
        <f>IF((V16-X16)=0,V16-X16,($I$29+$N$29+$S$29+$X$29)*-1+P.C.!$C$4)</f>
        <v>0</v>
      </c>
      <c r="AB16" s="394">
        <f t="shared" si="6"/>
        <v>0</v>
      </c>
      <c r="AC16" s="302">
        <f>ROUND(IF(AND(AA16&lt;=P.C.!$C$4/P.C.!$C$7,AA15+AA14+AA13&lt;P.C.!$C$4/P.C.!$C$7),AA16,IF(AND('1 (4)'!AA16&gt;P.C.!$C$4/P.C.!$C$7,P.C.!$C$4/P.C.!$C$7-'1 (4)'!AA15&gt;0),(P.C.!$C$4/P.C.!$C$7-'1 (4)'!AA15),"0")),0)</f>
        <v>0</v>
      </c>
      <c r="AD16" s="293">
        <f>$F16*AC16*P.C.!$C$5/1000</f>
        <v>0</v>
      </c>
      <c r="AE16" s="295">
        <f>AD16*P.C.!$C$6</f>
        <v>0</v>
      </c>
      <c r="AF16" s="288"/>
      <c r="AG16" s="60"/>
      <c r="AH16" s="60"/>
      <c r="AI16" s="58"/>
      <c r="AJ16" s="58"/>
      <c r="AK16" s="58"/>
      <c r="AL16" s="57"/>
    </row>
    <row r="17" spans="1:38" s="118" customFormat="1" ht="15" customHeight="1">
      <c r="B17" s="307"/>
      <c r="C17" s="297" t="str">
        <f>P.C.!B78</f>
        <v>-</v>
      </c>
      <c r="D17" s="338">
        <f>P.C.!C78</f>
        <v>0</v>
      </c>
      <c r="E17" s="298">
        <f>P.C.!D78</f>
        <v>0</v>
      </c>
      <c r="F17" s="299">
        <f>P.C.!E78</f>
        <v>0</v>
      </c>
      <c r="G17" s="299">
        <f>P.C.!F78</f>
        <v>0</v>
      </c>
      <c r="H17" s="402">
        <f t="shared" si="7"/>
        <v>3737</v>
      </c>
      <c r="I17" s="299">
        <f>ROUND(IF(H17&lt;=P.C.!$C$4/P.C.!$C$7,'1 (4)'!G17,IF(AND('1 (4)'!H17&gt;=P.C.!$C$4/P.C.!$C$7,(P.C.!$C$4/P.C.!$C$7)-'1 (4)'!H16&gt;0),(P.C.!$C$4/P.C.!$C$7-'1 (4)'!H16),"0")),0)</f>
        <v>0</v>
      </c>
      <c r="J17" s="300">
        <f>F17*I17*P.C.!$C$5/1000</f>
        <v>0</v>
      </c>
      <c r="K17" s="301">
        <f>J17*P.C.!$C$6</f>
        <v>0</v>
      </c>
      <c r="L17" s="394">
        <f t="shared" si="0"/>
        <v>0</v>
      </c>
      <c r="M17" s="394">
        <f t="shared" si="3"/>
        <v>1868</v>
      </c>
      <c r="N17" s="299">
        <f>ROUND(IF(M17&lt;=P.C.!$C$4/P.C.!$C$7,'1 (4)'!L17,IF(AND('1 (4)'!M17&gt;=P.C.!$C$4/P.C.!$C$7,(P.C.!$C$4/P.C.!$C$7)-'1 (4)'!M16&gt;0),(P.C.!$C$4/P.C.!$C$7-'1 (4)'!M16),"0")),0)</f>
        <v>0</v>
      </c>
      <c r="O17" s="299">
        <f>$F17*N17*P.C.!$C$5/1000</f>
        <v>0</v>
      </c>
      <c r="P17" s="301">
        <f>O17*P.C.!$C$6</f>
        <v>0</v>
      </c>
      <c r="Q17" s="394">
        <f t="shared" si="1"/>
        <v>0</v>
      </c>
      <c r="R17" s="394">
        <f t="shared" si="4"/>
        <v>0</v>
      </c>
      <c r="S17" s="299">
        <f>ROUND(IF(R17&lt;=P.C.!$C$4/P.C.!$C$7,'1 (4)'!Q17,IF(AND('1 (4)'!R17&gt;=P.C.!$C$4/P.C.!$C$7,(P.C.!$C$4/P.C.!$C$7)-'1 (4)'!R16&gt;0),(P.C.!$C$4/P.C.!$C$7-'1 (4)'!R16),"0")),0)</f>
        <v>0</v>
      </c>
      <c r="T17" s="299">
        <f>$F17*S17*P.C.!$C$5/1000</f>
        <v>0</v>
      </c>
      <c r="U17" s="301">
        <f>T17*P.C.!$C$6</f>
        <v>0</v>
      </c>
      <c r="V17" s="394">
        <f t="shared" si="2"/>
        <v>0</v>
      </c>
      <c r="W17" s="394">
        <f t="shared" si="5"/>
        <v>0</v>
      </c>
      <c r="X17" s="302">
        <f>ROUND(IF(W17&lt;=P.C.!$C$4/P.C.!$C$7,'1 (4)'!V17,IF(AND('1 (4)'!W17&gt;=P.C.!$C$4/P.C.!$C$7,(P.C.!$C$4/P.C.!$C$7)-'1 (4)'!W16&gt;0),(P.C.!$C$4/P.C.!$C$7-'1 (4)'!W16),"0")),0)</f>
        <v>0</v>
      </c>
      <c r="Y17" s="299">
        <f>$F17*X17*P.C.!$C$5/1000</f>
        <v>0</v>
      </c>
      <c r="Z17" s="301">
        <f>Y17*P.C.!$C$6</f>
        <v>0</v>
      </c>
      <c r="AA17" s="394">
        <f>IF((V17-X17)=0,V17-X17,($I$29+$N$29+$S$29+$X$29)*-1+P.C.!$C$4)</f>
        <v>0</v>
      </c>
      <c r="AB17" s="394">
        <f t="shared" si="6"/>
        <v>0</v>
      </c>
      <c r="AC17" s="302">
        <f>ROUND(IF(AND(AA17&lt;=P.C.!$C$4/P.C.!$C$7,AA16+AA15+AA14&lt;P.C.!$C$4/P.C.!$C$7),AA17,IF(AND('1 (4)'!AA17&gt;P.C.!$C$4/P.C.!$C$7,P.C.!$C$4/P.C.!$C$7-'1 (4)'!AA16&gt;0),(P.C.!$C$4/P.C.!$C$7-'1 (4)'!AA16),"0")),0)</f>
        <v>0</v>
      </c>
      <c r="AD17" s="299">
        <f>$F17*AC17*P.C.!$C$5/1000</f>
        <v>0</v>
      </c>
      <c r="AE17" s="301">
        <f>AD17*P.C.!$C$6</f>
        <v>0</v>
      </c>
      <c r="AF17" s="288"/>
      <c r="AG17" s="60"/>
      <c r="AH17" s="60"/>
      <c r="AI17" s="58"/>
      <c r="AJ17" s="58"/>
      <c r="AK17" s="58"/>
      <c r="AL17" s="57"/>
    </row>
    <row r="18" spans="1:38" ht="15" customHeight="1">
      <c r="A18" s="118"/>
      <c r="B18" s="306"/>
      <c r="C18" s="290" t="str">
        <f>P.C.!B79</f>
        <v>-</v>
      </c>
      <c r="D18" s="291">
        <f>P.C.!C79</f>
        <v>0</v>
      </c>
      <c r="E18" s="292">
        <f>P.C.!D79</f>
        <v>0</v>
      </c>
      <c r="F18" s="293">
        <f>P.C.!E79</f>
        <v>0</v>
      </c>
      <c r="G18" s="293">
        <f>P.C.!F79</f>
        <v>0</v>
      </c>
      <c r="H18" s="402">
        <f t="shared" si="7"/>
        <v>3737</v>
      </c>
      <c r="I18" s="299">
        <f>ROUND(IF(H18&lt;=P.C.!$C$4/P.C.!$C$7,'1 (4)'!G18,IF(AND('1 (4)'!H18&gt;=P.C.!$C$4/P.C.!$C$7,(P.C.!$C$4/P.C.!$C$7)-'1 (4)'!H17&gt;0),(P.C.!$C$4/P.C.!$C$7-'1 (4)'!H17),"0")),0)</f>
        <v>0</v>
      </c>
      <c r="J18" s="294">
        <f>F18*I18*P.C.!$C$5/1000</f>
        <v>0</v>
      </c>
      <c r="K18" s="295">
        <f>J18*P.C.!$C$6</f>
        <v>0</v>
      </c>
      <c r="L18" s="394">
        <f t="shared" si="0"/>
        <v>0</v>
      </c>
      <c r="M18" s="394">
        <f t="shared" si="3"/>
        <v>1868</v>
      </c>
      <c r="N18" s="299">
        <f>ROUND(IF(M18&lt;=P.C.!$C$4/P.C.!$C$7,'1 (4)'!L18,IF(AND('1 (4)'!M18&gt;=P.C.!$C$4/P.C.!$C$7,(P.C.!$C$4/P.C.!$C$7)-'1 (4)'!M17&gt;0),(P.C.!$C$4/P.C.!$C$7-'1 (4)'!M17),"0")),0)</f>
        <v>0</v>
      </c>
      <c r="O18" s="293">
        <f>$F18*N18*P.C.!$C$5/1000</f>
        <v>0</v>
      </c>
      <c r="P18" s="295">
        <f>O18*P.C.!$C$6</f>
        <v>0</v>
      </c>
      <c r="Q18" s="394">
        <f t="shared" si="1"/>
        <v>0</v>
      </c>
      <c r="R18" s="394">
        <f t="shared" si="4"/>
        <v>0</v>
      </c>
      <c r="S18" s="299">
        <f>ROUND(IF(R18&lt;=P.C.!$C$4/P.C.!$C$7,'1 (4)'!Q18,IF(AND('1 (4)'!R18&gt;=P.C.!$C$4/P.C.!$C$7,(P.C.!$C$4/P.C.!$C$7)-'1 (4)'!R17&gt;0),(P.C.!$C$4/P.C.!$C$7-'1 (4)'!R17),"0")),0)</f>
        <v>0</v>
      </c>
      <c r="T18" s="293">
        <f>$F18*S18*P.C.!$C$5/1000</f>
        <v>0</v>
      </c>
      <c r="U18" s="295">
        <f>T18*P.C.!$C$6</f>
        <v>0</v>
      </c>
      <c r="V18" s="394">
        <f t="shared" si="2"/>
        <v>0</v>
      </c>
      <c r="W18" s="394">
        <f t="shared" si="5"/>
        <v>0</v>
      </c>
      <c r="X18" s="302">
        <f>ROUND(IF(W18&lt;=P.C.!$C$4/P.C.!$C$7,'1 (4)'!V18,IF(AND('1 (4)'!W18&gt;=P.C.!$C$4/P.C.!$C$7,(P.C.!$C$4/P.C.!$C$7)-'1 (4)'!W17&gt;0),(P.C.!$C$4/P.C.!$C$7-'1 (4)'!W17),"0")),0)</f>
        <v>0</v>
      </c>
      <c r="Y18" s="293">
        <f>$F18*X18*P.C.!$C$5/1000</f>
        <v>0</v>
      </c>
      <c r="Z18" s="295">
        <f>Y18*P.C.!$C$6</f>
        <v>0</v>
      </c>
      <c r="AA18" s="394">
        <f>IF((V18-X18)=0,V18-X18,($I$29+$N$29+$S$29+$X$29)*-1+P.C.!$C$4)</f>
        <v>0</v>
      </c>
      <c r="AB18" s="394">
        <f t="shared" si="6"/>
        <v>0</v>
      </c>
      <c r="AC18" s="302">
        <f>ROUND(IF(AND(AA18&lt;=P.C.!$C$4/P.C.!$C$7,AA17+AA16+AA15&lt;P.C.!$C$4/P.C.!$C$7),AA18,IF(AND('1 (4)'!AA18&gt;P.C.!$C$4/P.C.!$C$7,P.C.!$C$4/P.C.!$C$7-'1 (4)'!AA17&gt;0),(P.C.!$C$4/P.C.!$C$7-'1 (4)'!AA17),"0")),0)</f>
        <v>0</v>
      </c>
      <c r="AD18" s="293">
        <f>$F18*AC18*P.C.!$C$5/1000</f>
        <v>0</v>
      </c>
      <c r="AE18" s="295">
        <f>AD18*P.C.!$C$6</f>
        <v>0</v>
      </c>
      <c r="AF18" s="288"/>
      <c r="AG18" s="60"/>
      <c r="AH18" s="60"/>
      <c r="AI18" s="58"/>
      <c r="AJ18" s="58"/>
      <c r="AK18" s="58"/>
      <c r="AL18" s="57"/>
    </row>
    <row r="19" spans="1:38" s="118" customFormat="1" ht="15" customHeight="1">
      <c r="B19" s="307"/>
      <c r="C19" s="297" t="str">
        <f>P.C.!B80</f>
        <v>-</v>
      </c>
      <c r="D19" s="338">
        <f>P.C.!C80</f>
        <v>0</v>
      </c>
      <c r="E19" s="298">
        <f>P.C.!D80</f>
        <v>0</v>
      </c>
      <c r="F19" s="299">
        <f>P.C.!E80</f>
        <v>0</v>
      </c>
      <c r="G19" s="299">
        <f>P.C.!F80</f>
        <v>0</v>
      </c>
      <c r="H19" s="402">
        <f t="shared" si="7"/>
        <v>3737</v>
      </c>
      <c r="I19" s="299">
        <f>ROUND(IF(H19&lt;=P.C.!$C$4/P.C.!$C$7,'1 (4)'!G19,IF(AND('1 (4)'!H19&gt;=P.C.!$C$4/P.C.!$C$7,(P.C.!$C$4/P.C.!$C$7)-'1 (4)'!H18&gt;0),(P.C.!$C$4/P.C.!$C$7-'1 (4)'!H18),"0")),0)</f>
        <v>0</v>
      </c>
      <c r="J19" s="300">
        <f>F19*I19*P.C.!$C$5/1000</f>
        <v>0</v>
      </c>
      <c r="K19" s="301">
        <f>J19*P.C.!$C$6</f>
        <v>0</v>
      </c>
      <c r="L19" s="394">
        <f t="shared" si="0"/>
        <v>0</v>
      </c>
      <c r="M19" s="394">
        <f t="shared" si="3"/>
        <v>1868</v>
      </c>
      <c r="N19" s="299">
        <f>ROUND(IF(M19&lt;=P.C.!$C$4/P.C.!$C$7,'1 (4)'!L19,IF(AND('1 (4)'!M19&gt;=P.C.!$C$4/P.C.!$C$7,(P.C.!$C$4/P.C.!$C$7)-'1 (4)'!M18&gt;0),(P.C.!$C$4/P.C.!$C$7-'1 (4)'!M18),"0")),0)</f>
        <v>0</v>
      </c>
      <c r="O19" s="299">
        <f>$F19*N19*P.C.!$C$5/1000</f>
        <v>0</v>
      </c>
      <c r="P19" s="301">
        <f>O19*P.C.!$C$6</f>
        <v>0</v>
      </c>
      <c r="Q19" s="394">
        <f t="shared" si="1"/>
        <v>0</v>
      </c>
      <c r="R19" s="394">
        <f t="shared" si="4"/>
        <v>0</v>
      </c>
      <c r="S19" s="299">
        <f>ROUND(IF(R19&lt;=P.C.!$C$4/P.C.!$C$7,'1 (4)'!Q19,IF(AND('1 (4)'!R19&gt;=P.C.!$C$4/P.C.!$C$7,(P.C.!$C$4/P.C.!$C$7)-'1 (4)'!R18&gt;0),(P.C.!$C$4/P.C.!$C$7-'1 (4)'!R18),"0")),0)</f>
        <v>0</v>
      </c>
      <c r="T19" s="299">
        <f>$F19*S19*P.C.!$C$5/1000</f>
        <v>0</v>
      </c>
      <c r="U19" s="301">
        <f>T19*P.C.!$C$6</f>
        <v>0</v>
      </c>
      <c r="V19" s="394">
        <f t="shared" si="2"/>
        <v>0</v>
      </c>
      <c r="W19" s="394">
        <f t="shared" si="5"/>
        <v>0</v>
      </c>
      <c r="X19" s="302">
        <f>ROUND(IF(W19&lt;=P.C.!$C$4/P.C.!$C$7,'1 (4)'!V19,IF(AND('1 (4)'!W19&gt;=P.C.!$C$4/P.C.!$C$7,(P.C.!$C$4/P.C.!$C$7)-'1 (4)'!W18&gt;0),(P.C.!$C$4/P.C.!$C$7-'1 (4)'!W18),"0")),0)</f>
        <v>0</v>
      </c>
      <c r="Y19" s="299">
        <f>$F19*X19*P.C.!$C$5/1000</f>
        <v>0</v>
      </c>
      <c r="Z19" s="301">
        <f>Y19*P.C.!$C$6</f>
        <v>0</v>
      </c>
      <c r="AA19" s="394">
        <f>IF((V19-X19)=0,V19-X19,($I$29+$N$29+$S$29+$X$29)*-1+P.C.!$C$4)</f>
        <v>0</v>
      </c>
      <c r="AB19" s="394">
        <f t="shared" si="6"/>
        <v>0</v>
      </c>
      <c r="AC19" s="302">
        <f>ROUND(IF(AND(AA19&lt;=P.C.!$C$4/P.C.!$C$7,AA18+AA17+AA16&lt;P.C.!$C$4/P.C.!$C$7),AA19,IF(AND('1 (4)'!AA19&gt;P.C.!$C$4/P.C.!$C$7,P.C.!$C$4/P.C.!$C$7-'1 (4)'!AA18&gt;0),(P.C.!$C$4/P.C.!$C$7-'1 (4)'!AA18),"0")),0)</f>
        <v>0</v>
      </c>
      <c r="AD19" s="299">
        <f>$F19*AC19*P.C.!$C$5/1000</f>
        <v>0</v>
      </c>
      <c r="AE19" s="301">
        <f>AD19*P.C.!$C$6</f>
        <v>0</v>
      </c>
      <c r="AF19" s="288"/>
      <c r="AG19" s="60"/>
      <c r="AH19" s="60"/>
      <c r="AI19" s="58"/>
      <c r="AJ19" s="58"/>
      <c r="AK19" s="58"/>
      <c r="AL19" s="57"/>
    </row>
    <row r="20" spans="1:38" ht="15" customHeight="1">
      <c r="A20" s="118"/>
      <c r="B20" s="306"/>
      <c r="C20" s="290" t="str">
        <f>P.C.!B81</f>
        <v>-</v>
      </c>
      <c r="D20" s="291">
        <f>P.C.!C81</f>
        <v>0</v>
      </c>
      <c r="E20" s="292">
        <f>P.C.!D81</f>
        <v>0</v>
      </c>
      <c r="F20" s="293">
        <f>P.C.!E81</f>
        <v>0</v>
      </c>
      <c r="G20" s="293">
        <f>P.C.!F81</f>
        <v>0</v>
      </c>
      <c r="H20" s="402">
        <f t="shared" si="7"/>
        <v>3737</v>
      </c>
      <c r="I20" s="299">
        <f>ROUND(IF(H20&lt;=P.C.!$C$4/P.C.!$C$7,'1 (4)'!G20,IF(AND('1 (4)'!H20&gt;=P.C.!$C$4/P.C.!$C$7,(P.C.!$C$4/P.C.!$C$7)-'1 (4)'!H19&gt;0),(P.C.!$C$4/P.C.!$C$7-'1 (4)'!H19),"0")),0)</f>
        <v>0</v>
      </c>
      <c r="J20" s="294">
        <f>F20*I20*P.C.!$C$5/1000</f>
        <v>0</v>
      </c>
      <c r="K20" s="295">
        <f>J20*P.C.!$C$6</f>
        <v>0</v>
      </c>
      <c r="L20" s="394">
        <f t="shared" si="0"/>
        <v>0</v>
      </c>
      <c r="M20" s="394">
        <f t="shared" si="3"/>
        <v>1868</v>
      </c>
      <c r="N20" s="299">
        <f>ROUND(IF(M20&lt;=P.C.!$C$4/P.C.!$C$7,'1 (4)'!L20,IF(AND('1 (4)'!M20&gt;=P.C.!$C$4/P.C.!$C$7,(P.C.!$C$4/P.C.!$C$7)-'1 (4)'!M19&gt;0),(P.C.!$C$4/P.C.!$C$7-'1 (4)'!M19),"0")),0)</f>
        <v>0</v>
      </c>
      <c r="O20" s="293">
        <f>$F20*N20*P.C.!$C$5/1000</f>
        <v>0</v>
      </c>
      <c r="P20" s="295">
        <f>O20*P.C.!$C$6</f>
        <v>0</v>
      </c>
      <c r="Q20" s="394">
        <f t="shared" si="1"/>
        <v>0</v>
      </c>
      <c r="R20" s="394">
        <f t="shared" si="4"/>
        <v>0</v>
      </c>
      <c r="S20" s="299">
        <f>ROUND(IF(R20&lt;=P.C.!$C$4/P.C.!$C$7,'1 (4)'!Q20,IF(AND('1 (4)'!R20&gt;=P.C.!$C$4/P.C.!$C$7,(P.C.!$C$4/P.C.!$C$7)-'1 (4)'!R19&gt;0),(P.C.!$C$4/P.C.!$C$7-'1 (4)'!R19),"0")),0)</f>
        <v>0</v>
      </c>
      <c r="T20" s="293">
        <f>$F20*S20*P.C.!$C$5/1000</f>
        <v>0</v>
      </c>
      <c r="U20" s="295">
        <f>T20*P.C.!$C$6</f>
        <v>0</v>
      </c>
      <c r="V20" s="394">
        <f t="shared" si="2"/>
        <v>0</v>
      </c>
      <c r="W20" s="394">
        <f t="shared" si="5"/>
        <v>0</v>
      </c>
      <c r="X20" s="302">
        <f>ROUND(IF(W20&lt;=P.C.!$C$4/P.C.!$C$7,'1 (4)'!V20,IF(AND('1 (4)'!W20&gt;=P.C.!$C$4/P.C.!$C$7,(P.C.!$C$4/P.C.!$C$7)-'1 (4)'!W19&gt;0),(P.C.!$C$4/P.C.!$C$7-'1 (4)'!W19),"0")),0)</f>
        <v>0</v>
      </c>
      <c r="Y20" s="293">
        <f>$F20*X20*P.C.!$C$5/1000</f>
        <v>0</v>
      </c>
      <c r="Z20" s="295">
        <f>Y20*P.C.!$C$6</f>
        <v>0</v>
      </c>
      <c r="AA20" s="394">
        <f>IF((V20-X20)=0,V20-X20,($I$29+$N$29+$S$29+$X$29)*-1+P.C.!$C$4)</f>
        <v>0</v>
      </c>
      <c r="AB20" s="394">
        <f t="shared" si="6"/>
        <v>0</v>
      </c>
      <c r="AC20" s="302">
        <f>ROUND(IF(AND(AA20&lt;=P.C.!$C$4/P.C.!$C$7,AA19+AA18+AA17&lt;P.C.!$C$4/P.C.!$C$7),AA20,IF(AND('1 (4)'!AA20&gt;P.C.!$C$4/P.C.!$C$7,P.C.!$C$4/P.C.!$C$7-'1 (4)'!AA19&gt;0),(P.C.!$C$4/P.C.!$C$7-'1 (4)'!AA19),"0")),0)</f>
        <v>0</v>
      </c>
      <c r="AD20" s="293">
        <f>$F20*AC20*P.C.!$C$5/1000</f>
        <v>0</v>
      </c>
      <c r="AE20" s="295">
        <f>AD20*P.C.!$C$6</f>
        <v>0</v>
      </c>
      <c r="AF20" s="288"/>
      <c r="AG20" s="60"/>
      <c r="AH20" s="60"/>
      <c r="AI20" s="58"/>
      <c r="AJ20" s="58"/>
      <c r="AK20" s="58"/>
      <c r="AL20" s="57"/>
    </row>
    <row r="21" spans="1:38" s="118" customFormat="1" ht="15" customHeight="1">
      <c r="B21" s="307"/>
      <c r="C21" s="297" t="str">
        <f>P.C.!B82</f>
        <v>-</v>
      </c>
      <c r="D21" s="338">
        <f>P.C.!C82</f>
        <v>0</v>
      </c>
      <c r="E21" s="298">
        <f>P.C.!D82</f>
        <v>0</v>
      </c>
      <c r="F21" s="299">
        <f>P.C.!E82</f>
        <v>0</v>
      </c>
      <c r="G21" s="299">
        <f>P.C.!F82</f>
        <v>0</v>
      </c>
      <c r="H21" s="402">
        <f t="shared" si="7"/>
        <v>3737</v>
      </c>
      <c r="I21" s="299">
        <f>ROUND(IF(H21&lt;=P.C.!$C$4/P.C.!$C$7,'1 (4)'!G21,IF(AND('1 (4)'!H21&gt;=P.C.!$C$4/P.C.!$C$7,(P.C.!$C$4/P.C.!$C$7)-'1 (4)'!H20&gt;0),(P.C.!$C$4/P.C.!$C$7-'1 (4)'!H20),"0")),0)</f>
        <v>0</v>
      </c>
      <c r="J21" s="300">
        <f>F21*I21*P.C.!$C$5/1000</f>
        <v>0</v>
      </c>
      <c r="K21" s="301">
        <f>J21*P.C.!$C$6</f>
        <v>0</v>
      </c>
      <c r="L21" s="394">
        <f t="shared" si="0"/>
        <v>0</v>
      </c>
      <c r="M21" s="394">
        <f t="shared" si="3"/>
        <v>1868</v>
      </c>
      <c r="N21" s="299">
        <f>ROUND(IF(M21&lt;=P.C.!$C$4/P.C.!$C$7,'1 (4)'!L21,IF(AND('1 (4)'!M21&gt;=P.C.!$C$4/P.C.!$C$7,(P.C.!$C$4/P.C.!$C$7)-'1 (4)'!M20&gt;0),(P.C.!$C$4/P.C.!$C$7-'1 (4)'!M20),"0")),0)</f>
        <v>0</v>
      </c>
      <c r="O21" s="299">
        <f>$F21*N21*P.C.!$C$5/1000</f>
        <v>0</v>
      </c>
      <c r="P21" s="301">
        <f>O21*P.C.!$C$6</f>
        <v>0</v>
      </c>
      <c r="Q21" s="394">
        <f t="shared" si="1"/>
        <v>0</v>
      </c>
      <c r="R21" s="394">
        <f t="shared" si="4"/>
        <v>0</v>
      </c>
      <c r="S21" s="299">
        <f>ROUND(IF(R21&lt;=P.C.!$C$4/P.C.!$C$7,'1 (4)'!Q21,IF(AND('1 (4)'!R21&gt;=P.C.!$C$4/P.C.!$C$7,(P.C.!$C$4/P.C.!$C$7)-'1 (4)'!R20&gt;0),(P.C.!$C$4/P.C.!$C$7-'1 (4)'!R20),"0")),0)</f>
        <v>0</v>
      </c>
      <c r="T21" s="299">
        <f>$F21*S21*P.C.!$C$5/1000</f>
        <v>0</v>
      </c>
      <c r="U21" s="301">
        <f>T21*P.C.!$C$6</f>
        <v>0</v>
      </c>
      <c r="V21" s="394">
        <f t="shared" si="2"/>
        <v>0</v>
      </c>
      <c r="W21" s="394">
        <f t="shared" si="5"/>
        <v>0</v>
      </c>
      <c r="X21" s="302">
        <f>ROUND(IF(W21&lt;=P.C.!$C$4/P.C.!$C$7,'1 (4)'!V21,IF(AND('1 (4)'!W21&gt;=P.C.!$C$4/P.C.!$C$7,(P.C.!$C$4/P.C.!$C$7)-'1 (4)'!W20&gt;0),(P.C.!$C$4/P.C.!$C$7-'1 (4)'!W20),"0")),0)</f>
        <v>0</v>
      </c>
      <c r="Y21" s="299">
        <f>$F21*X21*P.C.!$C$5/1000</f>
        <v>0</v>
      </c>
      <c r="Z21" s="301">
        <f>Y21*P.C.!$C$6</f>
        <v>0</v>
      </c>
      <c r="AA21" s="394">
        <f>IF((V21-X21)=0,V21-X21,($I$29+$N$29+$S$29+$X$29)*-1+P.C.!$C$4)</f>
        <v>0</v>
      </c>
      <c r="AB21" s="394">
        <f t="shared" si="6"/>
        <v>0</v>
      </c>
      <c r="AC21" s="302">
        <f>ROUND(IF(AND(AA21&lt;=P.C.!$C$4/P.C.!$C$7,AA20+AA19+AA18&lt;P.C.!$C$4/P.C.!$C$7),AA21,IF(AND('1 (4)'!AA21&gt;P.C.!$C$4/P.C.!$C$7,P.C.!$C$4/P.C.!$C$7-'1 (4)'!AA20&gt;0),(P.C.!$C$4/P.C.!$C$7-'1 (4)'!AA20),"0")),0)</f>
        <v>0</v>
      </c>
      <c r="AD21" s="299">
        <f>$F21*AC21*P.C.!$C$5/1000</f>
        <v>0</v>
      </c>
      <c r="AE21" s="301">
        <f>AD21*P.C.!$C$6</f>
        <v>0</v>
      </c>
      <c r="AF21" s="288"/>
      <c r="AG21" s="60"/>
      <c r="AH21" s="60"/>
      <c r="AI21" s="58"/>
      <c r="AJ21" s="58"/>
      <c r="AK21" s="58"/>
      <c r="AL21" s="57"/>
    </row>
    <row r="22" spans="1:38" ht="15" customHeight="1">
      <c r="A22" s="118"/>
      <c r="B22" s="306"/>
      <c r="C22" s="290" t="str">
        <f>P.C.!B83</f>
        <v>-</v>
      </c>
      <c r="D22" s="291">
        <f>P.C.!C83</f>
        <v>0</v>
      </c>
      <c r="E22" s="292">
        <f>P.C.!D83</f>
        <v>0</v>
      </c>
      <c r="F22" s="293">
        <f>P.C.!E83</f>
        <v>0</v>
      </c>
      <c r="G22" s="293">
        <f>P.C.!F83</f>
        <v>0</v>
      </c>
      <c r="H22" s="402">
        <f t="shared" si="7"/>
        <v>3737</v>
      </c>
      <c r="I22" s="299">
        <f>ROUND(IF(H22&lt;=P.C.!$C$4/P.C.!$C$7,'1 (4)'!G22,IF(AND('1 (4)'!H22&gt;=P.C.!$C$4/P.C.!$C$7,(P.C.!$C$4/P.C.!$C$7)-'1 (4)'!H21&gt;0),(P.C.!$C$4/P.C.!$C$7-'1 (4)'!H21),"0")),0)</f>
        <v>0</v>
      </c>
      <c r="J22" s="294">
        <f>F22*I22*P.C.!$C$5/1000</f>
        <v>0</v>
      </c>
      <c r="K22" s="295">
        <f>J22*P.C.!$C$6</f>
        <v>0</v>
      </c>
      <c r="L22" s="394">
        <f t="shared" si="0"/>
        <v>0</v>
      </c>
      <c r="M22" s="394">
        <f t="shared" si="3"/>
        <v>1868</v>
      </c>
      <c r="N22" s="299">
        <f>ROUND(IF(M22&lt;=P.C.!$C$4/P.C.!$C$7,'1 (4)'!L22,IF(AND('1 (4)'!M22&gt;=P.C.!$C$4/P.C.!$C$7,(P.C.!$C$4/P.C.!$C$7)-'1 (4)'!M21&gt;0),(P.C.!$C$4/P.C.!$C$7-'1 (4)'!M21),"0")),0)</f>
        <v>0</v>
      </c>
      <c r="O22" s="293">
        <f>$F22*N22*P.C.!$C$5/1000</f>
        <v>0</v>
      </c>
      <c r="P22" s="295">
        <f>O22*P.C.!$C$6</f>
        <v>0</v>
      </c>
      <c r="Q22" s="394">
        <f t="shared" si="1"/>
        <v>0</v>
      </c>
      <c r="R22" s="394">
        <f t="shared" si="4"/>
        <v>0</v>
      </c>
      <c r="S22" s="299">
        <f>ROUND(IF(R22&lt;=P.C.!$C$4/P.C.!$C$7,'1 (4)'!Q22,IF(AND('1 (4)'!R22&gt;=P.C.!$C$4/P.C.!$C$7,(P.C.!$C$4/P.C.!$C$7)-'1 (4)'!R21&gt;0),(P.C.!$C$4/P.C.!$C$7-'1 (4)'!R21),"0")),0)</f>
        <v>0</v>
      </c>
      <c r="T22" s="293">
        <f>$F22*S22*P.C.!$C$5/1000</f>
        <v>0</v>
      </c>
      <c r="U22" s="295">
        <f>T22*P.C.!$C$6</f>
        <v>0</v>
      </c>
      <c r="V22" s="394">
        <f t="shared" si="2"/>
        <v>0</v>
      </c>
      <c r="W22" s="394">
        <f t="shared" si="5"/>
        <v>0</v>
      </c>
      <c r="X22" s="302">
        <f>ROUND(IF(W22&lt;=P.C.!$C$4/P.C.!$C$7,'1 (4)'!V22,IF(AND('1 (4)'!W22&gt;=P.C.!$C$4/P.C.!$C$7,(P.C.!$C$4/P.C.!$C$7)-'1 (4)'!W21&gt;0),(P.C.!$C$4/P.C.!$C$7-'1 (4)'!W21),"0")),0)</f>
        <v>0</v>
      </c>
      <c r="Y22" s="293">
        <f>$F22*X22*P.C.!$C$5/1000</f>
        <v>0</v>
      </c>
      <c r="Z22" s="295">
        <f>Y22*P.C.!$C$6</f>
        <v>0</v>
      </c>
      <c r="AA22" s="394">
        <f>IF((V22-X22)=0,V22-X22,($I$29+$N$29+$S$29+$X$29)*-1+P.C.!$C$4)</f>
        <v>0</v>
      </c>
      <c r="AB22" s="394">
        <f t="shared" si="6"/>
        <v>0</v>
      </c>
      <c r="AC22" s="302">
        <f>ROUND(IF(AND(AA22&lt;=P.C.!$C$4/P.C.!$C$7,AA21+AA20+AA19&lt;P.C.!$C$4/P.C.!$C$7),AA22,IF(AND('1 (4)'!AA22&gt;P.C.!$C$4/P.C.!$C$7,P.C.!$C$4/P.C.!$C$7-'1 (4)'!AA21&gt;0),(P.C.!$C$4/P.C.!$C$7-'1 (4)'!AA21),"0")),0)</f>
        <v>0</v>
      </c>
      <c r="AD22" s="293">
        <f>$F22*AC22*P.C.!$C$5/1000</f>
        <v>0</v>
      </c>
      <c r="AE22" s="295">
        <f>AD22*P.C.!$C$6</f>
        <v>0</v>
      </c>
      <c r="AF22" s="288"/>
      <c r="AG22" s="60"/>
      <c r="AH22" s="60"/>
      <c r="AI22" s="58"/>
      <c r="AJ22" s="58"/>
      <c r="AK22" s="58"/>
      <c r="AL22" s="57"/>
    </row>
    <row r="23" spans="1:38" s="118" customFormat="1" ht="15" customHeight="1">
      <c r="B23" s="307"/>
      <c r="C23" s="297" t="str">
        <f>P.C.!B84</f>
        <v>-</v>
      </c>
      <c r="D23" s="338">
        <f>P.C.!C84</f>
        <v>0</v>
      </c>
      <c r="E23" s="298">
        <f>P.C.!D84</f>
        <v>0</v>
      </c>
      <c r="F23" s="299">
        <f>P.C.!E84</f>
        <v>0</v>
      </c>
      <c r="G23" s="299">
        <f>P.C.!F84</f>
        <v>0</v>
      </c>
      <c r="H23" s="402">
        <f t="shared" si="7"/>
        <v>3737</v>
      </c>
      <c r="I23" s="299">
        <f>ROUND(IF(H23&lt;=P.C.!$C$4/P.C.!$C$7,'1 (4)'!G23,IF(AND('1 (4)'!H23&gt;=P.C.!$C$4/P.C.!$C$7,(P.C.!$C$4/P.C.!$C$7)-'1 (4)'!H22&gt;0),(P.C.!$C$4/P.C.!$C$7-'1 (4)'!H22),"0")),0)</f>
        <v>0</v>
      </c>
      <c r="J23" s="300">
        <f>F23*I23*P.C.!$C$5/1000</f>
        <v>0</v>
      </c>
      <c r="K23" s="301">
        <f>J23*P.C.!$C$6</f>
        <v>0</v>
      </c>
      <c r="L23" s="394">
        <f t="shared" si="0"/>
        <v>0</v>
      </c>
      <c r="M23" s="394">
        <f t="shared" si="3"/>
        <v>1868</v>
      </c>
      <c r="N23" s="299">
        <f>ROUND(IF(M23&lt;=P.C.!$C$4/P.C.!$C$7,'1 (4)'!L23,IF(AND('1 (4)'!M23&gt;=P.C.!$C$4/P.C.!$C$7,(P.C.!$C$4/P.C.!$C$7)-'1 (4)'!M22&gt;0),(P.C.!$C$4/P.C.!$C$7-'1 (4)'!M22),"0")),0)</f>
        <v>0</v>
      </c>
      <c r="O23" s="299">
        <f>$F23*N23*P.C.!$C$5/1000</f>
        <v>0</v>
      </c>
      <c r="P23" s="301">
        <f>O23*P.C.!$C$6</f>
        <v>0</v>
      </c>
      <c r="Q23" s="394">
        <f t="shared" si="1"/>
        <v>0</v>
      </c>
      <c r="R23" s="394">
        <f t="shared" si="4"/>
        <v>0</v>
      </c>
      <c r="S23" s="299">
        <f>ROUND(IF(R23&lt;=P.C.!$C$4/P.C.!$C$7,'1 (4)'!Q23,IF(AND('1 (4)'!R23&gt;=P.C.!$C$4/P.C.!$C$7,(P.C.!$C$4/P.C.!$C$7)-'1 (4)'!R22&gt;0),(P.C.!$C$4/P.C.!$C$7-'1 (4)'!R22),"0")),0)</f>
        <v>0</v>
      </c>
      <c r="T23" s="299">
        <f>$F23*S23*P.C.!$C$5/1000</f>
        <v>0</v>
      </c>
      <c r="U23" s="301">
        <f>T23*P.C.!$C$6</f>
        <v>0</v>
      </c>
      <c r="V23" s="394">
        <f t="shared" si="2"/>
        <v>0</v>
      </c>
      <c r="W23" s="394">
        <f t="shared" si="5"/>
        <v>0</v>
      </c>
      <c r="X23" s="302">
        <f>ROUND(IF(W23&lt;=P.C.!$C$4/P.C.!$C$7,'1 (4)'!V23,IF(AND('1 (4)'!W23&gt;=P.C.!$C$4/P.C.!$C$7,(P.C.!$C$4/P.C.!$C$7)-'1 (4)'!W22&gt;0),(P.C.!$C$4/P.C.!$C$7-'1 (4)'!W22),"0")),0)</f>
        <v>0</v>
      </c>
      <c r="Y23" s="299">
        <f>$F23*X23*P.C.!$C$5/1000</f>
        <v>0</v>
      </c>
      <c r="Z23" s="301">
        <f>Y23*P.C.!$C$6</f>
        <v>0</v>
      </c>
      <c r="AA23" s="394">
        <f>IF((V23-X23)=0,V23-X23,($I$29+$N$29+$S$29+$X$29)*-1+P.C.!$C$4)</f>
        <v>0</v>
      </c>
      <c r="AB23" s="394">
        <f t="shared" si="6"/>
        <v>0</v>
      </c>
      <c r="AC23" s="302">
        <f>ROUND(IF(AND(AA23&lt;=P.C.!$C$4/P.C.!$C$7,AA22+AA21+AA20&lt;P.C.!$C$4/P.C.!$C$7),AA23,IF(AND('1 (4)'!AA23&gt;P.C.!$C$4/P.C.!$C$7,P.C.!$C$4/P.C.!$C$7-'1 (4)'!AA22&gt;0),(P.C.!$C$4/P.C.!$C$7-'1 (4)'!AA22),"0")),0)</f>
        <v>0</v>
      </c>
      <c r="AD23" s="299">
        <f>$F23*AC23*P.C.!$C$5/1000</f>
        <v>0</v>
      </c>
      <c r="AE23" s="301">
        <f>AD23*P.C.!$C$6</f>
        <v>0</v>
      </c>
      <c r="AF23" s="288"/>
      <c r="AG23" s="60"/>
      <c r="AH23" s="60"/>
      <c r="AI23" s="58"/>
      <c r="AJ23" s="58"/>
      <c r="AK23" s="58"/>
      <c r="AL23" s="57"/>
    </row>
    <row r="24" spans="1:38" ht="15" customHeight="1">
      <c r="A24" s="118"/>
      <c r="B24" s="306"/>
      <c r="C24" s="290" t="str">
        <f>P.C.!B85</f>
        <v>-</v>
      </c>
      <c r="D24" s="291">
        <f>P.C.!C85</f>
        <v>0</v>
      </c>
      <c r="E24" s="292">
        <f>P.C.!D85</f>
        <v>0</v>
      </c>
      <c r="F24" s="293">
        <f>P.C.!E85</f>
        <v>0</v>
      </c>
      <c r="G24" s="293">
        <f>P.C.!F85</f>
        <v>0</v>
      </c>
      <c r="H24" s="402">
        <f t="shared" si="7"/>
        <v>3737</v>
      </c>
      <c r="I24" s="299">
        <f>ROUND(IF(H24&lt;=P.C.!$C$4/P.C.!$C$7,'1 (4)'!G24,IF(AND('1 (4)'!H24&gt;=P.C.!$C$4/P.C.!$C$7,(P.C.!$C$4/P.C.!$C$7)-'1 (4)'!H23&gt;0),(P.C.!$C$4/P.C.!$C$7-'1 (4)'!H23),"0")),0)</f>
        <v>0</v>
      </c>
      <c r="J24" s="294">
        <f>F24*I24*P.C.!$C$5/1000</f>
        <v>0</v>
      </c>
      <c r="K24" s="295">
        <f>J24*P.C.!$C$6</f>
        <v>0</v>
      </c>
      <c r="L24" s="394">
        <f t="shared" si="0"/>
        <v>0</v>
      </c>
      <c r="M24" s="394">
        <f t="shared" si="3"/>
        <v>1868</v>
      </c>
      <c r="N24" s="299">
        <f>ROUND(IF(M24&lt;=P.C.!$C$4/P.C.!$C$7,'1 (4)'!L24,IF(AND('1 (4)'!M24&gt;=P.C.!$C$4/P.C.!$C$7,(P.C.!$C$4/P.C.!$C$7)-'1 (4)'!M23&gt;0),(P.C.!$C$4/P.C.!$C$7-'1 (4)'!M23),"0")),0)</f>
        <v>0</v>
      </c>
      <c r="O24" s="293">
        <f>$F24*N24*P.C.!$C$5/1000</f>
        <v>0</v>
      </c>
      <c r="P24" s="295">
        <f>O24*P.C.!$C$6</f>
        <v>0</v>
      </c>
      <c r="Q24" s="394">
        <f t="shared" si="1"/>
        <v>0</v>
      </c>
      <c r="R24" s="394">
        <f t="shared" si="4"/>
        <v>0</v>
      </c>
      <c r="S24" s="299">
        <f>ROUND(IF(R24&lt;=P.C.!$C$4/P.C.!$C$7,'1 (4)'!Q24,IF(AND('1 (4)'!R24&gt;=P.C.!$C$4/P.C.!$C$7,(P.C.!$C$4/P.C.!$C$7)-'1 (4)'!R23&gt;0),(P.C.!$C$4/P.C.!$C$7-'1 (4)'!R23),"0")),0)</f>
        <v>0</v>
      </c>
      <c r="T24" s="293">
        <f>$F24*S24*P.C.!$C$5/1000</f>
        <v>0</v>
      </c>
      <c r="U24" s="295">
        <f>T24*P.C.!$C$6</f>
        <v>0</v>
      </c>
      <c r="V24" s="394">
        <f t="shared" si="2"/>
        <v>0</v>
      </c>
      <c r="W24" s="394">
        <f t="shared" si="5"/>
        <v>0</v>
      </c>
      <c r="X24" s="302">
        <f>ROUND(IF(W24&lt;=P.C.!$C$4/P.C.!$C$7,'1 (4)'!V24,IF(AND('1 (4)'!W24&gt;=P.C.!$C$4/P.C.!$C$7,(P.C.!$C$4/P.C.!$C$7)-'1 (4)'!W23&gt;0),(P.C.!$C$4/P.C.!$C$7-'1 (4)'!W23),"0")),0)</f>
        <v>0</v>
      </c>
      <c r="Y24" s="293">
        <f>$F24*X24*P.C.!$C$5/1000</f>
        <v>0</v>
      </c>
      <c r="Z24" s="295">
        <f>Y24*P.C.!$C$6</f>
        <v>0</v>
      </c>
      <c r="AA24" s="394">
        <f>IF((V24-X24)=0,V24-X24,($I$29+$N$29+$S$29+$X$29)*-1+P.C.!$C$4)</f>
        <v>0</v>
      </c>
      <c r="AB24" s="394">
        <f t="shared" si="6"/>
        <v>0</v>
      </c>
      <c r="AC24" s="302">
        <f>ROUND(IF(AND(AA24&lt;=P.C.!$C$4/P.C.!$C$7,AA23+AA22+AA21&lt;P.C.!$C$4/P.C.!$C$7),AA24,IF(AND('1 (4)'!AA24&gt;P.C.!$C$4/P.C.!$C$7,P.C.!$C$4/P.C.!$C$7-'1 (4)'!AA23&gt;0),(P.C.!$C$4/P.C.!$C$7-'1 (4)'!AA23),"0")),0)</f>
        <v>0</v>
      </c>
      <c r="AD24" s="293">
        <f>$F24*AC24*P.C.!$C$5/1000</f>
        <v>0</v>
      </c>
      <c r="AE24" s="295">
        <f>AD24*P.C.!$C$6</f>
        <v>0</v>
      </c>
      <c r="AF24" s="288"/>
      <c r="AG24" s="60"/>
      <c r="AH24" s="60"/>
      <c r="AI24" s="58"/>
      <c r="AJ24" s="58"/>
      <c r="AK24" s="58"/>
      <c r="AL24" s="57"/>
    </row>
    <row r="25" spans="1:38" s="118" customFormat="1" ht="15" customHeight="1">
      <c r="B25" s="307"/>
      <c r="C25" s="297" t="str">
        <f>P.C.!B86</f>
        <v>-</v>
      </c>
      <c r="D25" s="338">
        <f>P.C.!C86</f>
        <v>0</v>
      </c>
      <c r="E25" s="298">
        <f>P.C.!D86</f>
        <v>0</v>
      </c>
      <c r="F25" s="299">
        <f>P.C.!E86</f>
        <v>0</v>
      </c>
      <c r="G25" s="299">
        <f>P.C.!F86</f>
        <v>0</v>
      </c>
      <c r="H25" s="402">
        <f t="shared" si="7"/>
        <v>3737</v>
      </c>
      <c r="I25" s="299">
        <f>ROUND(IF(H25&lt;=P.C.!$C$4/P.C.!$C$7,'1 (4)'!G25,IF(AND('1 (4)'!H25&gt;=P.C.!$C$4/P.C.!$C$7,(P.C.!$C$4/P.C.!$C$7)-'1 (4)'!H24&gt;0),(P.C.!$C$4/P.C.!$C$7-'1 (4)'!H24),"0")),0)</f>
        <v>0</v>
      </c>
      <c r="J25" s="300">
        <f>F25*I25*P.C.!$C$5/1000</f>
        <v>0</v>
      </c>
      <c r="K25" s="301">
        <f>J25*P.C.!$C$6</f>
        <v>0</v>
      </c>
      <c r="L25" s="394">
        <f t="shared" si="0"/>
        <v>0</v>
      </c>
      <c r="M25" s="394">
        <f t="shared" si="3"/>
        <v>1868</v>
      </c>
      <c r="N25" s="299">
        <f>ROUND(IF(M25&lt;=P.C.!$C$4/P.C.!$C$7,'1 (4)'!L25,IF(AND('1 (4)'!M25&gt;=P.C.!$C$4/P.C.!$C$7,(P.C.!$C$4/P.C.!$C$7)-'1 (4)'!M24&gt;0),(P.C.!$C$4/P.C.!$C$7-'1 (4)'!M24),"0")),0)</f>
        <v>0</v>
      </c>
      <c r="O25" s="299">
        <f>$F25*N25*P.C.!$C$5/1000</f>
        <v>0</v>
      </c>
      <c r="P25" s="301">
        <f>O25*P.C.!$C$6</f>
        <v>0</v>
      </c>
      <c r="Q25" s="394">
        <f t="shared" si="1"/>
        <v>0</v>
      </c>
      <c r="R25" s="394">
        <f t="shared" si="4"/>
        <v>0</v>
      </c>
      <c r="S25" s="299">
        <f>ROUND(IF(R25&lt;=P.C.!$C$4/P.C.!$C$7,'1 (4)'!Q25,IF(AND('1 (4)'!R25&gt;=P.C.!$C$4/P.C.!$C$7,(P.C.!$C$4/P.C.!$C$7)-'1 (4)'!R24&gt;0),(P.C.!$C$4/P.C.!$C$7-'1 (4)'!R24),"0")),0)</f>
        <v>0</v>
      </c>
      <c r="T25" s="299">
        <f>$F25*S25*P.C.!$C$5/1000</f>
        <v>0</v>
      </c>
      <c r="U25" s="301">
        <f>T25*P.C.!$C$6</f>
        <v>0</v>
      </c>
      <c r="V25" s="394">
        <f t="shared" si="2"/>
        <v>0</v>
      </c>
      <c r="W25" s="394">
        <f t="shared" si="5"/>
        <v>0</v>
      </c>
      <c r="X25" s="302">
        <f>ROUND(IF(W25&lt;=P.C.!$C$4/P.C.!$C$7,'1 (4)'!V25,IF(AND('1 (4)'!W25&gt;=P.C.!$C$4/P.C.!$C$7,(P.C.!$C$4/P.C.!$C$7)-'1 (4)'!W24&gt;0),(P.C.!$C$4/P.C.!$C$7-'1 (4)'!W24),"0")),0)</f>
        <v>0</v>
      </c>
      <c r="Y25" s="299">
        <f>$F25*X25*P.C.!$C$5/1000</f>
        <v>0</v>
      </c>
      <c r="Z25" s="301">
        <f>Y25*P.C.!$C$6</f>
        <v>0</v>
      </c>
      <c r="AA25" s="394">
        <f>IF((V25-X25)=0,V25-X25,($I$29+$N$29+$S$29+$X$29)*-1+P.C.!$C$4)</f>
        <v>0</v>
      </c>
      <c r="AB25" s="394">
        <f t="shared" si="6"/>
        <v>0</v>
      </c>
      <c r="AC25" s="302">
        <f>ROUND(IF(AND(AA25&lt;=P.C.!$C$4/P.C.!$C$7,AA24+AA23+AA22&lt;P.C.!$C$4/P.C.!$C$7),AA25,IF(AND('1 (4)'!AA25&gt;P.C.!$C$4/P.C.!$C$7,P.C.!$C$4/P.C.!$C$7-'1 (4)'!AA24&gt;0),(P.C.!$C$4/P.C.!$C$7-'1 (4)'!AA24),"0")),0)</f>
        <v>0</v>
      </c>
      <c r="AD25" s="299">
        <f>$F25*AC25*P.C.!$C$5/1000</f>
        <v>0</v>
      </c>
      <c r="AE25" s="301">
        <f>AD25*P.C.!$C$6</f>
        <v>0</v>
      </c>
      <c r="AF25" s="288"/>
      <c r="AG25" s="60"/>
      <c r="AH25" s="60"/>
      <c r="AI25" s="58"/>
      <c r="AJ25" s="58"/>
      <c r="AK25" s="58"/>
      <c r="AL25" s="57"/>
    </row>
    <row r="26" spans="1:38" ht="15" customHeight="1">
      <c r="A26" s="118"/>
      <c r="B26" s="306"/>
      <c r="C26" s="290" t="str">
        <f>P.C.!B87</f>
        <v>-</v>
      </c>
      <c r="D26" s="291">
        <f>P.C.!C87</f>
        <v>0</v>
      </c>
      <c r="E26" s="292">
        <f>P.C.!D87</f>
        <v>0</v>
      </c>
      <c r="F26" s="293">
        <f>P.C.!E87</f>
        <v>0</v>
      </c>
      <c r="G26" s="293">
        <f>P.C.!F87</f>
        <v>0</v>
      </c>
      <c r="H26" s="402">
        <f t="shared" si="7"/>
        <v>3737</v>
      </c>
      <c r="I26" s="299">
        <f>ROUND(IF(H26&lt;=P.C.!$C$4/P.C.!$C$7,'1 (4)'!G26,IF(AND('1 (4)'!H26&gt;=P.C.!$C$4/P.C.!$C$7,(P.C.!$C$4/P.C.!$C$7)-'1 (4)'!H25&gt;0),(P.C.!$C$4/P.C.!$C$7-'1 (4)'!H25),"0")),0)</f>
        <v>0</v>
      </c>
      <c r="J26" s="294">
        <f>F26*I26*P.C.!$C$5/1000</f>
        <v>0</v>
      </c>
      <c r="K26" s="295">
        <f>J26*P.C.!$C$6</f>
        <v>0</v>
      </c>
      <c r="L26" s="394">
        <f t="shared" si="0"/>
        <v>0</v>
      </c>
      <c r="M26" s="394">
        <f t="shared" si="3"/>
        <v>1868</v>
      </c>
      <c r="N26" s="299">
        <f>ROUND(IF(M26&lt;=P.C.!$C$4/P.C.!$C$7,'1 (4)'!L26,IF(AND('1 (4)'!M26&gt;=P.C.!$C$4/P.C.!$C$7,(P.C.!$C$4/P.C.!$C$7)-'1 (4)'!M25&gt;0),(P.C.!$C$4/P.C.!$C$7-'1 (4)'!M25),"0")),0)</f>
        <v>0</v>
      </c>
      <c r="O26" s="293">
        <f>$F26*N26*P.C.!$C$5/1000</f>
        <v>0</v>
      </c>
      <c r="P26" s="295">
        <f>O26*P.C.!$C$6</f>
        <v>0</v>
      </c>
      <c r="Q26" s="394">
        <f t="shared" si="1"/>
        <v>0</v>
      </c>
      <c r="R26" s="394">
        <f t="shared" si="4"/>
        <v>0</v>
      </c>
      <c r="S26" s="299">
        <f>ROUND(IF(R26&lt;=P.C.!$C$4/P.C.!$C$7,'1 (4)'!Q26,IF(AND('1 (4)'!R26&gt;=P.C.!$C$4/P.C.!$C$7,(P.C.!$C$4/P.C.!$C$7)-'1 (4)'!R25&gt;0),(P.C.!$C$4/P.C.!$C$7-'1 (4)'!R25),"0")),0)</f>
        <v>0</v>
      </c>
      <c r="T26" s="293">
        <f>$F26*S26*P.C.!$C$5/1000</f>
        <v>0</v>
      </c>
      <c r="U26" s="295">
        <f>T26*P.C.!$C$6</f>
        <v>0</v>
      </c>
      <c r="V26" s="394">
        <f t="shared" si="2"/>
        <v>0</v>
      </c>
      <c r="W26" s="394">
        <f t="shared" si="5"/>
        <v>0</v>
      </c>
      <c r="X26" s="302">
        <f>ROUND(IF(W26&lt;=P.C.!$C$4/P.C.!$C$7,'1 (4)'!V26,IF(AND('1 (4)'!W26&gt;=P.C.!$C$4/P.C.!$C$7,(P.C.!$C$4/P.C.!$C$7)-'1 (4)'!W25&gt;0),(P.C.!$C$4/P.C.!$C$7-'1 (4)'!W25),"0")),0)</f>
        <v>0</v>
      </c>
      <c r="Y26" s="293">
        <f>$F26*X26*P.C.!$C$5/1000</f>
        <v>0</v>
      </c>
      <c r="Z26" s="295">
        <f>Y26*P.C.!$C$6</f>
        <v>0</v>
      </c>
      <c r="AA26" s="394">
        <f>IF((V26-X26)=0,V26-X26,($I$29+$N$29+$S$29+$X$29)*-1+P.C.!$C$4)</f>
        <v>0</v>
      </c>
      <c r="AB26" s="394">
        <f t="shared" si="6"/>
        <v>0</v>
      </c>
      <c r="AC26" s="302">
        <f>ROUND(IF(AND(AA26&lt;=P.C.!$C$4/P.C.!$C$7,AA25+AA24+AA23&lt;P.C.!$C$4/P.C.!$C$7),AA26,IF(AND('1 (4)'!AA26&gt;P.C.!$C$4/P.C.!$C$7,P.C.!$C$4/P.C.!$C$7-'1 (4)'!AA25&gt;0),(P.C.!$C$4/P.C.!$C$7-'1 (4)'!AA25),"0")),0)</f>
        <v>0</v>
      </c>
      <c r="AD26" s="293">
        <f>$F26*AC26*P.C.!$C$5/1000</f>
        <v>0</v>
      </c>
      <c r="AE26" s="295">
        <f>AD26*P.C.!$C$6</f>
        <v>0</v>
      </c>
      <c r="AF26" s="288"/>
      <c r="AG26" s="60"/>
      <c r="AH26" s="60"/>
      <c r="AI26" s="58"/>
      <c r="AJ26" s="58"/>
      <c r="AK26" s="58"/>
      <c r="AL26" s="57"/>
    </row>
    <row r="27" spans="1:38" s="118" customFormat="1" ht="15" customHeight="1">
      <c r="B27" s="307"/>
      <c r="C27" s="297" t="str">
        <f>P.C.!B88</f>
        <v>-</v>
      </c>
      <c r="D27" s="338">
        <f>P.C.!C88</f>
        <v>0</v>
      </c>
      <c r="E27" s="298">
        <f>P.C.!D88</f>
        <v>0</v>
      </c>
      <c r="F27" s="299">
        <f>P.C.!E88</f>
        <v>0</v>
      </c>
      <c r="G27" s="299">
        <f>P.C.!F88</f>
        <v>0</v>
      </c>
      <c r="H27" s="402">
        <f t="shared" si="7"/>
        <v>3737</v>
      </c>
      <c r="I27" s="299">
        <f>ROUND(IF(H27&lt;=P.C.!$C$4/P.C.!$C$7,'1 (4)'!G27,IF(AND('1 (4)'!H27&gt;=P.C.!$C$4/P.C.!$C$7,(P.C.!$C$4/P.C.!$C$7)-'1 (4)'!H26&gt;0),(P.C.!$C$4/P.C.!$C$7-'1 (4)'!H26),"0")),0)</f>
        <v>0</v>
      </c>
      <c r="J27" s="300">
        <f>F27*I27*P.C.!$C$5/1000</f>
        <v>0</v>
      </c>
      <c r="K27" s="301">
        <f>J27*P.C.!$C$6</f>
        <v>0</v>
      </c>
      <c r="L27" s="394">
        <f t="shared" si="0"/>
        <v>0</v>
      </c>
      <c r="M27" s="394">
        <f t="shared" si="3"/>
        <v>1868</v>
      </c>
      <c r="N27" s="299">
        <f>ROUND(IF(M27&lt;=P.C.!$C$4/P.C.!$C$7,'1 (4)'!L27,IF(AND('1 (4)'!M27&gt;=P.C.!$C$4/P.C.!$C$7,(P.C.!$C$4/P.C.!$C$7)-'1 (4)'!M26&gt;0),(P.C.!$C$4/P.C.!$C$7-'1 (4)'!M26),"0")),0)</f>
        <v>0</v>
      </c>
      <c r="O27" s="299">
        <f>$F27*N27*P.C.!$C$5/1000</f>
        <v>0</v>
      </c>
      <c r="P27" s="301">
        <f>O27*P.C.!$C$6</f>
        <v>0</v>
      </c>
      <c r="Q27" s="394">
        <f t="shared" si="1"/>
        <v>0</v>
      </c>
      <c r="R27" s="394">
        <f t="shared" si="4"/>
        <v>0</v>
      </c>
      <c r="S27" s="299">
        <f>ROUND(IF(R27&lt;=P.C.!$C$4/P.C.!$C$7,'1 (4)'!Q27,IF(AND('1 (4)'!R27&gt;=P.C.!$C$4/P.C.!$C$7,(P.C.!$C$4/P.C.!$C$7)-'1 (4)'!R26&gt;0),(P.C.!$C$4/P.C.!$C$7-'1 (4)'!R26),"0")),0)</f>
        <v>0</v>
      </c>
      <c r="T27" s="299">
        <f>$F27*S27*P.C.!$C$5/1000</f>
        <v>0</v>
      </c>
      <c r="U27" s="301">
        <f>T27*P.C.!$C$6</f>
        <v>0</v>
      </c>
      <c r="V27" s="394">
        <f t="shared" si="2"/>
        <v>0</v>
      </c>
      <c r="W27" s="394">
        <f t="shared" si="5"/>
        <v>0</v>
      </c>
      <c r="X27" s="302">
        <f>ROUND(IF(W27&lt;=P.C.!$C$4/P.C.!$C$7,'1 (4)'!V27,IF(AND('1 (4)'!W27&gt;=P.C.!$C$4/P.C.!$C$7,(P.C.!$C$4/P.C.!$C$7)-'1 (4)'!W26&gt;0),(P.C.!$C$4/P.C.!$C$7-'1 (4)'!W26),"0")),0)</f>
        <v>0</v>
      </c>
      <c r="Y27" s="299">
        <f>$F27*X27*P.C.!$C$5/1000</f>
        <v>0</v>
      </c>
      <c r="Z27" s="301">
        <f>Y27*P.C.!$C$6</f>
        <v>0</v>
      </c>
      <c r="AA27" s="394">
        <f>IF((V27-X27)=0,V27-X27,($I$29+$N$29+$S$29+$X$29)*-1+P.C.!$C$4)</f>
        <v>0</v>
      </c>
      <c r="AB27" s="394">
        <f t="shared" si="6"/>
        <v>0</v>
      </c>
      <c r="AC27" s="302">
        <f>ROUND(IF(AND(AA27&lt;=P.C.!$C$4/P.C.!$C$7,AA26+AA25+AA24&lt;P.C.!$C$4/P.C.!$C$7),AA27,IF(AND('1 (4)'!AA27&gt;P.C.!$C$4/P.C.!$C$7,P.C.!$C$4/P.C.!$C$7-'1 (4)'!AA26&gt;0),(P.C.!$C$4/P.C.!$C$7-'1 (4)'!AA26),"0")),0)</f>
        <v>0</v>
      </c>
      <c r="AD27" s="299">
        <f>$F27*AC27*P.C.!$C$5/1000</f>
        <v>0</v>
      </c>
      <c r="AE27" s="301">
        <f>AD27*P.C.!$C$6</f>
        <v>0</v>
      </c>
      <c r="AF27" s="288"/>
      <c r="AG27" s="60"/>
      <c r="AH27" s="60"/>
      <c r="AI27" s="58"/>
      <c r="AJ27" s="58"/>
      <c r="AK27" s="58"/>
      <c r="AL27" s="57"/>
    </row>
    <row r="28" spans="1:38" ht="15" customHeight="1">
      <c r="A28" s="118"/>
      <c r="B28" s="308" t="s">
        <v>268</v>
      </c>
      <c r="C28" s="290" t="str">
        <f>P.C.!B89</f>
        <v>Pontos Reprimidos</v>
      </c>
      <c r="D28" s="291">
        <f>P.C.!C89</f>
        <v>247.33090714476853</v>
      </c>
      <c r="E28" s="292">
        <f>P.C.!D89</f>
        <v>0</v>
      </c>
      <c r="F28" s="293">
        <f>P.C.!E89</f>
        <v>247.33090714476853</v>
      </c>
      <c r="G28" s="293">
        <f>P.C.!F89</f>
        <v>0</v>
      </c>
      <c r="H28" s="402">
        <f t="shared" si="7"/>
        <v>3737</v>
      </c>
      <c r="I28" s="299">
        <f>ROUND(IF(H28&lt;=P.C.!$C$4/P.C.!$C$7,'1 (4)'!G28,IF(AND('1 (4)'!H28&gt;=P.C.!$C$4/P.C.!$C$7,(P.C.!$C$4/P.C.!$C$7)-'1 (4)'!H27&gt;0),(P.C.!$C$4/P.C.!$C$7-'1 (4)'!H27),"0")),0)</f>
        <v>0</v>
      </c>
      <c r="J28" s="294">
        <f>F28*I28*P.C.!$C$5/1000</f>
        <v>0</v>
      </c>
      <c r="K28" s="295">
        <f>J28*P.C.!$C$6</f>
        <v>0</v>
      </c>
      <c r="L28" s="394">
        <f t="shared" si="0"/>
        <v>0</v>
      </c>
      <c r="M28" s="394">
        <f t="shared" si="3"/>
        <v>1868</v>
      </c>
      <c r="N28" s="299">
        <f>ROUND(IF(M28&lt;=P.C.!$C$4/P.C.!$C$7,'1 (4)'!L28,IF(AND('1 (4)'!M28&gt;=P.C.!$C$4/P.C.!$C$7,(P.C.!$C$4/P.C.!$C$7)-'1 (4)'!M27&gt;0),(P.C.!$C$4/P.C.!$C$7-'1 (4)'!M27),"0")),0)</f>
        <v>0</v>
      </c>
      <c r="O28" s="293">
        <f>$F28*N28*P.C.!$C$5/1000</f>
        <v>0</v>
      </c>
      <c r="P28" s="295">
        <f>O28*P.C.!$C$6</f>
        <v>0</v>
      </c>
      <c r="Q28" s="394">
        <f t="shared" si="1"/>
        <v>0</v>
      </c>
      <c r="R28" s="394">
        <f t="shared" si="4"/>
        <v>0</v>
      </c>
      <c r="S28" s="299">
        <f>ROUND(IF(R28&lt;=P.C.!$C$4/P.C.!$C$7,'1 (4)'!Q28,IF(AND('1 (4)'!R28&gt;=P.C.!$C$4/P.C.!$C$7,(P.C.!$C$4/P.C.!$C$7)-'1 (4)'!R27&gt;0),(P.C.!$C$4/P.C.!$C$7-'1 (4)'!R27),"0")),0)</f>
        <v>0</v>
      </c>
      <c r="T28" s="293">
        <f>$F28*S28*P.C.!$C$5/1000</f>
        <v>0</v>
      </c>
      <c r="U28" s="295">
        <f>T28*P.C.!$C$6</f>
        <v>0</v>
      </c>
      <c r="V28" s="394">
        <f t="shared" si="2"/>
        <v>0</v>
      </c>
      <c r="W28" s="394">
        <f t="shared" si="5"/>
        <v>0</v>
      </c>
      <c r="X28" s="302">
        <f>ROUND(IF(W28&lt;=P.C.!$C$4/P.C.!$C$7,'1 (4)'!V28,IF(AND('1 (4)'!W28&gt;=P.C.!$C$4/P.C.!$C$7,(P.C.!$C$4/P.C.!$C$7)-'1 (4)'!W27&gt;0),(P.C.!$C$4/P.C.!$C$7-'1 (4)'!W27),"0")),0)</f>
        <v>0</v>
      </c>
      <c r="Y28" s="293">
        <f>$F28*X28*P.C.!$C$5/1000</f>
        <v>0</v>
      </c>
      <c r="Z28" s="295">
        <f>Y28*P.C.!$C$6</f>
        <v>0</v>
      </c>
      <c r="AA28" s="394">
        <f>IF((V28-X28)=0,V28-X28,($I$29+$N$29+$S$29+$X$29)*-1+P.C.!$C$4)</f>
        <v>0</v>
      </c>
      <c r="AB28" s="394">
        <f t="shared" si="6"/>
        <v>0</v>
      </c>
      <c r="AC28" s="302">
        <f>ROUND(IF(AND(AA28&lt;=P.C.!$C$4/P.C.!$C$7,AA27+AA26+AA25&lt;P.C.!$C$4/P.C.!$C$7),AA28,IF(AND('1 (4)'!AA28&gt;P.C.!$C$4/P.C.!$C$7,P.C.!$C$4/P.C.!$C$7-'1 (4)'!AA27&gt;0),(P.C.!$C$4/P.C.!$C$7-'1 (4)'!AA27),"0")),0)</f>
        <v>0</v>
      </c>
      <c r="AD28" s="293">
        <f>$F28*AC28*P.C.!$C$5/1000</f>
        <v>0</v>
      </c>
      <c r="AE28" s="295">
        <f>AD28*P.C.!$C$6</f>
        <v>0</v>
      </c>
      <c r="AF28" s="288"/>
      <c r="AG28" s="60"/>
      <c r="AH28" s="60"/>
      <c r="AI28" s="58"/>
      <c r="AJ28" s="58"/>
      <c r="AK28" s="58"/>
      <c r="AL28" s="57"/>
    </row>
    <row r="29" spans="1:38" ht="30" customHeight="1" thickBot="1">
      <c r="A29" s="118"/>
      <c r="B29" s="821" t="s">
        <v>288</v>
      </c>
      <c r="C29" s="822"/>
      <c r="D29" s="822"/>
      <c r="E29" s="822"/>
      <c r="F29" s="822"/>
      <c r="G29" s="313">
        <f>SUM(G6:G28)</f>
        <v>3737</v>
      </c>
      <c r="H29" s="404"/>
      <c r="I29" s="313">
        <f>ROUNDUP(SUM(I6:I28),0)</f>
        <v>1869</v>
      </c>
      <c r="J29" s="313">
        <f t="shared" ref="J29:AE29" si="8">SUM(J6:J28)</f>
        <v>2194365.7036799998</v>
      </c>
      <c r="K29" s="314">
        <f t="shared" si="8"/>
        <v>568011.56239756802</v>
      </c>
      <c r="L29" s="395"/>
      <c r="M29" s="395"/>
      <c r="N29" s="313">
        <f>ROUNDUP(SUM(N6:N28),0)</f>
        <v>1868</v>
      </c>
      <c r="O29" s="313">
        <f t="shared" si="8"/>
        <v>1692028.3392</v>
      </c>
      <c r="P29" s="314">
        <f t="shared" si="8"/>
        <v>437981.53560192004</v>
      </c>
      <c r="Q29" s="395"/>
      <c r="R29" s="395"/>
      <c r="S29" s="313">
        <f>ROUNDUP(SUM(S6:S28),0)</f>
        <v>0</v>
      </c>
      <c r="T29" s="313">
        <f t="shared" si="8"/>
        <v>0</v>
      </c>
      <c r="U29" s="314">
        <f t="shared" si="8"/>
        <v>0</v>
      </c>
      <c r="V29" s="395"/>
      <c r="W29" s="395"/>
      <c r="X29" s="313">
        <f>ROUNDUP(SUM(X6:X28),0)</f>
        <v>0</v>
      </c>
      <c r="Y29" s="313">
        <f t="shared" si="8"/>
        <v>0</v>
      </c>
      <c r="Z29" s="314">
        <f t="shared" si="8"/>
        <v>0</v>
      </c>
      <c r="AA29" s="395"/>
      <c r="AB29" s="395"/>
      <c r="AC29" s="313">
        <f t="shared" si="8"/>
        <v>0</v>
      </c>
      <c r="AD29" s="313">
        <f t="shared" si="8"/>
        <v>0</v>
      </c>
      <c r="AE29" s="314">
        <f t="shared" si="8"/>
        <v>0</v>
      </c>
      <c r="AF29" s="61"/>
      <c r="AG29" s="60"/>
      <c r="AH29" s="60"/>
      <c r="AI29" s="58"/>
      <c r="AJ29" s="58"/>
      <c r="AK29" s="58"/>
      <c r="AL29" s="57"/>
    </row>
    <row r="30" spans="1:38" ht="15.75" customHeight="1">
      <c r="A30" s="118"/>
      <c r="B30" s="62"/>
      <c r="C30" s="62"/>
      <c r="D30" s="62"/>
      <c r="E30" s="62"/>
      <c r="F30" s="62"/>
      <c r="G30" s="62"/>
      <c r="H30" s="396"/>
      <c r="I30" s="62"/>
      <c r="J30" s="62"/>
      <c r="K30" s="62"/>
      <c r="L30" s="396"/>
      <c r="M30" s="396"/>
      <c r="N30" s="62"/>
      <c r="O30" s="62"/>
      <c r="P30" s="62"/>
      <c r="Q30" s="396"/>
      <c r="R30" s="396"/>
      <c r="S30" s="62"/>
      <c r="T30" s="62"/>
      <c r="U30" s="62"/>
      <c r="V30" s="396"/>
      <c r="W30" s="396"/>
      <c r="X30" s="62"/>
      <c r="Y30" s="62"/>
      <c r="Z30" s="62"/>
      <c r="AA30" s="396"/>
      <c r="AB30" s="396"/>
      <c r="AC30" s="62"/>
      <c r="AD30" s="62"/>
      <c r="AE30" s="62"/>
      <c r="AF30" s="61"/>
      <c r="AG30" s="60"/>
      <c r="AH30" s="60"/>
      <c r="AI30" s="58"/>
      <c r="AJ30" s="58"/>
      <c r="AK30" s="58"/>
      <c r="AL30" s="57"/>
    </row>
    <row r="31" spans="1:38" s="118" customFormat="1" ht="15.75" customHeight="1">
      <c r="B31" s="289"/>
      <c r="C31" s="289"/>
      <c r="D31" s="289"/>
      <c r="E31" s="289"/>
      <c r="F31" s="289"/>
      <c r="G31" s="289"/>
      <c r="H31" s="396"/>
      <c r="I31" s="289"/>
      <c r="J31" s="289"/>
      <c r="K31" s="289"/>
      <c r="L31" s="396"/>
      <c r="M31" s="396"/>
      <c r="N31" s="289"/>
      <c r="O31" s="289"/>
      <c r="P31" s="289"/>
      <c r="Q31" s="396"/>
      <c r="R31" s="396"/>
      <c r="S31" s="289"/>
      <c r="T31" s="289"/>
      <c r="U31" s="289"/>
      <c r="V31" s="396"/>
      <c r="W31" s="396"/>
      <c r="X31" s="289"/>
      <c r="Y31" s="289"/>
      <c r="Z31" s="289"/>
      <c r="AA31" s="396"/>
      <c r="AB31" s="396"/>
      <c r="AC31" s="289"/>
      <c r="AD31" s="289"/>
      <c r="AE31" s="289"/>
      <c r="AF31" s="288"/>
      <c r="AG31" s="60"/>
      <c r="AH31" s="60"/>
      <c r="AI31" s="58"/>
      <c r="AJ31" s="58"/>
      <c r="AK31" s="58"/>
      <c r="AL31" s="57"/>
    </row>
    <row r="32" spans="1:38" s="118" customFormat="1" ht="15.75" customHeight="1">
      <c r="B32" s="289"/>
      <c r="C32" s="289"/>
      <c r="D32" s="791"/>
      <c r="E32" s="791"/>
      <c r="F32" s="791"/>
      <c r="G32" s="289"/>
      <c r="H32" s="396"/>
      <c r="I32" s="289"/>
      <c r="J32" s="289"/>
      <c r="K32" s="289"/>
      <c r="L32" s="396"/>
      <c r="M32" s="396"/>
      <c r="N32" s="289"/>
      <c r="O32" s="289"/>
      <c r="P32" s="289"/>
      <c r="Q32" s="396"/>
      <c r="R32" s="396"/>
      <c r="S32" s="289"/>
      <c r="T32" s="289"/>
      <c r="U32" s="289"/>
      <c r="V32" s="396"/>
      <c r="W32" s="396"/>
      <c r="X32" s="289"/>
      <c r="Y32" s="289"/>
      <c r="Z32" s="289"/>
      <c r="AA32" s="396"/>
      <c r="AB32" s="396"/>
      <c r="AC32" s="289"/>
      <c r="AD32" s="289"/>
      <c r="AE32" s="289"/>
      <c r="AF32" s="288"/>
      <c r="AG32" s="60"/>
      <c r="AH32" s="60"/>
      <c r="AI32" s="58"/>
      <c r="AJ32" s="58"/>
      <c r="AK32" s="58"/>
      <c r="AL32" s="57"/>
    </row>
    <row r="33" spans="2:38" s="118" customFormat="1" ht="15.75" customHeight="1">
      <c r="B33" s="70"/>
      <c r="C33" s="70"/>
      <c r="D33" s="791"/>
      <c r="E33" s="791"/>
      <c r="F33" s="791"/>
      <c r="G33" s="70"/>
      <c r="H33" s="397"/>
      <c r="I33" s="70"/>
      <c r="J33" s="70"/>
      <c r="K33" s="70"/>
      <c r="L33" s="397"/>
      <c r="M33" s="397"/>
      <c r="N33" s="70"/>
      <c r="O33" s="70"/>
      <c r="P33" s="70"/>
      <c r="Q33" s="397"/>
      <c r="R33" s="397"/>
      <c r="S33" s="70"/>
      <c r="T33" s="70"/>
      <c r="U33" s="70"/>
      <c r="V33" s="397"/>
      <c r="W33" s="397"/>
      <c r="X33" s="70"/>
      <c r="Y33" s="70"/>
      <c r="Z33" s="70"/>
      <c r="AA33" s="397"/>
      <c r="AB33" s="397"/>
      <c r="AC33" s="70"/>
      <c r="AD33" s="70"/>
      <c r="AE33" s="70"/>
      <c r="AF33" s="310"/>
      <c r="AG33" s="58"/>
      <c r="AH33" s="58"/>
      <c r="AI33" s="58"/>
      <c r="AJ33" s="58"/>
      <c r="AK33" s="58"/>
      <c r="AL33" s="57"/>
    </row>
    <row r="34" spans="2:38" s="118" customFormat="1" ht="15.75" customHeight="1">
      <c r="B34" s="70"/>
      <c r="C34" s="70"/>
      <c r="D34" s="70"/>
      <c r="E34" s="70"/>
      <c r="F34" s="70"/>
      <c r="G34" s="70"/>
      <c r="H34" s="397"/>
      <c r="I34" s="70"/>
      <c r="J34" s="70"/>
      <c r="K34" s="70"/>
      <c r="L34" s="397"/>
      <c r="M34" s="397"/>
      <c r="N34" s="70"/>
      <c r="O34" s="70"/>
      <c r="P34" s="70"/>
      <c r="Q34" s="397"/>
      <c r="R34" s="397"/>
      <c r="S34" s="70"/>
      <c r="T34" s="70"/>
      <c r="U34" s="70"/>
      <c r="V34" s="397"/>
      <c r="W34" s="397"/>
      <c r="X34" s="70"/>
      <c r="Y34" s="70"/>
      <c r="Z34" s="70"/>
      <c r="AA34" s="397"/>
      <c r="AB34" s="397"/>
      <c r="AC34" s="70"/>
      <c r="AD34" s="70"/>
      <c r="AE34" s="70"/>
      <c r="AF34" s="310"/>
      <c r="AG34" s="58"/>
      <c r="AH34" s="58"/>
      <c r="AI34" s="58"/>
      <c r="AJ34" s="58"/>
      <c r="AK34" s="58"/>
      <c r="AL34" s="57"/>
    </row>
    <row r="35" spans="2:38" s="118" customFormat="1" ht="15.75" customHeight="1">
      <c r="B35" s="70"/>
      <c r="C35" s="70"/>
      <c r="D35" s="70"/>
      <c r="E35" s="70"/>
      <c r="F35" s="70"/>
      <c r="G35" s="70"/>
      <c r="H35" s="397"/>
      <c r="I35" s="70"/>
      <c r="J35" s="70"/>
      <c r="K35" s="70"/>
      <c r="L35" s="397"/>
      <c r="M35" s="397"/>
      <c r="N35" s="70"/>
      <c r="O35" s="70"/>
      <c r="P35" s="70"/>
      <c r="Q35" s="397"/>
      <c r="R35" s="397"/>
      <c r="S35" s="70"/>
      <c r="T35" s="70"/>
      <c r="U35" s="70"/>
      <c r="V35" s="397"/>
      <c r="W35" s="397"/>
      <c r="X35" s="70"/>
      <c r="Y35" s="70"/>
      <c r="Z35" s="70"/>
      <c r="AA35" s="397"/>
      <c r="AB35" s="397"/>
      <c r="AC35" s="70"/>
      <c r="AD35" s="70"/>
      <c r="AE35" s="70"/>
      <c r="AF35" s="310"/>
      <c r="AG35" s="58"/>
      <c r="AH35" s="58"/>
      <c r="AI35" s="58"/>
      <c r="AJ35" s="58"/>
      <c r="AK35" s="58"/>
      <c r="AL35" s="57"/>
    </row>
    <row r="36" spans="2:38" s="118" customFormat="1" ht="15.75" customHeight="1">
      <c r="B36" s="70"/>
      <c r="C36" s="70"/>
      <c r="D36" s="70"/>
      <c r="E36" s="70"/>
      <c r="F36" s="70"/>
      <c r="G36" s="70"/>
      <c r="H36" s="397"/>
      <c r="I36" s="70"/>
      <c r="J36" s="70"/>
      <c r="K36" s="70"/>
      <c r="L36" s="397"/>
      <c r="M36" s="397"/>
      <c r="N36" s="70"/>
      <c r="O36" s="70"/>
      <c r="P36" s="70"/>
      <c r="Q36" s="397"/>
      <c r="R36" s="397"/>
      <c r="S36" s="70"/>
      <c r="T36" s="70"/>
      <c r="U36" s="70"/>
      <c r="V36" s="397"/>
      <c r="W36" s="397"/>
      <c r="X36" s="70"/>
      <c r="Y36" s="70"/>
      <c r="Z36" s="70"/>
      <c r="AA36" s="397"/>
      <c r="AB36" s="397"/>
      <c r="AC36" s="70"/>
      <c r="AD36" s="70"/>
      <c r="AE36" s="70"/>
      <c r="AF36" s="310"/>
      <c r="AG36" s="58"/>
      <c r="AH36" s="58"/>
      <c r="AI36" s="58"/>
      <c r="AJ36" s="58"/>
      <c r="AK36" s="58"/>
      <c r="AL36" s="57"/>
    </row>
    <row r="37" spans="2:38" s="118" customFormat="1" ht="15.75" customHeight="1">
      <c r="B37" s="70"/>
      <c r="C37" s="70"/>
      <c r="D37" s="70"/>
      <c r="E37" s="70"/>
      <c r="F37" s="70"/>
      <c r="G37" s="70"/>
      <c r="H37" s="397"/>
      <c r="I37" s="70"/>
      <c r="J37" s="70"/>
      <c r="K37" s="70"/>
      <c r="L37" s="397"/>
      <c r="M37" s="397"/>
      <c r="N37" s="70"/>
      <c r="O37" s="70"/>
      <c r="P37" s="70"/>
      <c r="Q37" s="397"/>
      <c r="R37" s="397"/>
      <c r="S37" s="70"/>
      <c r="T37" s="70"/>
      <c r="U37" s="70"/>
      <c r="V37" s="397"/>
      <c r="W37" s="397"/>
      <c r="X37" s="70"/>
      <c r="Y37" s="70"/>
      <c r="Z37" s="70"/>
      <c r="AA37" s="397"/>
      <c r="AB37" s="397"/>
      <c r="AC37" s="70"/>
      <c r="AD37" s="70"/>
      <c r="AE37" s="70"/>
      <c r="AF37" s="310"/>
      <c r="AG37" s="58"/>
      <c r="AH37" s="58"/>
      <c r="AI37" s="58"/>
      <c r="AJ37" s="58"/>
      <c r="AK37" s="58"/>
      <c r="AL37" s="57"/>
    </row>
    <row r="38" spans="2:38" s="118" customFormat="1" ht="15.75" customHeight="1">
      <c r="B38" s="70"/>
      <c r="C38" s="70"/>
      <c r="D38" s="70"/>
      <c r="E38" s="70"/>
      <c r="F38" s="70"/>
      <c r="G38" s="70"/>
      <c r="H38" s="397"/>
      <c r="I38" s="786"/>
      <c r="J38" s="786"/>
      <c r="K38" s="786"/>
      <c r="L38" s="403"/>
      <c r="M38" s="403"/>
      <c r="N38" s="70"/>
      <c r="O38" s="70"/>
      <c r="P38" s="70"/>
      <c r="Q38" s="397"/>
      <c r="R38" s="397"/>
      <c r="S38" s="70"/>
      <c r="T38" s="70"/>
      <c r="U38" s="70"/>
      <c r="V38" s="397"/>
      <c r="W38" s="397"/>
      <c r="X38" s="70"/>
      <c r="Y38" s="70"/>
      <c r="Z38" s="70"/>
      <c r="AA38" s="397"/>
      <c r="AB38" s="397"/>
      <c r="AC38" s="70"/>
      <c r="AD38" s="70"/>
      <c r="AE38" s="70"/>
      <c r="AF38" s="310"/>
      <c r="AG38" s="58"/>
      <c r="AH38" s="58"/>
      <c r="AI38" s="58"/>
      <c r="AJ38" s="58"/>
      <c r="AK38" s="58"/>
      <c r="AL38" s="57"/>
    </row>
    <row r="39" spans="2:38" s="118" customFormat="1" ht="15.75" customHeight="1">
      <c r="B39" s="70"/>
      <c r="C39" s="70"/>
      <c r="D39" s="70"/>
      <c r="E39" s="70"/>
      <c r="F39" s="70"/>
      <c r="G39" s="70"/>
      <c r="H39" s="397"/>
      <c r="I39" s="70"/>
      <c r="J39" s="70"/>
      <c r="K39" s="70"/>
      <c r="L39" s="397"/>
      <c r="M39" s="397"/>
      <c r="N39" s="70"/>
      <c r="O39" s="70"/>
      <c r="P39" s="70"/>
      <c r="Q39" s="397"/>
      <c r="R39" s="397"/>
      <c r="S39" s="70"/>
      <c r="T39" s="70"/>
      <c r="U39" s="70"/>
      <c r="V39" s="397"/>
      <c r="W39" s="397"/>
      <c r="X39" s="70"/>
      <c r="Y39" s="70"/>
      <c r="Z39" s="70"/>
      <c r="AA39" s="397"/>
      <c r="AB39" s="397"/>
      <c r="AC39" s="70"/>
      <c r="AD39" s="70"/>
      <c r="AE39" s="70"/>
      <c r="AF39" s="310"/>
      <c r="AG39" s="58"/>
      <c r="AH39" s="58"/>
      <c r="AI39" s="58"/>
      <c r="AJ39" s="58"/>
      <c r="AK39" s="58"/>
      <c r="AL39" s="57"/>
    </row>
    <row r="40" spans="2:38" s="118" customFormat="1" ht="15.75" customHeight="1">
      <c r="B40" s="70"/>
      <c r="C40" s="70"/>
      <c r="D40" s="70"/>
      <c r="E40" s="70"/>
      <c r="F40" s="70"/>
      <c r="G40" s="70"/>
      <c r="H40" s="397"/>
      <c r="I40" s="70"/>
      <c r="J40" s="70"/>
      <c r="K40" s="70"/>
      <c r="L40" s="397"/>
      <c r="M40" s="397"/>
      <c r="N40" s="70"/>
      <c r="O40" s="70"/>
      <c r="P40" s="70"/>
      <c r="Q40" s="397"/>
      <c r="R40" s="397"/>
      <c r="S40" s="70"/>
      <c r="T40" s="70"/>
      <c r="U40" s="70"/>
      <c r="V40" s="397"/>
      <c r="W40" s="397"/>
      <c r="X40" s="70"/>
      <c r="Y40" s="70"/>
      <c r="Z40" s="70"/>
      <c r="AA40" s="397"/>
      <c r="AB40" s="397"/>
      <c r="AC40" s="70"/>
      <c r="AD40" s="70"/>
      <c r="AE40" s="70"/>
      <c r="AF40" s="310"/>
      <c r="AG40" s="58"/>
      <c r="AH40" s="58"/>
      <c r="AI40" s="58"/>
      <c r="AJ40" s="58"/>
      <c r="AK40" s="58"/>
      <c r="AL40" s="57"/>
    </row>
    <row r="41" spans="2:38" s="118" customFormat="1" ht="15.75" customHeight="1">
      <c r="B41" s="70"/>
      <c r="C41" s="70"/>
      <c r="D41" s="70"/>
      <c r="E41" s="70"/>
      <c r="F41" s="70"/>
      <c r="G41" s="70"/>
      <c r="H41" s="397"/>
      <c r="I41" s="70"/>
      <c r="J41" s="70"/>
      <c r="K41" s="70"/>
      <c r="L41" s="397"/>
      <c r="M41" s="397"/>
      <c r="N41" s="70"/>
      <c r="O41" s="70"/>
      <c r="P41" s="70"/>
      <c r="Q41" s="397"/>
      <c r="R41" s="397"/>
      <c r="S41" s="70"/>
      <c r="T41" s="70"/>
      <c r="U41" s="70"/>
      <c r="V41" s="397"/>
      <c r="W41" s="397"/>
      <c r="X41" s="70"/>
      <c r="Y41" s="70"/>
      <c r="Z41" s="70"/>
      <c r="AA41" s="397"/>
      <c r="AB41" s="397"/>
      <c r="AC41" s="70"/>
      <c r="AD41" s="70"/>
      <c r="AE41" s="70"/>
      <c r="AF41" s="310"/>
      <c r="AG41" s="58"/>
      <c r="AH41" s="58"/>
      <c r="AI41" s="58"/>
      <c r="AJ41" s="58"/>
      <c r="AK41" s="58"/>
      <c r="AL41" s="57"/>
    </row>
    <row r="42" spans="2:38" s="118" customFormat="1" ht="15.75" customHeight="1">
      <c r="B42" s="70"/>
      <c r="C42" s="70"/>
      <c r="D42" s="70"/>
      <c r="E42" s="70"/>
      <c r="F42" s="70"/>
      <c r="G42" s="70"/>
      <c r="H42" s="397"/>
      <c r="I42" s="70"/>
      <c r="J42" s="70"/>
      <c r="K42" s="70"/>
      <c r="L42" s="397"/>
      <c r="M42" s="397"/>
      <c r="N42" s="70"/>
      <c r="O42" s="70"/>
      <c r="P42" s="70"/>
      <c r="Q42" s="397"/>
      <c r="R42" s="397"/>
      <c r="S42" s="70"/>
      <c r="T42" s="70"/>
      <c r="U42" s="70"/>
      <c r="V42" s="397"/>
      <c r="W42" s="397"/>
      <c r="X42" s="70"/>
      <c r="Y42" s="70"/>
      <c r="Z42" s="70"/>
      <c r="AA42" s="397"/>
      <c r="AB42" s="397"/>
      <c r="AC42" s="70"/>
      <c r="AD42" s="70"/>
      <c r="AE42" s="70"/>
      <c r="AF42" s="310"/>
      <c r="AG42" s="58"/>
      <c r="AH42" s="58"/>
      <c r="AI42" s="58"/>
      <c r="AJ42" s="58"/>
      <c r="AK42" s="58"/>
      <c r="AL42" s="57"/>
    </row>
    <row r="43" spans="2:38" s="118" customFormat="1" ht="15.75" customHeight="1">
      <c r="B43" s="70"/>
      <c r="C43" s="70"/>
      <c r="D43" s="70"/>
      <c r="E43" s="70"/>
      <c r="F43" s="70"/>
      <c r="G43" s="70"/>
      <c r="H43" s="397"/>
      <c r="I43" s="70"/>
      <c r="J43" s="70"/>
      <c r="K43" s="70"/>
      <c r="L43" s="397"/>
      <c r="M43" s="397"/>
      <c r="N43" s="70"/>
      <c r="O43" s="70"/>
      <c r="P43" s="70"/>
      <c r="Q43" s="397"/>
      <c r="R43" s="397"/>
      <c r="S43" s="70"/>
      <c r="T43" s="70"/>
      <c r="U43" s="70"/>
      <c r="V43" s="397"/>
      <c r="W43" s="397"/>
      <c r="X43" s="70"/>
      <c r="Y43" s="70"/>
      <c r="Z43" s="70"/>
      <c r="AA43" s="397"/>
      <c r="AB43" s="397"/>
      <c r="AC43" s="70"/>
      <c r="AD43" s="70"/>
      <c r="AE43" s="70"/>
      <c r="AF43" s="310"/>
      <c r="AG43" s="58"/>
      <c r="AH43" s="58"/>
      <c r="AI43" s="58"/>
      <c r="AJ43" s="58"/>
      <c r="AK43" s="58"/>
      <c r="AL43" s="57"/>
    </row>
    <row r="44" spans="2:38" s="118" customFormat="1" ht="15.75" customHeight="1">
      <c r="B44" s="70"/>
      <c r="C44" s="70"/>
      <c r="D44" s="70"/>
      <c r="E44" s="70"/>
      <c r="F44" s="70"/>
      <c r="G44" s="70"/>
      <c r="H44" s="397"/>
      <c r="I44" s="70"/>
      <c r="J44" s="70"/>
      <c r="K44" s="70"/>
      <c r="L44" s="397"/>
      <c r="M44" s="397"/>
      <c r="N44" s="70"/>
      <c r="O44" s="70"/>
      <c r="P44" s="70"/>
      <c r="Q44" s="397"/>
      <c r="R44" s="397"/>
      <c r="S44" s="70"/>
      <c r="T44" s="70"/>
      <c r="U44" s="70"/>
      <c r="V44" s="397"/>
      <c r="W44" s="397"/>
      <c r="X44" s="70"/>
      <c r="Y44" s="70"/>
      <c r="Z44" s="70"/>
      <c r="AA44" s="397"/>
      <c r="AB44" s="397"/>
      <c r="AC44" s="70"/>
      <c r="AD44" s="70"/>
      <c r="AE44" s="70"/>
      <c r="AF44" s="310"/>
      <c r="AG44" s="58"/>
      <c r="AH44" s="58"/>
      <c r="AI44" s="58"/>
      <c r="AJ44" s="58"/>
      <c r="AK44" s="58"/>
      <c r="AL44" s="57"/>
    </row>
    <row r="45" spans="2:38" s="118" customFormat="1" ht="15.75" customHeight="1">
      <c r="B45" s="70"/>
      <c r="C45" s="70"/>
      <c r="D45" s="70"/>
      <c r="E45" s="70"/>
      <c r="F45" s="70"/>
      <c r="G45" s="70"/>
      <c r="H45" s="397"/>
      <c r="I45" s="70"/>
      <c r="J45" s="70"/>
      <c r="K45" s="70"/>
      <c r="L45" s="397"/>
      <c r="M45" s="397"/>
      <c r="N45" s="70"/>
      <c r="O45" s="70"/>
      <c r="P45" s="70"/>
      <c r="Q45" s="397"/>
      <c r="R45" s="397"/>
      <c r="S45" s="70"/>
      <c r="T45" s="70"/>
      <c r="U45" s="70"/>
      <c r="V45" s="397"/>
      <c r="W45" s="397"/>
      <c r="X45" s="70"/>
      <c r="Y45" s="70"/>
      <c r="Z45" s="70"/>
      <c r="AA45" s="397"/>
      <c r="AB45" s="397"/>
      <c r="AC45" s="70"/>
      <c r="AD45" s="70"/>
      <c r="AE45" s="70"/>
      <c r="AF45" s="310"/>
      <c r="AG45" s="58"/>
      <c r="AH45" s="58"/>
      <c r="AI45" s="58"/>
      <c r="AJ45" s="58"/>
      <c r="AK45" s="58"/>
      <c r="AL45" s="57"/>
    </row>
    <row r="46" spans="2:38" s="118" customFormat="1" ht="15.75" customHeight="1">
      <c r="B46" s="70"/>
      <c r="C46" s="70"/>
      <c r="D46" s="70"/>
      <c r="E46" s="70"/>
      <c r="F46" s="70"/>
      <c r="G46" s="70"/>
      <c r="H46" s="397"/>
      <c r="I46" s="70"/>
      <c r="J46" s="70"/>
      <c r="K46" s="70"/>
      <c r="L46" s="397"/>
      <c r="M46" s="397"/>
      <c r="N46" s="70"/>
      <c r="O46" s="70"/>
      <c r="P46" s="70"/>
      <c r="Q46" s="397"/>
      <c r="R46" s="397"/>
      <c r="S46" s="70"/>
      <c r="T46" s="70"/>
      <c r="U46" s="70"/>
      <c r="V46" s="397"/>
      <c r="W46" s="397"/>
      <c r="X46" s="70"/>
      <c r="Y46" s="70"/>
      <c r="Z46" s="70"/>
      <c r="AA46" s="397"/>
      <c r="AB46" s="397"/>
      <c r="AC46" s="70"/>
      <c r="AD46" s="70"/>
      <c r="AE46" s="70"/>
      <c r="AF46" s="310"/>
      <c r="AG46" s="58"/>
      <c r="AH46" s="58"/>
      <c r="AI46" s="58"/>
      <c r="AJ46" s="58"/>
      <c r="AK46" s="58"/>
      <c r="AL46" s="57"/>
    </row>
    <row r="47" spans="2:38" s="118" customFormat="1" ht="15.75" customHeight="1">
      <c r="B47" s="70"/>
      <c r="C47" s="70"/>
      <c r="D47" s="70"/>
      <c r="E47" s="70"/>
      <c r="F47" s="70"/>
      <c r="G47" s="70"/>
      <c r="H47" s="397"/>
      <c r="I47" s="70"/>
      <c r="J47" s="70"/>
      <c r="K47" s="70"/>
      <c r="L47" s="397"/>
      <c r="M47" s="397"/>
      <c r="N47" s="70"/>
      <c r="O47" s="70"/>
      <c r="P47" s="70"/>
      <c r="Q47" s="397"/>
      <c r="R47" s="397"/>
      <c r="S47" s="70"/>
      <c r="T47" s="70"/>
      <c r="U47" s="70"/>
      <c r="V47" s="397"/>
      <c r="W47" s="397"/>
      <c r="X47" s="70"/>
      <c r="Y47" s="70"/>
      <c r="Z47" s="70"/>
      <c r="AA47" s="397"/>
      <c r="AB47" s="397"/>
      <c r="AC47" s="70"/>
      <c r="AD47" s="70"/>
      <c r="AE47" s="70"/>
      <c r="AF47" s="310"/>
      <c r="AG47" s="58"/>
      <c r="AH47" s="58"/>
      <c r="AI47" s="58"/>
      <c r="AJ47" s="58"/>
      <c r="AK47" s="58"/>
      <c r="AL47" s="57"/>
    </row>
    <row r="48" spans="2:38" s="118" customFormat="1" ht="15.75" customHeight="1">
      <c r="B48" s="70"/>
      <c r="C48" s="70"/>
      <c r="D48" s="70"/>
      <c r="E48" s="70"/>
      <c r="F48" s="70"/>
      <c r="G48" s="70"/>
      <c r="H48" s="397"/>
      <c r="I48" s="70"/>
      <c r="J48" s="70"/>
      <c r="K48" s="70"/>
      <c r="L48" s="397"/>
      <c r="M48" s="397"/>
      <c r="N48" s="70"/>
      <c r="O48" s="70"/>
      <c r="P48" s="70"/>
      <c r="Q48" s="397"/>
      <c r="R48" s="397"/>
      <c r="S48" s="70"/>
      <c r="T48" s="70"/>
      <c r="U48" s="70"/>
      <c r="V48" s="397"/>
      <c r="W48" s="397"/>
      <c r="X48" s="70"/>
      <c r="Y48" s="70"/>
      <c r="Z48" s="70"/>
      <c r="AA48" s="397"/>
      <c r="AB48" s="397"/>
      <c r="AC48" s="70"/>
      <c r="AD48" s="70"/>
      <c r="AE48" s="70"/>
      <c r="AF48" s="310"/>
      <c r="AG48" s="58"/>
      <c r="AH48" s="58"/>
      <c r="AI48" s="58"/>
      <c r="AJ48" s="58"/>
      <c r="AK48" s="58"/>
      <c r="AL48" s="57"/>
    </row>
    <row r="49" spans="2:38" s="118" customFormat="1" ht="15.75" customHeight="1">
      <c r="B49" s="70"/>
      <c r="C49" s="70"/>
      <c r="D49" s="70"/>
      <c r="E49" s="70"/>
      <c r="F49" s="70"/>
      <c r="G49" s="70"/>
      <c r="H49" s="397"/>
      <c r="I49" s="70"/>
      <c r="J49" s="70"/>
      <c r="K49" s="70"/>
      <c r="L49" s="397"/>
      <c r="M49" s="397"/>
      <c r="N49" s="70"/>
      <c r="O49" s="70"/>
      <c r="P49" s="70"/>
      <c r="Q49" s="397"/>
      <c r="R49" s="397"/>
      <c r="S49" s="70"/>
      <c r="T49" s="70"/>
      <c r="U49" s="70"/>
      <c r="V49" s="397"/>
      <c r="W49" s="397"/>
      <c r="X49" s="70"/>
      <c r="Y49" s="70"/>
      <c r="Z49" s="70"/>
      <c r="AA49" s="397"/>
      <c r="AB49" s="397"/>
      <c r="AC49" s="70"/>
      <c r="AD49" s="70"/>
      <c r="AE49" s="70"/>
      <c r="AF49" s="310"/>
      <c r="AG49" s="58"/>
      <c r="AH49" s="58"/>
      <c r="AI49" s="58"/>
      <c r="AJ49" s="58"/>
      <c r="AK49" s="58"/>
      <c r="AL49" s="57"/>
    </row>
    <row r="50" spans="2:38" s="118" customFormat="1" ht="15.75" customHeight="1">
      <c r="B50" s="70"/>
      <c r="C50" s="70"/>
      <c r="D50" s="70"/>
      <c r="E50" s="70"/>
      <c r="F50" s="70"/>
      <c r="G50" s="70"/>
      <c r="H50" s="397"/>
      <c r="I50" s="70"/>
      <c r="J50" s="70"/>
      <c r="K50" s="70"/>
      <c r="L50" s="397"/>
      <c r="M50" s="397"/>
      <c r="N50" s="70"/>
      <c r="O50" s="70"/>
      <c r="P50" s="70"/>
      <c r="Q50" s="397"/>
      <c r="R50" s="397"/>
      <c r="S50" s="70"/>
      <c r="T50" s="70"/>
      <c r="U50" s="70"/>
      <c r="V50" s="397"/>
      <c r="W50" s="397"/>
      <c r="X50" s="70"/>
      <c r="Y50" s="70"/>
      <c r="Z50" s="70"/>
      <c r="AA50" s="397"/>
      <c r="AB50" s="397"/>
      <c r="AC50" s="70"/>
      <c r="AD50" s="70"/>
      <c r="AE50" s="70"/>
      <c r="AF50" s="310"/>
      <c r="AG50" s="58"/>
      <c r="AH50" s="58"/>
      <c r="AI50" s="58"/>
      <c r="AJ50" s="58"/>
      <c r="AK50" s="58"/>
      <c r="AL50" s="57"/>
    </row>
    <row r="51" spans="2:38" s="118" customFormat="1" ht="15.75" customHeight="1">
      <c r="B51" s="70"/>
      <c r="C51" s="70"/>
      <c r="D51" s="70"/>
      <c r="E51" s="70"/>
      <c r="F51" s="70"/>
      <c r="G51" s="70"/>
      <c r="H51" s="397"/>
      <c r="I51" s="70"/>
      <c r="J51" s="70"/>
      <c r="K51" s="70"/>
      <c r="L51" s="397"/>
      <c r="M51" s="397"/>
      <c r="N51" s="70"/>
      <c r="O51" s="70"/>
      <c r="P51" s="70"/>
      <c r="Q51" s="397"/>
      <c r="R51" s="397"/>
      <c r="S51" s="70"/>
      <c r="T51" s="70"/>
      <c r="U51" s="70"/>
      <c r="V51" s="397"/>
      <c r="W51" s="397"/>
      <c r="X51" s="70"/>
      <c r="Y51" s="70"/>
      <c r="Z51" s="70"/>
      <c r="AA51" s="397"/>
      <c r="AB51" s="397"/>
      <c r="AC51" s="70"/>
      <c r="AD51" s="70"/>
      <c r="AE51" s="70"/>
      <c r="AF51" s="310"/>
      <c r="AG51" s="58"/>
      <c r="AH51" s="58"/>
      <c r="AI51" s="58"/>
      <c r="AJ51" s="58"/>
      <c r="AK51" s="58"/>
      <c r="AL51" s="57"/>
    </row>
    <row r="52" spans="2:38" s="118" customFormat="1" ht="15.75" customHeight="1">
      <c r="B52" s="70"/>
      <c r="C52" s="70"/>
      <c r="D52" s="70"/>
      <c r="E52" s="70"/>
      <c r="F52" s="70"/>
      <c r="G52" s="70"/>
      <c r="H52" s="397"/>
      <c r="I52" s="70"/>
      <c r="J52" s="70"/>
      <c r="K52" s="70"/>
      <c r="L52" s="397"/>
      <c r="M52" s="397"/>
      <c r="N52" s="70"/>
      <c r="O52" s="70"/>
      <c r="P52" s="70"/>
      <c r="Q52" s="397"/>
      <c r="R52" s="397"/>
      <c r="S52" s="70"/>
      <c r="T52" s="70"/>
      <c r="U52" s="70"/>
      <c r="V52" s="397"/>
      <c r="W52" s="397"/>
      <c r="X52" s="70"/>
      <c r="Y52" s="70"/>
      <c r="Z52" s="70"/>
      <c r="AA52" s="397"/>
      <c r="AB52" s="397"/>
      <c r="AC52" s="70"/>
      <c r="AD52" s="70"/>
      <c r="AE52" s="70"/>
      <c r="AF52" s="310"/>
      <c r="AG52" s="58"/>
      <c r="AH52" s="58"/>
      <c r="AI52" s="58"/>
      <c r="AJ52" s="58"/>
      <c r="AK52" s="58"/>
      <c r="AL52" s="57"/>
    </row>
    <row r="53" spans="2:38" s="118" customFormat="1" ht="15.75" customHeight="1">
      <c r="B53" s="70"/>
      <c r="C53" s="70"/>
      <c r="D53" s="70"/>
      <c r="E53" s="70"/>
      <c r="F53" s="70"/>
      <c r="G53" s="70"/>
      <c r="H53" s="397"/>
      <c r="I53" s="70"/>
      <c r="J53" s="70"/>
      <c r="K53" s="70"/>
      <c r="L53" s="397"/>
      <c r="M53" s="397"/>
      <c r="N53" s="70"/>
      <c r="O53" s="70"/>
      <c r="P53" s="70"/>
      <c r="Q53" s="397"/>
      <c r="R53" s="397"/>
      <c r="S53" s="70"/>
      <c r="T53" s="70"/>
      <c r="U53" s="70"/>
      <c r="V53" s="397"/>
      <c r="W53" s="397"/>
      <c r="X53" s="70"/>
      <c r="Y53" s="70"/>
      <c r="Z53" s="70"/>
      <c r="AA53" s="397"/>
      <c r="AB53" s="397"/>
      <c r="AC53" s="70"/>
      <c r="AD53" s="70"/>
      <c r="AE53" s="70"/>
      <c r="AF53" s="310"/>
      <c r="AG53" s="58"/>
      <c r="AH53" s="58"/>
      <c r="AI53" s="58"/>
      <c r="AJ53" s="58"/>
      <c r="AK53" s="58"/>
      <c r="AL53" s="57"/>
    </row>
    <row r="54" spans="2:38" s="118" customFormat="1" ht="15.75" customHeight="1">
      <c r="B54" s="70"/>
      <c r="C54" s="70"/>
      <c r="D54" s="70"/>
      <c r="E54" s="70"/>
      <c r="F54" s="70"/>
      <c r="G54" s="70"/>
      <c r="H54" s="397"/>
      <c r="I54" s="70"/>
      <c r="J54" s="70"/>
      <c r="K54" s="70"/>
      <c r="L54" s="397"/>
      <c r="M54" s="397"/>
      <c r="N54" s="70"/>
      <c r="O54" s="70"/>
      <c r="P54" s="70"/>
      <c r="Q54" s="397"/>
      <c r="R54" s="397"/>
      <c r="S54" s="70"/>
      <c r="T54" s="70"/>
      <c r="U54" s="70"/>
      <c r="V54" s="397"/>
      <c r="W54" s="397"/>
      <c r="X54" s="70"/>
      <c r="Y54" s="70"/>
      <c r="Z54" s="70"/>
      <c r="AA54" s="397"/>
      <c r="AB54" s="397"/>
      <c r="AC54" s="70"/>
      <c r="AD54" s="70"/>
      <c r="AE54" s="70"/>
      <c r="AF54" s="310"/>
      <c r="AG54" s="58"/>
      <c r="AH54" s="58"/>
      <c r="AI54" s="58"/>
      <c r="AJ54" s="58"/>
      <c r="AK54" s="58"/>
      <c r="AL54" s="57"/>
    </row>
    <row r="55" spans="2:38" s="118" customFormat="1" ht="15.75" customHeight="1">
      <c r="B55" s="70"/>
      <c r="C55" s="70"/>
      <c r="D55" s="70"/>
      <c r="E55" s="70"/>
      <c r="F55" s="70"/>
      <c r="G55" s="70"/>
      <c r="H55" s="397"/>
      <c r="I55" s="70"/>
      <c r="J55" s="70"/>
      <c r="K55" s="70"/>
      <c r="L55" s="397"/>
      <c r="M55" s="397"/>
      <c r="N55" s="70"/>
      <c r="O55" s="70"/>
      <c r="P55" s="70"/>
      <c r="Q55" s="397"/>
      <c r="R55" s="397"/>
      <c r="S55" s="70"/>
      <c r="T55" s="70"/>
      <c r="U55" s="70"/>
      <c r="V55" s="397"/>
      <c r="W55" s="397"/>
      <c r="X55" s="70"/>
      <c r="Y55" s="70"/>
      <c r="Z55" s="70"/>
      <c r="AA55" s="397"/>
      <c r="AB55" s="397"/>
      <c r="AC55" s="70"/>
      <c r="AD55" s="70"/>
      <c r="AE55" s="70"/>
      <c r="AF55" s="310"/>
      <c r="AG55" s="58"/>
      <c r="AH55" s="58"/>
      <c r="AI55" s="58"/>
      <c r="AJ55" s="58"/>
      <c r="AK55" s="58"/>
      <c r="AL55" s="57"/>
    </row>
    <row r="56" spans="2:38" s="118" customFormat="1" ht="15.75" customHeight="1">
      <c r="B56" s="70"/>
      <c r="C56" s="70"/>
      <c r="D56" s="70"/>
      <c r="E56" s="70"/>
      <c r="F56" s="70"/>
      <c r="G56" s="70"/>
      <c r="H56" s="397"/>
      <c r="I56" s="70"/>
      <c r="J56" s="70"/>
      <c r="K56" s="70"/>
      <c r="L56" s="397"/>
      <c r="M56" s="397"/>
      <c r="N56" s="70"/>
      <c r="O56" s="70"/>
      <c r="P56" s="70"/>
      <c r="Q56" s="397"/>
      <c r="R56" s="397"/>
      <c r="S56" s="70"/>
      <c r="T56" s="70"/>
      <c r="U56" s="70"/>
      <c r="V56" s="397"/>
      <c r="W56" s="397"/>
      <c r="X56" s="70"/>
      <c r="Y56" s="70"/>
      <c r="Z56" s="70"/>
      <c r="AA56" s="397"/>
      <c r="AB56" s="397"/>
      <c r="AC56" s="70"/>
      <c r="AD56" s="70"/>
      <c r="AE56" s="70"/>
      <c r="AF56" s="310"/>
      <c r="AG56" s="58"/>
      <c r="AH56" s="58"/>
      <c r="AI56" s="58"/>
      <c r="AJ56" s="58"/>
      <c r="AK56" s="58"/>
      <c r="AL56" s="57"/>
    </row>
    <row r="57" spans="2:38" s="118" customFormat="1" ht="15.75" customHeight="1">
      <c r="B57" s="70"/>
      <c r="C57" s="70"/>
      <c r="D57" s="70"/>
      <c r="E57" s="70"/>
      <c r="F57" s="70"/>
      <c r="G57" s="70"/>
      <c r="H57" s="397"/>
      <c r="I57" s="70"/>
      <c r="J57" s="70"/>
      <c r="K57" s="70"/>
      <c r="L57" s="397"/>
      <c r="M57" s="397"/>
      <c r="N57" s="70"/>
      <c r="O57" s="70"/>
      <c r="P57" s="70"/>
      <c r="Q57" s="397"/>
      <c r="R57" s="397"/>
      <c r="S57" s="70"/>
      <c r="T57" s="70"/>
      <c r="U57" s="70"/>
      <c r="V57" s="397"/>
      <c r="W57" s="397"/>
      <c r="X57" s="70"/>
      <c r="Y57" s="70"/>
      <c r="Z57" s="70"/>
      <c r="AA57" s="397"/>
      <c r="AB57" s="397"/>
      <c r="AC57" s="70"/>
      <c r="AD57" s="70"/>
      <c r="AE57" s="70"/>
      <c r="AF57" s="310"/>
      <c r="AG57" s="58"/>
      <c r="AH57" s="58"/>
      <c r="AI57" s="58"/>
      <c r="AJ57" s="58"/>
      <c r="AK57" s="58"/>
      <c r="AL57" s="57"/>
    </row>
    <row r="58" spans="2:38" s="118" customFormat="1" ht="15.75" customHeight="1">
      <c r="B58" s="70"/>
      <c r="C58" s="70"/>
      <c r="D58" s="70"/>
      <c r="E58" s="70"/>
      <c r="F58" s="70"/>
      <c r="G58" s="70"/>
      <c r="H58" s="397"/>
      <c r="I58" s="70"/>
      <c r="J58" s="70"/>
      <c r="K58" s="70"/>
      <c r="L58" s="397"/>
      <c r="M58" s="397"/>
      <c r="N58" s="70"/>
      <c r="O58" s="70"/>
      <c r="P58" s="70"/>
      <c r="Q58" s="397"/>
      <c r="R58" s="397"/>
      <c r="S58" s="70"/>
      <c r="T58" s="70"/>
      <c r="U58" s="70"/>
      <c r="V58" s="397"/>
      <c r="W58" s="397"/>
      <c r="X58" s="70"/>
      <c r="Y58" s="70"/>
      <c r="Z58" s="70"/>
      <c r="AA58" s="397"/>
      <c r="AB58" s="397"/>
      <c r="AC58" s="70"/>
      <c r="AD58" s="70"/>
      <c r="AE58" s="70"/>
      <c r="AF58" s="310"/>
      <c r="AG58" s="58"/>
      <c r="AH58" s="58"/>
      <c r="AI58" s="58"/>
      <c r="AJ58" s="58"/>
      <c r="AK58" s="58"/>
      <c r="AL58" s="57"/>
    </row>
    <row r="59" spans="2:38" s="118" customFormat="1" ht="15.75" customHeight="1">
      <c r="B59" s="70"/>
      <c r="C59" s="70"/>
      <c r="D59" s="70"/>
      <c r="E59" s="70"/>
      <c r="F59" s="70"/>
      <c r="G59" s="70"/>
      <c r="H59" s="397"/>
      <c r="I59" s="70"/>
      <c r="J59" s="70"/>
      <c r="K59" s="70"/>
      <c r="L59" s="397"/>
      <c r="M59" s="397"/>
      <c r="N59" s="70"/>
      <c r="O59" s="70"/>
      <c r="P59" s="70"/>
      <c r="Q59" s="397"/>
      <c r="R59" s="397"/>
      <c r="S59" s="70"/>
      <c r="T59" s="70"/>
      <c r="U59" s="70"/>
      <c r="V59" s="397"/>
      <c r="W59" s="397"/>
      <c r="X59" s="70"/>
      <c r="Y59" s="70"/>
      <c r="Z59" s="70"/>
      <c r="AA59" s="397"/>
      <c r="AB59" s="397"/>
      <c r="AC59" s="70"/>
      <c r="AD59" s="70"/>
      <c r="AE59" s="70"/>
      <c r="AF59" s="310"/>
      <c r="AG59" s="58"/>
      <c r="AH59" s="58"/>
      <c r="AI59" s="58"/>
      <c r="AJ59" s="58"/>
      <c r="AK59" s="58"/>
      <c r="AL59" s="57"/>
    </row>
    <row r="60" spans="2:38" s="118" customFormat="1" ht="15.75" customHeight="1">
      <c r="B60" s="70"/>
      <c r="C60" s="70"/>
      <c r="D60" s="70"/>
      <c r="E60" s="70"/>
      <c r="F60" s="70"/>
      <c r="G60" s="70"/>
      <c r="H60" s="397"/>
      <c r="I60" s="70"/>
      <c r="J60" s="70"/>
      <c r="K60" s="70"/>
      <c r="L60" s="397"/>
      <c r="M60" s="397"/>
      <c r="N60" s="70"/>
      <c r="O60" s="70"/>
      <c r="P60" s="70"/>
      <c r="Q60" s="397"/>
      <c r="R60" s="397"/>
      <c r="S60" s="70"/>
      <c r="T60" s="70"/>
      <c r="U60" s="70"/>
      <c r="V60" s="397"/>
      <c r="W60" s="397"/>
      <c r="X60" s="70"/>
      <c r="Y60" s="70"/>
      <c r="Z60" s="70"/>
      <c r="AA60" s="397"/>
      <c r="AB60" s="397"/>
      <c r="AC60" s="70"/>
      <c r="AD60" s="70"/>
      <c r="AE60" s="70"/>
      <c r="AF60" s="310"/>
      <c r="AG60" s="58"/>
      <c r="AH60" s="58"/>
      <c r="AI60" s="58"/>
      <c r="AJ60" s="58"/>
      <c r="AK60" s="58"/>
      <c r="AL60" s="57"/>
    </row>
    <row r="61" spans="2:38" s="118" customFormat="1" ht="15.75" customHeight="1">
      <c r="B61" s="70"/>
      <c r="C61" s="70"/>
      <c r="D61" s="70"/>
      <c r="E61" s="70"/>
      <c r="F61" s="70"/>
      <c r="G61" s="70"/>
      <c r="H61" s="397"/>
      <c r="I61" s="70"/>
      <c r="J61" s="70"/>
      <c r="K61" s="70"/>
      <c r="L61" s="397"/>
      <c r="M61" s="397"/>
      <c r="N61" s="70"/>
      <c r="O61" s="70"/>
      <c r="P61" s="70"/>
      <c r="Q61" s="397"/>
      <c r="R61" s="397"/>
      <c r="S61" s="70"/>
      <c r="T61" s="70"/>
      <c r="U61" s="70"/>
      <c r="V61" s="397"/>
      <c r="W61" s="397"/>
      <c r="X61" s="70"/>
      <c r="Y61" s="70"/>
      <c r="Z61" s="70"/>
      <c r="AA61" s="397"/>
      <c r="AB61" s="397"/>
      <c r="AC61" s="70"/>
      <c r="AD61" s="70"/>
      <c r="AE61" s="70"/>
      <c r="AF61" s="310"/>
      <c r="AG61" s="58"/>
      <c r="AH61" s="58"/>
      <c r="AI61" s="58"/>
      <c r="AJ61" s="58"/>
      <c r="AK61" s="58"/>
      <c r="AL61" s="57"/>
    </row>
    <row r="62" spans="2:38" s="118" customFormat="1" ht="15.75" customHeight="1">
      <c r="B62" s="70"/>
      <c r="C62" s="70"/>
      <c r="D62" s="70"/>
      <c r="E62" s="70"/>
      <c r="F62" s="70"/>
      <c r="G62" s="70"/>
      <c r="H62" s="397"/>
      <c r="I62" s="70"/>
      <c r="J62" s="70"/>
      <c r="K62" s="70"/>
      <c r="L62" s="397"/>
      <c r="M62" s="397"/>
      <c r="N62" s="70"/>
      <c r="O62" s="70"/>
      <c r="P62" s="70"/>
      <c r="Q62" s="397"/>
      <c r="R62" s="397"/>
      <c r="S62" s="70"/>
      <c r="T62" s="70"/>
      <c r="U62" s="70"/>
      <c r="V62" s="397"/>
      <c r="W62" s="397"/>
      <c r="X62" s="70"/>
      <c r="Y62" s="70"/>
      <c r="Z62" s="70"/>
      <c r="AA62" s="397"/>
      <c r="AB62" s="397"/>
      <c r="AC62" s="70"/>
      <c r="AD62" s="70"/>
      <c r="AE62" s="70"/>
      <c r="AF62" s="310"/>
      <c r="AG62" s="58"/>
      <c r="AH62" s="58"/>
      <c r="AI62" s="58"/>
      <c r="AJ62" s="58"/>
      <c r="AK62" s="58"/>
      <c r="AL62" s="57"/>
    </row>
    <row r="63" spans="2:38" s="118" customFormat="1" ht="15.75" customHeight="1">
      <c r="B63" s="70"/>
      <c r="C63" s="70"/>
      <c r="D63" s="70"/>
      <c r="E63" s="70"/>
      <c r="F63" s="70"/>
      <c r="G63" s="70"/>
      <c r="H63" s="397"/>
      <c r="I63" s="70"/>
      <c r="J63" s="70"/>
      <c r="K63" s="70"/>
      <c r="L63" s="397"/>
      <c r="M63" s="397"/>
      <c r="N63" s="70"/>
      <c r="O63" s="70"/>
      <c r="P63" s="70"/>
      <c r="Q63" s="397"/>
      <c r="R63" s="397"/>
      <c r="S63" s="70"/>
      <c r="T63" s="70"/>
      <c r="U63" s="70"/>
      <c r="V63" s="397"/>
      <c r="W63" s="397"/>
      <c r="X63" s="70"/>
      <c r="Y63" s="70"/>
      <c r="Z63" s="70"/>
      <c r="AA63" s="397"/>
      <c r="AB63" s="397"/>
      <c r="AC63" s="70"/>
      <c r="AD63" s="70"/>
      <c r="AE63" s="70"/>
      <c r="AF63" s="310"/>
      <c r="AG63" s="58"/>
      <c r="AH63" s="58"/>
      <c r="AI63" s="58"/>
      <c r="AJ63" s="58"/>
      <c r="AK63" s="58"/>
      <c r="AL63" s="57"/>
    </row>
    <row r="64" spans="2:38" s="118" customFormat="1" ht="15.75" customHeight="1">
      <c r="B64" s="70"/>
      <c r="C64" s="70"/>
      <c r="D64" s="70"/>
      <c r="E64" s="70"/>
      <c r="F64" s="70"/>
      <c r="G64" s="70"/>
      <c r="H64" s="397"/>
      <c r="I64" s="70"/>
      <c r="J64" s="70"/>
      <c r="K64" s="70"/>
      <c r="L64" s="397"/>
      <c r="M64" s="397"/>
      <c r="N64" s="70"/>
      <c r="O64" s="70"/>
      <c r="P64" s="70"/>
      <c r="Q64" s="397"/>
      <c r="R64" s="397"/>
      <c r="S64" s="70"/>
      <c r="T64" s="70"/>
      <c r="U64" s="70"/>
      <c r="V64" s="397"/>
      <c r="W64" s="397"/>
      <c r="X64" s="70"/>
      <c r="Y64" s="70"/>
      <c r="Z64" s="70"/>
      <c r="AA64" s="397"/>
      <c r="AB64" s="397"/>
      <c r="AC64" s="70"/>
      <c r="AD64" s="70"/>
      <c r="AE64" s="70"/>
      <c r="AF64" s="310"/>
      <c r="AG64" s="58"/>
      <c r="AH64" s="58"/>
      <c r="AI64" s="58"/>
      <c r="AJ64" s="58"/>
      <c r="AK64" s="58"/>
      <c r="AL64" s="57"/>
    </row>
    <row r="65" spans="2:38" s="118" customFormat="1" ht="15.75" customHeight="1">
      <c r="B65" s="70"/>
      <c r="C65" s="70"/>
      <c r="D65" s="70"/>
      <c r="E65" s="70"/>
      <c r="F65" s="70"/>
      <c r="G65" s="70"/>
      <c r="H65" s="397"/>
      <c r="I65" s="70"/>
      <c r="J65" s="70"/>
      <c r="K65" s="70"/>
      <c r="L65" s="397"/>
      <c r="M65" s="397"/>
      <c r="N65" s="70"/>
      <c r="O65" s="70"/>
      <c r="P65" s="70"/>
      <c r="Q65" s="397"/>
      <c r="R65" s="397"/>
      <c r="S65" s="70"/>
      <c r="T65" s="70"/>
      <c r="U65" s="70"/>
      <c r="V65" s="397"/>
      <c r="W65" s="397"/>
      <c r="X65" s="70"/>
      <c r="Y65" s="70"/>
      <c r="Z65" s="70"/>
      <c r="AA65" s="397"/>
      <c r="AB65" s="397"/>
      <c r="AC65" s="70"/>
      <c r="AD65" s="70"/>
      <c r="AE65" s="70"/>
      <c r="AF65" s="310"/>
      <c r="AG65" s="58"/>
      <c r="AH65" s="58"/>
      <c r="AI65" s="58"/>
      <c r="AJ65" s="58"/>
      <c r="AK65" s="58"/>
      <c r="AL65" s="57"/>
    </row>
    <row r="66" spans="2:38" s="118" customFormat="1" ht="15.75" customHeight="1">
      <c r="B66" s="70"/>
      <c r="C66" s="70"/>
      <c r="D66" s="70"/>
      <c r="E66" s="70"/>
      <c r="F66" s="70"/>
      <c r="G66" s="70"/>
      <c r="H66" s="397"/>
      <c r="I66" s="70"/>
      <c r="J66" s="70"/>
      <c r="K66" s="70"/>
      <c r="L66" s="397"/>
      <c r="M66" s="397"/>
      <c r="N66" s="70"/>
      <c r="O66" s="70"/>
      <c r="P66" s="70"/>
      <c r="Q66" s="397"/>
      <c r="R66" s="397"/>
      <c r="S66" s="70"/>
      <c r="T66" s="70"/>
      <c r="U66" s="70"/>
      <c r="V66" s="397"/>
      <c r="W66" s="397"/>
      <c r="X66" s="70"/>
      <c r="Y66" s="70"/>
      <c r="Z66" s="70"/>
      <c r="AA66" s="397"/>
      <c r="AB66" s="397"/>
      <c r="AC66" s="70"/>
      <c r="AD66" s="70"/>
      <c r="AE66" s="70"/>
      <c r="AF66" s="310"/>
      <c r="AG66" s="58"/>
      <c r="AH66" s="58"/>
      <c r="AI66" s="58"/>
      <c r="AJ66" s="58"/>
      <c r="AK66" s="58"/>
      <c r="AL66" s="57"/>
    </row>
    <row r="67" spans="2:38" s="118" customFormat="1" ht="15.75" customHeight="1">
      <c r="B67" s="70"/>
      <c r="C67" s="70"/>
      <c r="D67" s="70"/>
      <c r="E67" s="70"/>
      <c r="F67" s="70"/>
      <c r="G67" s="70"/>
      <c r="H67" s="397"/>
      <c r="I67" s="70"/>
      <c r="J67" s="70"/>
      <c r="K67" s="70"/>
      <c r="L67" s="397"/>
      <c r="M67" s="397"/>
      <c r="N67" s="70"/>
      <c r="O67" s="70"/>
      <c r="P67" s="70"/>
      <c r="Q67" s="397"/>
      <c r="R67" s="397"/>
      <c r="S67" s="70"/>
      <c r="T67" s="70"/>
      <c r="U67" s="70"/>
      <c r="V67" s="397"/>
      <c r="W67" s="397"/>
      <c r="X67" s="70"/>
      <c r="Y67" s="70"/>
      <c r="Z67" s="70"/>
      <c r="AA67" s="397"/>
      <c r="AB67" s="397"/>
      <c r="AC67" s="70"/>
      <c r="AD67" s="70"/>
      <c r="AE67" s="70"/>
      <c r="AF67" s="310"/>
      <c r="AG67" s="58"/>
      <c r="AH67" s="58"/>
      <c r="AI67" s="58"/>
      <c r="AJ67" s="58"/>
      <c r="AK67" s="58"/>
      <c r="AL67" s="57"/>
    </row>
    <row r="68" spans="2:38" s="118" customFormat="1" ht="15.75" customHeight="1">
      <c r="B68" s="70"/>
      <c r="C68" s="70"/>
      <c r="D68" s="70"/>
      <c r="E68" s="70"/>
      <c r="F68" s="70"/>
      <c r="G68" s="70"/>
      <c r="H68" s="397"/>
      <c r="I68" s="70"/>
      <c r="J68" s="70"/>
      <c r="K68" s="70"/>
      <c r="L68" s="397"/>
      <c r="M68" s="397"/>
      <c r="N68" s="70"/>
      <c r="O68" s="70"/>
      <c r="P68" s="70"/>
      <c r="Q68" s="397"/>
      <c r="R68" s="397"/>
      <c r="S68" s="70"/>
      <c r="T68" s="70"/>
      <c r="U68" s="70"/>
      <c r="V68" s="397"/>
      <c r="W68" s="397"/>
      <c r="X68" s="70"/>
      <c r="Y68" s="70"/>
      <c r="Z68" s="70"/>
      <c r="AA68" s="397"/>
      <c r="AB68" s="397"/>
      <c r="AC68" s="70"/>
      <c r="AD68" s="70"/>
      <c r="AE68" s="70"/>
      <c r="AF68" s="310"/>
      <c r="AG68" s="58"/>
      <c r="AH68" s="58"/>
      <c r="AI68" s="58"/>
      <c r="AJ68" s="58"/>
      <c r="AK68" s="58"/>
      <c r="AL68" s="57"/>
    </row>
    <row r="69" spans="2:38" s="118" customFormat="1" ht="15.75" customHeight="1">
      <c r="B69" s="70"/>
      <c r="C69" s="70"/>
      <c r="D69" s="70"/>
      <c r="E69" s="70"/>
      <c r="F69" s="70"/>
      <c r="G69" s="70"/>
      <c r="H69" s="397"/>
      <c r="I69" s="70"/>
      <c r="J69" s="70"/>
      <c r="K69" s="70"/>
      <c r="L69" s="397"/>
      <c r="M69" s="397"/>
      <c r="N69" s="70"/>
      <c r="O69" s="70"/>
      <c r="P69" s="70"/>
      <c r="Q69" s="397"/>
      <c r="R69" s="397"/>
      <c r="S69" s="70"/>
      <c r="T69" s="70"/>
      <c r="U69" s="70"/>
      <c r="V69" s="397"/>
      <c r="W69" s="397"/>
      <c r="X69" s="70"/>
      <c r="Y69" s="70"/>
      <c r="Z69" s="70"/>
      <c r="AA69" s="397"/>
      <c r="AB69" s="397"/>
      <c r="AC69" s="70"/>
      <c r="AD69" s="70"/>
      <c r="AE69" s="70"/>
      <c r="AF69" s="310"/>
      <c r="AG69" s="58"/>
      <c r="AH69" s="58"/>
      <c r="AI69" s="58"/>
      <c r="AJ69" s="58"/>
      <c r="AK69" s="58"/>
      <c r="AL69" s="57"/>
    </row>
    <row r="70" spans="2:38" s="118" customFormat="1" ht="15.75" customHeight="1">
      <c r="B70" s="70"/>
      <c r="C70" s="70"/>
      <c r="D70" s="70"/>
      <c r="E70" s="70"/>
      <c r="F70" s="70"/>
      <c r="G70" s="70"/>
      <c r="H70" s="397"/>
      <c r="I70" s="70"/>
      <c r="J70" s="70"/>
      <c r="K70" s="70"/>
      <c r="L70" s="397"/>
      <c r="M70" s="397"/>
      <c r="N70" s="70"/>
      <c r="O70" s="70"/>
      <c r="P70" s="70"/>
      <c r="Q70" s="397"/>
      <c r="R70" s="397"/>
      <c r="S70" s="70"/>
      <c r="T70" s="70"/>
      <c r="U70" s="70"/>
      <c r="V70" s="397"/>
      <c r="W70" s="397"/>
      <c r="X70" s="70"/>
      <c r="Y70" s="70"/>
      <c r="Z70" s="70"/>
      <c r="AA70" s="397"/>
      <c r="AB70" s="397"/>
      <c r="AC70" s="70"/>
      <c r="AD70" s="70"/>
      <c r="AE70" s="70"/>
      <c r="AF70" s="310"/>
      <c r="AG70" s="58"/>
      <c r="AH70" s="58"/>
      <c r="AI70" s="58"/>
      <c r="AJ70" s="58"/>
      <c r="AK70" s="58"/>
      <c r="AL70" s="57"/>
    </row>
    <row r="71" spans="2:38" s="118" customFormat="1" ht="15.75" customHeight="1">
      <c r="B71" s="70"/>
      <c r="C71" s="70"/>
      <c r="D71" s="70"/>
      <c r="E71" s="70"/>
      <c r="F71" s="70"/>
      <c r="G71" s="70"/>
      <c r="H71" s="397"/>
      <c r="I71" s="70"/>
      <c r="J71" s="70"/>
      <c r="K71" s="70"/>
      <c r="L71" s="397"/>
      <c r="M71" s="397"/>
      <c r="N71" s="70"/>
      <c r="O71" s="70"/>
      <c r="P71" s="70"/>
      <c r="Q71" s="397"/>
      <c r="R71" s="397"/>
      <c r="S71" s="70"/>
      <c r="T71" s="70"/>
      <c r="U71" s="70"/>
      <c r="V71" s="397"/>
      <c r="W71" s="397"/>
      <c r="X71" s="70"/>
      <c r="Y71" s="70"/>
      <c r="Z71" s="70"/>
      <c r="AA71" s="397"/>
      <c r="AB71" s="397"/>
      <c r="AC71" s="70"/>
      <c r="AD71" s="70"/>
      <c r="AE71" s="70"/>
      <c r="AF71" s="310"/>
      <c r="AG71" s="58"/>
      <c r="AH71" s="58"/>
      <c r="AI71" s="58"/>
      <c r="AJ71" s="58"/>
      <c r="AK71" s="58"/>
      <c r="AL71" s="57"/>
    </row>
    <row r="72" spans="2:38" s="118" customFormat="1" ht="15.75" customHeight="1">
      <c r="B72" s="70"/>
      <c r="C72" s="70"/>
      <c r="D72" s="70"/>
      <c r="E72" s="70"/>
      <c r="F72" s="70"/>
      <c r="G72" s="70"/>
      <c r="H72" s="397"/>
      <c r="I72" s="70"/>
      <c r="J72" s="70"/>
      <c r="K72" s="70"/>
      <c r="L72" s="397"/>
      <c r="M72" s="397"/>
      <c r="N72" s="70"/>
      <c r="O72" s="70"/>
      <c r="P72" s="70"/>
      <c r="Q72" s="397"/>
      <c r="R72" s="397"/>
      <c r="S72" s="70"/>
      <c r="T72" s="70"/>
      <c r="U72" s="70"/>
      <c r="V72" s="397"/>
      <c r="W72" s="397"/>
      <c r="X72" s="70"/>
      <c r="Y72" s="70"/>
      <c r="Z72" s="70"/>
      <c r="AA72" s="397"/>
      <c r="AB72" s="397"/>
      <c r="AC72" s="70"/>
      <c r="AD72" s="70"/>
      <c r="AE72" s="70"/>
      <c r="AF72" s="310"/>
      <c r="AG72" s="58"/>
      <c r="AH72" s="58"/>
      <c r="AI72" s="58"/>
      <c r="AJ72" s="58"/>
      <c r="AK72" s="58"/>
      <c r="AL72" s="57"/>
    </row>
    <row r="73" spans="2:38" s="118" customFormat="1" ht="15.75" customHeight="1">
      <c r="B73" s="70"/>
      <c r="C73" s="70"/>
      <c r="D73" s="70"/>
      <c r="E73" s="70"/>
      <c r="F73" s="70"/>
      <c r="G73" s="70"/>
      <c r="H73" s="397"/>
      <c r="I73" s="70"/>
      <c r="J73" s="70"/>
      <c r="K73" s="70"/>
      <c r="L73" s="397"/>
      <c r="M73" s="397"/>
      <c r="N73" s="70"/>
      <c r="O73" s="70"/>
      <c r="P73" s="70"/>
      <c r="Q73" s="397"/>
      <c r="R73" s="397"/>
      <c r="S73" s="70"/>
      <c r="T73" s="70"/>
      <c r="U73" s="70"/>
      <c r="V73" s="397"/>
      <c r="W73" s="397"/>
      <c r="X73" s="70"/>
      <c r="Y73" s="70"/>
      <c r="Z73" s="70"/>
      <c r="AA73" s="397"/>
      <c r="AB73" s="397"/>
      <c r="AC73" s="70"/>
      <c r="AD73" s="70"/>
      <c r="AE73" s="70"/>
      <c r="AF73" s="310"/>
      <c r="AG73" s="58"/>
      <c r="AH73" s="58"/>
      <c r="AI73" s="58"/>
      <c r="AJ73" s="58"/>
      <c r="AK73" s="58"/>
      <c r="AL73" s="57"/>
    </row>
    <row r="74" spans="2:38" s="118" customFormat="1" ht="15.75" customHeight="1">
      <c r="B74" s="70"/>
      <c r="C74" s="70"/>
      <c r="D74" s="70"/>
      <c r="E74" s="70"/>
      <c r="F74" s="70"/>
      <c r="G74" s="70"/>
      <c r="H74" s="397"/>
      <c r="I74" s="70"/>
      <c r="J74" s="70"/>
      <c r="K74" s="70"/>
      <c r="L74" s="397"/>
      <c r="M74" s="397"/>
      <c r="N74" s="70"/>
      <c r="O74" s="70"/>
      <c r="P74" s="70"/>
      <c r="Q74" s="397"/>
      <c r="R74" s="397"/>
      <c r="S74" s="70"/>
      <c r="T74" s="70"/>
      <c r="U74" s="70"/>
      <c r="V74" s="397"/>
      <c r="W74" s="397"/>
      <c r="X74" s="70"/>
      <c r="Y74" s="70"/>
      <c r="Z74" s="70"/>
      <c r="AA74" s="397"/>
      <c r="AB74" s="397"/>
      <c r="AC74" s="70"/>
      <c r="AD74" s="70"/>
      <c r="AE74" s="70"/>
      <c r="AF74" s="310"/>
      <c r="AG74" s="58"/>
      <c r="AH74" s="58"/>
      <c r="AI74" s="58"/>
      <c r="AJ74" s="58"/>
      <c r="AK74" s="58"/>
      <c r="AL74" s="57"/>
    </row>
    <row r="75" spans="2:38" s="118" customFormat="1" ht="15.75" customHeight="1">
      <c r="B75" s="70"/>
      <c r="C75" s="70"/>
      <c r="D75" s="70"/>
      <c r="E75" s="70"/>
      <c r="F75" s="70"/>
      <c r="G75" s="70"/>
      <c r="H75" s="397"/>
      <c r="I75" s="70"/>
      <c r="J75" s="70"/>
      <c r="K75" s="70"/>
      <c r="L75" s="397"/>
      <c r="M75" s="397"/>
      <c r="N75" s="70"/>
      <c r="O75" s="70"/>
      <c r="P75" s="70"/>
      <c r="Q75" s="397"/>
      <c r="R75" s="397"/>
      <c r="S75" s="70"/>
      <c r="T75" s="70"/>
      <c r="U75" s="70"/>
      <c r="V75" s="397"/>
      <c r="W75" s="397"/>
      <c r="X75" s="70"/>
      <c r="Y75" s="70"/>
      <c r="Z75" s="70"/>
      <c r="AA75" s="397"/>
      <c r="AB75" s="397"/>
      <c r="AC75" s="70"/>
      <c r="AD75" s="70"/>
      <c r="AE75" s="70"/>
      <c r="AF75" s="310"/>
      <c r="AG75" s="58"/>
      <c r="AH75" s="58"/>
      <c r="AI75" s="58"/>
      <c r="AJ75" s="58"/>
      <c r="AK75" s="58"/>
      <c r="AL75" s="57"/>
    </row>
    <row r="76" spans="2:38" s="118" customFormat="1" ht="15.75" customHeight="1">
      <c r="B76" s="70"/>
      <c r="C76" s="70"/>
      <c r="D76" s="70"/>
      <c r="E76" s="70"/>
      <c r="F76" s="70"/>
      <c r="G76" s="70"/>
      <c r="H76" s="397"/>
      <c r="I76" s="70"/>
      <c r="J76" s="70"/>
      <c r="K76" s="70"/>
      <c r="L76" s="397"/>
      <c r="M76" s="397"/>
      <c r="N76" s="70"/>
      <c r="O76" s="70"/>
      <c r="P76" s="70"/>
      <c r="Q76" s="397"/>
      <c r="R76" s="397"/>
      <c r="S76" s="70"/>
      <c r="T76" s="70"/>
      <c r="U76" s="70"/>
      <c r="V76" s="397"/>
      <c r="W76" s="397"/>
      <c r="X76" s="70"/>
      <c r="Y76" s="70"/>
      <c r="Z76" s="70"/>
      <c r="AA76" s="397"/>
      <c r="AB76" s="397"/>
      <c r="AC76" s="70"/>
      <c r="AD76" s="70"/>
      <c r="AE76" s="70"/>
      <c r="AF76" s="310"/>
      <c r="AG76" s="58"/>
      <c r="AH76" s="58"/>
      <c r="AI76" s="58"/>
      <c r="AJ76" s="58"/>
      <c r="AK76" s="58"/>
      <c r="AL76" s="57"/>
    </row>
    <row r="77" spans="2:38" s="118" customFormat="1" ht="15.75" customHeight="1">
      <c r="B77" s="70"/>
      <c r="C77" s="70"/>
      <c r="D77" s="70"/>
      <c r="E77" s="70"/>
      <c r="F77" s="70"/>
      <c r="G77" s="70"/>
      <c r="H77" s="397"/>
      <c r="I77" s="70"/>
      <c r="J77" s="70"/>
      <c r="K77" s="70"/>
      <c r="L77" s="397"/>
      <c r="M77" s="397"/>
      <c r="N77" s="70"/>
      <c r="O77" s="70"/>
      <c r="P77" s="70"/>
      <c r="Q77" s="397"/>
      <c r="R77" s="397"/>
      <c r="S77" s="70"/>
      <c r="T77" s="70"/>
      <c r="U77" s="70"/>
      <c r="V77" s="397"/>
      <c r="W77" s="397"/>
      <c r="X77" s="70"/>
      <c r="Y77" s="70"/>
      <c r="Z77" s="70"/>
      <c r="AA77" s="397"/>
      <c r="AB77" s="397"/>
      <c r="AC77" s="70"/>
      <c r="AD77" s="70"/>
      <c r="AE77" s="70"/>
      <c r="AF77" s="310"/>
      <c r="AG77" s="58"/>
      <c r="AH77" s="58"/>
      <c r="AI77" s="58"/>
      <c r="AJ77" s="58"/>
      <c r="AK77" s="58"/>
      <c r="AL77" s="57"/>
    </row>
    <row r="78" spans="2:38" s="118" customFormat="1" ht="15.75" customHeight="1">
      <c r="B78" s="70"/>
      <c r="C78" s="70"/>
      <c r="D78" s="70"/>
      <c r="E78" s="70"/>
      <c r="F78" s="70"/>
      <c r="G78" s="70"/>
      <c r="H78" s="397"/>
      <c r="I78" s="70"/>
      <c r="J78" s="70"/>
      <c r="K78" s="70"/>
      <c r="L78" s="397"/>
      <c r="M78" s="397"/>
      <c r="N78" s="70"/>
      <c r="O78" s="70"/>
      <c r="P78" s="70"/>
      <c r="Q78" s="397"/>
      <c r="R78" s="397"/>
      <c r="S78" s="70"/>
      <c r="T78" s="70"/>
      <c r="U78" s="70"/>
      <c r="V78" s="397"/>
      <c r="W78" s="397"/>
      <c r="X78" s="70"/>
      <c r="Y78" s="70"/>
      <c r="Z78" s="70"/>
      <c r="AA78" s="397"/>
      <c r="AB78" s="397"/>
      <c r="AC78" s="70"/>
      <c r="AD78" s="70"/>
      <c r="AE78" s="70"/>
      <c r="AF78" s="310"/>
      <c r="AG78" s="58"/>
      <c r="AH78" s="58"/>
      <c r="AI78" s="58"/>
      <c r="AJ78" s="58"/>
      <c r="AK78" s="58"/>
      <c r="AL78" s="57"/>
    </row>
    <row r="79" spans="2:38" s="118" customFormat="1" ht="15.75" customHeight="1">
      <c r="B79" s="70"/>
      <c r="C79" s="70"/>
      <c r="D79" s="70"/>
      <c r="E79" s="70"/>
      <c r="F79" s="70"/>
      <c r="G79" s="70"/>
      <c r="H79" s="397"/>
      <c r="I79" s="70"/>
      <c r="J79" s="70"/>
      <c r="K79" s="70"/>
      <c r="L79" s="397"/>
      <c r="M79" s="397"/>
      <c r="N79" s="70"/>
      <c r="O79" s="70"/>
      <c r="P79" s="70"/>
      <c r="Q79" s="397"/>
      <c r="R79" s="397"/>
      <c r="S79" s="70"/>
      <c r="T79" s="70"/>
      <c r="U79" s="70"/>
      <c r="V79" s="397"/>
      <c r="W79" s="397"/>
      <c r="X79" s="70"/>
      <c r="Y79" s="70"/>
      <c r="Z79" s="70"/>
      <c r="AA79" s="397"/>
      <c r="AB79" s="397"/>
      <c r="AC79" s="70"/>
      <c r="AD79" s="70"/>
      <c r="AE79" s="70"/>
      <c r="AF79" s="310"/>
      <c r="AG79" s="58"/>
      <c r="AH79" s="58"/>
      <c r="AI79" s="58"/>
      <c r="AJ79" s="58"/>
      <c r="AK79" s="58"/>
      <c r="AL79" s="57"/>
    </row>
    <row r="80" spans="2:38" s="118" customFormat="1" ht="15.75" customHeight="1">
      <c r="B80" s="70"/>
      <c r="C80" s="70"/>
      <c r="D80" s="70"/>
      <c r="E80" s="70"/>
      <c r="F80" s="70"/>
      <c r="G80" s="70"/>
      <c r="H80" s="397"/>
      <c r="I80" s="70"/>
      <c r="J80" s="70"/>
      <c r="K80" s="70"/>
      <c r="L80" s="397"/>
      <c r="M80" s="397"/>
      <c r="N80" s="70"/>
      <c r="O80" s="70"/>
      <c r="P80" s="70"/>
      <c r="Q80" s="397"/>
      <c r="R80" s="397"/>
      <c r="S80" s="70"/>
      <c r="T80" s="70"/>
      <c r="U80" s="70"/>
      <c r="V80" s="397"/>
      <c r="W80" s="397"/>
      <c r="X80" s="70"/>
      <c r="Y80" s="70"/>
      <c r="Z80" s="70"/>
      <c r="AA80" s="397"/>
      <c r="AB80" s="397"/>
      <c r="AC80" s="70"/>
      <c r="AD80" s="70"/>
      <c r="AE80" s="70"/>
      <c r="AF80" s="310"/>
      <c r="AG80" s="58"/>
      <c r="AH80" s="58"/>
      <c r="AI80" s="58"/>
      <c r="AJ80" s="58"/>
      <c r="AK80" s="58"/>
      <c r="AL80" s="57"/>
    </row>
    <row r="81" spans="2:38" s="118" customFormat="1" ht="15.75" customHeight="1">
      <c r="B81" s="70"/>
      <c r="C81" s="70"/>
      <c r="D81" s="70"/>
      <c r="E81" s="70"/>
      <c r="F81" s="70"/>
      <c r="G81" s="70"/>
      <c r="H81" s="397"/>
      <c r="I81" s="70"/>
      <c r="J81" s="70"/>
      <c r="K81" s="70"/>
      <c r="L81" s="397"/>
      <c r="M81" s="397"/>
      <c r="N81" s="70"/>
      <c r="O81" s="70"/>
      <c r="P81" s="70"/>
      <c r="Q81" s="397"/>
      <c r="R81" s="397"/>
      <c r="S81" s="70"/>
      <c r="T81" s="70"/>
      <c r="U81" s="70"/>
      <c r="V81" s="397"/>
      <c r="W81" s="397"/>
      <c r="X81" s="70"/>
      <c r="Y81" s="70"/>
      <c r="Z81" s="70"/>
      <c r="AA81" s="397"/>
      <c r="AB81" s="397"/>
      <c r="AC81" s="70"/>
      <c r="AD81" s="70"/>
      <c r="AE81" s="70"/>
      <c r="AF81" s="310"/>
      <c r="AG81" s="58"/>
      <c r="AH81" s="58"/>
      <c r="AI81" s="58"/>
      <c r="AJ81" s="58"/>
      <c r="AK81" s="58"/>
      <c r="AL81" s="57"/>
    </row>
    <row r="82" spans="2:38" s="118" customFormat="1" ht="15.75" customHeight="1">
      <c r="B82" s="70"/>
      <c r="C82" s="70"/>
      <c r="D82" s="70"/>
      <c r="E82" s="70"/>
      <c r="F82" s="70"/>
      <c r="G82" s="70"/>
      <c r="H82" s="397"/>
      <c r="I82" s="70"/>
      <c r="J82" s="70"/>
      <c r="K82" s="70"/>
      <c r="L82" s="397"/>
      <c r="M82" s="397"/>
      <c r="N82" s="70"/>
      <c r="O82" s="70"/>
      <c r="P82" s="70"/>
      <c r="Q82" s="397"/>
      <c r="R82" s="397"/>
      <c r="S82" s="70"/>
      <c r="T82" s="70"/>
      <c r="U82" s="70"/>
      <c r="V82" s="397"/>
      <c r="W82" s="397"/>
      <c r="X82" s="70"/>
      <c r="Y82" s="70"/>
      <c r="Z82" s="70"/>
      <c r="AA82" s="397"/>
      <c r="AB82" s="397"/>
      <c r="AC82" s="70"/>
      <c r="AD82" s="70"/>
      <c r="AE82" s="70"/>
      <c r="AF82" s="310"/>
      <c r="AG82" s="58"/>
      <c r="AH82" s="58"/>
      <c r="AI82" s="58"/>
      <c r="AJ82" s="58"/>
      <c r="AK82" s="58"/>
      <c r="AL82" s="57"/>
    </row>
    <row r="83" spans="2:38" s="118" customFormat="1" ht="15.75" customHeight="1">
      <c r="B83" s="70"/>
      <c r="C83" s="70"/>
      <c r="D83" s="70"/>
      <c r="E83" s="70"/>
      <c r="F83" s="70"/>
      <c r="G83" s="70"/>
      <c r="H83" s="397"/>
      <c r="I83" s="70"/>
      <c r="J83" s="70"/>
      <c r="K83" s="70"/>
      <c r="L83" s="397"/>
      <c r="M83" s="397"/>
      <c r="N83" s="70"/>
      <c r="O83" s="70"/>
      <c r="P83" s="70"/>
      <c r="Q83" s="397"/>
      <c r="R83" s="397"/>
      <c r="S83" s="70"/>
      <c r="T83" s="70"/>
      <c r="U83" s="70"/>
      <c r="V83" s="397"/>
      <c r="W83" s="397"/>
      <c r="X83" s="70"/>
      <c r="Y83" s="70"/>
      <c r="Z83" s="70"/>
      <c r="AA83" s="397"/>
      <c r="AB83" s="397"/>
      <c r="AC83" s="70"/>
      <c r="AD83" s="70"/>
      <c r="AE83" s="70"/>
      <c r="AF83" s="310"/>
      <c r="AG83" s="58"/>
      <c r="AH83" s="58"/>
      <c r="AI83" s="58"/>
      <c r="AJ83" s="58"/>
      <c r="AK83" s="58"/>
      <c r="AL83" s="57"/>
    </row>
    <row r="84" spans="2:38" s="118" customFormat="1" ht="15.75" customHeight="1">
      <c r="B84" s="128"/>
      <c r="C84" s="128"/>
      <c r="D84" s="128"/>
      <c r="E84" s="128"/>
      <c r="F84" s="128"/>
      <c r="G84" s="128"/>
      <c r="H84" s="398"/>
      <c r="I84" s="128"/>
      <c r="J84" s="128"/>
      <c r="K84" s="128"/>
      <c r="L84" s="398"/>
      <c r="M84" s="398"/>
      <c r="N84" s="128"/>
      <c r="O84" s="128"/>
      <c r="P84" s="128"/>
      <c r="Q84" s="398"/>
      <c r="R84" s="398"/>
      <c r="S84" s="128"/>
      <c r="T84" s="128"/>
      <c r="U84" s="128"/>
      <c r="V84" s="398"/>
      <c r="W84" s="398"/>
      <c r="X84" s="128"/>
      <c r="Y84" s="128"/>
      <c r="Z84" s="128"/>
      <c r="AA84" s="398"/>
      <c r="AB84" s="398"/>
      <c r="AC84" s="128"/>
      <c r="AD84" s="128"/>
      <c r="AE84" s="128"/>
      <c r="AF84" s="58"/>
      <c r="AG84" s="58"/>
      <c r="AH84" s="58"/>
      <c r="AI84" s="58"/>
      <c r="AJ84" s="58"/>
      <c r="AK84" s="58"/>
    </row>
    <row r="85" spans="2:38" s="118" customFormat="1" ht="15.75" customHeight="1">
      <c r="B85" s="58"/>
      <c r="C85" s="58"/>
      <c r="D85" s="58"/>
      <c r="E85" s="58"/>
      <c r="F85" s="58"/>
      <c r="G85" s="58"/>
      <c r="H85" s="399"/>
      <c r="I85" s="58"/>
      <c r="J85" s="58"/>
      <c r="K85" s="58"/>
      <c r="L85" s="399"/>
      <c r="M85" s="399"/>
      <c r="N85" s="58"/>
      <c r="O85" s="58"/>
      <c r="P85" s="58"/>
      <c r="Q85" s="399"/>
      <c r="R85" s="399"/>
      <c r="S85" s="58"/>
      <c r="T85" s="58"/>
      <c r="U85" s="58"/>
      <c r="V85" s="399"/>
      <c r="W85" s="399"/>
      <c r="X85" s="58"/>
      <c r="Y85" s="58"/>
      <c r="Z85" s="58"/>
      <c r="AA85" s="399"/>
      <c r="AB85" s="399"/>
      <c r="AC85" s="58"/>
      <c r="AD85" s="58"/>
      <c r="AE85" s="58"/>
      <c r="AF85" s="58"/>
      <c r="AG85" s="58"/>
      <c r="AH85" s="58"/>
      <c r="AI85" s="58"/>
      <c r="AJ85" s="58"/>
      <c r="AK85" s="58"/>
    </row>
    <row r="86" spans="2:38" s="118" customFormat="1" ht="15.75" customHeight="1">
      <c r="B86" s="58"/>
      <c r="C86" s="58"/>
      <c r="D86" s="58"/>
      <c r="E86" s="58"/>
      <c r="F86" s="58"/>
      <c r="G86" s="58"/>
      <c r="H86" s="399"/>
      <c r="I86" s="58"/>
      <c r="J86" s="58"/>
      <c r="K86" s="58"/>
      <c r="L86" s="399"/>
      <c r="M86" s="399"/>
      <c r="N86" s="58"/>
      <c r="O86" s="58"/>
      <c r="P86" s="58"/>
      <c r="Q86" s="399"/>
      <c r="R86" s="399"/>
      <c r="S86" s="58"/>
      <c r="T86" s="58"/>
      <c r="U86" s="58"/>
      <c r="V86" s="399"/>
      <c r="W86" s="399"/>
      <c r="X86" s="58"/>
      <c r="Y86" s="58"/>
      <c r="Z86" s="58"/>
      <c r="AA86" s="399"/>
      <c r="AB86" s="399"/>
      <c r="AC86" s="58"/>
      <c r="AD86" s="58"/>
      <c r="AE86" s="58"/>
      <c r="AF86" s="58"/>
      <c r="AG86" s="58"/>
      <c r="AH86" s="58"/>
      <c r="AI86" s="58"/>
      <c r="AJ86" s="58"/>
      <c r="AK86" s="58"/>
    </row>
    <row r="87" spans="2:38" s="118" customFormat="1" ht="15.75" customHeight="1">
      <c r="B87" s="58"/>
      <c r="C87" s="58"/>
      <c r="D87" s="58"/>
      <c r="E87" s="58"/>
      <c r="F87" s="58"/>
      <c r="G87" s="58"/>
      <c r="H87" s="399"/>
      <c r="I87" s="58"/>
      <c r="J87" s="58"/>
      <c r="K87" s="58"/>
      <c r="L87" s="399"/>
      <c r="M87" s="399"/>
      <c r="N87" s="58"/>
      <c r="O87" s="58"/>
      <c r="P87" s="58"/>
      <c r="Q87" s="399"/>
      <c r="R87" s="399"/>
      <c r="S87" s="58"/>
      <c r="T87" s="58"/>
      <c r="U87" s="58"/>
      <c r="V87" s="399"/>
      <c r="W87" s="399"/>
      <c r="X87" s="58"/>
      <c r="Y87" s="58"/>
      <c r="Z87" s="58"/>
      <c r="AA87" s="399"/>
      <c r="AB87" s="399"/>
      <c r="AC87" s="58"/>
      <c r="AD87" s="58"/>
      <c r="AE87" s="58"/>
      <c r="AF87" s="58"/>
      <c r="AG87" s="58"/>
      <c r="AH87" s="58"/>
      <c r="AI87" s="58"/>
      <c r="AJ87" s="58"/>
      <c r="AK87" s="58"/>
    </row>
    <row r="88" spans="2:38" s="118" customFormat="1" ht="15.75" customHeight="1">
      <c r="B88" s="58"/>
      <c r="C88" s="58"/>
      <c r="D88" s="58"/>
      <c r="E88" s="58"/>
      <c r="F88" s="58"/>
      <c r="G88" s="58"/>
      <c r="H88" s="399"/>
      <c r="I88" s="58"/>
      <c r="J88" s="58"/>
      <c r="K88" s="58"/>
      <c r="L88" s="399"/>
      <c r="M88" s="399"/>
      <c r="N88" s="58"/>
      <c r="O88" s="58"/>
      <c r="P88" s="58"/>
      <c r="Q88" s="399"/>
      <c r="R88" s="399"/>
      <c r="S88" s="58"/>
      <c r="T88" s="58"/>
      <c r="U88" s="58"/>
      <c r="V88" s="399"/>
      <c r="W88" s="399"/>
      <c r="X88" s="58"/>
      <c r="Y88" s="58"/>
      <c r="Z88" s="58"/>
      <c r="AA88" s="399"/>
      <c r="AB88" s="399"/>
      <c r="AC88" s="58"/>
      <c r="AD88" s="58"/>
      <c r="AE88" s="58"/>
      <c r="AF88" s="58"/>
      <c r="AG88" s="58"/>
      <c r="AH88" s="58"/>
      <c r="AI88" s="58"/>
      <c r="AJ88" s="58"/>
      <c r="AK88" s="58"/>
    </row>
    <row r="89" spans="2:38" s="118" customFormat="1" ht="15.75" customHeight="1">
      <c r="B89" s="58"/>
      <c r="C89" s="58"/>
      <c r="D89" s="58"/>
      <c r="E89" s="58"/>
      <c r="F89" s="58"/>
      <c r="G89" s="58"/>
      <c r="H89" s="399"/>
      <c r="I89" s="58"/>
      <c r="J89" s="58"/>
      <c r="K89" s="58"/>
      <c r="L89" s="399"/>
      <c r="M89" s="399"/>
      <c r="N89" s="58"/>
      <c r="O89" s="58"/>
      <c r="P89" s="58"/>
      <c r="Q89" s="399"/>
      <c r="R89" s="399"/>
      <c r="S89" s="58"/>
      <c r="T89" s="58"/>
      <c r="U89" s="58"/>
      <c r="V89" s="399"/>
      <c r="W89" s="399"/>
      <c r="X89" s="58"/>
      <c r="Y89" s="58"/>
      <c r="Z89" s="58"/>
      <c r="AA89" s="399"/>
      <c r="AB89" s="399"/>
      <c r="AC89" s="58"/>
      <c r="AD89" s="58"/>
      <c r="AE89" s="58"/>
      <c r="AF89" s="58"/>
      <c r="AG89" s="58"/>
      <c r="AH89" s="58"/>
      <c r="AI89" s="58"/>
      <c r="AJ89" s="58"/>
      <c r="AK89" s="58"/>
    </row>
    <row r="90" spans="2:38" s="118" customFormat="1" ht="15.75" customHeight="1">
      <c r="B90" s="58"/>
      <c r="C90" s="58"/>
      <c r="D90" s="58"/>
      <c r="E90" s="58"/>
      <c r="F90" s="58"/>
      <c r="G90" s="58"/>
      <c r="H90" s="399"/>
      <c r="I90" s="58"/>
      <c r="J90" s="58"/>
      <c r="K90" s="58"/>
      <c r="L90" s="399"/>
      <c r="M90" s="399"/>
      <c r="N90" s="58"/>
      <c r="O90" s="58"/>
      <c r="P90" s="58"/>
      <c r="Q90" s="399"/>
      <c r="R90" s="399"/>
      <c r="S90" s="58"/>
      <c r="T90" s="58"/>
      <c r="U90" s="58"/>
      <c r="V90" s="399"/>
      <c r="W90" s="399"/>
      <c r="X90" s="58"/>
      <c r="Y90" s="58"/>
      <c r="Z90" s="58"/>
      <c r="AA90" s="399"/>
      <c r="AB90" s="399"/>
      <c r="AC90" s="58"/>
      <c r="AD90" s="58"/>
      <c r="AE90" s="58"/>
      <c r="AF90" s="58"/>
      <c r="AG90" s="58"/>
      <c r="AH90" s="58"/>
      <c r="AI90" s="58"/>
      <c r="AJ90" s="58"/>
      <c r="AK90" s="58"/>
    </row>
    <row r="91" spans="2:38" s="118" customFormat="1" ht="15.75" customHeight="1">
      <c r="B91" s="58"/>
      <c r="C91" s="58"/>
      <c r="D91" s="58"/>
      <c r="E91" s="58"/>
      <c r="F91" s="58"/>
      <c r="G91" s="58"/>
      <c r="H91" s="399"/>
      <c r="I91" s="58"/>
      <c r="J91" s="58"/>
      <c r="K91" s="58"/>
      <c r="L91" s="399"/>
      <c r="M91" s="399"/>
      <c r="N91" s="58"/>
      <c r="O91" s="58"/>
      <c r="P91" s="58"/>
      <c r="Q91" s="399"/>
      <c r="R91" s="399"/>
      <c r="S91" s="58"/>
      <c r="T91" s="58"/>
      <c r="U91" s="58"/>
      <c r="V91" s="399"/>
      <c r="W91" s="399"/>
      <c r="X91" s="58"/>
      <c r="Y91" s="58"/>
      <c r="Z91" s="58"/>
      <c r="AA91" s="399"/>
      <c r="AB91" s="399"/>
      <c r="AC91" s="58"/>
      <c r="AD91" s="58"/>
      <c r="AE91" s="58"/>
      <c r="AF91" s="58"/>
      <c r="AG91" s="58"/>
      <c r="AH91" s="58"/>
      <c r="AI91" s="58"/>
      <c r="AJ91" s="58"/>
      <c r="AK91" s="58"/>
    </row>
    <row r="92" spans="2:38" s="118" customFormat="1" ht="15.75" customHeight="1">
      <c r="B92" s="58"/>
      <c r="C92" s="58"/>
      <c r="D92" s="58"/>
      <c r="E92" s="58"/>
      <c r="F92" s="58"/>
      <c r="G92" s="58"/>
      <c r="H92" s="399"/>
      <c r="I92" s="58"/>
      <c r="J92" s="58"/>
      <c r="K92" s="58"/>
      <c r="L92" s="399"/>
      <c r="M92" s="399"/>
      <c r="N92" s="58"/>
      <c r="O92" s="58"/>
      <c r="P92" s="58"/>
      <c r="Q92" s="399"/>
      <c r="R92" s="399"/>
      <c r="S92" s="58"/>
      <c r="T92" s="58"/>
      <c r="U92" s="58"/>
      <c r="V92" s="399"/>
      <c r="W92" s="399"/>
      <c r="X92" s="58"/>
      <c r="Y92" s="58"/>
      <c r="Z92" s="58"/>
      <c r="AA92" s="399"/>
      <c r="AB92" s="399"/>
      <c r="AC92" s="58"/>
      <c r="AD92" s="58"/>
      <c r="AE92" s="58"/>
      <c r="AF92" s="58"/>
      <c r="AG92" s="58"/>
      <c r="AH92" s="58"/>
      <c r="AI92" s="58"/>
      <c r="AJ92" s="58"/>
      <c r="AK92" s="58"/>
    </row>
    <row r="93" spans="2:38" s="118" customFormat="1" ht="15.75" customHeight="1">
      <c r="B93" s="58"/>
      <c r="C93" s="58"/>
      <c r="D93" s="58"/>
      <c r="E93" s="58"/>
      <c r="F93" s="58"/>
      <c r="G93" s="58"/>
      <c r="H93" s="399"/>
      <c r="I93" s="58"/>
      <c r="J93" s="58"/>
      <c r="K93" s="58"/>
      <c r="L93" s="399"/>
      <c r="M93" s="399"/>
      <c r="N93" s="58"/>
      <c r="O93" s="58"/>
      <c r="P93" s="58"/>
      <c r="Q93" s="399"/>
      <c r="R93" s="399"/>
      <c r="S93" s="58"/>
      <c r="T93" s="58"/>
      <c r="U93" s="58"/>
      <c r="V93" s="399"/>
      <c r="W93" s="399"/>
      <c r="X93" s="58"/>
      <c r="Y93" s="58"/>
      <c r="Z93" s="58"/>
      <c r="AA93" s="399"/>
      <c r="AB93" s="399"/>
      <c r="AC93" s="58"/>
      <c r="AD93" s="58"/>
      <c r="AE93" s="58"/>
      <c r="AF93" s="58"/>
      <c r="AG93" s="58"/>
      <c r="AH93" s="58"/>
      <c r="AI93" s="58"/>
      <c r="AJ93" s="58"/>
      <c r="AK93" s="58"/>
    </row>
    <row r="94" spans="2:38" s="118" customFormat="1" ht="15.75" customHeight="1">
      <c r="B94" s="58"/>
      <c r="C94" s="58"/>
      <c r="D94" s="58"/>
      <c r="E94" s="58"/>
      <c r="F94" s="58"/>
      <c r="G94" s="58"/>
      <c r="H94" s="399"/>
      <c r="I94" s="58"/>
      <c r="J94" s="58"/>
      <c r="K94" s="58"/>
      <c r="L94" s="399"/>
      <c r="M94" s="399"/>
      <c r="N94" s="58"/>
      <c r="O94" s="58"/>
      <c r="P94" s="58"/>
      <c r="Q94" s="399"/>
      <c r="R94" s="399"/>
      <c r="S94" s="58"/>
      <c r="T94" s="58"/>
      <c r="U94" s="58"/>
      <c r="V94" s="399"/>
      <c r="W94" s="399"/>
      <c r="X94" s="58"/>
      <c r="Y94" s="58"/>
      <c r="Z94" s="58"/>
      <c r="AA94" s="399"/>
      <c r="AB94" s="399"/>
      <c r="AC94" s="58"/>
      <c r="AD94" s="58"/>
      <c r="AE94" s="58"/>
      <c r="AF94" s="58"/>
      <c r="AG94" s="58"/>
      <c r="AH94" s="58"/>
      <c r="AI94" s="58"/>
      <c r="AJ94" s="58"/>
      <c r="AK94" s="58"/>
    </row>
    <row r="95" spans="2:38" s="118" customFormat="1" ht="15.75" customHeight="1">
      <c r="B95" s="58"/>
      <c r="C95" s="58"/>
      <c r="D95" s="58"/>
      <c r="E95" s="58"/>
      <c r="F95" s="58"/>
      <c r="G95" s="58"/>
      <c r="H95" s="399"/>
      <c r="I95" s="58"/>
      <c r="J95" s="58"/>
      <c r="K95" s="58"/>
      <c r="L95" s="399"/>
      <c r="M95" s="399"/>
      <c r="N95" s="58"/>
      <c r="O95" s="58"/>
      <c r="P95" s="58"/>
      <c r="Q95" s="399"/>
      <c r="R95" s="399"/>
      <c r="S95" s="58"/>
      <c r="T95" s="58"/>
      <c r="U95" s="58"/>
      <c r="V95" s="399"/>
      <c r="W95" s="399"/>
      <c r="X95" s="58"/>
      <c r="Y95" s="58"/>
      <c r="Z95" s="58"/>
      <c r="AA95" s="399"/>
      <c r="AB95" s="399"/>
      <c r="AC95" s="58"/>
      <c r="AD95" s="58"/>
      <c r="AE95" s="58"/>
      <c r="AF95" s="58"/>
      <c r="AG95" s="58"/>
      <c r="AH95" s="58"/>
      <c r="AI95" s="58"/>
      <c r="AJ95" s="58"/>
      <c r="AK95" s="58"/>
    </row>
    <row r="96" spans="2:38" s="118" customFormat="1" ht="15.75" customHeight="1">
      <c r="B96" s="58"/>
      <c r="C96" s="58"/>
      <c r="D96" s="58"/>
      <c r="E96" s="58"/>
      <c r="F96" s="58"/>
      <c r="G96" s="58"/>
      <c r="H96" s="399"/>
      <c r="I96" s="58"/>
      <c r="J96" s="58"/>
      <c r="K96" s="58"/>
      <c r="L96" s="399"/>
      <c r="M96" s="399"/>
      <c r="N96" s="58"/>
      <c r="O96" s="58"/>
      <c r="P96" s="58"/>
      <c r="Q96" s="399"/>
      <c r="R96" s="399"/>
      <c r="S96" s="58"/>
      <c r="T96" s="58"/>
      <c r="U96" s="58"/>
      <c r="V96" s="399"/>
      <c r="W96" s="399"/>
      <c r="X96" s="58"/>
      <c r="Y96" s="58"/>
      <c r="Z96" s="58"/>
      <c r="AA96" s="399"/>
      <c r="AB96" s="399"/>
      <c r="AC96" s="58"/>
      <c r="AD96" s="58"/>
      <c r="AE96" s="58"/>
      <c r="AF96" s="58"/>
      <c r="AG96" s="58"/>
      <c r="AH96" s="58"/>
      <c r="AI96" s="58"/>
      <c r="AJ96" s="58"/>
      <c r="AK96" s="58"/>
    </row>
    <row r="97" spans="2:37" s="118" customFormat="1" ht="15.75" customHeight="1">
      <c r="B97" s="58"/>
      <c r="C97" s="58"/>
      <c r="D97" s="58"/>
      <c r="E97" s="58"/>
      <c r="F97" s="58"/>
      <c r="G97" s="58"/>
      <c r="H97" s="399"/>
      <c r="I97" s="58"/>
      <c r="J97" s="58"/>
      <c r="K97" s="58"/>
      <c r="L97" s="399"/>
      <c r="M97" s="399"/>
      <c r="N97" s="58"/>
      <c r="O97" s="58"/>
      <c r="P97" s="58"/>
      <c r="Q97" s="399"/>
      <c r="R97" s="399"/>
      <c r="S97" s="58"/>
      <c r="T97" s="58"/>
      <c r="U97" s="58"/>
      <c r="V97" s="399"/>
      <c r="W97" s="399"/>
      <c r="X97" s="58"/>
      <c r="Y97" s="58"/>
      <c r="Z97" s="58"/>
      <c r="AA97" s="399"/>
      <c r="AB97" s="399"/>
      <c r="AC97" s="58"/>
      <c r="AD97" s="58"/>
      <c r="AE97" s="58"/>
      <c r="AF97" s="58"/>
      <c r="AG97" s="58"/>
      <c r="AH97" s="58"/>
      <c r="AI97" s="58"/>
      <c r="AJ97" s="58"/>
      <c r="AK97" s="58"/>
    </row>
    <row r="98" spans="2:37" s="118" customFormat="1" ht="15.75" customHeight="1">
      <c r="B98" s="58"/>
      <c r="C98" s="58"/>
      <c r="D98" s="58"/>
      <c r="E98" s="58"/>
      <c r="F98" s="58"/>
      <c r="G98" s="58"/>
      <c r="H98" s="399"/>
      <c r="I98" s="58"/>
      <c r="J98" s="58"/>
      <c r="K98" s="58"/>
      <c r="L98" s="399"/>
      <c r="M98" s="399"/>
      <c r="N98" s="58"/>
      <c r="O98" s="58"/>
      <c r="P98" s="58"/>
      <c r="Q98" s="399"/>
      <c r="R98" s="399"/>
      <c r="S98" s="58"/>
      <c r="T98" s="58"/>
      <c r="U98" s="58"/>
      <c r="V98" s="399"/>
      <c r="W98" s="399"/>
      <c r="X98" s="58"/>
      <c r="Y98" s="58"/>
      <c r="Z98" s="58"/>
      <c r="AA98" s="399"/>
      <c r="AB98" s="399"/>
      <c r="AC98" s="58"/>
      <c r="AD98" s="58"/>
      <c r="AE98" s="58"/>
      <c r="AF98" s="58"/>
      <c r="AG98" s="58"/>
      <c r="AH98" s="58"/>
      <c r="AI98" s="58"/>
      <c r="AJ98" s="58"/>
      <c r="AK98" s="58"/>
    </row>
    <row r="99" spans="2:37" s="118" customFormat="1" ht="15.75" customHeight="1">
      <c r="B99" s="58"/>
      <c r="C99" s="58"/>
      <c r="D99" s="58"/>
      <c r="E99" s="58"/>
      <c r="F99" s="58"/>
      <c r="G99" s="58"/>
      <c r="H99" s="399"/>
      <c r="I99" s="58"/>
      <c r="J99" s="58"/>
      <c r="K99" s="58"/>
      <c r="L99" s="399"/>
      <c r="M99" s="399"/>
      <c r="N99" s="58"/>
      <c r="O99" s="58"/>
      <c r="P99" s="58"/>
      <c r="Q99" s="399"/>
      <c r="R99" s="399"/>
      <c r="S99" s="58"/>
      <c r="T99" s="58"/>
      <c r="U99" s="58"/>
      <c r="V99" s="399"/>
      <c r="W99" s="399"/>
      <c r="X99" s="58"/>
      <c r="Y99" s="58"/>
      <c r="Z99" s="58"/>
      <c r="AA99" s="399"/>
      <c r="AB99" s="399"/>
      <c r="AC99" s="58"/>
      <c r="AD99" s="58"/>
      <c r="AE99" s="58"/>
      <c r="AF99" s="58"/>
      <c r="AG99" s="58"/>
      <c r="AH99" s="58"/>
      <c r="AI99" s="58"/>
      <c r="AJ99" s="58"/>
      <c r="AK99" s="58"/>
    </row>
    <row r="100" spans="2:37" s="118" customFormat="1" ht="15.75" customHeight="1">
      <c r="B100" s="58"/>
      <c r="C100" s="58"/>
      <c r="D100" s="58"/>
      <c r="E100" s="58"/>
      <c r="F100" s="58"/>
      <c r="G100" s="58"/>
      <c r="H100" s="399"/>
      <c r="I100" s="58"/>
      <c r="J100" s="58"/>
      <c r="K100" s="58"/>
      <c r="L100" s="399"/>
      <c r="M100" s="399"/>
      <c r="N100" s="58"/>
      <c r="O100" s="58"/>
      <c r="P100" s="58"/>
      <c r="Q100" s="399"/>
      <c r="R100" s="399"/>
      <c r="S100" s="58"/>
      <c r="T100" s="58"/>
      <c r="U100" s="58"/>
      <c r="V100" s="399"/>
      <c r="W100" s="399"/>
      <c r="X100" s="58"/>
      <c r="Y100" s="58"/>
      <c r="Z100" s="58"/>
      <c r="AA100" s="399"/>
      <c r="AB100" s="399"/>
      <c r="AC100" s="58"/>
      <c r="AD100" s="58"/>
      <c r="AE100" s="58"/>
      <c r="AF100" s="58"/>
      <c r="AG100" s="58"/>
      <c r="AH100" s="58"/>
      <c r="AI100" s="58"/>
      <c r="AJ100" s="58"/>
      <c r="AK100" s="58"/>
    </row>
    <row r="101" spans="2:37" s="118" customFormat="1" ht="15.75" customHeight="1">
      <c r="B101" s="58"/>
      <c r="C101" s="58"/>
      <c r="D101" s="58"/>
      <c r="E101" s="58"/>
      <c r="F101" s="58"/>
      <c r="G101" s="58"/>
      <c r="H101" s="399"/>
      <c r="I101" s="58"/>
      <c r="J101" s="58"/>
      <c r="K101" s="58"/>
      <c r="L101" s="399"/>
      <c r="M101" s="399"/>
      <c r="N101" s="58"/>
      <c r="O101" s="58"/>
      <c r="P101" s="58"/>
      <c r="Q101" s="399"/>
      <c r="R101" s="399"/>
      <c r="S101" s="58"/>
      <c r="T101" s="58"/>
      <c r="U101" s="58"/>
      <c r="V101" s="399"/>
      <c r="W101" s="399"/>
      <c r="X101" s="58"/>
      <c r="Y101" s="58"/>
      <c r="Z101" s="58"/>
      <c r="AA101" s="399"/>
      <c r="AB101" s="399"/>
      <c r="AC101" s="58"/>
      <c r="AD101" s="58"/>
      <c r="AE101" s="58"/>
      <c r="AF101" s="58"/>
      <c r="AG101" s="58"/>
      <c r="AH101" s="58"/>
      <c r="AI101" s="58"/>
      <c r="AJ101" s="58"/>
      <c r="AK101" s="58"/>
    </row>
    <row r="102" spans="2:37" s="118" customFormat="1" ht="15.75" customHeight="1">
      <c r="B102" s="58"/>
      <c r="C102" s="58"/>
      <c r="D102" s="58"/>
      <c r="E102" s="58"/>
      <c r="F102" s="58"/>
      <c r="G102" s="58"/>
      <c r="H102" s="399"/>
      <c r="I102" s="58"/>
      <c r="J102" s="58"/>
      <c r="K102" s="58"/>
      <c r="L102" s="399"/>
      <c r="M102" s="399"/>
      <c r="N102" s="58"/>
      <c r="O102" s="58"/>
      <c r="P102" s="58"/>
      <c r="Q102" s="399"/>
      <c r="R102" s="399"/>
      <c r="S102" s="58"/>
      <c r="T102" s="58"/>
      <c r="U102" s="58"/>
      <c r="V102" s="399"/>
      <c r="W102" s="399"/>
      <c r="X102" s="58"/>
      <c r="Y102" s="58"/>
      <c r="Z102" s="58"/>
      <c r="AA102" s="399"/>
      <c r="AB102" s="399"/>
      <c r="AC102" s="58"/>
      <c r="AD102" s="58"/>
      <c r="AE102" s="58"/>
      <c r="AF102" s="58"/>
      <c r="AG102" s="58"/>
      <c r="AH102" s="58"/>
      <c r="AI102" s="58"/>
      <c r="AJ102" s="58"/>
      <c r="AK102" s="58"/>
    </row>
    <row r="103" spans="2:37" s="118" customFormat="1" ht="15.75" customHeight="1">
      <c r="B103" s="58"/>
      <c r="C103" s="58"/>
      <c r="D103" s="58"/>
      <c r="E103" s="58"/>
      <c r="F103" s="58"/>
      <c r="G103" s="58"/>
      <c r="H103" s="399"/>
      <c r="I103" s="58"/>
      <c r="J103" s="58"/>
      <c r="K103" s="58"/>
      <c r="L103" s="399"/>
      <c r="M103" s="399"/>
      <c r="N103" s="58"/>
      <c r="O103" s="58"/>
      <c r="P103" s="58"/>
      <c r="Q103" s="399"/>
      <c r="R103" s="399"/>
      <c r="S103" s="58"/>
      <c r="T103" s="58"/>
      <c r="U103" s="58"/>
      <c r="V103" s="399"/>
      <c r="W103" s="399"/>
      <c r="X103" s="58"/>
      <c r="Y103" s="58"/>
      <c r="Z103" s="58"/>
      <c r="AA103" s="399"/>
      <c r="AB103" s="399"/>
      <c r="AC103" s="58"/>
      <c r="AD103" s="58"/>
      <c r="AE103" s="58"/>
      <c r="AF103" s="58"/>
      <c r="AG103" s="58"/>
      <c r="AH103" s="58"/>
      <c r="AI103" s="58"/>
      <c r="AJ103" s="58"/>
      <c r="AK103" s="58"/>
    </row>
    <row r="104" spans="2:37" s="118" customFormat="1" ht="15.75" customHeight="1">
      <c r="B104" s="58"/>
      <c r="C104" s="58"/>
      <c r="D104" s="58"/>
      <c r="E104" s="58"/>
      <c r="F104" s="58"/>
      <c r="G104" s="58"/>
      <c r="H104" s="399"/>
      <c r="I104" s="58"/>
      <c r="J104" s="58"/>
      <c r="K104" s="58"/>
      <c r="L104" s="399"/>
      <c r="M104" s="399"/>
      <c r="N104" s="58"/>
      <c r="O104" s="58"/>
      <c r="P104" s="58"/>
      <c r="Q104" s="399"/>
      <c r="R104" s="399"/>
      <c r="S104" s="58"/>
      <c r="T104" s="58"/>
      <c r="U104" s="58"/>
      <c r="V104" s="399"/>
      <c r="W104" s="399"/>
      <c r="X104" s="58"/>
      <c r="Y104" s="58"/>
      <c r="Z104" s="58"/>
      <c r="AA104" s="399"/>
      <c r="AB104" s="399"/>
      <c r="AC104" s="58"/>
      <c r="AD104" s="58"/>
      <c r="AE104" s="58"/>
      <c r="AF104" s="58"/>
      <c r="AG104" s="58"/>
      <c r="AH104" s="58"/>
      <c r="AI104" s="58"/>
      <c r="AJ104" s="58"/>
      <c r="AK104" s="58"/>
    </row>
    <row r="105" spans="2:37" s="118" customFormat="1" ht="15.75" customHeight="1">
      <c r="B105" s="58"/>
      <c r="C105" s="58"/>
      <c r="D105" s="58"/>
      <c r="E105" s="58"/>
      <c r="F105" s="58"/>
      <c r="G105" s="58"/>
      <c r="H105" s="399"/>
      <c r="I105" s="58"/>
      <c r="J105" s="58"/>
      <c r="K105" s="58"/>
      <c r="L105" s="399"/>
      <c r="M105" s="399"/>
      <c r="N105" s="58"/>
      <c r="O105" s="58"/>
      <c r="P105" s="58"/>
      <c r="Q105" s="399"/>
      <c r="R105" s="399"/>
      <c r="S105" s="58"/>
      <c r="T105" s="58"/>
      <c r="U105" s="58"/>
      <c r="V105" s="399"/>
      <c r="W105" s="399"/>
      <c r="X105" s="58"/>
      <c r="Y105" s="58"/>
      <c r="Z105" s="58"/>
      <c r="AA105" s="399"/>
      <c r="AB105" s="399"/>
      <c r="AC105" s="58"/>
      <c r="AD105" s="58"/>
      <c r="AE105" s="58"/>
      <c r="AF105" s="58"/>
      <c r="AG105" s="58"/>
      <c r="AH105" s="58"/>
      <c r="AI105" s="58"/>
      <c r="AJ105" s="58"/>
      <c r="AK105" s="58"/>
    </row>
    <row r="106" spans="2:37" s="118" customFormat="1" ht="15.75" customHeight="1">
      <c r="B106" s="58"/>
      <c r="C106" s="58"/>
      <c r="D106" s="58"/>
      <c r="E106" s="58"/>
      <c r="F106" s="58"/>
      <c r="G106" s="58"/>
      <c r="H106" s="399"/>
      <c r="I106" s="58"/>
      <c r="J106" s="58"/>
      <c r="K106" s="58"/>
      <c r="L106" s="399"/>
      <c r="M106" s="399"/>
      <c r="N106" s="58"/>
      <c r="O106" s="58"/>
      <c r="P106" s="58"/>
      <c r="Q106" s="399"/>
      <c r="R106" s="399"/>
      <c r="S106" s="58"/>
      <c r="T106" s="58"/>
      <c r="U106" s="58"/>
      <c r="V106" s="399"/>
      <c r="W106" s="399"/>
      <c r="X106" s="58"/>
      <c r="Y106" s="58"/>
      <c r="Z106" s="58"/>
      <c r="AA106" s="399"/>
      <c r="AB106" s="399"/>
      <c r="AC106" s="58"/>
      <c r="AD106" s="58"/>
      <c r="AE106" s="58"/>
      <c r="AF106" s="58"/>
      <c r="AG106" s="58"/>
      <c r="AH106" s="58"/>
      <c r="AI106" s="58"/>
      <c r="AJ106" s="58"/>
      <c r="AK106" s="58"/>
    </row>
    <row r="107" spans="2:37" s="118" customFormat="1" ht="15.75" customHeight="1">
      <c r="B107" s="58"/>
      <c r="C107" s="58"/>
      <c r="D107" s="58"/>
      <c r="E107" s="58"/>
      <c r="F107" s="58"/>
      <c r="G107" s="58"/>
      <c r="H107" s="399"/>
      <c r="I107" s="58"/>
      <c r="J107" s="58"/>
      <c r="K107" s="58"/>
      <c r="L107" s="399"/>
      <c r="M107" s="399"/>
      <c r="N107" s="58"/>
      <c r="O107" s="58"/>
      <c r="P107" s="58"/>
      <c r="Q107" s="399"/>
      <c r="R107" s="399"/>
      <c r="S107" s="58"/>
      <c r="T107" s="58"/>
      <c r="U107" s="58"/>
      <c r="V107" s="399"/>
      <c r="W107" s="399"/>
      <c r="X107" s="58"/>
      <c r="Y107" s="58"/>
      <c r="Z107" s="58"/>
      <c r="AA107" s="399"/>
      <c r="AB107" s="399"/>
      <c r="AC107" s="58"/>
      <c r="AD107" s="58"/>
      <c r="AE107" s="58"/>
      <c r="AF107" s="58"/>
      <c r="AG107" s="58"/>
      <c r="AH107" s="58"/>
      <c r="AI107" s="58"/>
      <c r="AJ107" s="58"/>
      <c r="AK107" s="58"/>
    </row>
    <row r="108" spans="2:37" s="118" customFormat="1" ht="15.75" customHeight="1">
      <c r="B108" s="58"/>
      <c r="C108" s="58"/>
      <c r="D108" s="58"/>
      <c r="E108" s="58"/>
      <c r="F108" s="58"/>
      <c r="G108" s="58"/>
      <c r="H108" s="399"/>
      <c r="I108" s="58"/>
      <c r="J108" s="58"/>
      <c r="K108" s="58"/>
      <c r="L108" s="399"/>
      <c r="M108" s="399"/>
      <c r="N108" s="58"/>
      <c r="O108" s="58"/>
      <c r="P108" s="58"/>
      <c r="Q108" s="399"/>
      <c r="R108" s="399"/>
      <c r="S108" s="58"/>
      <c r="T108" s="58"/>
      <c r="U108" s="58"/>
      <c r="V108" s="399"/>
      <c r="W108" s="399"/>
      <c r="X108" s="58"/>
      <c r="Y108" s="58"/>
      <c r="Z108" s="58"/>
      <c r="AA108" s="399"/>
      <c r="AB108" s="399"/>
      <c r="AC108" s="58"/>
      <c r="AD108" s="58"/>
      <c r="AE108" s="58"/>
      <c r="AF108" s="58"/>
      <c r="AG108" s="58"/>
      <c r="AH108" s="58"/>
      <c r="AI108" s="58"/>
      <c r="AJ108" s="58"/>
      <c r="AK108" s="58"/>
    </row>
    <row r="109" spans="2:37" s="118" customFormat="1" ht="15.75" customHeight="1">
      <c r="B109" s="58"/>
      <c r="C109" s="58"/>
      <c r="D109" s="58"/>
      <c r="E109" s="58"/>
      <c r="F109" s="58"/>
      <c r="G109" s="58"/>
      <c r="H109" s="399"/>
      <c r="I109" s="58"/>
      <c r="J109" s="58"/>
      <c r="K109" s="58"/>
      <c r="L109" s="399"/>
      <c r="M109" s="399"/>
      <c r="N109" s="58"/>
      <c r="O109" s="58"/>
      <c r="P109" s="58"/>
      <c r="Q109" s="399"/>
      <c r="R109" s="399"/>
      <c r="S109" s="58"/>
      <c r="T109" s="58"/>
      <c r="U109" s="58"/>
      <c r="V109" s="399"/>
      <c r="W109" s="399"/>
      <c r="X109" s="58"/>
      <c r="Y109" s="58"/>
      <c r="Z109" s="58"/>
      <c r="AA109" s="399"/>
      <c r="AB109" s="399"/>
      <c r="AC109" s="58"/>
      <c r="AD109" s="58"/>
      <c r="AE109" s="58"/>
      <c r="AF109" s="58"/>
      <c r="AG109" s="58"/>
      <c r="AH109" s="58"/>
      <c r="AI109" s="58"/>
      <c r="AJ109" s="58"/>
      <c r="AK109" s="58"/>
    </row>
    <row r="110" spans="2:37" s="118" customFormat="1" ht="15.75" customHeight="1">
      <c r="B110" s="58"/>
      <c r="C110" s="58"/>
      <c r="D110" s="58"/>
      <c r="E110" s="58"/>
      <c r="F110" s="58"/>
      <c r="G110" s="58"/>
      <c r="H110" s="399"/>
      <c r="I110" s="58"/>
      <c r="J110" s="58"/>
      <c r="K110" s="58"/>
      <c r="L110" s="399"/>
      <c r="M110" s="399"/>
      <c r="N110" s="58"/>
      <c r="O110" s="58"/>
      <c r="P110" s="58"/>
      <c r="Q110" s="399"/>
      <c r="R110" s="399"/>
      <c r="S110" s="58"/>
      <c r="T110" s="58"/>
      <c r="U110" s="58"/>
      <c r="V110" s="399"/>
      <c r="W110" s="399"/>
      <c r="X110" s="58"/>
      <c r="Y110" s="58"/>
      <c r="Z110" s="58"/>
      <c r="AA110" s="399"/>
      <c r="AB110" s="399"/>
      <c r="AC110" s="58"/>
      <c r="AD110" s="58"/>
      <c r="AE110" s="58"/>
      <c r="AF110" s="58"/>
      <c r="AG110" s="58"/>
      <c r="AH110" s="58"/>
      <c r="AI110" s="58"/>
      <c r="AJ110" s="58"/>
      <c r="AK110" s="58"/>
    </row>
    <row r="111" spans="2:37" s="118" customFormat="1" ht="15.75" customHeight="1">
      <c r="B111" s="58"/>
      <c r="C111" s="58"/>
      <c r="D111" s="58"/>
      <c r="E111" s="58"/>
      <c r="F111" s="58"/>
      <c r="G111" s="58"/>
      <c r="H111" s="399"/>
      <c r="I111" s="58"/>
      <c r="J111" s="58"/>
      <c r="K111" s="58"/>
      <c r="L111" s="399"/>
      <c r="M111" s="399"/>
      <c r="N111" s="58"/>
      <c r="O111" s="58"/>
      <c r="P111" s="58"/>
      <c r="Q111" s="399"/>
      <c r="R111" s="399"/>
      <c r="S111" s="58"/>
      <c r="T111" s="58"/>
      <c r="U111" s="58"/>
      <c r="V111" s="399"/>
      <c r="W111" s="399"/>
      <c r="X111" s="58"/>
      <c r="Y111" s="58"/>
      <c r="Z111" s="58"/>
      <c r="AA111" s="399"/>
      <c r="AB111" s="399"/>
      <c r="AC111" s="58"/>
      <c r="AD111" s="58"/>
      <c r="AE111" s="58"/>
      <c r="AF111" s="58"/>
      <c r="AG111" s="58"/>
      <c r="AH111" s="58"/>
      <c r="AI111" s="58"/>
      <c r="AJ111" s="58"/>
      <c r="AK111" s="58"/>
    </row>
    <row r="112" spans="2:37" s="118" customFormat="1" ht="15.75" customHeight="1">
      <c r="B112" s="58"/>
      <c r="C112" s="58"/>
      <c r="D112" s="58"/>
      <c r="E112" s="58"/>
      <c r="F112" s="58"/>
      <c r="G112" s="58"/>
      <c r="H112" s="399"/>
      <c r="I112" s="58"/>
      <c r="J112" s="58"/>
      <c r="K112" s="58"/>
      <c r="L112" s="399"/>
      <c r="M112" s="399"/>
      <c r="N112" s="58"/>
      <c r="O112" s="58"/>
      <c r="P112" s="58"/>
      <c r="Q112" s="399"/>
      <c r="R112" s="399"/>
      <c r="S112" s="58"/>
      <c r="T112" s="58"/>
      <c r="U112" s="58"/>
      <c r="V112" s="399"/>
      <c r="W112" s="399"/>
      <c r="X112" s="58"/>
      <c r="Y112" s="58"/>
      <c r="Z112" s="58"/>
      <c r="AA112" s="399"/>
      <c r="AB112" s="399"/>
      <c r="AC112" s="58"/>
      <c r="AD112" s="58"/>
      <c r="AE112" s="58"/>
      <c r="AF112" s="58"/>
      <c r="AG112" s="58"/>
      <c r="AH112" s="58"/>
      <c r="AI112" s="58"/>
      <c r="AJ112" s="58"/>
      <c r="AK112" s="58"/>
    </row>
    <row r="113" spans="2:37" s="118" customFormat="1" ht="15.75" customHeight="1">
      <c r="B113" s="58"/>
      <c r="C113" s="58"/>
      <c r="D113" s="58"/>
      <c r="E113" s="58"/>
      <c r="F113" s="58"/>
      <c r="G113" s="58"/>
      <c r="H113" s="399"/>
      <c r="I113" s="58"/>
      <c r="J113" s="58"/>
      <c r="K113" s="58"/>
      <c r="L113" s="399"/>
      <c r="M113" s="399"/>
      <c r="N113" s="58"/>
      <c r="O113" s="58"/>
      <c r="P113" s="58"/>
      <c r="Q113" s="399"/>
      <c r="R113" s="399"/>
      <c r="S113" s="58"/>
      <c r="T113" s="58"/>
      <c r="U113" s="58"/>
      <c r="V113" s="399"/>
      <c r="W113" s="399"/>
      <c r="X113" s="58"/>
      <c r="Y113" s="58"/>
      <c r="Z113" s="58"/>
      <c r="AA113" s="399"/>
      <c r="AB113" s="399"/>
      <c r="AC113" s="58"/>
      <c r="AD113" s="58"/>
      <c r="AE113" s="58"/>
      <c r="AF113" s="58"/>
      <c r="AG113" s="58"/>
      <c r="AH113" s="58"/>
      <c r="AI113" s="58"/>
      <c r="AJ113" s="58"/>
      <c r="AK113" s="58"/>
    </row>
    <row r="114" spans="2:37" s="118" customFormat="1" ht="15.75" customHeight="1">
      <c r="B114" s="58"/>
      <c r="C114" s="58"/>
      <c r="D114" s="58"/>
      <c r="E114" s="58"/>
      <c r="F114" s="58"/>
      <c r="G114" s="58"/>
      <c r="H114" s="399"/>
      <c r="I114" s="58"/>
      <c r="J114" s="58"/>
      <c r="K114" s="58"/>
      <c r="L114" s="399"/>
      <c r="M114" s="399"/>
      <c r="N114" s="58"/>
      <c r="O114" s="58"/>
      <c r="P114" s="58"/>
      <c r="Q114" s="399"/>
      <c r="R114" s="399"/>
      <c r="S114" s="58"/>
      <c r="T114" s="58"/>
      <c r="U114" s="58"/>
      <c r="V114" s="399"/>
      <c r="W114" s="399"/>
      <c r="X114" s="58"/>
      <c r="Y114" s="58"/>
      <c r="Z114" s="58"/>
      <c r="AA114" s="399"/>
      <c r="AB114" s="399"/>
      <c r="AC114" s="58"/>
      <c r="AD114" s="58"/>
      <c r="AE114" s="58"/>
      <c r="AF114" s="58"/>
      <c r="AG114" s="58"/>
      <c r="AH114" s="58"/>
      <c r="AI114" s="58"/>
      <c r="AJ114" s="58"/>
      <c r="AK114" s="58"/>
    </row>
    <row r="115" spans="2:37" s="118" customFormat="1" ht="15.75" customHeight="1">
      <c r="B115" s="58"/>
      <c r="C115" s="58"/>
      <c r="D115" s="58"/>
      <c r="E115" s="58"/>
      <c r="F115" s="58"/>
      <c r="G115" s="58"/>
      <c r="H115" s="399"/>
      <c r="I115" s="58"/>
      <c r="J115" s="58"/>
      <c r="K115" s="58"/>
      <c r="L115" s="399"/>
      <c r="M115" s="399"/>
      <c r="N115" s="58"/>
      <c r="O115" s="58"/>
      <c r="P115" s="58"/>
      <c r="Q115" s="399"/>
      <c r="R115" s="399"/>
      <c r="S115" s="58"/>
      <c r="T115" s="58"/>
      <c r="U115" s="58"/>
      <c r="V115" s="399"/>
      <c r="W115" s="399"/>
      <c r="X115" s="58"/>
      <c r="Y115" s="58"/>
      <c r="Z115" s="58"/>
      <c r="AA115" s="399"/>
      <c r="AB115" s="399"/>
      <c r="AC115" s="58"/>
      <c r="AD115" s="58"/>
      <c r="AE115" s="58"/>
      <c r="AF115" s="58"/>
      <c r="AG115" s="58"/>
      <c r="AH115" s="58"/>
      <c r="AI115" s="58"/>
      <c r="AJ115" s="58"/>
      <c r="AK115" s="58"/>
    </row>
    <row r="116" spans="2:37" s="118" customFormat="1" ht="15.75" customHeight="1">
      <c r="B116" s="58"/>
      <c r="C116" s="58"/>
      <c r="D116" s="58"/>
      <c r="E116" s="58"/>
      <c r="F116" s="58"/>
      <c r="G116" s="58"/>
      <c r="H116" s="399"/>
      <c r="I116" s="58"/>
      <c r="J116" s="58"/>
      <c r="K116" s="58"/>
      <c r="L116" s="399"/>
      <c r="M116" s="399"/>
      <c r="N116" s="58"/>
      <c r="O116" s="58"/>
      <c r="P116" s="58"/>
      <c r="Q116" s="399"/>
      <c r="R116" s="399"/>
      <c r="S116" s="58"/>
      <c r="T116" s="58"/>
      <c r="U116" s="58"/>
      <c r="V116" s="399"/>
      <c r="W116" s="399"/>
      <c r="X116" s="58"/>
      <c r="Y116" s="58"/>
      <c r="Z116" s="58"/>
      <c r="AA116" s="399"/>
      <c r="AB116" s="399"/>
      <c r="AC116" s="58"/>
      <c r="AD116" s="58"/>
      <c r="AE116" s="58"/>
      <c r="AF116" s="58"/>
      <c r="AG116" s="58"/>
      <c r="AH116" s="58"/>
      <c r="AI116" s="58"/>
      <c r="AJ116" s="58"/>
      <c r="AK116" s="58"/>
    </row>
    <row r="117" spans="2:37" s="118" customFormat="1" ht="15.75" customHeight="1">
      <c r="B117" s="58"/>
      <c r="C117" s="58"/>
      <c r="D117" s="58"/>
      <c r="E117" s="58"/>
      <c r="F117" s="58"/>
      <c r="G117" s="58"/>
      <c r="H117" s="399"/>
      <c r="I117" s="58"/>
      <c r="J117" s="58"/>
      <c r="K117" s="58"/>
      <c r="L117" s="399"/>
      <c r="M117" s="399"/>
      <c r="N117" s="58"/>
      <c r="O117" s="58"/>
      <c r="P117" s="58"/>
      <c r="Q117" s="399"/>
      <c r="R117" s="399"/>
      <c r="S117" s="58"/>
      <c r="T117" s="58"/>
      <c r="U117" s="58"/>
      <c r="V117" s="399"/>
      <c r="W117" s="399"/>
      <c r="X117" s="58"/>
      <c r="Y117" s="58"/>
      <c r="Z117" s="58"/>
      <c r="AA117" s="399"/>
      <c r="AB117" s="399"/>
      <c r="AC117" s="58"/>
      <c r="AD117" s="58"/>
      <c r="AE117" s="58"/>
      <c r="AF117" s="58"/>
      <c r="AG117" s="58"/>
      <c r="AH117" s="58"/>
      <c r="AI117" s="58"/>
      <c r="AJ117" s="58"/>
      <c r="AK117" s="58"/>
    </row>
    <row r="118" spans="2:37" s="118" customFormat="1" ht="15.75" customHeight="1">
      <c r="B118" s="58"/>
      <c r="C118" s="58"/>
      <c r="D118" s="58"/>
      <c r="E118" s="58"/>
      <c r="F118" s="58"/>
      <c r="G118" s="58"/>
      <c r="H118" s="399"/>
      <c r="I118" s="58"/>
      <c r="J118" s="58"/>
      <c r="K118" s="58"/>
      <c r="L118" s="399"/>
      <c r="M118" s="399"/>
      <c r="N118" s="58"/>
      <c r="O118" s="58"/>
      <c r="P118" s="58"/>
      <c r="Q118" s="399"/>
      <c r="R118" s="399"/>
      <c r="S118" s="58"/>
      <c r="T118" s="58"/>
      <c r="U118" s="58"/>
      <c r="V118" s="399"/>
      <c r="W118" s="399"/>
      <c r="X118" s="58"/>
      <c r="Y118" s="58"/>
      <c r="Z118" s="58"/>
      <c r="AA118" s="399"/>
      <c r="AB118" s="399"/>
      <c r="AC118" s="58"/>
      <c r="AD118" s="58"/>
      <c r="AE118" s="58"/>
      <c r="AF118" s="58"/>
      <c r="AG118" s="58"/>
      <c r="AH118" s="58"/>
      <c r="AI118" s="58"/>
      <c r="AJ118" s="58"/>
      <c r="AK118" s="58"/>
    </row>
    <row r="119" spans="2:37" s="118" customFormat="1" ht="15.75" customHeight="1">
      <c r="B119" s="58"/>
      <c r="C119" s="58"/>
      <c r="D119" s="58"/>
      <c r="E119" s="58"/>
      <c r="F119" s="58"/>
      <c r="G119" s="58"/>
      <c r="H119" s="399"/>
      <c r="I119" s="58"/>
      <c r="J119" s="58"/>
      <c r="K119" s="58"/>
      <c r="L119" s="399"/>
      <c r="M119" s="399"/>
      <c r="N119" s="58"/>
      <c r="O119" s="58"/>
      <c r="P119" s="58"/>
      <c r="Q119" s="399"/>
      <c r="R119" s="399"/>
      <c r="S119" s="58"/>
      <c r="T119" s="58"/>
      <c r="U119" s="58"/>
      <c r="V119" s="399"/>
      <c r="W119" s="399"/>
      <c r="X119" s="58"/>
      <c r="Y119" s="58"/>
      <c r="Z119" s="58"/>
      <c r="AA119" s="399"/>
      <c r="AB119" s="399"/>
      <c r="AC119" s="58"/>
      <c r="AD119" s="58"/>
      <c r="AE119" s="58"/>
      <c r="AF119" s="58"/>
      <c r="AG119" s="58"/>
      <c r="AH119" s="58"/>
      <c r="AI119" s="58"/>
      <c r="AJ119" s="58"/>
      <c r="AK119" s="58"/>
    </row>
    <row r="120" spans="2:37" s="118" customFormat="1" ht="15.75" customHeight="1">
      <c r="B120" s="58"/>
      <c r="C120" s="58"/>
      <c r="D120" s="58"/>
      <c r="E120" s="58"/>
      <c r="F120" s="58"/>
      <c r="G120" s="58"/>
      <c r="H120" s="399"/>
      <c r="I120" s="58"/>
      <c r="J120" s="58"/>
      <c r="K120" s="58"/>
      <c r="L120" s="399"/>
      <c r="M120" s="399"/>
      <c r="N120" s="58"/>
      <c r="O120" s="58"/>
      <c r="P120" s="58"/>
      <c r="Q120" s="399"/>
      <c r="R120" s="399"/>
      <c r="S120" s="58"/>
      <c r="T120" s="58"/>
      <c r="U120" s="58"/>
      <c r="V120" s="399"/>
      <c r="W120" s="399"/>
      <c r="X120" s="58"/>
      <c r="Y120" s="58"/>
      <c r="Z120" s="58"/>
      <c r="AA120" s="399"/>
      <c r="AB120" s="399"/>
      <c r="AC120" s="58"/>
      <c r="AD120" s="58"/>
      <c r="AE120" s="58"/>
      <c r="AF120" s="58"/>
      <c r="AG120" s="58"/>
      <c r="AH120" s="58"/>
      <c r="AI120" s="58"/>
      <c r="AJ120" s="58"/>
      <c r="AK120" s="58"/>
    </row>
    <row r="121" spans="2:37" s="118" customFormat="1" ht="15.75" customHeight="1">
      <c r="B121" s="58"/>
      <c r="C121" s="58"/>
      <c r="D121" s="58"/>
      <c r="E121" s="58"/>
      <c r="F121" s="58"/>
      <c r="G121" s="58"/>
      <c r="H121" s="399"/>
      <c r="I121" s="58"/>
      <c r="J121" s="58"/>
      <c r="K121" s="58"/>
      <c r="L121" s="399"/>
      <c r="M121" s="399"/>
      <c r="N121" s="58"/>
      <c r="O121" s="58"/>
      <c r="P121" s="58"/>
      <c r="Q121" s="399"/>
      <c r="R121" s="399"/>
      <c r="S121" s="58"/>
      <c r="T121" s="58"/>
      <c r="U121" s="58"/>
      <c r="V121" s="399"/>
      <c r="W121" s="399"/>
      <c r="X121" s="58"/>
      <c r="Y121" s="58"/>
      <c r="Z121" s="58"/>
      <c r="AA121" s="399"/>
      <c r="AB121" s="399"/>
      <c r="AC121" s="58"/>
      <c r="AD121" s="58"/>
      <c r="AE121" s="58"/>
      <c r="AF121" s="58"/>
      <c r="AG121" s="58"/>
      <c r="AH121" s="58"/>
      <c r="AI121" s="58"/>
      <c r="AJ121" s="58"/>
      <c r="AK121" s="58"/>
    </row>
    <row r="122" spans="2:37" s="118" customFormat="1" ht="15.75" customHeight="1">
      <c r="B122" s="58"/>
      <c r="C122" s="58"/>
      <c r="D122" s="58"/>
      <c r="E122" s="58"/>
      <c r="F122" s="58"/>
      <c r="G122" s="58"/>
      <c r="H122" s="399"/>
      <c r="I122" s="58"/>
      <c r="J122" s="58"/>
      <c r="K122" s="58"/>
      <c r="L122" s="399"/>
      <c r="M122" s="399"/>
      <c r="N122" s="58"/>
      <c r="O122" s="58"/>
      <c r="P122" s="58"/>
      <c r="Q122" s="399"/>
      <c r="R122" s="399"/>
      <c r="S122" s="58"/>
      <c r="T122" s="58"/>
      <c r="U122" s="58"/>
      <c r="V122" s="399"/>
      <c r="W122" s="399"/>
      <c r="X122" s="58"/>
      <c r="Y122" s="58"/>
      <c r="Z122" s="58"/>
      <c r="AA122" s="399"/>
      <c r="AB122" s="399"/>
      <c r="AC122" s="58"/>
      <c r="AD122" s="58"/>
      <c r="AE122" s="58"/>
      <c r="AF122" s="58"/>
      <c r="AG122" s="58"/>
      <c r="AH122" s="58"/>
      <c r="AI122" s="58"/>
      <c r="AJ122" s="58"/>
      <c r="AK122" s="58"/>
    </row>
    <row r="123" spans="2:37" s="118" customFormat="1" ht="15.75" customHeight="1">
      <c r="B123" s="58"/>
      <c r="C123" s="58"/>
      <c r="D123" s="58"/>
      <c r="E123" s="58"/>
      <c r="F123" s="58"/>
      <c r="G123" s="58"/>
      <c r="H123" s="399"/>
      <c r="I123" s="58"/>
      <c r="J123" s="58"/>
      <c r="K123" s="58"/>
      <c r="L123" s="399"/>
      <c r="M123" s="399"/>
      <c r="N123" s="58"/>
      <c r="O123" s="58"/>
      <c r="P123" s="58"/>
      <c r="Q123" s="399"/>
      <c r="R123" s="399"/>
      <c r="S123" s="58"/>
      <c r="T123" s="58"/>
      <c r="U123" s="58"/>
      <c r="V123" s="399"/>
      <c r="W123" s="399"/>
      <c r="X123" s="58"/>
      <c r="Y123" s="58"/>
      <c r="Z123" s="58"/>
      <c r="AA123" s="399"/>
      <c r="AB123" s="399"/>
      <c r="AC123" s="58"/>
      <c r="AD123" s="58"/>
      <c r="AE123" s="58"/>
      <c r="AF123" s="58"/>
      <c r="AG123" s="58"/>
      <c r="AH123" s="58"/>
      <c r="AI123" s="58"/>
      <c r="AJ123" s="58"/>
      <c r="AK123" s="58"/>
    </row>
    <row r="124" spans="2:37" s="118" customFormat="1" ht="15.75" customHeight="1">
      <c r="B124" s="58"/>
      <c r="C124" s="58"/>
      <c r="D124" s="58"/>
      <c r="E124" s="58"/>
      <c r="F124" s="58"/>
      <c r="G124" s="58"/>
      <c r="H124" s="399"/>
      <c r="I124" s="58"/>
      <c r="J124" s="58"/>
      <c r="K124" s="58"/>
      <c r="L124" s="399"/>
      <c r="M124" s="399"/>
      <c r="N124" s="58"/>
      <c r="O124" s="58"/>
      <c r="P124" s="58"/>
      <c r="Q124" s="399"/>
      <c r="R124" s="399"/>
      <c r="S124" s="58"/>
      <c r="T124" s="58"/>
      <c r="U124" s="58"/>
      <c r="V124" s="399"/>
      <c r="W124" s="399"/>
      <c r="X124" s="58"/>
      <c r="Y124" s="58"/>
      <c r="Z124" s="58"/>
      <c r="AA124" s="399"/>
      <c r="AB124" s="399"/>
      <c r="AC124" s="58"/>
      <c r="AD124" s="58"/>
      <c r="AE124" s="58"/>
      <c r="AF124" s="58"/>
      <c r="AG124" s="58"/>
      <c r="AH124" s="58"/>
      <c r="AI124" s="58"/>
      <c r="AJ124" s="58"/>
      <c r="AK124" s="58"/>
    </row>
    <row r="125" spans="2:37" s="118" customFormat="1" ht="15.75" customHeight="1">
      <c r="B125" s="58"/>
      <c r="C125" s="58"/>
      <c r="D125" s="58"/>
      <c r="E125" s="58"/>
      <c r="F125" s="58"/>
      <c r="G125" s="58"/>
      <c r="H125" s="399"/>
      <c r="I125" s="58"/>
      <c r="J125" s="58"/>
      <c r="K125" s="58"/>
      <c r="L125" s="399"/>
      <c r="M125" s="399"/>
      <c r="N125" s="58"/>
      <c r="O125" s="58"/>
      <c r="P125" s="58"/>
      <c r="Q125" s="399"/>
      <c r="R125" s="399"/>
      <c r="S125" s="58"/>
      <c r="T125" s="58"/>
      <c r="U125" s="58"/>
      <c r="V125" s="399"/>
      <c r="W125" s="399"/>
      <c r="X125" s="58"/>
      <c r="Y125" s="58"/>
      <c r="Z125" s="58"/>
      <c r="AA125" s="399"/>
      <c r="AB125" s="399"/>
      <c r="AC125" s="58"/>
      <c r="AD125" s="58"/>
      <c r="AE125" s="58"/>
      <c r="AF125" s="58"/>
      <c r="AG125" s="58"/>
      <c r="AH125" s="58"/>
      <c r="AI125" s="58"/>
      <c r="AJ125" s="58"/>
      <c r="AK125" s="58"/>
    </row>
    <row r="126" spans="2:37" s="118" customFormat="1" ht="15.75" customHeight="1">
      <c r="B126" s="58"/>
      <c r="C126" s="58"/>
      <c r="D126" s="58"/>
      <c r="E126" s="58"/>
      <c r="F126" s="58"/>
      <c r="G126" s="58"/>
      <c r="H126" s="399"/>
      <c r="I126" s="58"/>
      <c r="J126" s="58"/>
      <c r="K126" s="58"/>
      <c r="L126" s="399"/>
      <c r="M126" s="399"/>
      <c r="N126" s="58"/>
      <c r="O126" s="58"/>
      <c r="P126" s="58"/>
      <c r="Q126" s="399"/>
      <c r="R126" s="399"/>
      <c r="S126" s="58"/>
      <c r="T126" s="58"/>
      <c r="U126" s="58"/>
      <c r="V126" s="399"/>
      <c r="W126" s="399"/>
      <c r="X126" s="58"/>
      <c r="Y126" s="58"/>
      <c r="Z126" s="58"/>
      <c r="AA126" s="399"/>
      <c r="AB126" s="399"/>
      <c r="AC126" s="58"/>
      <c r="AD126" s="58"/>
      <c r="AE126" s="58"/>
      <c r="AF126" s="58"/>
      <c r="AG126" s="58"/>
      <c r="AH126" s="58"/>
      <c r="AI126" s="58"/>
      <c r="AJ126" s="58"/>
      <c r="AK126" s="58"/>
    </row>
    <row r="127" spans="2:37" s="118" customFormat="1" ht="15.75" customHeight="1">
      <c r="B127" s="58"/>
      <c r="C127" s="58"/>
      <c r="D127" s="58"/>
      <c r="E127" s="58"/>
      <c r="F127" s="58"/>
      <c r="G127" s="58"/>
      <c r="H127" s="399"/>
      <c r="I127" s="58"/>
      <c r="J127" s="58"/>
      <c r="K127" s="58"/>
      <c r="L127" s="399"/>
      <c r="M127" s="399"/>
      <c r="N127" s="58"/>
      <c r="O127" s="58"/>
      <c r="P127" s="58"/>
      <c r="Q127" s="399"/>
      <c r="R127" s="399"/>
      <c r="S127" s="58"/>
      <c r="T127" s="58"/>
      <c r="U127" s="58"/>
      <c r="V127" s="399"/>
      <c r="W127" s="399"/>
      <c r="X127" s="58"/>
      <c r="Y127" s="58"/>
      <c r="Z127" s="58"/>
      <c r="AA127" s="399"/>
      <c r="AB127" s="399"/>
      <c r="AC127" s="58"/>
      <c r="AD127" s="58"/>
      <c r="AE127" s="58"/>
      <c r="AF127" s="58"/>
      <c r="AG127" s="58"/>
      <c r="AH127" s="58"/>
      <c r="AI127" s="58"/>
      <c r="AJ127" s="58"/>
      <c r="AK127" s="58"/>
    </row>
    <row r="128" spans="2:37" s="118" customFormat="1" ht="15.75" customHeight="1">
      <c r="B128" s="58"/>
      <c r="C128" s="58"/>
      <c r="D128" s="58"/>
      <c r="E128" s="58"/>
      <c r="F128" s="58"/>
      <c r="G128" s="58"/>
      <c r="H128" s="399"/>
      <c r="I128" s="58"/>
      <c r="J128" s="58"/>
      <c r="K128" s="58"/>
      <c r="L128" s="399"/>
      <c r="M128" s="399"/>
      <c r="N128" s="58"/>
      <c r="O128" s="58"/>
      <c r="P128" s="58"/>
      <c r="Q128" s="399"/>
      <c r="R128" s="399"/>
      <c r="S128" s="58"/>
      <c r="T128" s="58"/>
      <c r="U128" s="58"/>
      <c r="V128" s="399"/>
      <c r="W128" s="399"/>
      <c r="X128" s="58"/>
      <c r="Y128" s="58"/>
      <c r="Z128" s="58"/>
      <c r="AA128" s="399"/>
      <c r="AB128" s="399"/>
      <c r="AC128" s="58"/>
      <c r="AD128" s="58"/>
      <c r="AE128" s="58"/>
      <c r="AF128" s="58"/>
      <c r="AG128" s="58"/>
      <c r="AH128" s="58"/>
      <c r="AI128" s="58"/>
      <c r="AJ128" s="58"/>
      <c r="AK128" s="58"/>
    </row>
    <row r="129" spans="2:37" s="118" customFormat="1" ht="15.75" customHeight="1">
      <c r="B129" s="58"/>
      <c r="C129" s="58"/>
      <c r="D129" s="58"/>
      <c r="E129" s="58"/>
      <c r="F129" s="58"/>
      <c r="G129" s="58"/>
      <c r="H129" s="399"/>
      <c r="I129" s="58"/>
      <c r="J129" s="58"/>
      <c r="K129" s="58"/>
      <c r="L129" s="399"/>
      <c r="M129" s="399"/>
      <c r="N129" s="58"/>
      <c r="O129" s="58"/>
      <c r="P129" s="58"/>
      <c r="Q129" s="399"/>
      <c r="R129" s="399"/>
      <c r="S129" s="58"/>
      <c r="T129" s="58"/>
      <c r="U129" s="58"/>
      <c r="V129" s="399"/>
      <c r="W129" s="399"/>
      <c r="X129" s="58"/>
      <c r="Y129" s="58"/>
      <c r="Z129" s="58"/>
      <c r="AA129" s="399"/>
      <c r="AB129" s="399"/>
      <c r="AC129" s="58"/>
      <c r="AD129" s="58"/>
      <c r="AE129" s="58"/>
      <c r="AF129" s="58"/>
      <c r="AG129" s="58"/>
      <c r="AH129" s="58"/>
      <c r="AI129" s="58"/>
      <c r="AJ129" s="58"/>
      <c r="AK129" s="58"/>
    </row>
    <row r="130" spans="2:37" s="118" customFormat="1" ht="15.75" customHeight="1">
      <c r="B130" s="58"/>
      <c r="C130" s="58"/>
      <c r="D130" s="58"/>
      <c r="E130" s="58"/>
      <c r="F130" s="58"/>
      <c r="G130" s="58"/>
      <c r="H130" s="399"/>
      <c r="I130" s="58"/>
      <c r="J130" s="58"/>
      <c r="K130" s="58"/>
      <c r="L130" s="399"/>
      <c r="M130" s="399"/>
      <c r="N130" s="58"/>
      <c r="O130" s="58"/>
      <c r="P130" s="58"/>
      <c r="Q130" s="399"/>
      <c r="R130" s="399"/>
      <c r="S130" s="58"/>
      <c r="T130" s="58"/>
      <c r="U130" s="58"/>
      <c r="V130" s="399"/>
      <c r="W130" s="399"/>
      <c r="X130" s="58"/>
      <c r="Y130" s="58"/>
      <c r="Z130" s="58"/>
      <c r="AA130" s="399"/>
      <c r="AB130" s="399"/>
      <c r="AC130" s="58"/>
      <c r="AD130" s="58"/>
      <c r="AE130" s="58"/>
      <c r="AF130" s="58"/>
      <c r="AG130" s="58"/>
      <c r="AH130" s="58"/>
      <c r="AI130" s="58"/>
      <c r="AJ130" s="58"/>
      <c r="AK130" s="58"/>
    </row>
    <row r="131" spans="2:37" s="118" customFormat="1" ht="15.75" customHeight="1">
      <c r="B131" s="58"/>
      <c r="C131" s="58"/>
      <c r="D131" s="58"/>
      <c r="E131" s="58"/>
      <c r="F131" s="58"/>
      <c r="G131" s="58"/>
      <c r="H131" s="399"/>
      <c r="I131" s="58"/>
      <c r="J131" s="58"/>
      <c r="K131" s="58"/>
      <c r="L131" s="399"/>
      <c r="M131" s="399"/>
      <c r="N131" s="58"/>
      <c r="O131" s="58"/>
      <c r="P131" s="58"/>
      <c r="Q131" s="399"/>
      <c r="R131" s="399"/>
      <c r="S131" s="58"/>
      <c r="T131" s="58"/>
      <c r="U131" s="58"/>
      <c r="V131" s="399"/>
      <c r="W131" s="399"/>
      <c r="X131" s="58"/>
      <c r="Y131" s="58"/>
      <c r="Z131" s="58"/>
      <c r="AA131" s="399"/>
      <c r="AB131" s="399"/>
      <c r="AC131" s="58"/>
      <c r="AD131" s="58"/>
      <c r="AE131" s="58"/>
      <c r="AF131" s="58"/>
      <c r="AG131" s="58"/>
      <c r="AH131" s="58"/>
      <c r="AI131" s="58"/>
      <c r="AJ131" s="58"/>
      <c r="AK131" s="58"/>
    </row>
    <row r="132" spans="2:37" s="118" customFormat="1" ht="15.75" customHeight="1">
      <c r="B132" s="58"/>
      <c r="C132" s="58"/>
      <c r="D132" s="58"/>
      <c r="E132" s="58"/>
      <c r="F132" s="58"/>
      <c r="G132" s="58"/>
      <c r="H132" s="399"/>
      <c r="I132" s="58"/>
      <c r="J132" s="58"/>
      <c r="K132" s="58"/>
      <c r="L132" s="399"/>
      <c r="M132" s="399"/>
      <c r="N132" s="58"/>
      <c r="O132" s="58"/>
      <c r="P132" s="58"/>
      <c r="Q132" s="399"/>
      <c r="R132" s="399"/>
      <c r="S132" s="58"/>
      <c r="T132" s="58"/>
      <c r="U132" s="58"/>
      <c r="V132" s="399"/>
      <c r="W132" s="399"/>
      <c r="X132" s="58"/>
      <c r="Y132" s="58"/>
      <c r="Z132" s="58"/>
      <c r="AA132" s="399"/>
      <c r="AB132" s="399"/>
      <c r="AC132" s="58"/>
      <c r="AD132" s="58"/>
      <c r="AE132" s="58"/>
      <c r="AF132" s="58"/>
      <c r="AG132" s="58"/>
      <c r="AH132" s="58"/>
      <c r="AI132" s="58"/>
      <c r="AJ132" s="58"/>
      <c r="AK132" s="58"/>
    </row>
    <row r="133" spans="2:37" s="118" customFormat="1" ht="15.75" customHeight="1">
      <c r="B133" s="58"/>
      <c r="C133" s="58"/>
      <c r="D133" s="58"/>
      <c r="E133" s="58"/>
      <c r="F133" s="58"/>
      <c r="G133" s="58"/>
      <c r="H133" s="399"/>
      <c r="I133" s="58"/>
      <c r="J133" s="58"/>
      <c r="K133" s="58"/>
      <c r="L133" s="399"/>
      <c r="M133" s="399"/>
      <c r="N133" s="58"/>
      <c r="O133" s="58"/>
      <c r="P133" s="58"/>
      <c r="Q133" s="399"/>
      <c r="R133" s="399"/>
      <c r="S133" s="58"/>
      <c r="T133" s="58"/>
      <c r="U133" s="58"/>
      <c r="V133" s="399"/>
      <c r="W133" s="399"/>
      <c r="X133" s="58"/>
      <c r="Y133" s="58"/>
      <c r="Z133" s="58"/>
      <c r="AA133" s="399"/>
      <c r="AB133" s="399"/>
      <c r="AC133" s="58"/>
      <c r="AD133" s="58"/>
      <c r="AE133" s="58"/>
      <c r="AF133" s="58"/>
      <c r="AG133" s="58"/>
      <c r="AH133" s="58"/>
      <c r="AI133" s="58"/>
      <c r="AJ133" s="58"/>
      <c r="AK133" s="58"/>
    </row>
    <row r="134" spans="2:37" s="118" customFormat="1" ht="15.75" customHeight="1">
      <c r="B134" s="58"/>
      <c r="C134" s="58"/>
      <c r="D134" s="58"/>
      <c r="E134" s="58"/>
      <c r="F134" s="58"/>
      <c r="G134" s="58"/>
      <c r="H134" s="399"/>
      <c r="I134" s="58"/>
      <c r="J134" s="58"/>
      <c r="K134" s="58"/>
      <c r="L134" s="399"/>
      <c r="M134" s="399"/>
      <c r="N134" s="58"/>
      <c r="O134" s="58"/>
      <c r="P134" s="58"/>
      <c r="Q134" s="399"/>
      <c r="R134" s="399"/>
      <c r="S134" s="58"/>
      <c r="T134" s="58"/>
      <c r="U134" s="58"/>
      <c r="V134" s="399"/>
      <c r="W134" s="399"/>
      <c r="X134" s="58"/>
      <c r="Y134" s="58"/>
      <c r="Z134" s="58"/>
      <c r="AA134" s="399"/>
      <c r="AB134" s="399"/>
      <c r="AC134" s="58"/>
      <c r="AD134" s="58"/>
      <c r="AE134" s="58"/>
      <c r="AF134" s="58"/>
      <c r="AG134" s="58"/>
      <c r="AH134" s="58"/>
      <c r="AI134" s="58"/>
      <c r="AJ134" s="58"/>
      <c r="AK134" s="58"/>
    </row>
    <row r="135" spans="2:37" s="118" customFormat="1" ht="15.75" customHeight="1">
      <c r="B135" s="58"/>
      <c r="C135" s="58"/>
      <c r="D135" s="58"/>
      <c r="E135" s="58"/>
      <c r="F135" s="58"/>
      <c r="G135" s="58"/>
      <c r="H135" s="399"/>
      <c r="I135" s="58"/>
      <c r="J135" s="58"/>
      <c r="K135" s="58"/>
      <c r="L135" s="399"/>
      <c r="M135" s="399"/>
      <c r="N135" s="58"/>
      <c r="O135" s="58"/>
      <c r="P135" s="58"/>
      <c r="Q135" s="399"/>
      <c r="R135" s="399"/>
      <c r="S135" s="58"/>
      <c r="T135" s="58"/>
      <c r="U135" s="58"/>
      <c r="V135" s="399"/>
      <c r="W135" s="399"/>
      <c r="X135" s="58"/>
      <c r="Y135" s="58"/>
      <c r="Z135" s="58"/>
      <c r="AA135" s="399"/>
      <c r="AB135" s="399"/>
      <c r="AC135" s="58"/>
      <c r="AD135" s="58"/>
      <c r="AE135" s="58"/>
      <c r="AF135" s="58"/>
      <c r="AG135" s="58"/>
      <c r="AH135" s="58"/>
      <c r="AI135" s="58"/>
      <c r="AJ135" s="58"/>
      <c r="AK135" s="58"/>
    </row>
    <row r="136" spans="2:37" s="118" customFormat="1" ht="15.75" customHeight="1">
      <c r="B136" s="58"/>
      <c r="C136" s="58"/>
      <c r="D136" s="58"/>
      <c r="E136" s="58"/>
      <c r="F136" s="58"/>
      <c r="G136" s="58"/>
      <c r="H136" s="399"/>
      <c r="I136" s="58"/>
      <c r="J136" s="58"/>
      <c r="K136" s="58"/>
      <c r="L136" s="399"/>
      <c r="M136" s="399"/>
      <c r="N136" s="58"/>
      <c r="O136" s="58"/>
      <c r="P136" s="58"/>
      <c r="Q136" s="399"/>
      <c r="R136" s="399"/>
      <c r="S136" s="58"/>
      <c r="T136" s="58"/>
      <c r="U136" s="58"/>
      <c r="V136" s="399"/>
      <c r="W136" s="399"/>
      <c r="X136" s="58"/>
      <c r="Y136" s="58"/>
      <c r="Z136" s="58"/>
      <c r="AA136" s="399"/>
      <c r="AB136" s="399"/>
      <c r="AC136" s="58"/>
      <c r="AD136" s="58"/>
      <c r="AE136" s="58"/>
      <c r="AF136" s="58"/>
      <c r="AG136" s="58"/>
      <c r="AH136" s="58"/>
      <c r="AI136" s="58"/>
      <c r="AJ136" s="58"/>
      <c r="AK136" s="58"/>
    </row>
    <row r="137" spans="2:37" s="118" customFormat="1" ht="15.75" customHeight="1">
      <c r="B137" s="58"/>
      <c r="C137" s="58"/>
      <c r="D137" s="58"/>
      <c r="E137" s="58"/>
      <c r="F137" s="58"/>
      <c r="G137" s="58"/>
      <c r="H137" s="399"/>
      <c r="I137" s="58"/>
      <c r="J137" s="58"/>
      <c r="K137" s="58"/>
      <c r="L137" s="399"/>
      <c r="M137" s="399"/>
      <c r="N137" s="58"/>
      <c r="O137" s="58"/>
      <c r="P137" s="58"/>
      <c r="Q137" s="399"/>
      <c r="R137" s="399"/>
      <c r="S137" s="58"/>
      <c r="T137" s="58"/>
      <c r="U137" s="58"/>
      <c r="V137" s="399"/>
      <c r="W137" s="399"/>
      <c r="X137" s="58"/>
      <c r="Y137" s="58"/>
      <c r="Z137" s="58"/>
      <c r="AA137" s="399"/>
      <c r="AB137" s="399"/>
      <c r="AC137" s="58"/>
      <c r="AD137" s="58"/>
      <c r="AE137" s="58"/>
      <c r="AF137" s="58"/>
      <c r="AG137" s="58"/>
      <c r="AH137" s="58"/>
      <c r="AI137" s="58"/>
      <c r="AJ137" s="58"/>
      <c r="AK137" s="58"/>
    </row>
    <row r="138" spans="2:37" s="118" customFormat="1" ht="15.75" customHeight="1">
      <c r="B138" s="58"/>
      <c r="C138" s="58"/>
      <c r="D138" s="58"/>
      <c r="E138" s="58"/>
      <c r="F138" s="58"/>
      <c r="G138" s="58"/>
      <c r="H138" s="399"/>
      <c r="I138" s="58"/>
      <c r="J138" s="58"/>
      <c r="K138" s="58"/>
      <c r="L138" s="399"/>
      <c r="M138" s="399"/>
      <c r="N138" s="58"/>
      <c r="O138" s="58"/>
      <c r="P138" s="58"/>
      <c r="Q138" s="399"/>
      <c r="R138" s="399"/>
      <c r="S138" s="58"/>
      <c r="T138" s="58"/>
      <c r="U138" s="58"/>
      <c r="V138" s="399"/>
      <c r="W138" s="399"/>
      <c r="X138" s="58"/>
      <c r="Y138" s="58"/>
      <c r="Z138" s="58"/>
      <c r="AA138" s="399"/>
      <c r="AB138" s="399"/>
      <c r="AC138" s="58"/>
      <c r="AD138" s="58"/>
      <c r="AE138" s="58"/>
      <c r="AF138" s="58"/>
      <c r="AG138" s="58"/>
      <c r="AH138" s="58"/>
      <c r="AI138" s="58"/>
      <c r="AJ138" s="58"/>
      <c r="AK138" s="58"/>
    </row>
    <row r="139" spans="2:37" s="118" customFormat="1" ht="15.75" customHeight="1">
      <c r="B139" s="58"/>
      <c r="C139" s="58"/>
      <c r="D139" s="58"/>
      <c r="E139" s="58"/>
      <c r="F139" s="58"/>
      <c r="G139" s="58"/>
      <c r="H139" s="399"/>
      <c r="I139" s="58"/>
      <c r="J139" s="58"/>
      <c r="K139" s="58"/>
      <c r="L139" s="399"/>
      <c r="M139" s="399"/>
      <c r="N139" s="58"/>
      <c r="O139" s="58"/>
      <c r="P139" s="58"/>
      <c r="Q139" s="399"/>
      <c r="R139" s="399"/>
      <c r="S139" s="58"/>
      <c r="T139" s="58"/>
      <c r="U139" s="58"/>
      <c r="V139" s="399"/>
      <c r="W139" s="399"/>
      <c r="X139" s="58"/>
      <c r="Y139" s="58"/>
      <c r="Z139" s="58"/>
      <c r="AA139" s="399"/>
      <c r="AB139" s="399"/>
      <c r="AC139" s="58"/>
      <c r="AD139" s="58"/>
      <c r="AE139" s="58"/>
      <c r="AF139" s="58"/>
      <c r="AG139" s="58"/>
      <c r="AH139" s="58"/>
      <c r="AI139" s="58"/>
      <c r="AJ139" s="58"/>
      <c r="AK139" s="58"/>
    </row>
    <row r="140" spans="2:37" s="118" customFormat="1" ht="15.75" customHeight="1">
      <c r="B140" s="58"/>
      <c r="C140" s="58"/>
      <c r="D140" s="58"/>
      <c r="E140" s="58"/>
      <c r="F140" s="58"/>
      <c r="G140" s="58"/>
      <c r="H140" s="399"/>
      <c r="I140" s="58"/>
      <c r="J140" s="58"/>
      <c r="K140" s="58"/>
      <c r="L140" s="399"/>
      <c r="M140" s="399"/>
      <c r="N140" s="58"/>
      <c r="O140" s="58"/>
      <c r="P140" s="58"/>
      <c r="Q140" s="399"/>
      <c r="R140" s="399"/>
      <c r="S140" s="58"/>
      <c r="T140" s="58"/>
      <c r="U140" s="58"/>
      <c r="V140" s="399"/>
      <c r="W140" s="399"/>
      <c r="X140" s="58"/>
      <c r="Y140" s="58"/>
      <c r="Z140" s="58"/>
      <c r="AA140" s="399"/>
      <c r="AB140" s="399"/>
      <c r="AC140" s="58"/>
      <c r="AD140" s="58"/>
      <c r="AE140" s="58"/>
      <c r="AF140" s="58"/>
      <c r="AG140" s="58"/>
      <c r="AH140" s="58"/>
      <c r="AI140" s="58"/>
      <c r="AJ140" s="58"/>
      <c r="AK140" s="58"/>
    </row>
    <row r="141" spans="2:37" s="118" customFormat="1" ht="15.75" customHeight="1">
      <c r="B141" s="58"/>
      <c r="C141" s="58"/>
      <c r="D141" s="58"/>
      <c r="E141" s="58"/>
      <c r="F141" s="58"/>
      <c r="G141" s="58"/>
      <c r="H141" s="399"/>
      <c r="I141" s="58"/>
      <c r="J141" s="58"/>
      <c r="K141" s="58"/>
      <c r="L141" s="399"/>
      <c r="M141" s="399"/>
      <c r="N141" s="58"/>
      <c r="O141" s="58"/>
      <c r="P141" s="58"/>
      <c r="Q141" s="399"/>
      <c r="R141" s="399"/>
      <c r="S141" s="58"/>
      <c r="T141" s="58"/>
      <c r="U141" s="58"/>
      <c r="V141" s="399"/>
      <c r="W141" s="399"/>
      <c r="X141" s="58"/>
      <c r="Y141" s="58"/>
      <c r="Z141" s="58"/>
      <c r="AA141" s="399"/>
      <c r="AB141" s="399"/>
      <c r="AC141" s="58"/>
      <c r="AD141" s="58"/>
      <c r="AE141" s="58"/>
      <c r="AF141" s="58"/>
      <c r="AG141" s="58"/>
      <c r="AH141" s="58"/>
      <c r="AI141" s="58"/>
      <c r="AJ141" s="58"/>
      <c r="AK141" s="58"/>
    </row>
    <row r="142" spans="2:37" s="118" customFormat="1" ht="15.75" customHeight="1">
      <c r="B142" s="58"/>
      <c r="C142" s="58"/>
      <c r="D142" s="58"/>
      <c r="E142" s="58"/>
      <c r="F142" s="58"/>
      <c r="G142" s="58"/>
      <c r="H142" s="399"/>
      <c r="I142" s="58"/>
      <c r="J142" s="58"/>
      <c r="K142" s="58"/>
      <c r="L142" s="399"/>
      <c r="M142" s="399"/>
      <c r="N142" s="58"/>
      <c r="O142" s="58"/>
      <c r="P142" s="58"/>
      <c r="Q142" s="399"/>
      <c r="R142" s="399"/>
      <c r="S142" s="58"/>
      <c r="T142" s="58"/>
      <c r="U142" s="58"/>
      <c r="V142" s="399"/>
      <c r="W142" s="399"/>
      <c r="X142" s="58"/>
      <c r="Y142" s="58"/>
      <c r="Z142" s="58"/>
      <c r="AA142" s="399"/>
      <c r="AB142" s="399"/>
      <c r="AC142" s="58"/>
      <c r="AD142" s="58"/>
      <c r="AE142" s="58"/>
      <c r="AF142" s="58"/>
      <c r="AG142" s="58"/>
      <c r="AH142" s="58"/>
      <c r="AI142" s="58"/>
      <c r="AJ142" s="58"/>
      <c r="AK142" s="58"/>
    </row>
    <row r="143" spans="2:37" s="118" customFormat="1" ht="15.75" customHeight="1">
      <c r="B143" s="58"/>
      <c r="C143" s="58"/>
      <c r="D143" s="58"/>
      <c r="E143" s="58"/>
      <c r="F143" s="58"/>
      <c r="G143" s="58"/>
      <c r="H143" s="399"/>
      <c r="I143" s="58"/>
      <c r="J143" s="58"/>
      <c r="K143" s="58"/>
      <c r="L143" s="399"/>
      <c r="M143" s="399"/>
      <c r="N143" s="58"/>
      <c r="O143" s="58"/>
      <c r="P143" s="58"/>
      <c r="Q143" s="399"/>
      <c r="R143" s="399"/>
      <c r="S143" s="58"/>
      <c r="T143" s="58"/>
      <c r="U143" s="58"/>
      <c r="V143" s="399"/>
      <c r="W143" s="399"/>
      <c r="X143" s="58"/>
      <c r="Y143" s="58"/>
      <c r="Z143" s="58"/>
      <c r="AA143" s="399"/>
      <c r="AB143" s="399"/>
      <c r="AC143" s="58"/>
      <c r="AD143" s="58"/>
      <c r="AE143" s="58"/>
      <c r="AF143" s="58"/>
      <c r="AG143" s="58"/>
      <c r="AH143" s="58"/>
      <c r="AI143" s="58"/>
      <c r="AJ143" s="58"/>
      <c r="AK143" s="58"/>
    </row>
    <row r="144" spans="2:37" s="118" customFormat="1" ht="15.75" customHeight="1">
      <c r="B144" s="58"/>
      <c r="C144" s="58"/>
      <c r="D144" s="58"/>
      <c r="E144" s="58"/>
      <c r="F144" s="58"/>
      <c r="G144" s="58"/>
      <c r="H144" s="399"/>
      <c r="I144" s="58"/>
      <c r="J144" s="58"/>
      <c r="K144" s="58"/>
      <c r="L144" s="399"/>
      <c r="M144" s="399"/>
      <c r="N144" s="58"/>
      <c r="O144" s="58"/>
      <c r="P144" s="58"/>
      <c r="Q144" s="399"/>
      <c r="R144" s="399"/>
      <c r="S144" s="58"/>
      <c r="T144" s="58"/>
      <c r="U144" s="58"/>
      <c r="V144" s="399"/>
      <c r="W144" s="399"/>
      <c r="X144" s="58"/>
      <c r="Y144" s="58"/>
      <c r="Z144" s="58"/>
      <c r="AA144" s="399"/>
      <c r="AB144" s="399"/>
      <c r="AC144" s="58"/>
      <c r="AD144" s="58"/>
      <c r="AE144" s="58"/>
      <c r="AF144" s="58"/>
      <c r="AG144" s="58"/>
      <c r="AH144" s="58"/>
      <c r="AI144" s="58"/>
      <c r="AJ144" s="58"/>
      <c r="AK144" s="58"/>
    </row>
    <row r="145" spans="2:37" s="118" customFormat="1" ht="15.75" customHeight="1">
      <c r="B145" s="58"/>
      <c r="C145" s="58"/>
      <c r="D145" s="58"/>
      <c r="E145" s="58"/>
      <c r="F145" s="58"/>
      <c r="G145" s="58"/>
      <c r="H145" s="399"/>
      <c r="I145" s="58"/>
      <c r="J145" s="58"/>
      <c r="K145" s="58"/>
      <c r="L145" s="399"/>
      <c r="M145" s="399"/>
      <c r="N145" s="58"/>
      <c r="O145" s="58"/>
      <c r="P145" s="58"/>
      <c r="Q145" s="399"/>
      <c r="R145" s="399"/>
      <c r="S145" s="58"/>
      <c r="T145" s="58"/>
      <c r="U145" s="58"/>
      <c r="V145" s="399"/>
      <c r="W145" s="399"/>
      <c r="X145" s="58"/>
      <c r="Y145" s="58"/>
      <c r="Z145" s="58"/>
      <c r="AA145" s="399"/>
      <c r="AB145" s="399"/>
      <c r="AC145" s="58"/>
      <c r="AD145" s="58"/>
      <c r="AE145" s="58"/>
      <c r="AF145" s="58"/>
      <c r="AG145" s="58"/>
      <c r="AH145" s="58"/>
      <c r="AI145" s="58"/>
      <c r="AJ145" s="58"/>
      <c r="AK145" s="58"/>
    </row>
    <row r="146" spans="2:37" s="118" customFormat="1" ht="15.75" customHeight="1">
      <c r="B146" s="58"/>
      <c r="C146" s="58"/>
      <c r="D146" s="58"/>
      <c r="E146" s="58"/>
      <c r="F146" s="58"/>
      <c r="G146" s="58"/>
      <c r="H146" s="399"/>
      <c r="I146" s="58"/>
      <c r="J146" s="58"/>
      <c r="K146" s="58"/>
      <c r="L146" s="399"/>
      <c r="M146" s="399"/>
      <c r="N146" s="58"/>
      <c r="O146" s="58"/>
      <c r="P146" s="58"/>
      <c r="Q146" s="399"/>
      <c r="R146" s="399"/>
      <c r="S146" s="58"/>
      <c r="T146" s="58"/>
      <c r="U146" s="58"/>
      <c r="V146" s="399"/>
      <c r="W146" s="399"/>
      <c r="X146" s="58"/>
      <c r="Y146" s="58"/>
      <c r="Z146" s="58"/>
      <c r="AA146" s="399"/>
      <c r="AB146" s="399"/>
      <c r="AC146" s="58"/>
      <c r="AD146" s="58"/>
      <c r="AE146" s="58"/>
      <c r="AF146" s="58"/>
      <c r="AG146" s="58"/>
      <c r="AH146" s="58"/>
      <c r="AI146" s="58"/>
      <c r="AJ146" s="58"/>
      <c r="AK146" s="58"/>
    </row>
    <row r="147" spans="2:37" s="118" customFormat="1" ht="15.75" customHeight="1">
      <c r="B147" s="58"/>
      <c r="C147" s="58"/>
      <c r="D147" s="58"/>
      <c r="E147" s="58"/>
      <c r="F147" s="58"/>
      <c r="G147" s="58"/>
      <c r="H147" s="399"/>
      <c r="I147" s="58"/>
      <c r="J147" s="58"/>
      <c r="K147" s="58"/>
      <c r="L147" s="399"/>
      <c r="M147" s="399"/>
      <c r="N147" s="58"/>
      <c r="O147" s="58"/>
      <c r="P147" s="58"/>
      <c r="Q147" s="399"/>
      <c r="R147" s="399"/>
      <c r="S147" s="58"/>
      <c r="T147" s="58"/>
      <c r="U147" s="58"/>
      <c r="V147" s="399"/>
      <c r="W147" s="399"/>
      <c r="X147" s="58"/>
      <c r="Y147" s="58"/>
      <c r="Z147" s="58"/>
      <c r="AA147" s="399"/>
      <c r="AB147" s="399"/>
      <c r="AC147" s="58"/>
      <c r="AD147" s="58"/>
      <c r="AE147" s="58"/>
      <c r="AF147" s="58"/>
      <c r="AG147" s="58"/>
      <c r="AH147" s="58"/>
      <c r="AI147" s="58"/>
      <c r="AJ147" s="58"/>
      <c r="AK147" s="58"/>
    </row>
    <row r="148" spans="2:37" s="118" customFormat="1" ht="15.75" customHeight="1">
      <c r="B148" s="58"/>
      <c r="C148" s="58"/>
      <c r="D148" s="58"/>
      <c r="E148" s="58"/>
      <c r="F148" s="58"/>
      <c r="G148" s="58"/>
      <c r="H148" s="399"/>
      <c r="I148" s="58"/>
      <c r="J148" s="58"/>
      <c r="K148" s="58"/>
      <c r="L148" s="399"/>
      <c r="M148" s="399"/>
      <c r="N148" s="58"/>
      <c r="O148" s="58"/>
      <c r="P148" s="58"/>
      <c r="Q148" s="399"/>
      <c r="R148" s="399"/>
      <c r="S148" s="58"/>
      <c r="T148" s="58"/>
      <c r="U148" s="58"/>
      <c r="V148" s="399"/>
      <c r="W148" s="399"/>
      <c r="X148" s="58"/>
      <c r="Y148" s="58"/>
      <c r="Z148" s="58"/>
      <c r="AA148" s="399"/>
      <c r="AB148" s="399"/>
      <c r="AC148" s="58"/>
      <c r="AD148" s="58"/>
      <c r="AE148" s="58"/>
      <c r="AF148" s="58"/>
      <c r="AG148" s="58"/>
      <c r="AH148" s="58"/>
      <c r="AI148" s="58"/>
      <c r="AJ148" s="58"/>
      <c r="AK148" s="58"/>
    </row>
    <row r="149" spans="2:37" s="118" customFormat="1" ht="15.75" customHeight="1">
      <c r="B149" s="58"/>
      <c r="C149" s="58"/>
      <c r="D149" s="58"/>
      <c r="E149" s="58"/>
      <c r="F149" s="58"/>
      <c r="G149" s="58"/>
      <c r="H149" s="399"/>
      <c r="I149" s="58"/>
      <c r="J149" s="58"/>
      <c r="K149" s="58"/>
      <c r="L149" s="399"/>
      <c r="M149" s="399"/>
      <c r="N149" s="58"/>
      <c r="O149" s="58"/>
      <c r="P149" s="58"/>
      <c r="Q149" s="399"/>
      <c r="R149" s="399"/>
      <c r="S149" s="58"/>
      <c r="T149" s="58"/>
      <c r="U149" s="58"/>
      <c r="V149" s="399"/>
      <c r="W149" s="399"/>
      <c r="X149" s="58"/>
      <c r="Y149" s="58"/>
      <c r="Z149" s="58"/>
      <c r="AA149" s="399"/>
      <c r="AB149" s="399"/>
      <c r="AC149" s="58"/>
      <c r="AD149" s="58"/>
      <c r="AE149" s="58"/>
      <c r="AF149" s="58"/>
      <c r="AG149" s="58"/>
      <c r="AH149" s="58"/>
      <c r="AI149" s="58"/>
      <c r="AJ149" s="58"/>
      <c r="AK149" s="58"/>
    </row>
    <row r="150" spans="2:37" s="118" customFormat="1" ht="15.75" customHeight="1">
      <c r="B150" s="58"/>
      <c r="C150" s="58"/>
      <c r="D150" s="58"/>
      <c r="E150" s="58"/>
      <c r="F150" s="58"/>
      <c r="G150" s="58"/>
      <c r="H150" s="399"/>
      <c r="I150" s="58"/>
      <c r="J150" s="58"/>
      <c r="K150" s="58"/>
      <c r="L150" s="399"/>
      <c r="M150" s="399"/>
      <c r="N150" s="58"/>
      <c r="O150" s="58"/>
      <c r="P150" s="58"/>
      <c r="Q150" s="399"/>
      <c r="R150" s="399"/>
      <c r="S150" s="58"/>
      <c r="T150" s="58"/>
      <c r="U150" s="58"/>
      <c r="V150" s="399"/>
      <c r="W150" s="399"/>
      <c r="X150" s="58"/>
      <c r="Y150" s="58"/>
      <c r="Z150" s="58"/>
      <c r="AA150" s="399"/>
      <c r="AB150" s="399"/>
      <c r="AC150" s="58"/>
      <c r="AD150" s="58"/>
      <c r="AE150" s="58"/>
      <c r="AF150" s="58"/>
      <c r="AG150" s="58"/>
      <c r="AH150" s="58"/>
      <c r="AI150" s="58"/>
      <c r="AJ150" s="58"/>
      <c r="AK150" s="58"/>
    </row>
    <row r="151" spans="2:37" s="118" customFormat="1" ht="15.75" customHeight="1">
      <c r="B151" s="58"/>
      <c r="C151" s="58"/>
      <c r="D151" s="58"/>
      <c r="E151" s="58"/>
      <c r="F151" s="58"/>
      <c r="G151" s="58"/>
      <c r="H151" s="399"/>
      <c r="I151" s="58"/>
      <c r="J151" s="58"/>
      <c r="K151" s="58"/>
      <c r="L151" s="399"/>
      <c r="M151" s="399"/>
      <c r="N151" s="58"/>
      <c r="O151" s="58"/>
      <c r="P151" s="58"/>
      <c r="Q151" s="399"/>
      <c r="R151" s="399"/>
      <c r="S151" s="58"/>
      <c r="T151" s="58"/>
      <c r="U151" s="58"/>
      <c r="V151" s="399"/>
      <c r="W151" s="399"/>
      <c r="X151" s="58"/>
      <c r="Y151" s="58"/>
      <c r="Z151" s="58"/>
      <c r="AA151" s="399"/>
      <c r="AB151" s="399"/>
      <c r="AC151" s="58"/>
      <c r="AD151" s="58"/>
      <c r="AE151" s="58"/>
      <c r="AF151" s="58"/>
      <c r="AG151" s="58"/>
      <c r="AH151" s="58"/>
      <c r="AI151" s="58"/>
      <c r="AJ151" s="58"/>
      <c r="AK151" s="58"/>
    </row>
    <row r="152" spans="2:37" s="118" customFormat="1" ht="15.75" customHeight="1">
      <c r="B152" s="58"/>
      <c r="C152" s="58"/>
      <c r="D152" s="58"/>
      <c r="E152" s="58"/>
      <c r="F152" s="58"/>
      <c r="G152" s="58"/>
      <c r="H152" s="399"/>
      <c r="I152" s="58"/>
      <c r="J152" s="58"/>
      <c r="K152" s="58"/>
      <c r="L152" s="399"/>
      <c r="M152" s="399"/>
      <c r="N152" s="58"/>
      <c r="O152" s="58"/>
      <c r="P152" s="58"/>
      <c r="Q152" s="399"/>
      <c r="R152" s="399"/>
      <c r="S152" s="58"/>
      <c r="T152" s="58"/>
      <c r="U152" s="58"/>
      <c r="V152" s="399"/>
      <c r="W152" s="399"/>
      <c r="X152" s="58"/>
      <c r="Y152" s="58"/>
      <c r="Z152" s="58"/>
      <c r="AA152" s="399"/>
      <c r="AB152" s="399"/>
      <c r="AC152" s="58"/>
      <c r="AD152" s="58"/>
      <c r="AE152" s="58"/>
      <c r="AF152" s="58"/>
      <c r="AG152" s="58"/>
      <c r="AH152" s="58"/>
      <c r="AI152" s="58"/>
      <c r="AJ152" s="58"/>
      <c r="AK152" s="58"/>
    </row>
    <row r="153" spans="2:37" s="118" customFormat="1" ht="15.75" customHeight="1">
      <c r="B153" s="58"/>
      <c r="C153" s="58"/>
      <c r="D153" s="58"/>
      <c r="E153" s="58"/>
      <c r="F153" s="58"/>
      <c r="G153" s="58"/>
      <c r="H153" s="399"/>
      <c r="I153" s="58"/>
      <c r="J153" s="58"/>
      <c r="K153" s="58"/>
      <c r="L153" s="399"/>
      <c r="M153" s="399"/>
      <c r="N153" s="58"/>
      <c r="O153" s="58"/>
      <c r="P153" s="58"/>
      <c r="Q153" s="399"/>
      <c r="R153" s="399"/>
      <c r="S153" s="58"/>
      <c r="T153" s="58"/>
      <c r="U153" s="58"/>
      <c r="V153" s="399"/>
      <c r="W153" s="399"/>
      <c r="X153" s="58"/>
      <c r="Y153" s="58"/>
      <c r="Z153" s="58"/>
      <c r="AA153" s="399"/>
      <c r="AB153" s="399"/>
      <c r="AC153" s="58"/>
      <c r="AD153" s="58"/>
      <c r="AE153" s="58"/>
      <c r="AF153" s="58"/>
      <c r="AG153" s="58"/>
      <c r="AH153" s="58"/>
      <c r="AI153" s="58"/>
      <c r="AJ153" s="58"/>
      <c r="AK153" s="58"/>
    </row>
    <row r="154" spans="2:37" s="118" customFormat="1" ht="15.75" customHeight="1">
      <c r="B154" s="58"/>
      <c r="C154" s="58"/>
      <c r="D154" s="58"/>
      <c r="E154" s="58"/>
      <c r="F154" s="58"/>
      <c r="G154" s="58"/>
      <c r="H154" s="399"/>
      <c r="I154" s="58"/>
      <c r="J154" s="58"/>
      <c r="K154" s="58"/>
      <c r="L154" s="399"/>
      <c r="M154" s="399"/>
      <c r="N154" s="58"/>
      <c r="O154" s="58"/>
      <c r="P154" s="58"/>
      <c r="Q154" s="399"/>
      <c r="R154" s="399"/>
      <c r="S154" s="58"/>
      <c r="T154" s="58"/>
      <c r="U154" s="58"/>
      <c r="V154" s="399"/>
      <c r="W154" s="399"/>
      <c r="X154" s="58"/>
      <c r="Y154" s="58"/>
      <c r="Z154" s="58"/>
      <c r="AA154" s="399"/>
      <c r="AB154" s="399"/>
      <c r="AC154" s="58"/>
      <c r="AD154" s="58"/>
      <c r="AE154" s="58"/>
      <c r="AF154" s="58"/>
      <c r="AG154" s="58"/>
      <c r="AH154" s="58"/>
      <c r="AI154" s="58"/>
      <c r="AJ154" s="58"/>
      <c r="AK154" s="58"/>
    </row>
    <row r="155" spans="2:37" s="118" customFormat="1" ht="15.75" customHeight="1">
      <c r="B155" s="58"/>
      <c r="C155" s="58"/>
      <c r="D155" s="58"/>
      <c r="E155" s="58"/>
      <c r="F155" s="58"/>
      <c r="G155" s="58"/>
      <c r="H155" s="399"/>
      <c r="I155" s="58"/>
      <c r="J155" s="58"/>
      <c r="K155" s="58"/>
      <c r="L155" s="399"/>
      <c r="M155" s="399"/>
      <c r="N155" s="58"/>
      <c r="O155" s="58"/>
      <c r="P155" s="58"/>
      <c r="Q155" s="399"/>
      <c r="R155" s="399"/>
      <c r="S155" s="58"/>
      <c r="T155" s="58"/>
      <c r="U155" s="58"/>
      <c r="V155" s="399"/>
      <c r="W155" s="399"/>
      <c r="X155" s="58"/>
      <c r="Y155" s="58"/>
      <c r="Z155" s="58"/>
      <c r="AA155" s="399"/>
      <c r="AB155" s="399"/>
      <c r="AC155" s="58"/>
      <c r="AD155" s="58"/>
      <c r="AE155" s="58"/>
      <c r="AF155" s="58"/>
      <c r="AG155" s="58"/>
      <c r="AH155" s="58"/>
      <c r="AI155" s="58"/>
      <c r="AJ155" s="58"/>
      <c r="AK155" s="58"/>
    </row>
    <row r="156" spans="2:37" s="118" customFormat="1" ht="15.75" customHeight="1">
      <c r="B156" s="58"/>
      <c r="C156" s="58"/>
      <c r="D156" s="58"/>
      <c r="E156" s="58"/>
      <c r="F156" s="58"/>
      <c r="G156" s="58"/>
      <c r="H156" s="399"/>
      <c r="I156" s="58"/>
      <c r="J156" s="58"/>
      <c r="K156" s="58"/>
      <c r="L156" s="399"/>
      <c r="M156" s="399"/>
      <c r="N156" s="58"/>
      <c r="O156" s="58"/>
      <c r="P156" s="58"/>
      <c r="Q156" s="399"/>
      <c r="R156" s="399"/>
      <c r="S156" s="58"/>
      <c r="T156" s="58"/>
      <c r="U156" s="58"/>
      <c r="V156" s="399"/>
      <c r="W156" s="399"/>
      <c r="X156" s="58"/>
      <c r="Y156" s="58"/>
      <c r="Z156" s="58"/>
      <c r="AA156" s="399"/>
      <c r="AB156" s="399"/>
      <c r="AC156" s="58"/>
      <c r="AD156" s="58"/>
      <c r="AE156" s="58"/>
      <c r="AF156" s="58"/>
      <c r="AG156" s="58"/>
      <c r="AH156" s="58"/>
      <c r="AI156" s="58"/>
      <c r="AJ156" s="58"/>
      <c r="AK156" s="58"/>
    </row>
    <row r="157" spans="2:37" s="118" customFormat="1" ht="15.75" customHeight="1">
      <c r="B157" s="58"/>
      <c r="C157" s="58"/>
      <c r="D157" s="58"/>
      <c r="E157" s="58"/>
      <c r="F157" s="58"/>
      <c r="G157" s="58"/>
      <c r="H157" s="399"/>
      <c r="I157" s="58"/>
      <c r="J157" s="58"/>
      <c r="K157" s="58"/>
      <c r="L157" s="399"/>
      <c r="M157" s="399"/>
      <c r="N157" s="58"/>
      <c r="O157" s="58"/>
      <c r="P157" s="58"/>
      <c r="Q157" s="399"/>
      <c r="R157" s="399"/>
      <c r="S157" s="58"/>
      <c r="T157" s="58"/>
      <c r="U157" s="58"/>
      <c r="V157" s="399"/>
      <c r="W157" s="399"/>
      <c r="X157" s="58"/>
      <c r="Y157" s="58"/>
      <c r="Z157" s="58"/>
      <c r="AA157" s="399"/>
      <c r="AB157" s="399"/>
      <c r="AC157" s="58"/>
      <c r="AD157" s="58"/>
      <c r="AE157" s="58"/>
      <c r="AF157" s="58"/>
      <c r="AG157" s="58"/>
      <c r="AH157" s="58"/>
      <c r="AI157" s="58"/>
      <c r="AJ157" s="58"/>
      <c r="AK157" s="58"/>
    </row>
    <row r="158" spans="2:37" s="118" customFormat="1" ht="15.75" customHeight="1">
      <c r="B158" s="58"/>
      <c r="C158" s="58"/>
      <c r="D158" s="58"/>
      <c r="E158" s="58"/>
      <c r="F158" s="58"/>
      <c r="G158" s="58"/>
      <c r="H158" s="399"/>
      <c r="I158" s="58"/>
      <c r="J158" s="58"/>
      <c r="K158" s="58"/>
      <c r="L158" s="399"/>
      <c r="M158" s="399"/>
      <c r="N158" s="58"/>
      <c r="O158" s="58"/>
      <c r="P158" s="58"/>
      <c r="Q158" s="399"/>
      <c r="R158" s="399"/>
      <c r="S158" s="58"/>
      <c r="T158" s="58"/>
      <c r="U158" s="58"/>
      <c r="V158" s="399"/>
      <c r="W158" s="399"/>
      <c r="X158" s="58"/>
      <c r="Y158" s="58"/>
      <c r="Z158" s="58"/>
      <c r="AA158" s="399"/>
      <c r="AB158" s="399"/>
      <c r="AC158" s="58"/>
      <c r="AD158" s="58"/>
      <c r="AE158" s="58"/>
      <c r="AF158" s="58"/>
      <c r="AG158" s="58"/>
      <c r="AH158" s="58"/>
      <c r="AI158" s="58"/>
      <c r="AJ158" s="58"/>
      <c r="AK158" s="58"/>
    </row>
    <row r="159" spans="2:37" s="118" customFormat="1" ht="15.75" customHeight="1">
      <c r="B159" s="58"/>
      <c r="C159" s="58"/>
      <c r="D159" s="58"/>
      <c r="E159" s="58"/>
      <c r="F159" s="58"/>
      <c r="G159" s="58"/>
      <c r="H159" s="399"/>
      <c r="I159" s="58"/>
      <c r="J159" s="58"/>
      <c r="K159" s="58"/>
      <c r="L159" s="399"/>
      <c r="M159" s="399"/>
      <c r="N159" s="58"/>
      <c r="O159" s="58"/>
      <c r="P159" s="58"/>
      <c r="Q159" s="399"/>
      <c r="R159" s="399"/>
      <c r="S159" s="58"/>
      <c r="T159" s="58"/>
      <c r="U159" s="58"/>
      <c r="V159" s="399"/>
      <c r="W159" s="399"/>
      <c r="X159" s="58"/>
      <c r="Y159" s="58"/>
      <c r="Z159" s="58"/>
      <c r="AA159" s="399"/>
      <c r="AB159" s="399"/>
      <c r="AC159" s="58"/>
      <c r="AD159" s="58"/>
      <c r="AE159" s="58"/>
      <c r="AF159" s="58"/>
      <c r="AG159" s="58"/>
      <c r="AH159" s="58"/>
      <c r="AI159" s="58"/>
      <c r="AJ159" s="58"/>
      <c r="AK159" s="58"/>
    </row>
    <row r="160" spans="2:37" s="118" customFormat="1" ht="15.75" customHeight="1">
      <c r="B160" s="58"/>
      <c r="C160" s="58"/>
      <c r="D160" s="58"/>
      <c r="E160" s="58"/>
      <c r="F160" s="58"/>
      <c r="G160" s="58"/>
      <c r="H160" s="399"/>
      <c r="I160" s="58"/>
      <c r="J160" s="58"/>
      <c r="K160" s="58"/>
      <c r="L160" s="399"/>
      <c r="M160" s="399"/>
      <c r="N160" s="58"/>
      <c r="O160" s="58"/>
      <c r="P160" s="58"/>
      <c r="Q160" s="399"/>
      <c r="R160" s="399"/>
      <c r="S160" s="58"/>
      <c r="T160" s="58"/>
      <c r="U160" s="58"/>
      <c r="V160" s="399"/>
      <c r="W160" s="399"/>
      <c r="X160" s="58"/>
      <c r="Y160" s="58"/>
      <c r="Z160" s="58"/>
      <c r="AA160" s="399"/>
      <c r="AB160" s="399"/>
      <c r="AC160" s="58"/>
      <c r="AD160" s="58"/>
      <c r="AE160" s="58"/>
      <c r="AF160" s="58"/>
      <c r="AG160" s="58"/>
      <c r="AH160" s="58"/>
      <c r="AI160" s="58"/>
      <c r="AJ160" s="58"/>
      <c r="AK160" s="58"/>
    </row>
    <row r="161" spans="2:37" s="118" customFormat="1" ht="15.75" customHeight="1">
      <c r="B161" s="58"/>
      <c r="C161" s="58"/>
      <c r="D161" s="58"/>
      <c r="E161" s="58"/>
      <c r="F161" s="58"/>
      <c r="G161" s="58"/>
      <c r="H161" s="399"/>
      <c r="I161" s="58"/>
      <c r="J161" s="58"/>
      <c r="K161" s="58"/>
      <c r="L161" s="399"/>
      <c r="M161" s="399"/>
      <c r="N161" s="58"/>
      <c r="O161" s="58"/>
      <c r="P161" s="58"/>
      <c r="Q161" s="399"/>
      <c r="R161" s="399"/>
      <c r="S161" s="58"/>
      <c r="T161" s="58"/>
      <c r="U161" s="58"/>
      <c r="V161" s="399"/>
      <c r="W161" s="399"/>
      <c r="X161" s="58"/>
      <c r="Y161" s="58"/>
      <c r="Z161" s="58"/>
      <c r="AA161" s="399"/>
      <c r="AB161" s="399"/>
      <c r="AC161" s="58"/>
      <c r="AD161" s="58"/>
      <c r="AE161" s="58"/>
      <c r="AF161" s="58"/>
      <c r="AG161" s="58"/>
      <c r="AH161" s="58"/>
      <c r="AI161" s="58"/>
      <c r="AJ161" s="58"/>
      <c r="AK161" s="58"/>
    </row>
    <row r="162" spans="2:37" s="118" customFormat="1" ht="15.75" customHeight="1">
      <c r="B162" s="58"/>
      <c r="C162" s="58"/>
      <c r="D162" s="58"/>
      <c r="E162" s="58"/>
      <c r="F162" s="58"/>
      <c r="G162" s="58"/>
      <c r="H162" s="399"/>
      <c r="I162" s="58"/>
      <c r="J162" s="58"/>
      <c r="K162" s="58"/>
      <c r="L162" s="399"/>
      <c r="M162" s="399"/>
      <c r="N162" s="58"/>
      <c r="O162" s="58"/>
      <c r="P162" s="58"/>
      <c r="Q162" s="399"/>
      <c r="R162" s="399"/>
      <c r="S162" s="58"/>
      <c r="T162" s="58"/>
      <c r="U162" s="58"/>
      <c r="V162" s="399"/>
      <c r="W162" s="399"/>
      <c r="X162" s="58"/>
      <c r="Y162" s="58"/>
      <c r="Z162" s="58"/>
      <c r="AA162" s="399"/>
      <c r="AB162" s="399"/>
      <c r="AC162" s="58"/>
      <c r="AD162" s="58"/>
      <c r="AE162" s="58"/>
      <c r="AF162" s="58"/>
      <c r="AG162" s="58"/>
      <c r="AH162" s="58"/>
      <c r="AI162" s="58"/>
      <c r="AJ162" s="58"/>
      <c r="AK162" s="58"/>
    </row>
    <row r="163" spans="2:37" s="118" customFormat="1" ht="15.75" customHeight="1">
      <c r="B163" s="58"/>
      <c r="C163" s="58"/>
      <c r="D163" s="58"/>
      <c r="E163" s="58"/>
      <c r="F163" s="58"/>
      <c r="G163" s="58"/>
      <c r="H163" s="399"/>
      <c r="I163" s="58"/>
      <c r="J163" s="58"/>
      <c r="K163" s="58"/>
      <c r="L163" s="399"/>
      <c r="M163" s="399"/>
      <c r="N163" s="58"/>
      <c r="O163" s="58"/>
      <c r="P163" s="58"/>
      <c r="Q163" s="399"/>
      <c r="R163" s="399"/>
      <c r="S163" s="58"/>
      <c r="T163" s="58"/>
      <c r="U163" s="58"/>
      <c r="V163" s="399"/>
      <c r="W163" s="399"/>
      <c r="X163" s="58"/>
      <c r="Y163" s="58"/>
      <c r="Z163" s="58"/>
      <c r="AA163" s="399"/>
      <c r="AB163" s="399"/>
      <c r="AC163" s="58"/>
      <c r="AD163" s="58"/>
      <c r="AE163" s="58"/>
      <c r="AF163" s="58"/>
      <c r="AG163" s="58"/>
      <c r="AH163" s="58"/>
      <c r="AI163" s="58"/>
      <c r="AJ163" s="58"/>
      <c r="AK163" s="58"/>
    </row>
    <row r="164" spans="2:37" s="118" customFormat="1" ht="15.75" customHeight="1">
      <c r="B164" s="58"/>
      <c r="C164" s="58"/>
      <c r="D164" s="58"/>
      <c r="E164" s="58"/>
      <c r="F164" s="58"/>
      <c r="G164" s="58"/>
      <c r="H164" s="399"/>
      <c r="I164" s="58"/>
      <c r="J164" s="58"/>
      <c r="K164" s="58"/>
      <c r="L164" s="399"/>
      <c r="M164" s="399"/>
      <c r="N164" s="58"/>
      <c r="O164" s="58"/>
      <c r="P164" s="58"/>
      <c r="Q164" s="399"/>
      <c r="R164" s="399"/>
      <c r="S164" s="58"/>
      <c r="T164" s="58"/>
      <c r="U164" s="58"/>
      <c r="V164" s="399"/>
      <c r="W164" s="399"/>
      <c r="X164" s="58"/>
      <c r="Y164" s="58"/>
      <c r="Z164" s="58"/>
      <c r="AA164" s="399"/>
      <c r="AB164" s="399"/>
      <c r="AC164" s="58"/>
      <c r="AD164" s="58"/>
      <c r="AE164" s="58"/>
      <c r="AF164" s="58"/>
      <c r="AG164" s="58"/>
      <c r="AH164" s="58"/>
      <c r="AI164" s="58"/>
      <c r="AJ164" s="58"/>
      <c r="AK164" s="58"/>
    </row>
    <row r="165" spans="2:37" s="118" customFormat="1" ht="15.75" customHeight="1">
      <c r="B165" s="58"/>
      <c r="C165" s="58"/>
      <c r="D165" s="58"/>
      <c r="E165" s="58"/>
      <c r="F165" s="58"/>
      <c r="G165" s="58"/>
      <c r="H165" s="399"/>
      <c r="I165" s="58"/>
      <c r="J165" s="58"/>
      <c r="K165" s="58"/>
      <c r="L165" s="399"/>
      <c r="M165" s="399"/>
      <c r="N165" s="58"/>
      <c r="O165" s="58"/>
      <c r="P165" s="58"/>
      <c r="Q165" s="399"/>
      <c r="R165" s="399"/>
      <c r="S165" s="58"/>
      <c r="T165" s="58"/>
      <c r="U165" s="58"/>
      <c r="V165" s="399"/>
      <c r="W165" s="399"/>
      <c r="X165" s="58"/>
      <c r="Y165" s="58"/>
      <c r="Z165" s="58"/>
      <c r="AA165" s="399"/>
      <c r="AB165" s="399"/>
      <c r="AC165" s="58"/>
      <c r="AD165" s="58"/>
      <c r="AE165" s="58"/>
      <c r="AF165" s="58"/>
      <c r="AG165" s="58"/>
      <c r="AH165" s="58"/>
      <c r="AI165" s="58"/>
      <c r="AJ165" s="58"/>
      <c r="AK165" s="58"/>
    </row>
    <row r="166" spans="2:37" s="118" customFormat="1" ht="15.75" customHeight="1">
      <c r="B166" s="58"/>
      <c r="C166" s="58"/>
      <c r="D166" s="58"/>
      <c r="E166" s="58"/>
      <c r="F166" s="58"/>
      <c r="G166" s="58"/>
      <c r="H166" s="399"/>
      <c r="I166" s="58"/>
      <c r="J166" s="58"/>
      <c r="K166" s="58"/>
      <c r="L166" s="399"/>
      <c r="M166" s="399"/>
      <c r="N166" s="58"/>
      <c r="O166" s="58"/>
      <c r="P166" s="58"/>
      <c r="Q166" s="399"/>
      <c r="R166" s="399"/>
      <c r="S166" s="58"/>
      <c r="T166" s="58"/>
      <c r="U166" s="58"/>
      <c r="V166" s="399"/>
      <c r="W166" s="399"/>
      <c r="X166" s="58"/>
      <c r="Y166" s="58"/>
      <c r="Z166" s="58"/>
      <c r="AA166" s="399"/>
      <c r="AB166" s="399"/>
      <c r="AC166" s="58"/>
      <c r="AD166" s="58"/>
      <c r="AE166" s="58"/>
      <c r="AF166" s="58"/>
      <c r="AG166" s="58"/>
      <c r="AH166" s="58"/>
      <c r="AI166" s="58"/>
      <c r="AJ166" s="58"/>
      <c r="AK166" s="58"/>
    </row>
    <row r="167" spans="2:37" s="118" customFormat="1" ht="15.75" customHeight="1">
      <c r="B167" s="58"/>
      <c r="C167" s="58"/>
      <c r="D167" s="58"/>
      <c r="E167" s="58"/>
      <c r="F167" s="58"/>
      <c r="G167" s="58"/>
      <c r="H167" s="399"/>
      <c r="I167" s="58"/>
      <c r="J167" s="58"/>
      <c r="K167" s="58"/>
      <c r="L167" s="399"/>
      <c r="M167" s="399"/>
      <c r="N167" s="58"/>
      <c r="O167" s="58"/>
      <c r="P167" s="58"/>
      <c r="Q167" s="399"/>
      <c r="R167" s="399"/>
      <c r="S167" s="58"/>
      <c r="T167" s="58"/>
      <c r="U167" s="58"/>
      <c r="V167" s="399"/>
      <c r="W167" s="399"/>
      <c r="X167" s="58"/>
      <c r="Y167" s="58"/>
      <c r="Z167" s="58"/>
      <c r="AA167" s="399"/>
      <c r="AB167" s="399"/>
      <c r="AC167" s="58"/>
      <c r="AD167" s="58"/>
      <c r="AE167" s="58"/>
      <c r="AF167" s="58"/>
      <c r="AG167" s="58"/>
      <c r="AH167" s="58"/>
      <c r="AI167" s="58"/>
      <c r="AJ167" s="58"/>
      <c r="AK167" s="58"/>
    </row>
    <row r="168" spans="2:37" s="118" customFormat="1" ht="15.75" customHeight="1">
      <c r="B168" s="58"/>
      <c r="C168" s="58"/>
      <c r="D168" s="58"/>
      <c r="E168" s="58"/>
      <c r="F168" s="58"/>
      <c r="G168" s="58"/>
      <c r="H168" s="399"/>
      <c r="I168" s="58"/>
      <c r="J168" s="58"/>
      <c r="K168" s="58"/>
      <c r="L168" s="399"/>
      <c r="M168" s="399"/>
      <c r="N168" s="58"/>
      <c r="O168" s="58"/>
      <c r="P168" s="58"/>
      <c r="Q168" s="399"/>
      <c r="R168" s="399"/>
      <c r="S168" s="58"/>
      <c r="T168" s="58"/>
      <c r="U168" s="58"/>
      <c r="V168" s="399"/>
      <c r="W168" s="399"/>
      <c r="X168" s="58"/>
      <c r="Y168" s="58"/>
      <c r="Z168" s="58"/>
      <c r="AA168" s="399"/>
      <c r="AB168" s="399"/>
      <c r="AC168" s="58"/>
      <c r="AD168" s="58"/>
      <c r="AE168" s="58"/>
      <c r="AF168" s="58"/>
      <c r="AG168" s="58"/>
      <c r="AH168" s="58"/>
      <c r="AI168" s="58"/>
      <c r="AJ168" s="58"/>
      <c r="AK168" s="58"/>
    </row>
    <row r="169" spans="2:37" s="118" customFormat="1" ht="15.75" customHeight="1">
      <c r="B169" s="58"/>
      <c r="C169" s="58"/>
      <c r="D169" s="58"/>
      <c r="E169" s="58"/>
      <c r="F169" s="58"/>
      <c r="G169" s="58"/>
      <c r="H169" s="399"/>
      <c r="I169" s="58"/>
      <c r="J169" s="58"/>
      <c r="K169" s="58"/>
      <c r="L169" s="399"/>
      <c r="M169" s="399"/>
      <c r="N169" s="58"/>
      <c r="O169" s="58"/>
      <c r="P169" s="58"/>
      <c r="Q169" s="399"/>
      <c r="R169" s="399"/>
      <c r="S169" s="58"/>
      <c r="T169" s="58"/>
      <c r="U169" s="58"/>
      <c r="V169" s="399"/>
      <c r="W169" s="399"/>
      <c r="X169" s="58"/>
      <c r="Y169" s="58"/>
      <c r="Z169" s="58"/>
      <c r="AA169" s="399"/>
      <c r="AB169" s="399"/>
      <c r="AC169" s="58"/>
      <c r="AD169" s="58"/>
      <c r="AE169" s="58"/>
      <c r="AF169" s="58"/>
      <c r="AG169" s="58"/>
      <c r="AH169" s="58"/>
      <c r="AI169" s="58"/>
      <c r="AJ169" s="58"/>
      <c r="AK169" s="58"/>
    </row>
    <row r="170" spans="2:37" s="118" customFormat="1" ht="15.75" customHeight="1">
      <c r="B170" s="58"/>
      <c r="C170" s="58"/>
      <c r="D170" s="58"/>
      <c r="E170" s="58"/>
      <c r="F170" s="58"/>
      <c r="G170" s="58"/>
      <c r="H170" s="399"/>
      <c r="I170" s="58"/>
      <c r="J170" s="58"/>
      <c r="K170" s="58"/>
      <c r="L170" s="399"/>
      <c r="M170" s="399"/>
      <c r="N170" s="58"/>
      <c r="O170" s="58"/>
      <c r="P170" s="58"/>
      <c r="Q170" s="399"/>
      <c r="R170" s="399"/>
      <c r="S170" s="58"/>
      <c r="T170" s="58"/>
      <c r="U170" s="58"/>
      <c r="V170" s="399"/>
      <c r="W170" s="399"/>
      <c r="X170" s="58"/>
      <c r="Y170" s="58"/>
      <c r="Z170" s="58"/>
      <c r="AA170" s="399"/>
      <c r="AB170" s="399"/>
      <c r="AC170" s="58"/>
      <c r="AD170" s="58"/>
      <c r="AE170" s="58"/>
      <c r="AF170" s="58"/>
      <c r="AG170" s="58"/>
      <c r="AH170" s="58"/>
      <c r="AI170" s="58"/>
      <c r="AJ170" s="58"/>
      <c r="AK170" s="58"/>
    </row>
    <row r="171" spans="2:37" s="118" customFormat="1" ht="15.75" customHeight="1">
      <c r="B171" s="58"/>
      <c r="C171" s="58"/>
      <c r="D171" s="58"/>
      <c r="E171" s="58"/>
      <c r="F171" s="58"/>
      <c r="G171" s="58"/>
      <c r="H171" s="399"/>
      <c r="I171" s="58"/>
      <c r="J171" s="58"/>
      <c r="K171" s="58"/>
      <c r="L171" s="399"/>
      <c r="M171" s="399"/>
      <c r="N171" s="58"/>
      <c r="O171" s="58"/>
      <c r="P171" s="58"/>
      <c r="Q171" s="399"/>
      <c r="R171" s="399"/>
      <c r="S171" s="58"/>
      <c r="T171" s="58"/>
      <c r="U171" s="58"/>
      <c r="V171" s="399"/>
      <c r="W171" s="399"/>
      <c r="X171" s="58"/>
      <c r="Y171" s="58"/>
      <c r="Z171" s="58"/>
      <c r="AA171" s="399"/>
      <c r="AB171" s="399"/>
      <c r="AC171" s="58"/>
      <c r="AD171" s="58"/>
      <c r="AE171" s="58"/>
      <c r="AF171" s="58"/>
      <c r="AG171" s="58"/>
      <c r="AH171" s="58"/>
      <c r="AI171" s="58"/>
      <c r="AJ171" s="58"/>
      <c r="AK171" s="58"/>
    </row>
    <row r="172" spans="2:37" s="118" customFormat="1" ht="15.75" customHeight="1">
      <c r="B172" s="58"/>
      <c r="C172" s="58"/>
      <c r="D172" s="58"/>
      <c r="E172" s="58"/>
      <c r="F172" s="58"/>
      <c r="G172" s="58"/>
      <c r="H172" s="399"/>
      <c r="I172" s="58"/>
      <c r="J172" s="58"/>
      <c r="K172" s="58"/>
      <c r="L172" s="399"/>
      <c r="M172" s="399"/>
      <c r="N172" s="58"/>
      <c r="O172" s="58"/>
      <c r="P172" s="58"/>
      <c r="Q172" s="399"/>
      <c r="R172" s="399"/>
      <c r="S172" s="58"/>
      <c r="T172" s="58"/>
      <c r="U172" s="58"/>
      <c r="V172" s="399"/>
      <c r="W172" s="399"/>
      <c r="X172" s="58"/>
      <c r="Y172" s="58"/>
      <c r="Z172" s="58"/>
      <c r="AA172" s="399"/>
      <c r="AB172" s="399"/>
      <c r="AC172" s="58"/>
      <c r="AD172" s="58"/>
      <c r="AE172" s="58"/>
      <c r="AF172" s="58"/>
      <c r="AG172" s="58"/>
      <c r="AH172" s="58"/>
      <c r="AI172" s="58"/>
      <c r="AJ172" s="58"/>
      <c r="AK172" s="58"/>
    </row>
    <row r="173" spans="2:37" s="118" customFormat="1" ht="15.75" customHeight="1">
      <c r="B173" s="58"/>
      <c r="C173" s="58"/>
      <c r="D173" s="58"/>
      <c r="E173" s="58"/>
      <c r="F173" s="58"/>
      <c r="G173" s="58"/>
      <c r="H173" s="399"/>
      <c r="I173" s="58"/>
      <c r="J173" s="58"/>
      <c r="K173" s="58"/>
      <c r="L173" s="399"/>
      <c r="M173" s="399"/>
      <c r="N173" s="58"/>
      <c r="O173" s="58"/>
      <c r="P173" s="58"/>
      <c r="Q173" s="399"/>
      <c r="R173" s="399"/>
      <c r="S173" s="58"/>
      <c r="T173" s="58"/>
      <c r="U173" s="58"/>
      <c r="V173" s="399"/>
      <c r="W173" s="399"/>
      <c r="X173" s="58"/>
      <c r="Y173" s="58"/>
      <c r="Z173" s="58"/>
      <c r="AA173" s="399"/>
      <c r="AB173" s="399"/>
      <c r="AC173" s="58"/>
      <c r="AD173" s="58"/>
      <c r="AE173" s="58"/>
      <c r="AF173" s="58"/>
      <c r="AG173" s="58"/>
      <c r="AH173" s="58"/>
      <c r="AI173" s="58"/>
      <c r="AJ173" s="58"/>
      <c r="AK173" s="58"/>
    </row>
    <row r="174" spans="2:37" s="118" customFormat="1" ht="15.75" customHeight="1">
      <c r="B174" s="58"/>
      <c r="C174" s="58"/>
      <c r="D174" s="58"/>
      <c r="E174" s="58"/>
      <c r="F174" s="58"/>
      <c r="G174" s="58"/>
      <c r="H174" s="399"/>
      <c r="I174" s="58"/>
      <c r="J174" s="58"/>
      <c r="K174" s="58"/>
      <c r="L174" s="399"/>
      <c r="M174" s="399"/>
      <c r="N174" s="58"/>
      <c r="O174" s="58"/>
      <c r="P174" s="58"/>
      <c r="Q174" s="399"/>
      <c r="R174" s="399"/>
      <c r="S174" s="58"/>
      <c r="T174" s="58"/>
      <c r="U174" s="58"/>
      <c r="V174" s="399"/>
      <c r="W174" s="399"/>
      <c r="X174" s="58"/>
      <c r="Y174" s="58"/>
      <c r="Z174" s="58"/>
      <c r="AA174" s="399"/>
      <c r="AB174" s="399"/>
      <c r="AC174" s="58"/>
      <c r="AD174" s="58"/>
      <c r="AE174" s="58"/>
      <c r="AF174" s="58"/>
      <c r="AG174" s="58"/>
      <c r="AH174" s="58"/>
      <c r="AI174" s="58"/>
      <c r="AJ174" s="58"/>
      <c r="AK174" s="58"/>
    </row>
    <row r="175" spans="2:37" s="118" customFormat="1" ht="15.75" customHeight="1">
      <c r="B175" s="58"/>
      <c r="C175" s="58"/>
      <c r="D175" s="58"/>
      <c r="E175" s="58"/>
      <c r="F175" s="58"/>
      <c r="G175" s="58"/>
      <c r="H175" s="399"/>
      <c r="I175" s="58"/>
      <c r="J175" s="58"/>
      <c r="K175" s="58"/>
      <c r="L175" s="399"/>
      <c r="M175" s="399"/>
      <c r="N175" s="58"/>
      <c r="O175" s="58"/>
      <c r="P175" s="58"/>
      <c r="Q175" s="399"/>
      <c r="R175" s="399"/>
      <c r="S175" s="58"/>
      <c r="T175" s="58"/>
      <c r="U175" s="58"/>
      <c r="V175" s="399"/>
      <c r="W175" s="399"/>
      <c r="X175" s="58"/>
      <c r="Y175" s="58"/>
      <c r="Z175" s="58"/>
      <c r="AA175" s="399"/>
      <c r="AB175" s="399"/>
      <c r="AC175" s="58"/>
      <c r="AD175" s="58"/>
      <c r="AE175" s="58"/>
      <c r="AF175" s="58"/>
      <c r="AG175" s="58"/>
      <c r="AH175" s="58"/>
      <c r="AI175" s="58"/>
      <c r="AJ175" s="58"/>
      <c r="AK175" s="58"/>
    </row>
    <row r="176" spans="2:37" s="118" customFormat="1" ht="15.75" customHeight="1">
      <c r="B176" s="58"/>
      <c r="C176" s="58"/>
      <c r="D176" s="58"/>
      <c r="E176" s="58"/>
      <c r="F176" s="58"/>
      <c r="G176" s="58"/>
      <c r="H176" s="399"/>
      <c r="I176" s="58"/>
      <c r="J176" s="58"/>
      <c r="K176" s="58"/>
      <c r="L176" s="399"/>
      <c r="M176" s="399"/>
      <c r="N176" s="58"/>
      <c r="O176" s="58"/>
      <c r="P176" s="58"/>
      <c r="Q176" s="399"/>
      <c r="R176" s="399"/>
      <c r="S176" s="58"/>
      <c r="T176" s="58"/>
      <c r="U176" s="58"/>
      <c r="V176" s="399"/>
      <c r="W176" s="399"/>
      <c r="X176" s="58"/>
      <c r="Y176" s="58"/>
      <c r="Z176" s="58"/>
      <c r="AA176" s="399"/>
      <c r="AB176" s="399"/>
      <c r="AC176" s="58"/>
      <c r="AD176" s="58"/>
      <c r="AE176" s="58"/>
      <c r="AF176" s="58"/>
      <c r="AG176" s="58"/>
      <c r="AH176" s="58"/>
      <c r="AI176" s="58"/>
      <c r="AJ176" s="58"/>
      <c r="AK176" s="58"/>
    </row>
    <row r="177" spans="2:37" s="118" customFormat="1" ht="15.75" customHeight="1">
      <c r="B177" s="58"/>
      <c r="C177" s="58"/>
      <c r="D177" s="58"/>
      <c r="E177" s="58"/>
      <c r="F177" s="58"/>
      <c r="G177" s="58"/>
      <c r="H177" s="399"/>
      <c r="I177" s="58"/>
      <c r="J177" s="58"/>
      <c r="K177" s="58"/>
      <c r="L177" s="399"/>
      <c r="M177" s="399"/>
      <c r="N177" s="58"/>
      <c r="O177" s="58"/>
      <c r="P177" s="58"/>
      <c r="Q177" s="399"/>
      <c r="R177" s="399"/>
      <c r="S177" s="58"/>
      <c r="T177" s="58"/>
      <c r="U177" s="58"/>
      <c r="V177" s="399"/>
      <c r="W177" s="399"/>
      <c r="X177" s="58"/>
      <c r="Y177" s="58"/>
      <c r="Z177" s="58"/>
      <c r="AA177" s="399"/>
      <c r="AB177" s="399"/>
      <c r="AC177" s="58"/>
      <c r="AD177" s="58"/>
      <c r="AE177" s="58"/>
      <c r="AF177" s="58"/>
      <c r="AG177" s="58"/>
      <c r="AH177" s="58"/>
      <c r="AI177" s="58"/>
      <c r="AJ177" s="58"/>
      <c r="AK177" s="58"/>
    </row>
    <row r="178" spans="2:37" s="118" customFormat="1" ht="15.75" customHeight="1">
      <c r="B178" s="58"/>
      <c r="C178" s="58"/>
      <c r="D178" s="58"/>
      <c r="E178" s="58"/>
      <c r="F178" s="58"/>
      <c r="G178" s="58"/>
      <c r="H178" s="399"/>
      <c r="I178" s="58"/>
      <c r="J178" s="58"/>
      <c r="K178" s="58"/>
      <c r="L178" s="399"/>
      <c r="M178" s="399"/>
      <c r="N178" s="58"/>
      <c r="O178" s="58"/>
      <c r="P178" s="58"/>
      <c r="Q178" s="399"/>
      <c r="R178" s="399"/>
      <c r="S178" s="58"/>
      <c r="T178" s="58"/>
      <c r="U178" s="58"/>
      <c r="V178" s="399"/>
      <c r="W178" s="399"/>
      <c r="X178" s="58"/>
      <c r="Y178" s="58"/>
      <c r="Z178" s="58"/>
      <c r="AA178" s="399"/>
      <c r="AB178" s="399"/>
      <c r="AC178" s="58"/>
      <c r="AD178" s="58"/>
      <c r="AE178" s="58"/>
      <c r="AF178" s="58"/>
      <c r="AG178" s="58"/>
      <c r="AH178" s="58"/>
      <c r="AI178" s="58"/>
      <c r="AJ178" s="58"/>
      <c r="AK178" s="58"/>
    </row>
    <row r="179" spans="2:37" s="118" customFormat="1" ht="15.75" customHeight="1">
      <c r="B179" s="58"/>
      <c r="C179" s="58"/>
      <c r="D179" s="58"/>
      <c r="E179" s="58"/>
      <c r="F179" s="58"/>
      <c r="G179" s="58"/>
      <c r="H179" s="399"/>
      <c r="I179" s="58"/>
      <c r="J179" s="58"/>
      <c r="K179" s="58"/>
      <c r="L179" s="399"/>
      <c r="M179" s="399"/>
      <c r="N179" s="58"/>
      <c r="O179" s="58"/>
      <c r="P179" s="58"/>
      <c r="Q179" s="399"/>
      <c r="R179" s="399"/>
      <c r="S179" s="58"/>
      <c r="T179" s="58"/>
      <c r="U179" s="58"/>
      <c r="V179" s="399"/>
      <c r="W179" s="399"/>
      <c r="X179" s="58"/>
      <c r="Y179" s="58"/>
      <c r="Z179" s="58"/>
      <c r="AA179" s="399"/>
      <c r="AB179" s="399"/>
      <c r="AC179" s="58"/>
      <c r="AD179" s="58"/>
      <c r="AE179" s="58"/>
      <c r="AF179" s="58"/>
      <c r="AG179" s="58"/>
      <c r="AH179" s="58"/>
      <c r="AI179" s="58"/>
      <c r="AJ179" s="58"/>
      <c r="AK179" s="58"/>
    </row>
    <row r="180" spans="2:37" s="118" customFormat="1" ht="15.75" customHeight="1">
      <c r="B180" s="58"/>
      <c r="C180" s="58"/>
      <c r="D180" s="58"/>
      <c r="E180" s="58"/>
      <c r="F180" s="58"/>
      <c r="G180" s="58"/>
      <c r="H180" s="399"/>
      <c r="I180" s="58"/>
      <c r="J180" s="58"/>
      <c r="K180" s="58"/>
      <c r="L180" s="399"/>
      <c r="M180" s="399"/>
      <c r="N180" s="58"/>
      <c r="O180" s="58"/>
      <c r="P180" s="58"/>
      <c r="Q180" s="399"/>
      <c r="R180" s="399"/>
      <c r="S180" s="58"/>
      <c r="T180" s="58"/>
      <c r="U180" s="58"/>
      <c r="V180" s="399"/>
      <c r="W180" s="399"/>
      <c r="X180" s="58"/>
      <c r="Y180" s="58"/>
      <c r="Z180" s="58"/>
      <c r="AA180" s="399"/>
      <c r="AB180" s="399"/>
      <c r="AC180" s="58"/>
      <c r="AD180" s="58"/>
      <c r="AE180" s="58"/>
      <c r="AF180" s="58"/>
      <c r="AG180" s="58"/>
      <c r="AH180" s="58"/>
      <c r="AI180" s="58"/>
      <c r="AJ180" s="58"/>
      <c r="AK180" s="58"/>
    </row>
    <row r="181" spans="2:37" s="118" customFormat="1" ht="15.75" customHeight="1">
      <c r="B181" s="58"/>
      <c r="C181" s="58"/>
      <c r="D181" s="58"/>
      <c r="E181" s="58"/>
      <c r="F181" s="58"/>
      <c r="G181" s="58"/>
      <c r="H181" s="399"/>
      <c r="I181" s="58"/>
      <c r="J181" s="58"/>
      <c r="K181" s="58"/>
      <c r="L181" s="399"/>
      <c r="M181" s="399"/>
      <c r="N181" s="58"/>
      <c r="O181" s="58"/>
      <c r="P181" s="58"/>
      <c r="Q181" s="399"/>
      <c r="R181" s="399"/>
      <c r="S181" s="58"/>
      <c r="T181" s="58"/>
      <c r="U181" s="58"/>
      <c r="V181" s="399"/>
      <c r="W181" s="399"/>
      <c r="X181" s="58"/>
      <c r="Y181" s="58"/>
      <c r="Z181" s="58"/>
      <c r="AA181" s="399"/>
      <c r="AB181" s="399"/>
      <c r="AC181" s="58"/>
      <c r="AD181" s="58"/>
      <c r="AE181" s="58"/>
      <c r="AF181" s="58"/>
      <c r="AG181" s="58"/>
      <c r="AH181" s="58"/>
      <c r="AI181" s="58"/>
      <c r="AJ181" s="58"/>
      <c r="AK181" s="58"/>
    </row>
    <row r="182" spans="2:37" s="118" customFormat="1" ht="15.75" customHeight="1">
      <c r="B182" s="58"/>
      <c r="C182" s="58"/>
      <c r="D182" s="58"/>
      <c r="E182" s="58"/>
      <c r="F182" s="58"/>
      <c r="G182" s="58"/>
      <c r="H182" s="399"/>
      <c r="I182" s="58"/>
      <c r="J182" s="58"/>
      <c r="K182" s="58"/>
      <c r="L182" s="399"/>
      <c r="M182" s="399"/>
      <c r="N182" s="58"/>
      <c r="O182" s="58"/>
      <c r="P182" s="58"/>
      <c r="Q182" s="399"/>
      <c r="R182" s="399"/>
      <c r="S182" s="58"/>
      <c r="T182" s="58"/>
      <c r="U182" s="58"/>
      <c r="V182" s="399"/>
      <c r="W182" s="399"/>
      <c r="X182" s="58"/>
      <c r="Y182" s="58"/>
      <c r="Z182" s="58"/>
      <c r="AA182" s="399"/>
      <c r="AB182" s="399"/>
      <c r="AC182" s="58"/>
      <c r="AD182" s="58"/>
      <c r="AE182" s="58"/>
      <c r="AF182" s="58"/>
      <c r="AG182" s="58"/>
      <c r="AH182" s="58"/>
      <c r="AI182" s="58"/>
      <c r="AJ182" s="58"/>
      <c r="AK182" s="58"/>
    </row>
    <row r="183" spans="2:37" s="118" customFormat="1" ht="15.75" customHeight="1">
      <c r="B183" s="58"/>
      <c r="C183" s="58"/>
      <c r="D183" s="58"/>
      <c r="E183" s="58"/>
      <c r="F183" s="58"/>
      <c r="G183" s="58"/>
      <c r="H183" s="399"/>
      <c r="I183" s="58"/>
      <c r="J183" s="58"/>
      <c r="K183" s="58"/>
      <c r="L183" s="399"/>
      <c r="M183" s="399"/>
      <c r="N183" s="58"/>
      <c r="O183" s="58"/>
      <c r="P183" s="58"/>
      <c r="Q183" s="399"/>
      <c r="R183" s="399"/>
      <c r="S183" s="58"/>
      <c r="T183" s="58"/>
      <c r="U183" s="58"/>
      <c r="V183" s="399"/>
      <c r="W183" s="399"/>
      <c r="X183" s="58"/>
      <c r="Y183" s="58"/>
      <c r="Z183" s="58"/>
      <c r="AA183" s="399"/>
      <c r="AB183" s="399"/>
      <c r="AC183" s="58"/>
      <c r="AD183" s="58"/>
      <c r="AE183" s="58"/>
      <c r="AF183" s="58"/>
      <c r="AG183" s="58"/>
      <c r="AH183" s="58"/>
      <c r="AI183" s="58"/>
      <c r="AJ183" s="58"/>
      <c r="AK183" s="58"/>
    </row>
    <row r="184" spans="2:37" s="118" customFormat="1" ht="15.75" customHeight="1">
      <c r="B184" s="58"/>
      <c r="C184" s="58"/>
      <c r="D184" s="58"/>
      <c r="E184" s="58"/>
      <c r="F184" s="58"/>
      <c r="G184" s="58"/>
      <c r="H184" s="399"/>
      <c r="I184" s="58"/>
      <c r="J184" s="58"/>
      <c r="K184" s="58"/>
      <c r="L184" s="399"/>
      <c r="M184" s="399"/>
      <c r="N184" s="58"/>
      <c r="O184" s="58"/>
      <c r="P184" s="58"/>
      <c r="Q184" s="399"/>
      <c r="R184" s="399"/>
      <c r="S184" s="58"/>
      <c r="T184" s="58"/>
      <c r="U184" s="58"/>
      <c r="V184" s="399"/>
      <c r="W184" s="399"/>
      <c r="X184" s="58"/>
      <c r="Y184" s="58"/>
      <c r="Z184" s="58"/>
      <c r="AA184" s="399"/>
      <c r="AB184" s="399"/>
      <c r="AC184" s="58"/>
      <c r="AD184" s="58"/>
      <c r="AE184" s="58"/>
      <c r="AF184" s="58"/>
      <c r="AG184" s="58"/>
      <c r="AH184" s="58"/>
      <c r="AI184" s="58"/>
      <c r="AJ184" s="58"/>
      <c r="AK184" s="58"/>
    </row>
    <row r="185" spans="2:37" s="118" customFormat="1" ht="15.75" customHeight="1">
      <c r="B185" s="58"/>
      <c r="C185" s="58"/>
      <c r="D185" s="58"/>
      <c r="E185" s="58"/>
      <c r="F185" s="58"/>
      <c r="G185" s="58"/>
      <c r="H185" s="399"/>
      <c r="I185" s="58"/>
      <c r="J185" s="58"/>
      <c r="K185" s="58"/>
      <c r="L185" s="399"/>
      <c r="M185" s="399"/>
      <c r="N185" s="58"/>
      <c r="O185" s="58"/>
      <c r="P185" s="58"/>
      <c r="Q185" s="399"/>
      <c r="R185" s="399"/>
      <c r="S185" s="58"/>
      <c r="T185" s="58"/>
      <c r="U185" s="58"/>
      <c r="V185" s="399"/>
      <c r="W185" s="399"/>
      <c r="X185" s="58"/>
      <c r="Y185" s="58"/>
      <c r="Z185" s="58"/>
      <c r="AA185" s="399"/>
      <c r="AB185" s="399"/>
      <c r="AC185" s="58"/>
      <c r="AD185" s="58"/>
      <c r="AE185" s="58"/>
      <c r="AF185" s="58"/>
      <c r="AG185" s="58"/>
      <c r="AH185" s="58"/>
      <c r="AI185" s="58"/>
      <c r="AJ185" s="58"/>
      <c r="AK185" s="58"/>
    </row>
    <row r="186" spans="2:37" s="118" customFormat="1" ht="15.75" customHeight="1">
      <c r="B186" s="58"/>
      <c r="C186" s="58"/>
      <c r="D186" s="58"/>
      <c r="E186" s="58"/>
      <c r="F186" s="58"/>
      <c r="G186" s="58"/>
      <c r="H186" s="399"/>
      <c r="I186" s="58"/>
      <c r="J186" s="58"/>
      <c r="K186" s="58"/>
      <c r="L186" s="399"/>
      <c r="M186" s="399"/>
      <c r="N186" s="58"/>
      <c r="O186" s="58"/>
      <c r="P186" s="58"/>
      <c r="Q186" s="399"/>
      <c r="R186" s="399"/>
      <c r="S186" s="58"/>
      <c r="T186" s="58"/>
      <c r="U186" s="58"/>
      <c r="V186" s="399"/>
      <c r="W186" s="399"/>
      <c r="X186" s="58"/>
      <c r="Y186" s="58"/>
      <c r="Z186" s="58"/>
      <c r="AA186" s="399"/>
      <c r="AB186" s="399"/>
      <c r="AC186" s="58"/>
      <c r="AD186" s="58"/>
      <c r="AE186" s="58"/>
      <c r="AF186" s="58"/>
      <c r="AG186" s="58"/>
      <c r="AH186" s="58"/>
      <c r="AI186" s="58"/>
      <c r="AJ186" s="58"/>
      <c r="AK186" s="58"/>
    </row>
    <row r="187" spans="2:37" s="118" customFormat="1" ht="15.75" customHeight="1">
      <c r="B187" s="58"/>
      <c r="C187" s="58"/>
      <c r="D187" s="58"/>
      <c r="E187" s="58"/>
      <c r="F187" s="58"/>
      <c r="G187" s="58"/>
      <c r="H187" s="399"/>
      <c r="I187" s="58"/>
      <c r="J187" s="58"/>
      <c r="K187" s="58"/>
      <c r="L187" s="399"/>
      <c r="M187" s="399"/>
      <c r="N187" s="58"/>
      <c r="O187" s="58"/>
      <c r="P187" s="58"/>
      <c r="Q187" s="399"/>
      <c r="R187" s="399"/>
      <c r="S187" s="58"/>
      <c r="T187" s="58"/>
      <c r="U187" s="58"/>
      <c r="V187" s="399"/>
      <c r="W187" s="399"/>
      <c r="X187" s="58"/>
      <c r="Y187" s="58"/>
      <c r="Z187" s="58"/>
      <c r="AA187" s="399"/>
      <c r="AB187" s="399"/>
      <c r="AC187" s="58"/>
      <c r="AD187" s="58"/>
      <c r="AE187" s="58"/>
      <c r="AF187" s="58"/>
      <c r="AG187" s="58"/>
      <c r="AH187" s="58"/>
      <c r="AI187" s="58"/>
      <c r="AJ187" s="58"/>
      <c r="AK187" s="58"/>
    </row>
    <row r="188" spans="2:37" s="118" customFormat="1" ht="15.75" customHeight="1">
      <c r="B188" s="58"/>
      <c r="C188" s="58"/>
      <c r="D188" s="58"/>
      <c r="E188" s="58"/>
      <c r="F188" s="58"/>
      <c r="G188" s="58"/>
      <c r="H188" s="399"/>
      <c r="I188" s="58"/>
      <c r="J188" s="58"/>
      <c r="K188" s="58"/>
      <c r="L188" s="399"/>
      <c r="M188" s="399"/>
      <c r="N188" s="58"/>
      <c r="O188" s="58"/>
      <c r="P188" s="58"/>
      <c r="Q188" s="399"/>
      <c r="R188" s="399"/>
      <c r="S188" s="58"/>
      <c r="T188" s="58"/>
      <c r="U188" s="58"/>
      <c r="V188" s="399"/>
      <c r="W188" s="399"/>
      <c r="X188" s="58"/>
      <c r="Y188" s="58"/>
      <c r="Z188" s="58"/>
      <c r="AA188" s="399"/>
      <c r="AB188" s="399"/>
      <c r="AC188" s="58"/>
      <c r="AD188" s="58"/>
      <c r="AE188" s="58"/>
      <c r="AF188" s="58"/>
      <c r="AG188" s="58"/>
      <c r="AH188" s="58"/>
      <c r="AI188" s="58"/>
      <c r="AJ188" s="58"/>
      <c r="AK188" s="58"/>
    </row>
    <row r="189" spans="2:37" s="118" customFormat="1" ht="15.75" customHeight="1">
      <c r="B189" s="58"/>
      <c r="C189" s="58"/>
      <c r="D189" s="58"/>
      <c r="E189" s="58"/>
      <c r="F189" s="58"/>
      <c r="G189" s="58"/>
      <c r="H189" s="399"/>
      <c r="I189" s="58"/>
      <c r="J189" s="58"/>
      <c r="K189" s="58"/>
      <c r="L189" s="399"/>
      <c r="M189" s="399"/>
      <c r="N189" s="58"/>
      <c r="O189" s="58"/>
      <c r="P189" s="58"/>
      <c r="Q189" s="399"/>
      <c r="R189" s="399"/>
      <c r="S189" s="58"/>
      <c r="T189" s="58"/>
      <c r="U189" s="58"/>
      <c r="V189" s="399"/>
      <c r="W189" s="399"/>
      <c r="X189" s="58"/>
      <c r="Y189" s="58"/>
      <c r="Z189" s="58"/>
      <c r="AA189" s="399"/>
      <c r="AB189" s="399"/>
      <c r="AC189" s="58"/>
      <c r="AD189" s="58"/>
      <c r="AE189" s="58"/>
      <c r="AF189" s="58"/>
      <c r="AG189" s="58"/>
      <c r="AH189" s="58"/>
      <c r="AI189" s="58"/>
      <c r="AJ189" s="58"/>
      <c r="AK189" s="58"/>
    </row>
    <row r="190" spans="2:37" s="118" customFormat="1" ht="15.75" customHeight="1">
      <c r="B190" s="58"/>
      <c r="C190" s="58"/>
      <c r="D190" s="58"/>
      <c r="E190" s="58"/>
      <c r="F190" s="58"/>
      <c r="G190" s="58"/>
      <c r="H190" s="399"/>
      <c r="I190" s="58"/>
      <c r="J190" s="58"/>
      <c r="K190" s="58"/>
      <c r="L190" s="399"/>
      <c r="M190" s="399"/>
      <c r="N190" s="58"/>
      <c r="O190" s="58"/>
      <c r="P190" s="58"/>
      <c r="Q190" s="399"/>
      <c r="R190" s="399"/>
      <c r="S190" s="58"/>
      <c r="T190" s="58"/>
      <c r="U190" s="58"/>
      <c r="V190" s="399"/>
      <c r="W190" s="399"/>
      <c r="X190" s="58"/>
      <c r="Y190" s="58"/>
      <c r="Z190" s="58"/>
      <c r="AA190" s="399"/>
      <c r="AB190" s="399"/>
      <c r="AC190" s="58"/>
      <c r="AD190" s="58"/>
      <c r="AE190" s="58"/>
      <c r="AF190" s="58"/>
      <c r="AG190" s="58"/>
      <c r="AH190" s="58"/>
      <c r="AI190" s="58"/>
      <c r="AJ190" s="58"/>
      <c r="AK190" s="58"/>
    </row>
    <row r="191" spans="2:37" s="118" customFormat="1" ht="15.75" customHeight="1">
      <c r="B191" s="58"/>
      <c r="C191" s="58"/>
      <c r="D191" s="58"/>
      <c r="E191" s="58"/>
      <c r="F191" s="58"/>
      <c r="G191" s="58"/>
      <c r="H191" s="399"/>
      <c r="I191" s="58"/>
      <c r="J191" s="58"/>
      <c r="K191" s="58"/>
      <c r="L191" s="399"/>
      <c r="M191" s="399"/>
      <c r="N191" s="58"/>
      <c r="O191" s="58"/>
      <c r="P191" s="58"/>
      <c r="Q191" s="399"/>
      <c r="R191" s="399"/>
      <c r="S191" s="58"/>
      <c r="T191" s="58"/>
      <c r="U191" s="58"/>
      <c r="V191" s="399"/>
      <c r="W191" s="399"/>
      <c r="X191" s="58"/>
      <c r="Y191" s="58"/>
      <c r="Z191" s="58"/>
      <c r="AA191" s="399"/>
      <c r="AB191" s="399"/>
      <c r="AC191" s="58"/>
      <c r="AD191" s="58"/>
      <c r="AE191" s="58"/>
      <c r="AF191" s="58"/>
      <c r="AG191" s="58"/>
      <c r="AH191" s="58"/>
      <c r="AI191" s="58"/>
      <c r="AJ191" s="58"/>
      <c r="AK191" s="58"/>
    </row>
    <row r="192" spans="2:37" s="118" customFormat="1" ht="15.75" customHeight="1">
      <c r="B192" s="58"/>
      <c r="C192" s="58"/>
      <c r="D192" s="58"/>
      <c r="E192" s="58"/>
      <c r="F192" s="58"/>
      <c r="G192" s="58"/>
      <c r="H192" s="399"/>
      <c r="I192" s="58"/>
      <c r="J192" s="58"/>
      <c r="K192" s="58"/>
      <c r="L192" s="399"/>
      <c r="M192" s="399"/>
      <c r="N192" s="58"/>
      <c r="O192" s="58"/>
      <c r="P192" s="58"/>
      <c r="Q192" s="399"/>
      <c r="R192" s="399"/>
      <c r="S192" s="58"/>
      <c r="T192" s="58"/>
      <c r="U192" s="58"/>
      <c r="V192" s="399"/>
      <c r="W192" s="399"/>
      <c r="X192" s="58"/>
      <c r="Y192" s="58"/>
      <c r="Z192" s="58"/>
      <c r="AA192" s="399"/>
      <c r="AB192" s="399"/>
      <c r="AC192" s="58"/>
      <c r="AD192" s="58"/>
      <c r="AE192" s="58"/>
      <c r="AF192" s="58"/>
      <c r="AG192" s="58"/>
      <c r="AH192" s="58"/>
      <c r="AI192" s="58"/>
      <c r="AJ192" s="58"/>
      <c r="AK192" s="58"/>
    </row>
    <row r="193" spans="2:37" s="118" customFormat="1" ht="15.75" customHeight="1">
      <c r="B193" s="58"/>
      <c r="C193" s="58"/>
      <c r="D193" s="58"/>
      <c r="E193" s="58"/>
      <c r="F193" s="58"/>
      <c r="G193" s="58"/>
      <c r="H193" s="399"/>
      <c r="I193" s="58"/>
      <c r="J193" s="58"/>
      <c r="K193" s="58"/>
      <c r="L193" s="399"/>
      <c r="M193" s="399"/>
      <c r="N193" s="58"/>
      <c r="O193" s="58"/>
      <c r="P193" s="58"/>
      <c r="Q193" s="399"/>
      <c r="R193" s="399"/>
      <c r="S193" s="58"/>
      <c r="T193" s="58"/>
      <c r="U193" s="58"/>
      <c r="V193" s="399"/>
      <c r="W193" s="399"/>
      <c r="X193" s="58"/>
      <c r="Y193" s="58"/>
      <c r="Z193" s="58"/>
      <c r="AA193" s="399"/>
      <c r="AB193" s="399"/>
      <c r="AC193" s="58"/>
      <c r="AD193" s="58"/>
      <c r="AE193" s="58"/>
      <c r="AF193" s="58"/>
      <c r="AG193" s="58"/>
      <c r="AH193" s="58"/>
      <c r="AI193" s="58"/>
      <c r="AJ193" s="58"/>
      <c r="AK193" s="58"/>
    </row>
    <row r="194" spans="2:37" s="118" customFormat="1" ht="15.75" customHeight="1">
      <c r="B194" s="58"/>
      <c r="C194" s="58"/>
      <c r="D194" s="58"/>
      <c r="E194" s="58"/>
      <c r="F194" s="58"/>
      <c r="G194" s="58"/>
      <c r="H194" s="399"/>
      <c r="I194" s="58"/>
      <c r="J194" s="58"/>
      <c r="K194" s="58"/>
      <c r="L194" s="399"/>
      <c r="M194" s="399"/>
      <c r="N194" s="58"/>
      <c r="O194" s="58"/>
      <c r="P194" s="58"/>
      <c r="Q194" s="399"/>
      <c r="R194" s="399"/>
      <c r="S194" s="58"/>
      <c r="T194" s="58"/>
      <c r="U194" s="58"/>
      <c r="V194" s="399"/>
      <c r="W194" s="399"/>
      <c r="X194" s="58"/>
      <c r="Y194" s="58"/>
      <c r="Z194" s="58"/>
      <c r="AA194" s="399"/>
      <c r="AB194" s="399"/>
      <c r="AC194" s="58"/>
      <c r="AD194" s="58"/>
      <c r="AE194" s="58"/>
      <c r="AF194" s="58"/>
      <c r="AG194" s="58"/>
      <c r="AH194" s="58"/>
      <c r="AI194" s="58"/>
      <c r="AJ194" s="58"/>
      <c r="AK194" s="58"/>
    </row>
    <row r="195" spans="2:37" s="118" customFormat="1" ht="15.75" customHeight="1">
      <c r="B195" s="58"/>
      <c r="C195" s="58"/>
      <c r="D195" s="58"/>
      <c r="E195" s="58"/>
      <c r="F195" s="58"/>
      <c r="G195" s="58"/>
      <c r="H195" s="399"/>
      <c r="I195" s="58"/>
      <c r="J195" s="58"/>
      <c r="K195" s="58"/>
      <c r="L195" s="399"/>
      <c r="M195" s="399"/>
      <c r="N195" s="58"/>
      <c r="O195" s="58"/>
      <c r="P195" s="58"/>
      <c r="Q195" s="399"/>
      <c r="R195" s="399"/>
      <c r="S195" s="58"/>
      <c r="T195" s="58"/>
      <c r="U195" s="58"/>
      <c r="V195" s="399"/>
      <c r="W195" s="399"/>
      <c r="X195" s="58"/>
      <c r="Y195" s="58"/>
      <c r="Z195" s="58"/>
      <c r="AA195" s="399"/>
      <c r="AB195" s="399"/>
      <c r="AC195" s="58"/>
      <c r="AD195" s="58"/>
      <c r="AE195" s="58"/>
      <c r="AF195" s="58"/>
      <c r="AG195" s="58"/>
      <c r="AH195" s="58"/>
      <c r="AI195" s="58"/>
      <c r="AJ195" s="58"/>
      <c r="AK195" s="58"/>
    </row>
    <row r="196" spans="2:37" s="118" customFormat="1" ht="15.75" customHeight="1">
      <c r="B196" s="58"/>
      <c r="C196" s="58"/>
      <c r="D196" s="58"/>
      <c r="E196" s="58"/>
      <c r="F196" s="58"/>
      <c r="G196" s="58"/>
      <c r="H196" s="399"/>
      <c r="I196" s="58"/>
      <c r="J196" s="58"/>
      <c r="K196" s="58"/>
      <c r="L196" s="399"/>
      <c r="M196" s="399"/>
      <c r="N196" s="58"/>
      <c r="O196" s="58"/>
      <c r="P196" s="58"/>
      <c r="Q196" s="399"/>
      <c r="R196" s="399"/>
      <c r="S196" s="58"/>
      <c r="T196" s="58"/>
      <c r="U196" s="58"/>
      <c r="V196" s="399"/>
      <c r="W196" s="399"/>
      <c r="X196" s="58"/>
      <c r="Y196" s="58"/>
      <c r="Z196" s="58"/>
      <c r="AA196" s="399"/>
      <c r="AB196" s="399"/>
      <c r="AC196" s="58"/>
      <c r="AD196" s="58"/>
      <c r="AE196" s="58"/>
      <c r="AF196" s="58"/>
      <c r="AG196" s="58"/>
      <c r="AH196" s="58"/>
      <c r="AI196" s="58"/>
      <c r="AJ196" s="58"/>
      <c r="AK196" s="58"/>
    </row>
    <row r="197" spans="2:37" s="118" customFormat="1" ht="15.75" customHeight="1">
      <c r="B197" s="58"/>
      <c r="C197" s="58"/>
      <c r="D197" s="58"/>
      <c r="E197" s="58"/>
      <c r="F197" s="58"/>
      <c r="G197" s="58"/>
      <c r="H197" s="399"/>
      <c r="I197" s="58"/>
      <c r="J197" s="58"/>
      <c r="K197" s="58"/>
      <c r="L197" s="399"/>
      <c r="M197" s="399"/>
      <c r="N197" s="58"/>
      <c r="O197" s="58"/>
      <c r="P197" s="58"/>
      <c r="Q197" s="399"/>
      <c r="R197" s="399"/>
      <c r="S197" s="58"/>
      <c r="T197" s="58"/>
      <c r="U197" s="58"/>
      <c r="V197" s="399"/>
      <c r="W197" s="399"/>
      <c r="X197" s="58"/>
      <c r="Y197" s="58"/>
      <c r="Z197" s="58"/>
      <c r="AA197" s="399"/>
      <c r="AB197" s="399"/>
      <c r="AC197" s="58"/>
      <c r="AD197" s="58"/>
      <c r="AE197" s="58"/>
      <c r="AF197" s="58"/>
      <c r="AG197" s="58"/>
      <c r="AH197" s="58"/>
      <c r="AI197" s="58"/>
      <c r="AJ197" s="58"/>
      <c r="AK197" s="58"/>
    </row>
    <row r="198" spans="2:37" s="118" customFormat="1" ht="15.75" customHeight="1">
      <c r="B198" s="58"/>
      <c r="C198" s="58"/>
      <c r="D198" s="58"/>
      <c r="E198" s="58"/>
      <c r="F198" s="58"/>
      <c r="G198" s="58"/>
      <c r="H198" s="399"/>
      <c r="I198" s="58"/>
      <c r="J198" s="58"/>
      <c r="K198" s="58"/>
      <c r="L198" s="399"/>
      <c r="M198" s="399"/>
      <c r="N198" s="58"/>
      <c r="O198" s="58"/>
      <c r="P198" s="58"/>
      <c r="Q198" s="399"/>
      <c r="R198" s="399"/>
      <c r="S198" s="58"/>
      <c r="T198" s="58"/>
      <c r="U198" s="58"/>
      <c r="V198" s="399"/>
      <c r="W198" s="399"/>
      <c r="X198" s="58"/>
      <c r="Y198" s="58"/>
      <c r="Z198" s="58"/>
      <c r="AA198" s="399"/>
      <c r="AB198" s="399"/>
      <c r="AC198" s="58"/>
      <c r="AD198" s="58"/>
      <c r="AE198" s="58"/>
      <c r="AF198" s="58"/>
      <c r="AG198" s="58"/>
      <c r="AH198" s="58"/>
      <c r="AI198" s="58"/>
      <c r="AJ198" s="58"/>
      <c r="AK198" s="58"/>
    </row>
    <row r="199" spans="2:37" s="118" customFormat="1" ht="15.75" customHeight="1">
      <c r="B199" s="58"/>
      <c r="C199" s="58"/>
      <c r="D199" s="58"/>
      <c r="E199" s="58"/>
      <c r="F199" s="58"/>
      <c r="G199" s="58"/>
      <c r="H199" s="399"/>
      <c r="I199" s="58"/>
      <c r="J199" s="58"/>
      <c r="K199" s="58"/>
      <c r="L199" s="399"/>
      <c r="M199" s="399"/>
      <c r="N199" s="58"/>
      <c r="O199" s="58"/>
      <c r="P199" s="58"/>
      <c r="Q199" s="399"/>
      <c r="R199" s="399"/>
      <c r="S199" s="58"/>
      <c r="T199" s="58"/>
      <c r="U199" s="58"/>
      <c r="V199" s="399"/>
      <c r="W199" s="399"/>
      <c r="X199" s="58"/>
      <c r="Y199" s="58"/>
      <c r="Z199" s="58"/>
      <c r="AA199" s="399"/>
      <c r="AB199" s="399"/>
      <c r="AC199" s="58"/>
      <c r="AD199" s="58"/>
      <c r="AE199" s="58"/>
      <c r="AF199" s="58"/>
      <c r="AG199" s="58"/>
      <c r="AH199" s="58"/>
      <c r="AI199" s="58"/>
      <c r="AJ199" s="58"/>
      <c r="AK199" s="58"/>
    </row>
    <row r="200" spans="2:37" s="118" customFormat="1" ht="15.75" customHeight="1">
      <c r="B200" s="58"/>
      <c r="C200" s="58"/>
      <c r="D200" s="58"/>
      <c r="E200" s="58"/>
      <c r="F200" s="58"/>
      <c r="G200" s="58"/>
      <c r="H200" s="399"/>
      <c r="I200" s="58"/>
      <c r="J200" s="58"/>
      <c r="K200" s="58"/>
      <c r="L200" s="399"/>
      <c r="M200" s="399"/>
      <c r="N200" s="58"/>
      <c r="O200" s="58"/>
      <c r="P200" s="58"/>
      <c r="Q200" s="399"/>
      <c r="R200" s="399"/>
      <c r="S200" s="58"/>
      <c r="T200" s="58"/>
      <c r="U200" s="58"/>
      <c r="V200" s="399"/>
      <c r="W200" s="399"/>
      <c r="X200" s="58"/>
      <c r="Y200" s="58"/>
      <c r="Z200" s="58"/>
      <c r="AA200" s="399"/>
      <c r="AB200" s="399"/>
      <c r="AC200" s="58"/>
      <c r="AD200" s="58"/>
      <c r="AE200" s="58"/>
      <c r="AF200" s="58"/>
      <c r="AG200" s="58"/>
      <c r="AH200" s="58"/>
      <c r="AI200" s="58"/>
      <c r="AJ200" s="58"/>
      <c r="AK200" s="58"/>
    </row>
    <row r="201" spans="2:37" s="118" customFormat="1" ht="15.75" customHeight="1">
      <c r="B201" s="58"/>
      <c r="C201" s="58"/>
      <c r="D201" s="58"/>
      <c r="E201" s="58"/>
      <c r="F201" s="58"/>
      <c r="G201" s="58"/>
      <c r="H201" s="399"/>
      <c r="I201" s="58"/>
      <c r="J201" s="58"/>
      <c r="K201" s="58"/>
      <c r="L201" s="399"/>
      <c r="M201" s="399"/>
      <c r="N201" s="58"/>
      <c r="O201" s="58"/>
      <c r="P201" s="58"/>
      <c r="Q201" s="399"/>
      <c r="R201" s="399"/>
      <c r="S201" s="58"/>
      <c r="T201" s="58"/>
      <c r="U201" s="58"/>
      <c r="V201" s="399"/>
      <c r="W201" s="399"/>
      <c r="X201" s="58"/>
      <c r="Y201" s="58"/>
      <c r="Z201" s="58"/>
      <c r="AA201" s="399"/>
      <c r="AB201" s="399"/>
      <c r="AC201" s="58"/>
      <c r="AD201" s="58"/>
      <c r="AE201" s="58"/>
      <c r="AF201" s="58"/>
      <c r="AG201" s="58"/>
      <c r="AH201" s="58"/>
      <c r="AI201" s="58"/>
      <c r="AJ201" s="58"/>
      <c r="AK201" s="58"/>
    </row>
    <row r="202" spans="2:37" s="118" customFormat="1" ht="15.75" customHeight="1">
      <c r="B202" s="58"/>
      <c r="C202" s="58"/>
      <c r="D202" s="58"/>
      <c r="E202" s="58"/>
      <c r="F202" s="58"/>
      <c r="G202" s="58"/>
      <c r="H202" s="399"/>
      <c r="I202" s="58"/>
      <c r="J202" s="58"/>
      <c r="K202" s="58"/>
      <c r="L202" s="399"/>
      <c r="M202" s="399"/>
      <c r="N202" s="58"/>
      <c r="O202" s="58"/>
      <c r="P202" s="58"/>
      <c r="Q202" s="399"/>
      <c r="R202" s="399"/>
      <c r="S202" s="58"/>
      <c r="T202" s="58"/>
      <c r="U202" s="58"/>
      <c r="V202" s="399"/>
      <c r="W202" s="399"/>
      <c r="X202" s="58"/>
      <c r="Y202" s="58"/>
      <c r="Z202" s="58"/>
      <c r="AA202" s="399"/>
      <c r="AB202" s="399"/>
      <c r="AC202" s="58"/>
      <c r="AD202" s="58"/>
      <c r="AE202" s="58"/>
      <c r="AF202" s="58"/>
      <c r="AG202" s="58"/>
      <c r="AH202" s="58"/>
      <c r="AI202" s="58"/>
      <c r="AJ202" s="58"/>
      <c r="AK202" s="58"/>
    </row>
    <row r="203" spans="2:37" s="118" customFormat="1" ht="15.75" customHeight="1">
      <c r="B203" s="58"/>
      <c r="C203" s="58"/>
      <c r="D203" s="58"/>
      <c r="E203" s="58"/>
      <c r="F203" s="58"/>
      <c r="G203" s="58"/>
      <c r="H203" s="399"/>
      <c r="I203" s="58"/>
      <c r="J203" s="58"/>
      <c r="K203" s="58"/>
      <c r="L203" s="399"/>
      <c r="M203" s="399"/>
      <c r="N203" s="58"/>
      <c r="O203" s="58"/>
      <c r="P203" s="58"/>
      <c r="Q203" s="399"/>
      <c r="R203" s="399"/>
      <c r="S203" s="58"/>
      <c r="T203" s="58"/>
      <c r="U203" s="58"/>
      <c r="V203" s="399"/>
      <c r="W203" s="399"/>
      <c r="X203" s="58"/>
      <c r="Y203" s="58"/>
      <c r="Z203" s="58"/>
      <c r="AA203" s="399"/>
      <c r="AB203" s="399"/>
      <c r="AC203" s="58"/>
      <c r="AD203" s="58"/>
      <c r="AE203" s="58"/>
      <c r="AF203" s="58"/>
      <c r="AG203" s="58"/>
      <c r="AH203" s="58"/>
      <c r="AI203" s="58"/>
      <c r="AJ203" s="58"/>
      <c r="AK203" s="58"/>
    </row>
    <row r="204" spans="2:37" s="118" customFormat="1" ht="15.75" customHeight="1">
      <c r="B204" s="58"/>
      <c r="C204" s="58"/>
      <c r="D204" s="58"/>
      <c r="E204" s="58"/>
      <c r="F204" s="58"/>
      <c r="G204" s="58"/>
      <c r="H204" s="399"/>
      <c r="I204" s="58"/>
      <c r="J204" s="58"/>
      <c r="K204" s="58"/>
      <c r="L204" s="399"/>
      <c r="M204" s="399"/>
      <c r="N204" s="58"/>
      <c r="O204" s="58"/>
      <c r="P204" s="58"/>
      <c r="Q204" s="399"/>
      <c r="R204" s="399"/>
      <c r="S204" s="58"/>
      <c r="T204" s="58"/>
      <c r="U204" s="58"/>
      <c r="V204" s="399"/>
      <c r="W204" s="399"/>
      <c r="X204" s="58"/>
      <c r="Y204" s="58"/>
      <c r="Z204" s="58"/>
      <c r="AA204" s="399"/>
      <c r="AB204" s="399"/>
      <c r="AC204" s="58"/>
      <c r="AD204" s="58"/>
      <c r="AE204" s="58"/>
      <c r="AF204" s="58"/>
      <c r="AG204" s="58"/>
      <c r="AH204" s="58"/>
      <c r="AI204" s="58"/>
      <c r="AJ204" s="58"/>
      <c r="AK204" s="58"/>
    </row>
    <row r="205" spans="2:37" s="118" customFormat="1" ht="15.75" customHeight="1">
      <c r="B205" s="58"/>
      <c r="C205" s="58"/>
      <c r="D205" s="58"/>
      <c r="E205" s="58"/>
      <c r="F205" s="58"/>
      <c r="G205" s="58"/>
      <c r="H205" s="399"/>
      <c r="I205" s="58"/>
      <c r="J205" s="58"/>
      <c r="K205" s="58"/>
      <c r="L205" s="399"/>
      <c r="M205" s="399"/>
      <c r="N205" s="58"/>
      <c r="O205" s="58"/>
      <c r="P205" s="58"/>
      <c r="Q205" s="399"/>
      <c r="R205" s="399"/>
      <c r="S205" s="58"/>
      <c r="T205" s="58"/>
      <c r="U205" s="58"/>
      <c r="V205" s="399"/>
      <c r="W205" s="399"/>
      <c r="X205" s="58"/>
      <c r="Y205" s="58"/>
      <c r="Z205" s="58"/>
      <c r="AA205" s="399"/>
      <c r="AB205" s="399"/>
      <c r="AC205" s="58"/>
      <c r="AD205" s="58"/>
      <c r="AE205" s="58"/>
      <c r="AF205" s="58"/>
      <c r="AG205" s="58"/>
      <c r="AH205" s="58"/>
      <c r="AI205" s="58"/>
      <c r="AJ205" s="58"/>
      <c r="AK205" s="58"/>
    </row>
    <row r="206" spans="2:37" s="118" customFormat="1" ht="15.75" customHeight="1">
      <c r="B206" s="58"/>
      <c r="C206" s="58"/>
      <c r="D206" s="58"/>
      <c r="E206" s="58"/>
      <c r="F206" s="58"/>
      <c r="G206" s="58"/>
      <c r="H206" s="399"/>
      <c r="I206" s="58"/>
      <c r="J206" s="58"/>
      <c r="K206" s="58"/>
      <c r="L206" s="399"/>
      <c r="M206" s="399"/>
      <c r="N206" s="58"/>
      <c r="O206" s="58"/>
      <c r="P206" s="58"/>
      <c r="Q206" s="399"/>
      <c r="R206" s="399"/>
      <c r="S206" s="58"/>
      <c r="T206" s="58"/>
      <c r="U206" s="58"/>
      <c r="V206" s="399"/>
      <c r="W206" s="399"/>
      <c r="X206" s="58"/>
      <c r="Y206" s="58"/>
      <c r="Z206" s="58"/>
      <c r="AA206" s="399"/>
      <c r="AB206" s="399"/>
      <c r="AC206" s="58"/>
      <c r="AD206" s="58"/>
      <c r="AE206" s="58"/>
      <c r="AF206" s="58"/>
      <c r="AG206" s="58"/>
      <c r="AH206" s="58"/>
      <c r="AI206" s="58"/>
      <c r="AJ206" s="58"/>
      <c r="AK206" s="58"/>
    </row>
    <row r="207" spans="2:37" s="118" customFormat="1" ht="15.75" customHeight="1">
      <c r="B207" s="58"/>
      <c r="C207" s="58"/>
      <c r="D207" s="58"/>
      <c r="E207" s="58"/>
      <c r="F207" s="58"/>
      <c r="G207" s="58"/>
      <c r="H207" s="399"/>
      <c r="I207" s="58"/>
      <c r="J207" s="58"/>
      <c r="K207" s="58"/>
      <c r="L207" s="399"/>
      <c r="M207" s="399"/>
      <c r="N207" s="58"/>
      <c r="O207" s="58"/>
      <c r="P207" s="58"/>
      <c r="Q207" s="399"/>
      <c r="R207" s="399"/>
      <c r="S207" s="58"/>
      <c r="T207" s="58"/>
      <c r="U207" s="58"/>
      <c r="V207" s="399"/>
      <c r="W207" s="399"/>
      <c r="X207" s="58"/>
      <c r="Y207" s="58"/>
      <c r="Z207" s="58"/>
      <c r="AA207" s="399"/>
      <c r="AB207" s="399"/>
      <c r="AC207" s="58"/>
      <c r="AD207" s="58"/>
      <c r="AE207" s="58"/>
      <c r="AF207" s="58"/>
      <c r="AG207" s="58"/>
      <c r="AH207" s="58"/>
      <c r="AI207" s="58"/>
      <c r="AJ207" s="58"/>
      <c r="AK207" s="58"/>
    </row>
    <row r="208" spans="2:37" s="118" customFormat="1" ht="15.75" customHeight="1">
      <c r="B208" s="58"/>
      <c r="C208" s="58"/>
      <c r="D208" s="58"/>
      <c r="E208" s="58"/>
      <c r="F208" s="58"/>
      <c r="G208" s="58"/>
      <c r="H208" s="399"/>
      <c r="I208" s="58"/>
      <c r="J208" s="58"/>
      <c r="K208" s="58"/>
      <c r="L208" s="399"/>
      <c r="M208" s="399"/>
      <c r="N208" s="58"/>
      <c r="O208" s="58"/>
      <c r="P208" s="58"/>
      <c r="Q208" s="399"/>
      <c r="R208" s="399"/>
      <c r="S208" s="58"/>
      <c r="T208" s="58"/>
      <c r="U208" s="58"/>
      <c r="V208" s="399"/>
      <c r="W208" s="399"/>
      <c r="X208" s="58"/>
      <c r="Y208" s="58"/>
      <c r="Z208" s="58"/>
      <c r="AA208" s="399"/>
      <c r="AB208" s="399"/>
      <c r="AC208" s="58"/>
      <c r="AD208" s="58"/>
      <c r="AE208" s="58"/>
      <c r="AF208" s="58"/>
      <c r="AG208" s="58"/>
      <c r="AH208" s="58"/>
      <c r="AI208" s="58"/>
      <c r="AJ208" s="58"/>
      <c r="AK208" s="58"/>
    </row>
    <row r="209" spans="2:37" s="118" customFormat="1" ht="15.75" customHeight="1">
      <c r="B209" s="58"/>
      <c r="C209" s="58"/>
      <c r="D209" s="58"/>
      <c r="E209" s="58"/>
      <c r="F209" s="58"/>
      <c r="G209" s="58"/>
      <c r="H209" s="399"/>
      <c r="I209" s="58"/>
      <c r="J209" s="58"/>
      <c r="K209" s="58"/>
      <c r="L209" s="399"/>
      <c r="M209" s="399"/>
      <c r="N209" s="58"/>
      <c r="O209" s="58"/>
      <c r="P209" s="58"/>
      <c r="Q209" s="399"/>
      <c r="R209" s="399"/>
      <c r="S209" s="58"/>
      <c r="T209" s="58"/>
      <c r="U209" s="58"/>
      <c r="V209" s="399"/>
      <c r="W209" s="399"/>
      <c r="X209" s="58"/>
      <c r="Y209" s="58"/>
      <c r="Z209" s="58"/>
      <c r="AA209" s="399"/>
      <c r="AB209" s="399"/>
      <c r="AC209" s="58"/>
      <c r="AD209" s="58"/>
      <c r="AE209" s="58"/>
      <c r="AF209" s="58"/>
      <c r="AG209" s="58"/>
      <c r="AH209" s="58"/>
      <c r="AI209" s="58"/>
      <c r="AJ209" s="58"/>
      <c r="AK209" s="58"/>
    </row>
    <row r="210" spans="2:37" s="118" customFormat="1" ht="15.75" customHeight="1">
      <c r="B210" s="58"/>
      <c r="C210" s="58"/>
      <c r="D210" s="58"/>
      <c r="E210" s="58"/>
      <c r="F210" s="58"/>
      <c r="G210" s="58"/>
      <c r="H210" s="399"/>
      <c r="I210" s="58"/>
      <c r="J210" s="58"/>
      <c r="K210" s="58"/>
      <c r="L210" s="399"/>
      <c r="M210" s="399"/>
      <c r="N210" s="58"/>
      <c r="O210" s="58"/>
      <c r="P210" s="58"/>
      <c r="Q210" s="399"/>
      <c r="R210" s="399"/>
      <c r="S210" s="58"/>
      <c r="T210" s="58"/>
      <c r="U210" s="58"/>
      <c r="V210" s="399"/>
      <c r="W210" s="399"/>
      <c r="X210" s="58"/>
      <c r="Y210" s="58"/>
      <c r="Z210" s="58"/>
      <c r="AA210" s="399"/>
      <c r="AB210" s="399"/>
      <c r="AC210" s="58"/>
      <c r="AD210" s="58"/>
      <c r="AE210" s="58"/>
      <c r="AF210" s="58"/>
      <c r="AG210" s="58"/>
      <c r="AH210" s="58"/>
      <c r="AI210" s="58"/>
      <c r="AJ210" s="58"/>
      <c r="AK210" s="58"/>
    </row>
    <row r="211" spans="2:37" s="118" customFormat="1" ht="15.75" customHeight="1">
      <c r="B211" s="58"/>
      <c r="C211" s="58"/>
      <c r="D211" s="58"/>
      <c r="E211" s="58"/>
      <c r="F211" s="58"/>
      <c r="G211" s="58"/>
      <c r="H211" s="399"/>
      <c r="I211" s="58"/>
      <c r="J211" s="58"/>
      <c r="K211" s="58"/>
      <c r="L211" s="399"/>
      <c r="M211" s="399"/>
      <c r="N211" s="58"/>
      <c r="O211" s="58"/>
      <c r="P211" s="58"/>
      <c r="Q211" s="399"/>
      <c r="R211" s="399"/>
      <c r="S211" s="58"/>
      <c r="T211" s="58"/>
      <c r="U211" s="58"/>
      <c r="V211" s="399"/>
      <c r="W211" s="399"/>
      <c r="X211" s="58"/>
      <c r="Y211" s="58"/>
      <c r="Z211" s="58"/>
      <c r="AA211" s="399"/>
      <c r="AB211" s="399"/>
      <c r="AC211" s="58"/>
      <c r="AD211" s="58"/>
      <c r="AE211" s="58"/>
      <c r="AF211" s="58"/>
      <c r="AG211" s="58"/>
      <c r="AH211" s="58"/>
      <c r="AI211" s="58"/>
      <c r="AJ211" s="58"/>
      <c r="AK211" s="58"/>
    </row>
    <row r="212" spans="2:37" s="118" customFormat="1" ht="15.75" customHeight="1">
      <c r="B212" s="58"/>
      <c r="C212" s="58"/>
      <c r="D212" s="58"/>
      <c r="E212" s="58"/>
      <c r="F212" s="58"/>
      <c r="G212" s="58"/>
      <c r="H212" s="399"/>
      <c r="I212" s="58"/>
      <c r="J212" s="58"/>
      <c r="K212" s="58"/>
      <c r="L212" s="399"/>
      <c r="M212" s="399"/>
      <c r="N212" s="58"/>
      <c r="O212" s="58"/>
      <c r="P212" s="58"/>
      <c r="Q212" s="399"/>
      <c r="R212" s="399"/>
      <c r="S212" s="58"/>
      <c r="T212" s="58"/>
      <c r="U212" s="58"/>
      <c r="V212" s="399"/>
      <c r="W212" s="399"/>
      <c r="X212" s="58"/>
      <c r="Y212" s="58"/>
      <c r="Z212" s="58"/>
      <c r="AA212" s="399"/>
      <c r="AB212" s="399"/>
      <c r="AC212" s="58"/>
      <c r="AD212" s="58"/>
      <c r="AE212" s="58"/>
      <c r="AF212" s="58"/>
      <c r="AG212" s="58"/>
      <c r="AH212" s="58"/>
      <c r="AI212" s="58"/>
      <c r="AJ212" s="58"/>
      <c r="AK212" s="58"/>
    </row>
    <row r="213" spans="2:37" s="118" customFormat="1" ht="15.75" customHeight="1">
      <c r="B213" s="58"/>
      <c r="C213" s="58"/>
      <c r="D213" s="58"/>
      <c r="E213" s="58"/>
      <c r="F213" s="58"/>
      <c r="G213" s="58"/>
      <c r="H213" s="399"/>
      <c r="I213" s="58"/>
      <c r="J213" s="58"/>
      <c r="K213" s="58"/>
      <c r="L213" s="399"/>
      <c r="M213" s="399"/>
      <c r="N213" s="58"/>
      <c r="O213" s="58"/>
      <c r="P213" s="58"/>
      <c r="Q213" s="399"/>
      <c r="R213" s="399"/>
      <c r="S213" s="58"/>
      <c r="T213" s="58"/>
      <c r="U213" s="58"/>
      <c r="V213" s="399"/>
      <c r="W213" s="399"/>
      <c r="X213" s="58"/>
      <c r="Y213" s="58"/>
      <c r="Z213" s="58"/>
      <c r="AA213" s="399"/>
      <c r="AB213" s="399"/>
      <c r="AC213" s="58"/>
      <c r="AD213" s="58"/>
      <c r="AE213" s="58"/>
      <c r="AF213" s="58"/>
      <c r="AG213" s="58"/>
      <c r="AH213" s="58"/>
      <c r="AI213" s="58"/>
      <c r="AJ213" s="58"/>
      <c r="AK213" s="58"/>
    </row>
    <row r="214" spans="2:37" s="118" customFormat="1" ht="15.75" customHeight="1">
      <c r="B214" s="58"/>
      <c r="C214" s="58"/>
      <c r="D214" s="58"/>
      <c r="E214" s="58"/>
      <c r="F214" s="58"/>
      <c r="G214" s="58"/>
      <c r="H214" s="399"/>
      <c r="I214" s="58"/>
      <c r="J214" s="58"/>
      <c r="K214" s="58"/>
      <c r="L214" s="399"/>
      <c r="M214" s="399"/>
      <c r="N214" s="58"/>
      <c r="O214" s="58"/>
      <c r="P214" s="58"/>
      <c r="Q214" s="399"/>
      <c r="R214" s="399"/>
      <c r="S214" s="58"/>
      <c r="T214" s="58"/>
      <c r="U214" s="58"/>
      <c r="V214" s="399"/>
      <c r="W214" s="399"/>
      <c r="X214" s="58"/>
      <c r="Y214" s="58"/>
      <c r="Z214" s="58"/>
      <c r="AA214" s="399"/>
      <c r="AB214" s="399"/>
      <c r="AC214" s="58"/>
      <c r="AD214" s="58"/>
      <c r="AE214" s="58"/>
      <c r="AF214" s="58"/>
      <c r="AG214" s="58"/>
      <c r="AH214" s="58"/>
      <c r="AI214" s="58"/>
      <c r="AJ214" s="58"/>
      <c r="AK214" s="58"/>
    </row>
    <row r="215" spans="2:37" s="118" customFormat="1" ht="15.75" customHeight="1">
      <c r="B215" s="58"/>
      <c r="C215" s="58"/>
      <c r="D215" s="58"/>
      <c r="E215" s="58"/>
      <c r="F215" s="58"/>
      <c r="G215" s="58"/>
      <c r="H215" s="399"/>
      <c r="I215" s="58"/>
      <c r="J215" s="58"/>
      <c r="K215" s="58"/>
      <c r="L215" s="399"/>
      <c r="M215" s="399"/>
      <c r="N215" s="58"/>
      <c r="O215" s="58"/>
      <c r="P215" s="58"/>
      <c r="Q215" s="399"/>
      <c r="R215" s="399"/>
      <c r="S215" s="58"/>
      <c r="T215" s="58"/>
      <c r="U215" s="58"/>
      <c r="V215" s="399"/>
      <c r="W215" s="399"/>
      <c r="X215" s="58"/>
      <c r="Y215" s="58"/>
      <c r="Z215" s="58"/>
      <c r="AA215" s="399"/>
      <c r="AB215" s="399"/>
      <c r="AC215" s="58"/>
      <c r="AD215" s="58"/>
      <c r="AE215" s="58"/>
      <c r="AF215" s="58"/>
      <c r="AG215" s="58"/>
      <c r="AH215" s="58"/>
      <c r="AI215" s="58"/>
      <c r="AJ215" s="58"/>
      <c r="AK215" s="58"/>
    </row>
    <row r="216" spans="2:37" s="118" customFormat="1" ht="15.75" customHeight="1">
      <c r="B216" s="58"/>
      <c r="C216" s="58"/>
      <c r="D216" s="58"/>
      <c r="E216" s="58"/>
      <c r="F216" s="58"/>
      <c r="G216" s="58"/>
      <c r="H216" s="399"/>
      <c r="I216" s="58"/>
      <c r="J216" s="58"/>
      <c r="K216" s="58"/>
      <c r="L216" s="399"/>
      <c r="M216" s="399"/>
      <c r="N216" s="58"/>
      <c r="O216" s="58"/>
      <c r="P216" s="58"/>
      <c r="Q216" s="399"/>
      <c r="R216" s="399"/>
      <c r="S216" s="58"/>
      <c r="T216" s="58"/>
      <c r="U216" s="58"/>
      <c r="V216" s="399"/>
      <c r="W216" s="399"/>
      <c r="X216" s="58"/>
      <c r="Y216" s="58"/>
      <c r="Z216" s="58"/>
      <c r="AA216" s="399"/>
      <c r="AB216" s="399"/>
      <c r="AC216" s="58"/>
      <c r="AD216" s="58"/>
      <c r="AE216" s="58"/>
      <c r="AF216" s="58"/>
      <c r="AG216" s="58"/>
      <c r="AH216" s="58"/>
      <c r="AI216" s="58"/>
      <c r="AJ216" s="58"/>
      <c r="AK216" s="58"/>
    </row>
    <row r="217" spans="2:37" s="118" customFormat="1" ht="15.75" customHeight="1">
      <c r="B217" s="58"/>
      <c r="C217" s="58"/>
      <c r="D217" s="58"/>
      <c r="E217" s="58"/>
      <c r="F217" s="58"/>
      <c r="G217" s="58"/>
      <c r="H217" s="399"/>
      <c r="I217" s="58"/>
      <c r="J217" s="58"/>
      <c r="K217" s="58"/>
      <c r="L217" s="399"/>
      <c r="M217" s="399"/>
      <c r="N217" s="58"/>
      <c r="O217" s="58"/>
      <c r="P217" s="58"/>
      <c r="Q217" s="399"/>
      <c r="R217" s="399"/>
      <c r="S217" s="58"/>
      <c r="T217" s="58"/>
      <c r="U217" s="58"/>
      <c r="V217" s="399"/>
      <c r="W217" s="399"/>
      <c r="X217" s="58"/>
      <c r="Y217" s="58"/>
      <c r="Z217" s="58"/>
      <c r="AA217" s="399"/>
      <c r="AB217" s="399"/>
      <c r="AC217" s="58"/>
      <c r="AD217" s="58"/>
      <c r="AE217" s="58"/>
      <c r="AF217" s="58"/>
      <c r="AG217" s="58"/>
      <c r="AH217" s="58"/>
      <c r="AI217" s="58"/>
      <c r="AJ217" s="58"/>
      <c r="AK217" s="58"/>
    </row>
    <row r="218" spans="2:37" s="118" customFormat="1" ht="15.75" customHeight="1">
      <c r="B218" s="58"/>
      <c r="C218" s="58"/>
      <c r="D218" s="58"/>
      <c r="E218" s="58"/>
      <c r="F218" s="58"/>
      <c r="G218" s="58"/>
      <c r="H218" s="399"/>
      <c r="I218" s="58"/>
      <c r="J218" s="58"/>
      <c r="K218" s="58"/>
      <c r="L218" s="399"/>
      <c r="M218" s="399"/>
      <c r="N218" s="58"/>
      <c r="O218" s="58"/>
      <c r="P218" s="58"/>
      <c r="Q218" s="399"/>
      <c r="R218" s="399"/>
      <c r="S218" s="58"/>
      <c r="T218" s="58"/>
      <c r="U218" s="58"/>
      <c r="V218" s="399"/>
      <c r="W218" s="399"/>
      <c r="X218" s="58"/>
      <c r="Y218" s="58"/>
      <c r="Z218" s="58"/>
      <c r="AA218" s="399"/>
      <c r="AB218" s="399"/>
      <c r="AC218" s="58"/>
      <c r="AD218" s="58"/>
      <c r="AE218" s="58"/>
      <c r="AF218" s="58"/>
      <c r="AG218" s="58"/>
      <c r="AH218" s="58"/>
      <c r="AI218" s="58"/>
      <c r="AJ218" s="58"/>
      <c r="AK218" s="58"/>
    </row>
    <row r="219" spans="2:37" s="118" customFormat="1" ht="15.75" customHeight="1">
      <c r="B219" s="58"/>
      <c r="C219" s="58"/>
      <c r="D219" s="58"/>
      <c r="E219" s="58"/>
      <c r="F219" s="58"/>
      <c r="G219" s="58"/>
      <c r="H219" s="399"/>
      <c r="I219" s="58"/>
      <c r="J219" s="58"/>
      <c r="K219" s="58"/>
      <c r="L219" s="399"/>
      <c r="M219" s="399"/>
      <c r="N219" s="58"/>
      <c r="O219" s="58"/>
      <c r="P219" s="58"/>
      <c r="Q219" s="399"/>
      <c r="R219" s="399"/>
      <c r="S219" s="58"/>
      <c r="T219" s="58"/>
      <c r="U219" s="58"/>
      <c r="V219" s="399"/>
      <c r="W219" s="399"/>
      <c r="X219" s="58"/>
      <c r="Y219" s="58"/>
      <c r="Z219" s="58"/>
      <c r="AA219" s="399"/>
      <c r="AB219" s="399"/>
      <c r="AC219" s="58"/>
      <c r="AD219" s="58"/>
      <c r="AE219" s="58"/>
      <c r="AF219" s="58"/>
      <c r="AG219" s="58"/>
      <c r="AH219" s="58"/>
      <c r="AI219" s="58"/>
      <c r="AJ219" s="58"/>
      <c r="AK219" s="58"/>
    </row>
    <row r="220" spans="2:37" s="118" customFormat="1" ht="15.75" customHeight="1">
      <c r="B220" s="58"/>
      <c r="C220" s="58"/>
      <c r="D220" s="58"/>
      <c r="E220" s="58"/>
      <c r="F220" s="58"/>
      <c r="G220" s="58"/>
      <c r="H220" s="399"/>
      <c r="I220" s="58"/>
      <c r="J220" s="58"/>
      <c r="K220" s="58"/>
      <c r="L220" s="399"/>
      <c r="M220" s="399"/>
      <c r="N220" s="58"/>
      <c r="O220" s="58"/>
      <c r="P220" s="58"/>
      <c r="Q220" s="399"/>
      <c r="R220" s="399"/>
      <c r="S220" s="58"/>
      <c r="T220" s="58"/>
      <c r="U220" s="58"/>
      <c r="V220" s="399"/>
      <c r="W220" s="399"/>
      <c r="X220" s="58"/>
      <c r="Y220" s="58"/>
      <c r="Z220" s="58"/>
      <c r="AA220" s="399"/>
      <c r="AB220" s="399"/>
      <c r="AC220" s="58"/>
      <c r="AD220" s="58"/>
      <c r="AE220" s="58"/>
      <c r="AF220" s="58"/>
      <c r="AG220" s="58"/>
      <c r="AH220" s="58"/>
      <c r="AI220" s="58"/>
      <c r="AJ220" s="58"/>
      <c r="AK220" s="58"/>
    </row>
    <row r="221" spans="2:37" s="118" customFormat="1" ht="15.75" customHeight="1">
      <c r="B221" s="58"/>
      <c r="C221" s="58"/>
      <c r="D221" s="58"/>
      <c r="E221" s="58"/>
      <c r="F221" s="58"/>
      <c r="G221" s="58"/>
      <c r="H221" s="399"/>
      <c r="I221" s="58"/>
      <c r="J221" s="58"/>
      <c r="K221" s="58"/>
      <c r="L221" s="399"/>
      <c r="M221" s="399"/>
      <c r="N221" s="58"/>
      <c r="O221" s="58"/>
      <c r="P221" s="58"/>
      <c r="Q221" s="399"/>
      <c r="R221" s="399"/>
      <c r="S221" s="58"/>
      <c r="T221" s="58"/>
      <c r="U221" s="58"/>
      <c r="V221" s="399"/>
      <c r="W221" s="399"/>
      <c r="X221" s="58"/>
      <c r="Y221" s="58"/>
      <c r="Z221" s="58"/>
      <c r="AA221" s="399"/>
      <c r="AB221" s="399"/>
      <c r="AC221" s="58"/>
      <c r="AD221" s="58"/>
      <c r="AE221" s="58"/>
      <c r="AF221" s="58"/>
      <c r="AG221" s="58"/>
      <c r="AH221" s="58"/>
      <c r="AI221" s="58"/>
      <c r="AJ221" s="58"/>
      <c r="AK221" s="58"/>
    </row>
    <row r="222" spans="2:37" s="118" customFormat="1" ht="15.75" customHeight="1">
      <c r="B222" s="58"/>
      <c r="C222" s="58"/>
      <c r="D222" s="58"/>
      <c r="E222" s="58"/>
      <c r="F222" s="58"/>
      <c r="G222" s="58"/>
      <c r="H222" s="399"/>
      <c r="I222" s="58"/>
      <c r="J222" s="58"/>
      <c r="K222" s="58"/>
      <c r="L222" s="399"/>
      <c r="M222" s="399"/>
      <c r="N222" s="58"/>
      <c r="O222" s="58"/>
      <c r="P222" s="58"/>
      <c r="Q222" s="399"/>
      <c r="R222" s="399"/>
      <c r="S222" s="58"/>
      <c r="T222" s="58"/>
      <c r="U222" s="58"/>
      <c r="V222" s="399"/>
      <c r="W222" s="399"/>
      <c r="X222" s="58"/>
      <c r="Y222" s="58"/>
      <c r="Z222" s="58"/>
      <c r="AA222" s="399"/>
      <c r="AB222" s="399"/>
      <c r="AC222" s="58"/>
      <c r="AD222" s="58"/>
      <c r="AE222" s="58"/>
      <c r="AF222" s="58"/>
      <c r="AG222" s="58"/>
      <c r="AH222" s="58"/>
      <c r="AI222" s="58"/>
      <c r="AJ222" s="58"/>
      <c r="AK222" s="58"/>
    </row>
    <row r="223" spans="2:37" s="118" customFormat="1" ht="15.75" customHeight="1">
      <c r="B223" s="58"/>
      <c r="C223" s="58"/>
      <c r="D223" s="58"/>
      <c r="E223" s="58"/>
      <c r="F223" s="58"/>
      <c r="G223" s="58"/>
      <c r="H223" s="399"/>
      <c r="I223" s="58"/>
      <c r="J223" s="58"/>
      <c r="K223" s="58"/>
      <c r="L223" s="399"/>
      <c r="M223" s="399"/>
      <c r="N223" s="58"/>
      <c r="O223" s="58"/>
      <c r="P223" s="58"/>
      <c r="Q223" s="399"/>
      <c r="R223" s="399"/>
      <c r="S223" s="58"/>
      <c r="T223" s="58"/>
      <c r="U223" s="58"/>
      <c r="V223" s="399"/>
      <c r="W223" s="399"/>
      <c r="X223" s="58"/>
      <c r="Y223" s="58"/>
      <c r="Z223" s="58"/>
      <c r="AA223" s="399"/>
      <c r="AB223" s="399"/>
      <c r="AC223" s="58"/>
      <c r="AD223" s="58"/>
      <c r="AE223" s="58"/>
      <c r="AF223" s="58"/>
      <c r="AG223" s="58"/>
      <c r="AH223" s="58"/>
      <c r="AI223" s="58"/>
      <c r="AJ223" s="58"/>
      <c r="AK223" s="58"/>
    </row>
    <row r="224" spans="2:37" s="118" customFormat="1" ht="15.75" customHeight="1">
      <c r="B224" s="58"/>
      <c r="C224" s="58"/>
      <c r="D224" s="58"/>
      <c r="E224" s="58"/>
      <c r="F224" s="58"/>
      <c r="G224" s="58"/>
      <c r="H224" s="399"/>
      <c r="I224" s="58"/>
      <c r="J224" s="58"/>
      <c r="K224" s="58"/>
      <c r="L224" s="399"/>
      <c r="M224" s="399"/>
      <c r="N224" s="58"/>
      <c r="O224" s="58"/>
      <c r="P224" s="58"/>
      <c r="Q224" s="399"/>
      <c r="R224" s="399"/>
      <c r="S224" s="58"/>
      <c r="T224" s="58"/>
      <c r="U224" s="58"/>
      <c r="V224" s="399"/>
      <c r="W224" s="399"/>
      <c r="X224" s="58"/>
      <c r="Y224" s="58"/>
      <c r="Z224" s="58"/>
      <c r="AA224" s="399"/>
      <c r="AB224" s="399"/>
      <c r="AC224" s="58"/>
      <c r="AD224" s="58"/>
      <c r="AE224" s="58"/>
      <c r="AF224" s="58"/>
      <c r="AG224" s="58"/>
      <c r="AH224" s="58"/>
      <c r="AI224" s="58"/>
      <c r="AJ224" s="58"/>
      <c r="AK224" s="58"/>
    </row>
    <row r="225" spans="2:37" s="118" customFormat="1" ht="15.75" customHeight="1">
      <c r="B225" s="58"/>
      <c r="C225" s="58"/>
      <c r="D225" s="58"/>
      <c r="E225" s="58"/>
      <c r="F225" s="58"/>
      <c r="G225" s="58"/>
      <c r="H225" s="399"/>
      <c r="I225" s="58"/>
      <c r="J225" s="58"/>
      <c r="K225" s="58"/>
      <c r="L225" s="399"/>
      <c r="M225" s="399"/>
      <c r="N225" s="58"/>
      <c r="O225" s="58"/>
      <c r="P225" s="58"/>
      <c r="Q225" s="399"/>
      <c r="R225" s="399"/>
      <c r="S225" s="58"/>
      <c r="T225" s="58"/>
      <c r="U225" s="58"/>
      <c r="V225" s="399"/>
      <c r="W225" s="399"/>
      <c r="X225" s="58"/>
      <c r="Y225" s="58"/>
      <c r="Z225" s="58"/>
      <c r="AA225" s="399"/>
      <c r="AB225" s="399"/>
      <c r="AC225" s="58"/>
      <c r="AD225" s="58"/>
      <c r="AE225" s="58"/>
      <c r="AF225" s="58"/>
      <c r="AG225" s="58"/>
      <c r="AH225" s="58"/>
      <c r="AI225" s="58"/>
      <c r="AJ225" s="58"/>
      <c r="AK225" s="58"/>
    </row>
    <row r="226" spans="2:37" s="118" customFormat="1" ht="15.75" customHeight="1">
      <c r="B226" s="58"/>
      <c r="C226" s="58"/>
      <c r="D226" s="58"/>
      <c r="E226" s="58"/>
      <c r="F226" s="58"/>
      <c r="G226" s="58"/>
      <c r="H226" s="399"/>
      <c r="I226" s="58"/>
      <c r="J226" s="58"/>
      <c r="K226" s="58"/>
      <c r="L226" s="399"/>
      <c r="M226" s="399"/>
      <c r="N226" s="58"/>
      <c r="O226" s="58"/>
      <c r="P226" s="58"/>
      <c r="Q226" s="399"/>
      <c r="R226" s="399"/>
      <c r="S226" s="58"/>
      <c r="T226" s="58"/>
      <c r="U226" s="58"/>
      <c r="V226" s="399"/>
      <c r="W226" s="399"/>
      <c r="X226" s="58"/>
      <c r="Y226" s="58"/>
      <c r="Z226" s="58"/>
      <c r="AA226" s="399"/>
      <c r="AB226" s="399"/>
      <c r="AC226" s="58"/>
      <c r="AD226" s="58"/>
      <c r="AE226" s="58"/>
      <c r="AF226" s="58"/>
      <c r="AG226" s="58"/>
      <c r="AH226" s="58"/>
      <c r="AI226" s="58"/>
      <c r="AJ226" s="58"/>
      <c r="AK226" s="58"/>
    </row>
    <row r="227" spans="2:37" s="118" customFormat="1" ht="15.75" customHeight="1">
      <c r="B227" s="58"/>
      <c r="C227" s="58"/>
      <c r="D227" s="58"/>
      <c r="E227" s="58"/>
      <c r="F227" s="58"/>
      <c r="G227" s="58"/>
      <c r="H227" s="399"/>
      <c r="I227" s="58"/>
      <c r="J227" s="58"/>
      <c r="K227" s="58"/>
      <c r="L227" s="399"/>
      <c r="M227" s="399"/>
      <c r="N227" s="58"/>
      <c r="O227" s="58"/>
      <c r="P227" s="58"/>
      <c r="Q227" s="399"/>
      <c r="R227" s="399"/>
      <c r="S227" s="58"/>
      <c r="T227" s="58"/>
      <c r="U227" s="58"/>
      <c r="V227" s="399"/>
      <c r="W227" s="399"/>
      <c r="X227" s="58"/>
      <c r="Y227" s="58"/>
      <c r="Z227" s="58"/>
      <c r="AA227" s="399"/>
      <c r="AB227" s="399"/>
      <c r="AC227" s="58"/>
      <c r="AD227" s="58"/>
      <c r="AE227" s="58"/>
      <c r="AF227" s="58"/>
      <c r="AG227" s="58"/>
      <c r="AH227" s="58"/>
      <c r="AI227" s="58"/>
      <c r="AJ227" s="58"/>
      <c r="AK227" s="58"/>
    </row>
    <row r="228" spans="2:37" s="118" customFormat="1" ht="15.75" customHeight="1">
      <c r="B228" s="58"/>
      <c r="C228" s="58"/>
      <c r="D228" s="58"/>
      <c r="E228" s="58"/>
      <c r="F228" s="58"/>
      <c r="G228" s="58"/>
      <c r="H228" s="399"/>
      <c r="I228" s="58"/>
      <c r="J228" s="58"/>
      <c r="K228" s="58"/>
      <c r="L228" s="399"/>
      <c r="M228" s="399"/>
      <c r="N228" s="58"/>
      <c r="O228" s="58"/>
      <c r="P228" s="58"/>
      <c r="Q228" s="399"/>
      <c r="R228" s="399"/>
      <c r="S228" s="58"/>
      <c r="T228" s="58"/>
      <c r="U228" s="58"/>
      <c r="V228" s="399"/>
      <c r="W228" s="399"/>
      <c r="X228" s="58"/>
      <c r="Y228" s="58"/>
      <c r="Z228" s="58"/>
      <c r="AA228" s="399"/>
      <c r="AB228" s="399"/>
      <c r="AC228" s="58"/>
      <c r="AD228" s="58"/>
      <c r="AE228" s="58"/>
      <c r="AF228" s="58"/>
      <c r="AG228" s="58"/>
      <c r="AH228" s="58"/>
      <c r="AI228" s="58"/>
      <c r="AJ228" s="58"/>
      <c r="AK228" s="58"/>
    </row>
    <row r="229" spans="2:37" s="118" customFormat="1" ht="15.75" customHeight="1">
      <c r="B229" s="58"/>
      <c r="C229" s="58"/>
      <c r="D229" s="58"/>
      <c r="E229" s="58"/>
      <c r="F229" s="58"/>
      <c r="G229" s="58"/>
      <c r="H229" s="399"/>
      <c r="I229" s="58"/>
      <c r="J229" s="58"/>
      <c r="K229" s="58"/>
      <c r="L229" s="399"/>
      <c r="M229" s="399"/>
      <c r="N229" s="58"/>
      <c r="O229" s="58"/>
      <c r="P229" s="58"/>
      <c r="Q229" s="399"/>
      <c r="R229" s="399"/>
      <c r="S229" s="58"/>
      <c r="T229" s="58"/>
      <c r="U229" s="58"/>
      <c r="V229" s="399"/>
      <c r="W229" s="399"/>
      <c r="X229" s="58"/>
      <c r="Y229" s="58"/>
      <c r="Z229" s="58"/>
      <c r="AA229" s="399"/>
      <c r="AB229" s="399"/>
      <c r="AC229" s="58"/>
      <c r="AD229" s="58"/>
      <c r="AE229" s="58"/>
      <c r="AF229" s="58"/>
      <c r="AG229" s="58"/>
      <c r="AH229" s="58"/>
      <c r="AI229" s="58"/>
      <c r="AJ229" s="58"/>
      <c r="AK229" s="58"/>
    </row>
    <row r="230" spans="2:37" s="118" customFormat="1" ht="15.75" customHeight="1">
      <c r="B230" s="58"/>
      <c r="C230" s="58"/>
      <c r="D230" s="58"/>
      <c r="E230" s="58"/>
      <c r="F230" s="58"/>
      <c r="G230" s="58"/>
      <c r="H230" s="399"/>
      <c r="I230" s="58"/>
      <c r="J230" s="58"/>
      <c r="K230" s="58"/>
      <c r="L230" s="399"/>
      <c r="M230" s="399"/>
      <c r="N230" s="58"/>
      <c r="O230" s="58"/>
      <c r="P230" s="58"/>
      <c r="Q230" s="399"/>
      <c r="R230" s="399"/>
      <c r="S230" s="58"/>
      <c r="T230" s="58"/>
      <c r="U230" s="58"/>
      <c r="V230" s="399"/>
      <c r="W230" s="399"/>
      <c r="X230" s="58"/>
      <c r="Y230" s="58"/>
      <c r="Z230" s="58"/>
      <c r="AA230" s="399"/>
      <c r="AB230" s="399"/>
      <c r="AC230" s="58"/>
      <c r="AD230" s="58"/>
      <c r="AE230" s="58"/>
      <c r="AF230" s="58"/>
      <c r="AG230" s="58"/>
      <c r="AH230" s="58"/>
      <c r="AI230" s="58"/>
      <c r="AJ230" s="58"/>
      <c r="AK230" s="58"/>
    </row>
    <row r="231" spans="2:37" s="118" customFormat="1" ht="15.75" customHeight="1">
      <c r="B231" s="58"/>
      <c r="C231" s="58"/>
      <c r="D231" s="58"/>
      <c r="E231" s="58"/>
      <c r="F231" s="58"/>
      <c r="G231" s="58"/>
      <c r="H231" s="399"/>
      <c r="I231" s="58"/>
      <c r="J231" s="58"/>
      <c r="K231" s="58"/>
      <c r="L231" s="399"/>
      <c r="M231" s="399"/>
      <c r="N231" s="58"/>
      <c r="O231" s="58"/>
      <c r="P231" s="58"/>
      <c r="Q231" s="399"/>
      <c r="R231" s="399"/>
      <c r="S231" s="58"/>
      <c r="T231" s="58"/>
      <c r="U231" s="58"/>
      <c r="V231" s="399"/>
      <c r="W231" s="399"/>
      <c r="X231" s="58"/>
      <c r="Y231" s="58"/>
      <c r="Z231" s="58"/>
      <c r="AA231" s="399"/>
      <c r="AB231" s="399"/>
      <c r="AC231" s="58"/>
      <c r="AD231" s="58"/>
      <c r="AE231" s="58"/>
      <c r="AF231" s="58"/>
      <c r="AG231" s="58"/>
      <c r="AH231" s="58"/>
      <c r="AI231" s="58"/>
      <c r="AJ231" s="58"/>
      <c r="AK231" s="58"/>
    </row>
    <row r="232" spans="2:37" s="118" customFormat="1" ht="15.75" customHeight="1">
      <c r="B232" s="58"/>
      <c r="C232" s="58"/>
      <c r="D232" s="58"/>
      <c r="E232" s="58"/>
      <c r="F232" s="58"/>
      <c r="G232" s="58"/>
      <c r="H232" s="399"/>
      <c r="I232" s="58"/>
      <c r="J232" s="58"/>
      <c r="K232" s="58"/>
      <c r="L232" s="399"/>
      <c r="M232" s="399"/>
      <c r="N232" s="58"/>
      <c r="O232" s="58"/>
      <c r="P232" s="58"/>
      <c r="Q232" s="399"/>
      <c r="R232" s="399"/>
      <c r="S232" s="58"/>
      <c r="T232" s="58"/>
      <c r="U232" s="58"/>
      <c r="V232" s="399"/>
      <c r="W232" s="399"/>
      <c r="X232" s="58"/>
      <c r="Y232" s="58"/>
      <c r="Z232" s="58"/>
      <c r="AA232" s="399"/>
      <c r="AB232" s="399"/>
      <c r="AC232" s="58"/>
      <c r="AD232" s="58"/>
      <c r="AE232" s="58"/>
      <c r="AF232" s="58"/>
      <c r="AG232" s="58"/>
      <c r="AH232" s="58"/>
      <c r="AI232" s="58"/>
      <c r="AJ232" s="58"/>
      <c r="AK232" s="58"/>
    </row>
    <row r="233" spans="2:37" s="118" customFormat="1" ht="15.75" customHeight="1">
      <c r="B233" s="58"/>
      <c r="C233" s="58"/>
      <c r="D233" s="58"/>
      <c r="E233" s="58"/>
      <c r="F233" s="58"/>
      <c r="G233" s="58"/>
      <c r="H233" s="399"/>
      <c r="I233" s="58"/>
      <c r="J233" s="58"/>
      <c r="K233" s="58"/>
      <c r="L233" s="399"/>
      <c r="M233" s="399"/>
      <c r="N233" s="58"/>
      <c r="O233" s="58"/>
      <c r="P233" s="58"/>
      <c r="Q233" s="399"/>
      <c r="R233" s="399"/>
      <c r="S233" s="58"/>
      <c r="T233" s="58"/>
      <c r="U233" s="58"/>
      <c r="V233" s="399"/>
      <c r="W233" s="399"/>
      <c r="X233" s="58"/>
      <c r="Y233" s="58"/>
      <c r="Z233" s="58"/>
      <c r="AA233" s="399"/>
      <c r="AB233" s="399"/>
      <c r="AC233" s="58"/>
      <c r="AD233" s="58"/>
      <c r="AE233" s="58"/>
      <c r="AF233" s="58"/>
      <c r="AG233" s="58"/>
      <c r="AH233" s="58"/>
      <c r="AI233" s="58"/>
      <c r="AJ233" s="58"/>
      <c r="AK233" s="58"/>
    </row>
    <row r="234" spans="2:37" ht="15.75" customHeight="1">
      <c r="B234" s="55"/>
      <c r="C234" s="55"/>
      <c r="D234" s="55"/>
      <c r="E234" s="55"/>
      <c r="F234" s="55"/>
      <c r="G234" s="55"/>
      <c r="H234" s="399"/>
      <c r="I234" s="55"/>
      <c r="J234" s="55"/>
      <c r="K234" s="55"/>
      <c r="L234" s="399"/>
      <c r="M234" s="399"/>
      <c r="N234" s="55"/>
      <c r="O234" s="55"/>
      <c r="P234" s="55"/>
      <c r="Q234" s="399"/>
      <c r="R234" s="399"/>
      <c r="S234" s="55"/>
      <c r="T234" s="55"/>
      <c r="U234" s="55"/>
      <c r="V234" s="399"/>
      <c r="W234" s="399"/>
      <c r="X234" s="55"/>
      <c r="Y234" s="55"/>
      <c r="Z234" s="55"/>
      <c r="AA234" s="399"/>
      <c r="AB234" s="399"/>
      <c r="AC234" s="55"/>
      <c r="AD234" s="55"/>
      <c r="AE234" s="55"/>
      <c r="AF234" s="55"/>
      <c r="AG234" s="55"/>
      <c r="AH234" s="55"/>
      <c r="AI234" s="55"/>
      <c r="AJ234" s="55"/>
      <c r="AK234" s="55"/>
    </row>
    <row r="235" spans="2:37" ht="15.75" customHeight="1">
      <c r="B235" s="55"/>
      <c r="C235" s="55"/>
      <c r="D235" s="55"/>
      <c r="E235" s="55"/>
      <c r="F235" s="55"/>
      <c r="G235" s="55"/>
      <c r="H235" s="399"/>
      <c r="I235" s="55"/>
      <c r="J235" s="55"/>
      <c r="K235" s="55"/>
      <c r="L235" s="399"/>
      <c r="M235" s="399"/>
      <c r="N235" s="55"/>
      <c r="O235" s="55"/>
      <c r="P235" s="55"/>
      <c r="Q235" s="399"/>
      <c r="R235" s="399"/>
      <c r="S235" s="55"/>
      <c r="T235" s="55"/>
      <c r="U235" s="55"/>
      <c r="V235" s="399"/>
      <c r="W235" s="399"/>
      <c r="X235" s="55"/>
      <c r="Y235" s="55"/>
      <c r="Z235" s="55"/>
      <c r="AA235" s="399"/>
      <c r="AB235" s="399"/>
      <c r="AC235" s="55"/>
      <c r="AD235" s="55"/>
      <c r="AE235" s="55"/>
      <c r="AF235" s="55"/>
      <c r="AG235" s="55"/>
      <c r="AH235" s="55"/>
      <c r="AI235" s="55"/>
      <c r="AJ235" s="55"/>
      <c r="AK235" s="55"/>
    </row>
    <row r="236" spans="2:37" ht="15.75" customHeight="1">
      <c r="B236" s="55"/>
      <c r="C236" s="55"/>
      <c r="D236" s="55"/>
      <c r="E236" s="55"/>
      <c r="F236" s="55"/>
      <c r="G236" s="55"/>
      <c r="H236" s="399"/>
      <c r="I236" s="55"/>
      <c r="J236" s="55"/>
      <c r="K236" s="55"/>
      <c r="L236" s="399"/>
      <c r="M236" s="399"/>
      <c r="N236" s="55"/>
      <c r="O236" s="55"/>
      <c r="P236" s="55"/>
      <c r="Q236" s="399"/>
      <c r="R236" s="399"/>
      <c r="S236" s="55"/>
      <c r="T236" s="55"/>
      <c r="U236" s="55"/>
      <c r="V236" s="399"/>
      <c r="W236" s="399"/>
      <c r="X236" s="55"/>
      <c r="Y236" s="55"/>
      <c r="Z236" s="55"/>
      <c r="AA236" s="399"/>
      <c r="AB236" s="399"/>
      <c r="AC236" s="55"/>
      <c r="AD236" s="55"/>
      <c r="AE236" s="55"/>
      <c r="AF236" s="55"/>
      <c r="AG236" s="55"/>
      <c r="AH236" s="55"/>
      <c r="AI236" s="55"/>
      <c r="AJ236" s="55"/>
      <c r="AK236" s="55"/>
    </row>
    <row r="237" spans="2:37" ht="15.75" customHeight="1">
      <c r="B237" s="55"/>
      <c r="C237" s="55"/>
      <c r="D237" s="55"/>
      <c r="E237" s="55"/>
      <c r="F237" s="55"/>
      <c r="G237" s="55"/>
      <c r="H237" s="399"/>
      <c r="I237" s="55"/>
      <c r="J237" s="55"/>
      <c r="K237" s="55"/>
      <c r="L237" s="399"/>
      <c r="M237" s="399"/>
      <c r="N237" s="55"/>
      <c r="O237" s="55"/>
      <c r="P237" s="55"/>
      <c r="Q237" s="399"/>
      <c r="R237" s="399"/>
      <c r="S237" s="55"/>
      <c r="T237" s="55"/>
      <c r="U237" s="55"/>
      <c r="V237" s="399"/>
      <c r="W237" s="399"/>
      <c r="X237" s="55"/>
      <c r="Y237" s="55"/>
      <c r="Z237" s="55"/>
      <c r="AA237" s="399"/>
      <c r="AB237" s="399"/>
      <c r="AC237" s="55"/>
      <c r="AD237" s="55"/>
      <c r="AE237" s="55"/>
      <c r="AF237" s="55"/>
      <c r="AG237" s="55"/>
      <c r="AH237" s="55"/>
      <c r="AI237" s="55"/>
      <c r="AJ237" s="55"/>
      <c r="AK237" s="55"/>
    </row>
    <row r="238" spans="2:37" ht="15.75" customHeight="1">
      <c r="B238" s="55"/>
      <c r="C238" s="55"/>
      <c r="D238" s="55"/>
      <c r="E238" s="55"/>
      <c r="F238" s="55"/>
      <c r="G238" s="55"/>
      <c r="H238" s="399"/>
      <c r="I238" s="55"/>
      <c r="J238" s="55"/>
      <c r="K238" s="55"/>
      <c r="L238" s="399"/>
      <c r="M238" s="399"/>
      <c r="N238" s="55"/>
      <c r="O238" s="55"/>
      <c r="P238" s="55"/>
      <c r="Q238" s="399"/>
      <c r="R238" s="399"/>
      <c r="S238" s="55"/>
      <c r="T238" s="55"/>
      <c r="U238" s="55"/>
      <c r="V238" s="399"/>
      <c r="W238" s="399"/>
      <c r="X238" s="55"/>
      <c r="Y238" s="55"/>
      <c r="Z238" s="55"/>
      <c r="AA238" s="399"/>
      <c r="AB238" s="399"/>
      <c r="AC238" s="55"/>
      <c r="AD238" s="55"/>
      <c r="AE238" s="55"/>
      <c r="AF238" s="55"/>
      <c r="AG238" s="55"/>
      <c r="AH238" s="55"/>
      <c r="AI238" s="55"/>
      <c r="AJ238" s="55"/>
      <c r="AK238" s="55"/>
    </row>
    <row r="239" spans="2:37" ht="15.75" customHeight="1">
      <c r="B239" s="55"/>
      <c r="C239" s="55"/>
      <c r="D239" s="55"/>
      <c r="E239" s="55"/>
      <c r="F239" s="55"/>
      <c r="G239" s="55"/>
      <c r="H239" s="399"/>
      <c r="I239" s="55"/>
      <c r="J239" s="55"/>
      <c r="K239" s="55"/>
      <c r="L239" s="399"/>
      <c r="M239" s="399"/>
      <c r="N239" s="55"/>
      <c r="O239" s="55"/>
      <c r="P239" s="55"/>
      <c r="Q239" s="399"/>
      <c r="R239" s="399"/>
      <c r="S239" s="55"/>
      <c r="T239" s="55"/>
      <c r="U239" s="55"/>
      <c r="V239" s="399"/>
      <c r="W239" s="399"/>
      <c r="X239" s="55"/>
      <c r="Y239" s="55"/>
      <c r="Z239" s="55"/>
      <c r="AA239" s="399"/>
      <c r="AB239" s="399"/>
      <c r="AC239" s="55"/>
      <c r="AD239" s="55"/>
      <c r="AE239" s="55"/>
      <c r="AF239" s="55"/>
      <c r="AG239" s="55"/>
      <c r="AH239" s="55"/>
      <c r="AI239" s="55"/>
      <c r="AJ239" s="55"/>
      <c r="AK239" s="55"/>
    </row>
    <row r="240" spans="2:37" ht="15.75" customHeight="1">
      <c r="B240" s="55"/>
      <c r="C240" s="55"/>
      <c r="D240" s="55"/>
      <c r="E240" s="55"/>
      <c r="F240" s="55"/>
      <c r="G240" s="55"/>
      <c r="H240" s="399"/>
      <c r="I240" s="55"/>
      <c r="J240" s="55"/>
      <c r="K240" s="55"/>
      <c r="L240" s="399"/>
      <c r="M240" s="399"/>
      <c r="N240" s="55"/>
      <c r="O240" s="55"/>
      <c r="P240" s="55"/>
      <c r="Q240" s="399"/>
      <c r="R240" s="399"/>
      <c r="S240" s="55"/>
      <c r="T240" s="55"/>
      <c r="U240" s="55"/>
      <c r="V240" s="399"/>
      <c r="W240" s="399"/>
      <c r="X240" s="55"/>
      <c r="Y240" s="55"/>
      <c r="Z240" s="55"/>
      <c r="AA240" s="399"/>
      <c r="AB240" s="399"/>
      <c r="AC240" s="55"/>
      <c r="AD240" s="55"/>
      <c r="AE240" s="55"/>
      <c r="AF240" s="55"/>
      <c r="AG240" s="55"/>
      <c r="AH240" s="55"/>
      <c r="AI240" s="55"/>
      <c r="AJ240" s="55"/>
      <c r="AK240" s="55"/>
    </row>
    <row r="241" spans="2:37" ht="15.75" customHeight="1">
      <c r="B241" s="55"/>
      <c r="C241" s="55"/>
      <c r="D241" s="55"/>
      <c r="E241" s="55"/>
      <c r="F241" s="55"/>
      <c r="G241" s="55"/>
      <c r="H241" s="399"/>
      <c r="I241" s="55"/>
      <c r="J241" s="55"/>
      <c r="K241" s="55"/>
      <c r="L241" s="399"/>
      <c r="M241" s="399"/>
      <c r="N241" s="55"/>
      <c r="O241" s="55"/>
      <c r="P241" s="55"/>
      <c r="Q241" s="399"/>
      <c r="R241" s="399"/>
      <c r="S241" s="55"/>
      <c r="T241" s="55"/>
      <c r="U241" s="55"/>
      <c r="V241" s="399"/>
      <c r="W241" s="399"/>
      <c r="X241" s="55"/>
      <c r="Y241" s="55"/>
      <c r="Z241" s="55"/>
      <c r="AA241" s="399"/>
      <c r="AB241" s="399"/>
      <c r="AC241" s="55"/>
      <c r="AD241" s="55"/>
      <c r="AE241" s="55"/>
      <c r="AF241" s="55"/>
      <c r="AG241" s="55"/>
      <c r="AH241" s="55"/>
      <c r="AI241" s="55"/>
      <c r="AJ241" s="55"/>
      <c r="AK241" s="55"/>
    </row>
    <row r="242" spans="2:37" ht="15.75" customHeight="1">
      <c r="B242" s="55"/>
      <c r="C242" s="55"/>
      <c r="D242" s="55"/>
      <c r="E242" s="55"/>
      <c r="F242" s="55"/>
      <c r="G242" s="55"/>
      <c r="H242" s="399"/>
      <c r="I242" s="55"/>
      <c r="J242" s="55"/>
      <c r="K242" s="55"/>
      <c r="L242" s="399"/>
      <c r="M242" s="399"/>
      <c r="N242" s="55"/>
      <c r="O242" s="55"/>
      <c r="P242" s="55"/>
      <c r="Q242" s="399"/>
      <c r="R242" s="399"/>
      <c r="S242" s="55"/>
      <c r="T242" s="55"/>
      <c r="U242" s="55"/>
      <c r="V242" s="399"/>
      <c r="W242" s="399"/>
      <c r="X242" s="55"/>
      <c r="Y242" s="55"/>
      <c r="Z242" s="55"/>
      <c r="AA242" s="399"/>
      <c r="AB242" s="399"/>
      <c r="AC242" s="55"/>
      <c r="AD242" s="55"/>
      <c r="AE242" s="55"/>
      <c r="AF242" s="55"/>
      <c r="AG242" s="55"/>
      <c r="AH242" s="55"/>
      <c r="AI242" s="55"/>
      <c r="AJ242" s="55"/>
      <c r="AK242" s="55"/>
    </row>
    <row r="243" spans="2:37" ht="15.75" customHeight="1">
      <c r="B243" s="55"/>
      <c r="C243" s="55"/>
      <c r="D243" s="55"/>
      <c r="E243" s="55"/>
      <c r="F243" s="55"/>
      <c r="G243" s="55"/>
      <c r="H243" s="399"/>
      <c r="I243" s="55"/>
      <c r="J243" s="55"/>
      <c r="K243" s="55"/>
      <c r="L243" s="399"/>
      <c r="M243" s="399"/>
      <c r="N243" s="55"/>
      <c r="O243" s="55"/>
      <c r="P243" s="55"/>
      <c r="Q243" s="399"/>
      <c r="R243" s="399"/>
      <c r="S243" s="55"/>
      <c r="T243" s="55"/>
      <c r="U243" s="55"/>
      <c r="V243" s="399"/>
      <c r="W243" s="399"/>
      <c r="X243" s="55"/>
      <c r="Y243" s="55"/>
      <c r="Z243" s="55"/>
      <c r="AA243" s="399"/>
      <c r="AB243" s="399"/>
      <c r="AC243" s="55"/>
      <c r="AD243" s="55"/>
      <c r="AE243" s="55"/>
      <c r="AF243" s="55"/>
      <c r="AG243" s="55"/>
      <c r="AH243" s="55"/>
      <c r="AI243" s="55"/>
      <c r="AJ243" s="55"/>
      <c r="AK243" s="55"/>
    </row>
    <row r="244" spans="2:37" ht="15.75" customHeight="1">
      <c r="B244" s="55"/>
      <c r="C244" s="55"/>
      <c r="D244" s="55"/>
      <c r="E244" s="55"/>
      <c r="F244" s="55"/>
      <c r="G244" s="55"/>
      <c r="H244" s="399"/>
      <c r="I244" s="55"/>
      <c r="J244" s="55"/>
      <c r="K244" s="55"/>
      <c r="L244" s="399"/>
      <c r="M244" s="399"/>
      <c r="N244" s="55"/>
      <c r="O244" s="55"/>
      <c r="P244" s="55"/>
      <c r="Q244" s="399"/>
      <c r="R244" s="399"/>
      <c r="S244" s="55"/>
      <c r="T244" s="55"/>
      <c r="U244" s="55"/>
      <c r="V244" s="399"/>
      <c r="W244" s="399"/>
      <c r="X244" s="55"/>
      <c r="Y244" s="55"/>
      <c r="Z244" s="55"/>
      <c r="AA244" s="399"/>
      <c r="AB244" s="399"/>
      <c r="AC244" s="55"/>
      <c r="AD244" s="55"/>
      <c r="AE244" s="55"/>
      <c r="AF244" s="55"/>
      <c r="AG244" s="55"/>
      <c r="AH244" s="55"/>
      <c r="AI244" s="55"/>
      <c r="AJ244" s="55"/>
      <c r="AK244" s="55"/>
    </row>
    <row r="245" spans="2:37" ht="15.75" customHeight="1">
      <c r="B245" s="55"/>
      <c r="C245" s="55"/>
      <c r="D245" s="55"/>
      <c r="E245" s="55"/>
      <c r="F245" s="55"/>
      <c r="G245" s="55"/>
      <c r="H245" s="399"/>
      <c r="I245" s="55"/>
      <c r="J245" s="55"/>
      <c r="K245" s="55"/>
      <c r="L245" s="399"/>
      <c r="M245" s="399"/>
      <c r="N245" s="55"/>
      <c r="O245" s="55"/>
      <c r="P245" s="55"/>
      <c r="Q245" s="399"/>
      <c r="R245" s="399"/>
      <c r="S245" s="55"/>
      <c r="T245" s="55"/>
      <c r="U245" s="55"/>
      <c r="V245" s="399"/>
      <c r="W245" s="399"/>
      <c r="X245" s="55"/>
      <c r="Y245" s="55"/>
      <c r="Z245" s="55"/>
      <c r="AA245" s="399"/>
      <c r="AB245" s="399"/>
      <c r="AC245" s="55"/>
      <c r="AD245" s="55"/>
      <c r="AE245" s="55"/>
      <c r="AF245" s="55"/>
      <c r="AG245" s="55"/>
      <c r="AH245" s="55"/>
      <c r="AI245" s="55"/>
      <c r="AJ245" s="55"/>
      <c r="AK245" s="55"/>
    </row>
    <row r="246" spans="2:37" ht="15.75" customHeight="1">
      <c r="B246" s="55"/>
      <c r="C246" s="55"/>
      <c r="D246" s="55"/>
      <c r="E246" s="55"/>
      <c r="F246" s="55"/>
      <c r="G246" s="55"/>
      <c r="H246" s="399"/>
      <c r="I246" s="55"/>
      <c r="J246" s="55"/>
      <c r="K246" s="55"/>
      <c r="L246" s="399"/>
      <c r="M246" s="399"/>
      <c r="N246" s="55"/>
      <c r="O246" s="55"/>
      <c r="P246" s="55"/>
      <c r="Q246" s="399"/>
      <c r="R246" s="399"/>
      <c r="S246" s="55"/>
      <c r="T246" s="55"/>
      <c r="U246" s="55"/>
      <c r="V246" s="399"/>
      <c r="W246" s="399"/>
      <c r="X246" s="55"/>
      <c r="Y246" s="55"/>
      <c r="Z246" s="55"/>
      <c r="AA246" s="399"/>
      <c r="AB246" s="399"/>
      <c r="AC246" s="55"/>
      <c r="AD246" s="55"/>
      <c r="AE246" s="55"/>
      <c r="AF246" s="55"/>
      <c r="AG246" s="55"/>
      <c r="AH246" s="55"/>
      <c r="AI246" s="55"/>
      <c r="AJ246" s="55"/>
      <c r="AK246" s="55"/>
    </row>
    <row r="247" spans="2:37" ht="15.75" customHeight="1">
      <c r="B247" s="55"/>
      <c r="C247" s="55"/>
      <c r="D247" s="55"/>
      <c r="E247" s="55"/>
      <c r="F247" s="55"/>
      <c r="G247" s="55"/>
      <c r="H247" s="399"/>
      <c r="I247" s="55"/>
      <c r="J247" s="55"/>
      <c r="K247" s="55"/>
      <c r="L247" s="399"/>
      <c r="M247" s="399"/>
      <c r="N247" s="55"/>
      <c r="O247" s="55"/>
      <c r="P247" s="55"/>
      <c r="Q247" s="399"/>
      <c r="R247" s="399"/>
      <c r="S247" s="55"/>
      <c r="T247" s="55"/>
      <c r="U247" s="55"/>
      <c r="V247" s="399"/>
      <c r="W247" s="399"/>
      <c r="X247" s="55"/>
      <c r="Y247" s="55"/>
      <c r="Z247" s="55"/>
      <c r="AA247" s="399"/>
      <c r="AB247" s="399"/>
      <c r="AC247" s="55"/>
      <c r="AD247" s="55"/>
      <c r="AE247" s="55"/>
      <c r="AF247" s="55"/>
      <c r="AG247" s="55"/>
      <c r="AH247" s="55"/>
      <c r="AI247" s="55"/>
      <c r="AJ247" s="55"/>
      <c r="AK247" s="55"/>
    </row>
    <row r="248" spans="2:37" ht="15.75" customHeight="1">
      <c r="B248" s="55"/>
      <c r="C248" s="55"/>
      <c r="D248" s="55"/>
      <c r="E248" s="55"/>
      <c r="F248" s="55"/>
      <c r="G248" s="55"/>
      <c r="H248" s="399"/>
      <c r="I248" s="55"/>
      <c r="J248" s="55"/>
      <c r="K248" s="55"/>
      <c r="L248" s="399"/>
      <c r="M248" s="399"/>
      <c r="N248" s="55"/>
      <c r="O248" s="55"/>
      <c r="P248" s="55"/>
      <c r="Q248" s="399"/>
      <c r="R248" s="399"/>
      <c r="S248" s="55"/>
      <c r="T248" s="55"/>
      <c r="U248" s="55"/>
      <c r="V248" s="399"/>
      <c r="W248" s="399"/>
      <c r="X248" s="55"/>
      <c r="Y248" s="55"/>
      <c r="Z248" s="55"/>
      <c r="AA248" s="399"/>
      <c r="AB248" s="399"/>
      <c r="AC248" s="55"/>
      <c r="AD248" s="55"/>
      <c r="AE248" s="55"/>
      <c r="AF248" s="55"/>
      <c r="AG248" s="55"/>
      <c r="AH248" s="55"/>
      <c r="AI248" s="55"/>
      <c r="AJ248" s="55"/>
      <c r="AK248" s="55"/>
    </row>
    <row r="249" spans="2:37" ht="15.75" customHeight="1">
      <c r="B249" s="55"/>
      <c r="C249" s="55"/>
      <c r="D249" s="55"/>
      <c r="E249" s="55"/>
      <c r="F249" s="55"/>
      <c r="G249" s="55"/>
      <c r="H249" s="399"/>
      <c r="I249" s="55"/>
      <c r="J249" s="55"/>
      <c r="K249" s="55"/>
      <c r="L249" s="399"/>
      <c r="M249" s="399"/>
      <c r="N249" s="55"/>
      <c r="O249" s="55"/>
      <c r="P249" s="55"/>
      <c r="Q249" s="399"/>
      <c r="R249" s="399"/>
      <c r="S249" s="55"/>
      <c r="T249" s="55"/>
      <c r="U249" s="55"/>
      <c r="V249" s="399"/>
      <c r="W249" s="399"/>
      <c r="X249" s="55"/>
      <c r="Y249" s="55"/>
      <c r="Z249" s="55"/>
      <c r="AA249" s="399"/>
      <c r="AB249" s="399"/>
      <c r="AC249" s="55"/>
      <c r="AD249" s="55"/>
      <c r="AE249" s="55"/>
      <c r="AF249" s="55"/>
      <c r="AG249" s="55"/>
      <c r="AH249" s="55"/>
      <c r="AI249" s="55"/>
      <c r="AJ249" s="55"/>
      <c r="AK249" s="55"/>
    </row>
    <row r="250" spans="2:37" ht="15.75" customHeight="1">
      <c r="B250" s="55"/>
      <c r="C250" s="55"/>
      <c r="D250" s="55"/>
      <c r="E250" s="55"/>
      <c r="F250" s="55"/>
      <c r="G250" s="55"/>
      <c r="H250" s="399"/>
      <c r="I250" s="55"/>
      <c r="J250" s="55"/>
      <c r="K250" s="55"/>
      <c r="L250" s="399"/>
      <c r="M250" s="399"/>
      <c r="N250" s="55"/>
      <c r="O250" s="55"/>
      <c r="P250" s="55"/>
      <c r="Q250" s="399"/>
      <c r="R250" s="399"/>
      <c r="S250" s="55"/>
      <c r="T250" s="55"/>
      <c r="U250" s="55"/>
      <c r="V250" s="399"/>
      <c r="W250" s="399"/>
      <c r="X250" s="55"/>
      <c r="Y250" s="55"/>
      <c r="Z250" s="55"/>
      <c r="AA250" s="399"/>
      <c r="AB250" s="399"/>
      <c r="AC250" s="55"/>
      <c r="AD250" s="55"/>
      <c r="AE250" s="55"/>
      <c r="AF250" s="55"/>
      <c r="AG250" s="55"/>
      <c r="AH250" s="55"/>
      <c r="AI250" s="55"/>
      <c r="AJ250" s="55"/>
      <c r="AK250" s="55"/>
    </row>
    <row r="251" spans="2:37" ht="15.75" customHeight="1">
      <c r="B251" s="55"/>
      <c r="C251" s="55"/>
      <c r="D251" s="55"/>
      <c r="E251" s="55"/>
      <c r="F251" s="55"/>
      <c r="G251" s="55"/>
      <c r="H251" s="399"/>
      <c r="I251" s="55"/>
      <c r="J251" s="55"/>
      <c r="K251" s="55"/>
      <c r="L251" s="399"/>
      <c r="M251" s="399"/>
      <c r="N251" s="55"/>
      <c r="O251" s="55"/>
      <c r="P251" s="55"/>
      <c r="Q251" s="399"/>
      <c r="R251" s="399"/>
      <c r="S251" s="55"/>
      <c r="T251" s="55"/>
      <c r="U251" s="55"/>
      <c r="V251" s="399"/>
      <c r="W251" s="399"/>
      <c r="X251" s="55"/>
      <c r="Y251" s="55"/>
      <c r="Z251" s="55"/>
      <c r="AA251" s="399"/>
      <c r="AB251" s="399"/>
      <c r="AC251" s="55"/>
      <c r="AD251" s="55"/>
      <c r="AE251" s="55"/>
      <c r="AF251" s="55"/>
      <c r="AG251" s="55"/>
      <c r="AH251" s="55"/>
      <c r="AI251" s="55"/>
      <c r="AJ251" s="55"/>
      <c r="AK251" s="55"/>
    </row>
    <row r="252" spans="2:37" ht="15.75" customHeight="1">
      <c r="B252" s="55"/>
      <c r="C252" s="55"/>
      <c r="D252" s="55"/>
      <c r="E252" s="55"/>
      <c r="F252" s="55"/>
      <c r="G252" s="55"/>
      <c r="H252" s="399"/>
      <c r="I252" s="55"/>
      <c r="J252" s="55"/>
      <c r="K252" s="55"/>
      <c r="L252" s="399"/>
      <c r="M252" s="399"/>
      <c r="N252" s="55"/>
      <c r="O252" s="55"/>
      <c r="P252" s="55"/>
      <c r="Q252" s="399"/>
      <c r="R252" s="399"/>
      <c r="S252" s="55"/>
      <c r="T252" s="55"/>
      <c r="U252" s="55"/>
      <c r="V252" s="399"/>
      <c r="W252" s="399"/>
      <c r="X252" s="55"/>
      <c r="Y252" s="55"/>
      <c r="Z252" s="55"/>
      <c r="AA252" s="399"/>
      <c r="AB252" s="399"/>
      <c r="AC252" s="55"/>
      <c r="AD252" s="55"/>
      <c r="AE252" s="55"/>
      <c r="AF252" s="55"/>
      <c r="AG252" s="55"/>
      <c r="AH252" s="55"/>
      <c r="AI252" s="55"/>
      <c r="AJ252" s="55"/>
      <c r="AK252" s="55"/>
    </row>
    <row r="253" spans="2:37" ht="15.75" customHeight="1">
      <c r="B253" s="55"/>
      <c r="C253" s="55"/>
      <c r="D253" s="55"/>
      <c r="E253" s="55"/>
      <c r="F253" s="55"/>
      <c r="G253" s="55"/>
      <c r="H253" s="399"/>
      <c r="I253" s="55"/>
      <c r="J253" s="55"/>
      <c r="K253" s="55"/>
      <c r="L253" s="399"/>
      <c r="M253" s="399"/>
      <c r="N253" s="55"/>
      <c r="O253" s="55"/>
      <c r="P253" s="55"/>
      <c r="Q253" s="399"/>
      <c r="R253" s="399"/>
      <c r="S253" s="55"/>
      <c r="T253" s="55"/>
      <c r="U253" s="55"/>
      <c r="V253" s="399"/>
      <c r="W253" s="399"/>
      <c r="X253" s="55"/>
      <c r="Y253" s="55"/>
      <c r="Z253" s="55"/>
      <c r="AA253" s="399"/>
      <c r="AB253" s="399"/>
      <c r="AC253" s="55"/>
      <c r="AD253" s="55"/>
      <c r="AE253" s="55"/>
      <c r="AF253" s="55"/>
      <c r="AG253" s="55"/>
      <c r="AH253" s="55"/>
      <c r="AI253" s="55"/>
      <c r="AJ253" s="55"/>
      <c r="AK253" s="55"/>
    </row>
    <row r="254" spans="2:37" ht="15.75" customHeight="1">
      <c r="B254" s="55"/>
      <c r="C254" s="55"/>
      <c r="D254" s="55"/>
      <c r="E254" s="55"/>
      <c r="F254" s="55"/>
      <c r="G254" s="55"/>
      <c r="H254" s="399"/>
      <c r="I254" s="55"/>
      <c r="J254" s="55"/>
      <c r="K254" s="55"/>
      <c r="L254" s="399"/>
      <c r="M254" s="399"/>
      <c r="N254" s="55"/>
      <c r="O254" s="55"/>
      <c r="P254" s="55"/>
      <c r="Q254" s="399"/>
      <c r="R254" s="399"/>
      <c r="S254" s="55"/>
      <c r="T254" s="55"/>
      <c r="U254" s="55"/>
      <c r="V254" s="399"/>
      <c r="W254" s="399"/>
      <c r="X254" s="55"/>
      <c r="Y254" s="55"/>
      <c r="Z254" s="55"/>
      <c r="AA254" s="399"/>
      <c r="AB254" s="399"/>
      <c r="AC254" s="55"/>
      <c r="AD254" s="55"/>
      <c r="AE254" s="55"/>
      <c r="AF254" s="55"/>
      <c r="AG254" s="55"/>
      <c r="AH254" s="55"/>
      <c r="AI254" s="55"/>
      <c r="AJ254" s="55"/>
      <c r="AK254" s="55"/>
    </row>
    <row r="255" spans="2:37" ht="15.75" customHeight="1">
      <c r="B255" s="55"/>
      <c r="C255" s="55"/>
      <c r="D255" s="55"/>
      <c r="E255" s="55"/>
      <c r="F255" s="55"/>
      <c r="G255" s="55"/>
      <c r="H255" s="399"/>
      <c r="I255" s="55"/>
      <c r="J255" s="55"/>
      <c r="K255" s="55"/>
      <c r="L255" s="399"/>
      <c r="M255" s="399"/>
      <c r="N255" s="55"/>
      <c r="O255" s="55"/>
      <c r="P255" s="55"/>
      <c r="Q255" s="399"/>
      <c r="R255" s="399"/>
      <c r="S255" s="55"/>
      <c r="T255" s="55"/>
      <c r="U255" s="55"/>
      <c r="V255" s="399"/>
      <c r="W255" s="399"/>
      <c r="X255" s="55"/>
      <c r="Y255" s="55"/>
      <c r="Z255" s="55"/>
      <c r="AA255" s="399"/>
      <c r="AB255" s="399"/>
      <c r="AC255" s="55"/>
      <c r="AD255" s="55"/>
      <c r="AE255" s="55"/>
      <c r="AF255" s="55"/>
      <c r="AG255" s="55"/>
      <c r="AH255" s="55"/>
      <c r="AI255" s="55"/>
      <c r="AJ255" s="55"/>
      <c r="AK255" s="55"/>
    </row>
    <row r="256" spans="2:37" ht="15.75" customHeight="1">
      <c r="B256" s="55"/>
      <c r="C256" s="55"/>
      <c r="D256" s="55"/>
      <c r="E256" s="55"/>
      <c r="F256" s="55"/>
      <c r="G256" s="55"/>
      <c r="H256" s="399"/>
      <c r="I256" s="55"/>
      <c r="J256" s="55"/>
      <c r="K256" s="55"/>
      <c r="L256" s="399"/>
      <c r="M256" s="399"/>
      <c r="N256" s="55"/>
      <c r="O256" s="55"/>
      <c r="P256" s="55"/>
      <c r="Q256" s="399"/>
      <c r="R256" s="399"/>
      <c r="S256" s="55"/>
      <c r="T256" s="55"/>
      <c r="U256" s="55"/>
      <c r="V256" s="399"/>
      <c r="W256" s="399"/>
      <c r="X256" s="55"/>
      <c r="Y256" s="55"/>
      <c r="Z256" s="55"/>
      <c r="AA256" s="399"/>
      <c r="AB256" s="399"/>
      <c r="AC256" s="55"/>
      <c r="AD256" s="55"/>
      <c r="AE256" s="55"/>
      <c r="AF256" s="55"/>
      <c r="AG256" s="55"/>
      <c r="AH256" s="55"/>
      <c r="AI256" s="55"/>
      <c r="AJ256" s="55"/>
      <c r="AK256" s="55"/>
    </row>
    <row r="257" spans="2:37" ht="15.75" customHeight="1">
      <c r="B257" s="55"/>
      <c r="C257" s="55"/>
      <c r="D257" s="55"/>
      <c r="E257" s="55"/>
      <c r="F257" s="55"/>
      <c r="G257" s="55"/>
      <c r="H257" s="399"/>
      <c r="I257" s="55"/>
      <c r="J257" s="55"/>
      <c r="K257" s="55"/>
      <c r="L257" s="399"/>
      <c r="M257" s="399"/>
      <c r="N257" s="55"/>
      <c r="O257" s="55"/>
      <c r="P257" s="55"/>
      <c r="Q257" s="399"/>
      <c r="R257" s="399"/>
      <c r="S257" s="55"/>
      <c r="T257" s="55"/>
      <c r="U257" s="55"/>
      <c r="V257" s="399"/>
      <c r="W257" s="399"/>
      <c r="X257" s="55"/>
      <c r="Y257" s="55"/>
      <c r="Z257" s="55"/>
      <c r="AA257" s="399"/>
      <c r="AB257" s="399"/>
      <c r="AC257" s="55"/>
      <c r="AD257" s="55"/>
      <c r="AE257" s="55"/>
      <c r="AF257" s="55"/>
      <c r="AG257" s="55"/>
      <c r="AH257" s="55"/>
      <c r="AI257" s="55"/>
      <c r="AJ257" s="55"/>
      <c r="AK257" s="55"/>
    </row>
    <row r="258" spans="2:37" ht="15.75" customHeight="1">
      <c r="B258" s="55"/>
      <c r="C258" s="55"/>
      <c r="D258" s="55"/>
      <c r="E258" s="55"/>
      <c r="F258" s="55"/>
      <c r="G258" s="55"/>
      <c r="H258" s="399"/>
      <c r="I258" s="55"/>
      <c r="J258" s="55"/>
      <c r="K258" s="55"/>
      <c r="L258" s="399"/>
      <c r="M258" s="399"/>
      <c r="N258" s="55"/>
      <c r="O258" s="55"/>
      <c r="P258" s="55"/>
      <c r="Q258" s="399"/>
      <c r="R258" s="399"/>
      <c r="S258" s="55"/>
      <c r="T258" s="55"/>
      <c r="U258" s="55"/>
      <c r="V258" s="399"/>
      <c r="W258" s="399"/>
      <c r="X258" s="55"/>
      <c r="Y258" s="55"/>
      <c r="Z258" s="55"/>
      <c r="AA258" s="399"/>
      <c r="AB258" s="399"/>
      <c r="AC258" s="55"/>
      <c r="AD258" s="55"/>
      <c r="AE258" s="55"/>
      <c r="AF258" s="55"/>
      <c r="AG258" s="55"/>
      <c r="AH258" s="55"/>
      <c r="AI258" s="55"/>
      <c r="AJ258" s="55"/>
      <c r="AK258" s="55"/>
    </row>
    <row r="259" spans="2:37" ht="15.75" customHeight="1">
      <c r="B259" s="55"/>
      <c r="C259" s="55"/>
      <c r="D259" s="55"/>
      <c r="E259" s="55"/>
      <c r="F259" s="55"/>
      <c r="G259" s="55"/>
      <c r="H259" s="399"/>
      <c r="I259" s="55"/>
      <c r="J259" s="55"/>
      <c r="K259" s="55"/>
      <c r="L259" s="399"/>
      <c r="M259" s="399"/>
      <c r="N259" s="55"/>
      <c r="O259" s="55"/>
      <c r="P259" s="55"/>
      <c r="Q259" s="399"/>
      <c r="R259" s="399"/>
      <c r="S259" s="55"/>
      <c r="T259" s="55"/>
      <c r="U259" s="55"/>
      <c r="V259" s="399"/>
      <c r="W259" s="399"/>
      <c r="X259" s="55"/>
      <c r="Y259" s="55"/>
      <c r="Z259" s="55"/>
      <c r="AA259" s="399"/>
      <c r="AB259" s="399"/>
      <c r="AC259" s="55"/>
      <c r="AD259" s="55"/>
      <c r="AE259" s="55"/>
      <c r="AF259" s="55"/>
      <c r="AG259" s="55"/>
      <c r="AH259" s="55"/>
      <c r="AI259" s="55"/>
      <c r="AJ259" s="55"/>
      <c r="AK259" s="55"/>
    </row>
    <row r="260" spans="2:37" ht="15.75" customHeight="1">
      <c r="B260" s="55"/>
      <c r="C260" s="55"/>
      <c r="D260" s="55"/>
      <c r="E260" s="55"/>
      <c r="F260" s="55"/>
      <c r="G260" s="55"/>
      <c r="H260" s="399"/>
      <c r="I260" s="55"/>
      <c r="J260" s="55"/>
      <c r="K260" s="55"/>
      <c r="L260" s="399"/>
      <c r="M260" s="399"/>
      <c r="N260" s="55"/>
      <c r="O260" s="55"/>
      <c r="P260" s="55"/>
      <c r="Q260" s="399"/>
      <c r="R260" s="399"/>
      <c r="S260" s="55"/>
      <c r="T260" s="55"/>
      <c r="U260" s="55"/>
      <c r="V260" s="399"/>
      <c r="W260" s="399"/>
      <c r="X260" s="55"/>
      <c r="Y260" s="55"/>
      <c r="Z260" s="55"/>
      <c r="AA260" s="399"/>
      <c r="AB260" s="399"/>
      <c r="AC260" s="55"/>
      <c r="AD260" s="55"/>
      <c r="AE260" s="55"/>
      <c r="AF260" s="55"/>
      <c r="AG260" s="55"/>
      <c r="AH260" s="55"/>
      <c r="AI260" s="55"/>
      <c r="AJ260" s="55"/>
      <c r="AK260" s="55"/>
    </row>
    <row r="261" spans="2:37" ht="15.75" customHeight="1">
      <c r="B261" s="55"/>
      <c r="C261" s="55"/>
      <c r="D261" s="55"/>
      <c r="E261" s="55"/>
      <c r="F261" s="55"/>
      <c r="G261" s="55"/>
      <c r="H261" s="399"/>
      <c r="I261" s="55"/>
      <c r="J261" s="55"/>
      <c r="K261" s="55"/>
      <c r="L261" s="399"/>
      <c r="M261" s="399"/>
      <c r="N261" s="55"/>
      <c r="O261" s="55"/>
      <c r="P261" s="55"/>
      <c r="Q261" s="399"/>
      <c r="R261" s="399"/>
      <c r="S261" s="55"/>
      <c r="T261" s="55"/>
      <c r="U261" s="55"/>
      <c r="V261" s="399"/>
      <c r="W261" s="399"/>
      <c r="X261" s="55"/>
      <c r="Y261" s="55"/>
      <c r="Z261" s="55"/>
      <c r="AA261" s="399"/>
      <c r="AB261" s="399"/>
      <c r="AC261" s="55"/>
      <c r="AD261" s="55"/>
      <c r="AE261" s="55"/>
      <c r="AF261" s="55"/>
      <c r="AG261" s="55"/>
      <c r="AH261" s="55"/>
      <c r="AI261" s="55"/>
      <c r="AJ261" s="55"/>
      <c r="AK261" s="55"/>
    </row>
    <row r="262" spans="2:37" ht="15.75" customHeight="1">
      <c r="B262" s="55"/>
      <c r="C262" s="55"/>
      <c r="D262" s="55"/>
      <c r="E262" s="55"/>
      <c r="F262" s="55"/>
      <c r="G262" s="55"/>
      <c r="H262" s="399"/>
      <c r="I262" s="55"/>
      <c r="J262" s="55"/>
      <c r="K262" s="55"/>
      <c r="L262" s="399"/>
      <c r="M262" s="399"/>
      <c r="N262" s="55"/>
      <c r="O262" s="55"/>
      <c r="P262" s="55"/>
      <c r="Q262" s="399"/>
      <c r="R262" s="399"/>
      <c r="S262" s="55"/>
      <c r="T262" s="55"/>
      <c r="U262" s="55"/>
      <c r="V262" s="399"/>
      <c r="W262" s="399"/>
      <c r="X262" s="55"/>
      <c r="Y262" s="55"/>
      <c r="Z262" s="55"/>
      <c r="AA262" s="399"/>
      <c r="AB262" s="399"/>
      <c r="AC262" s="55"/>
      <c r="AD262" s="55"/>
      <c r="AE262" s="55"/>
      <c r="AF262" s="55"/>
      <c r="AG262" s="55"/>
      <c r="AH262" s="55"/>
      <c r="AI262" s="55"/>
      <c r="AJ262" s="55"/>
      <c r="AK262" s="55"/>
    </row>
    <row r="263" spans="2:37" ht="15.75" customHeight="1">
      <c r="B263" s="55"/>
      <c r="C263" s="55"/>
      <c r="D263" s="55"/>
      <c r="E263" s="55"/>
      <c r="F263" s="55"/>
      <c r="G263" s="55"/>
      <c r="H263" s="399"/>
      <c r="I263" s="55"/>
      <c r="J263" s="55"/>
      <c r="K263" s="55"/>
      <c r="L263" s="399"/>
      <c r="M263" s="399"/>
      <c r="N263" s="55"/>
      <c r="O263" s="55"/>
      <c r="P263" s="55"/>
      <c r="Q263" s="399"/>
      <c r="R263" s="399"/>
      <c r="S263" s="55"/>
      <c r="T263" s="55"/>
      <c r="U263" s="55"/>
      <c r="V263" s="399"/>
      <c r="W263" s="399"/>
      <c r="X263" s="55"/>
      <c r="Y263" s="55"/>
      <c r="Z263" s="55"/>
      <c r="AA263" s="399"/>
      <c r="AB263" s="399"/>
      <c r="AC263" s="55"/>
      <c r="AD263" s="55"/>
      <c r="AE263" s="55"/>
      <c r="AF263" s="55"/>
      <c r="AG263" s="55"/>
      <c r="AH263" s="55"/>
      <c r="AI263" s="55"/>
      <c r="AJ263" s="55"/>
      <c r="AK263" s="55"/>
    </row>
    <row r="264" spans="2:37" ht="15.75" customHeight="1">
      <c r="B264" s="55"/>
      <c r="C264" s="55"/>
      <c r="D264" s="55"/>
      <c r="E264" s="55"/>
      <c r="F264" s="55"/>
      <c r="G264" s="55"/>
      <c r="H264" s="399"/>
      <c r="I264" s="55"/>
      <c r="J264" s="55"/>
      <c r="K264" s="55"/>
      <c r="L264" s="399"/>
      <c r="M264" s="399"/>
      <c r="N264" s="55"/>
      <c r="O264" s="55"/>
      <c r="P264" s="55"/>
      <c r="Q264" s="399"/>
      <c r="R264" s="399"/>
      <c r="S264" s="55"/>
      <c r="T264" s="55"/>
      <c r="U264" s="55"/>
      <c r="V264" s="399"/>
      <c r="W264" s="399"/>
      <c r="X264" s="55"/>
      <c r="Y264" s="55"/>
      <c r="Z264" s="55"/>
      <c r="AA264" s="399"/>
      <c r="AB264" s="399"/>
      <c r="AC264" s="55"/>
      <c r="AD264" s="55"/>
      <c r="AE264" s="55"/>
      <c r="AF264" s="55"/>
      <c r="AG264" s="55"/>
      <c r="AH264" s="55"/>
      <c r="AI264" s="55"/>
      <c r="AJ264" s="55"/>
      <c r="AK264" s="55"/>
    </row>
    <row r="265" spans="2:37" ht="15.75" customHeight="1">
      <c r="B265" s="55"/>
      <c r="C265" s="55"/>
      <c r="D265" s="55"/>
      <c r="E265" s="55"/>
      <c r="F265" s="55"/>
      <c r="G265" s="55"/>
      <c r="H265" s="399"/>
      <c r="I265" s="55"/>
      <c r="J265" s="55"/>
      <c r="K265" s="55"/>
      <c r="L265" s="399"/>
      <c r="M265" s="399"/>
      <c r="N265" s="55"/>
      <c r="O265" s="55"/>
      <c r="P265" s="55"/>
      <c r="Q265" s="399"/>
      <c r="R265" s="399"/>
      <c r="S265" s="55"/>
      <c r="T265" s="55"/>
      <c r="U265" s="55"/>
      <c r="V265" s="399"/>
      <c r="W265" s="399"/>
      <c r="X265" s="55"/>
      <c r="Y265" s="55"/>
      <c r="Z265" s="55"/>
      <c r="AA265" s="399"/>
      <c r="AB265" s="399"/>
      <c r="AC265" s="55"/>
      <c r="AD265" s="55"/>
      <c r="AE265" s="55"/>
      <c r="AF265" s="55"/>
      <c r="AG265" s="55"/>
      <c r="AH265" s="55"/>
      <c r="AI265" s="55"/>
      <c r="AJ265" s="55"/>
      <c r="AK265" s="55"/>
    </row>
    <row r="266" spans="2:37" ht="15.75" customHeight="1">
      <c r="B266" s="55"/>
      <c r="C266" s="55"/>
      <c r="D266" s="55"/>
      <c r="E266" s="55"/>
      <c r="F266" s="55"/>
      <c r="G266" s="55"/>
      <c r="H266" s="399"/>
      <c r="I266" s="55"/>
      <c r="J266" s="55"/>
      <c r="K266" s="55"/>
      <c r="L266" s="399"/>
      <c r="M266" s="399"/>
      <c r="N266" s="55"/>
      <c r="O266" s="55"/>
      <c r="P266" s="55"/>
      <c r="Q266" s="399"/>
      <c r="R266" s="399"/>
      <c r="S266" s="55"/>
      <c r="T266" s="55"/>
      <c r="U266" s="55"/>
      <c r="V266" s="399"/>
      <c r="W266" s="399"/>
      <c r="X266" s="55"/>
      <c r="Y266" s="55"/>
      <c r="Z266" s="55"/>
      <c r="AA266" s="399"/>
      <c r="AB266" s="399"/>
      <c r="AC266" s="55"/>
      <c r="AD266" s="55"/>
      <c r="AE266" s="55"/>
      <c r="AF266" s="55"/>
      <c r="AG266" s="55"/>
      <c r="AH266" s="55"/>
      <c r="AI266" s="55"/>
      <c r="AJ266" s="55"/>
      <c r="AK266" s="55"/>
    </row>
    <row r="267" spans="2:37" ht="15.75" customHeight="1">
      <c r="B267" s="55"/>
      <c r="C267" s="55"/>
      <c r="D267" s="55"/>
      <c r="E267" s="55"/>
      <c r="F267" s="55"/>
      <c r="G267" s="55"/>
      <c r="H267" s="399"/>
      <c r="I267" s="55"/>
      <c r="J267" s="55"/>
      <c r="K267" s="55"/>
      <c r="L267" s="399"/>
      <c r="M267" s="399"/>
      <c r="N267" s="55"/>
      <c r="O267" s="55"/>
      <c r="P267" s="55"/>
      <c r="Q267" s="399"/>
      <c r="R267" s="399"/>
      <c r="S267" s="55"/>
      <c r="T267" s="55"/>
      <c r="U267" s="55"/>
      <c r="V267" s="399"/>
      <c r="W267" s="399"/>
      <c r="X267" s="55"/>
      <c r="Y267" s="55"/>
      <c r="Z267" s="55"/>
      <c r="AA267" s="399"/>
      <c r="AB267" s="399"/>
      <c r="AC267" s="55"/>
      <c r="AD267" s="55"/>
      <c r="AE267" s="55"/>
      <c r="AF267" s="55"/>
      <c r="AG267" s="55"/>
      <c r="AH267" s="55"/>
      <c r="AI267" s="55"/>
      <c r="AJ267" s="55"/>
      <c r="AK267" s="55"/>
    </row>
    <row r="268" spans="2:37" ht="15.75" customHeight="1">
      <c r="B268" s="55"/>
      <c r="C268" s="55"/>
      <c r="D268" s="55"/>
      <c r="E268" s="55"/>
      <c r="F268" s="55"/>
      <c r="G268" s="55"/>
      <c r="H268" s="399"/>
      <c r="I268" s="55"/>
      <c r="J268" s="55"/>
      <c r="K268" s="55"/>
      <c r="L268" s="399"/>
      <c r="M268" s="399"/>
      <c r="N268" s="55"/>
      <c r="O268" s="55"/>
      <c r="P268" s="55"/>
      <c r="Q268" s="399"/>
      <c r="R268" s="399"/>
      <c r="S268" s="55"/>
      <c r="T268" s="55"/>
      <c r="U268" s="55"/>
      <c r="V268" s="399"/>
      <c r="W268" s="399"/>
      <c r="X268" s="55"/>
      <c r="Y268" s="55"/>
      <c r="Z268" s="55"/>
      <c r="AA268" s="399"/>
      <c r="AB268" s="399"/>
      <c r="AC268" s="55"/>
      <c r="AD268" s="55"/>
      <c r="AE268" s="55"/>
      <c r="AF268" s="55"/>
      <c r="AG268" s="55"/>
      <c r="AH268" s="55"/>
      <c r="AI268" s="55"/>
      <c r="AJ268" s="55"/>
      <c r="AK268" s="55"/>
    </row>
    <row r="269" spans="2:37" ht="15.75" customHeight="1">
      <c r="B269" s="55"/>
      <c r="C269" s="55"/>
      <c r="D269" s="55"/>
      <c r="E269" s="55"/>
      <c r="F269" s="55"/>
      <c r="G269" s="55"/>
      <c r="H269" s="399"/>
      <c r="I269" s="55"/>
      <c r="J269" s="55"/>
      <c r="K269" s="55"/>
      <c r="L269" s="399"/>
      <c r="M269" s="399"/>
      <c r="N269" s="55"/>
      <c r="O269" s="55"/>
      <c r="P269" s="55"/>
      <c r="Q269" s="399"/>
      <c r="R269" s="399"/>
      <c r="S269" s="55"/>
      <c r="T269" s="55"/>
      <c r="U269" s="55"/>
      <c r="V269" s="399"/>
      <c r="W269" s="399"/>
      <c r="X269" s="55"/>
      <c r="Y269" s="55"/>
      <c r="Z269" s="55"/>
      <c r="AA269" s="399"/>
      <c r="AB269" s="399"/>
      <c r="AC269" s="55"/>
      <c r="AD269" s="55"/>
      <c r="AE269" s="55"/>
      <c r="AF269" s="55"/>
      <c r="AG269" s="55"/>
      <c r="AH269" s="55"/>
      <c r="AI269" s="55"/>
      <c r="AJ269" s="55"/>
      <c r="AK269" s="55"/>
    </row>
    <row r="270" spans="2:37" ht="15.75" customHeight="1">
      <c r="B270" s="55"/>
      <c r="C270" s="55"/>
      <c r="D270" s="55"/>
      <c r="E270" s="55"/>
      <c r="F270" s="55"/>
      <c r="G270" s="55"/>
      <c r="H270" s="399"/>
      <c r="I270" s="55"/>
      <c r="J270" s="55"/>
      <c r="K270" s="55"/>
      <c r="L270" s="399"/>
      <c r="M270" s="399"/>
      <c r="N270" s="55"/>
      <c r="O270" s="55"/>
      <c r="P270" s="55"/>
      <c r="Q270" s="399"/>
      <c r="R270" s="399"/>
      <c r="S270" s="55"/>
      <c r="T270" s="55"/>
      <c r="U270" s="55"/>
      <c r="V270" s="399"/>
      <c r="W270" s="399"/>
      <c r="X270" s="55"/>
      <c r="Y270" s="55"/>
      <c r="Z270" s="55"/>
      <c r="AA270" s="399"/>
      <c r="AB270" s="399"/>
      <c r="AC270" s="55"/>
      <c r="AD270" s="55"/>
      <c r="AE270" s="55"/>
      <c r="AF270" s="55"/>
      <c r="AG270" s="55"/>
      <c r="AH270" s="55"/>
      <c r="AI270" s="55"/>
      <c r="AJ270" s="55"/>
      <c r="AK270" s="55"/>
    </row>
    <row r="271" spans="2:37" ht="15.75" customHeight="1">
      <c r="B271" s="55"/>
      <c r="C271" s="55"/>
      <c r="D271" s="55"/>
      <c r="E271" s="55"/>
      <c r="F271" s="55"/>
      <c r="G271" s="55"/>
      <c r="H271" s="399"/>
      <c r="I271" s="55"/>
      <c r="J271" s="55"/>
      <c r="K271" s="55"/>
      <c r="L271" s="399"/>
      <c r="M271" s="399"/>
      <c r="N271" s="55"/>
      <c r="O271" s="55"/>
      <c r="P271" s="55"/>
      <c r="Q271" s="399"/>
      <c r="R271" s="399"/>
      <c r="S271" s="55"/>
      <c r="T271" s="55"/>
      <c r="U271" s="55"/>
      <c r="V271" s="399"/>
      <c r="W271" s="399"/>
      <c r="X271" s="55"/>
      <c r="Y271" s="55"/>
      <c r="Z271" s="55"/>
      <c r="AA271" s="399"/>
      <c r="AB271" s="399"/>
      <c r="AC271" s="55"/>
      <c r="AD271" s="55"/>
      <c r="AE271" s="55"/>
      <c r="AF271" s="55"/>
      <c r="AG271" s="55"/>
      <c r="AH271" s="55"/>
      <c r="AI271" s="55"/>
      <c r="AJ271" s="55"/>
      <c r="AK271" s="55"/>
    </row>
    <row r="272" spans="2:37" ht="15.75" customHeight="1">
      <c r="B272" s="55"/>
      <c r="C272" s="55"/>
      <c r="D272" s="55"/>
      <c r="E272" s="55"/>
      <c r="F272" s="55"/>
      <c r="G272" s="55"/>
      <c r="H272" s="399"/>
      <c r="I272" s="55"/>
      <c r="J272" s="55"/>
      <c r="K272" s="55"/>
      <c r="L272" s="399"/>
      <c r="M272" s="399"/>
      <c r="N272" s="55"/>
      <c r="O272" s="55"/>
      <c r="P272" s="55"/>
      <c r="Q272" s="399"/>
      <c r="R272" s="399"/>
      <c r="S272" s="55"/>
      <c r="T272" s="55"/>
      <c r="U272" s="55"/>
      <c r="V272" s="399"/>
      <c r="W272" s="399"/>
      <c r="X272" s="55"/>
      <c r="Y272" s="55"/>
      <c r="Z272" s="55"/>
      <c r="AA272" s="399"/>
      <c r="AB272" s="399"/>
      <c r="AC272" s="55"/>
      <c r="AD272" s="55"/>
      <c r="AE272" s="55"/>
      <c r="AF272" s="55"/>
      <c r="AG272" s="55"/>
      <c r="AH272" s="55"/>
      <c r="AI272" s="55"/>
      <c r="AJ272" s="55"/>
      <c r="AK272" s="55"/>
    </row>
    <row r="273" spans="2:37" ht="15.75" customHeight="1">
      <c r="B273" s="55"/>
      <c r="C273" s="55"/>
      <c r="D273" s="55"/>
      <c r="E273" s="55"/>
      <c r="F273" s="55"/>
      <c r="G273" s="55"/>
      <c r="H273" s="399"/>
      <c r="I273" s="55"/>
      <c r="J273" s="55"/>
      <c r="K273" s="55"/>
      <c r="L273" s="399"/>
      <c r="M273" s="399"/>
      <c r="N273" s="55"/>
      <c r="O273" s="55"/>
      <c r="P273" s="55"/>
      <c r="Q273" s="399"/>
      <c r="R273" s="399"/>
      <c r="S273" s="55"/>
      <c r="T273" s="55"/>
      <c r="U273" s="55"/>
      <c r="V273" s="399"/>
      <c r="W273" s="399"/>
      <c r="X273" s="55"/>
      <c r="Y273" s="55"/>
      <c r="Z273" s="55"/>
      <c r="AA273" s="399"/>
      <c r="AB273" s="399"/>
      <c r="AC273" s="55"/>
      <c r="AD273" s="55"/>
      <c r="AE273" s="55"/>
      <c r="AF273" s="55"/>
      <c r="AG273" s="55"/>
      <c r="AH273" s="55"/>
      <c r="AI273" s="55"/>
      <c r="AJ273" s="55"/>
      <c r="AK273" s="55"/>
    </row>
    <row r="274" spans="2:37" ht="15.75" customHeight="1">
      <c r="B274" s="55"/>
      <c r="C274" s="55"/>
      <c r="D274" s="55"/>
      <c r="E274" s="55"/>
      <c r="F274" s="55"/>
      <c r="G274" s="55"/>
      <c r="H274" s="399"/>
      <c r="I274" s="55"/>
      <c r="J274" s="55"/>
      <c r="K274" s="55"/>
      <c r="L274" s="399"/>
      <c r="M274" s="399"/>
      <c r="N274" s="55"/>
      <c r="O274" s="55"/>
      <c r="P274" s="55"/>
      <c r="Q274" s="399"/>
      <c r="R274" s="399"/>
      <c r="S274" s="55"/>
      <c r="T274" s="55"/>
      <c r="U274" s="55"/>
      <c r="V274" s="399"/>
      <c r="W274" s="399"/>
      <c r="X274" s="55"/>
      <c r="Y274" s="55"/>
      <c r="Z274" s="55"/>
      <c r="AA274" s="399"/>
      <c r="AB274" s="399"/>
      <c r="AC274" s="55"/>
      <c r="AD274" s="55"/>
      <c r="AE274" s="55"/>
      <c r="AF274" s="55"/>
      <c r="AG274" s="55"/>
      <c r="AH274" s="55"/>
      <c r="AI274" s="55"/>
      <c r="AJ274" s="55"/>
      <c r="AK274" s="55"/>
    </row>
    <row r="275" spans="2:37" ht="15.75" customHeight="1">
      <c r="B275" s="55"/>
      <c r="C275" s="55"/>
      <c r="D275" s="55"/>
      <c r="E275" s="55"/>
      <c r="F275" s="55"/>
      <c r="G275" s="55"/>
      <c r="H275" s="399"/>
      <c r="I275" s="55"/>
      <c r="J275" s="55"/>
      <c r="K275" s="55"/>
      <c r="L275" s="399"/>
      <c r="M275" s="399"/>
      <c r="N275" s="55"/>
      <c r="O275" s="55"/>
      <c r="P275" s="55"/>
      <c r="Q275" s="399"/>
      <c r="R275" s="399"/>
      <c r="S275" s="55"/>
      <c r="T275" s="55"/>
      <c r="U275" s="55"/>
      <c r="V275" s="399"/>
      <c r="W275" s="399"/>
      <c r="X275" s="55"/>
      <c r="Y275" s="55"/>
      <c r="Z275" s="55"/>
      <c r="AA275" s="399"/>
      <c r="AB275" s="399"/>
      <c r="AC275" s="55"/>
      <c r="AD275" s="55"/>
      <c r="AE275" s="55"/>
      <c r="AF275" s="55"/>
      <c r="AG275" s="55"/>
      <c r="AH275" s="55"/>
      <c r="AI275" s="55"/>
      <c r="AJ275" s="55"/>
      <c r="AK275" s="55"/>
    </row>
    <row r="276" spans="2:37" ht="15.75" customHeight="1">
      <c r="B276" s="55"/>
      <c r="C276" s="55"/>
      <c r="D276" s="55"/>
      <c r="E276" s="55"/>
      <c r="F276" s="55"/>
      <c r="G276" s="55"/>
      <c r="H276" s="399"/>
      <c r="I276" s="55"/>
      <c r="J276" s="55"/>
      <c r="K276" s="55"/>
      <c r="L276" s="399"/>
      <c r="M276" s="399"/>
      <c r="N276" s="55"/>
      <c r="O276" s="55"/>
      <c r="P276" s="55"/>
      <c r="Q276" s="399"/>
      <c r="R276" s="399"/>
      <c r="S276" s="55"/>
      <c r="T276" s="55"/>
      <c r="U276" s="55"/>
      <c r="V276" s="399"/>
      <c r="W276" s="399"/>
      <c r="X276" s="55"/>
      <c r="Y276" s="55"/>
      <c r="Z276" s="55"/>
      <c r="AA276" s="399"/>
      <c r="AB276" s="399"/>
      <c r="AC276" s="55"/>
      <c r="AD276" s="55"/>
      <c r="AE276" s="55"/>
      <c r="AF276" s="55"/>
      <c r="AG276" s="55"/>
      <c r="AH276" s="55"/>
      <c r="AI276" s="55"/>
      <c r="AJ276" s="55"/>
      <c r="AK276" s="55"/>
    </row>
    <row r="277" spans="2:37" ht="15.75" customHeight="1">
      <c r="B277" s="55"/>
      <c r="C277" s="55"/>
      <c r="D277" s="55"/>
      <c r="E277" s="55"/>
      <c r="F277" s="55"/>
      <c r="G277" s="55"/>
      <c r="H277" s="399"/>
      <c r="I277" s="55"/>
      <c r="J277" s="55"/>
      <c r="K277" s="55"/>
      <c r="L277" s="399"/>
      <c r="M277" s="399"/>
      <c r="N277" s="55"/>
      <c r="O277" s="55"/>
      <c r="P277" s="55"/>
      <c r="Q277" s="399"/>
      <c r="R277" s="399"/>
      <c r="S277" s="55"/>
      <c r="T277" s="55"/>
      <c r="U277" s="55"/>
      <c r="V277" s="399"/>
      <c r="W277" s="399"/>
      <c r="X277" s="55"/>
      <c r="Y277" s="55"/>
      <c r="Z277" s="55"/>
      <c r="AA277" s="399"/>
      <c r="AB277" s="399"/>
      <c r="AC277" s="55"/>
      <c r="AD277" s="55"/>
      <c r="AE277" s="55"/>
      <c r="AF277" s="55"/>
      <c r="AG277" s="55"/>
      <c r="AH277" s="55"/>
      <c r="AI277" s="55"/>
      <c r="AJ277" s="55"/>
      <c r="AK277" s="55"/>
    </row>
    <row r="278" spans="2:37" ht="15.75" customHeight="1">
      <c r="B278" s="55"/>
      <c r="C278" s="55"/>
      <c r="D278" s="55"/>
      <c r="E278" s="55"/>
      <c r="F278" s="55"/>
      <c r="G278" s="55"/>
      <c r="H278" s="399"/>
      <c r="I278" s="55"/>
      <c r="J278" s="55"/>
      <c r="K278" s="55"/>
      <c r="L278" s="399"/>
      <c r="M278" s="399"/>
      <c r="N278" s="55"/>
      <c r="O278" s="55"/>
      <c r="P278" s="55"/>
      <c r="Q278" s="399"/>
      <c r="R278" s="399"/>
      <c r="S278" s="55"/>
      <c r="T278" s="55"/>
      <c r="U278" s="55"/>
      <c r="V278" s="399"/>
      <c r="W278" s="399"/>
      <c r="X278" s="55"/>
      <c r="Y278" s="55"/>
      <c r="Z278" s="55"/>
      <c r="AA278" s="399"/>
      <c r="AB278" s="399"/>
      <c r="AC278" s="55"/>
      <c r="AD278" s="55"/>
      <c r="AE278" s="55"/>
      <c r="AF278" s="55"/>
      <c r="AG278" s="55"/>
      <c r="AH278" s="55"/>
      <c r="AI278" s="55"/>
      <c r="AJ278" s="55"/>
      <c r="AK278" s="55"/>
    </row>
    <row r="279" spans="2:37" ht="15.75" customHeight="1">
      <c r="B279" s="55"/>
      <c r="C279" s="55"/>
      <c r="D279" s="55"/>
      <c r="E279" s="55"/>
      <c r="F279" s="55"/>
      <c r="G279" s="55"/>
      <c r="H279" s="399"/>
      <c r="I279" s="55"/>
      <c r="J279" s="55"/>
      <c r="K279" s="55"/>
      <c r="L279" s="399"/>
      <c r="M279" s="399"/>
      <c r="N279" s="55"/>
      <c r="O279" s="55"/>
      <c r="P279" s="55"/>
      <c r="Q279" s="399"/>
      <c r="R279" s="399"/>
      <c r="S279" s="55"/>
      <c r="T279" s="55"/>
      <c r="U279" s="55"/>
      <c r="V279" s="399"/>
      <c r="W279" s="399"/>
      <c r="X279" s="55"/>
      <c r="Y279" s="55"/>
      <c r="Z279" s="55"/>
      <c r="AA279" s="399"/>
      <c r="AB279" s="399"/>
      <c r="AC279" s="55"/>
      <c r="AD279" s="55"/>
      <c r="AE279" s="55"/>
      <c r="AF279" s="55"/>
      <c r="AG279" s="55"/>
      <c r="AH279" s="55"/>
      <c r="AI279" s="55"/>
      <c r="AJ279" s="55"/>
      <c r="AK279" s="55"/>
    </row>
    <row r="280" spans="2:37" ht="15.75" customHeight="1">
      <c r="B280" s="55"/>
      <c r="C280" s="55"/>
      <c r="D280" s="55"/>
      <c r="E280" s="55"/>
      <c r="F280" s="55"/>
      <c r="G280" s="55"/>
      <c r="H280" s="399"/>
      <c r="I280" s="55"/>
      <c r="J280" s="55"/>
      <c r="K280" s="55"/>
      <c r="L280" s="399"/>
      <c r="M280" s="399"/>
      <c r="N280" s="55"/>
      <c r="O280" s="55"/>
      <c r="P280" s="55"/>
      <c r="Q280" s="399"/>
      <c r="R280" s="399"/>
      <c r="S280" s="55"/>
      <c r="T280" s="55"/>
      <c r="U280" s="55"/>
      <c r="V280" s="399"/>
      <c r="W280" s="399"/>
      <c r="X280" s="55"/>
      <c r="Y280" s="55"/>
      <c r="Z280" s="55"/>
      <c r="AA280" s="399"/>
      <c r="AB280" s="399"/>
      <c r="AC280" s="55"/>
      <c r="AD280" s="55"/>
      <c r="AE280" s="55"/>
      <c r="AF280" s="55"/>
      <c r="AG280" s="55"/>
      <c r="AH280" s="55"/>
      <c r="AI280" s="55"/>
      <c r="AJ280" s="55"/>
      <c r="AK280" s="55"/>
    </row>
    <row r="281" spans="2:37" ht="15.75" customHeight="1">
      <c r="B281" s="55"/>
      <c r="C281" s="55"/>
      <c r="D281" s="55"/>
      <c r="E281" s="55"/>
      <c r="F281" s="55"/>
      <c r="G281" s="55"/>
      <c r="H281" s="399"/>
      <c r="I281" s="55"/>
      <c r="J281" s="55"/>
      <c r="K281" s="55"/>
      <c r="L281" s="399"/>
      <c r="M281" s="399"/>
      <c r="N281" s="55"/>
      <c r="O281" s="55"/>
      <c r="P281" s="55"/>
      <c r="Q281" s="399"/>
      <c r="R281" s="399"/>
      <c r="S281" s="55"/>
      <c r="T281" s="55"/>
      <c r="U281" s="55"/>
      <c r="V281" s="399"/>
      <c r="W281" s="399"/>
      <c r="X281" s="55"/>
      <c r="Y281" s="55"/>
      <c r="Z281" s="55"/>
      <c r="AA281" s="399"/>
      <c r="AB281" s="399"/>
      <c r="AC281" s="55"/>
      <c r="AD281" s="55"/>
      <c r="AE281" s="55"/>
      <c r="AF281" s="55"/>
      <c r="AG281" s="55"/>
      <c r="AH281" s="55"/>
      <c r="AI281" s="55"/>
      <c r="AJ281" s="55"/>
      <c r="AK281" s="55"/>
    </row>
    <row r="282" spans="2:37" ht="15.75" customHeight="1">
      <c r="B282" s="55"/>
      <c r="C282" s="55"/>
      <c r="D282" s="55"/>
      <c r="E282" s="55"/>
      <c r="F282" s="55"/>
      <c r="G282" s="55"/>
      <c r="H282" s="399"/>
      <c r="I282" s="55"/>
      <c r="J282" s="55"/>
      <c r="K282" s="55"/>
      <c r="L282" s="399"/>
      <c r="M282" s="399"/>
      <c r="N282" s="55"/>
      <c r="O282" s="55"/>
      <c r="P282" s="55"/>
      <c r="Q282" s="399"/>
      <c r="R282" s="399"/>
      <c r="S282" s="55"/>
      <c r="T282" s="55"/>
      <c r="U282" s="55"/>
      <c r="V282" s="399"/>
      <c r="W282" s="399"/>
      <c r="X282" s="55"/>
      <c r="Y282" s="55"/>
      <c r="Z282" s="55"/>
      <c r="AA282" s="399"/>
      <c r="AB282" s="399"/>
      <c r="AC282" s="55"/>
      <c r="AD282" s="55"/>
      <c r="AE282" s="55"/>
      <c r="AF282" s="55"/>
      <c r="AG282" s="55"/>
      <c r="AH282" s="55"/>
      <c r="AI282" s="55"/>
      <c r="AJ282" s="55"/>
      <c r="AK282" s="55"/>
    </row>
    <row r="283" spans="2:37" ht="15.75" customHeight="1">
      <c r="B283" s="55"/>
      <c r="C283" s="55"/>
      <c r="D283" s="55"/>
      <c r="E283" s="55"/>
      <c r="F283" s="55"/>
      <c r="G283" s="55"/>
      <c r="H283" s="399"/>
      <c r="I283" s="55"/>
      <c r="J283" s="55"/>
      <c r="K283" s="55"/>
      <c r="L283" s="399"/>
      <c r="M283" s="399"/>
      <c r="N283" s="55"/>
      <c r="O283" s="55"/>
      <c r="P283" s="55"/>
      <c r="Q283" s="399"/>
      <c r="R283" s="399"/>
      <c r="S283" s="55"/>
      <c r="T283" s="55"/>
      <c r="U283" s="55"/>
      <c r="V283" s="399"/>
      <c r="W283" s="399"/>
      <c r="X283" s="55"/>
      <c r="Y283" s="55"/>
      <c r="Z283" s="55"/>
      <c r="AA283" s="399"/>
      <c r="AB283" s="399"/>
      <c r="AC283" s="55"/>
      <c r="AD283" s="55"/>
      <c r="AE283" s="55"/>
      <c r="AF283" s="55"/>
      <c r="AG283" s="55"/>
      <c r="AH283" s="55"/>
      <c r="AI283" s="55"/>
      <c r="AJ283" s="55"/>
      <c r="AK283" s="55"/>
    </row>
    <row r="284" spans="2:37" ht="15.75" customHeight="1">
      <c r="B284" s="55"/>
      <c r="C284" s="55"/>
      <c r="D284" s="55"/>
      <c r="E284" s="55"/>
      <c r="F284" s="55"/>
      <c r="G284" s="55"/>
      <c r="H284" s="399"/>
      <c r="I284" s="55"/>
      <c r="J284" s="55"/>
      <c r="K284" s="55"/>
      <c r="L284" s="399"/>
      <c r="M284" s="399"/>
      <c r="N284" s="55"/>
      <c r="O284" s="55"/>
      <c r="P284" s="55"/>
      <c r="Q284" s="399"/>
      <c r="R284" s="399"/>
      <c r="S284" s="55"/>
      <c r="T284" s="55"/>
      <c r="U284" s="55"/>
      <c r="V284" s="399"/>
      <c r="W284" s="399"/>
      <c r="X284" s="55"/>
      <c r="Y284" s="55"/>
      <c r="Z284" s="55"/>
      <c r="AA284" s="399"/>
      <c r="AB284" s="399"/>
      <c r="AC284" s="55"/>
      <c r="AD284" s="55"/>
      <c r="AE284" s="55"/>
      <c r="AF284" s="55"/>
      <c r="AG284" s="55"/>
      <c r="AH284" s="55"/>
      <c r="AI284" s="55"/>
      <c r="AJ284" s="55"/>
      <c r="AK284" s="55"/>
    </row>
    <row r="285" spans="2:37" ht="15.75" customHeight="1">
      <c r="B285" s="55"/>
      <c r="C285" s="55"/>
      <c r="D285" s="55"/>
      <c r="E285" s="55"/>
      <c r="F285" s="55"/>
      <c r="G285" s="55"/>
      <c r="H285" s="399"/>
      <c r="I285" s="55"/>
      <c r="J285" s="55"/>
      <c r="K285" s="55"/>
      <c r="L285" s="399"/>
      <c r="M285" s="399"/>
      <c r="N285" s="55"/>
      <c r="O285" s="55"/>
      <c r="P285" s="55"/>
      <c r="Q285" s="399"/>
      <c r="R285" s="399"/>
      <c r="S285" s="55"/>
      <c r="T285" s="55"/>
      <c r="U285" s="55"/>
      <c r="V285" s="399"/>
      <c r="W285" s="399"/>
      <c r="X285" s="55"/>
      <c r="Y285" s="55"/>
      <c r="Z285" s="55"/>
      <c r="AA285" s="399"/>
      <c r="AB285" s="399"/>
      <c r="AC285" s="55"/>
      <c r="AD285" s="55"/>
      <c r="AE285" s="55"/>
      <c r="AF285" s="55"/>
      <c r="AG285" s="55"/>
      <c r="AH285" s="55"/>
      <c r="AI285" s="55"/>
      <c r="AJ285" s="55"/>
      <c r="AK285" s="55"/>
    </row>
    <row r="286" spans="2:37" ht="15.75" customHeight="1">
      <c r="B286" s="55"/>
      <c r="C286" s="55"/>
      <c r="D286" s="55"/>
      <c r="E286" s="55"/>
      <c r="F286" s="55"/>
      <c r="G286" s="55"/>
      <c r="H286" s="399"/>
      <c r="I286" s="55"/>
      <c r="J286" s="55"/>
      <c r="K286" s="55"/>
      <c r="L286" s="399"/>
      <c r="M286" s="399"/>
      <c r="N286" s="55"/>
      <c r="O286" s="55"/>
      <c r="P286" s="55"/>
      <c r="Q286" s="399"/>
      <c r="R286" s="399"/>
      <c r="S286" s="55"/>
      <c r="T286" s="55"/>
      <c r="U286" s="55"/>
      <c r="V286" s="399"/>
      <c r="W286" s="399"/>
      <c r="X286" s="55"/>
      <c r="Y286" s="55"/>
      <c r="Z286" s="55"/>
      <c r="AA286" s="399"/>
      <c r="AB286" s="399"/>
      <c r="AC286" s="55"/>
      <c r="AD286" s="55"/>
      <c r="AE286" s="55"/>
      <c r="AF286" s="55"/>
      <c r="AG286" s="55"/>
      <c r="AH286" s="55"/>
      <c r="AI286" s="55"/>
      <c r="AJ286" s="55"/>
      <c r="AK286" s="55"/>
    </row>
    <row r="287" spans="2:37" ht="15.75" customHeight="1">
      <c r="B287" s="55"/>
      <c r="C287" s="55"/>
      <c r="D287" s="55"/>
      <c r="E287" s="55"/>
      <c r="F287" s="55"/>
      <c r="G287" s="55"/>
      <c r="H287" s="399"/>
      <c r="I287" s="55"/>
      <c r="J287" s="55"/>
      <c r="K287" s="55"/>
      <c r="L287" s="399"/>
      <c r="M287" s="399"/>
      <c r="N287" s="55"/>
      <c r="O287" s="55"/>
      <c r="P287" s="55"/>
      <c r="Q287" s="399"/>
      <c r="R287" s="399"/>
      <c r="S287" s="55"/>
      <c r="T287" s="55"/>
      <c r="U287" s="55"/>
      <c r="V287" s="399"/>
      <c r="W287" s="399"/>
      <c r="X287" s="55"/>
      <c r="Y287" s="55"/>
      <c r="Z287" s="55"/>
      <c r="AA287" s="399"/>
      <c r="AB287" s="399"/>
      <c r="AC287" s="55"/>
      <c r="AD287" s="55"/>
      <c r="AE287" s="55"/>
      <c r="AF287" s="55"/>
      <c r="AG287" s="55"/>
      <c r="AH287" s="55"/>
      <c r="AI287" s="55"/>
      <c r="AJ287" s="55"/>
      <c r="AK287" s="55"/>
    </row>
    <row r="288" spans="2:37" ht="15.75" customHeight="1">
      <c r="B288" s="55"/>
      <c r="C288" s="55"/>
      <c r="D288" s="55"/>
      <c r="E288" s="55"/>
      <c r="F288" s="55"/>
      <c r="G288" s="55"/>
      <c r="H288" s="399"/>
      <c r="I288" s="55"/>
      <c r="J288" s="55"/>
      <c r="K288" s="55"/>
      <c r="L288" s="399"/>
      <c r="M288" s="399"/>
      <c r="N288" s="55"/>
      <c r="O288" s="55"/>
      <c r="P288" s="55"/>
      <c r="Q288" s="399"/>
      <c r="R288" s="399"/>
      <c r="S288" s="55"/>
      <c r="T288" s="55"/>
      <c r="U288" s="55"/>
      <c r="V288" s="399"/>
      <c r="W288" s="399"/>
      <c r="X288" s="55"/>
      <c r="Y288" s="55"/>
      <c r="Z288" s="55"/>
      <c r="AA288" s="399"/>
      <c r="AB288" s="399"/>
      <c r="AC288" s="55"/>
      <c r="AD288" s="55"/>
      <c r="AE288" s="55"/>
      <c r="AF288" s="55"/>
      <c r="AG288" s="55"/>
      <c r="AH288" s="55"/>
      <c r="AI288" s="55"/>
      <c r="AJ288" s="55"/>
      <c r="AK288" s="55"/>
    </row>
    <row r="289" spans="2:37" ht="15.75" customHeight="1">
      <c r="B289" s="55"/>
      <c r="C289" s="55"/>
      <c r="D289" s="55"/>
      <c r="E289" s="55"/>
      <c r="F289" s="55"/>
      <c r="G289" s="55"/>
      <c r="H289" s="399"/>
      <c r="I289" s="55"/>
      <c r="J289" s="55"/>
      <c r="K289" s="55"/>
      <c r="L289" s="399"/>
      <c r="M289" s="399"/>
      <c r="N289" s="55"/>
      <c r="O289" s="55"/>
      <c r="P289" s="55"/>
      <c r="Q289" s="399"/>
      <c r="R289" s="399"/>
      <c r="S289" s="55"/>
      <c r="T289" s="55"/>
      <c r="U289" s="55"/>
      <c r="V289" s="399"/>
      <c r="W289" s="399"/>
      <c r="X289" s="55"/>
      <c r="Y289" s="55"/>
      <c r="Z289" s="55"/>
      <c r="AA289" s="399"/>
      <c r="AB289" s="399"/>
      <c r="AC289" s="55"/>
      <c r="AD289" s="55"/>
      <c r="AE289" s="55"/>
      <c r="AF289" s="55"/>
      <c r="AG289" s="55"/>
      <c r="AH289" s="55"/>
      <c r="AI289" s="55"/>
      <c r="AJ289" s="55"/>
      <c r="AK289" s="55"/>
    </row>
    <row r="290" spans="2:37" ht="15.75" customHeight="1">
      <c r="B290" s="55"/>
      <c r="C290" s="55"/>
      <c r="D290" s="55"/>
      <c r="E290" s="55"/>
      <c r="F290" s="55"/>
      <c r="G290" s="55"/>
      <c r="H290" s="399"/>
      <c r="I290" s="55"/>
      <c r="J290" s="55"/>
      <c r="K290" s="55"/>
      <c r="L290" s="399"/>
      <c r="M290" s="399"/>
      <c r="N290" s="55"/>
      <c r="O290" s="55"/>
      <c r="P290" s="55"/>
      <c r="Q290" s="399"/>
      <c r="R290" s="399"/>
      <c r="S290" s="55"/>
      <c r="T290" s="55"/>
      <c r="U290" s="55"/>
      <c r="V290" s="399"/>
      <c r="W290" s="399"/>
      <c r="X290" s="55"/>
      <c r="Y290" s="55"/>
      <c r="Z290" s="55"/>
      <c r="AA290" s="399"/>
      <c r="AB290" s="399"/>
      <c r="AC290" s="55"/>
      <c r="AD290" s="55"/>
      <c r="AE290" s="55"/>
      <c r="AF290" s="55"/>
      <c r="AG290" s="55"/>
      <c r="AH290" s="55"/>
      <c r="AI290" s="55"/>
      <c r="AJ290" s="55"/>
      <c r="AK290" s="55"/>
    </row>
    <row r="291" spans="2:37" ht="15.75" customHeight="1">
      <c r="B291" s="55"/>
      <c r="C291" s="55"/>
      <c r="D291" s="55"/>
      <c r="E291" s="55"/>
      <c r="F291" s="55"/>
      <c r="G291" s="55"/>
      <c r="H291" s="399"/>
      <c r="I291" s="55"/>
      <c r="J291" s="55"/>
      <c r="K291" s="55"/>
      <c r="L291" s="399"/>
      <c r="M291" s="399"/>
      <c r="N291" s="55"/>
      <c r="O291" s="55"/>
      <c r="P291" s="55"/>
      <c r="Q291" s="399"/>
      <c r="R291" s="399"/>
      <c r="S291" s="55"/>
      <c r="T291" s="55"/>
      <c r="U291" s="55"/>
      <c r="V291" s="399"/>
      <c r="W291" s="399"/>
      <c r="X291" s="55"/>
      <c r="Y291" s="55"/>
      <c r="Z291" s="55"/>
      <c r="AA291" s="399"/>
      <c r="AB291" s="399"/>
      <c r="AC291" s="55"/>
      <c r="AD291" s="55"/>
      <c r="AE291" s="55"/>
      <c r="AF291" s="55"/>
      <c r="AG291" s="55"/>
      <c r="AH291" s="55"/>
      <c r="AI291" s="55"/>
      <c r="AJ291" s="55"/>
      <c r="AK291" s="55"/>
    </row>
    <row r="292" spans="2:37" ht="15.75" customHeight="1">
      <c r="B292" s="55"/>
      <c r="C292" s="55"/>
      <c r="D292" s="55"/>
      <c r="E292" s="55"/>
      <c r="F292" s="55"/>
      <c r="G292" s="55"/>
      <c r="H292" s="399"/>
      <c r="I292" s="55"/>
      <c r="J292" s="55"/>
      <c r="K292" s="55"/>
      <c r="L292" s="399"/>
      <c r="M292" s="399"/>
      <c r="N292" s="55"/>
      <c r="O292" s="55"/>
      <c r="P292" s="55"/>
      <c r="Q292" s="399"/>
      <c r="R292" s="399"/>
      <c r="S292" s="55"/>
      <c r="T292" s="55"/>
      <c r="U292" s="55"/>
      <c r="V292" s="399"/>
      <c r="W292" s="399"/>
      <c r="X292" s="55"/>
      <c r="Y292" s="55"/>
      <c r="Z292" s="55"/>
      <c r="AA292" s="399"/>
      <c r="AB292" s="399"/>
      <c r="AC292" s="55"/>
      <c r="AD292" s="55"/>
      <c r="AE292" s="55"/>
      <c r="AF292" s="55"/>
      <c r="AG292" s="55"/>
      <c r="AH292" s="55"/>
      <c r="AI292" s="55"/>
      <c r="AJ292" s="55"/>
      <c r="AK292" s="55"/>
    </row>
    <row r="293" spans="2:37" ht="15.75" customHeight="1">
      <c r="B293" s="55"/>
      <c r="C293" s="55"/>
      <c r="D293" s="55"/>
      <c r="E293" s="55"/>
      <c r="F293" s="55"/>
      <c r="G293" s="55"/>
      <c r="H293" s="399"/>
      <c r="I293" s="55"/>
      <c r="J293" s="55"/>
      <c r="K293" s="55"/>
      <c r="L293" s="399"/>
      <c r="M293" s="399"/>
      <c r="N293" s="55"/>
      <c r="O293" s="55"/>
      <c r="P293" s="55"/>
      <c r="Q293" s="399"/>
      <c r="R293" s="399"/>
      <c r="S293" s="55"/>
      <c r="T293" s="55"/>
      <c r="U293" s="55"/>
      <c r="V293" s="399"/>
      <c r="W293" s="399"/>
      <c r="X293" s="55"/>
      <c r="Y293" s="55"/>
      <c r="Z293" s="55"/>
      <c r="AA293" s="399"/>
      <c r="AB293" s="399"/>
      <c r="AC293" s="55"/>
      <c r="AD293" s="55"/>
      <c r="AE293" s="55"/>
      <c r="AF293" s="55"/>
      <c r="AG293" s="55"/>
      <c r="AH293" s="55"/>
      <c r="AI293" s="55"/>
      <c r="AJ293" s="55"/>
      <c r="AK293" s="55"/>
    </row>
    <row r="294" spans="2:37" ht="15.75" customHeight="1">
      <c r="B294" s="55"/>
      <c r="C294" s="55"/>
      <c r="D294" s="55"/>
      <c r="E294" s="55"/>
      <c r="F294" s="55"/>
      <c r="G294" s="55"/>
      <c r="H294" s="399"/>
      <c r="I294" s="55"/>
      <c r="J294" s="55"/>
      <c r="K294" s="55"/>
      <c r="L294" s="399"/>
      <c r="M294" s="399"/>
      <c r="N294" s="55"/>
      <c r="O294" s="55"/>
      <c r="P294" s="55"/>
      <c r="Q294" s="399"/>
      <c r="R294" s="399"/>
      <c r="S294" s="55"/>
      <c r="T294" s="55"/>
      <c r="U294" s="55"/>
      <c r="V294" s="399"/>
      <c r="W294" s="399"/>
      <c r="X294" s="55"/>
      <c r="Y294" s="55"/>
      <c r="Z294" s="55"/>
      <c r="AA294" s="399"/>
      <c r="AB294" s="399"/>
      <c r="AC294" s="55"/>
      <c r="AD294" s="55"/>
      <c r="AE294" s="55"/>
      <c r="AF294" s="55"/>
      <c r="AG294" s="55"/>
      <c r="AH294" s="55"/>
      <c r="AI294" s="55"/>
      <c r="AJ294" s="55"/>
      <c r="AK294" s="55"/>
    </row>
    <row r="295" spans="2:37" ht="15.75" customHeight="1">
      <c r="B295" s="55"/>
      <c r="C295" s="55"/>
      <c r="D295" s="55"/>
      <c r="E295" s="55"/>
      <c r="F295" s="55"/>
      <c r="G295" s="55"/>
      <c r="H295" s="399"/>
      <c r="I295" s="55"/>
      <c r="J295" s="55"/>
      <c r="K295" s="55"/>
      <c r="L295" s="399"/>
      <c r="M295" s="399"/>
      <c r="N295" s="55"/>
      <c r="O295" s="55"/>
      <c r="P295" s="55"/>
      <c r="Q295" s="399"/>
      <c r="R295" s="399"/>
      <c r="S295" s="55"/>
      <c r="T295" s="55"/>
      <c r="U295" s="55"/>
      <c r="V295" s="399"/>
      <c r="W295" s="399"/>
      <c r="X295" s="55"/>
      <c r="Y295" s="55"/>
      <c r="Z295" s="55"/>
      <c r="AA295" s="399"/>
      <c r="AB295" s="399"/>
      <c r="AC295" s="55"/>
      <c r="AD295" s="55"/>
      <c r="AE295" s="55"/>
      <c r="AF295" s="55"/>
      <c r="AG295" s="55"/>
      <c r="AH295" s="55"/>
      <c r="AI295" s="55"/>
      <c r="AJ295" s="55"/>
      <c r="AK295" s="55"/>
    </row>
    <row r="296" spans="2:37" ht="15.75" customHeight="1">
      <c r="B296" s="55"/>
      <c r="C296" s="55"/>
      <c r="D296" s="55"/>
      <c r="E296" s="55"/>
      <c r="F296" s="55"/>
      <c r="G296" s="55"/>
      <c r="H296" s="399"/>
      <c r="I296" s="55"/>
      <c r="J296" s="55"/>
      <c r="K296" s="55"/>
      <c r="L296" s="399"/>
      <c r="M296" s="399"/>
      <c r="N296" s="55"/>
      <c r="O296" s="55"/>
      <c r="P296" s="55"/>
      <c r="Q296" s="399"/>
      <c r="R296" s="399"/>
      <c r="S296" s="55"/>
      <c r="T296" s="55"/>
      <c r="U296" s="55"/>
      <c r="V296" s="399"/>
      <c r="W296" s="399"/>
      <c r="X296" s="55"/>
      <c r="Y296" s="55"/>
      <c r="Z296" s="55"/>
      <c r="AA296" s="399"/>
      <c r="AB296" s="399"/>
      <c r="AC296" s="55"/>
      <c r="AD296" s="55"/>
      <c r="AE296" s="55"/>
      <c r="AF296" s="55"/>
      <c r="AG296" s="55"/>
      <c r="AH296" s="55"/>
      <c r="AI296" s="55"/>
      <c r="AJ296" s="55"/>
      <c r="AK296" s="55"/>
    </row>
    <row r="297" spans="2:37" ht="15.75" customHeight="1">
      <c r="B297" s="55"/>
      <c r="C297" s="55"/>
      <c r="D297" s="55"/>
      <c r="E297" s="55"/>
      <c r="F297" s="55"/>
      <c r="G297" s="55"/>
      <c r="H297" s="399"/>
      <c r="I297" s="55"/>
      <c r="J297" s="55"/>
      <c r="K297" s="55"/>
      <c r="L297" s="399"/>
      <c r="M297" s="399"/>
      <c r="N297" s="55"/>
      <c r="O297" s="55"/>
      <c r="P297" s="55"/>
      <c r="Q297" s="399"/>
      <c r="R297" s="399"/>
      <c r="S297" s="55"/>
      <c r="T297" s="55"/>
      <c r="U297" s="55"/>
      <c r="V297" s="399"/>
      <c r="W297" s="399"/>
      <c r="X297" s="55"/>
      <c r="Y297" s="55"/>
      <c r="Z297" s="55"/>
      <c r="AA297" s="399"/>
      <c r="AB297" s="399"/>
      <c r="AC297" s="55"/>
      <c r="AD297" s="55"/>
      <c r="AE297" s="55"/>
      <c r="AF297" s="55"/>
      <c r="AG297" s="55"/>
      <c r="AH297" s="55"/>
      <c r="AI297" s="55"/>
      <c r="AJ297" s="55"/>
      <c r="AK297" s="55"/>
    </row>
    <row r="298" spans="2:37" ht="15.75" customHeight="1">
      <c r="B298" s="55"/>
      <c r="C298" s="55"/>
      <c r="D298" s="55"/>
      <c r="E298" s="55"/>
      <c r="F298" s="55"/>
      <c r="G298" s="55"/>
      <c r="H298" s="399"/>
      <c r="I298" s="55"/>
      <c r="J298" s="55"/>
      <c r="K298" s="55"/>
      <c r="L298" s="399"/>
      <c r="M298" s="399"/>
      <c r="N298" s="55"/>
      <c r="O298" s="55"/>
      <c r="P298" s="55"/>
      <c r="Q298" s="399"/>
      <c r="R298" s="399"/>
      <c r="S298" s="55"/>
      <c r="T298" s="55"/>
      <c r="U298" s="55"/>
      <c r="V298" s="399"/>
      <c r="W298" s="399"/>
      <c r="X298" s="55"/>
      <c r="Y298" s="55"/>
      <c r="Z298" s="55"/>
      <c r="AA298" s="399"/>
      <c r="AB298" s="399"/>
      <c r="AC298" s="55"/>
      <c r="AD298" s="55"/>
      <c r="AE298" s="55"/>
      <c r="AF298" s="55"/>
      <c r="AG298" s="55"/>
      <c r="AH298" s="55"/>
      <c r="AI298" s="55"/>
      <c r="AJ298" s="55"/>
      <c r="AK298" s="55"/>
    </row>
    <row r="299" spans="2:37" ht="15.75" customHeight="1">
      <c r="B299" s="55"/>
      <c r="C299" s="55"/>
      <c r="D299" s="55"/>
      <c r="E299" s="55"/>
      <c r="F299" s="55"/>
      <c r="G299" s="55"/>
      <c r="H299" s="399"/>
      <c r="I299" s="55"/>
      <c r="J299" s="55"/>
      <c r="K299" s="55"/>
      <c r="L299" s="399"/>
      <c r="M299" s="399"/>
      <c r="N299" s="55"/>
      <c r="O299" s="55"/>
      <c r="P299" s="55"/>
      <c r="Q299" s="399"/>
      <c r="R299" s="399"/>
      <c r="S299" s="55"/>
      <c r="T299" s="55"/>
      <c r="U299" s="55"/>
      <c r="V299" s="399"/>
      <c r="W299" s="399"/>
      <c r="X299" s="55"/>
      <c r="Y299" s="55"/>
      <c r="Z299" s="55"/>
      <c r="AA299" s="399"/>
      <c r="AB299" s="399"/>
      <c r="AC299" s="55"/>
      <c r="AD299" s="55"/>
      <c r="AE299" s="55"/>
      <c r="AF299" s="55"/>
      <c r="AG299" s="55"/>
      <c r="AH299" s="55"/>
      <c r="AI299" s="55"/>
      <c r="AJ299" s="55"/>
      <c r="AK299" s="55"/>
    </row>
    <row r="300" spans="2:37" ht="15.75" customHeight="1">
      <c r="B300" s="55"/>
      <c r="C300" s="55"/>
      <c r="D300" s="55"/>
      <c r="E300" s="55"/>
      <c r="F300" s="55"/>
      <c r="G300" s="55"/>
      <c r="H300" s="399"/>
      <c r="I300" s="55"/>
      <c r="J300" s="55"/>
      <c r="K300" s="55"/>
      <c r="L300" s="399"/>
      <c r="M300" s="399"/>
      <c r="N300" s="55"/>
      <c r="O300" s="55"/>
      <c r="P300" s="55"/>
      <c r="Q300" s="399"/>
      <c r="R300" s="399"/>
      <c r="S300" s="55"/>
      <c r="T300" s="55"/>
      <c r="U300" s="55"/>
      <c r="V300" s="399"/>
      <c r="W300" s="399"/>
      <c r="X300" s="55"/>
      <c r="Y300" s="55"/>
      <c r="Z300" s="55"/>
      <c r="AA300" s="399"/>
      <c r="AB300" s="399"/>
      <c r="AC300" s="55"/>
      <c r="AD300" s="55"/>
      <c r="AE300" s="55"/>
      <c r="AF300" s="55"/>
      <c r="AG300" s="55"/>
      <c r="AH300" s="55"/>
      <c r="AI300" s="55"/>
      <c r="AJ300" s="55"/>
      <c r="AK300" s="55"/>
    </row>
    <row r="301" spans="2:37" ht="15.75" customHeight="1">
      <c r="B301" s="55"/>
      <c r="C301" s="55"/>
      <c r="D301" s="55"/>
      <c r="E301" s="55"/>
      <c r="F301" s="55"/>
      <c r="G301" s="55"/>
      <c r="H301" s="399"/>
      <c r="I301" s="55"/>
      <c r="J301" s="55"/>
      <c r="K301" s="55"/>
      <c r="L301" s="399"/>
      <c r="M301" s="399"/>
      <c r="N301" s="55"/>
      <c r="O301" s="55"/>
      <c r="P301" s="55"/>
      <c r="Q301" s="399"/>
      <c r="R301" s="399"/>
      <c r="S301" s="55"/>
      <c r="T301" s="55"/>
      <c r="U301" s="55"/>
      <c r="V301" s="399"/>
      <c r="W301" s="399"/>
      <c r="X301" s="55"/>
      <c r="Y301" s="55"/>
      <c r="Z301" s="55"/>
      <c r="AA301" s="399"/>
      <c r="AB301" s="399"/>
      <c r="AC301" s="55"/>
      <c r="AD301" s="55"/>
      <c r="AE301" s="55"/>
      <c r="AF301" s="55"/>
      <c r="AG301" s="55"/>
      <c r="AH301" s="55"/>
      <c r="AI301" s="55"/>
      <c r="AJ301" s="55"/>
      <c r="AK301" s="55"/>
    </row>
    <row r="302" spans="2:37" ht="15.75" customHeight="1">
      <c r="B302" s="55"/>
      <c r="C302" s="55"/>
      <c r="D302" s="55"/>
      <c r="E302" s="55"/>
      <c r="F302" s="55"/>
      <c r="G302" s="55"/>
      <c r="H302" s="399"/>
      <c r="I302" s="55"/>
      <c r="J302" s="55"/>
      <c r="K302" s="55"/>
      <c r="L302" s="399"/>
      <c r="M302" s="399"/>
      <c r="N302" s="55"/>
      <c r="O302" s="55"/>
      <c r="P302" s="55"/>
      <c r="Q302" s="399"/>
      <c r="R302" s="399"/>
      <c r="S302" s="55"/>
      <c r="T302" s="55"/>
      <c r="U302" s="55"/>
      <c r="V302" s="399"/>
      <c r="W302" s="399"/>
      <c r="X302" s="55"/>
      <c r="Y302" s="55"/>
      <c r="Z302" s="55"/>
      <c r="AA302" s="399"/>
      <c r="AB302" s="399"/>
      <c r="AC302" s="55"/>
      <c r="AD302" s="55"/>
      <c r="AE302" s="55"/>
      <c r="AF302" s="55"/>
      <c r="AG302" s="55"/>
      <c r="AH302" s="55"/>
      <c r="AI302" s="55"/>
      <c r="AJ302" s="55"/>
      <c r="AK302" s="55"/>
    </row>
    <row r="303" spans="2:37" ht="15.75" customHeight="1">
      <c r="B303" s="55"/>
      <c r="C303" s="55"/>
      <c r="D303" s="55"/>
      <c r="E303" s="55"/>
      <c r="F303" s="55"/>
      <c r="G303" s="55"/>
      <c r="H303" s="399"/>
      <c r="I303" s="55"/>
      <c r="J303" s="55"/>
      <c r="K303" s="55"/>
      <c r="L303" s="399"/>
      <c r="M303" s="399"/>
      <c r="N303" s="55"/>
      <c r="O303" s="55"/>
      <c r="P303" s="55"/>
      <c r="Q303" s="399"/>
      <c r="R303" s="399"/>
      <c r="S303" s="55"/>
      <c r="T303" s="55"/>
      <c r="U303" s="55"/>
      <c r="V303" s="399"/>
      <c r="W303" s="399"/>
      <c r="X303" s="55"/>
      <c r="Y303" s="55"/>
      <c r="Z303" s="55"/>
      <c r="AA303" s="399"/>
      <c r="AB303" s="399"/>
      <c r="AC303" s="55"/>
      <c r="AD303" s="55"/>
      <c r="AE303" s="55"/>
      <c r="AF303" s="55"/>
      <c r="AG303" s="55"/>
      <c r="AH303" s="55"/>
      <c r="AI303" s="55"/>
      <c r="AJ303" s="55"/>
      <c r="AK303" s="55"/>
    </row>
    <row r="304" spans="2:37" ht="15.75" customHeight="1">
      <c r="B304" s="55"/>
      <c r="C304" s="55"/>
      <c r="D304" s="55"/>
      <c r="E304" s="55"/>
      <c r="F304" s="55"/>
      <c r="G304" s="55"/>
      <c r="H304" s="399"/>
      <c r="I304" s="55"/>
      <c r="J304" s="55"/>
      <c r="K304" s="55"/>
      <c r="L304" s="399"/>
      <c r="M304" s="399"/>
      <c r="N304" s="55"/>
      <c r="O304" s="55"/>
      <c r="P304" s="55"/>
      <c r="Q304" s="399"/>
      <c r="R304" s="399"/>
      <c r="S304" s="55"/>
      <c r="T304" s="55"/>
      <c r="U304" s="55"/>
      <c r="V304" s="399"/>
      <c r="W304" s="399"/>
      <c r="X304" s="55"/>
      <c r="Y304" s="55"/>
      <c r="Z304" s="55"/>
      <c r="AA304" s="399"/>
      <c r="AB304" s="399"/>
      <c r="AC304" s="55"/>
      <c r="AD304" s="55"/>
      <c r="AE304" s="55"/>
      <c r="AF304" s="55"/>
      <c r="AG304" s="55"/>
      <c r="AH304" s="55"/>
      <c r="AI304" s="55"/>
      <c r="AJ304" s="55"/>
      <c r="AK304" s="55"/>
    </row>
    <row r="305" spans="2:37" ht="15.75" customHeight="1">
      <c r="B305" s="55"/>
      <c r="C305" s="55"/>
      <c r="D305" s="55"/>
      <c r="E305" s="55"/>
      <c r="F305" s="55"/>
      <c r="G305" s="55"/>
      <c r="H305" s="399"/>
      <c r="I305" s="55"/>
      <c r="J305" s="55"/>
      <c r="K305" s="55"/>
      <c r="L305" s="399"/>
      <c r="M305" s="399"/>
      <c r="N305" s="55"/>
      <c r="O305" s="55"/>
      <c r="P305" s="55"/>
      <c r="Q305" s="399"/>
      <c r="R305" s="399"/>
      <c r="S305" s="55"/>
      <c r="T305" s="55"/>
      <c r="U305" s="55"/>
      <c r="V305" s="399"/>
      <c r="W305" s="399"/>
      <c r="X305" s="55"/>
      <c r="Y305" s="55"/>
      <c r="Z305" s="55"/>
      <c r="AA305" s="399"/>
      <c r="AB305" s="399"/>
      <c r="AC305" s="55"/>
      <c r="AD305" s="55"/>
      <c r="AE305" s="55"/>
      <c r="AF305" s="55"/>
      <c r="AG305" s="55"/>
      <c r="AH305" s="55"/>
      <c r="AI305" s="55"/>
      <c r="AJ305" s="55"/>
      <c r="AK305" s="55"/>
    </row>
    <row r="306" spans="2:37" ht="15.75" customHeight="1">
      <c r="B306" s="55"/>
      <c r="C306" s="55"/>
      <c r="D306" s="55"/>
      <c r="E306" s="55"/>
      <c r="F306" s="55"/>
      <c r="G306" s="55"/>
      <c r="H306" s="399"/>
      <c r="I306" s="55"/>
      <c r="J306" s="55"/>
      <c r="K306" s="55"/>
      <c r="L306" s="399"/>
      <c r="M306" s="399"/>
      <c r="N306" s="55"/>
      <c r="O306" s="55"/>
      <c r="P306" s="55"/>
      <c r="Q306" s="399"/>
      <c r="R306" s="399"/>
      <c r="S306" s="55"/>
      <c r="T306" s="55"/>
      <c r="U306" s="55"/>
      <c r="V306" s="399"/>
      <c r="W306" s="399"/>
      <c r="X306" s="55"/>
      <c r="Y306" s="55"/>
      <c r="Z306" s="55"/>
      <c r="AA306" s="399"/>
      <c r="AB306" s="399"/>
      <c r="AC306" s="55"/>
      <c r="AD306" s="55"/>
      <c r="AE306" s="55"/>
      <c r="AF306" s="55"/>
      <c r="AG306" s="55"/>
      <c r="AH306" s="55"/>
      <c r="AI306" s="55"/>
      <c r="AJ306" s="55"/>
      <c r="AK306" s="55"/>
    </row>
    <row r="307" spans="2:37" ht="15.75" customHeight="1">
      <c r="B307" s="55"/>
      <c r="C307" s="55"/>
      <c r="D307" s="55"/>
      <c r="E307" s="55"/>
      <c r="F307" s="55"/>
      <c r="G307" s="55"/>
      <c r="H307" s="399"/>
      <c r="I307" s="55"/>
      <c r="J307" s="55"/>
      <c r="K307" s="55"/>
      <c r="L307" s="399"/>
      <c r="M307" s="399"/>
      <c r="N307" s="55"/>
      <c r="O307" s="55"/>
      <c r="P307" s="55"/>
      <c r="Q307" s="399"/>
      <c r="R307" s="399"/>
      <c r="S307" s="55"/>
      <c r="T307" s="55"/>
      <c r="U307" s="55"/>
      <c r="V307" s="399"/>
      <c r="W307" s="399"/>
      <c r="X307" s="55"/>
      <c r="Y307" s="55"/>
      <c r="Z307" s="55"/>
      <c r="AA307" s="399"/>
      <c r="AB307" s="399"/>
      <c r="AC307" s="55"/>
      <c r="AD307" s="55"/>
      <c r="AE307" s="55"/>
      <c r="AF307" s="55"/>
      <c r="AG307" s="55"/>
      <c r="AH307" s="55"/>
      <c r="AI307" s="55"/>
      <c r="AJ307" s="55"/>
      <c r="AK307" s="55"/>
    </row>
    <row r="308" spans="2:37" ht="15.75" customHeight="1">
      <c r="B308" s="55"/>
      <c r="C308" s="55"/>
      <c r="D308" s="55"/>
      <c r="E308" s="55"/>
      <c r="F308" s="55"/>
      <c r="G308" s="55"/>
      <c r="H308" s="399"/>
      <c r="I308" s="55"/>
      <c r="J308" s="55"/>
      <c r="K308" s="55"/>
      <c r="L308" s="399"/>
      <c r="M308" s="399"/>
      <c r="N308" s="55"/>
      <c r="O308" s="55"/>
      <c r="P308" s="55"/>
      <c r="Q308" s="399"/>
      <c r="R308" s="399"/>
      <c r="S308" s="55"/>
      <c r="T308" s="55"/>
      <c r="U308" s="55"/>
      <c r="V308" s="399"/>
      <c r="W308" s="399"/>
      <c r="X308" s="55"/>
      <c r="Y308" s="55"/>
      <c r="Z308" s="55"/>
      <c r="AA308" s="399"/>
      <c r="AB308" s="399"/>
      <c r="AC308" s="55"/>
      <c r="AD308" s="55"/>
      <c r="AE308" s="55"/>
      <c r="AF308" s="55"/>
      <c r="AG308" s="55"/>
      <c r="AH308" s="55"/>
      <c r="AI308" s="55"/>
      <c r="AJ308" s="55"/>
      <c r="AK308" s="55"/>
    </row>
    <row r="309" spans="2:37" ht="15.75" customHeight="1">
      <c r="B309" s="55"/>
      <c r="C309" s="55"/>
      <c r="D309" s="55"/>
      <c r="E309" s="55"/>
      <c r="F309" s="55"/>
      <c r="G309" s="55"/>
      <c r="H309" s="399"/>
      <c r="I309" s="55"/>
      <c r="J309" s="55"/>
      <c r="K309" s="55"/>
      <c r="L309" s="399"/>
      <c r="M309" s="399"/>
      <c r="N309" s="55"/>
      <c r="O309" s="55"/>
      <c r="P309" s="55"/>
      <c r="Q309" s="399"/>
      <c r="R309" s="399"/>
      <c r="S309" s="55"/>
      <c r="T309" s="55"/>
      <c r="U309" s="55"/>
      <c r="V309" s="399"/>
      <c r="W309" s="399"/>
      <c r="X309" s="55"/>
      <c r="Y309" s="55"/>
      <c r="Z309" s="55"/>
      <c r="AA309" s="399"/>
      <c r="AB309" s="399"/>
      <c r="AC309" s="55"/>
      <c r="AD309" s="55"/>
      <c r="AE309" s="55"/>
      <c r="AF309" s="55"/>
      <c r="AG309" s="55"/>
      <c r="AH309" s="55"/>
      <c r="AI309" s="55"/>
      <c r="AJ309" s="55"/>
      <c r="AK309" s="55"/>
    </row>
    <row r="310" spans="2:37" ht="15.75" customHeight="1">
      <c r="B310" s="55"/>
      <c r="C310" s="55"/>
      <c r="D310" s="55"/>
      <c r="E310" s="55"/>
      <c r="F310" s="55"/>
      <c r="G310" s="55"/>
      <c r="H310" s="399"/>
      <c r="I310" s="55"/>
      <c r="J310" s="55"/>
      <c r="K310" s="55"/>
      <c r="L310" s="399"/>
      <c r="M310" s="399"/>
      <c r="N310" s="55"/>
      <c r="O310" s="55"/>
      <c r="P310" s="55"/>
      <c r="Q310" s="399"/>
      <c r="R310" s="399"/>
      <c r="S310" s="55"/>
      <c r="T310" s="55"/>
      <c r="U310" s="55"/>
      <c r="V310" s="399"/>
      <c r="W310" s="399"/>
      <c r="X310" s="55"/>
      <c r="Y310" s="55"/>
      <c r="Z310" s="55"/>
      <c r="AA310" s="399"/>
      <c r="AB310" s="399"/>
      <c r="AC310" s="55"/>
      <c r="AD310" s="55"/>
      <c r="AE310" s="55"/>
      <c r="AF310" s="55"/>
      <c r="AG310" s="55"/>
      <c r="AH310" s="55"/>
      <c r="AI310" s="55"/>
      <c r="AJ310" s="55"/>
      <c r="AK310" s="55"/>
    </row>
    <row r="311" spans="2:37" ht="15.75" customHeight="1">
      <c r="B311" s="55"/>
      <c r="C311" s="55"/>
      <c r="D311" s="55"/>
      <c r="E311" s="55"/>
      <c r="F311" s="55"/>
      <c r="G311" s="55"/>
      <c r="H311" s="399"/>
      <c r="I311" s="55"/>
      <c r="J311" s="55"/>
      <c r="K311" s="55"/>
      <c r="L311" s="399"/>
      <c r="M311" s="399"/>
      <c r="N311" s="55"/>
      <c r="O311" s="55"/>
      <c r="P311" s="55"/>
      <c r="Q311" s="399"/>
      <c r="R311" s="399"/>
      <c r="S311" s="55"/>
      <c r="T311" s="55"/>
      <c r="U311" s="55"/>
      <c r="V311" s="399"/>
      <c r="W311" s="399"/>
      <c r="X311" s="55"/>
      <c r="Y311" s="55"/>
      <c r="Z311" s="55"/>
      <c r="AA311" s="399"/>
      <c r="AB311" s="399"/>
      <c r="AC311" s="55"/>
      <c r="AD311" s="55"/>
      <c r="AE311" s="55"/>
      <c r="AF311" s="55"/>
      <c r="AG311" s="55"/>
      <c r="AH311" s="55"/>
      <c r="AI311" s="55"/>
      <c r="AJ311" s="55"/>
      <c r="AK311" s="55"/>
    </row>
    <row r="312" spans="2:37" ht="15.75" customHeight="1">
      <c r="B312" s="55"/>
      <c r="C312" s="55"/>
      <c r="D312" s="55"/>
      <c r="E312" s="55"/>
      <c r="F312" s="55"/>
      <c r="G312" s="55"/>
      <c r="H312" s="399"/>
      <c r="I312" s="55"/>
      <c r="J312" s="55"/>
      <c r="K312" s="55"/>
      <c r="L312" s="399"/>
      <c r="M312" s="399"/>
      <c r="N312" s="55"/>
      <c r="O312" s="55"/>
      <c r="P312" s="55"/>
      <c r="Q312" s="399"/>
      <c r="R312" s="399"/>
      <c r="S312" s="55"/>
      <c r="T312" s="55"/>
      <c r="U312" s="55"/>
      <c r="V312" s="399"/>
      <c r="W312" s="399"/>
      <c r="X312" s="55"/>
      <c r="Y312" s="55"/>
      <c r="Z312" s="55"/>
      <c r="AA312" s="399"/>
      <c r="AB312" s="399"/>
      <c r="AC312" s="55"/>
      <c r="AD312" s="55"/>
      <c r="AE312" s="55"/>
      <c r="AF312" s="55"/>
      <c r="AG312" s="55"/>
      <c r="AH312" s="55"/>
      <c r="AI312" s="55"/>
      <c r="AJ312" s="55"/>
      <c r="AK312" s="55"/>
    </row>
    <row r="313" spans="2:37" ht="15.75" customHeight="1">
      <c r="B313" s="55"/>
      <c r="C313" s="55"/>
      <c r="D313" s="55"/>
      <c r="E313" s="55"/>
      <c r="F313" s="55"/>
      <c r="G313" s="55"/>
      <c r="H313" s="399"/>
      <c r="I313" s="55"/>
      <c r="J313" s="55"/>
      <c r="K313" s="55"/>
      <c r="L313" s="399"/>
      <c r="M313" s="399"/>
      <c r="N313" s="55"/>
      <c r="O313" s="55"/>
      <c r="P313" s="55"/>
      <c r="Q313" s="399"/>
      <c r="R313" s="399"/>
      <c r="S313" s="55"/>
      <c r="T313" s="55"/>
      <c r="U313" s="55"/>
      <c r="V313" s="399"/>
      <c r="W313" s="399"/>
      <c r="X313" s="55"/>
      <c r="Y313" s="55"/>
      <c r="Z313" s="55"/>
      <c r="AA313" s="399"/>
      <c r="AB313" s="399"/>
      <c r="AC313" s="55"/>
      <c r="AD313" s="55"/>
      <c r="AE313" s="55"/>
      <c r="AF313" s="55"/>
      <c r="AG313" s="55"/>
      <c r="AH313" s="55"/>
      <c r="AI313" s="55"/>
      <c r="AJ313" s="55"/>
      <c r="AK313" s="55"/>
    </row>
    <row r="314" spans="2:37" ht="15.75" customHeight="1">
      <c r="B314" s="55"/>
      <c r="C314" s="55"/>
      <c r="D314" s="55"/>
      <c r="E314" s="55"/>
      <c r="F314" s="55"/>
      <c r="G314" s="55"/>
      <c r="H314" s="399"/>
      <c r="I314" s="55"/>
      <c r="J314" s="55"/>
      <c r="K314" s="55"/>
      <c r="L314" s="399"/>
      <c r="M314" s="399"/>
      <c r="N314" s="55"/>
      <c r="O314" s="55"/>
      <c r="P314" s="55"/>
      <c r="Q314" s="399"/>
      <c r="R314" s="399"/>
      <c r="S314" s="55"/>
      <c r="T314" s="55"/>
      <c r="U314" s="55"/>
      <c r="V314" s="399"/>
      <c r="W314" s="399"/>
      <c r="X314" s="55"/>
      <c r="Y314" s="55"/>
      <c r="Z314" s="55"/>
      <c r="AA314" s="399"/>
      <c r="AB314" s="399"/>
      <c r="AC314" s="55"/>
      <c r="AD314" s="55"/>
      <c r="AE314" s="55"/>
      <c r="AF314" s="55"/>
      <c r="AG314" s="55"/>
      <c r="AH314" s="55"/>
      <c r="AI314" s="55"/>
      <c r="AJ314" s="55"/>
      <c r="AK314" s="55"/>
    </row>
    <row r="315" spans="2:37" ht="15.75" customHeight="1">
      <c r="B315" s="55"/>
      <c r="C315" s="55"/>
      <c r="D315" s="55"/>
      <c r="E315" s="55"/>
      <c r="F315" s="55"/>
      <c r="G315" s="55"/>
      <c r="H315" s="399"/>
      <c r="I315" s="55"/>
      <c r="J315" s="55"/>
      <c r="K315" s="55"/>
      <c r="L315" s="399"/>
      <c r="M315" s="399"/>
      <c r="N315" s="55"/>
      <c r="O315" s="55"/>
      <c r="P315" s="55"/>
      <c r="Q315" s="399"/>
      <c r="R315" s="399"/>
      <c r="S315" s="55"/>
      <c r="T315" s="55"/>
      <c r="U315" s="55"/>
      <c r="V315" s="399"/>
      <c r="W315" s="399"/>
      <c r="X315" s="55"/>
      <c r="Y315" s="55"/>
      <c r="Z315" s="55"/>
      <c r="AA315" s="399"/>
      <c r="AB315" s="399"/>
      <c r="AC315" s="55"/>
      <c r="AD315" s="55"/>
      <c r="AE315" s="55"/>
      <c r="AF315" s="55"/>
      <c r="AG315" s="55"/>
      <c r="AH315" s="55"/>
      <c r="AI315" s="55"/>
      <c r="AJ315" s="55"/>
      <c r="AK315" s="55"/>
    </row>
    <row r="316" spans="2:37" ht="15.75" customHeight="1">
      <c r="B316" s="55"/>
      <c r="C316" s="55"/>
      <c r="D316" s="55"/>
      <c r="E316" s="55"/>
      <c r="F316" s="55"/>
      <c r="G316" s="55"/>
      <c r="H316" s="399"/>
      <c r="I316" s="55"/>
      <c r="J316" s="55"/>
      <c r="K316" s="55"/>
      <c r="L316" s="399"/>
      <c r="M316" s="399"/>
      <c r="N316" s="55"/>
      <c r="O316" s="55"/>
      <c r="P316" s="55"/>
      <c r="Q316" s="399"/>
      <c r="R316" s="399"/>
      <c r="S316" s="55"/>
      <c r="T316" s="55"/>
      <c r="U316" s="55"/>
      <c r="V316" s="399"/>
      <c r="W316" s="399"/>
      <c r="X316" s="55"/>
      <c r="Y316" s="55"/>
      <c r="Z316" s="55"/>
      <c r="AA316" s="399"/>
      <c r="AB316" s="399"/>
      <c r="AC316" s="55"/>
      <c r="AD316" s="55"/>
      <c r="AE316" s="55"/>
      <c r="AF316" s="55"/>
      <c r="AG316" s="55"/>
      <c r="AH316" s="55"/>
      <c r="AI316" s="55"/>
      <c r="AJ316" s="55"/>
      <c r="AK316" s="55"/>
    </row>
    <row r="317" spans="2:37" ht="15.75" customHeight="1">
      <c r="B317" s="55"/>
      <c r="C317" s="55"/>
      <c r="D317" s="55"/>
      <c r="E317" s="55"/>
      <c r="F317" s="55"/>
      <c r="G317" s="55"/>
      <c r="H317" s="399"/>
      <c r="I317" s="55"/>
      <c r="J317" s="55"/>
      <c r="K317" s="55"/>
      <c r="L317" s="399"/>
      <c r="M317" s="399"/>
      <c r="N317" s="55"/>
      <c r="O317" s="55"/>
      <c r="P317" s="55"/>
      <c r="Q317" s="399"/>
      <c r="R317" s="399"/>
      <c r="S317" s="55"/>
      <c r="T317" s="55"/>
      <c r="U317" s="55"/>
      <c r="V317" s="399"/>
      <c r="W317" s="399"/>
      <c r="X317" s="55"/>
      <c r="Y317" s="55"/>
      <c r="Z317" s="55"/>
      <c r="AA317" s="399"/>
      <c r="AB317" s="399"/>
      <c r="AC317" s="55"/>
      <c r="AD317" s="55"/>
      <c r="AE317" s="55"/>
      <c r="AF317" s="55"/>
      <c r="AG317" s="55"/>
      <c r="AH317" s="55"/>
      <c r="AI317" s="55"/>
      <c r="AJ317" s="55"/>
      <c r="AK317" s="55"/>
    </row>
    <row r="318" spans="2:37" ht="15.75" customHeight="1">
      <c r="B318" s="55"/>
      <c r="C318" s="55"/>
      <c r="D318" s="55"/>
      <c r="E318" s="55"/>
      <c r="F318" s="55"/>
      <c r="G318" s="55"/>
      <c r="H318" s="399"/>
      <c r="I318" s="55"/>
      <c r="J318" s="55"/>
      <c r="K318" s="55"/>
      <c r="L318" s="399"/>
      <c r="M318" s="399"/>
      <c r="N318" s="55"/>
      <c r="O318" s="55"/>
      <c r="P318" s="55"/>
      <c r="Q318" s="399"/>
      <c r="R318" s="399"/>
      <c r="S318" s="55"/>
      <c r="T318" s="55"/>
      <c r="U318" s="55"/>
      <c r="V318" s="399"/>
      <c r="W318" s="399"/>
      <c r="X318" s="55"/>
      <c r="Y318" s="55"/>
      <c r="Z318" s="55"/>
      <c r="AA318" s="399"/>
      <c r="AB318" s="399"/>
      <c r="AC318" s="55"/>
      <c r="AD318" s="55"/>
      <c r="AE318" s="55"/>
      <c r="AF318" s="55"/>
      <c r="AG318" s="55"/>
      <c r="AH318" s="55"/>
      <c r="AI318" s="55"/>
      <c r="AJ318" s="55"/>
      <c r="AK318" s="55"/>
    </row>
    <row r="319" spans="2:37" ht="15.75" customHeight="1">
      <c r="B319" s="55"/>
      <c r="C319" s="55"/>
      <c r="D319" s="55"/>
      <c r="E319" s="55"/>
      <c r="F319" s="55"/>
      <c r="G319" s="55"/>
      <c r="H319" s="399"/>
      <c r="I319" s="55"/>
      <c r="J319" s="55"/>
      <c r="K319" s="55"/>
      <c r="L319" s="399"/>
      <c r="M319" s="399"/>
      <c r="N319" s="55"/>
      <c r="O319" s="55"/>
      <c r="P319" s="55"/>
      <c r="Q319" s="399"/>
      <c r="R319" s="399"/>
      <c r="S319" s="55"/>
      <c r="T319" s="55"/>
      <c r="U319" s="55"/>
      <c r="V319" s="399"/>
      <c r="W319" s="399"/>
      <c r="X319" s="55"/>
      <c r="Y319" s="55"/>
      <c r="Z319" s="55"/>
      <c r="AA319" s="399"/>
      <c r="AB319" s="399"/>
      <c r="AC319" s="55"/>
      <c r="AD319" s="55"/>
      <c r="AE319" s="55"/>
      <c r="AF319" s="55"/>
      <c r="AG319" s="55"/>
      <c r="AH319" s="55"/>
      <c r="AI319" s="55"/>
      <c r="AJ319" s="55"/>
      <c r="AK319" s="55"/>
    </row>
    <row r="320" spans="2:37" ht="15.75" customHeight="1">
      <c r="B320" s="55"/>
      <c r="C320" s="55"/>
      <c r="D320" s="55"/>
      <c r="E320" s="55"/>
      <c r="F320" s="55"/>
      <c r="G320" s="55"/>
      <c r="H320" s="399"/>
      <c r="I320" s="55"/>
      <c r="J320" s="55"/>
      <c r="K320" s="55"/>
      <c r="L320" s="399"/>
      <c r="M320" s="399"/>
      <c r="N320" s="55"/>
      <c r="O320" s="55"/>
      <c r="P320" s="55"/>
      <c r="Q320" s="399"/>
      <c r="R320" s="399"/>
      <c r="S320" s="55"/>
      <c r="T320" s="55"/>
      <c r="U320" s="55"/>
      <c r="V320" s="399"/>
      <c r="W320" s="399"/>
      <c r="X320" s="55"/>
      <c r="Y320" s="55"/>
      <c r="Z320" s="55"/>
      <c r="AA320" s="399"/>
      <c r="AB320" s="399"/>
      <c r="AC320" s="55"/>
      <c r="AD320" s="55"/>
      <c r="AE320" s="55"/>
      <c r="AF320" s="55"/>
      <c r="AG320" s="55"/>
      <c r="AH320" s="55"/>
      <c r="AI320" s="55"/>
      <c r="AJ320" s="55"/>
      <c r="AK320" s="55"/>
    </row>
    <row r="321" spans="2:37" ht="15.75" customHeight="1">
      <c r="B321" s="55"/>
      <c r="C321" s="55"/>
      <c r="D321" s="55"/>
      <c r="E321" s="55"/>
      <c r="F321" s="55"/>
      <c r="G321" s="55"/>
      <c r="H321" s="399"/>
      <c r="I321" s="55"/>
      <c r="J321" s="55"/>
      <c r="K321" s="55"/>
      <c r="L321" s="399"/>
      <c r="M321" s="399"/>
      <c r="N321" s="55"/>
      <c r="O321" s="55"/>
      <c r="P321" s="55"/>
      <c r="Q321" s="399"/>
      <c r="R321" s="399"/>
      <c r="S321" s="55"/>
      <c r="T321" s="55"/>
      <c r="U321" s="55"/>
      <c r="V321" s="399"/>
      <c r="W321" s="399"/>
      <c r="X321" s="55"/>
      <c r="Y321" s="55"/>
      <c r="Z321" s="55"/>
      <c r="AA321" s="399"/>
      <c r="AB321" s="399"/>
      <c r="AC321" s="55"/>
      <c r="AD321" s="55"/>
      <c r="AE321" s="55"/>
      <c r="AF321" s="55"/>
      <c r="AG321" s="55"/>
      <c r="AH321" s="55"/>
      <c r="AI321" s="55"/>
      <c r="AJ321" s="55"/>
      <c r="AK321" s="55"/>
    </row>
    <row r="322" spans="2:37" ht="15.75" customHeight="1">
      <c r="B322" s="55"/>
      <c r="C322" s="55"/>
      <c r="D322" s="55"/>
      <c r="E322" s="55"/>
      <c r="F322" s="55"/>
      <c r="G322" s="55"/>
      <c r="H322" s="399"/>
      <c r="I322" s="55"/>
      <c r="J322" s="55"/>
      <c r="K322" s="55"/>
      <c r="L322" s="399"/>
      <c r="M322" s="399"/>
      <c r="N322" s="55"/>
      <c r="O322" s="55"/>
      <c r="P322" s="55"/>
      <c r="Q322" s="399"/>
      <c r="R322" s="399"/>
      <c r="S322" s="55"/>
      <c r="T322" s="55"/>
      <c r="U322" s="55"/>
      <c r="V322" s="399"/>
      <c r="W322" s="399"/>
      <c r="X322" s="55"/>
      <c r="Y322" s="55"/>
      <c r="Z322" s="55"/>
      <c r="AA322" s="399"/>
      <c r="AB322" s="399"/>
      <c r="AC322" s="55"/>
      <c r="AD322" s="55"/>
      <c r="AE322" s="55"/>
      <c r="AF322" s="55"/>
      <c r="AG322" s="55"/>
      <c r="AH322" s="55"/>
      <c r="AI322" s="55"/>
      <c r="AJ322" s="55"/>
      <c r="AK322" s="55"/>
    </row>
    <row r="323" spans="2:37" ht="15.75" customHeight="1">
      <c r="B323" s="55"/>
      <c r="C323" s="55"/>
      <c r="D323" s="55"/>
      <c r="E323" s="55"/>
      <c r="F323" s="55"/>
      <c r="G323" s="55"/>
      <c r="H323" s="399"/>
      <c r="I323" s="55"/>
      <c r="J323" s="55"/>
      <c r="K323" s="55"/>
      <c r="L323" s="399"/>
      <c r="M323" s="399"/>
      <c r="N323" s="55"/>
      <c r="O323" s="55"/>
      <c r="P323" s="55"/>
      <c r="Q323" s="399"/>
      <c r="R323" s="399"/>
      <c r="S323" s="55"/>
      <c r="T323" s="55"/>
      <c r="U323" s="55"/>
      <c r="V323" s="399"/>
      <c r="W323" s="399"/>
      <c r="X323" s="55"/>
      <c r="Y323" s="55"/>
      <c r="Z323" s="55"/>
      <c r="AA323" s="399"/>
      <c r="AB323" s="399"/>
      <c r="AC323" s="55"/>
      <c r="AD323" s="55"/>
      <c r="AE323" s="55"/>
      <c r="AF323" s="55"/>
      <c r="AG323" s="55"/>
      <c r="AH323" s="55"/>
      <c r="AI323" s="55"/>
      <c r="AJ323" s="55"/>
      <c r="AK323" s="55"/>
    </row>
    <row r="324" spans="2:37" ht="15.75" customHeight="1">
      <c r="B324" s="55"/>
      <c r="C324" s="55"/>
      <c r="D324" s="55"/>
      <c r="E324" s="55"/>
      <c r="F324" s="55"/>
      <c r="G324" s="55"/>
      <c r="H324" s="399"/>
      <c r="I324" s="55"/>
      <c r="J324" s="55"/>
      <c r="K324" s="55"/>
      <c r="L324" s="399"/>
      <c r="M324" s="399"/>
      <c r="N324" s="55"/>
      <c r="O324" s="55"/>
      <c r="P324" s="55"/>
      <c r="Q324" s="399"/>
      <c r="R324" s="399"/>
      <c r="S324" s="55"/>
      <c r="T324" s="55"/>
      <c r="U324" s="55"/>
      <c r="V324" s="399"/>
      <c r="W324" s="399"/>
      <c r="X324" s="55"/>
      <c r="Y324" s="55"/>
      <c r="Z324" s="55"/>
      <c r="AA324" s="399"/>
      <c r="AB324" s="399"/>
      <c r="AC324" s="55"/>
      <c r="AD324" s="55"/>
      <c r="AE324" s="55"/>
      <c r="AF324" s="55"/>
      <c r="AG324" s="55"/>
      <c r="AH324" s="55"/>
      <c r="AI324" s="55"/>
      <c r="AJ324" s="55"/>
      <c r="AK324" s="55"/>
    </row>
    <row r="325" spans="2:37" ht="15.75" customHeight="1">
      <c r="B325" s="55"/>
      <c r="C325" s="55"/>
      <c r="D325" s="55"/>
      <c r="E325" s="55"/>
      <c r="F325" s="55"/>
      <c r="G325" s="55"/>
      <c r="H325" s="399"/>
      <c r="I325" s="55"/>
      <c r="J325" s="55"/>
      <c r="K325" s="55"/>
      <c r="L325" s="399"/>
      <c r="M325" s="399"/>
      <c r="N325" s="55"/>
      <c r="O325" s="55"/>
      <c r="P325" s="55"/>
      <c r="Q325" s="399"/>
      <c r="R325" s="399"/>
      <c r="S325" s="55"/>
      <c r="T325" s="55"/>
      <c r="U325" s="55"/>
      <c r="V325" s="399"/>
      <c r="W325" s="399"/>
      <c r="X325" s="55"/>
      <c r="Y325" s="55"/>
      <c r="Z325" s="55"/>
      <c r="AA325" s="399"/>
      <c r="AB325" s="399"/>
      <c r="AC325" s="55"/>
      <c r="AD325" s="55"/>
      <c r="AE325" s="55"/>
      <c r="AF325" s="55"/>
      <c r="AG325" s="55"/>
      <c r="AH325" s="55"/>
      <c r="AI325" s="55"/>
      <c r="AJ325" s="55"/>
      <c r="AK325" s="55"/>
    </row>
    <row r="326" spans="2:37" ht="15.75" customHeight="1">
      <c r="B326" s="55"/>
      <c r="C326" s="55"/>
      <c r="D326" s="55"/>
      <c r="E326" s="55"/>
      <c r="F326" s="55"/>
      <c r="G326" s="55"/>
      <c r="H326" s="399"/>
      <c r="I326" s="55"/>
      <c r="J326" s="55"/>
      <c r="K326" s="55"/>
      <c r="L326" s="399"/>
      <c r="M326" s="399"/>
      <c r="N326" s="55"/>
      <c r="O326" s="55"/>
      <c r="P326" s="55"/>
      <c r="Q326" s="399"/>
      <c r="R326" s="399"/>
      <c r="S326" s="55"/>
      <c r="T326" s="55"/>
      <c r="U326" s="55"/>
      <c r="V326" s="399"/>
      <c r="W326" s="399"/>
      <c r="X326" s="55"/>
      <c r="Y326" s="55"/>
      <c r="Z326" s="55"/>
      <c r="AA326" s="399"/>
      <c r="AB326" s="399"/>
      <c r="AC326" s="55"/>
      <c r="AD326" s="55"/>
      <c r="AE326" s="55"/>
      <c r="AF326" s="55"/>
      <c r="AG326" s="55"/>
      <c r="AH326" s="55"/>
      <c r="AI326" s="55"/>
      <c r="AJ326" s="55"/>
      <c r="AK326" s="55"/>
    </row>
    <row r="327" spans="2:37" ht="15.75" customHeight="1">
      <c r="B327" s="55"/>
      <c r="C327" s="55"/>
      <c r="D327" s="55"/>
      <c r="E327" s="55"/>
      <c r="F327" s="55"/>
      <c r="G327" s="55"/>
      <c r="H327" s="399"/>
      <c r="I327" s="55"/>
      <c r="J327" s="55"/>
      <c r="K327" s="55"/>
      <c r="L327" s="399"/>
      <c r="M327" s="399"/>
      <c r="N327" s="55"/>
      <c r="O327" s="55"/>
      <c r="P327" s="55"/>
      <c r="Q327" s="399"/>
      <c r="R327" s="399"/>
      <c r="S327" s="55"/>
      <c r="T327" s="55"/>
      <c r="U327" s="55"/>
      <c r="V327" s="399"/>
      <c r="W327" s="399"/>
      <c r="X327" s="55"/>
      <c r="Y327" s="55"/>
      <c r="Z327" s="55"/>
      <c r="AA327" s="399"/>
      <c r="AB327" s="399"/>
      <c r="AC327" s="55"/>
      <c r="AD327" s="55"/>
      <c r="AE327" s="55"/>
      <c r="AF327" s="55"/>
      <c r="AG327" s="55"/>
      <c r="AH327" s="55"/>
      <c r="AI327" s="55"/>
      <c r="AJ327" s="55"/>
      <c r="AK327" s="55"/>
    </row>
    <row r="328" spans="2:37" ht="15.75" customHeight="1">
      <c r="B328" s="55"/>
      <c r="C328" s="55"/>
      <c r="D328" s="55"/>
      <c r="E328" s="55"/>
      <c r="F328" s="55"/>
      <c r="G328" s="55"/>
      <c r="H328" s="399"/>
      <c r="I328" s="55"/>
      <c r="J328" s="55"/>
      <c r="K328" s="55"/>
      <c r="L328" s="399"/>
      <c r="M328" s="399"/>
      <c r="N328" s="55"/>
      <c r="O328" s="55"/>
      <c r="P328" s="55"/>
      <c r="Q328" s="399"/>
      <c r="R328" s="399"/>
      <c r="S328" s="55"/>
      <c r="T328" s="55"/>
      <c r="U328" s="55"/>
      <c r="V328" s="399"/>
      <c r="W328" s="399"/>
      <c r="X328" s="55"/>
      <c r="Y328" s="55"/>
      <c r="Z328" s="55"/>
      <c r="AA328" s="399"/>
      <c r="AB328" s="399"/>
      <c r="AC328" s="55"/>
      <c r="AD328" s="55"/>
      <c r="AE328" s="55"/>
      <c r="AF328" s="55"/>
      <c r="AG328" s="55"/>
      <c r="AH328" s="55"/>
      <c r="AI328" s="55"/>
      <c r="AJ328" s="55"/>
      <c r="AK328" s="55"/>
    </row>
    <row r="329" spans="2:37" ht="15.75" customHeight="1">
      <c r="B329" s="55"/>
      <c r="C329" s="55"/>
      <c r="D329" s="55"/>
      <c r="E329" s="55"/>
      <c r="F329" s="55"/>
      <c r="G329" s="55"/>
      <c r="H329" s="399"/>
      <c r="I329" s="55"/>
      <c r="J329" s="55"/>
      <c r="K329" s="55"/>
      <c r="L329" s="399"/>
      <c r="M329" s="399"/>
      <c r="N329" s="55"/>
      <c r="O329" s="55"/>
      <c r="P329" s="55"/>
      <c r="Q329" s="399"/>
      <c r="R329" s="399"/>
      <c r="S329" s="55"/>
      <c r="T329" s="55"/>
      <c r="U329" s="55"/>
      <c r="V329" s="399"/>
      <c r="W329" s="399"/>
      <c r="X329" s="55"/>
      <c r="Y329" s="55"/>
      <c r="Z329" s="55"/>
      <c r="AA329" s="399"/>
      <c r="AB329" s="399"/>
      <c r="AC329" s="55"/>
      <c r="AD329" s="55"/>
      <c r="AE329" s="55"/>
      <c r="AF329" s="55"/>
      <c r="AG329" s="55"/>
      <c r="AH329" s="55"/>
      <c r="AI329" s="55"/>
      <c r="AJ329" s="55"/>
      <c r="AK329" s="55"/>
    </row>
    <row r="330" spans="2:37" ht="15.75" customHeight="1">
      <c r="B330" s="55"/>
      <c r="C330" s="55"/>
      <c r="D330" s="55"/>
      <c r="E330" s="55"/>
      <c r="F330" s="55"/>
      <c r="G330" s="55"/>
      <c r="H330" s="399"/>
      <c r="I330" s="55"/>
      <c r="J330" s="55"/>
      <c r="K330" s="55"/>
      <c r="L330" s="399"/>
      <c r="M330" s="399"/>
      <c r="N330" s="55"/>
      <c r="O330" s="55"/>
      <c r="P330" s="55"/>
      <c r="Q330" s="399"/>
      <c r="R330" s="399"/>
      <c r="S330" s="55"/>
      <c r="T330" s="55"/>
      <c r="U330" s="55"/>
      <c r="V330" s="399"/>
      <c r="W330" s="399"/>
      <c r="X330" s="55"/>
      <c r="Y330" s="55"/>
      <c r="Z330" s="55"/>
      <c r="AA330" s="399"/>
      <c r="AB330" s="399"/>
      <c r="AC330" s="55"/>
      <c r="AD330" s="55"/>
      <c r="AE330" s="55"/>
      <c r="AF330" s="55"/>
      <c r="AG330" s="55"/>
      <c r="AH330" s="55"/>
      <c r="AI330" s="55"/>
      <c r="AJ330" s="55"/>
      <c r="AK330" s="55"/>
    </row>
    <row r="331" spans="2:37" ht="15.75" customHeight="1">
      <c r="B331" s="55"/>
      <c r="C331" s="55"/>
      <c r="D331" s="55"/>
      <c r="E331" s="55"/>
      <c r="F331" s="55"/>
      <c r="G331" s="55"/>
      <c r="H331" s="399"/>
      <c r="I331" s="55"/>
      <c r="J331" s="55"/>
      <c r="K331" s="55"/>
      <c r="L331" s="399"/>
      <c r="M331" s="399"/>
      <c r="N331" s="55"/>
      <c r="O331" s="55"/>
      <c r="P331" s="55"/>
      <c r="Q331" s="399"/>
      <c r="R331" s="399"/>
      <c r="S331" s="55"/>
      <c r="T331" s="55"/>
      <c r="U331" s="55"/>
      <c r="V331" s="399"/>
      <c r="W331" s="399"/>
      <c r="X331" s="55"/>
      <c r="Y331" s="55"/>
      <c r="Z331" s="55"/>
      <c r="AA331" s="399"/>
      <c r="AB331" s="399"/>
      <c r="AC331" s="55"/>
      <c r="AD331" s="55"/>
      <c r="AE331" s="55"/>
      <c r="AF331" s="55"/>
      <c r="AG331" s="55"/>
      <c r="AH331" s="55"/>
      <c r="AI331" s="55"/>
      <c r="AJ331" s="55"/>
      <c r="AK331" s="55"/>
    </row>
    <row r="332" spans="2:37" ht="15.75" customHeight="1">
      <c r="B332" s="55"/>
      <c r="C332" s="55"/>
      <c r="D332" s="55"/>
      <c r="E332" s="55"/>
      <c r="F332" s="55"/>
      <c r="G332" s="55"/>
      <c r="H332" s="399"/>
      <c r="I332" s="55"/>
      <c r="J332" s="55"/>
      <c r="K332" s="55"/>
      <c r="L332" s="399"/>
      <c r="M332" s="399"/>
      <c r="N332" s="55"/>
      <c r="O332" s="55"/>
      <c r="P332" s="55"/>
      <c r="Q332" s="399"/>
      <c r="R332" s="399"/>
      <c r="S332" s="55"/>
      <c r="T332" s="55"/>
      <c r="U332" s="55"/>
      <c r="V332" s="399"/>
      <c r="W332" s="399"/>
      <c r="X332" s="55"/>
      <c r="Y332" s="55"/>
      <c r="Z332" s="55"/>
      <c r="AA332" s="399"/>
      <c r="AB332" s="399"/>
      <c r="AC332" s="55"/>
      <c r="AD332" s="55"/>
      <c r="AE332" s="55"/>
      <c r="AF332" s="55"/>
      <c r="AG332" s="55"/>
      <c r="AH332" s="55"/>
      <c r="AI332" s="55"/>
      <c r="AJ332" s="55"/>
      <c r="AK332" s="55"/>
    </row>
    <row r="333" spans="2:37" ht="15.75" customHeight="1">
      <c r="B333" s="55"/>
      <c r="C333" s="55"/>
      <c r="D333" s="55"/>
      <c r="E333" s="55"/>
      <c r="F333" s="55"/>
      <c r="G333" s="55"/>
      <c r="H333" s="399"/>
      <c r="I333" s="55"/>
      <c r="J333" s="55"/>
      <c r="K333" s="55"/>
      <c r="L333" s="399"/>
      <c r="M333" s="399"/>
      <c r="N333" s="55"/>
      <c r="O333" s="55"/>
      <c r="P333" s="55"/>
      <c r="Q333" s="399"/>
      <c r="R333" s="399"/>
      <c r="S333" s="55"/>
      <c r="T333" s="55"/>
      <c r="U333" s="55"/>
      <c r="V333" s="399"/>
      <c r="W333" s="399"/>
      <c r="X333" s="55"/>
      <c r="Y333" s="55"/>
      <c r="Z333" s="55"/>
      <c r="AA333" s="399"/>
      <c r="AB333" s="399"/>
      <c r="AC333" s="55"/>
      <c r="AD333" s="55"/>
      <c r="AE333" s="55"/>
      <c r="AF333" s="55"/>
      <c r="AG333" s="55"/>
      <c r="AH333" s="55"/>
      <c r="AI333" s="55"/>
      <c r="AJ333" s="55"/>
      <c r="AK333" s="55"/>
    </row>
    <row r="334" spans="2:37" ht="15.75" customHeight="1">
      <c r="B334" s="55"/>
      <c r="C334" s="55"/>
      <c r="D334" s="55"/>
      <c r="E334" s="55"/>
      <c r="F334" s="55"/>
      <c r="G334" s="55"/>
      <c r="H334" s="399"/>
      <c r="I334" s="55"/>
      <c r="J334" s="55"/>
      <c r="K334" s="55"/>
      <c r="L334" s="399"/>
      <c r="M334" s="399"/>
      <c r="N334" s="55"/>
      <c r="O334" s="55"/>
      <c r="P334" s="55"/>
      <c r="Q334" s="399"/>
      <c r="R334" s="399"/>
      <c r="S334" s="55"/>
      <c r="T334" s="55"/>
      <c r="U334" s="55"/>
      <c r="V334" s="399"/>
      <c r="W334" s="399"/>
      <c r="X334" s="55"/>
      <c r="Y334" s="55"/>
      <c r="Z334" s="55"/>
      <c r="AA334" s="399"/>
      <c r="AB334" s="399"/>
      <c r="AC334" s="55"/>
      <c r="AD334" s="55"/>
      <c r="AE334" s="55"/>
      <c r="AF334" s="55"/>
      <c r="AG334" s="55"/>
      <c r="AH334" s="55"/>
      <c r="AI334" s="55"/>
      <c r="AJ334" s="55"/>
      <c r="AK334" s="55"/>
    </row>
    <row r="335" spans="2:37" ht="15.75" customHeight="1">
      <c r="B335" s="55"/>
      <c r="C335" s="55"/>
      <c r="D335" s="55"/>
      <c r="E335" s="55"/>
      <c r="F335" s="55"/>
      <c r="G335" s="55"/>
      <c r="H335" s="399"/>
      <c r="I335" s="55"/>
      <c r="J335" s="55"/>
      <c r="K335" s="55"/>
      <c r="L335" s="399"/>
      <c r="M335" s="399"/>
      <c r="N335" s="55"/>
      <c r="O335" s="55"/>
      <c r="P335" s="55"/>
      <c r="Q335" s="399"/>
      <c r="R335" s="399"/>
      <c r="S335" s="55"/>
      <c r="T335" s="55"/>
      <c r="U335" s="55"/>
      <c r="V335" s="399"/>
      <c r="W335" s="399"/>
      <c r="X335" s="55"/>
      <c r="Y335" s="55"/>
      <c r="Z335" s="55"/>
      <c r="AA335" s="399"/>
      <c r="AB335" s="399"/>
      <c r="AC335" s="55"/>
      <c r="AD335" s="55"/>
      <c r="AE335" s="55"/>
      <c r="AF335" s="55"/>
      <c r="AG335" s="55"/>
      <c r="AH335" s="55"/>
      <c r="AI335" s="55"/>
      <c r="AJ335" s="55"/>
      <c r="AK335" s="55"/>
    </row>
    <row r="336" spans="2:37" ht="15.75" customHeight="1">
      <c r="B336" s="55"/>
      <c r="C336" s="55"/>
      <c r="D336" s="55"/>
      <c r="E336" s="55"/>
      <c r="F336" s="55"/>
      <c r="G336" s="55"/>
      <c r="H336" s="399"/>
      <c r="I336" s="55"/>
      <c r="J336" s="55"/>
      <c r="K336" s="55"/>
      <c r="L336" s="399"/>
      <c r="M336" s="399"/>
      <c r="N336" s="55"/>
      <c r="O336" s="55"/>
      <c r="P336" s="55"/>
      <c r="Q336" s="399"/>
      <c r="R336" s="399"/>
      <c r="S336" s="55"/>
      <c r="T336" s="55"/>
      <c r="U336" s="55"/>
      <c r="V336" s="399"/>
      <c r="W336" s="399"/>
      <c r="X336" s="55"/>
      <c r="Y336" s="55"/>
      <c r="Z336" s="55"/>
      <c r="AA336" s="399"/>
      <c r="AB336" s="399"/>
      <c r="AC336" s="55"/>
      <c r="AD336" s="55"/>
      <c r="AE336" s="55"/>
      <c r="AF336" s="55"/>
      <c r="AG336" s="55"/>
      <c r="AH336" s="55"/>
      <c r="AI336" s="55"/>
      <c r="AJ336" s="55"/>
      <c r="AK336" s="55"/>
    </row>
    <row r="337" spans="2:37" ht="15.75" customHeight="1">
      <c r="B337" s="55"/>
      <c r="C337" s="55"/>
      <c r="D337" s="55"/>
      <c r="E337" s="55"/>
      <c r="F337" s="55"/>
      <c r="G337" s="55"/>
      <c r="H337" s="399"/>
      <c r="I337" s="55"/>
      <c r="J337" s="55"/>
      <c r="K337" s="55"/>
      <c r="L337" s="399"/>
      <c r="M337" s="399"/>
      <c r="N337" s="55"/>
      <c r="O337" s="55"/>
      <c r="P337" s="55"/>
      <c r="Q337" s="399"/>
      <c r="R337" s="399"/>
      <c r="S337" s="55"/>
      <c r="T337" s="55"/>
      <c r="U337" s="55"/>
      <c r="V337" s="399"/>
      <c r="W337" s="399"/>
      <c r="X337" s="55"/>
      <c r="Y337" s="55"/>
      <c r="Z337" s="55"/>
      <c r="AA337" s="399"/>
      <c r="AB337" s="399"/>
      <c r="AC337" s="55"/>
      <c r="AD337" s="55"/>
      <c r="AE337" s="55"/>
      <c r="AF337" s="55"/>
      <c r="AG337" s="55"/>
      <c r="AH337" s="55"/>
      <c r="AI337" s="55"/>
      <c r="AJ337" s="55"/>
      <c r="AK337" s="55"/>
    </row>
    <row r="338" spans="2:37" ht="15.75" customHeight="1">
      <c r="B338" s="55"/>
      <c r="C338" s="55"/>
      <c r="D338" s="55"/>
      <c r="E338" s="55"/>
      <c r="F338" s="55"/>
      <c r="G338" s="55"/>
      <c r="H338" s="399"/>
      <c r="I338" s="55"/>
      <c r="J338" s="55"/>
      <c r="K338" s="55"/>
      <c r="L338" s="399"/>
      <c r="M338" s="399"/>
      <c r="N338" s="55"/>
      <c r="O338" s="55"/>
      <c r="P338" s="55"/>
      <c r="Q338" s="399"/>
      <c r="R338" s="399"/>
      <c r="S338" s="55"/>
      <c r="T338" s="55"/>
      <c r="U338" s="55"/>
      <c r="V338" s="399"/>
      <c r="W338" s="399"/>
      <c r="X338" s="55"/>
      <c r="Y338" s="55"/>
      <c r="Z338" s="55"/>
      <c r="AA338" s="399"/>
      <c r="AB338" s="399"/>
      <c r="AC338" s="55"/>
      <c r="AD338" s="55"/>
      <c r="AE338" s="55"/>
      <c r="AF338" s="55"/>
      <c r="AG338" s="55"/>
      <c r="AH338" s="55"/>
      <c r="AI338" s="55"/>
      <c r="AJ338" s="55"/>
      <c r="AK338" s="55"/>
    </row>
    <row r="339" spans="2:37" ht="15.75" customHeight="1">
      <c r="B339" s="55"/>
      <c r="C339" s="55"/>
      <c r="D339" s="55"/>
      <c r="E339" s="55"/>
      <c r="F339" s="55"/>
      <c r="G339" s="55"/>
      <c r="H339" s="399"/>
      <c r="I339" s="55"/>
      <c r="J339" s="55"/>
      <c r="K339" s="55"/>
      <c r="L339" s="399"/>
      <c r="M339" s="399"/>
      <c r="N339" s="55"/>
      <c r="O339" s="55"/>
      <c r="P339" s="55"/>
      <c r="Q339" s="399"/>
      <c r="R339" s="399"/>
      <c r="S339" s="55"/>
      <c r="T339" s="55"/>
      <c r="U339" s="55"/>
      <c r="V339" s="399"/>
      <c r="W339" s="399"/>
      <c r="X339" s="55"/>
      <c r="Y339" s="55"/>
      <c r="Z339" s="55"/>
      <c r="AA339" s="399"/>
      <c r="AB339" s="399"/>
      <c r="AC339" s="55"/>
      <c r="AD339" s="55"/>
      <c r="AE339" s="55"/>
      <c r="AF339" s="55"/>
      <c r="AG339" s="55"/>
      <c r="AH339" s="55"/>
      <c r="AI339" s="55"/>
      <c r="AJ339" s="55"/>
      <c r="AK339" s="55"/>
    </row>
    <row r="340" spans="2:37" ht="15.75" customHeight="1">
      <c r="B340" s="55"/>
      <c r="C340" s="55"/>
      <c r="D340" s="55"/>
      <c r="E340" s="55"/>
      <c r="F340" s="55"/>
      <c r="G340" s="55"/>
      <c r="H340" s="399"/>
      <c r="I340" s="55"/>
      <c r="J340" s="55"/>
      <c r="K340" s="55"/>
      <c r="L340" s="399"/>
      <c r="M340" s="399"/>
      <c r="N340" s="55"/>
      <c r="O340" s="55"/>
      <c r="P340" s="55"/>
      <c r="Q340" s="399"/>
      <c r="R340" s="399"/>
      <c r="S340" s="55"/>
      <c r="T340" s="55"/>
      <c r="U340" s="55"/>
      <c r="V340" s="399"/>
      <c r="W340" s="399"/>
      <c r="X340" s="55"/>
      <c r="Y340" s="55"/>
      <c r="Z340" s="55"/>
      <c r="AA340" s="399"/>
      <c r="AB340" s="399"/>
      <c r="AC340" s="55"/>
      <c r="AD340" s="55"/>
      <c r="AE340" s="55"/>
      <c r="AF340" s="55"/>
      <c r="AG340" s="55"/>
      <c r="AH340" s="55"/>
      <c r="AI340" s="55"/>
      <c r="AJ340" s="55"/>
      <c r="AK340" s="55"/>
    </row>
    <row r="341" spans="2:37" ht="15.75" customHeight="1">
      <c r="B341" s="55"/>
      <c r="C341" s="55"/>
      <c r="D341" s="55"/>
      <c r="E341" s="55"/>
      <c r="F341" s="55"/>
      <c r="G341" s="55"/>
      <c r="H341" s="399"/>
      <c r="I341" s="55"/>
      <c r="J341" s="55"/>
      <c r="K341" s="55"/>
      <c r="L341" s="399"/>
      <c r="M341" s="399"/>
      <c r="N341" s="55"/>
      <c r="O341" s="55"/>
      <c r="P341" s="55"/>
      <c r="Q341" s="399"/>
      <c r="R341" s="399"/>
      <c r="S341" s="55"/>
      <c r="T341" s="55"/>
      <c r="U341" s="55"/>
      <c r="V341" s="399"/>
      <c r="W341" s="399"/>
      <c r="X341" s="55"/>
      <c r="Y341" s="55"/>
      <c r="Z341" s="55"/>
      <c r="AA341" s="399"/>
      <c r="AB341" s="399"/>
      <c r="AC341" s="55"/>
      <c r="AD341" s="55"/>
      <c r="AE341" s="55"/>
      <c r="AF341" s="55"/>
      <c r="AG341" s="55"/>
      <c r="AH341" s="55"/>
      <c r="AI341" s="55"/>
      <c r="AJ341" s="55"/>
      <c r="AK341" s="55"/>
    </row>
    <row r="342" spans="2:37" ht="15.75" customHeight="1">
      <c r="B342" s="55"/>
      <c r="C342" s="55"/>
      <c r="D342" s="55"/>
      <c r="E342" s="55"/>
      <c r="F342" s="55"/>
      <c r="G342" s="55"/>
      <c r="H342" s="399"/>
      <c r="I342" s="55"/>
      <c r="J342" s="55"/>
      <c r="K342" s="55"/>
      <c r="L342" s="399"/>
      <c r="M342" s="399"/>
      <c r="N342" s="55"/>
      <c r="O342" s="55"/>
      <c r="P342" s="55"/>
      <c r="Q342" s="399"/>
      <c r="R342" s="399"/>
      <c r="S342" s="55"/>
      <c r="T342" s="55"/>
      <c r="U342" s="55"/>
      <c r="V342" s="399"/>
      <c r="W342" s="399"/>
      <c r="X342" s="55"/>
      <c r="Y342" s="55"/>
      <c r="Z342" s="55"/>
      <c r="AA342" s="399"/>
      <c r="AB342" s="399"/>
      <c r="AC342" s="55"/>
      <c r="AD342" s="55"/>
      <c r="AE342" s="55"/>
      <c r="AF342" s="55"/>
      <c r="AG342" s="55"/>
      <c r="AH342" s="55"/>
      <c r="AI342" s="55"/>
      <c r="AJ342" s="55"/>
      <c r="AK342" s="55"/>
    </row>
    <row r="343" spans="2:37" ht="15.75" customHeight="1">
      <c r="B343" s="55"/>
      <c r="C343" s="55"/>
      <c r="D343" s="55"/>
      <c r="E343" s="55"/>
      <c r="F343" s="55"/>
      <c r="G343" s="55"/>
      <c r="H343" s="399"/>
      <c r="I343" s="55"/>
      <c r="J343" s="55"/>
      <c r="K343" s="55"/>
      <c r="L343" s="399"/>
      <c r="M343" s="399"/>
      <c r="N343" s="55"/>
      <c r="O343" s="55"/>
      <c r="P343" s="55"/>
      <c r="Q343" s="399"/>
      <c r="R343" s="399"/>
      <c r="S343" s="55"/>
      <c r="T343" s="55"/>
      <c r="U343" s="55"/>
      <c r="V343" s="399"/>
      <c r="W343" s="399"/>
      <c r="X343" s="55"/>
      <c r="Y343" s="55"/>
      <c r="Z343" s="55"/>
      <c r="AA343" s="399"/>
      <c r="AB343" s="399"/>
      <c r="AC343" s="55"/>
      <c r="AD343" s="55"/>
      <c r="AE343" s="55"/>
      <c r="AF343" s="55"/>
      <c r="AG343" s="55"/>
      <c r="AH343" s="55"/>
      <c r="AI343" s="55"/>
      <c r="AJ343" s="55"/>
      <c r="AK343" s="55"/>
    </row>
    <row r="344" spans="2:37" ht="15.75" customHeight="1">
      <c r="B344" s="55"/>
      <c r="C344" s="55"/>
      <c r="D344" s="55"/>
      <c r="E344" s="55"/>
      <c r="F344" s="55"/>
      <c r="G344" s="55"/>
      <c r="H344" s="399"/>
      <c r="I344" s="55"/>
      <c r="J344" s="55"/>
      <c r="K344" s="55"/>
      <c r="L344" s="399"/>
      <c r="M344" s="399"/>
      <c r="N344" s="55"/>
      <c r="O344" s="55"/>
      <c r="P344" s="55"/>
      <c r="Q344" s="399"/>
      <c r="R344" s="399"/>
      <c r="S344" s="55"/>
      <c r="T344" s="55"/>
      <c r="U344" s="55"/>
      <c r="V344" s="399"/>
      <c r="W344" s="399"/>
      <c r="X344" s="55"/>
      <c r="Y344" s="55"/>
      <c r="Z344" s="55"/>
      <c r="AA344" s="399"/>
      <c r="AB344" s="399"/>
      <c r="AC344" s="55"/>
      <c r="AD344" s="55"/>
      <c r="AE344" s="55"/>
      <c r="AF344" s="55"/>
      <c r="AG344" s="55"/>
      <c r="AH344" s="55"/>
      <c r="AI344" s="55"/>
      <c r="AJ344" s="55"/>
      <c r="AK344" s="55"/>
    </row>
    <row r="345" spans="2:37" ht="15.75" customHeight="1">
      <c r="B345" s="55"/>
      <c r="C345" s="55"/>
      <c r="D345" s="55"/>
      <c r="E345" s="55"/>
      <c r="F345" s="55"/>
      <c r="G345" s="55"/>
      <c r="H345" s="399"/>
      <c r="I345" s="55"/>
      <c r="J345" s="55"/>
      <c r="K345" s="55"/>
      <c r="L345" s="399"/>
      <c r="M345" s="399"/>
      <c r="N345" s="55"/>
      <c r="O345" s="55"/>
      <c r="P345" s="55"/>
      <c r="Q345" s="399"/>
      <c r="R345" s="399"/>
      <c r="S345" s="55"/>
      <c r="T345" s="55"/>
      <c r="U345" s="55"/>
      <c r="V345" s="399"/>
      <c r="W345" s="399"/>
      <c r="X345" s="55"/>
      <c r="Y345" s="55"/>
      <c r="Z345" s="55"/>
      <c r="AA345" s="399"/>
      <c r="AB345" s="399"/>
      <c r="AC345" s="55"/>
      <c r="AD345" s="55"/>
      <c r="AE345" s="55"/>
      <c r="AF345" s="55"/>
      <c r="AG345" s="55"/>
      <c r="AH345" s="55"/>
      <c r="AI345" s="55"/>
      <c r="AJ345" s="55"/>
      <c r="AK345" s="55"/>
    </row>
    <row r="346" spans="2:37" ht="15.75" customHeight="1">
      <c r="B346" s="55"/>
      <c r="C346" s="55"/>
      <c r="D346" s="55"/>
      <c r="E346" s="55"/>
      <c r="F346" s="55"/>
      <c r="G346" s="55"/>
      <c r="H346" s="399"/>
      <c r="I346" s="55"/>
      <c r="J346" s="55"/>
      <c r="K346" s="55"/>
      <c r="L346" s="399"/>
      <c r="M346" s="399"/>
      <c r="N346" s="55"/>
      <c r="O346" s="55"/>
      <c r="P346" s="55"/>
      <c r="Q346" s="399"/>
      <c r="R346" s="399"/>
      <c r="S346" s="55"/>
      <c r="T346" s="55"/>
      <c r="U346" s="55"/>
      <c r="V346" s="399"/>
      <c r="W346" s="399"/>
      <c r="X346" s="55"/>
      <c r="Y346" s="55"/>
      <c r="Z346" s="55"/>
      <c r="AA346" s="399"/>
      <c r="AB346" s="399"/>
      <c r="AC346" s="55"/>
      <c r="AD346" s="55"/>
      <c r="AE346" s="55"/>
      <c r="AF346" s="55"/>
      <c r="AG346" s="55"/>
      <c r="AH346" s="55"/>
      <c r="AI346" s="55"/>
      <c r="AJ346" s="55"/>
      <c r="AK346" s="55"/>
    </row>
    <row r="347" spans="2:37" ht="15.75" customHeight="1">
      <c r="B347" s="55"/>
      <c r="C347" s="55"/>
      <c r="D347" s="55"/>
      <c r="E347" s="55"/>
      <c r="F347" s="55"/>
      <c r="G347" s="55"/>
      <c r="H347" s="399"/>
      <c r="I347" s="55"/>
      <c r="J347" s="55"/>
      <c r="K347" s="55"/>
      <c r="L347" s="399"/>
      <c r="M347" s="399"/>
      <c r="N347" s="55"/>
      <c r="O347" s="55"/>
      <c r="P347" s="55"/>
      <c r="Q347" s="399"/>
      <c r="R347" s="399"/>
      <c r="S347" s="55"/>
      <c r="T347" s="55"/>
      <c r="U347" s="55"/>
      <c r="V347" s="399"/>
      <c r="W347" s="399"/>
      <c r="X347" s="55"/>
      <c r="Y347" s="55"/>
      <c r="Z347" s="55"/>
      <c r="AA347" s="399"/>
      <c r="AB347" s="399"/>
      <c r="AC347" s="55"/>
      <c r="AD347" s="55"/>
      <c r="AE347" s="55"/>
      <c r="AF347" s="55"/>
      <c r="AG347" s="55"/>
      <c r="AH347" s="55"/>
      <c r="AI347" s="55"/>
      <c r="AJ347" s="55"/>
      <c r="AK347" s="55"/>
    </row>
    <row r="348" spans="2:37" ht="15.75" customHeight="1">
      <c r="B348" s="55"/>
      <c r="C348" s="55"/>
      <c r="D348" s="55"/>
      <c r="E348" s="55"/>
      <c r="F348" s="55"/>
      <c r="G348" s="55"/>
      <c r="H348" s="399"/>
      <c r="I348" s="55"/>
      <c r="J348" s="55"/>
      <c r="K348" s="55"/>
      <c r="L348" s="399"/>
      <c r="M348" s="399"/>
      <c r="N348" s="55"/>
      <c r="O348" s="55"/>
      <c r="P348" s="55"/>
      <c r="Q348" s="399"/>
      <c r="R348" s="399"/>
      <c r="S348" s="55"/>
      <c r="T348" s="55"/>
      <c r="U348" s="55"/>
      <c r="V348" s="399"/>
      <c r="W348" s="399"/>
      <c r="X348" s="55"/>
      <c r="Y348" s="55"/>
      <c r="Z348" s="55"/>
      <c r="AA348" s="399"/>
      <c r="AB348" s="399"/>
      <c r="AC348" s="55"/>
      <c r="AD348" s="55"/>
      <c r="AE348" s="55"/>
      <c r="AF348" s="55"/>
      <c r="AG348" s="55"/>
      <c r="AH348" s="55"/>
      <c r="AI348" s="55"/>
      <c r="AJ348" s="55"/>
      <c r="AK348" s="55"/>
    </row>
    <row r="349" spans="2:37" ht="15.75" customHeight="1">
      <c r="B349" s="55"/>
      <c r="C349" s="55"/>
      <c r="D349" s="55"/>
      <c r="E349" s="55"/>
      <c r="F349" s="55"/>
      <c r="G349" s="55"/>
      <c r="H349" s="399"/>
      <c r="I349" s="55"/>
      <c r="J349" s="55"/>
      <c r="K349" s="55"/>
      <c r="L349" s="399"/>
      <c r="M349" s="399"/>
      <c r="N349" s="55"/>
      <c r="O349" s="55"/>
      <c r="P349" s="55"/>
      <c r="Q349" s="399"/>
      <c r="R349" s="399"/>
      <c r="S349" s="55"/>
      <c r="T349" s="55"/>
      <c r="U349" s="55"/>
      <c r="V349" s="399"/>
      <c r="W349" s="399"/>
      <c r="X349" s="55"/>
      <c r="Y349" s="55"/>
      <c r="Z349" s="55"/>
      <c r="AA349" s="399"/>
      <c r="AB349" s="399"/>
      <c r="AC349" s="55"/>
      <c r="AD349" s="55"/>
      <c r="AE349" s="55"/>
      <c r="AF349" s="55"/>
      <c r="AG349" s="55"/>
      <c r="AH349" s="55"/>
      <c r="AI349" s="55"/>
      <c r="AJ349" s="55"/>
      <c r="AK349" s="55"/>
    </row>
    <row r="350" spans="2:37" ht="15.75" customHeight="1">
      <c r="B350" s="55"/>
      <c r="C350" s="55"/>
      <c r="D350" s="55"/>
      <c r="E350" s="55"/>
      <c r="F350" s="55"/>
      <c r="G350" s="55"/>
      <c r="H350" s="399"/>
      <c r="I350" s="55"/>
      <c r="J350" s="55"/>
      <c r="K350" s="55"/>
      <c r="L350" s="399"/>
      <c r="M350" s="399"/>
      <c r="N350" s="55"/>
      <c r="O350" s="55"/>
      <c r="P350" s="55"/>
      <c r="Q350" s="399"/>
      <c r="R350" s="399"/>
      <c r="S350" s="55"/>
      <c r="T350" s="55"/>
      <c r="U350" s="55"/>
      <c r="V350" s="399"/>
      <c r="W350" s="399"/>
      <c r="X350" s="55"/>
      <c r="Y350" s="55"/>
      <c r="Z350" s="55"/>
      <c r="AA350" s="399"/>
      <c r="AB350" s="399"/>
      <c r="AC350" s="55"/>
      <c r="AD350" s="55"/>
      <c r="AE350" s="55"/>
      <c r="AF350" s="55"/>
      <c r="AG350" s="55"/>
      <c r="AH350" s="55"/>
      <c r="AI350" s="55"/>
      <c r="AJ350" s="55"/>
      <c r="AK350" s="55"/>
    </row>
    <row r="351" spans="2:37" ht="15.75" customHeight="1">
      <c r="B351" s="55"/>
      <c r="C351" s="55"/>
      <c r="D351" s="55"/>
      <c r="E351" s="55"/>
      <c r="F351" s="55"/>
      <c r="G351" s="55"/>
      <c r="H351" s="399"/>
      <c r="I351" s="55"/>
      <c r="J351" s="55"/>
      <c r="K351" s="55"/>
      <c r="L351" s="399"/>
      <c r="M351" s="399"/>
      <c r="N351" s="55"/>
      <c r="O351" s="55"/>
      <c r="P351" s="55"/>
      <c r="Q351" s="399"/>
      <c r="R351" s="399"/>
      <c r="S351" s="55"/>
      <c r="T351" s="55"/>
      <c r="U351" s="55"/>
      <c r="V351" s="399"/>
      <c r="W351" s="399"/>
      <c r="X351" s="55"/>
      <c r="Y351" s="55"/>
      <c r="Z351" s="55"/>
      <c r="AA351" s="399"/>
      <c r="AB351" s="399"/>
      <c r="AC351" s="55"/>
      <c r="AD351" s="55"/>
      <c r="AE351" s="55"/>
      <c r="AF351" s="55"/>
      <c r="AG351" s="55"/>
      <c r="AH351" s="55"/>
      <c r="AI351" s="55"/>
      <c r="AJ351" s="55"/>
      <c r="AK351" s="55"/>
    </row>
    <row r="352" spans="2:37" ht="15.75" customHeight="1">
      <c r="B352" s="55"/>
      <c r="C352" s="55"/>
      <c r="D352" s="55"/>
      <c r="E352" s="55"/>
      <c r="F352" s="55"/>
      <c r="G352" s="55"/>
      <c r="H352" s="399"/>
      <c r="I352" s="55"/>
      <c r="J352" s="55"/>
      <c r="K352" s="55"/>
      <c r="L352" s="399"/>
      <c r="M352" s="399"/>
      <c r="N352" s="55"/>
      <c r="O352" s="55"/>
      <c r="P352" s="55"/>
      <c r="Q352" s="399"/>
      <c r="R352" s="399"/>
      <c r="S352" s="55"/>
      <c r="T352" s="55"/>
      <c r="U352" s="55"/>
      <c r="V352" s="399"/>
      <c r="W352" s="399"/>
      <c r="X352" s="55"/>
      <c r="Y352" s="55"/>
      <c r="Z352" s="55"/>
      <c r="AA352" s="399"/>
      <c r="AB352" s="399"/>
      <c r="AC352" s="55"/>
      <c r="AD352" s="55"/>
      <c r="AE352" s="55"/>
      <c r="AF352" s="55"/>
      <c r="AG352" s="55"/>
      <c r="AH352" s="55"/>
      <c r="AI352" s="55"/>
      <c r="AJ352" s="55"/>
      <c r="AK352" s="55"/>
    </row>
    <row r="353" spans="2:37" ht="15.75" customHeight="1">
      <c r="B353" s="55"/>
      <c r="C353" s="55"/>
      <c r="D353" s="55"/>
      <c r="E353" s="55"/>
      <c r="F353" s="55"/>
      <c r="G353" s="55"/>
      <c r="H353" s="399"/>
      <c r="I353" s="55"/>
      <c r="J353" s="55"/>
      <c r="K353" s="55"/>
      <c r="L353" s="399"/>
      <c r="M353" s="399"/>
      <c r="N353" s="55"/>
      <c r="O353" s="55"/>
      <c r="P353" s="55"/>
      <c r="Q353" s="399"/>
      <c r="R353" s="399"/>
      <c r="S353" s="55"/>
      <c r="T353" s="55"/>
      <c r="U353" s="55"/>
      <c r="V353" s="399"/>
      <c r="W353" s="399"/>
      <c r="X353" s="55"/>
      <c r="Y353" s="55"/>
      <c r="Z353" s="55"/>
      <c r="AA353" s="399"/>
      <c r="AB353" s="399"/>
      <c r="AC353" s="55"/>
      <c r="AD353" s="55"/>
      <c r="AE353" s="55"/>
      <c r="AF353" s="55"/>
      <c r="AG353" s="55"/>
      <c r="AH353" s="55"/>
      <c r="AI353" s="55"/>
      <c r="AJ353" s="55"/>
      <c r="AK353" s="55"/>
    </row>
    <row r="354" spans="2:37" ht="15.75" customHeight="1">
      <c r="B354" s="55"/>
      <c r="C354" s="55"/>
      <c r="D354" s="55"/>
      <c r="E354" s="55"/>
      <c r="F354" s="55"/>
      <c r="G354" s="55"/>
      <c r="H354" s="399"/>
      <c r="I354" s="55"/>
      <c r="J354" s="55"/>
      <c r="K354" s="55"/>
      <c r="L354" s="399"/>
      <c r="M354" s="399"/>
      <c r="N354" s="55"/>
      <c r="O354" s="55"/>
      <c r="P354" s="55"/>
      <c r="Q354" s="399"/>
      <c r="R354" s="399"/>
      <c r="S354" s="55"/>
      <c r="T354" s="55"/>
      <c r="U354" s="55"/>
      <c r="V354" s="399"/>
      <c r="W354" s="399"/>
      <c r="X354" s="55"/>
      <c r="Y354" s="55"/>
      <c r="Z354" s="55"/>
      <c r="AA354" s="399"/>
      <c r="AB354" s="399"/>
      <c r="AC354" s="55"/>
      <c r="AD354" s="55"/>
      <c r="AE354" s="55"/>
      <c r="AF354" s="55"/>
      <c r="AG354" s="55"/>
      <c r="AH354" s="55"/>
      <c r="AI354" s="55"/>
      <c r="AJ354" s="55"/>
      <c r="AK354" s="55"/>
    </row>
    <row r="355" spans="2:37" ht="15.75" customHeight="1">
      <c r="B355" s="55"/>
      <c r="C355" s="55"/>
      <c r="D355" s="55"/>
      <c r="E355" s="55"/>
      <c r="F355" s="55"/>
      <c r="G355" s="55"/>
      <c r="H355" s="399"/>
      <c r="I355" s="55"/>
      <c r="J355" s="55"/>
      <c r="K355" s="55"/>
      <c r="L355" s="399"/>
      <c r="M355" s="399"/>
      <c r="N355" s="55"/>
      <c r="O355" s="55"/>
      <c r="P355" s="55"/>
      <c r="Q355" s="399"/>
      <c r="R355" s="399"/>
      <c r="S355" s="55"/>
      <c r="T355" s="55"/>
      <c r="U355" s="55"/>
      <c r="V355" s="399"/>
      <c r="W355" s="399"/>
      <c r="X355" s="55"/>
      <c r="Y355" s="55"/>
      <c r="Z355" s="55"/>
      <c r="AA355" s="399"/>
      <c r="AB355" s="399"/>
      <c r="AC355" s="55"/>
      <c r="AD355" s="55"/>
      <c r="AE355" s="55"/>
      <c r="AF355" s="55"/>
      <c r="AG355" s="55"/>
      <c r="AH355" s="55"/>
      <c r="AI355" s="55"/>
      <c r="AJ355" s="55"/>
      <c r="AK355" s="55"/>
    </row>
    <row r="356" spans="2:37" ht="15.75" customHeight="1">
      <c r="B356" s="55"/>
      <c r="C356" s="55"/>
      <c r="D356" s="55"/>
      <c r="E356" s="55"/>
      <c r="F356" s="55"/>
      <c r="G356" s="55"/>
      <c r="H356" s="399"/>
      <c r="I356" s="55"/>
      <c r="J356" s="55"/>
      <c r="K356" s="55"/>
      <c r="L356" s="399"/>
      <c r="M356" s="399"/>
      <c r="N356" s="55"/>
      <c r="O356" s="55"/>
      <c r="P356" s="55"/>
      <c r="Q356" s="399"/>
      <c r="R356" s="399"/>
      <c r="S356" s="55"/>
      <c r="T356" s="55"/>
      <c r="U356" s="55"/>
      <c r="V356" s="399"/>
      <c r="W356" s="399"/>
      <c r="X356" s="55"/>
      <c r="Y356" s="55"/>
      <c r="Z356" s="55"/>
      <c r="AA356" s="399"/>
      <c r="AB356" s="399"/>
      <c r="AC356" s="55"/>
      <c r="AD356" s="55"/>
      <c r="AE356" s="55"/>
      <c r="AF356" s="55"/>
      <c r="AG356" s="55"/>
      <c r="AH356" s="55"/>
      <c r="AI356" s="55"/>
      <c r="AJ356" s="55"/>
      <c r="AK356" s="55"/>
    </row>
    <row r="357" spans="2:37" ht="15.75" customHeight="1">
      <c r="B357" s="55"/>
      <c r="C357" s="55"/>
      <c r="D357" s="55"/>
      <c r="E357" s="55"/>
      <c r="F357" s="55"/>
      <c r="G357" s="55"/>
      <c r="H357" s="399"/>
      <c r="I357" s="55"/>
      <c r="J357" s="55"/>
      <c r="K357" s="55"/>
      <c r="L357" s="399"/>
      <c r="M357" s="399"/>
      <c r="N357" s="55"/>
      <c r="O357" s="55"/>
      <c r="P357" s="55"/>
      <c r="Q357" s="399"/>
      <c r="R357" s="399"/>
      <c r="S357" s="55"/>
      <c r="T357" s="55"/>
      <c r="U357" s="55"/>
      <c r="V357" s="399"/>
      <c r="W357" s="399"/>
      <c r="X357" s="55"/>
      <c r="Y357" s="55"/>
      <c r="Z357" s="55"/>
      <c r="AA357" s="399"/>
      <c r="AB357" s="399"/>
      <c r="AC357" s="55"/>
      <c r="AD357" s="55"/>
      <c r="AE357" s="55"/>
      <c r="AF357" s="55"/>
      <c r="AG357" s="55"/>
      <c r="AH357" s="55"/>
      <c r="AI357" s="55"/>
      <c r="AJ357" s="55"/>
      <c r="AK357" s="55"/>
    </row>
    <row r="358" spans="2:37" ht="15.75" customHeight="1">
      <c r="B358" s="55"/>
      <c r="C358" s="55"/>
      <c r="D358" s="55"/>
      <c r="E358" s="55"/>
      <c r="F358" s="55"/>
      <c r="G358" s="55"/>
      <c r="H358" s="399"/>
      <c r="I358" s="55"/>
      <c r="J358" s="55"/>
      <c r="K358" s="55"/>
      <c r="L358" s="399"/>
      <c r="M358" s="399"/>
      <c r="N358" s="55"/>
      <c r="O358" s="55"/>
      <c r="P358" s="55"/>
      <c r="Q358" s="399"/>
      <c r="R358" s="399"/>
      <c r="S358" s="55"/>
      <c r="T358" s="55"/>
      <c r="U358" s="55"/>
      <c r="V358" s="399"/>
      <c r="W358" s="399"/>
      <c r="X358" s="55"/>
      <c r="Y358" s="55"/>
      <c r="Z358" s="55"/>
      <c r="AA358" s="399"/>
      <c r="AB358" s="399"/>
      <c r="AC358" s="55"/>
      <c r="AD358" s="55"/>
      <c r="AE358" s="55"/>
      <c r="AF358" s="55"/>
      <c r="AG358" s="55"/>
      <c r="AH358" s="55"/>
      <c r="AI358" s="55"/>
      <c r="AJ358" s="55"/>
      <c r="AK358" s="55"/>
    </row>
    <row r="359" spans="2:37" ht="15.75" customHeight="1">
      <c r="B359" s="55"/>
      <c r="C359" s="55"/>
      <c r="D359" s="55"/>
      <c r="E359" s="55"/>
      <c r="F359" s="55"/>
      <c r="G359" s="55"/>
      <c r="H359" s="399"/>
      <c r="I359" s="55"/>
      <c r="J359" s="55"/>
      <c r="K359" s="55"/>
      <c r="L359" s="399"/>
      <c r="M359" s="399"/>
      <c r="N359" s="55"/>
      <c r="O359" s="55"/>
      <c r="P359" s="55"/>
      <c r="Q359" s="399"/>
      <c r="R359" s="399"/>
      <c r="S359" s="55"/>
      <c r="T359" s="55"/>
      <c r="U359" s="55"/>
      <c r="V359" s="399"/>
      <c r="W359" s="399"/>
      <c r="X359" s="55"/>
      <c r="Y359" s="55"/>
      <c r="Z359" s="55"/>
      <c r="AA359" s="399"/>
      <c r="AB359" s="399"/>
      <c r="AC359" s="55"/>
      <c r="AD359" s="55"/>
      <c r="AE359" s="55"/>
      <c r="AF359" s="55"/>
      <c r="AG359" s="55"/>
      <c r="AH359" s="55"/>
      <c r="AI359" s="55"/>
      <c r="AJ359" s="55"/>
      <c r="AK359" s="55"/>
    </row>
    <row r="360" spans="2:37" ht="15.75" customHeight="1">
      <c r="B360" s="55"/>
      <c r="C360" s="55"/>
      <c r="D360" s="55"/>
      <c r="E360" s="55"/>
      <c r="F360" s="55"/>
      <c r="G360" s="55"/>
      <c r="H360" s="399"/>
      <c r="I360" s="55"/>
      <c r="J360" s="55"/>
      <c r="K360" s="55"/>
      <c r="L360" s="399"/>
      <c r="M360" s="399"/>
      <c r="N360" s="55"/>
      <c r="O360" s="55"/>
      <c r="P360" s="55"/>
      <c r="Q360" s="399"/>
      <c r="R360" s="399"/>
      <c r="S360" s="55"/>
      <c r="T360" s="55"/>
      <c r="U360" s="55"/>
      <c r="V360" s="399"/>
      <c r="W360" s="399"/>
      <c r="X360" s="55"/>
      <c r="Y360" s="55"/>
      <c r="Z360" s="55"/>
      <c r="AA360" s="399"/>
      <c r="AB360" s="399"/>
      <c r="AC360" s="55"/>
      <c r="AD360" s="55"/>
      <c r="AE360" s="55"/>
      <c r="AF360" s="55"/>
      <c r="AG360" s="55"/>
      <c r="AH360" s="55"/>
      <c r="AI360" s="55"/>
      <c r="AJ360" s="55"/>
      <c r="AK360" s="55"/>
    </row>
    <row r="361" spans="2:37" ht="15.75" customHeight="1">
      <c r="B361" s="55"/>
      <c r="C361" s="55"/>
      <c r="D361" s="55"/>
      <c r="E361" s="55"/>
      <c r="F361" s="55"/>
      <c r="G361" s="55"/>
      <c r="H361" s="399"/>
      <c r="I361" s="55"/>
      <c r="J361" s="55"/>
      <c r="K361" s="55"/>
      <c r="L361" s="399"/>
      <c r="M361" s="399"/>
      <c r="N361" s="55"/>
      <c r="O361" s="55"/>
      <c r="P361" s="55"/>
      <c r="Q361" s="399"/>
      <c r="R361" s="399"/>
      <c r="S361" s="55"/>
      <c r="T361" s="55"/>
      <c r="U361" s="55"/>
      <c r="V361" s="399"/>
      <c r="W361" s="399"/>
      <c r="X361" s="55"/>
      <c r="Y361" s="55"/>
      <c r="Z361" s="55"/>
      <c r="AA361" s="399"/>
      <c r="AB361" s="399"/>
      <c r="AC361" s="55"/>
      <c r="AD361" s="55"/>
      <c r="AE361" s="55"/>
      <c r="AF361" s="55"/>
      <c r="AG361" s="55"/>
      <c r="AH361" s="55"/>
      <c r="AI361" s="55"/>
      <c r="AJ361" s="55"/>
      <c r="AK361" s="55"/>
    </row>
    <row r="362" spans="2:37" ht="15.75" customHeight="1">
      <c r="B362" s="55"/>
      <c r="C362" s="55"/>
      <c r="D362" s="55"/>
      <c r="E362" s="55"/>
      <c r="F362" s="55"/>
      <c r="G362" s="55"/>
      <c r="H362" s="399"/>
      <c r="I362" s="55"/>
      <c r="J362" s="55"/>
      <c r="K362" s="55"/>
      <c r="L362" s="399"/>
      <c r="M362" s="399"/>
      <c r="N362" s="55"/>
      <c r="O362" s="55"/>
      <c r="P362" s="55"/>
      <c r="Q362" s="399"/>
      <c r="R362" s="399"/>
      <c r="S362" s="55"/>
      <c r="T362" s="55"/>
      <c r="U362" s="55"/>
      <c r="V362" s="399"/>
      <c r="W362" s="399"/>
      <c r="X362" s="55"/>
      <c r="Y362" s="55"/>
      <c r="Z362" s="55"/>
      <c r="AA362" s="399"/>
      <c r="AB362" s="399"/>
      <c r="AC362" s="55"/>
      <c r="AD362" s="55"/>
      <c r="AE362" s="55"/>
      <c r="AF362" s="55"/>
      <c r="AG362" s="55"/>
      <c r="AH362" s="55"/>
      <c r="AI362" s="55"/>
      <c r="AJ362" s="55"/>
      <c r="AK362" s="55"/>
    </row>
    <row r="363" spans="2:37" ht="15.75" customHeight="1">
      <c r="B363" s="55"/>
      <c r="C363" s="55"/>
      <c r="D363" s="55"/>
      <c r="E363" s="55"/>
      <c r="F363" s="55"/>
      <c r="G363" s="55"/>
      <c r="H363" s="399"/>
      <c r="I363" s="55"/>
      <c r="J363" s="55"/>
      <c r="K363" s="55"/>
      <c r="L363" s="399"/>
      <c r="M363" s="399"/>
      <c r="N363" s="55"/>
      <c r="O363" s="55"/>
      <c r="P363" s="55"/>
      <c r="Q363" s="399"/>
      <c r="R363" s="399"/>
      <c r="S363" s="55"/>
      <c r="T363" s="55"/>
      <c r="U363" s="55"/>
      <c r="V363" s="399"/>
      <c r="W363" s="399"/>
      <c r="X363" s="55"/>
      <c r="Y363" s="55"/>
      <c r="Z363" s="55"/>
      <c r="AA363" s="399"/>
      <c r="AB363" s="399"/>
      <c r="AC363" s="55"/>
      <c r="AD363" s="55"/>
      <c r="AE363" s="55"/>
      <c r="AF363" s="55"/>
      <c r="AG363" s="55"/>
      <c r="AH363" s="55"/>
      <c r="AI363" s="55"/>
      <c r="AJ363" s="55"/>
      <c r="AK363" s="55"/>
    </row>
    <row r="364" spans="2:37" ht="15.75" customHeight="1">
      <c r="B364" s="55"/>
      <c r="C364" s="55"/>
      <c r="D364" s="55"/>
      <c r="E364" s="55"/>
      <c r="F364" s="55"/>
      <c r="G364" s="55"/>
      <c r="H364" s="399"/>
      <c r="I364" s="55"/>
      <c r="J364" s="55"/>
      <c r="K364" s="55"/>
      <c r="L364" s="399"/>
      <c r="M364" s="399"/>
      <c r="N364" s="55"/>
      <c r="O364" s="55"/>
      <c r="P364" s="55"/>
      <c r="Q364" s="399"/>
      <c r="R364" s="399"/>
      <c r="S364" s="55"/>
      <c r="T364" s="55"/>
      <c r="U364" s="55"/>
      <c r="V364" s="399"/>
      <c r="W364" s="399"/>
      <c r="X364" s="55"/>
      <c r="Y364" s="55"/>
      <c r="Z364" s="55"/>
      <c r="AA364" s="399"/>
      <c r="AB364" s="399"/>
      <c r="AC364" s="55"/>
      <c r="AD364" s="55"/>
      <c r="AE364" s="55"/>
      <c r="AF364" s="55"/>
      <c r="AG364" s="55"/>
      <c r="AH364" s="55"/>
      <c r="AI364" s="55"/>
      <c r="AJ364" s="55"/>
      <c r="AK364" s="55"/>
    </row>
    <row r="365" spans="2:37" ht="15.75" customHeight="1">
      <c r="B365" s="55"/>
      <c r="C365" s="55"/>
      <c r="D365" s="55"/>
      <c r="E365" s="55"/>
      <c r="F365" s="55"/>
      <c r="G365" s="55"/>
      <c r="H365" s="399"/>
      <c r="I365" s="55"/>
      <c r="J365" s="55"/>
      <c r="K365" s="55"/>
      <c r="L365" s="399"/>
      <c r="M365" s="399"/>
      <c r="N365" s="55"/>
      <c r="O365" s="55"/>
      <c r="P365" s="55"/>
      <c r="Q365" s="399"/>
      <c r="R365" s="399"/>
      <c r="S365" s="55"/>
      <c r="T365" s="55"/>
      <c r="U365" s="55"/>
      <c r="V365" s="399"/>
      <c r="W365" s="399"/>
      <c r="X365" s="55"/>
      <c r="Y365" s="55"/>
      <c r="Z365" s="55"/>
      <c r="AA365" s="399"/>
      <c r="AB365" s="399"/>
      <c r="AC365" s="55"/>
      <c r="AD365" s="55"/>
      <c r="AE365" s="55"/>
      <c r="AF365" s="55"/>
      <c r="AG365" s="55"/>
      <c r="AH365" s="55"/>
      <c r="AI365" s="55"/>
      <c r="AJ365" s="55"/>
      <c r="AK365" s="55"/>
    </row>
    <row r="366" spans="2:37" ht="15.75" customHeight="1">
      <c r="B366" s="55"/>
      <c r="C366" s="55"/>
      <c r="D366" s="55"/>
      <c r="E366" s="55"/>
      <c r="F366" s="55"/>
      <c r="G366" s="55"/>
      <c r="H366" s="399"/>
      <c r="I366" s="55"/>
      <c r="J366" s="55"/>
      <c r="K366" s="55"/>
      <c r="L366" s="399"/>
      <c r="M366" s="399"/>
      <c r="N366" s="55"/>
      <c r="O366" s="55"/>
      <c r="P366" s="55"/>
      <c r="Q366" s="399"/>
      <c r="R366" s="399"/>
      <c r="S366" s="55"/>
      <c r="T366" s="55"/>
      <c r="U366" s="55"/>
      <c r="V366" s="399"/>
      <c r="W366" s="399"/>
      <c r="X366" s="55"/>
      <c r="Y366" s="55"/>
      <c r="Z366" s="55"/>
      <c r="AA366" s="399"/>
      <c r="AB366" s="399"/>
      <c r="AC366" s="55"/>
      <c r="AD366" s="55"/>
      <c r="AE366" s="55"/>
      <c r="AF366" s="55"/>
      <c r="AG366" s="55"/>
      <c r="AH366" s="55"/>
      <c r="AI366" s="55"/>
      <c r="AJ366" s="55"/>
      <c r="AK366" s="55"/>
    </row>
    <row r="367" spans="2:37" ht="15.75" customHeight="1">
      <c r="B367" s="55"/>
      <c r="C367" s="55"/>
      <c r="D367" s="55"/>
      <c r="E367" s="55"/>
      <c r="F367" s="55"/>
      <c r="G367" s="55"/>
      <c r="H367" s="399"/>
      <c r="I367" s="55"/>
      <c r="J367" s="55"/>
      <c r="K367" s="55"/>
      <c r="L367" s="399"/>
      <c r="M367" s="399"/>
      <c r="N367" s="55"/>
      <c r="O367" s="55"/>
      <c r="P367" s="55"/>
      <c r="Q367" s="399"/>
      <c r="R367" s="399"/>
      <c r="S367" s="55"/>
      <c r="T367" s="55"/>
      <c r="U367" s="55"/>
      <c r="V367" s="399"/>
      <c r="W367" s="399"/>
      <c r="X367" s="55"/>
      <c r="Y367" s="55"/>
      <c r="Z367" s="55"/>
      <c r="AA367" s="399"/>
      <c r="AB367" s="399"/>
      <c r="AC367" s="55"/>
      <c r="AD367" s="55"/>
      <c r="AE367" s="55"/>
      <c r="AF367" s="55"/>
      <c r="AG367" s="55"/>
      <c r="AH367" s="55"/>
      <c r="AI367" s="55"/>
      <c r="AJ367" s="55"/>
      <c r="AK367" s="55"/>
    </row>
    <row r="368" spans="2:37" ht="15.75" customHeight="1">
      <c r="B368" s="55"/>
      <c r="C368" s="55"/>
      <c r="D368" s="55"/>
      <c r="E368" s="55"/>
      <c r="F368" s="55"/>
      <c r="G368" s="55"/>
      <c r="H368" s="399"/>
      <c r="I368" s="55"/>
      <c r="J368" s="55"/>
      <c r="K368" s="55"/>
      <c r="L368" s="399"/>
      <c r="M368" s="399"/>
      <c r="N368" s="55"/>
      <c r="O368" s="55"/>
      <c r="P368" s="55"/>
      <c r="Q368" s="399"/>
      <c r="R368" s="399"/>
      <c r="S368" s="55"/>
      <c r="T368" s="55"/>
      <c r="U368" s="55"/>
      <c r="V368" s="399"/>
      <c r="W368" s="399"/>
      <c r="X368" s="55"/>
      <c r="Y368" s="55"/>
      <c r="Z368" s="55"/>
      <c r="AA368" s="399"/>
      <c r="AB368" s="399"/>
      <c r="AC368" s="55"/>
      <c r="AD368" s="55"/>
      <c r="AE368" s="55"/>
      <c r="AF368" s="55"/>
      <c r="AG368" s="55"/>
      <c r="AH368" s="55"/>
      <c r="AI368" s="55"/>
      <c r="AJ368" s="55"/>
      <c r="AK368" s="55"/>
    </row>
    <row r="369" spans="2:37" ht="15.75" customHeight="1">
      <c r="B369" s="55"/>
      <c r="C369" s="55"/>
      <c r="D369" s="55"/>
      <c r="E369" s="55"/>
      <c r="F369" s="55"/>
      <c r="G369" s="55"/>
      <c r="H369" s="399"/>
      <c r="I369" s="55"/>
      <c r="J369" s="55"/>
      <c r="K369" s="55"/>
      <c r="L369" s="399"/>
      <c r="M369" s="399"/>
      <c r="N369" s="55"/>
      <c r="O369" s="55"/>
      <c r="P369" s="55"/>
      <c r="Q369" s="399"/>
      <c r="R369" s="399"/>
      <c r="S369" s="55"/>
      <c r="T369" s="55"/>
      <c r="U369" s="55"/>
      <c r="V369" s="399"/>
      <c r="W369" s="399"/>
      <c r="X369" s="55"/>
      <c r="Y369" s="55"/>
      <c r="Z369" s="55"/>
      <c r="AA369" s="399"/>
      <c r="AB369" s="399"/>
      <c r="AC369" s="55"/>
      <c r="AD369" s="55"/>
      <c r="AE369" s="55"/>
      <c r="AF369" s="55"/>
      <c r="AG369" s="55"/>
      <c r="AH369" s="55"/>
      <c r="AI369" s="55"/>
      <c r="AJ369" s="55"/>
      <c r="AK369" s="55"/>
    </row>
    <row r="370" spans="2:37" ht="15.75" customHeight="1">
      <c r="B370" s="55"/>
      <c r="C370" s="55"/>
      <c r="D370" s="55"/>
      <c r="E370" s="55"/>
      <c r="F370" s="55"/>
      <c r="G370" s="55"/>
      <c r="H370" s="399"/>
      <c r="I370" s="55"/>
      <c r="J370" s="55"/>
      <c r="K370" s="55"/>
      <c r="L370" s="399"/>
      <c r="M370" s="399"/>
      <c r="N370" s="55"/>
      <c r="O370" s="55"/>
      <c r="P370" s="55"/>
      <c r="Q370" s="399"/>
      <c r="R370" s="399"/>
      <c r="S370" s="55"/>
      <c r="T370" s="55"/>
      <c r="U370" s="55"/>
      <c r="V370" s="399"/>
      <c r="W370" s="399"/>
      <c r="X370" s="55"/>
      <c r="Y370" s="55"/>
      <c r="Z370" s="55"/>
      <c r="AA370" s="399"/>
      <c r="AB370" s="399"/>
      <c r="AC370" s="55"/>
      <c r="AD370" s="55"/>
      <c r="AE370" s="55"/>
      <c r="AF370" s="55"/>
      <c r="AG370" s="55"/>
      <c r="AH370" s="55"/>
      <c r="AI370" s="55"/>
      <c r="AJ370" s="55"/>
      <c r="AK370" s="55"/>
    </row>
    <row r="371" spans="2:37" ht="15.75" customHeight="1">
      <c r="B371" s="55"/>
      <c r="C371" s="55"/>
      <c r="D371" s="55"/>
      <c r="E371" s="55"/>
      <c r="F371" s="55"/>
      <c r="G371" s="55"/>
      <c r="H371" s="399"/>
      <c r="I371" s="55"/>
      <c r="J371" s="55"/>
      <c r="K371" s="55"/>
      <c r="L371" s="399"/>
      <c r="M371" s="399"/>
      <c r="N371" s="55"/>
      <c r="O371" s="55"/>
      <c r="P371" s="55"/>
      <c r="Q371" s="399"/>
      <c r="R371" s="399"/>
      <c r="S371" s="55"/>
      <c r="T371" s="55"/>
      <c r="U371" s="55"/>
      <c r="V371" s="399"/>
      <c r="W371" s="399"/>
      <c r="X371" s="55"/>
      <c r="Y371" s="55"/>
      <c r="Z371" s="55"/>
      <c r="AA371" s="399"/>
      <c r="AB371" s="399"/>
      <c r="AC371" s="55"/>
      <c r="AD371" s="55"/>
      <c r="AE371" s="55"/>
      <c r="AF371" s="55"/>
      <c r="AG371" s="55"/>
      <c r="AH371" s="55"/>
      <c r="AI371" s="55"/>
      <c r="AJ371" s="55"/>
      <c r="AK371" s="55"/>
    </row>
    <row r="372" spans="2:37" ht="15.75" customHeight="1">
      <c r="B372" s="55"/>
      <c r="C372" s="55"/>
      <c r="D372" s="55"/>
      <c r="E372" s="55"/>
      <c r="F372" s="55"/>
      <c r="G372" s="55"/>
      <c r="H372" s="399"/>
      <c r="I372" s="55"/>
      <c r="J372" s="55"/>
      <c r="K372" s="55"/>
      <c r="L372" s="399"/>
      <c r="M372" s="399"/>
      <c r="N372" s="55"/>
      <c r="O372" s="55"/>
      <c r="P372" s="55"/>
      <c r="Q372" s="399"/>
      <c r="R372" s="399"/>
      <c r="S372" s="55"/>
      <c r="T372" s="55"/>
      <c r="U372" s="55"/>
      <c r="V372" s="399"/>
      <c r="W372" s="399"/>
      <c r="X372" s="55"/>
      <c r="Y372" s="55"/>
      <c r="Z372" s="55"/>
      <c r="AA372" s="399"/>
      <c r="AB372" s="399"/>
      <c r="AC372" s="55"/>
      <c r="AD372" s="55"/>
      <c r="AE372" s="55"/>
      <c r="AF372" s="55"/>
      <c r="AG372" s="55"/>
      <c r="AH372" s="55"/>
      <c r="AI372" s="55"/>
      <c r="AJ372" s="55"/>
      <c r="AK372" s="55"/>
    </row>
    <row r="373" spans="2:37" ht="15.75" customHeight="1">
      <c r="B373" s="55"/>
      <c r="C373" s="55"/>
      <c r="D373" s="55"/>
      <c r="E373" s="55"/>
      <c r="F373" s="55"/>
      <c r="G373" s="55"/>
      <c r="H373" s="399"/>
      <c r="I373" s="55"/>
      <c r="J373" s="55"/>
      <c r="K373" s="55"/>
      <c r="L373" s="399"/>
      <c r="M373" s="399"/>
      <c r="N373" s="55"/>
      <c r="O373" s="55"/>
      <c r="P373" s="55"/>
      <c r="Q373" s="399"/>
      <c r="R373" s="399"/>
      <c r="S373" s="55"/>
      <c r="T373" s="55"/>
      <c r="U373" s="55"/>
      <c r="V373" s="399"/>
      <c r="W373" s="399"/>
      <c r="X373" s="55"/>
      <c r="Y373" s="55"/>
      <c r="Z373" s="55"/>
      <c r="AA373" s="399"/>
      <c r="AB373" s="399"/>
      <c r="AC373" s="55"/>
      <c r="AD373" s="55"/>
      <c r="AE373" s="55"/>
      <c r="AF373" s="55"/>
      <c r="AG373" s="55"/>
      <c r="AH373" s="55"/>
      <c r="AI373" s="55"/>
      <c r="AJ373" s="55"/>
      <c r="AK373" s="55"/>
    </row>
    <row r="374" spans="2:37" ht="15.75" customHeight="1">
      <c r="B374" s="55"/>
      <c r="C374" s="55"/>
      <c r="D374" s="55"/>
      <c r="E374" s="55"/>
      <c r="F374" s="55"/>
      <c r="G374" s="55"/>
      <c r="H374" s="399"/>
      <c r="I374" s="55"/>
      <c r="J374" s="55"/>
      <c r="K374" s="55"/>
      <c r="L374" s="399"/>
      <c r="M374" s="399"/>
      <c r="N374" s="55"/>
      <c r="O374" s="55"/>
      <c r="P374" s="55"/>
      <c r="Q374" s="399"/>
      <c r="R374" s="399"/>
      <c r="S374" s="55"/>
      <c r="T374" s="55"/>
      <c r="U374" s="55"/>
      <c r="V374" s="399"/>
      <c r="W374" s="399"/>
      <c r="X374" s="55"/>
      <c r="Y374" s="55"/>
      <c r="Z374" s="55"/>
      <c r="AA374" s="399"/>
      <c r="AB374" s="399"/>
      <c r="AC374" s="55"/>
      <c r="AD374" s="55"/>
      <c r="AE374" s="55"/>
      <c r="AF374" s="55"/>
      <c r="AG374" s="55"/>
      <c r="AH374" s="55"/>
      <c r="AI374" s="55"/>
      <c r="AJ374" s="55"/>
      <c r="AK374" s="55"/>
    </row>
    <row r="375" spans="2:37" ht="15.75" customHeight="1">
      <c r="B375" s="55"/>
      <c r="C375" s="55"/>
      <c r="D375" s="55"/>
      <c r="E375" s="55"/>
      <c r="F375" s="55"/>
      <c r="G375" s="55"/>
      <c r="H375" s="399"/>
      <c r="I375" s="55"/>
      <c r="J375" s="55"/>
      <c r="K375" s="55"/>
      <c r="L375" s="399"/>
      <c r="M375" s="399"/>
      <c r="N375" s="55"/>
      <c r="O375" s="55"/>
      <c r="P375" s="55"/>
      <c r="Q375" s="399"/>
      <c r="R375" s="399"/>
      <c r="S375" s="55"/>
      <c r="T375" s="55"/>
      <c r="U375" s="55"/>
      <c r="V375" s="399"/>
      <c r="W375" s="399"/>
      <c r="X375" s="55"/>
      <c r="Y375" s="55"/>
      <c r="Z375" s="55"/>
      <c r="AA375" s="399"/>
      <c r="AB375" s="399"/>
      <c r="AC375" s="55"/>
      <c r="AD375" s="55"/>
      <c r="AE375" s="55"/>
      <c r="AF375" s="55"/>
      <c r="AG375" s="55"/>
      <c r="AH375" s="55"/>
      <c r="AI375" s="55"/>
      <c r="AJ375" s="55"/>
      <c r="AK375" s="55"/>
    </row>
    <row r="376" spans="2:37" ht="15.75" customHeight="1">
      <c r="B376" s="55"/>
      <c r="C376" s="55"/>
      <c r="D376" s="55"/>
      <c r="E376" s="55"/>
      <c r="F376" s="55"/>
      <c r="G376" s="55"/>
      <c r="H376" s="399"/>
      <c r="I376" s="55"/>
      <c r="J376" s="55"/>
      <c r="K376" s="55"/>
      <c r="L376" s="399"/>
      <c r="M376" s="399"/>
      <c r="N376" s="55"/>
      <c r="O376" s="55"/>
      <c r="P376" s="55"/>
      <c r="Q376" s="399"/>
      <c r="R376" s="399"/>
      <c r="S376" s="55"/>
      <c r="T376" s="55"/>
      <c r="U376" s="55"/>
      <c r="V376" s="399"/>
      <c r="W376" s="399"/>
      <c r="X376" s="55"/>
      <c r="Y376" s="55"/>
      <c r="Z376" s="55"/>
      <c r="AA376" s="399"/>
      <c r="AB376" s="399"/>
      <c r="AC376" s="55"/>
      <c r="AD376" s="55"/>
      <c r="AE376" s="55"/>
      <c r="AF376" s="55"/>
      <c r="AG376" s="55"/>
      <c r="AH376" s="55"/>
      <c r="AI376" s="55"/>
      <c r="AJ376" s="55"/>
      <c r="AK376" s="55"/>
    </row>
    <row r="377" spans="2:37" ht="15.75" customHeight="1">
      <c r="B377" s="55"/>
      <c r="C377" s="55"/>
      <c r="D377" s="55"/>
      <c r="E377" s="55"/>
      <c r="F377" s="55"/>
      <c r="G377" s="55"/>
      <c r="H377" s="399"/>
      <c r="I377" s="55"/>
      <c r="J377" s="55"/>
      <c r="K377" s="55"/>
      <c r="L377" s="399"/>
      <c r="M377" s="399"/>
      <c r="N377" s="55"/>
      <c r="O377" s="55"/>
      <c r="P377" s="55"/>
      <c r="Q377" s="399"/>
      <c r="R377" s="399"/>
      <c r="S377" s="55"/>
      <c r="T377" s="55"/>
      <c r="U377" s="55"/>
      <c r="V377" s="399"/>
      <c r="W377" s="399"/>
      <c r="X377" s="55"/>
      <c r="Y377" s="55"/>
      <c r="Z377" s="55"/>
      <c r="AA377" s="399"/>
      <c r="AB377" s="399"/>
      <c r="AC377" s="55"/>
      <c r="AD377" s="55"/>
      <c r="AE377" s="55"/>
      <c r="AF377" s="55"/>
      <c r="AG377" s="55"/>
      <c r="AH377" s="55"/>
      <c r="AI377" s="55"/>
      <c r="AJ377" s="55"/>
      <c r="AK377" s="55"/>
    </row>
    <row r="378" spans="2:37" ht="15.75" customHeight="1">
      <c r="B378" s="55"/>
      <c r="C378" s="55"/>
      <c r="D378" s="55"/>
      <c r="E378" s="55"/>
      <c r="F378" s="55"/>
      <c r="G378" s="55"/>
      <c r="H378" s="399"/>
      <c r="I378" s="55"/>
      <c r="J378" s="55"/>
      <c r="K378" s="55"/>
      <c r="L378" s="399"/>
      <c r="M378" s="399"/>
      <c r="N378" s="55"/>
      <c r="O378" s="55"/>
      <c r="P378" s="55"/>
      <c r="Q378" s="399"/>
      <c r="R378" s="399"/>
      <c r="S378" s="55"/>
      <c r="T378" s="55"/>
      <c r="U378" s="55"/>
      <c r="V378" s="399"/>
      <c r="W378" s="399"/>
      <c r="X378" s="55"/>
      <c r="Y378" s="55"/>
      <c r="Z378" s="55"/>
      <c r="AA378" s="399"/>
      <c r="AB378" s="399"/>
      <c r="AC378" s="55"/>
      <c r="AD378" s="55"/>
      <c r="AE378" s="55"/>
      <c r="AF378" s="55"/>
      <c r="AG378" s="55"/>
      <c r="AH378" s="55"/>
      <c r="AI378" s="55"/>
      <c r="AJ378" s="55"/>
      <c r="AK378" s="55"/>
    </row>
    <row r="379" spans="2:37" ht="15.75" customHeight="1">
      <c r="B379" s="55"/>
      <c r="C379" s="55"/>
      <c r="D379" s="55"/>
      <c r="E379" s="55"/>
      <c r="F379" s="55"/>
      <c r="G379" s="55"/>
      <c r="H379" s="399"/>
      <c r="I379" s="55"/>
      <c r="J379" s="55"/>
      <c r="K379" s="55"/>
      <c r="L379" s="399"/>
      <c r="M379" s="399"/>
      <c r="N379" s="55"/>
      <c r="O379" s="55"/>
      <c r="P379" s="55"/>
      <c r="Q379" s="399"/>
      <c r="R379" s="399"/>
      <c r="S379" s="55"/>
      <c r="T379" s="55"/>
      <c r="U379" s="55"/>
      <c r="V379" s="399"/>
      <c r="W379" s="399"/>
      <c r="X379" s="55"/>
      <c r="Y379" s="55"/>
      <c r="Z379" s="55"/>
      <c r="AA379" s="399"/>
      <c r="AB379" s="399"/>
      <c r="AC379" s="55"/>
      <c r="AD379" s="55"/>
      <c r="AE379" s="55"/>
      <c r="AF379" s="55"/>
      <c r="AG379" s="55"/>
      <c r="AH379" s="55"/>
      <c r="AI379" s="55"/>
      <c r="AJ379" s="55"/>
      <c r="AK379" s="55"/>
    </row>
    <row r="380" spans="2:37" ht="15.75" customHeight="1">
      <c r="B380" s="55"/>
      <c r="C380" s="55"/>
      <c r="D380" s="55"/>
      <c r="E380" s="55"/>
      <c r="F380" s="55"/>
      <c r="G380" s="55"/>
      <c r="H380" s="399"/>
      <c r="I380" s="55"/>
      <c r="J380" s="55"/>
      <c r="K380" s="55"/>
      <c r="L380" s="399"/>
      <c r="M380" s="399"/>
      <c r="N380" s="55"/>
      <c r="O380" s="55"/>
      <c r="P380" s="55"/>
      <c r="Q380" s="399"/>
      <c r="R380" s="399"/>
      <c r="S380" s="55"/>
      <c r="T380" s="55"/>
      <c r="U380" s="55"/>
      <c r="V380" s="399"/>
      <c r="W380" s="399"/>
      <c r="X380" s="55"/>
      <c r="Y380" s="55"/>
      <c r="Z380" s="55"/>
      <c r="AA380" s="399"/>
      <c r="AB380" s="399"/>
      <c r="AC380" s="55"/>
      <c r="AD380" s="55"/>
      <c r="AE380" s="55"/>
      <c r="AF380" s="55"/>
      <c r="AG380" s="55"/>
      <c r="AH380" s="55"/>
      <c r="AI380" s="55"/>
      <c r="AJ380" s="55"/>
      <c r="AK380" s="55"/>
    </row>
    <row r="381" spans="2:37" ht="15.75" customHeight="1">
      <c r="B381" s="55"/>
      <c r="C381" s="55"/>
      <c r="D381" s="55"/>
      <c r="E381" s="55"/>
      <c r="F381" s="55"/>
      <c r="G381" s="55"/>
      <c r="H381" s="399"/>
      <c r="I381" s="55"/>
      <c r="J381" s="55"/>
      <c r="K381" s="55"/>
      <c r="L381" s="399"/>
      <c r="M381" s="399"/>
      <c r="N381" s="55"/>
      <c r="O381" s="55"/>
      <c r="P381" s="55"/>
      <c r="Q381" s="399"/>
      <c r="R381" s="399"/>
      <c r="S381" s="55"/>
      <c r="T381" s="55"/>
      <c r="U381" s="55"/>
      <c r="V381" s="399"/>
      <c r="W381" s="399"/>
      <c r="X381" s="55"/>
      <c r="Y381" s="55"/>
      <c r="Z381" s="55"/>
      <c r="AA381" s="399"/>
      <c r="AB381" s="399"/>
      <c r="AC381" s="55"/>
      <c r="AD381" s="55"/>
      <c r="AE381" s="55"/>
      <c r="AF381" s="55"/>
      <c r="AG381" s="55"/>
      <c r="AH381" s="55"/>
      <c r="AI381" s="55"/>
      <c r="AJ381" s="55"/>
      <c r="AK381" s="55"/>
    </row>
    <row r="382" spans="2:37" ht="15.75" customHeight="1">
      <c r="B382" s="55"/>
      <c r="C382" s="55"/>
      <c r="D382" s="55"/>
      <c r="E382" s="55"/>
      <c r="F382" s="55"/>
      <c r="G382" s="55"/>
      <c r="H382" s="399"/>
      <c r="I382" s="55"/>
      <c r="J382" s="55"/>
      <c r="K382" s="55"/>
      <c r="L382" s="399"/>
      <c r="M382" s="399"/>
      <c r="N382" s="55"/>
      <c r="O382" s="55"/>
      <c r="P382" s="55"/>
      <c r="Q382" s="399"/>
      <c r="R382" s="399"/>
      <c r="S382" s="55"/>
      <c r="T382" s="55"/>
      <c r="U382" s="55"/>
      <c r="V382" s="399"/>
      <c r="W382" s="399"/>
      <c r="X382" s="55"/>
      <c r="Y382" s="55"/>
      <c r="Z382" s="55"/>
      <c r="AA382" s="399"/>
      <c r="AB382" s="399"/>
      <c r="AC382" s="55"/>
      <c r="AD382" s="55"/>
      <c r="AE382" s="55"/>
      <c r="AF382" s="55"/>
      <c r="AG382" s="55"/>
      <c r="AH382" s="55"/>
      <c r="AI382" s="55"/>
      <c r="AJ382" s="55"/>
      <c r="AK382" s="55"/>
    </row>
    <row r="383" spans="2:37" ht="15.75" customHeight="1">
      <c r="B383" s="55"/>
      <c r="C383" s="55"/>
      <c r="D383" s="55"/>
      <c r="E383" s="55"/>
      <c r="F383" s="55"/>
      <c r="G383" s="55"/>
      <c r="H383" s="399"/>
      <c r="I383" s="55"/>
      <c r="J383" s="55"/>
      <c r="K383" s="55"/>
      <c r="L383" s="399"/>
      <c r="M383" s="399"/>
      <c r="N383" s="55"/>
      <c r="O383" s="55"/>
      <c r="P383" s="55"/>
      <c r="Q383" s="399"/>
      <c r="R383" s="399"/>
      <c r="S383" s="55"/>
      <c r="T383" s="55"/>
      <c r="U383" s="55"/>
      <c r="V383" s="399"/>
      <c r="W383" s="399"/>
      <c r="X383" s="55"/>
      <c r="Y383" s="55"/>
      <c r="Z383" s="55"/>
      <c r="AA383" s="399"/>
      <c r="AB383" s="399"/>
      <c r="AC383" s="55"/>
      <c r="AD383" s="55"/>
      <c r="AE383" s="55"/>
      <c r="AF383" s="55"/>
      <c r="AG383" s="55"/>
      <c r="AH383" s="55"/>
      <c r="AI383" s="55"/>
      <c r="AJ383" s="55"/>
      <c r="AK383" s="55"/>
    </row>
    <row r="384" spans="2:37" ht="15.75" customHeight="1">
      <c r="B384" s="55"/>
      <c r="C384" s="55"/>
      <c r="D384" s="55"/>
      <c r="E384" s="55"/>
      <c r="F384" s="55"/>
      <c r="G384" s="55"/>
      <c r="H384" s="399"/>
      <c r="I384" s="55"/>
      <c r="J384" s="55"/>
      <c r="K384" s="55"/>
      <c r="L384" s="399"/>
      <c r="M384" s="399"/>
      <c r="N384" s="55"/>
      <c r="O384" s="55"/>
      <c r="P384" s="55"/>
      <c r="Q384" s="399"/>
      <c r="R384" s="399"/>
      <c r="S384" s="55"/>
      <c r="T384" s="55"/>
      <c r="U384" s="55"/>
      <c r="V384" s="399"/>
      <c r="W384" s="399"/>
      <c r="X384" s="55"/>
      <c r="Y384" s="55"/>
      <c r="Z384" s="55"/>
      <c r="AA384" s="399"/>
      <c r="AB384" s="399"/>
      <c r="AC384" s="55"/>
      <c r="AD384" s="55"/>
      <c r="AE384" s="55"/>
      <c r="AF384" s="55"/>
      <c r="AG384" s="55"/>
      <c r="AH384" s="55"/>
      <c r="AI384" s="55"/>
      <c r="AJ384" s="55"/>
      <c r="AK384" s="55"/>
    </row>
    <row r="385" spans="2:37" ht="15.75" customHeight="1">
      <c r="B385" s="55"/>
      <c r="C385" s="55"/>
      <c r="D385" s="55"/>
      <c r="E385" s="55"/>
      <c r="F385" s="55"/>
      <c r="G385" s="55"/>
      <c r="H385" s="399"/>
      <c r="I385" s="55"/>
      <c r="J385" s="55"/>
      <c r="K385" s="55"/>
      <c r="L385" s="399"/>
      <c r="M385" s="399"/>
      <c r="N385" s="55"/>
      <c r="O385" s="55"/>
      <c r="P385" s="55"/>
      <c r="Q385" s="399"/>
      <c r="R385" s="399"/>
      <c r="S385" s="55"/>
      <c r="T385" s="55"/>
      <c r="U385" s="55"/>
      <c r="V385" s="399"/>
      <c r="W385" s="399"/>
      <c r="X385" s="55"/>
      <c r="Y385" s="55"/>
      <c r="Z385" s="55"/>
      <c r="AA385" s="399"/>
      <c r="AB385" s="399"/>
      <c r="AC385" s="55"/>
      <c r="AD385" s="55"/>
      <c r="AE385" s="55"/>
      <c r="AF385" s="55"/>
      <c r="AG385" s="55"/>
      <c r="AH385" s="55"/>
      <c r="AI385" s="55"/>
      <c r="AJ385" s="55"/>
      <c r="AK385" s="55"/>
    </row>
    <row r="386" spans="2:37" ht="15.75" customHeight="1">
      <c r="B386" s="55"/>
      <c r="C386" s="55"/>
      <c r="D386" s="55"/>
      <c r="E386" s="55"/>
      <c r="F386" s="55"/>
      <c r="G386" s="55"/>
      <c r="H386" s="399"/>
      <c r="I386" s="55"/>
      <c r="J386" s="55"/>
      <c r="K386" s="55"/>
      <c r="L386" s="399"/>
      <c r="M386" s="399"/>
      <c r="N386" s="55"/>
      <c r="O386" s="55"/>
      <c r="P386" s="55"/>
      <c r="Q386" s="399"/>
      <c r="R386" s="399"/>
      <c r="S386" s="55"/>
      <c r="T386" s="55"/>
      <c r="U386" s="55"/>
      <c r="V386" s="399"/>
      <c r="W386" s="399"/>
      <c r="X386" s="55"/>
      <c r="Y386" s="55"/>
      <c r="Z386" s="55"/>
      <c r="AA386" s="399"/>
      <c r="AB386" s="399"/>
      <c r="AC386" s="55"/>
      <c r="AD386" s="55"/>
      <c r="AE386" s="55"/>
      <c r="AF386" s="55"/>
      <c r="AG386" s="55"/>
      <c r="AH386" s="55"/>
      <c r="AI386" s="55"/>
      <c r="AJ386" s="55"/>
      <c r="AK386" s="55"/>
    </row>
    <row r="387" spans="2:37" ht="15.75" customHeight="1">
      <c r="B387" s="55"/>
      <c r="C387" s="55"/>
      <c r="D387" s="55"/>
      <c r="E387" s="55"/>
      <c r="F387" s="55"/>
      <c r="G387" s="55"/>
      <c r="H387" s="399"/>
      <c r="I387" s="55"/>
      <c r="J387" s="55"/>
      <c r="K387" s="55"/>
      <c r="L387" s="399"/>
      <c r="M387" s="399"/>
      <c r="N387" s="55"/>
      <c r="O387" s="55"/>
      <c r="P387" s="55"/>
      <c r="Q387" s="399"/>
      <c r="R387" s="399"/>
      <c r="S387" s="55"/>
      <c r="T387" s="55"/>
      <c r="U387" s="55"/>
      <c r="V387" s="399"/>
      <c r="W387" s="399"/>
      <c r="X387" s="55"/>
      <c r="Y387" s="55"/>
      <c r="Z387" s="55"/>
      <c r="AA387" s="399"/>
      <c r="AB387" s="399"/>
      <c r="AC387" s="55"/>
      <c r="AD387" s="55"/>
      <c r="AE387" s="55"/>
      <c r="AF387" s="55"/>
      <c r="AG387" s="55"/>
      <c r="AH387" s="55"/>
      <c r="AI387" s="55"/>
      <c r="AJ387" s="55"/>
      <c r="AK387" s="55"/>
    </row>
    <row r="388" spans="2:37" ht="15.75" customHeight="1">
      <c r="B388" s="55"/>
      <c r="C388" s="55"/>
      <c r="D388" s="55"/>
      <c r="E388" s="55"/>
      <c r="F388" s="55"/>
      <c r="G388" s="55"/>
      <c r="H388" s="399"/>
      <c r="I388" s="55"/>
      <c r="J388" s="55"/>
      <c r="K388" s="55"/>
      <c r="L388" s="399"/>
      <c r="M388" s="399"/>
      <c r="N388" s="55"/>
      <c r="O388" s="55"/>
      <c r="P388" s="55"/>
      <c r="Q388" s="399"/>
      <c r="R388" s="399"/>
      <c r="S388" s="55"/>
      <c r="T388" s="55"/>
      <c r="U388" s="55"/>
      <c r="V388" s="399"/>
      <c r="W388" s="399"/>
      <c r="X388" s="55"/>
      <c r="Y388" s="55"/>
      <c r="Z388" s="55"/>
      <c r="AA388" s="399"/>
      <c r="AB388" s="399"/>
      <c r="AC388" s="55"/>
      <c r="AD388" s="55"/>
      <c r="AE388" s="55"/>
      <c r="AF388" s="55"/>
      <c r="AG388" s="55"/>
      <c r="AH388" s="55"/>
      <c r="AI388" s="55"/>
      <c r="AJ388" s="55"/>
      <c r="AK388" s="55"/>
    </row>
    <row r="389" spans="2:37" ht="15.75" customHeight="1">
      <c r="B389" s="55"/>
      <c r="C389" s="55"/>
      <c r="D389" s="55"/>
      <c r="E389" s="55"/>
      <c r="F389" s="55"/>
      <c r="G389" s="55"/>
      <c r="H389" s="399"/>
      <c r="I389" s="55"/>
      <c r="J389" s="55"/>
      <c r="K389" s="55"/>
      <c r="L389" s="399"/>
      <c r="M389" s="399"/>
      <c r="N389" s="55"/>
      <c r="O389" s="55"/>
      <c r="P389" s="55"/>
      <c r="Q389" s="399"/>
      <c r="R389" s="399"/>
      <c r="S389" s="55"/>
      <c r="T389" s="55"/>
      <c r="U389" s="55"/>
      <c r="V389" s="399"/>
      <c r="W389" s="399"/>
      <c r="X389" s="55"/>
      <c r="Y389" s="55"/>
      <c r="Z389" s="55"/>
      <c r="AA389" s="399"/>
      <c r="AB389" s="399"/>
      <c r="AC389" s="55"/>
      <c r="AD389" s="55"/>
      <c r="AE389" s="55"/>
      <c r="AF389" s="55"/>
      <c r="AG389" s="55"/>
      <c r="AH389" s="55"/>
      <c r="AI389" s="55"/>
      <c r="AJ389" s="55"/>
      <c r="AK389" s="55"/>
    </row>
    <row r="390" spans="2:37" ht="15.75" customHeight="1">
      <c r="B390" s="55"/>
      <c r="C390" s="55"/>
      <c r="D390" s="55"/>
      <c r="E390" s="55"/>
      <c r="F390" s="55"/>
      <c r="G390" s="55"/>
      <c r="H390" s="399"/>
      <c r="I390" s="55"/>
      <c r="J390" s="55"/>
      <c r="K390" s="55"/>
      <c r="L390" s="399"/>
      <c r="M390" s="399"/>
      <c r="N390" s="55"/>
      <c r="O390" s="55"/>
      <c r="P390" s="55"/>
      <c r="Q390" s="399"/>
      <c r="R390" s="399"/>
      <c r="S390" s="55"/>
      <c r="T390" s="55"/>
      <c r="U390" s="55"/>
      <c r="V390" s="399"/>
      <c r="W390" s="399"/>
      <c r="X390" s="55"/>
      <c r="Y390" s="55"/>
      <c r="Z390" s="55"/>
      <c r="AA390" s="399"/>
      <c r="AB390" s="399"/>
      <c r="AC390" s="55"/>
      <c r="AD390" s="55"/>
      <c r="AE390" s="55"/>
      <c r="AF390" s="55"/>
      <c r="AG390" s="55"/>
      <c r="AH390" s="55"/>
      <c r="AI390" s="55"/>
      <c r="AJ390" s="55"/>
      <c r="AK390" s="55"/>
    </row>
    <row r="391" spans="2:37" ht="15.75" customHeight="1">
      <c r="B391" s="55"/>
      <c r="C391" s="55"/>
      <c r="D391" s="55"/>
      <c r="E391" s="55"/>
      <c r="F391" s="55"/>
      <c r="G391" s="55"/>
      <c r="H391" s="399"/>
      <c r="I391" s="55"/>
      <c r="J391" s="55"/>
      <c r="K391" s="55"/>
      <c r="L391" s="399"/>
      <c r="M391" s="399"/>
      <c r="N391" s="55"/>
      <c r="O391" s="55"/>
      <c r="P391" s="55"/>
      <c r="Q391" s="399"/>
      <c r="R391" s="399"/>
      <c r="S391" s="55"/>
      <c r="T391" s="55"/>
      <c r="U391" s="55"/>
      <c r="V391" s="399"/>
      <c r="W391" s="399"/>
      <c r="X391" s="55"/>
      <c r="Y391" s="55"/>
      <c r="Z391" s="55"/>
      <c r="AA391" s="399"/>
      <c r="AB391" s="399"/>
      <c r="AC391" s="55"/>
      <c r="AD391" s="55"/>
      <c r="AE391" s="55"/>
      <c r="AF391" s="55"/>
      <c r="AG391" s="55"/>
      <c r="AH391" s="55"/>
      <c r="AI391" s="55"/>
      <c r="AJ391" s="55"/>
      <c r="AK391" s="55"/>
    </row>
    <row r="392" spans="2:37" ht="15.75" customHeight="1">
      <c r="B392" s="55"/>
      <c r="C392" s="55"/>
      <c r="D392" s="55"/>
      <c r="E392" s="55"/>
      <c r="F392" s="55"/>
      <c r="G392" s="55"/>
      <c r="H392" s="399"/>
      <c r="I392" s="55"/>
      <c r="J392" s="55"/>
      <c r="K392" s="55"/>
      <c r="L392" s="399"/>
      <c r="M392" s="399"/>
      <c r="N392" s="55"/>
      <c r="O392" s="55"/>
      <c r="P392" s="55"/>
      <c r="Q392" s="399"/>
      <c r="R392" s="399"/>
      <c r="S392" s="55"/>
      <c r="T392" s="55"/>
      <c r="U392" s="55"/>
      <c r="V392" s="399"/>
      <c r="W392" s="399"/>
      <c r="X392" s="55"/>
      <c r="Y392" s="55"/>
      <c r="Z392" s="55"/>
      <c r="AA392" s="399"/>
      <c r="AB392" s="399"/>
      <c r="AC392" s="55"/>
      <c r="AD392" s="55"/>
      <c r="AE392" s="55"/>
      <c r="AF392" s="55"/>
      <c r="AG392" s="55"/>
      <c r="AH392" s="55"/>
      <c r="AI392" s="55"/>
      <c r="AJ392" s="55"/>
      <c r="AK392" s="55"/>
    </row>
    <row r="393" spans="2:37" ht="15.75" customHeight="1">
      <c r="B393" s="55"/>
      <c r="C393" s="55"/>
      <c r="D393" s="55"/>
      <c r="E393" s="55"/>
      <c r="F393" s="55"/>
      <c r="G393" s="55"/>
      <c r="H393" s="399"/>
      <c r="I393" s="55"/>
      <c r="J393" s="55"/>
      <c r="K393" s="55"/>
      <c r="L393" s="399"/>
      <c r="M393" s="399"/>
      <c r="N393" s="55"/>
      <c r="O393" s="55"/>
      <c r="P393" s="55"/>
      <c r="Q393" s="399"/>
      <c r="R393" s="399"/>
      <c r="S393" s="55"/>
      <c r="T393" s="55"/>
      <c r="U393" s="55"/>
      <c r="V393" s="399"/>
      <c r="W393" s="399"/>
      <c r="X393" s="55"/>
      <c r="Y393" s="55"/>
      <c r="Z393" s="55"/>
      <c r="AA393" s="399"/>
      <c r="AB393" s="399"/>
      <c r="AC393" s="55"/>
      <c r="AD393" s="55"/>
      <c r="AE393" s="55"/>
      <c r="AF393" s="55"/>
      <c r="AG393" s="55"/>
      <c r="AH393" s="55"/>
      <c r="AI393" s="55"/>
      <c r="AJ393" s="55"/>
      <c r="AK393" s="55"/>
    </row>
    <row r="394" spans="2:37" ht="15.75" customHeight="1">
      <c r="B394" s="55"/>
      <c r="C394" s="55"/>
      <c r="D394" s="55"/>
      <c r="E394" s="55"/>
      <c r="F394" s="55"/>
      <c r="G394" s="55"/>
      <c r="H394" s="399"/>
      <c r="I394" s="55"/>
      <c r="J394" s="55"/>
      <c r="K394" s="55"/>
      <c r="L394" s="399"/>
      <c r="M394" s="399"/>
      <c r="N394" s="55"/>
      <c r="O394" s="55"/>
      <c r="P394" s="55"/>
      <c r="Q394" s="399"/>
      <c r="R394" s="399"/>
      <c r="S394" s="55"/>
      <c r="T394" s="55"/>
      <c r="U394" s="55"/>
      <c r="V394" s="399"/>
      <c r="W394" s="399"/>
      <c r="X394" s="55"/>
      <c r="Y394" s="55"/>
      <c r="Z394" s="55"/>
      <c r="AA394" s="399"/>
      <c r="AB394" s="399"/>
      <c r="AC394" s="55"/>
      <c r="AD394" s="55"/>
      <c r="AE394" s="55"/>
      <c r="AF394" s="55"/>
      <c r="AG394" s="55"/>
      <c r="AH394" s="55"/>
      <c r="AI394" s="55"/>
      <c r="AJ394" s="55"/>
      <c r="AK394" s="55"/>
    </row>
    <row r="395" spans="2:37" ht="15.75" customHeight="1">
      <c r="B395" s="55"/>
      <c r="C395" s="55"/>
      <c r="D395" s="55"/>
      <c r="E395" s="55"/>
      <c r="F395" s="55"/>
      <c r="G395" s="55"/>
      <c r="H395" s="399"/>
      <c r="I395" s="55"/>
      <c r="J395" s="55"/>
      <c r="K395" s="55"/>
      <c r="L395" s="399"/>
      <c r="M395" s="399"/>
      <c r="N395" s="55"/>
      <c r="O395" s="55"/>
      <c r="P395" s="55"/>
      <c r="Q395" s="399"/>
      <c r="R395" s="399"/>
      <c r="S395" s="55"/>
      <c r="T395" s="55"/>
      <c r="U395" s="55"/>
      <c r="V395" s="399"/>
      <c r="W395" s="399"/>
      <c r="X395" s="55"/>
      <c r="Y395" s="55"/>
      <c r="Z395" s="55"/>
      <c r="AA395" s="399"/>
      <c r="AB395" s="399"/>
      <c r="AC395" s="55"/>
      <c r="AD395" s="55"/>
      <c r="AE395" s="55"/>
      <c r="AF395" s="55"/>
      <c r="AG395" s="55"/>
      <c r="AH395" s="55"/>
      <c r="AI395" s="55"/>
      <c r="AJ395" s="55"/>
      <c r="AK395" s="55"/>
    </row>
    <row r="396" spans="2:37" ht="15.75" customHeight="1">
      <c r="B396" s="55"/>
      <c r="C396" s="55"/>
      <c r="D396" s="55"/>
      <c r="E396" s="55"/>
      <c r="F396" s="55"/>
      <c r="G396" s="55"/>
      <c r="H396" s="399"/>
      <c r="I396" s="55"/>
      <c r="J396" s="55"/>
      <c r="K396" s="55"/>
      <c r="L396" s="399"/>
      <c r="M396" s="399"/>
      <c r="N396" s="55"/>
      <c r="O396" s="55"/>
      <c r="P396" s="55"/>
      <c r="Q396" s="399"/>
      <c r="R396" s="399"/>
      <c r="S396" s="55"/>
      <c r="T396" s="55"/>
      <c r="U396" s="55"/>
      <c r="V396" s="399"/>
      <c r="W396" s="399"/>
      <c r="X396" s="55"/>
      <c r="Y396" s="55"/>
      <c r="Z396" s="55"/>
      <c r="AA396" s="399"/>
      <c r="AB396" s="399"/>
      <c r="AC396" s="55"/>
      <c r="AD396" s="55"/>
      <c r="AE396" s="55"/>
      <c r="AF396" s="55"/>
      <c r="AG396" s="55"/>
      <c r="AH396" s="55"/>
      <c r="AI396" s="55"/>
      <c r="AJ396" s="55"/>
      <c r="AK396" s="55"/>
    </row>
    <row r="397" spans="2:37" ht="15.75" customHeight="1">
      <c r="B397" s="55"/>
      <c r="C397" s="55"/>
      <c r="D397" s="55"/>
      <c r="E397" s="55"/>
      <c r="F397" s="55"/>
      <c r="G397" s="55"/>
      <c r="H397" s="399"/>
      <c r="I397" s="55"/>
      <c r="J397" s="55"/>
      <c r="K397" s="55"/>
      <c r="L397" s="399"/>
      <c r="M397" s="399"/>
      <c r="N397" s="55"/>
      <c r="O397" s="55"/>
      <c r="P397" s="55"/>
      <c r="Q397" s="399"/>
      <c r="R397" s="399"/>
      <c r="S397" s="55"/>
      <c r="T397" s="55"/>
      <c r="U397" s="55"/>
      <c r="V397" s="399"/>
      <c r="W397" s="399"/>
      <c r="X397" s="55"/>
      <c r="Y397" s="55"/>
      <c r="Z397" s="55"/>
      <c r="AA397" s="399"/>
      <c r="AB397" s="399"/>
      <c r="AC397" s="55"/>
      <c r="AD397" s="55"/>
      <c r="AE397" s="55"/>
      <c r="AF397" s="55"/>
      <c r="AG397" s="55"/>
      <c r="AH397" s="55"/>
      <c r="AI397" s="55"/>
      <c r="AJ397" s="55"/>
      <c r="AK397" s="55"/>
    </row>
    <row r="398" spans="2:37" ht="15.75" customHeight="1">
      <c r="B398" s="55"/>
      <c r="C398" s="55"/>
      <c r="D398" s="55"/>
      <c r="E398" s="55"/>
      <c r="F398" s="55"/>
      <c r="G398" s="55"/>
      <c r="H398" s="399"/>
      <c r="I398" s="55"/>
      <c r="J398" s="55"/>
      <c r="K398" s="55"/>
      <c r="L398" s="399"/>
      <c r="M398" s="399"/>
      <c r="N398" s="55"/>
      <c r="O398" s="55"/>
      <c r="P398" s="55"/>
      <c r="Q398" s="399"/>
      <c r="R398" s="399"/>
      <c r="S398" s="55"/>
      <c r="T398" s="55"/>
      <c r="U398" s="55"/>
      <c r="V398" s="399"/>
      <c r="W398" s="399"/>
      <c r="X398" s="55"/>
      <c r="Y398" s="55"/>
      <c r="Z398" s="55"/>
      <c r="AA398" s="399"/>
      <c r="AB398" s="399"/>
      <c r="AC398" s="55"/>
      <c r="AD398" s="55"/>
      <c r="AE398" s="55"/>
      <c r="AF398" s="55"/>
      <c r="AG398" s="55"/>
      <c r="AH398" s="55"/>
      <c r="AI398" s="55"/>
      <c r="AJ398" s="55"/>
      <c r="AK398" s="55"/>
    </row>
    <row r="399" spans="2:37" ht="15.75" customHeight="1">
      <c r="B399" s="55"/>
      <c r="C399" s="55"/>
      <c r="D399" s="55"/>
      <c r="E399" s="55"/>
      <c r="F399" s="55"/>
      <c r="G399" s="55"/>
      <c r="H399" s="399"/>
      <c r="I399" s="55"/>
      <c r="J399" s="55"/>
      <c r="K399" s="55"/>
      <c r="L399" s="399"/>
      <c r="M399" s="399"/>
      <c r="N399" s="55"/>
      <c r="O399" s="55"/>
      <c r="P399" s="55"/>
      <c r="Q399" s="399"/>
      <c r="R399" s="399"/>
      <c r="S399" s="55"/>
      <c r="T399" s="55"/>
      <c r="U399" s="55"/>
      <c r="V399" s="399"/>
      <c r="W399" s="399"/>
      <c r="X399" s="55"/>
      <c r="Y399" s="55"/>
      <c r="Z399" s="55"/>
      <c r="AA399" s="399"/>
      <c r="AB399" s="399"/>
      <c r="AC399" s="55"/>
      <c r="AD399" s="55"/>
      <c r="AE399" s="55"/>
      <c r="AF399" s="55"/>
      <c r="AG399" s="55"/>
      <c r="AH399" s="55"/>
      <c r="AI399" s="55"/>
      <c r="AJ399" s="55"/>
      <c r="AK399" s="55"/>
    </row>
    <row r="400" spans="2:37" ht="15.75" customHeight="1">
      <c r="B400" s="55"/>
      <c r="C400" s="55"/>
      <c r="D400" s="55"/>
      <c r="E400" s="55"/>
      <c r="F400" s="55"/>
      <c r="G400" s="55"/>
      <c r="H400" s="399"/>
      <c r="I400" s="55"/>
      <c r="J400" s="55"/>
      <c r="K400" s="55"/>
      <c r="L400" s="399"/>
      <c r="M400" s="399"/>
      <c r="N400" s="55"/>
      <c r="O400" s="55"/>
      <c r="P400" s="55"/>
      <c r="Q400" s="399"/>
      <c r="R400" s="399"/>
      <c r="S400" s="55"/>
      <c r="T400" s="55"/>
      <c r="U400" s="55"/>
      <c r="V400" s="399"/>
      <c r="W400" s="399"/>
      <c r="X400" s="55"/>
      <c r="Y400" s="55"/>
      <c r="Z400" s="55"/>
      <c r="AA400" s="399"/>
      <c r="AB400" s="399"/>
      <c r="AC400" s="55"/>
      <c r="AD400" s="55"/>
      <c r="AE400" s="55"/>
      <c r="AF400" s="55"/>
      <c r="AG400" s="55"/>
      <c r="AH400" s="55"/>
      <c r="AI400" s="55"/>
      <c r="AJ400" s="55"/>
      <c r="AK400" s="55"/>
    </row>
    <row r="401" spans="2:37" ht="15.75" customHeight="1">
      <c r="B401" s="55"/>
      <c r="C401" s="55"/>
      <c r="D401" s="55"/>
      <c r="E401" s="55"/>
      <c r="F401" s="55"/>
      <c r="G401" s="55"/>
      <c r="H401" s="399"/>
      <c r="I401" s="55"/>
      <c r="J401" s="55"/>
      <c r="K401" s="55"/>
      <c r="L401" s="399"/>
      <c r="M401" s="399"/>
      <c r="N401" s="55"/>
      <c r="O401" s="55"/>
      <c r="P401" s="55"/>
      <c r="Q401" s="399"/>
      <c r="R401" s="399"/>
      <c r="S401" s="55"/>
      <c r="T401" s="55"/>
      <c r="U401" s="55"/>
      <c r="V401" s="399"/>
      <c r="W401" s="399"/>
      <c r="X401" s="55"/>
      <c r="Y401" s="55"/>
      <c r="Z401" s="55"/>
      <c r="AA401" s="399"/>
      <c r="AB401" s="399"/>
      <c r="AC401" s="55"/>
      <c r="AD401" s="55"/>
      <c r="AE401" s="55"/>
      <c r="AF401" s="55"/>
      <c r="AG401" s="55"/>
      <c r="AH401" s="55"/>
      <c r="AI401" s="55"/>
      <c r="AJ401" s="55"/>
      <c r="AK401" s="55"/>
    </row>
    <row r="402" spans="2:37" ht="15.75" customHeight="1">
      <c r="B402" s="55"/>
      <c r="C402" s="55"/>
      <c r="D402" s="55"/>
      <c r="E402" s="55"/>
      <c r="F402" s="55"/>
      <c r="G402" s="55"/>
      <c r="H402" s="399"/>
      <c r="I402" s="55"/>
      <c r="J402" s="55"/>
      <c r="K402" s="55"/>
      <c r="L402" s="399"/>
      <c r="M402" s="399"/>
      <c r="N402" s="55"/>
      <c r="O402" s="55"/>
      <c r="P402" s="55"/>
      <c r="Q402" s="399"/>
      <c r="R402" s="399"/>
      <c r="S402" s="55"/>
      <c r="T402" s="55"/>
      <c r="U402" s="55"/>
      <c r="V402" s="399"/>
      <c r="W402" s="399"/>
      <c r="X402" s="55"/>
      <c r="Y402" s="55"/>
      <c r="Z402" s="55"/>
      <c r="AA402" s="399"/>
      <c r="AB402" s="399"/>
      <c r="AC402" s="55"/>
      <c r="AD402" s="55"/>
      <c r="AE402" s="55"/>
      <c r="AF402" s="55"/>
      <c r="AG402" s="55"/>
      <c r="AH402" s="55"/>
      <c r="AI402" s="55"/>
      <c r="AJ402" s="55"/>
      <c r="AK402" s="55"/>
    </row>
    <row r="403" spans="2:37" ht="15.75" customHeight="1">
      <c r="B403" s="55"/>
      <c r="C403" s="55"/>
      <c r="D403" s="55"/>
      <c r="E403" s="55"/>
      <c r="F403" s="55"/>
      <c r="G403" s="55"/>
      <c r="H403" s="399"/>
      <c r="I403" s="55"/>
      <c r="J403" s="55"/>
      <c r="K403" s="55"/>
      <c r="L403" s="399"/>
      <c r="M403" s="399"/>
      <c r="N403" s="55"/>
      <c r="O403" s="55"/>
      <c r="P403" s="55"/>
      <c r="Q403" s="399"/>
      <c r="R403" s="399"/>
      <c r="S403" s="55"/>
      <c r="T403" s="55"/>
      <c r="U403" s="55"/>
      <c r="V403" s="399"/>
      <c r="W403" s="399"/>
      <c r="X403" s="55"/>
      <c r="Y403" s="55"/>
      <c r="Z403" s="55"/>
      <c r="AA403" s="399"/>
      <c r="AB403" s="399"/>
      <c r="AC403" s="55"/>
      <c r="AD403" s="55"/>
      <c r="AE403" s="55"/>
      <c r="AF403" s="55"/>
      <c r="AG403" s="55"/>
      <c r="AH403" s="55"/>
      <c r="AI403" s="55"/>
      <c r="AJ403" s="55"/>
      <c r="AK403" s="55"/>
    </row>
    <row r="404" spans="2:37" ht="15.75" customHeight="1">
      <c r="B404" s="55"/>
      <c r="C404" s="55"/>
      <c r="D404" s="55"/>
      <c r="E404" s="55"/>
      <c r="F404" s="55"/>
      <c r="G404" s="55"/>
      <c r="H404" s="399"/>
      <c r="I404" s="55"/>
      <c r="J404" s="55"/>
      <c r="K404" s="55"/>
      <c r="L404" s="399"/>
      <c r="M404" s="399"/>
      <c r="N404" s="55"/>
      <c r="O404" s="55"/>
      <c r="P404" s="55"/>
      <c r="Q404" s="399"/>
      <c r="R404" s="399"/>
      <c r="S404" s="55"/>
      <c r="T404" s="55"/>
      <c r="U404" s="55"/>
      <c r="V404" s="399"/>
      <c r="W404" s="399"/>
      <c r="X404" s="55"/>
      <c r="Y404" s="55"/>
      <c r="Z404" s="55"/>
      <c r="AA404" s="399"/>
      <c r="AB404" s="399"/>
      <c r="AC404" s="55"/>
      <c r="AD404" s="55"/>
      <c r="AE404" s="55"/>
      <c r="AF404" s="55"/>
      <c r="AG404" s="55"/>
      <c r="AH404" s="55"/>
      <c r="AI404" s="55"/>
      <c r="AJ404" s="55"/>
      <c r="AK404" s="55"/>
    </row>
    <row r="405" spans="2:37" ht="15.75" customHeight="1">
      <c r="B405" s="55"/>
      <c r="C405" s="55"/>
      <c r="D405" s="55"/>
      <c r="E405" s="55"/>
      <c r="F405" s="55"/>
      <c r="G405" s="55"/>
      <c r="H405" s="399"/>
      <c r="I405" s="55"/>
      <c r="J405" s="55"/>
      <c r="K405" s="55"/>
      <c r="L405" s="399"/>
      <c r="M405" s="399"/>
      <c r="N405" s="55"/>
      <c r="O405" s="55"/>
      <c r="P405" s="55"/>
      <c r="Q405" s="399"/>
      <c r="R405" s="399"/>
      <c r="S405" s="55"/>
      <c r="T405" s="55"/>
      <c r="U405" s="55"/>
      <c r="V405" s="399"/>
      <c r="W405" s="399"/>
      <c r="X405" s="55"/>
      <c r="Y405" s="55"/>
      <c r="Z405" s="55"/>
      <c r="AA405" s="399"/>
      <c r="AB405" s="399"/>
      <c r="AC405" s="55"/>
      <c r="AD405" s="55"/>
      <c r="AE405" s="55"/>
      <c r="AF405" s="55"/>
      <c r="AG405" s="55"/>
      <c r="AH405" s="55"/>
      <c r="AI405" s="55"/>
      <c r="AJ405" s="55"/>
      <c r="AK405" s="55"/>
    </row>
    <row r="406" spans="2:37" ht="15.75" customHeight="1">
      <c r="B406" s="55"/>
      <c r="C406" s="55"/>
      <c r="D406" s="55"/>
      <c r="E406" s="55"/>
      <c r="F406" s="55"/>
      <c r="G406" s="55"/>
      <c r="H406" s="399"/>
      <c r="I406" s="55"/>
      <c r="J406" s="55"/>
      <c r="K406" s="55"/>
      <c r="L406" s="399"/>
      <c r="M406" s="399"/>
      <c r="N406" s="55"/>
      <c r="O406" s="55"/>
      <c r="P406" s="55"/>
      <c r="Q406" s="399"/>
      <c r="R406" s="399"/>
      <c r="S406" s="55"/>
      <c r="T406" s="55"/>
      <c r="U406" s="55"/>
      <c r="V406" s="399"/>
      <c r="W406" s="399"/>
      <c r="X406" s="55"/>
      <c r="Y406" s="55"/>
      <c r="Z406" s="55"/>
      <c r="AA406" s="399"/>
      <c r="AB406" s="399"/>
      <c r="AC406" s="55"/>
      <c r="AD406" s="55"/>
      <c r="AE406" s="55"/>
      <c r="AF406" s="55"/>
      <c r="AG406" s="55"/>
      <c r="AH406" s="55"/>
      <c r="AI406" s="55"/>
      <c r="AJ406" s="55"/>
      <c r="AK406" s="55"/>
    </row>
    <row r="407" spans="2:37" ht="15.75" customHeight="1">
      <c r="B407" s="55"/>
      <c r="C407" s="55"/>
      <c r="D407" s="55"/>
      <c r="E407" s="55"/>
      <c r="F407" s="55"/>
      <c r="G407" s="55"/>
      <c r="H407" s="399"/>
      <c r="I407" s="55"/>
      <c r="J407" s="55"/>
      <c r="K407" s="55"/>
      <c r="L407" s="399"/>
      <c r="M407" s="399"/>
      <c r="N407" s="55"/>
      <c r="O407" s="55"/>
      <c r="P407" s="55"/>
      <c r="Q407" s="399"/>
      <c r="R407" s="399"/>
      <c r="S407" s="55"/>
      <c r="T407" s="55"/>
      <c r="U407" s="55"/>
      <c r="V407" s="399"/>
      <c r="W407" s="399"/>
      <c r="X407" s="55"/>
      <c r="Y407" s="55"/>
      <c r="Z407" s="55"/>
      <c r="AA407" s="399"/>
      <c r="AB407" s="399"/>
      <c r="AC407" s="55"/>
      <c r="AD407" s="55"/>
      <c r="AE407" s="55"/>
      <c r="AF407" s="55"/>
      <c r="AG407" s="55"/>
      <c r="AH407" s="55"/>
      <c r="AI407" s="55"/>
      <c r="AJ407" s="55"/>
      <c r="AK407" s="55"/>
    </row>
    <row r="408" spans="2:37" ht="15.75" customHeight="1">
      <c r="B408" s="55"/>
      <c r="C408" s="55"/>
      <c r="D408" s="55"/>
      <c r="E408" s="55"/>
      <c r="F408" s="55"/>
      <c r="G408" s="55"/>
      <c r="H408" s="399"/>
      <c r="I408" s="55"/>
      <c r="J408" s="55"/>
      <c r="K408" s="55"/>
      <c r="L408" s="399"/>
      <c r="M408" s="399"/>
      <c r="N408" s="55"/>
      <c r="O408" s="55"/>
      <c r="P408" s="55"/>
      <c r="Q408" s="399"/>
      <c r="R408" s="399"/>
      <c r="S408" s="55"/>
      <c r="T408" s="55"/>
      <c r="U408" s="55"/>
      <c r="V408" s="399"/>
      <c r="W408" s="399"/>
      <c r="X408" s="55"/>
      <c r="Y408" s="55"/>
      <c r="Z408" s="55"/>
      <c r="AA408" s="399"/>
      <c r="AB408" s="399"/>
      <c r="AC408" s="55"/>
      <c r="AD408" s="55"/>
      <c r="AE408" s="55"/>
      <c r="AF408" s="55"/>
      <c r="AG408" s="55"/>
      <c r="AH408" s="55"/>
      <c r="AI408" s="55"/>
      <c r="AJ408" s="55"/>
      <c r="AK408" s="55"/>
    </row>
    <row r="409" spans="2:37" ht="15.75" customHeight="1">
      <c r="B409" s="55"/>
      <c r="C409" s="55"/>
      <c r="D409" s="55"/>
      <c r="E409" s="55"/>
      <c r="F409" s="55"/>
      <c r="G409" s="55"/>
      <c r="H409" s="399"/>
      <c r="I409" s="55"/>
      <c r="J409" s="55"/>
      <c r="K409" s="55"/>
      <c r="L409" s="399"/>
      <c r="M409" s="399"/>
      <c r="N409" s="55"/>
      <c r="O409" s="55"/>
      <c r="P409" s="55"/>
      <c r="Q409" s="399"/>
      <c r="R409" s="399"/>
      <c r="S409" s="55"/>
      <c r="T409" s="55"/>
      <c r="U409" s="55"/>
      <c r="V409" s="399"/>
      <c r="W409" s="399"/>
      <c r="X409" s="55"/>
      <c r="Y409" s="55"/>
      <c r="Z409" s="55"/>
      <c r="AA409" s="399"/>
      <c r="AB409" s="399"/>
      <c r="AC409" s="55"/>
      <c r="AD409" s="55"/>
      <c r="AE409" s="55"/>
      <c r="AF409" s="55"/>
      <c r="AG409" s="55"/>
      <c r="AH409" s="55"/>
      <c r="AI409" s="55"/>
      <c r="AJ409" s="55"/>
      <c r="AK409" s="55"/>
    </row>
    <row r="410" spans="2:37" ht="15.75" customHeight="1">
      <c r="B410" s="55"/>
      <c r="C410" s="55"/>
      <c r="D410" s="55"/>
      <c r="E410" s="55"/>
      <c r="F410" s="55"/>
      <c r="G410" s="55"/>
      <c r="H410" s="399"/>
      <c r="I410" s="55"/>
      <c r="J410" s="55"/>
      <c r="K410" s="55"/>
      <c r="L410" s="399"/>
      <c r="M410" s="399"/>
      <c r="N410" s="55"/>
      <c r="O410" s="55"/>
      <c r="P410" s="55"/>
      <c r="Q410" s="399"/>
      <c r="R410" s="399"/>
      <c r="S410" s="55"/>
      <c r="T410" s="55"/>
      <c r="U410" s="55"/>
      <c r="V410" s="399"/>
      <c r="W410" s="399"/>
      <c r="X410" s="55"/>
      <c r="Y410" s="55"/>
      <c r="Z410" s="55"/>
      <c r="AA410" s="399"/>
      <c r="AB410" s="399"/>
      <c r="AC410" s="55"/>
      <c r="AD410" s="55"/>
      <c r="AE410" s="55"/>
      <c r="AF410" s="55"/>
      <c r="AG410" s="55"/>
      <c r="AH410" s="55"/>
      <c r="AI410" s="55"/>
      <c r="AJ410" s="55"/>
      <c r="AK410" s="55"/>
    </row>
    <row r="411" spans="2:37" ht="15.75" customHeight="1">
      <c r="B411" s="55"/>
      <c r="C411" s="55"/>
      <c r="D411" s="55"/>
      <c r="E411" s="55"/>
      <c r="F411" s="55"/>
      <c r="G411" s="55"/>
      <c r="H411" s="399"/>
      <c r="I411" s="55"/>
      <c r="J411" s="55"/>
      <c r="K411" s="55"/>
      <c r="L411" s="399"/>
      <c r="M411" s="399"/>
      <c r="N411" s="55"/>
      <c r="O411" s="55"/>
      <c r="P411" s="55"/>
      <c r="Q411" s="399"/>
      <c r="R411" s="399"/>
      <c r="S411" s="55"/>
      <c r="T411" s="55"/>
      <c r="U411" s="55"/>
      <c r="V411" s="399"/>
      <c r="W411" s="399"/>
      <c r="X411" s="55"/>
      <c r="Y411" s="55"/>
      <c r="Z411" s="55"/>
      <c r="AA411" s="399"/>
      <c r="AB411" s="399"/>
      <c r="AC411" s="55"/>
      <c r="AD411" s="55"/>
      <c r="AE411" s="55"/>
      <c r="AF411" s="55"/>
      <c r="AG411" s="55"/>
      <c r="AH411" s="55"/>
      <c r="AI411" s="55"/>
      <c r="AJ411" s="55"/>
      <c r="AK411" s="55"/>
    </row>
    <row r="412" spans="2:37" ht="15.75" customHeight="1">
      <c r="B412" s="55"/>
      <c r="C412" s="55"/>
      <c r="D412" s="55"/>
      <c r="E412" s="55"/>
      <c r="F412" s="55"/>
      <c r="G412" s="55"/>
      <c r="H412" s="399"/>
      <c r="I412" s="55"/>
      <c r="J412" s="55"/>
      <c r="K412" s="55"/>
      <c r="L412" s="399"/>
      <c r="M412" s="399"/>
      <c r="N412" s="55"/>
      <c r="O412" s="55"/>
      <c r="P412" s="55"/>
      <c r="Q412" s="399"/>
      <c r="R412" s="399"/>
      <c r="S412" s="55"/>
      <c r="T412" s="55"/>
      <c r="U412" s="55"/>
      <c r="V412" s="399"/>
      <c r="W412" s="399"/>
      <c r="X412" s="55"/>
      <c r="Y412" s="55"/>
      <c r="Z412" s="55"/>
      <c r="AA412" s="399"/>
      <c r="AB412" s="399"/>
      <c r="AC412" s="55"/>
      <c r="AD412" s="55"/>
      <c r="AE412" s="55"/>
      <c r="AF412" s="55"/>
      <c r="AG412" s="55"/>
      <c r="AH412" s="55"/>
      <c r="AI412" s="55"/>
      <c r="AJ412" s="55"/>
      <c r="AK412" s="55"/>
    </row>
    <row r="413" spans="2:37" ht="15.75" customHeight="1">
      <c r="B413" s="55"/>
      <c r="C413" s="55"/>
      <c r="D413" s="55"/>
      <c r="E413" s="55"/>
      <c r="F413" s="55"/>
      <c r="G413" s="55"/>
      <c r="H413" s="399"/>
      <c r="I413" s="55"/>
      <c r="J413" s="55"/>
      <c r="K413" s="55"/>
      <c r="L413" s="399"/>
      <c r="M413" s="399"/>
      <c r="N413" s="55"/>
      <c r="O413" s="55"/>
      <c r="P413" s="55"/>
      <c r="Q413" s="399"/>
      <c r="R413" s="399"/>
      <c r="S413" s="55"/>
      <c r="T413" s="55"/>
      <c r="U413" s="55"/>
      <c r="V413" s="399"/>
      <c r="W413" s="399"/>
      <c r="X413" s="55"/>
      <c r="Y413" s="55"/>
      <c r="Z413" s="55"/>
      <c r="AA413" s="399"/>
      <c r="AB413" s="399"/>
      <c r="AC413" s="55"/>
      <c r="AD413" s="55"/>
      <c r="AE413" s="55"/>
      <c r="AF413" s="55"/>
      <c r="AG413" s="55"/>
      <c r="AH413" s="55"/>
      <c r="AI413" s="55"/>
      <c r="AJ413" s="55"/>
      <c r="AK413" s="55"/>
    </row>
    <row r="414" spans="2:37" ht="15.75" customHeight="1">
      <c r="B414" s="55"/>
      <c r="C414" s="55"/>
      <c r="D414" s="55"/>
      <c r="E414" s="55"/>
      <c r="F414" s="55"/>
      <c r="G414" s="55"/>
      <c r="H414" s="399"/>
      <c r="I414" s="55"/>
      <c r="J414" s="55"/>
      <c r="K414" s="55"/>
      <c r="L414" s="399"/>
      <c r="M414" s="399"/>
      <c r="N414" s="55"/>
      <c r="O414" s="55"/>
      <c r="P414" s="55"/>
      <c r="Q414" s="399"/>
      <c r="R414" s="399"/>
      <c r="S414" s="55"/>
      <c r="T414" s="55"/>
      <c r="U414" s="55"/>
      <c r="V414" s="399"/>
      <c r="W414" s="399"/>
      <c r="X414" s="55"/>
      <c r="Y414" s="55"/>
      <c r="Z414" s="55"/>
      <c r="AA414" s="399"/>
      <c r="AB414" s="399"/>
      <c r="AC414" s="55"/>
      <c r="AD414" s="55"/>
      <c r="AE414" s="55"/>
      <c r="AF414" s="55"/>
      <c r="AG414" s="55"/>
      <c r="AH414" s="55"/>
      <c r="AI414" s="55"/>
      <c r="AJ414" s="55"/>
      <c r="AK414" s="55"/>
    </row>
    <row r="415" spans="2:37" ht="15.75" customHeight="1">
      <c r="B415" s="55"/>
      <c r="C415" s="55"/>
      <c r="D415" s="55"/>
      <c r="E415" s="55"/>
      <c r="F415" s="55"/>
      <c r="G415" s="55"/>
      <c r="H415" s="399"/>
      <c r="I415" s="55"/>
      <c r="J415" s="55"/>
      <c r="K415" s="55"/>
      <c r="L415" s="399"/>
      <c r="M415" s="399"/>
      <c r="N415" s="55"/>
      <c r="O415" s="55"/>
      <c r="P415" s="55"/>
      <c r="Q415" s="399"/>
      <c r="R415" s="399"/>
      <c r="S415" s="55"/>
      <c r="T415" s="55"/>
      <c r="U415" s="55"/>
      <c r="V415" s="399"/>
      <c r="W415" s="399"/>
      <c r="X415" s="55"/>
      <c r="Y415" s="55"/>
      <c r="Z415" s="55"/>
      <c r="AA415" s="399"/>
      <c r="AB415" s="399"/>
      <c r="AC415" s="55"/>
      <c r="AD415" s="55"/>
      <c r="AE415" s="55"/>
      <c r="AF415" s="55"/>
      <c r="AG415" s="55"/>
      <c r="AH415" s="55"/>
      <c r="AI415" s="55"/>
      <c r="AJ415" s="55"/>
      <c r="AK415" s="55"/>
    </row>
    <row r="416" spans="2:37" ht="15.75" customHeight="1">
      <c r="B416" s="55"/>
      <c r="C416" s="55"/>
      <c r="D416" s="55"/>
      <c r="E416" s="55"/>
      <c r="F416" s="55"/>
      <c r="G416" s="55"/>
      <c r="H416" s="399"/>
      <c r="I416" s="55"/>
      <c r="J416" s="55"/>
      <c r="K416" s="55"/>
      <c r="L416" s="399"/>
      <c r="M416" s="399"/>
      <c r="N416" s="55"/>
      <c r="O416" s="55"/>
      <c r="P416" s="55"/>
      <c r="Q416" s="399"/>
      <c r="R416" s="399"/>
      <c r="S416" s="55"/>
      <c r="T416" s="55"/>
      <c r="U416" s="55"/>
      <c r="V416" s="399"/>
      <c r="W416" s="399"/>
      <c r="X416" s="55"/>
      <c r="Y416" s="55"/>
      <c r="Z416" s="55"/>
      <c r="AA416" s="399"/>
      <c r="AB416" s="399"/>
      <c r="AC416" s="55"/>
      <c r="AD416" s="55"/>
      <c r="AE416" s="55"/>
      <c r="AF416" s="55"/>
      <c r="AG416" s="55"/>
      <c r="AH416" s="55"/>
      <c r="AI416" s="55"/>
      <c r="AJ416" s="55"/>
      <c r="AK416" s="55"/>
    </row>
    <row r="417" spans="2:37" ht="15.75" customHeight="1">
      <c r="B417" s="55"/>
      <c r="C417" s="55"/>
      <c r="D417" s="55"/>
      <c r="E417" s="55"/>
      <c r="F417" s="55"/>
      <c r="G417" s="55"/>
      <c r="H417" s="399"/>
      <c r="I417" s="55"/>
      <c r="J417" s="55"/>
      <c r="K417" s="55"/>
      <c r="L417" s="399"/>
      <c r="M417" s="399"/>
      <c r="N417" s="55"/>
      <c r="O417" s="55"/>
      <c r="P417" s="55"/>
      <c r="Q417" s="399"/>
      <c r="R417" s="399"/>
      <c r="S417" s="55"/>
      <c r="T417" s="55"/>
      <c r="U417" s="55"/>
      <c r="V417" s="399"/>
      <c r="W417" s="399"/>
      <c r="X417" s="55"/>
      <c r="Y417" s="55"/>
      <c r="Z417" s="55"/>
      <c r="AA417" s="399"/>
      <c r="AB417" s="399"/>
      <c r="AC417" s="55"/>
      <c r="AD417" s="55"/>
      <c r="AE417" s="55"/>
      <c r="AF417" s="55"/>
      <c r="AG417" s="55"/>
      <c r="AH417" s="55"/>
      <c r="AI417" s="55"/>
      <c r="AJ417" s="55"/>
      <c r="AK417" s="55"/>
    </row>
    <row r="418" spans="2:37" ht="15.75" customHeight="1">
      <c r="B418" s="55"/>
      <c r="C418" s="55"/>
      <c r="D418" s="55"/>
      <c r="E418" s="55"/>
      <c r="F418" s="55"/>
      <c r="G418" s="55"/>
      <c r="H418" s="399"/>
      <c r="I418" s="55"/>
      <c r="J418" s="55"/>
      <c r="K418" s="55"/>
      <c r="L418" s="399"/>
      <c r="M418" s="399"/>
      <c r="N418" s="55"/>
      <c r="O418" s="55"/>
      <c r="P418" s="55"/>
      <c r="Q418" s="399"/>
      <c r="R418" s="399"/>
      <c r="S418" s="55"/>
      <c r="T418" s="55"/>
      <c r="U418" s="55"/>
      <c r="V418" s="399"/>
      <c r="W418" s="399"/>
      <c r="X418" s="55"/>
      <c r="Y418" s="55"/>
      <c r="Z418" s="55"/>
      <c r="AA418" s="399"/>
      <c r="AB418" s="399"/>
      <c r="AC418" s="55"/>
      <c r="AD418" s="55"/>
      <c r="AE418" s="55"/>
      <c r="AF418" s="55"/>
      <c r="AG418" s="55"/>
      <c r="AH418" s="55"/>
      <c r="AI418" s="55"/>
      <c r="AJ418" s="55"/>
      <c r="AK418" s="55"/>
    </row>
    <row r="419" spans="2:37" ht="15.75" customHeight="1">
      <c r="B419" s="55"/>
      <c r="C419" s="55"/>
      <c r="D419" s="55"/>
      <c r="E419" s="55"/>
      <c r="F419" s="55"/>
      <c r="G419" s="55"/>
      <c r="H419" s="399"/>
      <c r="I419" s="55"/>
      <c r="J419" s="55"/>
      <c r="K419" s="55"/>
      <c r="L419" s="399"/>
      <c r="M419" s="399"/>
      <c r="N419" s="55"/>
      <c r="O419" s="55"/>
      <c r="P419" s="55"/>
      <c r="Q419" s="399"/>
      <c r="R419" s="399"/>
      <c r="S419" s="55"/>
      <c r="T419" s="55"/>
      <c r="U419" s="55"/>
      <c r="V419" s="399"/>
      <c r="W419" s="399"/>
      <c r="X419" s="55"/>
      <c r="Y419" s="55"/>
      <c r="Z419" s="55"/>
      <c r="AA419" s="399"/>
      <c r="AB419" s="399"/>
      <c r="AC419" s="55"/>
      <c r="AD419" s="55"/>
      <c r="AE419" s="55"/>
      <c r="AF419" s="55"/>
      <c r="AG419" s="55"/>
      <c r="AH419" s="55"/>
      <c r="AI419" s="55"/>
      <c r="AJ419" s="55"/>
      <c r="AK419" s="55"/>
    </row>
    <row r="420" spans="2:37" ht="15.75" customHeight="1">
      <c r="B420" s="55"/>
      <c r="C420" s="55"/>
      <c r="D420" s="55"/>
      <c r="E420" s="55"/>
      <c r="F420" s="55"/>
      <c r="G420" s="55"/>
      <c r="H420" s="399"/>
      <c r="I420" s="55"/>
      <c r="J420" s="55"/>
      <c r="K420" s="55"/>
      <c r="L420" s="399"/>
      <c r="M420" s="399"/>
      <c r="N420" s="55"/>
      <c r="O420" s="55"/>
      <c r="P420" s="55"/>
      <c r="Q420" s="399"/>
      <c r="R420" s="399"/>
      <c r="S420" s="55"/>
      <c r="T420" s="55"/>
      <c r="U420" s="55"/>
      <c r="V420" s="399"/>
      <c r="W420" s="399"/>
      <c r="X420" s="55"/>
      <c r="Y420" s="55"/>
      <c r="Z420" s="55"/>
      <c r="AA420" s="399"/>
      <c r="AB420" s="399"/>
      <c r="AC420" s="55"/>
      <c r="AD420" s="55"/>
      <c r="AE420" s="55"/>
      <c r="AF420" s="55"/>
      <c r="AG420" s="55"/>
      <c r="AH420" s="55"/>
      <c r="AI420" s="55"/>
      <c r="AJ420" s="55"/>
      <c r="AK420" s="55"/>
    </row>
    <row r="421" spans="2:37" ht="15.75" customHeight="1">
      <c r="B421" s="55"/>
      <c r="C421" s="55"/>
      <c r="D421" s="55"/>
      <c r="E421" s="55"/>
      <c r="F421" s="55"/>
      <c r="G421" s="55"/>
      <c r="H421" s="399"/>
      <c r="I421" s="55"/>
      <c r="J421" s="55"/>
      <c r="K421" s="55"/>
      <c r="L421" s="399"/>
      <c r="M421" s="399"/>
      <c r="N421" s="55"/>
      <c r="O421" s="55"/>
      <c r="P421" s="55"/>
      <c r="Q421" s="399"/>
      <c r="R421" s="399"/>
      <c r="S421" s="55"/>
      <c r="T421" s="55"/>
      <c r="U421" s="55"/>
      <c r="V421" s="399"/>
      <c r="W421" s="399"/>
      <c r="X421" s="55"/>
      <c r="Y421" s="55"/>
      <c r="Z421" s="55"/>
      <c r="AA421" s="399"/>
      <c r="AB421" s="399"/>
      <c r="AC421" s="55"/>
      <c r="AD421" s="55"/>
      <c r="AE421" s="55"/>
      <c r="AF421" s="55"/>
      <c r="AG421" s="55"/>
      <c r="AH421" s="55"/>
      <c r="AI421" s="55"/>
      <c r="AJ421" s="55"/>
      <c r="AK421" s="55"/>
    </row>
    <row r="422" spans="2:37" ht="15.75" customHeight="1">
      <c r="B422" s="55"/>
      <c r="C422" s="55"/>
      <c r="D422" s="55"/>
      <c r="E422" s="55"/>
      <c r="F422" s="55"/>
      <c r="G422" s="55"/>
      <c r="H422" s="399"/>
      <c r="I422" s="55"/>
      <c r="J422" s="55"/>
      <c r="K422" s="55"/>
      <c r="L422" s="399"/>
      <c r="M422" s="399"/>
      <c r="N422" s="55"/>
      <c r="O422" s="55"/>
      <c r="P422" s="55"/>
      <c r="Q422" s="399"/>
      <c r="R422" s="399"/>
      <c r="S422" s="55"/>
      <c r="T422" s="55"/>
      <c r="U422" s="55"/>
      <c r="V422" s="399"/>
      <c r="W422" s="399"/>
      <c r="X422" s="55"/>
      <c r="Y422" s="55"/>
      <c r="Z422" s="55"/>
      <c r="AA422" s="399"/>
      <c r="AB422" s="399"/>
      <c r="AC422" s="55"/>
      <c r="AD422" s="55"/>
      <c r="AE422" s="55"/>
      <c r="AF422" s="55"/>
      <c r="AG422" s="55"/>
      <c r="AH422" s="55"/>
      <c r="AI422" s="55"/>
      <c r="AJ422" s="55"/>
      <c r="AK422" s="55"/>
    </row>
    <row r="423" spans="2:37" ht="15.75" customHeight="1">
      <c r="B423" s="55"/>
      <c r="C423" s="55"/>
      <c r="D423" s="55"/>
      <c r="E423" s="55"/>
      <c r="F423" s="55"/>
      <c r="G423" s="55"/>
      <c r="H423" s="399"/>
      <c r="I423" s="55"/>
      <c r="J423" s="55"/>
      <c r="K423" s="55"/>
      <c r="L423" s="399"/>
      <c r="M423" s="399"/>
      <c r="N423" s="55"/>
      <c r="O423" s="55"/>
      <c r="P423" s="55"/>
      <c r="Q423" s="399"/>
      <c r="R423" s="399"/>
      <c r="S423" s="55"/>
      <c r="T423" s="55"/>
      <c r="U423" s="55"/>
      <c r="V423" s="399"/>
      <c r="W423" s="399"/>
      <c r="X423" s="55"/>
      <c r="Y423" s="55"/>
      <c r="Z423" s="55"/>
      <c r="AA423" s="399"/>
      <c r="AB423" s="399"/>
      <c r="AC423" s="55"/>
      <c r="AD423" s="55"/>
      <c r="AE423" s="55"/>
      <c r="AF423" s="55"/>
      <c r="AG423" s="55"/>
      <c r="AH423" s="55"/>
      <c r="AI423" s="55"/>
      <c r="AJ423" s="55"/>
      <c r="AK423" s="55"/>
    </row>
    <row r="424" spans="2:37" ht="15.75" customHeight="1">
      <c r="B424" s="55"/>
      <c r="C424" s="55"/>
      <c r="D424" s="55"/>
      <c r="E424" s="55"/>
      <c r="F424" s="55"/>
      <c r="G424" s="55"/>
      <c r="H424" s="399"/>
      <c r="I424" s="55"/>
      <c r="J424" s="55"/>
      <c r="K424" s="55"/>
      <c r="L424" s="399"/>
      <c r="M424" s="399"/>
      <c r="N424" s="55"/>
      <c r="O424" s="55"/>
      <c r="P424" s="55"/>
      <c r="Q424" s="399"/>
      <c r="R424" s="399"/>
      <c r="S424" s="55"/>
      <c r="T424" s="55"/>
      <c r="U424" s="55"/>
      <c r="V424" s="399"/>
      <c r="W424" s="399"/>
      <c r="X424" s="55"/>
      <c r="Y424" s="55"/>
      <c r="Z424" s="55"/>
      <c r="AA424" s="399"/>
      <c r="AB424" s="399"/>
      <c r="AC424" s="55"/>
      <c r="AD424" s="55"/>
      <c r="AE424" s="55"/>
      <c r="AF424" s="55"/>
      <c r="AG424" s="55"/>
      <c r="AH424" s="55"/>
      <c r="AI424" s="55"/>
      <c r="AJ424" s="55"/>
      <c r="AK424" s="55"/>
    </row>
    <row r="425" spans="2:37" ht="15.75" customHeight="1">
      <c r="B425" s="55"/>
      <c r="C425" s="55"/>
      <c r="D425" s="55"/>
      <c r="E425" s="55"/>
      <c r="F425" s="55"/>
      <c r="G425" s="55"/>
      <c r="H425" s="399"/>
      <c r="I425" s="55"/>
      <c r="J425" s="55"/>
      <c r="K425" s="55"/>
      <c r="L425" s="399"/>
      <c r="M425" s="399"/>
      <c r="N425" s="55"/>
      <c r="O425" s="55"/>
      <c r="P425" s="55"/>
      <c r="Q425" s="399"/>
      <c r="R425" s="399"/>
      <c r="S425" s="55"/>
      <c r="T425" s="55"/>
      <c r="U425" s="55"/>
      <c r="V425" s="399"/>
      <c r="W425" s="399"/>
      <c r="X425" s="55"/>
      <c r="Y425" s="55"/>
      <c r="Z425" s="55"/>
      <c r="AA425" s="399"/>
      <c r="AB425" s="399"/>
      <c r="AC425" s="55"/>
      <c r="AD425" s="55"/>
      <c r="AE425" s="55"/>
      <c r="AF425" s="55"/>
      <c r="AG425" s="55"/>
      <c r="AH425" s="55"/>
      <c r="AI425" s="55"/>
      <c r="AJ425" s="55"/>
      <c r="AK425" s="55"/>
    </row>
    <row r="426" spans="2:37" ht="15.75" customHeight="1">
      <c r="B426" s="55"/>
      <c r="C426" s="55"/>
      <c r="D426" s="55"/>
      <c r="E426" s="55"/>
      <c r="F426" s="55"/>
      <c r="G426" s="55"/>
      <c r="H426" s="399"/>
      <c r="I426" s="55"/>
      <c r="J426" s="55"/>
      <c r="K426" s="55"/>
      <c r="L426" s="399"/>
      <c r="M426" s="399"/>
      <c r="N426" s="55"/>
      <c r="O426" s="55"/>
      <c r="P426" s="55"/>
      <c r="Q426" s="399"/>
      <c r="R426" s="399"/>
      <c r="S426" s="55"/>
      <c r="T426" s="55"/>
      <c r="U426" s="55"/>
      <c r="V426" s="399"/>
      <c r="W426" s="399"/>
      <c r="X426" s="55"/>
      <c r="Y426" s="55"/>
      <c r="Z426" s="55"/>
      <c r="AA426" s="399"/>
      <c r="AB426" s="399"/>
      <c r="AC426" s="55"/>
      <c r="AD426" s="55"/>
      <c r="AE426" s="55"/>
      <c r="AF426" s="55"/>
      <c r="AG426" s="55"/>
      <c r="AH426" s="55"/>
      <c r="AI426" s="55"/>
      <c r="AJ426" s="55"/>
      <c r="AK426" s="55"/>
    </row>
    <row r="427" spans="2:37" ht="15.75" customHeight="1">
      <c r="B427" s="55"/>
      <c r="C427" s="55"/>
      <c r="D427" s="55"/>
      <c r="E427" s="55"/>
      <c r="F427" s="55"/>
      <c r="G427" s="55"/>
      <c r="H427" s="399"/>
      <c r="I427" s="55"/>
      <c r="J427" s="55"/>
      <c r="K427" s="55"/>
      <c r="L427" s="399"/>
      <c r="M427" s="399"/>
      <c r="N427" s="55"/>
      <c r="O427" s="55"/>
      <c r="P427" s="55"/>
      <c r="Q427" s="399"/>
      <c r="R427" s="399"/>
      <c r="S427" s="55"/>
      <c r="T427" s="55"/>
      <c r="U427" s="55"/>
      <c r="V427" s="399"/>
      <c r="W427" s="399"/>
      <c r="X427" s="55"/>
      <c r="Y427" s="55"/>
      <c r="Z427" s="55"/>
      <c r="AA427" s="399"/>
      <c r="AB427" s="399"/>
      <c r="AC427" s="55"/>
      <c r="AD427" s="55"/>
      <c r="AE427" s="55"/>
      <c r="AF427" s="55"/>
      <c r="AG427" s="55"/>
      <c r="AH427" s="55"/>
      <c r="AI427" s="55"/>
      <c r="AJ427" s="55"/>
      <c r="AK427" s="55"/>
    </row>
    <row r="428" spans="2:37" ht="15.75" customHeight="1">
      <c r="B428" s="55"/>
      <c r="C428" s="55"/>
      <c r="D428" s="55"/>
      <c r="E428" s="55"/>
      <c r="F428" s="55"/>
      <c r="G428" s="55"/>
      <c r="H428" s="399"/>
      <c r="I428" s="55"/>
      <c r="J428" s="55"/>
      <c r="K428" s="55"/>
      <c r="L428" s="399"/>
      <c r="M428" s="399"/>
      <c r="N428" s="55"/>
      <c r="O428" s="55"/>
      <c r="P428" s="55"/>
      <c r="Q428" s="399"/>
      <c r="R428" s="399"/>
      <c r="S428" s="55"/>
      <c r="T428" s="55"/>
      <c r="U428" s="55"/>
      <c r="V428" s="399"/>
      <c r="W428" s="399"/>
      <c r="X428" s="55"/>
      <c r="Y428" s="55"/>
      <c r="Z428" s="55"/>
      <c r="AA428" s="399"/>
      <c r="AB428" s="399"/>
      <c r="AC428" s="55"/>
      <c r="AD428" s="55"/>
      <c r="AE428" s="55"/>
      <c r="AF428" s="55"/>
      <c r="AG428" s="55"/>
      <c r="AH428" s="55"/>
      <c r="AI428" s="55"/>
      <c r="AJ428" s="55"/>
      <c r="AK428" s="55"/>
    </row>
    <row r="429" spans="2:37" ht="15.75" customHeight="1">
      <c r="B429" s="55"/>
      <c r="C429" s="55"/>
      <c r="D429" s="55"/>
      <c r="E429" s="55"/>
      <c r="F429" s="55"/>
      <c r="G429" s="55"/>
      <c r="H429" s="399"/>
      <c r="I429" s="55"/>
      <c r="J429" s="55"/>
      <c r="K429" s="55"/>
      <c r="L429" s="399"/>
      <c r="M429" s="399"/>
      <c r="N429" s="55"/>
      <c r="O429" s="55"/>
      <c r="P429" s="55"/>
      <c r="Q429" s="399"/>
      <c r="R429" s="399"/>
      <c r="S429" s="55"/>
      <c r="T429" s="55"/>
      <c r="U429" s="55"/>
      <c r="V429" s="399"/>
      <c r="W429" s="399"/>
      <c r="X429" s="55"/>
      <c r="Y429" s="55"/>
      <c r="Z429" s="55"/>
      <c r="AA429" s="399"/>
      <c r="AB429" s="399"/>
      <c r="AC429" s="55"/>
      <c r="AD429" s="55"/>
      <c r="AE429" s="55"/>
      <c r="AF429" s="55"/>
      <c r="AG429" s="55"/>
      <c r="AH429" s="55"/>
      <c r="AI429" s="55"/>
      <c r="AJ429" s="55"/>
      <c r="AK429" s="55"/>
    </row>
    <row r="430" spans="2:37" ht="15.75" customHeight="1">
      <c r="B430" s="55"/>
      <c r="C430" s="55"/>
      <c r="D430" s="55"/>
      <c r="E430" s="55"/>
      <c r="F430" s="55"/>
      <c r="G430" s="55"/>
      <c r="H430" s="399"/>
      <c r="I430" s="55"/>
      <c r="J430" s="55"/>
      <c r="K430" s="55"/>
      <c r="L430" s="399"/>
      <c r="M430" s="399"/>
      <c r="N430" s="55"/>
      <c r="O430" s="55"/>
      <c r="P430" s="55"/>
      <c r="Q430" s="399"/>
      <c r="R430" s="399"/>
      <c r="S430" s="55"/>
      <c r="T430" s="55"/>
      <c r="U430" s="55"/>
      <c r="V430" s="399"/>
      <c r="W430" s="399"/>
      <c r="X430" s="55"/>
      <c r="Y430" s="55"/>
      <c r="Z430" s="55"/>
      <c r="AA430" s="399"/>
      <c r="AB430" s="399"/>
      <c r="AC430" s="55"/>
      <c r="AD430" s="55"/>
      <c r="AE430" s="55"/>
      <c r="AF430" s="55"/>
      <c r="AG430" s="55"/>
      <c r="AH430" s="55"/>
      <c r="AI430" s="55"/>
      <c r="AJ430" s="55"/>
      <c r="AK430" s="55"/>
    </row>
    <row r="431" spans="2:37" ht="15.75" customHeight="1">
      <c r="B431" s="55"/>
      <c r="C431" s="55"/>
      <c r="D431" s="55"/>
      <c r="E431" s="55"/>
      <c r="F431" s="55"/>
      <c r="G431" s="55"/>
      <c r="H431" s="399"/>
      <c r="I431" s="55"/>
      <c r="J431" s="55"/>
      <c r="K431" s="55"/>
      <c r="L431" s="399"/>
      <c r="M431" s="399"/>
      <c r="N431" s="55"/>
      <c r="O431" s="55"/>
      <c r="P431" s="55"/>
      <c r="Q431" s="399"/>
      <c r="R431" s="399"/>
      <c r="S431" s="55"/>
      <c r="T431" s="55"/>
      <c r="U431" s="55"/>
      <c r="V431" s="399"/>
      <c r="W431" s="399"/>
      <c r="X431" s="55"/>
      <c r="Y431" s="55"/>
      <c r="Z431" s="55"/>
      <c r="AA431" s="399"/>
      <c r="AB431" s="399"/>
      <c r="AC431" s="55"/>
      <c r="AD431" s="55"/>
      <c r="AE431" s="55"/>
      <c r="AF431" s="55"/>
      <c r="AG431" s="55"/>
      <c r="AH431" s="55"/>
      <c r="AI431" s="55"/>
      <c r="AJ431" s="55"/>
      <c r="AK431" s="55"/>
    </row>
    <row r="432" spans="2:37" ht="15.75" customHeight="1">
      <c r="B432" s="55"/>
      <c r="C432" s="55"/>
      <c r="D432" s="55"/>
      <c r="E432" s="55"/>
      <c r="F432" s="55"/>
      <c r="G432" s="55"/>
      <c r="H432" s="399"/>
      <c r="I432" s="55"/>
      <c r="J432" s="55"/>
      <c r="K432" s="55"/>
      <c r="L432" s="399"/>
      <c r="M432" s="399"/>
      <c r="N432" s="55"/>
      <c r="O432" s="55"/>
      <c r="P432" s="55"/>
      <c r="Q432" s="399"/>
      <c r="R432" s="399"/>
      <c r="S432" s="55"/>
      <c r="T432" s="55"/>
      <c r="U432" s="55"/>
      <c r="V432" s="399"/>
      <c r="W432" s="399"/>
      <c r="X432" s="55"/>
      <c r="Y432" s="55"/>
      <c r="Z432" s="55"/>
      <c r="AA432" s="399"/>
      <c r="AB432" s="399"/>
      <c r="AC432" s="55"/>
      <c r="AD432" s="55"/>
      <c r="AE432" s="55"/>
      <c r="AF432" s="55"/>
      <c r="AG432" s="55"/>
      <c r="AH432" s="55"/>
      <c r="AI432" s="55"/>
      <c r="AJ432" s="55"/>
      <c r="AK432" s="55"/>
    </row>
    <row r="433" spans="2:37" ht="15.75" customHeight="1">
      <c r="B433" s="55"/>
      <c r="C433" s="55"/>
      <c r="D433" s="55"/>
      <c r="E433" s="55"/>
      <c r="F433" s="55"/>
      <c r="G433" s="55"/>
      <c r="H433" s="399"/>
      <c r="I433" s="55"/>
      <c r="J433" s="55"/>
      <c r="K433" s="55"/>
      <c r="L433" s="399"/>
      <c r="M433" s="399"/>
      <c r="N433" s="55"/>
      <c r="O433" s="55"/>
      <c r="P433" s="55"/>
      <c r="Q433" s="399"/>
      <c r="R433" s="399"/>
      <c r="S433" s="55"/>
      <c r="T433" s="55"/>
      <c r="U433" s="55"/>
      <c r="V433" s="399"/>
      <c r="W433" s="399"/>
      <c r="X433" s="55"/>
      <c r="Y433" s="55"/>
      <c r="Z433" s="55"/>
      <c r="AA433" s="399"/>
      <c r="AB433" s="399"/>
      <c r="AC433" s="55"/>
      <c r="AD433" s="55"/>
      <c r="AE433" s="55"/>
      <c r="AF433" s="55"/>
      <c r="AG433" s="55"/>
      <c r="AH433" s="55"/>
      <c r="AI433" s="55"/>
      <c r="AJ433" s="55"/>
      <c r="AK433" s="55"/>
    </row>
    <row r="434" spans="2:37" ht="15.75" customHeight="1">
      <c r="B434" s="55"/>
      <c r="C434" s="55"/>
      <c r="D434" s="55"/>
      <c r="E434" s="55"/>
      <c r="F434" s="55"/>
      <c r="G434" s="55"/>
      <c r="H434" s="399"/>
      <c r="I434" s="55"/>
      <c r="J434" s="55"/>
      <c r="K434" s="55"/>
      <c r="L434" s="399"/>
      <c r="M434" s="399"/>
      <c r="N434" s="55"/>
      <c r="O434" s="55"/>
      <c r="P434" s="55"/>
      <c r="Q434" s="399"/>
      <c r="R434" s="399"/>
      <c r="S434" s="55"/>
      <c r="T434" s="55"/>
      <c r="U434" s="55"/>
      <c r="V434" s="399"/>
      <c r="W434" s="399"/>
      <c r="X434" s="55"/>
      <c r="Y434" s="55"/>
      <c r="Z434" s="55"/>
      <c r="AA434" s="399"/>
      <c r="AB434" s="399"/>
      <c r="AC434" s="55"/>
      <c r="AD434" s="55"/>
      <c r="AE434" s="55"/>
      <c r="AF434" s="55"/>
      <c r="AG434" s="55"/>
      <c r="AH434" s="55"/>
      <c r="AI434" s="55"/>
      <c r="AJ434" s="55"/>
      <c r="AK434" s="55"/>
    </row>
    <row r="435" spans="2:37" ht="15.75" customHeight="1">
      <c r="B435" s="55"/>
      <c r="C435" s="55"/>
      <c r="D435" s="55"/>
      <c r="E435" s="55"/>
      <c r="F435" s="55"/>
      <c r="G435" s="55"/>
      <c r="H435" s="399"/>
      <c r="I435" s="55"/>
      <c r="J435" s="55"/>
      <c r="K435" s="55"/>
      <c r="L435" s="399"/>
      <c r="M435" s="399"/>
      <c r="N435" s="55"/>
      <c r="O435" s="55"/>
      <c r="P435" s="55"/>
      <c r="Q435" s="399"/>
      <c r="R435" s="399"/>
      <c r="S435" s="55"/>
      <c r="T435" s="55"/>
      <c r="U435" s="55"/>
      <c r="V435" s="399"/>
      <c r="W435" s="399"/>
      <c r="X435" s="55"/>
      <c r="Y435" s="55"/>
      <c r="Z435" s="55"/>
      <c r="AA435" s="399"/>
      <c r="AB435" s="399"/>
      <c r="AC435" s="55"/>
      <c r="AD435" s="55"/>
      <c r="AE435" s="55"/>
      <c r="AF435" s="55"/>
      <c r="AG435" s="55"/>
      <c r="AH435" s="55"/>
      <c r="AI435" s="55"/>
      <c r="AJ435" s="55"/>
      <c r="AK435" s="55"/>
    </row>
    <row r="436" spans="2:37" ht="15.75" customHeight="1">
      <c r="B436" s="55"/>
      <c r="C436" s="55"/>
      <c r="D436" s="55"/>
      <c r="E436" s="55"/>
      <c r="F436" s="55"/>
      <c r="G436" s="55"/>
      <c r="H436" s="399"/>
      <c r="I436" s="55"/>
      <c r="J436" s="55"/>
      <c r="K436" s="55"/>
      <c r="L436" s="399"/>
      <c r="M436" s="399"/>
      <c r="N436" s="55"/>
      <c r="O436" s="55"/>
      <c r="P436" s="55"/>
      <c r="Q436" s="399"/>
      <c r="R436" s="399"/>
      <c r="S436" s="55"/>
      <c r="T436" s="55"/>
      <c r="U436" s="55"/>
      <c r="V436" s="399"/>
      <c r="W436" s="399"/>
      <c r="X436" s="55"/>
      <c r="Y436" s="55"/>
      <c r="Z436" s="55"/>
      <c r="AA436" s="399"/>
      <c r="AB436" s="399"/>
      <c r="AC436" s="55"/>
      <c r="AD436" s="55"/>
      <c r="AE436" s="55"/>
      <c r="AF436" s="55"/>
      <c r="AG436" s="55"/>
      <c r="AH436" s="55"/>
      <c r="AI436" s="55"/>
      <c r="AJ436" s="55"/>
      <c r="AK436" s="55"/>
    </row>
    <row r="437" spans="2:37" ht="15.75" customHeight="1">
      <c r="B437" s="55"/>
      <c r="C437" s="55"/>
      <c r="D437" s="55"/>
      <c r="E437" s="55"/>
      <c r="F437" s="55"/>
      <c r="G437" s="55"/>
      <c r="H437" s="399"/>
      <c r="I437" s="55"/>
      <c r="J437" s="55"/>
      <c r="K437" s="55"/>
      <c r="L437" s="399"/>
      <c r="M437" s="399"/>
      <c r="N437" s="55"/>
      <c r="O437" s="55"/>
      <c r="P437" s="55"/>
      <c r="Q437" s="399"/>
      <c r="R437" s="399"/>
      <c r="S437" s="55"/>
      <c r="T437" s="55"/>
      <c r="U437" s="55"/>
      <c r="V437" s="399"/>
      <c r="W437" s="399"/>
      <c r="X437" s="55"/>
      <c r="Y437" s="55"/>
      <c r="Z437" s="55"/>
      <c r="AA437" s="399"/>
      <c r="AB437" s="399"/>
      <c r="AC437" s="55"/>
      <c r="AD437" s="55"/>
      <c r="AE437" s="55"/>
      <c r="AF437" s="55"/>
      <c r="AG437" s="55"/>
      <c r="AH437" s="55"/>
      <c r="AI437" s="55"/>
      <c r="AJ437" s="55"/>
      <c r="AK437" s="55"/>
    </row>
    <row r="438" spans="2:37" ht="15.75" customHeight="1">
      <c r="B438" s="55"/>
      <c r="C438" s="55"/>
      <c r="D438" s="55"/>
      <c r="E438" s="55"/>
      <c r="F438" s="55"/>
      <c r="G438" s="55"/>
      <c r="H438" s="399"/>
      <c r="I438" s="55"/>
      <c r="J438" s="55"/>
      <c r="K438" s="55"/>
      <c r="L438" s="399"/>
      <c r="M438" s="399"/>
      <c r="N438" s="55"/>
      <c r="O438" s="55"/>
      <c r="P438" s="55"/>
      <c r="Q438" s="399"/>
      <c r="R438" s="399"/>
      <c r="S438" s="55"/>
      <c r="T438" s="55"/>
      <c r="U438" s="55"/>
      <c r="V438" s="399"/>
      <c r="W438" s="399"/>
      <c r="X438" s="55"/>
      <c r="Y438" s="55"/>
      <c r="Z438" s="55"/>
      <c r="AA438" s="399"/>
      <c r="AB438" s="399"/>
      <c r="AC438" s="55"/>
      <c r="AD438" s="55"/>
      <c r="AE438" s="55"/>
      <c r="AF438" s="55"/>
      <c r="AG438" s="55"/>
      <c r="AH438" s="55"/>
      <c r="AI438" s="55"/>
      <c r="AJ438" s="55"/>
      <c r="AK438" s="55"/>
    </row>
    <row r="439" spans="2:37" ht="15.75" customHeight="1">
      <c r="B439" s="55"/>
      <c r="C439" s="55"/>
      <c r="D439" s="55"/>
      <c r="E439" s="55"/>
      <c r="F439" s="55"/>
      <c r="G439" s="55"/>
      <c r="H439" s="399"/>
      <c r="I439" s="55"/>
      <c r="J439" s="55"/>
      <c r="K439" s="55"/>
      <c r="L439" s="399"/>
      <c r="M439" s="399"/>
      <c r="N439" s="55"/>
      <c r="O439" s="55"/>
      <c r="P439" s="55"/>
      <c r="Q439" s="399"/>
      <c r="R439" s="399"/>
      <c r="S439" s="55"/>
      <c r="T439" s="55"/>
      <c r="U439" s="55"/>
      <c r="V439" s="399"/>
      <c r="W439" s="399"/>
      <c r="X439" s="55"/>
      <c r="Y439" s="55"/>
      <c r="Z439" s="55"/>
      <c r="AA439" s="399"/>
      <c r="AB439" s="399"/>
      <c r="AC439" s="55"/>
      <c r="AD439" s="55"/>
      <c r="AE439" s="55"/>
      <c r="AF439" s="55"/>
      <c r="AG439" s="55"/>
      <c r="AH439" s="55"/>
      <c r="AI439" s="55"/>
      <c r="AJ439" s="55"/>
      <c r="AK439" s="55"/>
    </row>
    <row r="440" spans="2:37" ht="15.75" customHeight="1">
      <c r="B440" s="55"/>
      <c r="C440" s="55"/>
      <c r="D440" s="55"/>
      <c r="E440" s="55"/>
      <c r="F440" s="55"/>
      <c r="G440" s="55"/>
      <c r="H440" s="399"/>
      <c r="I440" s="55"/>
      <c r="J440" s="55"/>
      <c r="K440" s="55"/>
      <c r="L440" s="399"/>
      <c r="M440" s="399"/>
      <c r="N440" s="55"/>
      <c r="O440" s="55"/>
      <c r="P440" s="55"/>
      <c r="Q440" s="399"/>
      <c r="R440" s="399"/>
      <c r="S440" s="55"/>
      <c r="T440" s="55"/>
      <c r="U440" s="55"/>
      <c r="V440" s="399"/>
      <c r="W440" s="399"/>
      <c r="X440" s="55"/>
      <c r="Y440" s="55"/>
      <c r="Z440" s="55"/>
      <c r="AA440" s="399"/>
      <c r="AB440" s="399"/>
      <c r="AC440" s="55"/>
      <c r="AD440" s="55"/>
      <c r="AE440" s="55"/>
      <c r="AF440" s="55"/>
      <c r="AG440" s="55"/>
      <c r="AH440" s="55"/>
      <c r="AI440" s="55"/>
      <c r="AJ440" s="55"/>
      <c r="AK440" s="55"/>
    </row>
    <row r="441" spans="2:37" ht="15.75" customHeight="1">
      <c r="B441" s="55"/>
      <c r="C441" s="55"/>
      <c r="D441" s="55"/>
      <c r="E441" s="55"/>
      <c r="F441" s="55"/>
      <c r="G441" s="55"/>
      <c r="H441" s="399"/>
      <c r="I441" s="55"/>
      <c r="J441" s="55"/>
      <c r="K441" s="55"/>
      <c r="L441" s="399"/>
      <c r="M441" s="399"/>
      <c r="N441" s="55"/>
      <c r="O441" s="55"/>
      <c r="P441" s="55"/>
      <c r="Q441" s="399"/>
      <c r="R441" s="399"/>
      <c r="S441" s="55"/>
      <c r="T441" s="55"/>
      <c r="U441" s="55"/>
      <c r="V441" s="399"/>
      <c r="W441" s="399"/>
      <c r="X441" s="55"/>
      <c r="Y441" s="55"/>
      <c r="Z441" s="55"/>
      <c r="AA441" s="399"/>
      <c r="AB441" s="399"/>
      <c r="AC441" s="55"/>
      <c r="AD441" s="55"/>
      <c r="AE441" s="55"/>
      <c r="AF441" s="55"/>
      <c r="AG441" s="55"/>
      <c r="AH441" s="55"/>
      <c r="AI441" s="55"/>
      <c r="AJ441" s="55"/>
      <c r="AK441" s="55"/>
    </row>
    <row r="442" spans="2:37" ht="15.75" customHeight="1">
      <c r="B442" s="55"/>
      <c r="C442" s="55"/>
      <c r="D442" s="55"/>
      <c r="E442" s="55"/>
      <c r="F442" s="55"/>
      <c r="G442" s="55"/>
      <c r="H442" s="399"/>
      <c r="I442" s="55"/>
      <c r="J442" s="55"/>
      <c r="K442" s="55"/>
      <c r="L442" s="399"/>
      <c r="M442" s="399"/>
      <c r="N442" s="55"/>
      <c r="O442" s="55"/>
      <c r="P442" s="55"/>
      <c r="Q442" s="399"/>
      <c r="R442" s="399"/>
      <c r="S442" s="55"/>
      <c r="T442" s="55"/>
      <c r="U442" s="55"/>
      <c r="V442" s="399"/>
      <c r="W442" s="399"/>
      <c r="X442" s="55"/>
      <c r="Y442" s="55"/>
      <c r="Z442" s="55"/>
      <c r="AA442" s="399"/>
      <c r="AB442" s="399"/>
      <c r="AC442" s="55"/>
      <c r="AD442" s="55"/>
      <c r="AE442" s="55"/>
      <c r="AF442" s="55"/>
      <c r="AG442" s="55"/>
      <c r="AH442" s="55"/>
      <c r="AI442" s="55"/>
      <c r="AJ442" s="55"/>
      <c r="AK442" s="55"/>
    </row>
    <row r="443" spans="2:37" ht="15.75" customHeight="1">
      <c r="B443" s="55"/>
      <c r="C443" s="55"/>
      <c r="D443" s="55"/>
      <c r="E443" s="55"/>
      <c r="F443" s="55"/>
      <c r="G443" s="55"/>
      <c r="H443" s="399"/>
      <c r="I443" s="55"/>
      <c r="J443" s="55"/>
      <c r="K443" s="55"/>
      <c r="L443" s="399"/>
      <c r="M443" s="399"/>
      <c r="N443" s="55"/>
      <c r="O443" s="55"/>
      <c r="P443" s="55"/>
      <c r="Q443" s="399"/>
      <c r="R443" s="399"/>
      <c r="S443" s="55"/>
      <c r="T443" s="55"/>
      <c r="U443" s="55"/>
      <c r="V443" s="399"/>
      <c r="W443" s="399"/>
      <c r="X443" s="55"/>
      <c r="Y443" s="55"/>
      <c r="Z443" s="55"/>
      <c r="AA443" s="399"/>
      <c r="AB443" s="399"/>
      <c r="AC443" s="55"/>
      <c r="AD443" s="55"/>
      <c r="AE443" s="55"/>
      <c r="AF443" s="55"/>
      <c r="AG443" s="55"/>
      <c r="AH443" s="55"/>
      <c r="AI443" s="55"/>
      <c r="AJ443" s="55"/>
      <c r="AK443" s="55"/>
    </row>
    <row r="444" spans="2:37" ht="15.75" customHeight="1">
      <c r="B444" s="55"/>
      <c r="C444" s="55"/>
      <c r="D444" s="55"/>
      <c r="E444" s="55"/>
      <c r="F444" s="55"/>
      <c r="G444" s="55"/>
      <c r="H444" s="399"/>
      <c r="I444" s="55"/>
      <c r="J444" s="55"/>
      <c r="K444" s="55"/>
      <c r="L444" s="399"/>
      <c r="M444" s="399"/>
      <c r="N444" s="55"/>
      <c r="O444" s="55"/>
      <c r="P444" s="55"/>
      <c r="Q444" s="399"/>
      <c r="R444" s="399"/>
      <c r="S444" s="55"/>
      <c r="T444" s="55"/>
      <c r="U444" s="55"/>
      <c r="V444" s="399"/>
      <c r="W444" s="399"/>
      <c r="X444" s="55"/>
      <c r="Y444" s="55"/>
      <c r="Z444" s="55"/>
      <c r="AA444" s="399"/>
      <c r="AB444" s="399"/>
      <c r="AC444" s="55"/>
      <c r="AD444" s="55"/>
      <c r="AE444" s="55"/>
      <c r="AF444" s="55"/>
      <c r="AG444" s="55"/>
      <c r="AH444" s="55"/>
      <c r="AI444" s="55"/>
      <c r="AJ444" s="55"/>
      <c r="AK444" s="55"/>
    </row>
    <row r="445" spans="2:37" ht="15.75" customHeight="1">
      <c r="B445" s="55"/>
      <c r="C445" s="55"/>
      <c r="D445" s="55"/>
      <c r="E445" s="55"/>
      <c r="F445" s="55"/>
      <c r="G445" s="55"/>
      <c r="H445" s="399"/>
      <c r="I445" s="55"/>
      <c r="J445" s="55"/>
      <c r="K445" s="55"/>
      <c r="L445" s="399"/>
      <c r="M445" s="399"/>
      <c r="N445" s="55"/>
      <c r="O445" s="55"/>
      <c r="P445" s="55"/>
      <c r="Q445" s="399"/>
      <c r="R445" s="399"/>
      <c r="S445" s="55"/>
      <c r="T445" s="55"/>
      <c r="U445" s="55"/>
      <c r="V445" s="399"/>
      <c r="W445" s="399"/>
      <c r="X445" s="55"/>
      <c r="Y445" s="55"/>
      <c r="Z445" s="55"/>
      <c r="AA445" s="399"/>
      <c r="AB445" s="399"/>
      <c r="AC445" s="55"/>
      <c r="AD445" s="55"/>
      <c r="AE445" s="55"/>
      <c r="AF445" s="55"/>
      <c r="AG445" s="55"/>
      <c r="AH445" s="55"/>
      <c r="AI445" s="55"/>
      <c r="AJ445" s="55"/>
      <c r="AK445" s="55"/>
    </row>
    <row r="446" spans="2:37" ht="15.75" customHeight="1">
      <c r="B446" s="55"/>
      <c r="C446" s="55"/>
      <c r="D446" s="55"/>
      <c r="E446" s="55"/>
      <c r="F446" s="55"/>
      <c r="G446" s="55"/>
      <c r="H446" s="399"/>
      <c r="I446" s="55"/>
      <c r="J446" s="55"/>
      <c r="K446" s="55"/>
      <c r="L446" s="399"/>
      <c r="M446" s="399"/>
      <c r="N446" s="55"/>
      <c r="O446" s="55"/>
      <c r="P446" s="55"/>
      <c r="Q446" s="399"/>
      <c r="R446" s="399"/>
      <c r="S446" s="55"/>
      <c r="T446" s="55"/>
      <c r="U446" s="55"/>
      <c r="V446" s="399"/>
      <c r="W446" s="399"/>
      <c r="X446" s="55"/>
      <c r="Y446" s="55"/>
      <c r="Z446" s="55"/>
      <c r="AA446" s="399"/>
      <c r="AB446" s="399"/>
      <c r="AC446" s="55"/>
      <c r="AD446" s="55"/>
      <c r="AE446" s="55"/>
      <c r="AF446" s="55"/>
      <c r="AG446" s="55"/>
      <c r="AH446" s="55"/>
      <c r="AI446" s="55"/>
      <c r="AJ446" s="55"/>
      <c r="AK446" s="55"/>
    </row>
    <row r="447" spans="2:37" ht="15.75" customHeight="1">
      <c r="B447" s="55"/>
      <c r="C447" s="55"/>
      <c r="D447" s="55"/>
      <c r="E447" s="55"/>
      <c r="F447" s="55"/>
      <c r="G447" s="55"/>
      <c r="H447" s="399"/>
      <c r="I447" s="55"/>
      <c r="J447" s="55"/>
      <c r="K447" s="55"/>
      <c r="L447" s="399"/>
      <c r="M447" s="399"/>
      <c r="N447" s="55"/>
      <c r="O447" s="55"/>
      <c r="P447" s="55"/>
      <c r="Q447" s="399"/>
      <c r="R447" s="399"/>
      <c r="S447" s="55"/>
      <c r="T447" s="55"/>
      <c r="U447" s="55"/>
      <c r="V447" s="399"/>
      <c r="W447" s="399"/>
      <c r="X447" s="55"/>
      <c r="Y447" s="55"/>
      <c r="Z447" s="55"/>
      <c r="AA447" s="399"/>
      <c r="AB447" s="399"/>
      <c r="AC447" s="55"/>
      <c r="AD447" s="55"/>
      <c r="AE447" s="55"/>
      <c r="AF447" s="55"/>
      <c r="AG447" s="55"/>
      <c r="AH447" s="55"/>
      <c r="AI447" s="55"/>
      <c r="AJ447" s="55"/>
      <c r="AK447" s="55"/>
    </row>
    <row r="448" spans="2:37" ht="15.75" customHeight="1">
      <c r="B448" s="55"/>
      <c r="C448" s="55"/>
      <c r="D448" s="55"/>
      <c r="E448" s="55"/>
      <c r="F448" s="55"/>
      <c r="G448" s="55"/>
      <c r="H448" s="399"/>
      <c r="I448" s="55"/>
      <c r="J448" s="55"/>
      <c r="K448" s="55"/>
      <c r="L448" s="399"/>
      <c r="M448" s="399"/>
      <c r="N448" s="55"/>
      <c r="O448" s="55"/>
      <c r="P448" s="55"/>
      <c r="Q448" s="399"/>
      <c r="R448" s="399"/>
      <c r="S448" s="55"/>
      <c r="T448" s="55"/>
      <c r="U448" s="55"/>
      <c r="V448" s="399"/>
      <c r="W448" s="399"/>
      <c r="X448" s="55"/>
      <c r="Y448" s="55"/>
      <c r="Z448" s="55"/>
      <c r="AA448" s="399"/>
      <c r="AB448" s="399"/>
      <c r="AC448" s="55"/>
      <c r="AD448" s="55"/>
      <c r="AE448" s="55"/>
      <c r="AF448" s="55"/>
      <c r="AG448" s="55"/>
      <c r="AH448" s="55"/>
      <c r="AI448" s="55"/>
      <c r="AJ448" s="55"/>
      <c r="AK448" s="55"/>
    </row>
    <row r="449" spans="2:37" ht="15.75" customHeight="1">
      <c r="B449" s="55"/>
      <c r="C449" s="55"/>
      <c r="D449" s="55"/>
      <c r="E449" s="55"/>
      <c r="F449" s="55"/>
      <c r="G449" s="55"/>
      <c r="H449" s="399"/>
      <c r="I449" s="55"/>
      <c r="J449" s="55"/>
      <c r="K449" s="55"/>
      <c r="L449" s="399"/>
      <c r="M449" s="399"/>
      <c r="N449" s="55"/>
      <c r="O449" s="55"/>
      <c r="P449" s="55"/>
      <c r="Q449" s="399"/>
      <c r="R449" s="399"/>
      <c r="S449" s="55"/>
      <c r="T449" s="55"/>
      <c r="U449" s="55"/>
      <c r="V449" s="399"/>
      <c r="W449" s="399"/>
      <c r="X449" s="55"/>
      <c r="Y449" s="55"/>
      <c r="Z449" s="55"/>
      <c r="AA449" s="399"/>
      <c r="AB449" s="399"/>
      <c r="AC449" s="55"/>
      <c r="AD449" s="55"/>
      <c r="AE449" s="55"/>
      <c r="AF449" s="55"/>
      <c r="AG449" s="55"/>
      <c r="AH449" s="55"/>
      <c r="AI449" s="55"/>
      <c r="AJ449" s="55"/>
      <c r="AK449" s="55"/>
    </row>
    <row r="450" spans="2:37" ht="15.75" customHeight="1">
      <c r="B450" s="55"/>
      <c r="C450" s="55"/>
      <c r="D450" s="55"/>
      <c r="E450" s="55"/>
      <c r="F450" s="55"/>
      <c r="G450" s="55"/>
      <c r="H450" s="399"/>
      <c r="I450" s="55"/>
      <c r="J450" s="55"/>
      <c r="K450" s="55"/>
      <c r="L450" s="399"/>
      <c r="M450" s="399"/>
      <c r="N450" s="55"/>
      <c r="O450" s="55"/>
      <c r="P450" s="55"/>
      <c r="Q450" s="399"/>
      <c r="R450" s="399"/>
      <c r="S450" s="55"/>
      <c r="T450" s="55"/>
      <c r="U450" s="55"/>
      <c r="V450" s="399"/>
      <c r="W450" s="399"/>
      <c r="X450" s="55"/>
      <c r="Y450" s="55"/>
      <c r="Z450" s="55"/>
      <c r="AA450" s="399"/>
      <c r="AB450" s="399"/>
      <c r="AC450" s="55"/>
      <c r="AD450" s="55"/>
      <c r="AE450" s="55"/>
      <c r="AF450" s="55"/>
      <c r="AG450" s="55"/>
      <c r="AH450" s="55"/>
      <c r="AI450" s="55"/>
      <c r="AJ450" s="55"/>
      <c r="AK450" s="55"/>
    </row>
    <row r="451" spans="2:37" ht="15.75" customHeight="1">
      <c r="B451" s="55"/>
      <c r="C451" s="55"/>
      <c r="D451" s="55"/>
      <c r="E451" s="55"/>
      <c r="F451" s="55"/>
      <c r="G451" s="55"/>
      <c r="H451" s="399"/>
      <c r="I451" s="55"/>
      <c r="J451" s="55"/>
      <c r="K451" s="55"/>
      <c r="L451" s="399"/>
      <c r="M451" s="399"/>
      <c r="N451" s="55"/>
      <c r="O451" s="55"/>
      <c r="P451" s="55"/>
      <c r="Q451" s="399"/>
      <c r="R451" s="399"/>
      <c r="S451" s="55"/>
      <c r="T451" s="55"/>
      <c r="U451" s="55"/>
      <c r="V451" s="399"/>
      <c r="W451" s="399"/>
      <c r="X451" s="55"/>
      <c r="Y451" s="55"/>
      <c r="Z451" s="55"/>
      <c r="AA451" s="399"/>
      <c r="AB451" s="399"/>
      <c r="AC451" s="55"/>
      <c r="AD451" s="55"/>
      <c r="AE451" s="55"/>
      <c r="AF451" s="55"/>
      <c r="AG451" s="55"/>
      <c r="AH451" s="55"/>
      <c r="AI451" s="55"/>
      <c r="AJ451" s="55"/>
      <c r="AK451" s="55"/>
    </row>
    <row r="452" spans="2:37" ht="15.75" customHeight="1">
      <c r="B452" s="55"/>
      <c r="C452" s="55"/>
      <c r="D452" s="55"/>
      <c r="E452" s="55"/>
      <c r="F452" s="55"/>
      <c r="G452" s="55"/>
      <c r="H452" s="399"/>
      <c r="I452" s="55"/>
      <c r="J452" s="55"/>
      <c r="K452" s="55"/>
      <c r="L452" s="399"/>
      <c r="M452" s="399"/>
      <c r="N452" s="55"/>
      <c r="O452" s="55"/>
      <c r="P452" s="55"/>
      <c r="Q452" s="399"/>
      <c r="R452" s="399"/>
      <c r="S452" s="55"/>
      <c r="T452" s="55"/>
      <c r="U452" s="55"/>
      <c r="V452" s="399"/>
      <c r="W452" s="399"/>
      <c r="X452" s="55"/>
      <c r="Y452" s="55"/>
      <c r="Z452" s="55"/>
      <c r="AA452" s="399"/>
      <c r="AB452" s="399"/>
      <c r="AC452" s="55"/>
      <c r="AD452" s="55"/>
      <c r="AE452" s="55"/>
      <c r="AF452" s="55"/>
      <c r="AG452" s="55"/>
      <c r="AH452" s="55"/>
      <c r="AI452" s="55"/>
      <c r="AJ452" s="55"/>
      <c r="AK452" s="55"/>
    </row>
    <row r="453" spans="2:37" ht="15.75" customHeight="1">
      <c r="B453" s="55"/>
      <c r="C453" s="55"/>
      <c r="D453" s="55"/>
      <c r="E453" s="55"/>
      <c r="F453" s="55"/>
      <c r="G453" s="55"/>
      <c r="H453" s="399"/>
      <c r="I453" s="55"/>
      <c r="J453" s="55"/>
      <c r="K453" s="55"/>
      <c r="L453" s="399"/>
      <c r="M453" s="399"/>
      <c r="N453" s="55"/>
      <c r="O453" s="55"/>
      <c r="P453" s="55"/>
      <c r="Q453" s="399"/>
      <c r="R453" s="399"/>
      <c r="S453" s="55"/>
      <c r="T453" s="55"/>
      <c r="U453" s="55"/>
      <c r="V453" s="399"/>
      <c r="W453" s="399"/>
      <c r="X453" s="55"/>
      <c r="Y453" s="55"/>
      <c r="Z453" s="55"/>
      <c r="AA453" s="399"/>
      <c r="AB453" s="399"/>
      <c r="AC453" s="55"/>
      <c r="AD453" s="55"/>
      <c r="AE453" s="55"/>
      <c r="AF453" s="55"/>
      <c r="AG453" s="55"/>
      <c r="AH453" s="55"/>
      <c r="AI453" s="55"/>
      <c r="AJ453" s="55"/>
      <c r="AK453" s="55"/>
    </row>
    <row r="454" spans="2:37" ht="15.75" customHeight="1">
      <c r="B454" s="55"/>
      <c r="C454" s="55"/>
      <c r="D454" s="55"/>
      <c r="E454" s="55"/>
      <c r="F454" s="55"/>
      <c r="G454" s="55"/>
      <c r="H454" s="399"/>
      <c r="I454" s="55"/>
      <c r="J454" s="55"/>
      <c r="K454" s="55"/>
      <c r="L454" s="399"/>
      <c r="M454" s="399"/>
      <c r="N454" s="55"/>
      <c r="O454" s="55"/>
      <c r="P454" s="55"/>
      <c r="Q454" s="399"/>
      <c r="R454" s="399"/>
      <c r="S454" s="55"/>
      <c r="T454" s="55"/>
      <c r="U454" s="55"/>
      <c r="V454" s="399"/>
      <c r="W454" s="399"/>
      <c r="X454" s="55"/>
      <c r="Y454" s="55"/>
      <c r="Z454" s="55"/>
      <c r="AA454" s="399"/>
      <c r="AB454" s="399"/>
      <c r="AC454" s="55"/>
      <c r="AD454" s="55"/>
      <c r="AE454" s="55"/>
      <c r="AF454" s="55"/>
      <c r="AG454" s="55"/>
      <c r="AH454" s="55"/>
      <c r="AI454" s="55"/>
      <c r="AJ454" s="55"/>
      <c r="AK454" s="55"/>
    </row>
    <row r="455" spans="2:37" ht="15.75" customHeight="1">
      <c r="B455" s="55"/>
      <c r="C455" s="55"/>
      <c r="D455" s="55"/>
      <c r="E455" s="55"/>
      <c r="F455" s="55"/>
      <c r="G455" s="55"/>
      <c r="H455" s="399"/>
      <c r="I455" s="55"/>
      <c r="J455" s="55"/>
      <c r="K455" s="55"/>
      <c r="L455" s="399"/>
      <c r="M455" s="399"/>
      <c r="N455" s="55"/>
      <c r="O455" s="55"/>
      <c r="P455" s="55"/>
      <c r="Q455" s="399"/>
      <c r="R455" s="399"/>
      <c r="S455" s="55"/>
      <c r="T455" s="55"/>
      <c r="U455" s="55"/>
      <c r="V455" s="399"/>
      <c r="W455" s="399"/>
      <c r="X455" s="55"/>
      <c r="Y455" s="55"/>
      <c r="Z455" s="55"/>
      <c r="AA455" s="399"/>
      <c r="AB455" s="399"/>
      <c r="AC455" s="55"/>
      <c r="AD455" s="55"/>
      <c r="AE455" s="55"/>
      <c r="AF455" s="55"/>
      <c r="AG455" s="55"/>
      <c r="AH455" s="55"/>
      <c r="AI455" s="55"/>
      <c r="AJ455" s="55"/>
      <c r="AK455" s="55"/>
    </row>
    <row r="456" spans="2:37" ht="15.75" customHeight="1">
      <c r="B456" s="55"/>
      <c r="C456" s="55"/>
      <c r="D456" s="55"/>
      <c r="E456" s="55"/>
      <c r="F456" s="55"/>
      <c r="G456" s="55"/>
      <c r="H456" s="399"/>
      <c r="I456" s="55"/>
      <c r="J456" s="55"/>
      <c r="K456" s="55"/>
      <c r="L456" s="399"/>
      <c r="M456" s="399"/>
      <c r="N456" s="55"/>
      <c r="O456" s="55"/>
      <c r="P456" s="55"/>
      <c r="Q456" s="399"/>
      <c r="R456" s="399"/>
      <c r="S456" s="55"/>
      <c r="T456" s="55"/>
      <c r="U456" s="55"/>
      <c r="V456" s="399"/>
      <c r="W456" s="399"/>
      <c r="X456" s="55"/>
      <c r="Y456" s="55"/>
      <c r="Z456" s="55"/>
      <c r="AA456" s="399"/>
      <c r="AB456" s="399"/>
      <c r="AC456" s="55"/>
      <c r="AD456" s="55"/>
      <c r="AE456" s="55"/>
      <c r="AF456" s="55"/>
      <c r="AG456" s="55"/>
      <c r="AH456" s="55"/>
      <c r="AI456" s="55"/>
      <c r="AJ456" s="55"/>
      <c r="AK456" s="55"/>
    </row>
    <row r="457" spans="2:37" ht="15.75" customHeight="1">
      <c r="B457" s="55"/>
      <c r="C457" s="55"/>
      <c r="D457" s="55"/>
      <c r="E457" s="55"/>
      <c r="F457" s="55"/>
      <c r="G457" s="55"/>
      <c r="H457" s="399"/>
      <c r="I457" s="55"/>
      <c r="J457" s="55"/>
      <c r="K457" s="55"/>
      <c r="L457" s="399"/>
      <c r="M457" s="399"/>
      <c r="N457" s="55"/>
      <c r="O457" s="55"/>
      <c r="P457" s="55"/>
      <c r="Q457" s="399"/>
      <c r="R457" s="399"/>
      <c r="S457" s="55"/>
      <c r="T457" s="55"/>
      <c r="U457" s="55"/>
      <c r="V457" s="399"/>
      <c r="W457" s="399"/>
      <c r="X457" s="55"/>
      <c r="Y457" s="55"/>
      <c r="Z457" s="55"/>
      <c r="AA457" s="399"/>
      <c r="AB457" s="399"/>
      <c r="AC457" s="55"/>
      <c r="AD457" s="55"/>
      <c r="AE457" s="55"/>
      <c r="AF457" s="55"/>
      <c r="AG457" s="55"/>
      <c r="AH457" s="55"/>
      <c r="AI457" s="55"/>
      <c r="AJ457" s="55"/>
      <c r="AK457" s="55"/>
    </row>
    <row r="458" spans="2:37" ht="15.75" customHeight="1">
      <c r="B458" s="55"/>
      <c r="C458" s="55"/>
      <c r="D458" s="55"/>
      <c r="E458" s="55"/>
      <c r="F458" s="55"/>
      <c r="G458" s="55"/>
      <c r="H458" s="399"/>
      <c r="I458" s="55"/>
      <c r="J458" s="55"/>
      <c r="K458" s="55"/>
      <c r="L458" s="399"/>
      <c r="M458" s="399"/>
      <c r="N458" s="55"/>
      <c r="O458" s="55"/>
      <c r="P458" s="55"/>
      <c r="Q458" s="399"/>
      <c r="R458" s="399"/>
      <c r="S458" s="55"/>
      <c r="T458" s="55"/>
      <c r="U458" s="55"/>
      <c r="V458" s="399"/>
      <c r="W458" s="399"/>
      <c r="X458" s="55"/>
      <c r="Y458" s="55"/>
      <c r="Z458" s="55"/>
      <c r="AA458" s="399"/>
      <c r="AB458" s="399"/>
      <c r="AC458" s="55"/>
      <c r="AD458" s="55"/>
      <c r="AE458" s="55"/>
      <c r="AF458" s="55"/>
      <c r="AG458" s="55"/>
      <c r="AH458" s="55"/>
      <c r="AI458" s="55"/>
      <c r="AJ458" s="55"/>
      <c r="AK458" s="55"/>
    </row>
    <row r="459" spans="2:37" ht="15.75" customHeight="1">
      <c r="B459" s="55"/>
      <c r="C459" s="55"/>
      <c r="D459" s="55"/>
      <c r="E459" s="55"/>
      <c r="F459" s="55"/>
      <c r="G459" s="55"/>
      <c r="H459" s="399"/>
      <c r="I459" s="55"/>
      <c r="J459" s="55"/>
      <c r="K459" s="55"/>
      <c r="L459" s="399"/>
      <c r="M459" s="399"/>
      <c r="N459" s="55"/>
      <c r="O459" s="55"/>
      <c r="P459" s="55"/>
      <c r="Q459" s="399"/>
      <c r="R459" s="399"/>
      <c r="S459" s="55"/>
      <c r="T459" s="55"/>
      <c r="U459" s="55"/>
      <c r="V459" s="399"/>
      <c r="W459" s="399"/>
      <c r="X459" s="55"/>
      <c r="Y459" s="55"/>
      <c r="Z459" s="55"/>
      <c r="AA459" s="399"/>
      <c r="AB459" s="399"/>
      <c r="AC459" s="55"/>
      <c r="AD459" s="55"/>
      <c r="AE459" s="55"/>
      <c r="AF459" s="55"/>
      <c r="AG459" s="55"/>
      <c r="AH459" s="55"/>
      <c r="AI459" s="55"/>
      <c r="AJ459" s="55"/>
      <c r="AK459" s="55"/>
    </row>
    <row r="460" spans="2:37" ht="15.75" customHeight="1">
      <c r="B460" s="55"/>
      <c r="C460" s="55"/>
      <c r="D460" s="55"/>
      <c r="E460" s="55"/>
      <c r="F460" s="55"/>
      <c r="G460" s="55"/>
      <c r="H460" s="399"/>
      <c r="I460" s="55"/>
      <c r="J460" s="55"/>
      <c r="K460" s="55"/>
      <c r="L460" s="399"/>
      <c r="M460" s="399"/>
      <c r="N460" s="55"/>
      <c r="O460" s="55"/>
      <c r="P460" s="55"/>
      <c r="Q460" s="399"/>
      <c r="R460" s="399"/>
      <c r="S460" s="55"/>
      <c r="T460" s="55"/>
      <c r="U460" s="55"/>
      <c r="V460" s="399"/>
      <c r="W460" s="399"/>
      <c r="X460" s="55"/>
      <c r="Y460" s="55"/>
      <c r="Z460" s="55"/>
      <c r="AA460" s="399"/>
      <c r="AB460" s="399"/>
      <c r="AC460" s="55"/>
      <c r="AD460" s="55"/>
      <c r="AE460" s="55"/>
      <c r="AF460" s="55"/>
      <c r="AG460" s="55"/>
      <c r="AH460" s="55"/>
      <c r="AI460" s="55"/>
      <c r="AJ460" s="55"/>
      <c r="AK460" s="55"/>
    </row>
    <row r="461" spans="2:37" ht="15.75" customHeight="1">
      <c r="B461" s="55"/>
      <c r="C461" s="55"/>
      <c r="D461" s="55"/>
      <c r="E461" s="55"/>
      <c r="F461" s="55"/>
      <c r="G461" s="55"/>
      <c r="H461" s="399"/>
      <c r="I461" s="55"/>
      <c r="J461" s="55"/>
      <c r="K461" s="55"/>
      <c r="L461" s="399"/>
      <c r="M461" s="399"/>
      <c r="N461" s="55"/>
      <c r="O461" s="55"/>
      <c r="P461" s="55"/>
      <c r="Q461" s="399"/>
      <c r="R461" s="399"/>
      <c r="S461" s="55"/>
      <c r="T461" s="55"/>
      <c r="U461" s="55"/>
      <c r="V461" s="399"/>
      <c r="W461" s="399"/>
      <c r="X461" s="55"/>
      <c r="Y461" s="55"/>
      <c r="Z461" s="55"/>
      <c r="AA461" s="399"/>
      <c r="AB461" s="399"/>
      <c r="AC461" s="55"/>
      <c r="AD461" s="55"/>
      <c r="AE461" s="55"/>
      <c r="AF461" s="55"/>
      <c r="AG461" s="55"/>
      <c r="AH461" s="55"/>
      <c r="AI461" s="55"/>
      <c r="AJ461" s="55"/>
      <c r="AK461" s="55"/>
    </row>
    <row r="462" spans="2:37" ht="15.75" customHeight="1">
      <c r="B462" s="55"/>
      <c r="C462" s="55"/>
      <c r="D462" s="55"/>
      <c r="E462" s="55"/>
      <c r="F462" s="55"/>
      <c r="G462" s="55"/>
      <c r="H462" s="399"/>
      <c r="I462" s="55"/>
      <c r="J462" s="55"/>
      <c r="K462" s="55"/>
      <c r="L462" s="399"/>
      <c r="M462" s="399"/>
      <c r="N462" s="55"/>
      <c r="O462" s="55"/>
      <c r="P462" s="55"/>
      <c r="Q462" s="399"/>
      <c r="R462" s="399"/>
      <c r="S462" s="55"/>
      <c r="T462" s="55"/>
      <c r="U462" s="55"/>
      <c r="V462" s="399"/>
      <c r="W462" s="399"/>
      <c r="X462" s="55"/>
      <c r="Y462" s="55"/>
      <c r="Z462" s="55"/>
      <c r="AA462" s="399"/>
      <c r="AB462" s="399"/>
      <c r="AC462" s="55"/>
      <c r="AD462" s="55"/>
      <c r="AE462" s="55"/>
      <c r="AF462" s="55"/>
      <c r="AG462" s="55"/>
      <c r="AH462" s="55"/>
      <c r="AI462" s="55"/>
      <c r="AJ462" s="55"/>
      <c r="AK462" s="55"/>
    </row>
    <row r="463" spans="2:37" ht="15.75" customHeight="1">
      <c r="B463" s="55"/>
      <c r="C463" s="55"/>
      <c r="D463" s="55"/>
      <c r="E463" s="55"/>
      <c r="F463" s="55"/>
      <c r="G463" s="55"/>
      <c r="H463" s="399"/>
      <c r="I463" s="55"/>
      <c r="J463" s="55"/>
      <c r="K463" s="55"/>
      <c r="L463" s="399"/>
      <c r="M463" s="399"/>
      <c r="N463" s="55"/>
      <c r="O463" s="55"/>
      <c r="P463" s="55"/>
      <c r="Q463" s="399"/>
      <c r="R463" s="399"/>
      <c r="S463" s="55"/>
      <c r="T463" s="55"/>
      <c r="U463" s="55"/>
      <c r="V463" s="399"/>
      <c r="W463" s="399"/>
      <c r="X463" s="55"/>
      <c r="Y463" s="55"/>
      <c r="Z463" s="55"/>
      <c r="AA463" s="399"/>
      <c r="AB463" s="399"/>
      <c r="AC463" s="55"/>
      <c r="AD463" s="55"/>
      <c r="AE463" s="55"/>
      <c r="AF463" s="55"/>
      <c r="AG463" s="55"/>
      <c r="AH463" s="55"/>
      <c r="AI463" s="55"/>
      <c r="AJ463" s="55"/>
      <c r="AK463" s="55"/>
    </row>
    <row r="464" spans="2:37" ht="15.75" customHeight="1">
      <c r="B464" s="55"/>
      <c r="C464" s="55"/>
      <c r="D464" s="55"/>
      <c r="E464" s="55"/>
      <c r="F464" s="55"/>
      <c r="G464" s="55"/>
      <c r="H464" s="399"/>
      <c r="I464" s="55"/>
      <c r="J464" s="55"/>
      <c r="K464" s="55"/>
      <c r="L464" s="399"/>
      <c r="M464" s="399"/>
      <c r="N464" s="55"/>
      <c r="O464" s="55"/>
      <c r="P464" s="55"/>
      <c r="Q464" s="399"/>
      <c r="R464" s="399"/>
      <c r="S464" s="55"/>
      <c r="T464" s="55"/>
      <c r="U464" s="55"/>
      <c r="V464" s="399"/>
      <c r="W464" s="399"/>
      <c r="X464" s="55"/>
      <c r="Y464" s="55"/>
      <c r="Z464" s="55"/>
      <c r="AA464" s="399"/>
      <c r="AB464" s="399"/>
      <c r="AC464" s="55"/>
      <c r="AD464" s="55"/>
      <c r="AE464" s="55"/>
      <c r="AF464" s="55"/>
      <c r="AG464" s="55"/>
      <c r="AH464" s="55"/>
      <c r="AI464" s="55"/>
      <c r="AJ464" s="55"/>
      <c r="AK464" s="55"/>
    </row>
    <row r="465" spans="2:37" ht="15.75" customHeight="1">
      <c r="B465" s="55"/>
      <c r="C465" s="55"/>
      <c r="D465" s="55"/>
      <c r="E465" s="55"/>
      <c r="F465" s="55"/>
      <c r="G465" s="55"/>
      <c r="H465" s="399"/>
      <c r="I465" s="55"/>
      <c r="J465" s="55"/>
      <c r="K465" s="55"/>
      <c r="L465" s="399"/>
      <c r="M465" s="399"/>
      <c r="N465" s="55"/>
      <c r="O465" s="55"/>
      <c r="P465" s="55"/>
      <c r="Q465" s="399"/>
      <c r="R465" s="399"/>
      <c r="S465" s="55"/>
      <c r="T465" s="55"/>
      <c r="U465" s="55"/>
      <c r="V465" s="399"/>
      <c r="W465" s="399"/>
      <c r="X465" s="55"/>
      <c r="Y465" s="55"/>
      <c r="Z465" s="55"/>
      <c r="AA465" s="399"/>
      <c r="AB465" s="399"/>
      <c r="AC465" s="55"/>
      <c r="AD465" s="55"/>
      <c r="AE465" s="55"/>
      <c r="AF465" s="55"/>
      <c r="AG465" s="55"/>
      <c r="AH465" s="55"/>
      <c r="AI465" s="55"/>
      <c r="AJ465" s="55"/>
      <c r="AK465" s="55"/>
    </row>
    <row r="466" spans="2:37" ht="15.75" customHeight="1">
      <c r="B466" s="55"/>
      <c r="C466" s="55"/>
      <c r="D466" s="55"/>
      <c r="E466" s="55"/>
      <c r="F466" s="55"/>
      <c r="G466" s="55"/>
      <c r="H466" s="399"/>
      <c r="I466" s="55"/>
      <c r="J466" s="55"/>
      <c r="K466" s="55"/>
      <c r="L466" s="399"/>
      <c r="M466" s="399"/>
      <c r="N466" s="55"/>
      <c r="O466" s="55"/>
      <c r="P466" s="55"/>
      <c r="Q466" s="399"/>
      <c r="R466" s="399"/>
      <c r="S466" s="55"/>
      <c r="T466" s="55"/>
      <c r="U466" s="55"/>
      <c r="V466" s="399"/>
      <c r="W466" s="399"/>
      <c r="X466" s="55"/>
      <c r="Y466" s="55"/>
      <c r="Z466" s="55"/>
      <c r="AA466" s="399"/>
      <c r="AB466" s="399"/>
      <c r="AC466" s="55"/>
      <c r="AD466" s="55"/>
      <c r="AE466" s="55"/>
      <c r="AF466" s="55"/>
      <c r="AG466" s="55"/>
      <c r="AH466" s="55"/>
      <c r="AI466" s="55"/>
      <c r="AJ466" s="55"/>
      <c r="AK466" s="55"/>
    </row>
    <row r="467" spans="2:37" ht="15.75" customHeight="1">
      <c r="B467" s="55"/>
      <c r="C467" s="55"/>
      <c r="D467" s="55"/>
      <c r="E467" s="55"/>
      <c r="F467" s="55"/>
      <c r="G467" s="55"/>
      <c r="H467" s="399"/>
      <c r="I467" s="55"/>
      <c r="J467" s="55"/>
      <c r="K467" s="55"/>
      <c r="L467" s="399"/>
      <c r="M467" s="399"/>
      <c r="N467" s="55"/>
      <c r="O467" s="55"/>
      <c r="P467" s="55"/>
      <c r="Q467" s="399"/>
      <c r="R467" s="399"/>
      <c r="S467" s="55"/>
      <c r="T467" s="55"/>
      <c r="U467" s="55"/>
      <c r="V467" s="399"/>
      <c r="W467" s="399"/>
      <c r="X467" s="55"/>
      <c r="Y467" s="55"/>
      <c r="Z467" s="55"/>
      <c r="AA467" s="399"/>
      <c r="AB467" s="399"/>
      <c r="AC467" s="55"/>
      <c r="AD467" s="55"/>
      <c r="AE467" s="55"/>
      <c r="AF467" s="55"/>
      <c r="AG467" s="55"/>
      <c r="AH467" s="55"/>
      <c r="AI467" s="55"/>
      <c r="AJ467" s="55"/>
      <c r="AK467" s="55"/>
    </row>
    <row r="468" spans="2:37" ht="15.75" customHeight="1">
      <c r="B468" s="55"/>
      <c r="C468" s="55"/>
      <c r="D468" s="55"/>
      <c r="E468" s="55"/>
      <c r="F468" s="55"/>
      <c r="G468" s="55"/>
      <c r="H468" s="399"/>
      <c r="I468" s="55"/>
      <c r="J468" s="55"/>
      <c r="K468" s="55"/>
      <c r="L468" s="399"/>
      <c r="M468" s="399"/>
      <c r="N468" s="55"/>
      <c r="O468" s="55"/>
      <c r="P468" s="55"/>
      <c r="Q468" s="399"/>
      <c r="R468" s="399"/>
      <c r="S468" s="55"/>
      <c r="T468" s="55"/>
      <c r="U468" s="55"/>
      <c r="V468" s="399"/>
      <c r="W468" s="399"/>
      <c r="X468" s="55"/>
      <c r="Y468" s="55"/>
      <c r="Z468" s="55"/>
      <c r="AA468" s="399"/>
      <c r="AB468" s="399"/>
      <c r="AC468" s="55"/>
      <c r="AD468" s="55"/>
      <c r="AE468" s="55"/>
      <c r="AF468" s="55"/>
      <c r="AG468" s="55"/>
      <c r="AH468" s="55"/>
      <c r="AI468" s="55"/>
      <c r="AJ468" s="55"/>
      <c r="AK468" s="55"/>
    </row>
    <row r="469" spans="2:37" ht="15.75" customHeight="1">
      <c r="B469" s="55"/>
      <c r="C469" s="55"/>
      <c r="D469" s="55"/>
      <c r="E469" s="55"/>
      <c r="F469" s="55"/>
      <c r="G469" s="55"/>
      <c r="H469" s="399"/>
      <c r="I469" s="55"/>
      <c r="J469" s="55"/>
      <c r="K469" s="55"/>
      <c r="L469" s="399"/>
      <c r="M469" s="399"/>
      <c r="N469" s="55"/>
      <c r="O469" s="55"/>
      <c r="P469" s="55"/>
      <c r="Q469" s="399"/>
      <c r="R469" s="399"/>
      <c r="S469" s="55"/>
      <c r="T469" s="55"/>
      <c r="U469" s="55"/>
      <c r="V469" s="399"/>
      <c r="W469" s="399"/>
      <c r="X469" s="55"/>
      <c r="Y469" s="55"/>
      <c r="Z469" s="55"/>
      <c r="AA469" s="399"/>
      <c r="AB469" s="399"/>
      <c r="AC469" s="55"/>
      <c r="AD469" s="55"/>
      <c r="AE469" s="55"/>
      <c r="AF469" s="55"/>
      <c r="AG469" s="55"/>
      <c r="AH469" s="55"/>
      <c r="AI469" s="55"/>
      <c r="AJ469" s="55"/>
      <c r="AK469" s="55"/>
    </row>
    <row r="470" spans="2:37" ht="15.75" customHeight="1">
      <c r="B470" s="55"/>
      <c r="C470" s="55"/>
      <c r="D470" s="55"/>
      <c r="E470" s="55"/>
      <c r="F470" s="55"/>
      <c r="G470" s="55"/>
      <c r="H470" s="399"/>
      <c r="I470" s="55"/>
      <c r="J470" s="55"/>
      <c r="K470" s="55"/>
      <c r="L470" s="399"/>
      <c r="M470" s="399"/>
      <c r="N470" s="55"/>
      <c r="O470" s="55"/>
      <c r="P470" s="55"/>
      <c r="Q470" s="399"/>
      <c r="R470" s="399"/>
      <c r="S470" s="55"/>
      <c r="T470" s="55"/>
      <c r="U470" s="55"/>
      <c r="V470" s="399"/>
      <c r="W470" s="399"/>
      <c r="X470" s="55"/>
      <c r="Y470" s="55"/>
      <c r="Z470" s="55"/>
      <c r="AA470" s="399"/>
      <c r="AB470" s="399"/>
      <c r="AC470" s="55"/>
      <c r="AD470" s="55"/>
      <c r="AE470" s="55"/>
      <c r="AF470" s="55"/>
      <c r="AG470" s="55"/>
      <c r="AH470" s="55"/>
      <c r="AI470" s="55"/>
      <c r="AJ470" s="55"/>
      <c r="AK470" s="55"/>
    </row>
    <row r="471" spans="2:37" ht="15.75" customHeight="1">
      <c r="B471" s="55"/>
      <c r="C471" s="55"/>
      <c r="D471" s="55"/>
      <c r="E471" s="55"/>
      <c r="F471" s="55"/>
      <c r="G471" s="55"/>
      <c r="H471" s="399"/>
      <c r="I471" s="55"/>
      <c r="J471" s="55"/>
      <c r="K471" s="55"/>
      <c r="L471" s="399"/>
      <c r="M471" s="399"/>
      <c r="N471" s="55"/>
      <c r="O471" s="55"/>
      <c r="P471" s="55"/>
      <c r="Q471" s="399"/>
      <c r="R471" s="399"/>
      <c r="S471" s="55"/>
      <c r="T471" s="55"/>
      <c r="U471" s="55"/>
      <c r="V471" s="399"/>
      <c r="W471" s="399"/>
      <c r="X471" s="55"/>
      <c r="Y471" s="55"/>
      <c r="Z471" s="55"/>
      <c r="AA471" s="399"/>
      <c r="AB471" s="399"/>
      <c r="AC471" s="55"/>
      <c r="AD471" s="55"/>
      <c r="AE471" s="55"/>
      <c r="AF471" s="55"/>
      <c r="AG471" s="55"/>
      <c r="AH471" s="55"/>
      <c r="AI471" s="55"/>
      <c r="AJ471" s="55"/>
      <c r="AK471" s="55"/>
    </row>
    <row r="472" spans="2:37" ht="15.75" customHeight="1">
      <c r="B472" s="55"/>
      <c r="C472" s="55"/>
      <c r="D472" s="55"/>
      <c r="E472" s="55"/>
      <c r="F472" s="55"/>
      <c r="G472" s="55"/>
      <c r="H472" s="399"/>
      <c r="I472" s="55"/>
      <c r="J472" s="55"/>
      <c r="K472" s="55"/>
      <c r="L472" s="399"/>
      <c r="M472" s="399"/>
      <c r="N472" s="55"/>
      <c r="O472" s="55"/>
      <c r="P472" s="55"/>
      <c r="Q472" s="399"/>
      <c r="R472" s="399"/>
      <c r="S472" s="55"/>
      <c r="T472" s="55"/>
      <c r="U472" s="55"/>
      <c r="V472" s="399"/>
      <c r="W472" s="399"/>
      <c r="X472" s="55"/>
      <c r="Y472" s="55"/>
      <c r="Z472" s="55"/>
      <c r="AA472" s="399"/>
      <c r="AB472" s="399"/>
      <c r="AC472" s="55"/>
      <c r="AD472" s="55"/>
      <c r="AE472" s="55"/>
      <c r="AF472" s="55"/>
      <c r="AG472" s="55"/>
      <c r="AH472" s="55"/>
      <c r="AI472" s="55"/>
      <c r="AJ472" s="55"/>
      <c r="AK472" s="55"/>
    </row>
    <row r="473" spans="2:37" ht="15.75" customHeight="1">
      <c r="B473" s="55"/>
      <c r="C473" s="55"/>
      <c r="D473" s="55"/>
      <c r="E473" s="55"/>
      <c r="F473" s="55"/>
      <c r="G473" s="55"/>
      <c r="H473" s="399"/>
      <c r="I473" s="55"/>
      <c r="J473" s="55"/>
      <c r="K473" s="55"/>
      <c r="L473" s="399"/>
      <c r="M473" s="399"/>
      <c r="N473" s="55"/>
      <c r="O473" s="55"/>
      <c r="P473" s="55"/>
      <c r="Q473" s="399"/>
      <c r="R473" s="399"/>
      <c r="S473" s="55"/>
      <c r="T473" s="55"/>
      <c r="U473" s="55"/>
      <c r="V473" s="399"/>
      <c r="W473" s="399"/>
      <c r="X473" s="55"/>
      <c r="Y473" s="55"/>
      <c r="Z473" s="55"/>
      <c r="AA473" s="399"/>
      <c r="AB473" s="399"/>
      <c r="AC473" s="55"/>
      <c r="AD473" s="55"/>
      <c r="AE473" s="55"/>
      <c r="AF473" s="55"/>
      <c r="AG473" s="55"/>
      <c r="AH473" s="55"/>
      <c r="AI473" s="55"/>
      <c r="AJ473" s="55"/>
      <c r="AK473" s="55"/>
    </row>
    <row r="474" spans="2:37" ht="15.75" customHeight="1">
      <c r="B474" s="55"/>
      <c r="C474" s="55"/>
      <c r="D474" s="55"/>
      <c r="E474" s="55"/>
      <c r="F474" s="55"/>
      <c r="G474" s="55"/>
      <c r="H474" s="399"/>
      <c r="I474" s="55"/>
      <c r="J474" s="55"/>
      <c r="K474" s="55"/>
      <c r="L474" s="399"/>
      <c r="M474" s="399"/>
      <c r="N474" s="55"/>
      <c r="O474" s="55"/>
      <c r="P474" s="55"/>
      <c r="Q474" s="399"/>
      <c r="R474" s="399"/>
      <c r="S474" s="55"/>
      <c r="T474" s="55"/>
      <c r="U474" s="55"/>
      <c r="V474" s="399"/>
      <c r="W474" s="399"/>
      <c r="X474" s="55"/>
      <c r="Y474" s="55"/>
      <c r="Z474" s="55"/>
      <c r="AA474" s="399"/>
      <c r="AB474" s="399"/>
      <c r="AC474" s="55"/>
      <c r="AD474" s="55"/>
      <c r="AE474" s="55"/>
      <c r="AF474" s="55"/>
      <c r="AG474" s="55"/>
      <c r="AH474" s="55"/>
      <c r="AI474" s="55"/>
      <c r="AJ474" s="55"/>
      <c r="AK474" s="55"/>
    </row>
    <row r="475" spans="2:37" ht="15.75" customHeight="1">
      <c r="B475" s="55"/>
      <c r="C475" s="55"/>
      <c r="D475" s="55"/>
      <c r="E475" s="55"/>
      <c r="F475" s="55"/>
      <c r="G475" s="55"/>
      <c r="H475" s="399"/>
      <c r="I475" s="55"/>
      <c r="J475" s="55"/>
      <c r="K475" s="55"/>
      <c r="L475" s="399"/>
      <c r="M475" s="399"/>
      <c r="N475" s="55"/>
      <c r="O475" s="55"/>
      <c r="P475" s="55"/>
      <c r="Q475" s="399"/>
      <c r="R475" s="399"/>
      <c r="S475" s="55"/>
      <c r="T475" s="55"/>
      <c r="U475" s="55"/>
      <c r="V475" s="399"/>
      <c r="W475" s="399"/>
      <c r="X475" s="55"/>
      <c r="Y475" s="55"/>
      <c r="Z475" s="55"/>
      <c r="AA475" s="399"/>
      <c r="AB475" s="399"/>
      <c r="AC475" s="55"/>
      <c r="AD475" s="55"/>
      <c r="AE475" s="55"/>
      <c r="AF475" s="55"/>
      <c r="AG475" s="55"/>
      <c r="AH475" s="55"/>
      <c r="AI475" s="55"/>
      <c r="AJ475" s="55"/>
      <c r="AK475" s="55"/>
    </row>
    <row r="476" spans="2:37" ht="15.75" customHeight="1">
      <c r="B476" s="55"/>
      <c r="C476" s="55"/>
      <c r="D476" s="55"/>
      <c r="E476" s="55"/>
      <c r="F476" s="55"/>
      <c r="G476" s="55"/>
      <c r="H476" s="399"/>
      <c r="I476" s="55"/>
      <c r="J476" s="55"/>
      <c r="K476" s="55"/>
      <c r="L476" s="399"/>
      <c r="M476" s="399"/>
      <c r="N476" s="55"/>
      <c r="O476" s="55"/>
      <c r="P476" s="55"/>
      <c r="Q476" s="399"/>
      <c r="R476" s="399"/>
      <c r="S476" s="55"/>
      <c r="T476" s="55"/>
      <c r="U476" s="55"/>
      <c r="V476" s="399"/>
      <c r="W476" s="399"/>
      <c r="X476" s="55"/>
      <c r="Y476" s="55"/>
      <c r="Z476" s="55"/>
      <c r="AA476" s="399"/>
      <c r="AB476" s="399"/>
      <c r="AC476" s="55"/>
      <c r="AD476" s="55"/>
      <c r="AE476" s="55"/>
      <c r="AF476" s="55"/>
      <c r="AG476" s="55"/>
      <c r="AH476" s="55"/>
      <c r="AI476" s="55"/>
      <c r="AJ476" s="55"/>
      <c r="AK476" s="55"/>
    </row>
    <row r="477" spans="2:37" ht="15.75" customHeight="1">
      <c r="B477" s="55"/>
      <c r="C477" s="55"/>
      <c r="D477" s="55"/>
      <c r="E477" s="55"/>
      <c r="F477" s="55"/>
      <c r="G477" s="55"/>
      <c r="H477" s="399"/>
      <c r="I477" s="55"/>
      <c r="J477" s="55"/>
      <c r="K477" s="55"/>
      <c r="L477" s="399"/>
      <c r="M477" s="399"/>
      <c r="N477" s="55"/>
      <c r="O477" s="55"/>
      <c r="P477" s="55"/>
      <c r="Q477" s="399"/>
      <c r="R477" s="399"/>
      <c r="S477" s="55"/>
      <c r="T477" s="55"/>
      <c r="U477" s="55"/>
      <c r="V477" s="399"/>
      <c r="W477" s="399"/>
      <c r="X477" s="55"/>
      <c r="Y477" s="55"/>
      <c r="Z477" s="55"/>
      <c r="AA477" s="399"/>
      <c r="AB477" s="399"/>
      <c r="AC477" s="55"/>
      <c r="AD477" s="55"/>
      <c r="AE477" s="55"/>
      <c r="AF477" s="55"/>
      <c r="AG477" s="55"/>
      <c r="AH477" s="55"/>
      <c r="AI477" s="55"/>
      <c r="AJ477" s="55"/>
      <c r="AK477" s="55"/>
    </row>
    <row r="478" spans="2:37" ht="15.75" customHeight="1">
      <c r="B478" s="55"/>
      <c r="C478" s="55"/>
      <c r="D478" s="55"/>
      <c r="E478" s="55"/>
      <c r="F478" s="55"/>
      <c r="G478" s="55"/>
      <c r="H478" s="399"/>
      <c r="I478" s="55"/>
      <c r="J478" s="55"/>
      <c r="K478" s="55"/>
      <c r="L478" s="399"/>
      <c r="M478" s="399"/>
      <c r="N478" s="55"/>
      <c r="O478" s="55"/>
      <c r="P478" s="55"/>
      <c r="Q478" s="399"/>
      <c r="R478" s="399"/>
      <c r="S478" s="55"/>
      <c r="T478" s="55"/>
      <c r="U478" s="55"/>
      <c r="V478" s="399"/>
      <c r="W478" s="399"/>
      <c r="X478" s="55"/>
      <c r="Y478" s="55"/>
      <c r="Z478" s="55"/>
      <c r="AA478" s="399"/>
      <c r="AB478" s="399"/>
      <c r="AC478" s="55"/>
      <c r="AD478" s="55"/>
      <c r="AE478" s="55"/>
      <c r="AF478" s="55"/>
      <c r="AG478" s="55"/>
      <c r="AH478" s="55"/>
      <c r="AI478" s="55"/>
      <c r="AJ478" s="55"/>
      <c r="AK478" s="55"/>
    </row>
    <row r="479" spans="2:37" ht="15.75" customHeight="1">
      <c r="B479" s="55"/>
      <c r="C479" s="55"/>
      <c r="D479" s="55"/>
      <c r="E479" s="55"/>
      <c r="F479" s="55"/>
      <c r="G479" s="55"/>
      <c r="H479" s="399"/>
      <c r="I479" s="55"/>
      <c r="J479" s="55"/>
      <c r="K479" s="55"/>
      <c r="L479" s="399"/>
      <c r="M479" s="399"/>
      <c r="N479" s="55"/>
      <c r="O479" s="55"/>
      <c r="P479" s="55"/>
      <c r="Q479" s="399"/>
      <c r="R479" s="399"/>
      <c r="S479" s="55"/>
      <c r="T479" s="55"/>
      <c r="U479" s="55"/>
      <c r="V479" s="399"/>
      <c r="W479" s="399"/>
      <c r="X479" s="55"/>
      <c r="Y479" s="55"/>
      <c r="Z479" s="55"/>
      <c r="AA479" s="399"/>
      <c r="AB479" s="399"/>
      <c r="AC479" s="55"/>
      <c r="AD479" s="55"/>
      <c r="AE479" s="55"/>
      <c r="AF479" s="55"/>
      <c r="AG479" s="55"/>
      <c r="AH479" s="55"/>
      <c r="AI479" s="55"/>
      <c r="AJ479" s="55"/>
      <c r="AK479" s="55"/>
    </row>
    <row r="480" spans="2:37" ht="15.75" customHeight="1">
      <c r="B480" s="55"/>
      <c r="C480" s="55"/>
      <c r="D480" s="55"/>
      <c r="E480" s="55"/>
      <c r="F480" s="55"/>
      <c r="G480" s="55"/>
      <c r="H480" s="399"/>
      <c r="I480" s="55"/>
      <c r="J480" s="55"/>
      <c r="K480" s="55"/>
      <c r="L480" s="399"/>
      <c r="M480" s="399"/>
      <c r="N480" s="55"/>
      <c r="O480" s="55"/>
      <c r="P480" s="55"/>
      <c r="Q480" s="399"/>
      <c r="R480" s="399"/>
      <c r="S480" s="55"/>
      <c r="T480" s="55"/>
      <c r="U480" s="55"/>
      <c r="V480" s="399"/>
      <c r="W480" s="399"/>
      <c r="X480" s="55"/>
      <c r="Y480" s="55"/>
      <c r="Z480" s="55"/>
      <c r="AA480" s="399"/>
      <c r="AB480" s="399"/>
      <c r="AC480" s="55"/>
      <c r="AD480" s="55"/>
      <c r="AE480" s="55"/>
      <c r="AF480" s="55"/>
      <c r="AG480" s="55"/>
      <c r="AH480" s="55"/>
      <c r="AI480" s="55"/>
      <c r="AJ480" s="55"/>
      <c r="AK480" s="55"/>
    </row>
    <row r="481" spans="2:37" ht="15.75" customHeight="1">
      <c r="B481" s="55"/>
      <c r="C481" s="55"/>
      <c r="D481" s="55"/>
      <c r="E481" s="55"/>
      <c r="F481" s="55"/>
      <c r="G481" s="55"/>
      <c r="H481" s="399"/>
      <c r="I481" s="55"/>
      <c r="J481" s="55"/>
      <c r="K481" s="55"/>
      <c r="L481" s="399"/>
      <c r="M481" s="399"/>
      <c r="N481" s="55"/>
      <c r="O481" s="55"/>
      <c r="P481" s="55"/>
      <c r="Q481" s="399"/>
      <c r="R481" s="399"/>
      <c r="S481" s="55"/>
      <c r="T481" s="55"/>
      <c r="U481" s="55"/>
      <c r="V481" s="399"/>
      <c r="W481" s="399"/>
      <c r="X481" s="55"/>
      <c r="Y481" s="55"/>
      <c r="Z481" s="55"/>
      <c r="AA481" s="399"/>
      <c r="AB481" s="399"/>
      <c r="AC481" s="55"/>
      <c r="AD481" s="55"/>
      <c r="AE481" s="55"/>
      <c r="AF481" s="55"/>
      <c r="AG481" s="55"/>
      <c r="AH481" s="55"/>
      <c r="AI481" s="55"/>
      <c r="AJ481" s="55"/>
      <c r="AK481" s="55"/>
    </row>
    <row r="482" spans="2:37" ht="15.75" customHeight="1">
      <c r="B482" s="55"/>
      <c r="C482" s="55"/>
      <c r="D482" s="55"/>
      <c r="E482" s="55"/>
      <c r="F482" s="55"/>
      <c r="G482" s="55"/>
      <c r="H482" s="399"/>
      <c r="I482" s="55"/>
      <c r="J482" s="55"/>
      <c r="K482" s="55"/>
      <c r="L482" s="399"/>
      <c r="M482" s="399"/>
      <c r="N482" s="55"/>
      <c r="O482" s="55"/>
      <c r="P482" s="55"/>
      <c r="Q482" s="399"/>
      <c r="R482" s="399"/>
      <c r="S482" s="55"/>
      <c r="T482" s="55"/>
      <c r="U482" s="55"/>
      <c r="V482" s="399"/>
      <c r="W482" s="399"/>
      <c r="X482" s="55"/>
      <c r="Y482" s="55"/>
      <c r="Z482" s="55"/>
      <c r="AA482" s="399"/>
      <c r="AB482" s="399"/>
      <c r="AC482" s="55"/>
      <c r="AD482" s="55"/>
      <c r="AE482" s="55"/>
      <c r="AF482" s="55"/>
      <c r="AG482" s="55"/>
      <c r="AH482" s="55"/>
      <c r="AI482" s="55"/>
      <c r="AJ482" s="55"/>
      <c r="AK482" s="55"/>
    </row>
    <row r="483" spans="2:37" ht="15.75" customHeight="1">
      <c r="B483" s="55"/>
      <c r="C483" s="55"/>
      <c r="D483" s="55"/>
      <c r="E483" s="55"/>
      <c r="F483" s="55"/>
      <c r="G483" s="55"/>
      <c r="H483" s="399"/>
      <c r="I483" s="55"/>
      <c r="J483" s="55"/>
      <c r="K483" s="55"/>
      <c r="L483" s="399"/>
      <c r="M483" s="399"/>
      <c r="N483" s="55"/>
      <c r="O483" s="55"/>
      <c r="P483" s="55"/>
      <c r="Q483" s="399"/>
      <c r="R483" s="399"/>
      <c r="S483" s="55"/>
      <c r="T483" s="55"/>
      <c r="U483" s="55"/>
      <c r="V483" s="399"/>
      <c r="W483" s="399"/>
      <c r="X483" s="55"/>
      <c r="Y483" s="55"/>
      <c r="Z483" s="55"/>
      <c r="AA483" s="399"/>
      <c r="AB483" s="399"/>
      <c r="AC483" s="55"/>
      <c r="AD483" s="55"/>
      <c r="AE483" s="55"/>
      <c r="AF483" s="55"/>
      <c r="AG483" s="55"/>
      <c r="AH483" s="55"/>
      <c r="AI483" s="55"/>
      <c r="AJ483" s="55"/>
      <c r="AK483" s="55"/>
    </row>
    <row r="484" spans="2:37" ht="15.75" customHeight="1">
      <c r="B484" s="55"/>
      <c r="C484" s="55"/>
      <c r="D484" s="55"/>
      <c r="E484" s="55"/>
      <c r="F484" s="55"/>
      <c r="G484" s="55"/>
      <c r="H484" s="399"/>
      <c r="I484" s="55"/>
      <c r="J484" s="55"/>
      <c r="K484" s="55"/>
      <c r="L484" s="399"/>
      <c r="M484" s="399"/>
      <c r="N484" s="55"/>
      <c r="O484" s="55"/>
      <c r="P484" s="55"/>
      <c r="Q484" s="399"/>
      <c r="R484" s="399"/>
      <c r="S484" s="55"/>
      <c r="T484" s="55"/>
      <c r="U484" s="55"/>
      <c r="V484" s="399"/>
      <c r="W484" s="399"/>
      <c r="X484" s="55"/>
      <c r="Y484" s="55"/>
      <c r="Z484" s="55"/>
      <c r="AA484" s="399"/>
      <c r="AB484" s="399"/>
      <c r="AC484" s="55"/>
      <c r="AD484" s="55"/>
      <c r="AE484" s="55"/>
      <c r="AF484" s="55"/>
      <c r="AG484" s="55"/>
      <c r="AH484" s="55"/>
      <c r="AI484" s="55"/>
      <c r="AJ484" s="55"/>
      <c r="AK484" s="55"/>
    </row>
    <row r="485" spans="2:37" ht="15.75" customHeight="1">
      <c r="B485" s="55"/>
      <c r="C485" s="55"/>
      <c r="D485" s="55"/>
      <c r="E485" s="55"/>
      <c r="F485" s="55"/>
      <c r="G485" s="55"/>
      <c r="H485" s="399"/>
      <c r="I485" s="55"/>
      <c r="J485" s="55"/>
      <c r="K485" s="55"/>
      <c r="L485" s="399"/>
      <c r="M485" s="399"/>
      <c r="N485" s="55"/>
      <c r="O485" s="55"/>
      <c r="P485" s="55"/>
      <c r="Q485" s="399"/>
      <c r="R485" s="399"/>
      <c r="S485" s="55"/>
      <c r="T485" s="55"/>
      <c r="U485" s="55"/>
      <c r="V485" s="399"/>
      <c r="W485" s="399"/>
      <c r="X485" s="55"/>
      <c r="Y485" s="55"/>
      <c r="Z485" s="55"/>
      <c r="AA485" s="399"/>
      <c r="AB485" s="399"/>
      <c r="AC485" s="55"/>
      <c r="AD485" s="55"/>
      <c r="AE485" s="55"/>
      <c r="AF485" s="55"/>
      <c r="AG485" s="55"/>
      <c r="AH485" s="55"/>
      <c r="AI485" s="55"/>
      <c r="AJ485" s="55"/>
      <c r="AK485" s="55"/>
    </row>
    <row r="486" spans="2:37" ht="15.75" customHeight="1">
      <c r="B486" s="55"/>
      <c r="C486" s="55"/>
      <c r="D486" s="55"/>
      <c r="E486" s="55"/>
      <c r="F486" s="55"/>
      <c r="G486" s="55"/>
      <c r="H486" s="399"/>
      <c r="I486" s="55"/>
      <c r="J486" s="55"/>
      <c r="K486" s="55"/>
      <c r="L486" s="399"/>
      <c r="M486" s="399"/>
      <c r="N486" s="55"/>
      <c r="O486" s="55"/>
      <c r="P486" s="55"/>
      <c r="Q486" s="399"/>
      <c r="R486" s="399"/>
      <c r="S486" s="55"/>
      <c r="T486" s="55"/>
      <c r="U486" s="55"/>
      <c r="V486" s="399"/>
      <c r="W486" s="399"/>
      <c r="X486" s="55"/>
      <c r="Y486" s="55"/>
      <c r="Z486" s="55"/>
      <c r="AA486" s="399"/>
      <c r="AB486" s="399"/>
      <c r="AC486" s="55"/>
      <c r="AD486" s="55"/>
      <c r="AE486" s="55"/>
      <c r="AF486" s="55"/>
      <c r="AG486" s="55"/>
      <c r="AH486" s="55"/>
      <c r="AI486" s="55"/>
      <c r="AJ486" s="55"/>
      <c r="AK486" s="55"/>
    </row>
    <row r="487" spans="2:37" ht="15.75" customHeight="1">
      <c r="B487" s="55"/>
      <c r="C487" s="55"/>
      <c r="D487" s="55"/>
      <c r="E487" s="55"/>
      <c r="F487" s="55"/>
      <c r="G487" s="55"/>
      <c r="H487" s="399"/>
      <c r="I487" s="55"/>
      <c r="J487" s="55"/>
      <c r="K487" s="55"/>
      <c r="L487" s="399"/>
      <c r="M487" s="399"/>
      <c r="N487" s="55"/>
      <c r="O487" s="55"/>
      <c r="P487" s="55"/>
      <c r="Q487" s="399"/>
      <c r="R487" s="399"/>
      <c r="S487" s="55"/>
      <c r="T487" s="55"/>
      <c r="U487" s="55"/>
      <c r="V487" s="399"/>
      <c r="W487" s="399"/>
      <c r="X487" s="55"/>
      <c r="Y487" s="55"/>
      <c r="Z487" s="55"/>
      <c r="AA487" s="399"/>
      <c r="AB487" s="399"/>
      <c r="AC487" s="55"/>
      <c r="AD487" s="55"/>
      <c r="AE487" s="55"/>
      <c r="AF487" s="55"/>
      <c r="AG487" s="55"/>
      <c r="AH487" s="55"/>
      <c r="AI487" s="55"/>
      <c r="AJ487" s="55"/>
      <c r="AK487" s="55"/>
    </row>
    <row r="488" spans="2:37" ht="15.75" customHeight="1">
      <c r="B488" s="55"/>
      <c r="C488" s="55"/>
      <c r="D488" s="55"/>
      <c r="E488" s="55"/>
      <c r="F488" s="55"/>
      <c r="G488" s="55"/>
      <c r="H488" s="399"/>
      <c r="I488" s="55"/>
      <c r="J488" s="55"/>
      <c r="K488" s="55"/>
      <c r="L488" s="399"/>
      <c r="M488" s="399"/>
      <c r="N488" s="55"/>
      <c r="O488" s="55"/>
      <c r="P488" s="55"/>
      <c r="Q488" s="399"/>
      <c r="R488" s="399"/>
      <c r="S488" s="55"/>
      <c r="T488" s="55"/>
      <c r="U488" s="55"/>
      <c r="V488" s="399"/>
      <c r="W488" s="399"/>
      <c r="X488" s="55"/>
      <c r="Y488" s="55"/>
      <c r="Z488" s="55"/>
      <c r="AA488" s="399"/>
      <c r="AB488" s="399"/>
      <c r="AC488" s="55"/>
      <c r="AD488" s="55"/>
      <c r="AE488" s="55"/>
      <c r="AF488" s="55"/>
      <c r="AG488" s="55"/>
      <c r="AH488" s="55"/>
      <c r="AI488" s="55"/>
      <c r="AJ488" s="55"/>
      <c r="AK488" s="55"/>
    </row>
    <row r="489" spans="2:37" ht="15.75" customHeight="1">
      <c r="B489" s="55"/>
      <c r="C489" s="55"/>
      <c r="D489" s="55"/>
      <c r="E489" s="55"/>
      <c r="F489" s="55"/>
      <c r="G489" s="55"/>
      <c r="H489" s="399"/>
      <c r="I489" s="55"/>
      <c r="J489" s="55"/>
      <c r="K489" s="55"/>
      <c r="L489" s="399"/>
      <c r="M489" s="399"/>
      <c r="N489" s="55"/>
      <c r="O489" s="55"/>
      <c r="P489" s="55"/>
      <c r="Q489" s="399"/>
      <c r="R489" s="399"/>
      <c r="S489" s="55"/>
      <c r="T489" s="55"/>
      <c r="U489" s="55"/>
      <c r="V489" s="399"/>
      <c r="W489" s="399"/>
      <c r="X489" s="55"/>
      <c r="Y489" s="55"/>
      <c r="Z489" s="55"/>
      <c r="AA489" s="399"/>
      <c r="AB489" s="399"/>
      <c r="AC489" s="55"/>
      <c r="AD489" s="55"/>
      <c r="AE489" s="55"/>
      <c r="AF489" s="55"/>
      <c r="AG489" s="55"/>
      <c r="AH489" s="55"/>
      <c r="AI489" s="55"/>
      <c r="AJ489" s="55"/>
      <c r="AK489" s="55"/>
    </row>
    <row r="490" spans="2:37" ht="15.75" customHeight="1">
      <c r="B490" s="55"/>
      <c r="C490" s="55"/>
      <c r="D490" s="55"/>
      <c r="E490" s="55"/>
      <c r="F490" s="55"/>
      <c r="G490" s="55"/>
      <c r="H490" s="399"/>
      <c r="I490" s="55"/>
      <c r="J490" s="55"/>
      <c r="K490" s="55"/>
      <c r="L490" s="399"/>
      <c r="M490" s="399"/>
      <c r="N490" s="55"/>
      <c r="O490" s="55"/>
      <c r="P490" s="55"/>
      <c r="Q490" s="399"/>
      <c r="R490" s="399"/>
      <c r="S490" s="55"/>
      <c r="T490" s="55"/>
      <c r="U490" s="55"/>
      <c r="V490" s="399"/>
      <c r="W490" s="399"/>
      <c r="X490" s="55"/>
      <c r="Y490" s="55"/>
      <c r="Z490" s="55"/>
      <c r="AA490" s="399"/>
      <c r="AB490" s="399"/>
      <c r="AC490" s="55"/>
      <c r="AD490" s="55"/>
      <c r="AE490" s="55"/>
      <c r="AF490" s="55"/>
      <c r="AG490" s="55"/>
      <c r="AH490" s="55"/>
      <c r="AI490" s="55"/>
      <c r="AJ490" s="55"/>
      <c r="AK490" s="55"/>
    </row>
    <row r="491" spans="2:37" ht="15.75" customHeight="1">
      <c r="B491" s="55"/>
      <c r="C491" s="55"/>
      <c r="D491" s="55"/>
      <c r="E491" s="55"/>
      <c r="F491" s="55"/>
      <c r="G491" s="55"/>
      <c r="H491" s="399"/>
      <c r="I491" s="55"/>
      <c r="J491" s="55"/>
      <c r="K491" s="55"/>
      <c r="L491" s="399"/>
      <c r="M491" s="399"/>
      <c r="N491" s="55"/>
      <c r="O491" s="55"/>
      <c r="P491" s="55"/>
      <c r="Q491" s="399"/>
      <c r="R491" s="399"/>
      <c r="S491" s="55"/>
      <c r="T491" s="55"/>
      <c r="U491" s="55"/>
      <c r="V491" s="399"/>
      <c r="W491" s="399"/>
      <c r="X491" s="55"/>
      <c r="Y491" s="55"/>
      <c r="Z491" s="55"/>
      <c r="AA491" s="399"/>
      <c r="AB491" s="399"/>
      <c r="AC491" s="55"/>
      <c r="AD491" s="55"/>
      <c r="AE491" s="55"/>
      <c r="AF491" s="55"/>
      <c r="AG491" s="55"/>
      <c r="AH491" s="55"/>
      <c r="AI491" s="55"/>
      <c r="AJ491" s="55"/>
      <c r="AK491" s="55"/>
    </row>
    <row r="492" spans="2:37" ht="15.75" customHeight="1">
      <c r="B492" s="55"/>
      <c r="C492" s="55"/>
      <c r="D492" s="55"/>
      <c r="E492" s="55"/>
      <c r="F492" s="55"/>
      <c r="G492" s="55"/>
      <c r="H492" s="399"/>
      <c r="I492" s="55"/>
      <c r="J492" s="55"/>
      <c r="K492" s="55"/>
      <c r="L492" s="399"/>
      <c r="M492" s="399"/>
      <c r="N492" s="55"/>
      <c r="O492" s="55"/>
      <c r="P492" s="55"/>
      <c r="Q492" s="399"/>
      <c r="R492" s="399"/>
      <c r="S492" s="55"/>
      <c r="T492" s="55"/>
      <c r="U492" s="55"/>
      <c r="V492" s="399"/>
      <c r="W492" s="399"/>
      <c r="X492" s="55"/>
      <c r="Y492" s="55"/>
      <c r="Z492" s="55"/>
      <c r="AA492" s="399"/>
      <c r="AB492" s="399"/>
      <c r="AC492" s="55"/>
      <c r="AD492" s="55"/>
      <c r="AE492" s="55"/>
      <c r="AF492" s="55"/>
      <c r="AG492" s="55"/>
      <c r="AH492" s="55"/>
      <c r="AI492" s="55"/>
      <c r="AJ492" s="55"/>
      <c r="AK492" s="55"/>
    </row>
    <row r="493" spans="2:37" ht="15.75" customHeight="1">
      <c r="B493" s="55"/>
      <c r="C493" s="55"/>
      <c r="D493" s="55"/>
      <c r="E493" s="55"/>
      <c r="F493" s="55"/>
      <c r="G493" s="55"/>
      <c r="H493" s="399"/>
      <c r="I493" s="55"/>
      <c r="J493" s="55"/>
      <c r="K493" s="55"/>
      <c r="L493" s="399"/>
      <c r="M493" s="399"/>
      <c r="N493" s="55"/>
      <c r="O493" s="55"/>
      <c r="P493" s="55"/>
      <c r="Q493" s="399"/>
      <c r="R493" s="399"/>
      <c r="S493" s="55"/>
      <c r="T493" s="55"/>
      <c r="U493" s="55"/>
      <c r="V493" s="399"/>
      <c r="W493" s="399"/>
      <c r="X493" s="55"/>
      <c r="Y493" s="55"/>
      <c r="Z493" s="55"/>
      <c r="AA493" s="399"/>
      <c r="AB493" s="399"/>
      <c r="AC493" s="55"/>
      <c r="AD493" s="55"/>
      <c r="AE493" s="55"/>
      <c r="AF493" s="55"/>
      <c r="AG493" s="55"/>
      <c r="AH493" s="55"/>
      <c r="AI493" s="55"/>
      <c r="AJ493" s="55"/>
      <c r="AK493" s="55"/>
    </row>
    <row r="494" spans="2:37" ht="15.75" customHeight="1">
      <c r="B494" s="55"/>
      <c r="C494" s="55"/>
      <c r="D494" s="55"/>
      <c r="E494" s="55"/>
      <c r="F494" s="55"/>
      <c r="G494" s="55"/>
      <c r="H494" s="399"/>
      <c r="I494" s="55"/>
      <c r="J494" s="55"/>
      <c r="K494" s="55"/>
      <c r="L494" s="399"/>
      <c r="M494" s="399"/>
      <c r="N494" s="55"/>
      <c r="O494" s="55"/>
      <c r="P494" s="55"/>
      <c r="Q494" s="399"/>
      <c r="R494" s="399"/>
      <c r="S494" s="55"/>
      <c r="T494" s="55"/>
      <c r="U494" s="55"/>
      <c r="V494" s="399"/>
      <c r="W494" s="399"/>
      <c r="X494" s="55"/>
      <c r="Y494" s="55"/>
      <c r="Z494" s="55"/>
      <c r="AA494" s="399"/>
      <c r="AB494" s="399"/>
      <c r="AC494" s="55"/>
      <c r="AD494" s="55"/>
      <c r="AE494" s="55"/>
      <c r="AF494" s="55"/>
      <c r="AG494" s="55"/>
      <c r="AH494" s="55"/>
      <c r="AI494" s="55"/>
      <c r="AJ494" s="55"/>
      <c r="AK494" s="55"/>
    </row>
    <row r="495" spans="2:37" ht="15.75" customHeight="1">
      <c r="B495" s="55"/>
      <c r="C495" s="55"/>
      <c r="D495" s="55"/>
      <c r="E495" s="55"/>
      <c r="F495" s="55"/>
      <c r="G495" s="55"/>
      <c r="H495" s="399"/>
      <c r="I495" s="55"/>
      <c r="J495" s="55"/>
      <c r="K495" s="55"/>
      <c r="L495" s="399"/>
      <c r="M495" s="399"/>
      <c r="N495" s="55"/>
      <c r="O495" s="55"/>
      <c r="P495" s="55"/>
      <c r="Q495" s="399"/>
      <c r="R495" s="399"/>
      <c r="S495" s="55"/>
      <c r="T495" s="55"/>
      <c r="U495" s="55"/>
      <c r="V495" s="399"/>
      <c r="W495" s="399"/>
      <c r="X495" s="55"/>
      <c r="Y495" s="55"/>
      <c r="Z495" s="55"/>
      <c r="AA495" s="399"/>
      <c r="AB495" s="399"/>
      <c r="AC495" s="55"/>
      <c r="AD495" s="55"/>
      <c r="AE495" s="55"/>
      <c r="AF495" s="55"/>
      <c r="AG495" s="55"/>
      <c r="AH495" s="55"/>
      <c r="AI495" s="55"/>
      <c r="AJ495" s="55"/>
      <c r="AK495" s="55"/>
    </row>
    <row r="496" spans="2:37" ht="15.75" customHeight="1">
      <c r="B496" s="55"/>
      <c r="C496" s="55"/>
      <c r="D496" s="55"/>
      <c r="E496" s="55"/>
      <c r="F496" s="55"/>
      <c r="G496" s="55"/>
      <c r="H496" s="399"/>
      <c r="I496" s="55"/>
      <c r="J496" s="55"/>
      <c r="K496" s="55"/>
      <c r="L496" s="399"/>
      <c r="M496" s="399"/>
      <c r="N496" s="55"/>
      <c r="O496" s="55"/>
      <c r="P496" s="55"/>
      <c r="Q496" s="399"/>
      <c r="R496" s="399"/>
      <c r="S496" s="55"/>
      <c r="T496" s="55"/>
      <c r="U496" s="55"/>
      <c r="V496" s="399"/>
      <c r="W496" s="399"/>
      <c r="X496" s="55"/>
      <c r="Y496" s="55"/>
      <c r="Z496" s="55"/>
      <c r="AA496" s="399"/>
      <c r="AB496" s="399"/>
      <c r="AC496" s="55"/>
      <c r="AD496" s="55"/>
      <c r="AE496" s="55"/>
      <c r="AF496" s="55"/>
      <c r="AG496" s="55"/>
      <c r="AH496" s="55"/>
      <c r="AI496" s="55"/>
      <c r="AJ496" s="55"/>
      <c r="AK496" s="55"/>
    </row>
    <row r="497" spans="2:37" ht="15.75" customHeight="1">
      <c r="B497" s="55"/>
      <c r="C497" s="55"/>
      <c r="D497" s="55"/>
      <c r="E497" s="55"/>
      <c r="F497" s="55"/>
      <c r="G497" s="55"/>
      <c r="H497" s="399"/>
      <c r="I497" s="55"/>
      <c r="J497" s="55"/>
      <c r="K497" s="55"/>
      <c r="L497" s="399"/>
      <c r="M497" s="399"/>
      <c r="N497" s="55"/>
      <c r="O497" s="55"/>
      <c r="P497" s="55"/>
      <c r="Q497" s="399"/>
      <c r="R497" s="399"/>
      <c r="S497" s="55"/>
      <c r="T497" s="55"/>
      <c r="U497" s="55"/>
      <c r="V497" s="399"/>
      <c r="W497" s="399"/>
      <c r="X497" s="55"/>
      <c r="Y497" s="55"/>
      <c r="Z497" s="55"/>
      <c r="AA497" s="399"/>
      <c r="AB497" s="399"/>
      <c r="AC497" s="55"/>
      <c r="AD497" s="55"/>
      <c r="AE497" s="55"/>
      <c r="AF497" s="55"/>
      <c r="AG497" s="55"/>
      <c r="AH497" s="55"/>
      <c r="AI497" s="55"/>
      <c r="AJ497" s="55"/>
      <c r="AK497" s="55"/>
    </row>
    <row r="498" spans="2:37" ht="15.75" customHeight="1">
      <c r="B498" s="55"/>
      <c r="C498" s="55"/>
      <c r="D498" s="55"/>
      <c r="E498" s="55"/>
      <c r="F498" s="55"/>
      <c r="G498" s="55"/>
      <c r="H498" s="399"/>
      <c r="I498" s="55"/>
      <c r="J498" s="55"/>
      <c r="K498" s="55"/>
      <c r="L498" s="399"/>
      <c r="M498" s="399"/>
      <c r="N498" s="55"/>
      <c r="O498" s="55"/>
      <c r="P498" s="55"/>
      <c r="Q498" s="399"/>
      <c r="R498" s="399"/>
      <c r="S498" s="55"/>
      <c r="T498" s="55"/>
      <c r="U498" s="55"/>
      <c r="V498" s="399"/>
      <c r="W498" s="399"/>
      <c r="X498" s="55"/>
      <c r="Y498" s="55"/>
      <c r="Z498" s="55"/>
      <c r="AA498" s="399"/>
      <c r="AB498" s="399"/>
      <c r="AC498" s="55"/>
      <c r="AD498" s="55"/>
      <c r="AE498" s="55"/>
      <c r="AF498" s="55"/>
      <c r="AG498" s="55"/>
      <c r="AH498" s="55"/>
      <c r="AI498" s="55"/>
      <c r="AJ498" s="55"/>
      <c r="AK498" s="55"/>
    </row>
    <row r="499" spans="2:37" ht="15.75" customHeight="1">
      <c r="B499" s="55"/>
      <c r="C499" s="55"/>
      <c r="D499" s="55"/>
      <c r="E499" s="55"/>
      <c r="F499" s="55"/>
      <c r="G499" s="55"/>
      <c r="H499" s="399"/>
      <c r="I499" s="55"/>
      <c r="J499" s="55"/>
      <c r="K499" s="55"/>
      <c r="L499" s="399"/>
      <c r="M499" s="399"/>
      <c r="N499" s="55"/>
      <c r="O499" s="55"/>
      <c r="P499" s="55"/>
      <c r="Q499" s="399"/>
      <c r="R499" s="399"/>
      <c r="S499" s="55"/>
      <c r="T499" s="55"/>
      <c r="U499" s="55"/>
      <c r="V499" s="399"/>
      <c r="W499" s="399"/>
      <c r="X499" s="55"/>
      <c r="Y499" s="55"/>
      <c r="Z499" s="55"/>
      <c r="AA499" s="399"/>
      <c r="AB499" s="399"/>
      <c r="AC499" s="55"/>
      <c r="AD499" s="55"/>
      <c r="AE499" s="55"/>
      <c r="AF499" s="55"/>
      <c r="AG499" s="55"/>
      <c r="AH499" s="55"/>
      <c r="AI499" s="55"/>
      <c r="AJ499" s="55"/>
      <c r="AK499" s="55"/>
    </row>
    <row r="500" spans="2:37" ht="15.75" customHeight="1">
      <c r="B500" s="55"/>
      <c r="C500" s="55"/>
      <c r="D500" s="55"/>
      <c r="E500" s="55"/>
      <c r="F500" s="55"/>
      <c r="G500" s="55"/>
      <c r="H500" s="399"/>
      <c r="I500" s="55"/>
      <c r="J500" s="55"/>
      <c r="K500" s="55"/>
      <c r="L500" s="399"/>
      <c r="M500" s="399"/>
      <c r="N500" s="55"/>
      <c r="O500" s="55"/>
      <c r="P500" s="55"/>
      <c r="Q500" s="399"/>
      <c r="R500" s="399"/>
      <c r="S500" s="55"/>
      <c r="T500" s="55"/>
      <c r="U500" s="55"/>
      <c r="V500" s="399"/>
      <c r="W500" s="399"/>
      <c r="X500" s="55"/>
      <c r="Y500" s="55"/>
      <c r="Z500" s="55"/>
      <c r="AA500" s="399"/>
      <c r="AB500" s="399"/>
      <c r="AC500" s="55"/>
      <c r="AD500" s="55"/>
      <c r="AE500" s="55"/>
      <c r="AF500" s="55"/>
      <c r="AG500" s="55"/>
      <c r="AH500" s="55"/>
      <c r="AI500" s="55"/>
      <c r="AJ500" s="55"/>
      <c r="AK500" s="55"/>
    </row>
    <row r="501" spans="2:37" ht="15.75" customHeight="1">
      <c r="B501" s="55"/>
      <c r="C501" s="55"/>
      <c r="D501" s="55"/>
      <c r="E501" s="55"/>
      <c r="F501" s="55"/>
      <c r="G501" s="55"/>
      <c r="H501" s="399"/>
      <c r="I501" s="55"/>
      <c r="J501" s="55"/>
      <c r="K501" s="55"/>
      <c r="L501" s="399"/>
      <c r="M501" s="399"/>
      <c r="N501" s="55"/>
      <c r="O501" s="55"/>
      <c r="P501" s="55"/>
      <c r="Q501" s="399"/>
      <c r="R501" s="399"/>
      <c r="S501" s="55"/>
      <c r="T501" s="55"/>
      <c r="U501" s="55"/>
      <c r="V501" s="399"/>
      <c r="W501" s="399"/>
      <c r="X501" s="55"/>
      <c r="Y501" s="55"/>
      <c r="Z501" s="55"/>
      <c r="AA501" s="399"/>
      <c r="AB501" s="399"/>
      <c r="AC501" s="55"/>
      <c r="AD501" s="55"/>
      <c r="AE501" s="55"/>
      <c r="AF501" s="55"/>
      <c r="AG501" s="55"/>
      <c r="AH501" s="55"/>
      <c r="AI501" s="55"/>
      <c r="AJ501" s="55"/>
      <c r="AK501" s="55"/>
    </row>
    <row r="502" spans="2:37" ht="15.75" customHeight="1">
      <c r="B502" s="55"/>
      <c r="C502" s="55"/>
      <c r="D502" s="55"/>
      <c r="E502" s="55"/>
      <c r="F502" s="55"/>
      <c r="G502" s="55"/>
      <c r="H502" s="399"/>
      <c r="I502" s="55"/>
      <c r="J502" s="55"/>
      <c r="K502" s="55"/>
      <c r="L502" s="399"/>
      <c r="M502" s="399"/>
      <c r="N502" s="55"/>
      <c r="O502" s="55"/>
      <c r="P502" s="55"/>
      <c r="Q502" s="399"/>
      <c r="R502" s="399"/>
      <c r="S502" s="55"/>
      <c r="T502" s="55"/>
      <c r="U502" s="55"/>
      <c r="V502" s="399"/>
      <c r="W502" s="399"/>
      <c r="X502" s="55"/>
      <c r="Y502" s="55"/>
      <c r="Z502" s="55"/>
      <c r="AA502" s="399"/>
      <c r="AB502" s="399"/>
      <c r="AC502" s="55"/>
      <c r="AD502" s="55"/>
      <c r="AE502" s="55"/>
      <c r="AF502" s="55"/>
      <c r="AG502" s="55"/>
      <c r="AH502" s="55"/>
      <c r="AI502" s="55"/>
      <c r="AJ502" s="55"/>
      <c r="AK502" s="55"/>
    </row>
    <row r="503" spans="2:37" ht="15.75" customHeight="1">
      <c r="B503" s="55"/>
      <c r="C503" s="55"/>
      <c r="D503" s="55"/>
      <c r="E503" s="55"/>
      <c r="F503" s="55"/>
      <c r="G503" s="55"/>
      <c r="H503" s="399"/>
      <c r="I503" s="55"/>
      <c r="J503" s="55"/>
      <c r="K503" s="55"/>
      <c r="L503" s="399"/>
      <c r="M503" s="399"/>
      <c r="N503" s="55"/>
      <c r="O503" s="55"/>
      <c r="P503" s="55"/>
      <c r="Q503" s="399"/>
      <c r="R503" s="399"/>
      <c r="S503" s="55"/>
      <c r="T503" s="55"/>
      <c r="U503" s="55"/>
      <c r="V503" s="399"/>
      <c r="W503" s="399"/>
      <c r="X503" s="55"/>
      <c r="Y503" s="55"/>
      <c r="Z503" s="55"/>
      <c r="AA503" s="399"/>
      <c r="AB503" s="399"/>
      <c r="AC503" s="55"/>
      <c r="AD503" s="55"/>
      <c r="AE503" s="55"/>
      <c r="AF503" s="55"/>
      <c r="AG503" s="55"/>
      <c r="AH503" s="55"/>
      <c r="AI503" s="55"/>
      <c r="AJ503" s="55"/>
      <c r="AK503" s="55"/>
    </row>
    <row r="504" spans="2:37" ht="15.75" customHeight="1">
      <c r="B504" s="55"/>
      <c r="C504" s="55"/>
      <c r="D504" s="55"/>
      <c r="E504" s="55"/>
      <c r="F504" s="55"/>
      <c r="G504" s="55"/>
      <c r="H504" s="399"/>
      <c r="I504" s="55"/>
      <c r="J504" s="55"/>
      <c r="K504" s="55"/>
      <c r="L504" s="399"/>
      <c r="M504" s="399"/>
      <c r="N504" s="55"/>
      <c r="O504" s="55"/>
      <c r="P504" s="55"/>
      <c r="Q504" s="399"/>
      <c r="R504" s="399"/>
      <c r="S504" s="55"/>
      <c r="T504" s="55"/>
      <c r="U504" s="55"/>
      <c r="V504" s="399"/>
      <c r="W504" s="399"/>
      <c r="X504" s="55"/>
      <c r="Y504" s="55"/>
      <c r="Z504" s="55"/>
      <c r="AA504" s="399"/>
      <c r="AB504" s="399"/>
      <c r="AC504" s="55"/>
      <c r="AD504" s="55"/>
      <c r="AE504" s="55"/>
      <c r="AF504" s="55"/>
      <c r="AG504" s="55"/>
      <c r="AH504" s="55"/>
      <c r="AI504" s="55"/>
      <c r="AJ504" s="55"/>
      <c r="AK504" s="55"/>
    </row>
    <row r="505" spans="2:37" ht="15.75" customHeight="1">
      <c r="B505" s="55"/>
      <c r="C505" s="55"/>
      <c r="D505" s="55"/>
      <c r="E505" s="55"/>
      <c r="F505" s="55"/>
      <c r="G505" s="55"/>
      <c r="H505" s="399"/>
      <c r="I505" s="55"/>
      <c r="J505" s="55"/>
      <c r="K505" s="55"/>
      <c r="L505" s="399"/>
      <c r="M505" s="399"/>
      <c r="N505" s="55"/>
      <c r="O505" s="55"/>
      <c r="P505" s="55"/>
      <c r="Q505" s="399"/>
      <c r="R505" s="399"/>
      <c r="S505" s="55"/>
      <c r="T505" s="55"/>
      <c r="U505" s="55"/>
      <c r="V505" s="399"/>
      <c r="W505" s="399"/>
      <c r="X505" s="55"/>
      <c r="Y505" s="55"/>
      <c r="Z505" s="55"/>
      <c r="AA505" s="399"/>
      <c r="AB505" s="399"/>
      <c r="AC505" s="55"/>
      <c r="AD505" s="55"/>
      <c r="AE505" s="55"/>
      <c r="AF505" s="55"/>
      <c r="AG505" s="55"/>
      <c r="AH505" s="55"/>
      <c r="AI505" s="55"/>
      <c r="AJ505" s="55"/>
      <c r="AK505" s="55"/>
    </row>
    <row r="506" spans="2:37" ht="15.75" customHeight="1">
      <c r="B506" s="55"/>
      <c r="C506" s="55"/>
      <c r="D506" s="55"/>
      <c r="E506" s="55"/>
      <c r="F506" s="55"/>
      <c r="G506" s="55"/>
      <c r="H506" s="399"/>
      <c r="I506" s="55"/>
      <c r="J506" s="55"/>
      <c r="K506" s="55"/>
      <c r="L506" s="399"/>
      <c r="M506" s="399"/>
      <c r="N506" s="55"/>
      <c r="O506" s="55"/>
      <c r="P506" s="55"/>
      <c r="Q506" s="399"/>
      <c r="R506" s="399"/>
      <c r="S506" s="55"/>
      <c r="T506" s="55"/>
      <c r="U506" s="55"/>
      <c r="V506" s="399"/>
      <c r="W506" s="399"/>
      <c r="X506" s="55"/>
      <c r="Y506" s="55"/>
      <c r="Z506" s="55"/>
      <c r="AA506" s="399"/>
      <c r="AB506" s="399"/>
      <c r="AC506" s="55"/>
      <c r="AD506" s="55"/>
      <c r="AE506" s="55"/>
      <c r="AF506" s="55"/>
      <c r="AG506" s="55"/>
      <c r="AH506" s="55"/>
      <c r="AI506" s="55"/>
      <c r="AJ506" s="55"/>
      <c r="AK506" s="55"/>
    </row>
    <row r="507" spans="2:37" ht="15.75" customHeight="1">
      <c r="B507" s="55"/>
      <c r="C507" s="55"/>
      <c r="D507" s="55"/>
      <c r="E507" s="55"/>
      <c r="F507" s="55"/>
      <c r="G507" s="55"/>
      <c r="H507" s="399"/>
      <c r="I507" s="55"/>
      <c r="J507" s="55"/>
      <c r="K507" s="55"/>
      <c r="L507" s="399"/>
      <c r="M507" s="399"/>
      <c r="N507" s="55"/>
      <c r="O507" s="55"/>
      <c r="P507" s="55"/>
      <c r="Q507" s="399"/>
      <c r="R507" s="399"/>
      <c r="S507" s="55"/>
      <c r="T507" s="55"/>
      <c r="U507" s="55"/>
      <c r="V507" s="399"/>
      <c r="W507" s="399"/>
      <c r="X507" s="55"/>
      <c r="Y507" s="55"/>
      <c r="Z507" s="55"/>
      <c r="AA507" s="399"/>
      <c r="AB507" s="399"/>
      <c r="AC507" s="55"/>
      <c r="AD507" s="55"/>
      <c r="AE507" s="55"/>
      <c r="AF507" s="55"/>
      <c r="AG507" s="55"/>
      <c r="AH507" s="55"/>
      <c r="AI507" s="55"/>
      <c r="AJ507" s="55"/>
      <c r="AK507" s="55"/>
    </row>
    <row r="508" spans="2:37" ht="15.75" customHeight="1">
      <c r="B508" s="55"/>
      <c r="C508" s="55"/>
      <c r="D508" s="55"/>
      <c r="E508" s="55"/>
      <c r="F508" s="55"/>
      <c r="G508" s="55"/>
      <c r="H508" s="399"/>
      <c r="I508" s="55"/>
      <c r="J508" s="55"/>
      <c r="K508" s="55"/>
      <c r="L508" s="399"/>
      <c r="M508" s="399"/>
      <c r="N508" s="55"/>
      <c r="O508" s="55"/>
      <c r="P508" s="55"/>
      <c r="Q508" s="399"/>
      <c r="R508" s="399"/>
      <c r="S508" s="55"/>
      <c r="T508" s="55"/>
      <c r="U508" s="55"/>
      <c r="V508" s="399"/>
      <c r="W508" s="399"/>
      <c r="X508" s="55"/>
      <c r="Y508" s="55"/>
      <c r="Z508" s="55"/>
      <c r="AA508" s="399"/>
      <c r="AB508" s="399"/>
      <c r="AC508" s="55"/>
      <c r="AD508" s="55"/>
      <c r="AE508" s="55"/>
      <c r="AF508" s="55"/>
      <c r="AG508" s="55"/>
      <c r="AH508" s="55"/>
      <c r="AI508" s="55"/>
      <c r="AJ508" s="55"/>
      <c r="AK508" s="55"/>
    </row>
    <row r="509" spans="2:37" ht="15.75" customHeight="1">
      <c r="B509" s="55"/>
      <c r="C509" s="55"/>
      <c r="D509" s="55"/>
      <c r="E509" s="55"/>
      <c r="F509" s="55"/>
      <c r="G509" s="55"/>
      <c r="H509" s="399"/>
      <c r="I509" s="55"/>
      <c r="J509" s="55"/>
      <c r="K509" s="55"/>
      <c r="L509" s="399"/>
      <c r="M509" s="399"/>
      <c r="N509" s="55"/>
      <c r="O509" s="55"/>
      <c r="P509" s="55"/>
      <c r="Q509" s="399"/>
      <c r="R509" s="399"/>
      <c r="S509" s="55"/>
      <c r="T509" s="55"/>
      <c r="U509" s="55"/>
      <c r="V509" s="399"/>
      <c r="W509" s="399"/>
      <c r="X509" s="55"/>
      <c r="Y509" s="55"/>
      <c r="Z509" s="55"/>
      <c r="AA509" s="399"/>
      <c r="AB509" s="399"/>
      <c r="AC509" s="55"/>
      <c r="AD509" s="55"/>
      <c r="AE509" s="55"/>
      <c r="AF509" s="55"/>
      <c r="AG509" s="55"/>
      <c r="AH509" s="55"/>
      <c r="AI509" s="55"/>
      <c r="AJ509" s="55"/>
      <c r="AK509" s="55"/>
    </row>
    <row r="510" spans="2:37" ht="15.75" customHeight="1">
      <c r="B510" s="55"/>
      <c r="C510" s="55"/>
      <c r="D510" s="55"/>
      <c r="E510" s="55"/>
      <c r="F510" s="55"/>
      <c r="G510" s="55"/>
      <c r="H510" s="399"/>
      <c r="I510" s="55"/>
      <c r="J510" s="55"/>
      <c r="K510" s="55"/>
      <c r="L510" s="399"/>
      <c r="M510" s="399"/>
      <c r="N510" s="55"/>
      <c r="O510" s="55"/>
      <c r="P510" s="55"/>
      <c r="Q510" s="399"/>
      <c r="R510" s="399"/>
      <c r="S510" s="55"/>
      <c r="T510" s="55"/>
      <c r="U510" s="55"/>
      <c r="V510" s="399"/>
      <c r="W510" s="399"/>
      <c r="X510" s="55"/>
      <c r="Y510" s="55"/>
      <c r="Z510" s="55"/>
      <c r="AA510" s="399"/>
      <c r="AB510" s="399"/>
      <c r="AC510" s="55"/>
      <c r="AD510" s="55"/>
      <c r="AE510" s="55"/>
      <c r="AF510" s="55"/>
      <c r="AG510" s="55"/>
      <c r="AH510" s="55"/>
      <c r="AI510" s="55"/>
      <c r="AJ510" s="55"/>
      <c r="AK510" s="55"/>
    </row>
    <row r="511" spans="2:37" ht="15.75" customHeight="1">
      <c r="B511" s="55"/>
      <c r="C511" s="55"/>
      <c r="D511" s="55"/>
      <c r="E511" s="55"/>
      <c r="F511" s="55"/>
      <c r="G511" s="55"/>
      <c r="H511" s="399"/>
      <c r="I511" s="55"/>
      <c r="J511" s="55"/>
      <c r="K511" s="55"/>
      <c r="L511" s="399"/>
      <c r="M511" s="399"/>
      <c r="N511" s="55"/>
      <c r="O511" s="55"/>
      <c r="P511" s="55"/>
      <c r="Q511" s="399"/>
      <c r="R511" s="399"/>
      <c r="S511" s="55"/>
      <c r="T511" s="55"/>
      <c r="U511" s="55"/>
      <c r="V511" s="399"/>
      <c r="W511" s="399"/>
      <c r="X511" s="55"/>
      <c r="Y511" s="55"/>
      <c r="Z511" s="55"/>
      <c r="AA511" s="399"/>
      <c r="AB511" s="399"/>
      <c r="AC511" s="55"/>
      <c r="AD511" s="55"/>
      <c r="AE511" s="55"/>
      <c r="AF511" s="55"/>
      <c r="AG511" s="55"/>
      <c r="AH511" s="55"/>
      <c r="AI511" s="55"/>
      <c r="AJ511" s="55"/>
      <c r="AK511" s="55"/>
    </row>
    <row r="512" spans="2:37" ht="15.75" customHeight="1">
      <c r="B512" s="55"/>
      <c r="C512" s="55"/>
      <c r="D512" s="55"/>
      <c r="E512" s="55"/>
      <c r="F512" s="55"/>
      <c r="G512" s="55"/>
      <c r="H512" s="399"/>
      <c r="I512" s="55"/>
      <c r="J512" s="55"/>
      <c r="K512" s="55"/>
      <c r="L512" s="399"/>
      <c r="M512" s="399"/>
      <c r="N512" s="55"/>
      <c r="O512" s="55"/>
      <c r="P512" s="55"/>
      <c r="Q512" s="399"/>
      <c r="R512" s="399"/>
      <c r="S512" s="55"/>
      <c r="T512" s="55"/>
      <c r="U512" s="55"/>
      <c r="V512" s="399"/>
      <c r="W512" s="399"/>
      <c r="X512" s="55"/>
      <c r="Y512" s="55"/>
      <c r="Z512" s="55"/>
      <c r="AA512" s="399"/>
      <c r="AB512" s="399"/>
      <c r="AC512" s="55"/>
      <c r="AD512" s="55"/>
      <c r="AE512" s="55"/>
      <c r="AF512" s="55"/>
      <c r="AG512" s="55"/>
      <c r="AH512" s="55"/>
      <c r="AI512" s="55"/>
      <c r="AJ512" s="55"/>
      <c r="AK512" s="55"/>
    </row>
    <row r="513" spans="2:37" ht="15.75" customHeight="1">
      <c r="B513" s="55"/>
      <c r="C513" s="55"/>
      <c r="D513" s="55"/>
      <c r="E513" s="55"/>
      <c r="F513" s="55"/>
      <c r="G513" s="55"/>
      <c r="H513" s="399"/>
      <c r="I513" s="55"/>
      <c r="J513" s="55"/>
      <c r="K513" s="55"/>
      <c r="L513" s="399"/>
      <c r="M513" s="399"/>
      <c r="N513" s="55"/>
      <c r="O513" s="55"/>
      <c r="P513" s="55"/>
      <c r="Q513" s="399"/>
      <c r="R513" s="399"/>
      <c r="S513" s="55"/>
      <c r="T513" s="55"/>
      <c r="U513" s="55"/>
      <c r="V513" s="399"/>
      <c r="W513" s="399"/>
      <c r="X513" s="55"/>
      <c r="Y513" s="55"/>
      <c r="Z513" s="55"/>
      <c r="AA513" s="399"/>
      <c r="AB513" s="399"/>
      <c r="AC513" s="55"/>
      <c r="AD513" s="55"/>
      <c r="AE513" s="55"/>
      <c r="AF513" s="55"/>
      <c r="AG513" s="55"/>
      <c r="AH513" s="55"/>
      <c r="AI513" s="55"/>
      <c r="AJ513" s="55"/>
      <c r="AK513" s="55"/>
    </row>
    <row r="514" spans="2:37" ht="15.75" customHeight="1">
      <c r="B514" s="55"/>
      <c r="C514" s="55"/>
      <c r="D514" s="55"/>
      <c r="E514" s="55"/>
      <c r="F514" s="55"/>
      <c r="G514" s="55"/>
      <c r="H514" s="399"/>
      <c r="I514" s="55"/>
      <c r="J514" s="55"/>
      <c r="K514" s="55"/>
      <c r="L514" s="399"/>
      <c r="M514" s="399"/>
      <c r="N514" s="55"/>
      <c r="O514" s="55"/>
      <c r="P514" s="55"/>
      <c r="Q514" s="399"/>
      <c r="R514" s="399"/>
      <c r="S514" s="55"/>
      <c r="T514" s="55"/>
      <c r="U514" s="55"/>
      <c r="V514" s="399"/>
      <c r="W514" s="399"/>
      <c r="X514" s="55"/>
      <c r="Y514" s="55"/>
      <c r="Z514" s="55"/>
      <c r="AA514" s="399"/>
      <c r="AB514" s="399"/>
      <c r="AC514" s="55"/>
      <c r="AD514" s="55"/>
      <c r="AE514" s="55"/>
      <c r="AF514" s="55"/>
      <c r="AG514" s="55"/>
      <c r="AH514" s="55"/>
      <c r="AI514" s="55"/>
      <c r="AJ514" s="55"/>
      <c r="AK514" s="55"/>
    </row>
    <row r="515" spans="2:37" ht="15.75" customHeight="1">
      <c r="B515" s="55"/>
      <c r="C515" s="55"/>
      <c r="D515" s="55"/>
      <c r="E515" s="55"/>
      <c r="F515" s="55"/>
      <c r="G515" s="55"/>
      <c r="H515" s="399"/>
      <c r="I515" s="55"/>
      <c r="J515" s="55"/>
      <c r="K515" s="55"/>
      <c r="L515" s="399"/>
      <c r="M515" s="399"/>
      <c r="N515" s="55"/>
      <c r="O515" s="55"/>
      <c r="P515" s="55"/>
      <c r="Q515" s="399"/>
      <c r="R515" s="399"/>
      <c r="S515" s="55"/>
      <c r="T515" s="55"/>
      <c r="U515" s="55"/>
      <c r="V515" s="399"/>
      <c r="W515" s="399"/>
      <c r="X515" s="55"/>
      <c r="Y515" s="55"/>
      <c r="Z515" s="55"/>
      <c r="AA515" s="399"/>
      <c r="AB515" s="399"/>
      <c r="AC515" s="55"/>
      <c r="AD515" s="55"/>
      <c r="AE515" s="55"/>
      <c r="AF515" s="55"/>
      <c r="AG515" s="55"/>
      <c r="AH515" s="55"/>
      <c r="AI515" s="55"/>
      <c r="AJ515" s="55"/>
      <c r="AK515" s="55"/>
    </row>
    <row r="516" spans="2:37" ht="15.75" customHeight="1">
      <c r="B516" s="55"/>
      <c r="C516" s="55"/>
      <c r="D516" s="55"/>
      <c r="E516" s="55"/>
      <c r="F516" s="55"/>
      <c r="G516" s="55"/>
      <c r="H516" s="399"/>
      <c r="I516" s="55"/>
      <c r="J516" s="55"/>
      <c r="K516" s="55"/>
      <c r="L516" s="399"/>
      <c r="M516" s="399"/>
      <c r="N516" s="55"/>
      <c r="O516" s="55"/>
      <c r="P516" s="55"/>
      <c r="Q516" s="399"/>
      <c r="R516" s="399"/>
      <c r="S516" s="55"/>
      <c r="T516" s="55"/>
      <c r="U516" s="55"/>
      <c r="V516" s="399"/>
      <c r="W516" s="399"/>
      <c r="X516" s="55"/>
      <c r="Y516" s="55"/>
      <c r="Z516" s="55"/>
      <c r="AA516" s="399"/>
      <c r="AB516" s="399"/>
      <c r="AC516" s="55"/>
      <c r="AD516" s="55"/>
      <c r="AE516" s="55"/>
      <c r="AF516" s="55"/>
      <c r="AG516" s="55"/>
      <c r="AH516" s="55"/>
      <c r="AI516" s="55"/>
      <c r="AJ516" s="55"/>
      <c r="AK516" s="55"/>
    </row>
    <row r="517" spans="2:37" ht="15.75" customHeight="1">
      <c r="B517" s="55"/>
      <c r="C517" s="55"/>
      <c r="D517" s="55"/>
      <c r="E517" s="55"/>
      <c r="F517" s="55"/>
      <c r="G517" s="55"/>
      <c r="H517" s="399"/>
      <c r="I517" s="55"/>
      <c r="J517" s="55"/>
      <c r="K517" s="55"/>
      <c r="L517" s="399"/>
      <c r="M517" s="399"/>
      <c r="N517" s="55"/>
      <c r="O517" s="55"/>
      <c r="P517" s="55"/>
      <c r="Q517" s="399"/>
      <c r="R517" s="399"/>
      <c r="S517" s="55"/>
      <c r="T517" s="55"/>
      <c r="U517" s="55"/>
      <c r="V517" s="399"/>
      <c r="W517" s="399"/>
      <c r="X517" s="55"/>
      <c r="Y517" s="55"/>
      <c r="Z517" s="55"/>
      <c r="AA517" s="399"/>
      <c r="AB517" s="399"/>
      <c r="AC517" s="55"/>
      <c r="AD517" s="55"/>
      <c r="AE517" s="55"/>
      <c r="AF517" s="55"/>
      <c r="AG517" s="55"/>
      <c r="AH517" s="55"/>
      <c r="AI517" s="55"/>
      <c r="AJ517" s="55"/>
      <c r="AK517" s="55"/>
    </row>
    <row r="518" spans="2:37" ht="15.75" customHeight="1">
      <c r="B518" s="55"/>
      <c r="C518" s="55"/>
      <c r="D518" s="55"/>
      <c r="E518" s="55"/>
      <c r="F518" s="55"/>
      <c r="G518" s="55"/>
      <c r="H518" s="399"/>
      <c r="I518" s="55"/>
      <c r="J518" s="55"/>
      <c r="K518" s="55"/>
      <c r="L518" s="399"/>
      <c r="M518" s="399"/>
      <c r="N518" s="55"/>
      <c r="O518" s="55"/>
      <c r="P518" s="55"/>
      <c r="Q518" s="399"/>
      <c r="R518" s="399"/>
      <c r="S518" s="55"/>
      <c r="T518" s="55"/>
      <c r="U518" s="55"/>
      <c r="V518" s="399"/>
      <c r="W518" s="399"/>
      <c r="X518" s="55"/>
      <c r="Y518" s="55"/>
      <c r="Z518" s="55"/>
      <c r="AA518" s="399"/>
      <c r="AB518" s="399"/>
      <c r="AC518" s="55"/>
      <c r="AD518" s="55"/>
      <c r="AE518" s="55"/>
      <c r="AF518" s="55"/>
      <c r="AG518" s="55"/>
      <c r="AH518" s="55"/>
      <c r="AI518" s="55"/>
      <c r="AJ518" s="55"/>
      <c r="AK518" s="55"/>
    </row>
    <row r="519" spans="2:37" ht="15.75" customHeight="1">
      <c r="B519" s="55"/>
      <c r="C519" s="55"/>
      <c r="D519" s="55"/>
      <c r="E519" s="55"/>
      <c r="F519" s="55"/>
      <c r="G519" s="55"/>
      <c r="H519" s="399"/>
      <c r="I519" s="55"/>
      <c r="J519" s="55"/>
      <c r="K519" s="55"/>
      <c r="L519" s="399"/>
      <c r="M519" s="399"/>
      <c r="N519" s="55"/>
      <c r="O519" s="55"/>
      <c r="P519" s="55"/>
      <c r="Q519" s="399"/>
      <c r="R519" s="399"/>
      <c r="S519" s="55"/>
      <c r="T519" s="55"/>
      <c r="U519" s="55"/>
      <c r="V519" s="399"/>
      <c r="W519" s="399"/>
      <c r="X519" s="55"/>
      <c r="Y519" s="55"/>
      <c r="Z519" s="55"/>
      <c r="AA519" s="399"/>
      <c r="AB519" s="399"/>
      <c r="AC519" s="55"/>
      <c r="AD519" s="55"/>
      <c r="AE519" s="55"/>
      <c r="AF519" s="55"/>
      <c r="AG519" s="55"/>
      <c r="AH519" s="55"/>
      <c r="AI519" s="55"/>
      <c r="AJ519" s="55"/>
      <c r="AK519" s="55"/>
    </row>
    <row r="520" spans="2:37" ht="15.75" customHeight="1">
      <c r="B520" s="55"/>
      <c r="C520" s="55"/>
      <c r="D520" s="55"/>
      <c r="E520" s="55"/>
      <c r="F520" s="55"/>
      <c r="G520" s="55"/>
      <c r="H520" s="399"/>
      <c r="I520" s="55"/>
      <c r="J520" s="55"/>
      <c r="K520" s="55"/>
      <c r="L520" s="399"/>
      <c r="M520" s="399"/>
      <c r="N520" s="55"/>
      <c r="O520" s="55"/>
      <c r="P520" s="55"/>
      <c r="Q520" s="399"/>
      <c r="R520" s="399"/>
      <c r="S520" s="55"/>
      <c r="T520" s="55"/>
      <c r="U520" s="55"/>
      <c r="V520" s="399"/>
      <c r="W520" s="399"/>
      <c r="X520" s="55"/>
      <c r="Y520" s="55"/>
      <c r="Z520" s="55"/>
      <c r="AA520" s="399"/>
      <c r="AB520" s="399"/>
      <c r="AC520" s="55"/>
      <c r="AD520" s="55"/>
      <c r="AE520" s="55"/>
      <c r="AF520" s="55"/>
      <c r="AG520" s="55"/>
      <c r="AH520" s="55"/>
      <c r="AI520" s="55"/>
      <c r="AJ520" s="55"/>
      <c r="AK520" s="55"/>
    </row>
    <row r="521" spans="2:37" ht="15.75" customHeight="1">
      <c r="B521" s="55"/>
      <c r="C521" s="55"/>
      <c r="D521" s="55"/>
      <c r="E521" s="55"/>
      <c r="F521" s="55"/>
      <c r="G521" s="55"/>
      <c r="H521" s="399"/>
      <c r="I521" s="55"/>
      <c r="J521" s="55"/>
      <c r="K521" s="55"/>
      <c r="L521" s="399"/>
      <c r="M521" s="399"/>
      <c r="N521" s="55"/>
      <c r="O521" s="55"/>
      <c r="P521" s="55"/>
      <c r="Q521" s="399"/>
      <c r="R521" s="399"/>
      <c r="S521" s="55"/>
      <c r="T521" s="55"/>
      <c r="U521" s="55"/>
      <c r="V521" s="399"/>
      <c r="W521" s="399"/>
      <c r="X521" s="55"/>
      <c r="Y521" s="55"/>
      <c r="Z521" s="55"/>
      <c r="AA521" s="399"/>
      <c r="AB521" s="399"/>
      <c r="AC521" s="55"/>
      <c r="AD521" s="55"/>
      <c r="AE521" s="55"/>
      <c r="AF521" s="55"/>
      <c r="AG521" s="55"/>
      <c r="AH521" s="55"/>
      <c r="AI521" s="55"/>
      <c r="AJ521" s="55"/>
      <c r="AK521" s="55"/>
    </row>
    <row r="522" spans="2:37" ht="15.75" customHeight="1">
      <c r="B522" s="55"/>
      <c r="C522" s="55"/>
      <c r="D522" s="55"/>
      <c r="E522" s="55"/>
      <c r="F522" s="55"/>
      <c r="G522" s="55"/>
      <c r="H522" s="399"/>
      <c r="I522" s="55"/>
      <c r="J522" s="55"/>
      <c r="K522" s="55"/>
      <c r="L522" s="399"/>
      <c r="M522" s="399"/>
      <c r="N522" s="55"/>
      <c r="O522" s="55"/>
      <c r="P522" s="55"/>
      <c r="Q522" s="399"/>
      <c r="R522" s="399"/>
      <c r="S522" s="55"/>
      <c r="T522" s="55"/>
      <c r="U522" s="55"/>
      <c r="V522" s="399"/>
      <c r="W522" s="399"/>
      <c r="X522" s="55"/>
      <c r="Y522" s="55"/>
      <c r="Z522" s="55"/>
      <c r="AA522" s="399"/>
      <c r="AB522" s="399"/>
      <c r="AC522" s="55"/>
      <c r="AD522" s="55"/>
      <c r="AE522" s="55"/>
      <c r="AF522" s="55"/>
      <c r="AG522" s="55"/>
      <c r="AH522" s="55"/>
      <c r="AI522" s="55"/>
      <c r="AJ522" s="55"/>
      <c r="AK522" s="55"/>
    </row>
    <row r="523" spans="2:37" ht="15.75" customHeight="1">
      <c r="B523" s="55"/>
      <c r="C523" s="55"/>
      <c r="D523" s="55"/>
      <c r="E523" s="55"/>
      <c r="F523" s="55"/>
      <c r="G523" s="55"/>
      <c r="H523" s="399"/>
      <c r="I523" s="55"/>
      <c r="J523" s="55"/>
      <c r="K523" s="55"/>
      <c r="L523" s="399"/>
      <c r="M523" s="399"/>
      <c r="N523" s="55"/>
      <c r="O523" s="55"/>
      <c r="P523" s="55"/>
      <c r="Q523" s="399"/>
      <c r="R523" s="399"/>
      <c r="S523" s="55"/>
      <c r="T523" s="55"/>
      <c r="U523" s="55"/>
      <c r="V523" s="399"/>
      <c r="W523" s="399"/>
      <c r="X523" s="55"/>
      <c r="Y523" s="55"/>
      <c r="Z523" s="55"/>
      <c r="AA523" s="399"/>
      <c r="AB523" s="399"/>
      <c r="AC523" s="55"/>
      <c r="AD523" s="55"/>
      <c r="AE523" s="55"/>
      <c r="AF523" s="55"/>
      <c r="AG523" s="55"/>
      <c r="AH523" s="55"/>
      <c r="AI523" s="55"/>
      <c r="AJ523" s="55"/>
      <c r="AK523" s="55"/>
    </row>
    <row r="524" spans="2:37" ht="15.75" customHeight="1">
      <c r="B524" s="55"/>
      <c r="C524" s="55"/>
      <c r="D524" s="55"/>
      <c r="E524" s="55"/>
      <c r="F524" s="55"/>
      <c r="G524" s="55"/>
      <c r="H524" s="399"/>
      <c r="I524" s="55"/>
      <c r="J524" s="55"/>
      <c r="K524" s="55"/>
      <c r="L524" s="399"/>
      <c r="M524" s="399"/>
      <c r="N524" s="55"/>
      <c r="O524" s="55"/>
      <c r="P524" s="55"/>
      <c r="Q524" s="399"/>
      <c r="R524" s="399"/>
      <c r="S524" s="55"/>
      <c r="T524" s="55"/>
      <c r="U524" s="55"/>
      <c r="V524" s="399"/>
      <c r="W524" s="399"/>
      <c r="X524" s="55"/>
      <c r="Y524" s="55"/>
      <c r="Z524" s="55"/>
      <c r="AA524" s="399"/>
      <c r="AB524" s="399"/>
      <c r="AC524" s="55"/>
      <c r="AD524" s="55"/>
      <c r="AE524" s="55"/>
      <c r="AF524" s="55"/>
      <c r="AG524" s="55"/>
      <c r="AH524" s="55"/>
      <c r="AI524" s="55"/>
      <c r="AJ524" s="55"/>
      <c r="AK524" s="55"/>
    </row>
    <row r="525" spans="2:37" ht="15.75" customHeight="1">
      <c r="B525" s="55"/>
      <c r="C525" s="55"/>
      <c r="D525" s="55"/>
      <c r="E525" s="55"/>
      <c r="F525" s="55"/>
      <c r="G525" s="55"/>
      <c r="H525" s="399"/>
      <c r="I525" s="55"/>
      <c r="J525" s="55"/>
      <c r="K525" s="55"/>
      <c r="L525" s="399"/>
      <c r="M525" s="399"/>
      <c r="N525" s="55"/>
      <c r="O525" s="55"/>
      <c r="P525" s="55"/>
      <c r="Q525" s="399"/>
      <c r="R525" s="399"/>
      <c r="S525" s="55"/>
      <c r="T525" s="55"/>
      <c r="U525" s="55"/>
      <c r="V525" s="399"/>
      <c r="W525" s="399"/>
      <c r="X525" s="55"/>
      <c r="Y525" s="55"/>
      <c r="Z525" s="55"/>
      <c r="AA525" s="399"/>
      <c r="AB525" s="399"/>
      <c r="AC525" s="55"/>
      <c r="AD525" s="55"/>
      <c r="AE525" s="55"/>
      <c r="AF525" s="55"/>
      <c r="AG525" s="55"/>
      <c r="AH525" s="55"/>
      <c r="AI525" s="55"/>
      <c r="AJ525" s="55"/>
      <c r="AK525" s="55"/>
    </row>
    <row r="526" spans="2:37" ht="15.75" customHeight="1">
      <c r="B526" s="55"/>
      <c r="C526" s="55"/>
      <c r="D526" s="55"/>
      <c r="E526" s="55"/>
      <c r="F526" s="55"/>
      <c r="G526" s="55"/>
      <c r="H526" s="399"/>
      <c r="I526" s="55"/>
      <c r="J526" s="55"/>
      <c r="K526" s="55"/>
      <c r="L526" s="399"/>
      <c r="M526" s="399"/>
      <c r="N526" s="55"/>
      <c r="O526" s="55"/>
      <c r="P526" s="55"/>
      <c r="Q526" s="399"/>
      <c r="R526" s="399"/>
      <c r="S526" s="55"/>
      <c r="T526" s="55"/>
      <c r="U526" s="55"/>
      <c r="V526" s="399"/>
      <c r="W526" s="399"/>
      <c r="X526" s="55"/>
      <c r="Y526" s="55"/>
      <c r="Z526" s="55"/>
      <c r="AA526" s="399"/>
      <c r="AB526" s="399"/>
      <c r="AC526" s="55"/>
      <c r="AD526" s="55"/>
      <c r="AE526" s="55"/>
      <c r="AF526" s="55"/>
      <c r="AG526" s="55"/>
      <c r="AH526" s="55"/>
      <c r="AI526" s="55"/>
      <c r="AJ526" s="55"/>
      <c r="AK526" s="55"/>
    </row>
    <row r="527" spans="2:37" ht="15.75" customHeight="1">
      <c r="B527" s="55"/>
      <c r="C527" s="55"/>
      <c r="D527" s="55"/>
      <c r="E527" s="55"/>
      <c r="F527" s="55"/>
      <c r="G527" s="55"/>
      <c r="H527" s="399"/>
      <c r="I527" s="55"/>
      <c r="J527" s="55"/>
      <c r="K527" s="55"/>
      <c r="L527" s="399"/>
      <c r="M527" s="399"/>
      <c r="N527" s="55"/>
      <c r="O527" s="55"/>
      <c r="P527" s="55"/>
      <c r="Q527" s="399"/>
      <c r="R527" s="399"/>
      <c r="S527" s="55"/>
      <c r="T527" s="55"/>
      <c r="U527" s="55"/>
      <c r="V527" s="399"/>
      <c r="W527" s="399"/>
      <c r="X527" s="55"/>
      <c r="Y527" s="55"/>
      <c r="Z527" s="55"/>
      <c r="AA527" s="399"/>
      <c r="AB527" s="399"/>
      <c r="AC527" s="55"/>
      <c r="AD527" s="55"/>
      <c r="AE527" s="55"/>
      <c r="AF527" s="55"/>
      <c r="AG527" s="55"/>
      <c r="AH527" s="55"/>
      <c r="AI527" s="55"/>
      <c r="AJ527" s="55"/>
      <c r="AK527" s="55"/>
    </row>
    <row r="528" spans="2:37" ht="15.75" customHeight="1">
      <c r="B528" s="55"/>
      <c r="C528" s="55"/>
      <c r="D528" s="55"/>
      <c r="E528" s="55"/>
      <c r="F528" s="55"/>
      <c r="G528" s="55"/>
      <c r="H528" s="399"/>
      <c r="I528" s="55"/>
      <c r="J528" s="55"/>
      <c r="K528" s="55"/>
      <c r="L528" s="399"/>
      <c r="M528" s="399"/>
      <c r="N528" s="55"/>
      <c r="O528" s="55"/>
      <c r="P528" s="55"/>
      <c r="Q528" s="399"/>
      <c r="R528" s="399"/>
      <c r="S528" s="55"/>
      <c r="T528" s="55"/>
      <c r="U528" s="55"/>
      <c r="V528" s="399"/>
      <c r="W528" s="399"/>
      <c r="X528" s="55"/>
      <c r="Y528" s="55"/>
      <c r="Z528" s="55"/>
      <c r="AA528" s="399"/>
      <c r="AB528" s="399"/>
      <c r="AC528" s="55"/>
      <c r="AD528" s="55"/>
      <c r="AE528" s="55"/>
      <c r="AF528" s="55"/>
      <c r="AG528" s="55"/>
      <c r="AH528" s="55"/>
      <c r="AI528" s="55"/>
      <c r="AJ528" s="55"/>
      <c r="AK528" s="55"/>
    </row>
    <row r="529" spans="2:37" ht="15.75" customHeight="1">
      <c r="B529" s="55"/>
      <c r="C529" s="55"/>
      <c r="D529" s="55"/>
      <c r="E529" s="55"/>
      <c r="F529" s="55"/>
      <c r="G529" s="55"/>
      <c r="H529" s="399"/>
      <c r="I529" s="55"/>
      <c r="J529" s="55"/>
      <c r="K529" s="55"/>
      <c r="L529" s="399"/>
      <c r="M529" s="399"/>
      <c r="N529" s="55"/>
      <c r="O529" s="55"/>
      <c r="P529" s="55"/>
      <c r="Q529" s="399"/>
      <c r="R529" s="399"/>
      <c r="S529" s="55"/>
      <c r="T529" s="55"/>
      <c r="U529" s="55"/>
      <c r="V529" s="399"/>
      <c r="W529" s="399"/>
      <c r="X529" s="55"/>
      <c r="Y529" s="55"/>
      <c r="Z529" s="55"/>
      <c r="AA529" s="399"/>
      <c r="AB529" s="399"/>
      <c r="AC529" s="55"/>
      <c r="AD529" s="55"/>
      <c r="AE529" s="55"/>
      <c r="AF529" s="55"/>
      <c r="AG529" s="55"/>
      <c r="AH529" s="55"/>
      <c r="AI529" s="55"/>
      <c r="AJ529" s="55"/>
      <c r="AK529" s="55"/>
    </row>
    <row r="530" spans="2:37" ht="15.75" customHeight="1">
      <c r="B530" s="55"/>
      <c r="C530" s="55"/>
      <c r="D530" s="55"/>
      <c r="E530" s="55"/>
      <c r="F530" s="55"/>
      <c r="G530" s="55"/>
      <c r="H530" s="399"/>
      <c r="I530" s="55"/>
      <c r="J530" s="55"/>
      <c r="K530" s="55"/>
      <c r="L530" s="399"/>
      <c r="M530" s="399"/>
      <c r="N530" s="55"/>
      <c r="O530" s="55"/>
      <c r="P530" s="55"/>
      <c r="Q530" s="399"/>
      <c r="R530" s="399"/>
      <c r="S530" s="55"/>
      <c r="T530" s="55"/>
      <c r="U530" s="55"/>
      <c r="V530" s="399"/>
      <c r="W530" s="399"/>
      <c r="X530" s="55"/>
      <c r="Y530" s="55"/>
      <c r="Z530" s="55"/>
      <c r="AA530" s="399"/>
      <c r="AB530" s="399"/>
      <c r="AC530" s="55"/>
      <c r="AD530" s="55"/>
      <c r="AE530" s="55"/>
      <c r="AF530" s="55"/>
      <c r="AG530" s="55"/>
      <c r="AH530" s="55"/>
      <c r="AI530" s="55"/>
      <c r="AJ530" s="55"/>
      <c r="AK530" s="55"/>
    </row>
    <row r="531" spans="2:37" ht="15.75" customHeight="1">
      <c r="B531" s="55"/>
      <c r="C531" s="55"/>
      <c r="D531" s="55"/>
      <c r="E531" s="55"/>
      <c r="F531" s="55"/>
      <c r="G531" s="55"/>
      <c r="H531" s="399"/>
      <c r="I531" s="55"/>
      <c r="J531" s="55"/>
      <c r="K531" s="55"/>
      <c r="L531" s="399"/>
      <c r="M531" s="399"/>
      <c r="N531" s="55"/>
      <c r="O531" s="55"/>
      <c r="P531" s="55"/>
      <c r="Q531" s="399"/>
      <c r="R531" s="399"/>
      <c r="S531" s="55"/>
      <c r="T531" s="55"/>
      <c r="U531" s="55"/>
      <c r="V531" s="399"/>
      <c r="W531" s="399"/>
      <c r="X531" s="55"/>
      <c r="Y531" s="55"/>
      <c r="Z531" s="55"/>
      <c r="AA531" s="399"/>
      <c r="AB531" s="399"/>
      <c r="AC531" s="55"/>
      <c r="AD531" s="55"/>
      <c r="AE531" s="55"/>
      <c r="AF531" s="55"/>
      <c r="AG531" s="55"/>
      <c r="AH531" s="55"/>
      <c r="AI531" s="55"/>
      <c r="AJ531" s="55"/>
      <c r="AK531" s="55"/>
    </row>
    <row r="532" spans="2:37" ht="15.75" customHeight="1">
      <c r="B532" s="55"/>
      <c r="C532" s="55"/>
      <c r="D532" s="55"/>
      <c r="E532" s="55"/>
      <c r="F532" s="55"/>
      <c r="G532" s="55"/>
      <c r="H532" s="399"/>
      <c r="I532" s="55"/>
      <c r="J532" s="55"/>
      <c r="K532" s="55"/>
      <c r="L532" s="399"/>
      <c r="M532" s="399"/>
      <c r="N532" s="55"/>
      <c r="O532" s="55"/>
      <c r="P532" s="55"/>
      <c r="Q532" s="399"/>
      <c r="R532" s="399"/>
      <c r="S532" s="55"/>
      <c r="T532" s="55"/>
      <c r="U532" s="55"/>
      <c r="V532" s="399"/>
      <c r="W532" s="399"/>
      <c r="X532" s="55"/>
      <c r="Y532" s="55"/>
      <c r="Z532" s="55"/>
      <c r="AA532" s="399"/>
      <c r="AB532" s="399"/>
      <c r="AC532" s="55"/>
      <c r="AD532" s="55"/>
      <c r="AE532" s="55"/>
      <c r="AF532" s="55"/>
      <c r="AG532" s="55"/>
      <c r="AH532" s="55"/>
      <c r="AI532" s="55"/>
      <c r="AJ532" s="55"/>
      <c r="AK532" s="55"/>
    </row>
    <row r="533" spans="2:37" ht="15.75" customHeight="1">
      <c r="B533" s="55"/>
      <c r="C533" s="55"/>
      <c r="D533" s="55"/>
      <c r="E533" s="55"/>
      <c r="F533" s="55"/>
      <c r="G533" s="55"/>
      <c r="H533" s="399"/>
      <c r="I533" s="55"/>
      <c r="J533" s="55"/>
      <c r="K533" s="55"/>
      <c r="L533" s="399"/>
      <c r="M533" s="399"/>
      <c r="N533" s="55"/>
      <c r="O533" s="55"/>
      <c r="P533" s="55"/>
      <c r="Q533" s="399"/>
      <c r="R533" s="399"/>
      <c r="S533" s="55"/>
      <c r="T533" s="55"/>
      <c r="U533" s="55"/>
      <c r="V533" s="399"/>
      <c r="W533" s="399"/>
      <c r="X533" s="55"/>
      <c r="Y533" s="55"/>
      <c r="Z533" s="55"/>
      <c r="AA533" s="399"/>
      <c r="AB533" s="399"/>
      <c r="AC533" s="55"/>
      <c r="AD533" s="55"/>
      <c r="AE533" s="55"/>
      <c r="AF533" s="55"/>
      <c r="AG533" s="55"/>
      <c r="AH533" s="55"/>
      <c r="AI533" s="55"/>
      <c r="AJ533" s="55"/>
      <c r="AK533" s="55"/>
    </row>
    <row r="534" spans="2:37" ht="15.75" customHeight="1">
      <c r="B534" s="55"/>
      <c r="C534" s="55"/>
      <c r="D534" s="55"/>
      <c r="E534" s="55"/>
      <c r="F534" s="55"/>
      <c r="G534" s="55"/>
      <c r="H534" s="399"/>
      <c r="I534" s="55"/>
      <c r="J534" s="55"/>
      <c r="K534" s="55"/>
      <c r="L534" s="399"/>
      <c r="M534" s="399"/>
      <c r="N534" s="55"/>
      <c r="O534" s="55"/>
      <c r="P534" s="55"/>
      <c r="Q534" s="399"/>
      <c r="R534" s="399"/>
      <c r="S534" s="55"/>
      <c r="T534" s="55"/>
      <c r="U534" s="55"/>
      <c r="V534" s="399"/>
      <c r="W534" s="399"/>
      <c r="X534" s="55"/>
      <c r="Y534" s="55"/>
      <c r="Z534" s="55"/>
      <c r="AA534" s="399"/>
      <c r="AB534" s="399"/>
      <c r="AC534" s="55"/>
      <c r="AD534" s="55"/>
      <c r="AE534" s="55"/>
      <c r="AF534" s="55"/>
      <c r="AG534" s="55"/>
      <c r="AH534" s="55"/>
      <c r="AI534" s="55"/>
      <c r="AJ534" s="55"/>
      <c r="AK534" s="55"/>
    </row>
    <row r="535" spans="2:37" ht="15.75" customHeight="1">
      <c r="B535" s="55"/>
      <c r="C535" s="55"/>
      <c r="D535" s="55"/>
      <c r="E535" s="55"/>
      <c r="F535" s="55"/>
      <c r="G535" s="55"/>
      <c r="H535" s="399"/>
      <c r="I535" s="55"/>
      <c r="J535" s="55"/>
      <c r="K535" s="55"/>
      <c r="L535" s="399"/>
      <c r="M535" s="399"/>
      <c r="N535" s="55"/>
      <c r="O535" s="55"/>
      <c r="P535" s="55"/>
      <c r="Q535" s="399"/>
      <c r="R535" s="399"/>
      <c r="S535" s="55"/>
      <c r="T535" s="55"/>
      <c r="U535" s="55"/>
      <c r="V535" s="399"/>
      <c r="W535" s="399"/>
      <c r="X535" s="55"/>
      <c r="Y535" s="55"/>
      <c r="Z535" s="55"/>
      <c r="AA535" s="399"/>
      <c r="AB535" s="399"/>
      <c r="AC535" s="55"/>
      <c r="AD535" s="55"/>
      <c r="AE535" s="55"/>
      <c r="AF535" s="55"/>
      <c r="AG535" s="55"/>
      <c r="AH535" s="55"/>
      <c r="AI535" s="55"/>
      <c r="AJ535" s="55"/>
      <c r="AK535" s="55"/>
    </row>
    <row r="536" spans="2:37" ht="15.75" customHeight="1">
      <c r="B536" s="55"/>
      <c r="C536" s="55"/>
      <c r="D536" s="55"/>
      <c r="E536" s="55"/>
      <c r="F536" s="55"/>
      <c r="G536" s="55"/>
      <c r="H536" s="399"/>
      <c r="I536" s="55"/>
      <c r="J536" s="55"/>
      <c r="K536" s="55"/>
      <c r="L536" s="399"/>
      <c r="M536" s="399"/>
      <c r="N536" s="55"/>
      <c r="O536" s="55"/>
      <c r="P536" s="55"/>
      <c r="Q536" s="399"/>
      <c r="R536" s="399"/>
      <c r="S536" s="55"/>
      <c r="T536" s="55"/>
      <c r="U536" s="55"/>
      <c r="V536" s="399"/>
      <c r="W536" s="399"/>
      <c r="X536" s="55"/>
      <c r="Y536" s="55"/>
      <c r="Z536" s="55"/>
      <c r="AA536" s="399"/>
      <c r="AB536" s="399"/>
      <c r="AC536" s="55"/>
      <c r="AD536" s="55"/>
      <c r="AE536" s="55"/>
      <c r="AF536" s="55"/>
      <c r="AG536" s="55"/>
      <c r="AH536" s="55"/>
      <c r="AI536" s="55"/>
      <c r="AJ536" s="55"/>
      <c r="AK536" s="55"/>
    </row>
    <row r="537" spans="2:37" ht="15.75" customHeight="1">
      <c r="B537" s="55"/>
      <c r="C537" s="55"/>
      <c r="D537" s="55"/>
      <c r="E537" s="55"/>
      <c r="F537" s="55"/>
      <c r="G537" s="55"/>
      <c r="H537" s="399"/>
      <c r="I537" s="55"/>
      <c r="J537" s="55"/>
      <c r="K537" s="55"/>
      <c r="L537" s="399"/>
      <c r="M537" s="399"/>
      <c r="N537" s="55"/>
      <c r="O537" s="55"/>
      <c r="P537" s="55"/>
      <c r="Q537" s="399"/>
      <c r="R537" s="399"/>
      <c r="S537" s="55"/>
      <c r="T537" s="55"/>
      <c r="U537" s="55"/>
      <c r="V537" s="399"/>
      <c r="W537" s="399"/>
      <c r="X537" s="55"/>
      <c r="Y537" s="55"/>
      <c r="Z537" s="55"/>
      <c r="AA537" s="399"/>
      <c r="AB537" s="399"/>
      <c r="AC537" s="55"/>
      <c r="AD537" s="55"/>
      <c r="AE537" s="55"/>
      <c r="AF537" s="55"/>
      <c r="AG537" s="55"/>
      <c r="AH537" s="55"/>
      <c r="AI537" s="55"/>
      <c r="AJ537" s="55"/>
      <c r="AK537" s="55"/>
    </row>
    <row r="538" spans="2:37" ht="15.75" customHeight="1">
      <c r="B538" s="55"/>
      <c r="C538" s="55"/>
      <c r="D538" s="55"/>
      <c r="E538" s="55"/>
      <c r="F538" s="55"/>
      <c r="G538" s="55"/>
      <c r="H538" s="399"/>
      <c r="I538" s="55"/>
      <c r="J538" s="55"/>
      <c r="K538" s="55"/>
      <c r="L538" s="399"/>
      <c r="M538" s="399"/>
      <c r="N538" s="55"/>
      <c r="O538" s="55"/>
      <c r="P538" s="55"/>
      <c r="Q538" s="399"/>
      <c r="R538" s="399"/>
      <c r="S538" s="55"/>
      <c r="T538" s="55"/>
      <c r="U538" s="55"/>
      <c r="V538" s="399"/>
      <c r="W538" s="399"/>
      <c r="X538" s="55"/>
      <c r="Y538" s="55"/>
      <c r="Z538" s="55"/>
      <c r="AA538" s="399"/>
      <c r="AB538" s="399"/>
      <c r="AC538" s="55"/>
      <c r="AD538" s="55"/>
      <c r="AE538" s="55"/>
      <c r="AF538" s="55"/>
      <c r="AG538" s="55"/>
      <c r="AH538" s="55"/>
      <c r="AI538" s="55"/>
      <c r="AJ538" s="55"/>
      <c r="AK538" s="55"/>
    </row>
    <row r="539" spans="2:37" ht="15.75" customHeight="1">
      <c r="B539" s="55"/>
      <c r="C539" s="55"/>
      <c r="D539" s="55"/>
      <c r="E539" s="55"/>
      <c r="F539" s="55"/>
      <c r="G539" s="55"/>
      <c r="H539" s="399"/>
      <c r="I539" s="55"/>
      <c r="J539" s="55"/>
      <c r="K539" s="55"/>
      <c r="L539" s="399"/>
      <c r="M539" s="399"/>
      <c r="N539" s="55"/>
      <c r="O539" s="55"/>
      <c r="P539" s="55"/>
      <c r="Q539" s="399"/>
      <c r="R539" s="399"/>
      <c r="S539" s="55"/>
      <c r="T539" s="55"/>
      <c r="U539" s="55"/>
      <c r="V539" s="399"/>
      <c r="W539" s="399"/>
      <c r="X539" s="55"/>
      <c r="Y539" s="55"/>
      <c r="Z539" s="55"/>
      <c r="AA539" s="399"/>
      <c r="AB539" s="399"/>
      <c r="AC539" s="55"/>
      <c r="AD539" s="55"/>
      <c r="AE539" s="55"/>
      <c r="AF539" s="55"/>
      <c r="AG539" s="55"/>
      <c r="AH539" s="55"/>
      <c r="AI539" s="55"/>
      <c r="AJ539" s="55"/>
      <c r="AK539" s="55"/>
    </row>
    <row r="540" spans="2:37" ht="15.75" customHeight="1">
      <c r="B540" s="55"/>
      <c r="C540" s="55"/>
      <c r="D540" s="55"/>
      <c r="E540" s="55"/>
      <c r="F540" s="55"/>
      <c r="G540" s="55"/>
      <c r="H540" s="399"/>
      <c r="I540" s="55"/>
      <c r="J540" s="55"/>
      <c r="K540" s="55"/>
      <c r="L540" s="399"/>
      <c r="M540" s="399"/>
      <c r="N540" s="55"/>
      <c r="O540" s="55"/>
      <c r="P540" s="55"/>
      <c r="Q540" s="399"/>
      <c r="R540" s="399"/>
      <c r="S540" s="55"/>
      <c r="T540" s="55"/>
      <c r="U540" s="55"/>
      <c r="V540" s="399"/>
      <c r="W540" s="399"/>
      <c r="X540" s="55"/>
      <c r="Y540" s="55"/>
      <c r="Z540" s="55"/>
      <c r="AA540" s="399"/>
      <c r="AB540" s="399"/>
      <c r="AC540" s="55"/>
      <c r="AD540" s="55"/>
      <c r="AE540" s="55"/>
      <c r="AF540" s="55"/>
      <c r="AG540" s="55"/>
      <c r="AH540" s="55"/>
      <c r="AI540" s="55"/>
      <c r="AJ540" s="55"/>
      <c r="AK540" s="55"/>
    </row>
    <row r="541" spans="2:37" ht="15.75" customHeight="1">
      <c r="B541" s="55"/>
      <c r="C541" s="55"/>
      <c r="D541" s="55"/>
      <c r="E541" s="55"/>
      <c r="F541" s="55"/>
      <c r="G541" s="55"/>
      <c r="H541" s="399"/>
      <c r="I541" s="55"/>
      <c r="J541" s="55"/>
      <c r="K541" s="55"/>
      <c r="L541" s="399"/>
      <c r="M541" s="399"/>
      <c r="N541" s="55"/>
      <c r="O541" s="55"/>
      <c r="P541" s="55"/>
      <c r="Q541" s="399"/>
      <c r="R541" s="399"/>
      <c r="S541" s="55"/>
      <c r="T541" s="55"/>
      <c r="U541" s="55"/>
      <c r="V541" s="399"/>
      <c r="W541" s="399"/>
      <c r="X541" s="55"/>
      <c r="Y541" s="55"/>
      <c r="Z541" s="55"/>
      <c r="AA541" s="399"/>
      <c r="AB541" s="399"/>
      <c r="AC541" s="55"/>
      <c r="AD541" s="55"/>
      <c r="AE541" s="55"/>
      <c r="AF541" s="55"/>
      <c r="AG541" s="55"/>
      <c r="AH541" s="55"/>
      <c r="AI541" s="55"/>
      <c r="AJ541" s="55"/>
      <c r="AK541" s="55"/>
    </row>
    <row r="542" spans="2:37" ht="15.75" customHeight="1">
      <c r="B542" s="55"/>
      <c r="C542" s="55"/>
      <c r="D542" s="55"/>
      <c r="E542" s="55"/>
      <c r="F542" s="55"/>
      <c r="G542" s="55"/>
      <c r="H542" s="399"/>
      <c r="I542" s="55"/>
      <c r="J542" s="55"/>
      <c r="K542" s="55"/>
      <c r="L542" s="399"/>
      <c r="M542" s="399"/>
      <c r="N542" s="55"/>
      <c r="O542" s="55"/>
      <c r="P542" s="55"/>
      <c r="Q542" s="399"/>
      <c r="R542" s="399"/>
      <c r="S542" s="55"/>
      <c r="T542" s="55"/>
      <c r="U542" s="55"/>
      <c r="V542" s="399"/>
      <c r="W542" s="399"/>
      <c r="X542" s="55"/>
      <c r="Y542" s="55"/>
      <c r="Z542" s="55"/>
      <c r="AA542" s="399"/>
      <c r="AB542" s="399"/>
      <c r="AC542" s="55"/>
      <c r="AD542" s="55"/>
      <c r="AE542" s="55"/>
      <c r="AF542" s="55"/>
      <c r="AG542" s="55"/>
      <c r="AH542" s="55"/>
      <c r="AI542" s="55"/>
      <c r="AJ542" s="55"/>
      <c r="AK542" s="55"/>
    </row>
    <row r="543" spans="2:37" ht="15.75" customHeight="1">
      <c r="B543" s="55"/>
      <c r="C543" s="55"/>
      <c r="D543" s="55"/>
      <c r="E543" s="55"/>
      <c r="F543" s="55"/>
      <c r="G543" s="55"/>
      <c r="H543" s="399"/>
      <c r="I543" s="55"/>
      <c r="J543" s="55"/>
      <c r="K543" s="55"/>
      <c r="L543" s="399"/>
      <c r="M543" s="399"/>
      <c r="N543" s="55"/>
      <c r="O543" s="55"/>
      <c r="P543" s="55"/>
      <c r="Q543" s="399"/>
      <c r="R543" s="399"/>
      <c r="S543" s="55"/>
      <c r="T543" s="55"/>
      <c r="U543" s="55"/>
      <c r="V543" s="399"/>
      <c r="W543" s="399"/>
      <c r="X543" s="55"/>
      <c r="Y543" s="55"/>
      <c r="Z543" s="55"/>
      <c r="AA543" s="399"/>
      <c r="AB543" s="399"/>
      <c r="AC543" s="55"/>
      <c r="AD543" s="55"/>
      <c r="AE543" s="55"/>
      <c r="AF543" s="55"/>
      <c r="AG543" s="55"/>
      <c r="AH543" s="55"/>
      <c r="AI543" s="55"/>
      <c r="AJ543" s="55"/>
      <c r="AK543" s="55"/>
    </row>
    <row r="544" spans="2:37" ht="15.75" customHeight="1">
      <c r="B544" s="55"/>
      <c r="C544" s="55"/>
      <c r="D544" s="55"/>
      <c r="E544" s="55"/>
      <c r="F544" s="55"/>
      <c r="G544" s="55"/>
      <c r="H544" s="399"/>
      <c r="I544" s="55"/>
      <c r="J544" s="55"/>
      <c r="K544" s="55"/>
      <c r="L544" s="399"/>
      <c r="M544" s="399"/>
      <c r="N544" s="55"/>
      <c r="O544" s="55"/>
      <c r="P544" s="55"/>
      <c r="Q544" s="399"/>
      <c r="R544" s="399"/>
      <c r="S544" s="55"/>
      <c r="T544" s="55"/>
      <c r="U544" s="55"/>
      <c r="V544" s="399"/>
      <c r="W544" s="399"/>
      <c r="X544" s="55"/>
      <c r="Y544" s="55"/>
      <c r="Z544" s="55"/>
      <c r="AA544" s="399"/>
      <c r="AB544" s="399"/>
      <c r="AC544" s="55"/>
      <c r="AD544" s="55"/>
      <c r="AE544" s="55"/>
      <c r="AF544" s="55"/>
      <c r="AG544" s="55"/>
      <c r="AH544" s="55"/>
      <c r="AI544" s="55"/>
      <c r="AJ544" s="55"/>
      <c r="AK544" s="55"/>
    </row>
    <row r="545" spans="2:37" ht="15.75" customHeight="1">
      <c r="B545" s="55"/>
      <c r="C545" s="55"/>
      <c r="D545" s="55"/>
      <c r="E545" s="55"/>
      <c r="F545" s="55"/>
      <c r="G545" s="55"/>
      <c r="H545" s="399"/>
      <c r="I545" s="55"/>
      <c r="J545" s="55"/>
      <c r="K545" s="55"/>
      <c r="L545" s="399"/>
      <c r="M545" s="399"/>
      <c r="N545" s="55"/>
      <c r="O545" s="55"/>
      <c r="P545" s="55"/>
      <c r="Q545" s="399"/>
      <c r="R545" s="399"/>
      <c r="S545" s="55"/>
      <c r="T545" s="55"/>
      <c r="U545" s="55"/>
      <c r="V545" s="399"/>
      <c r="W545" s="399"/>
      <c r="X545" s="55"/>
      <c r="Y545" s="55"/>
      <c r="Z545" s="55"/>
      <c r="AA545" s="399"/>
      <c r="AB545" s="399"/>
      <c r="AC545" s="55"/>
      <c r="AD545" s="55"/>
      <c r="AE545" s="55"/>
      <c r="AF545" s="55"/>
      <c r="AG545" s="55"/>
      <c r="AH545" s="55"/>
      <c r="AI545" s="55"/>
      <c r="AJ545" s="55"/>
      <c r="AK545" s="55"/>
    </row>
    <row r="546" spans="2:37" ht="15.75" customHeight="1">
      <c r="B546" s="55"/>
      <c r="C546" s="55"/>
      <c r="D546" s="55"/>
      <c r="E546" s="55"/>
      <c r="F546" s="55"/>
      <c r="G546" s="55"/>
      <c r="H546" s="399"/>
      <c r="I546" s="55"/>
      <c r="J546" s="55"/>
      <c r="K546" s="55"/>
      <c r="L546" s="399"/>
      <c r="M546" s="399"/>
      <c r="N546" s="55"/>
      <c r="O546" s="55"/>
      <c r="P546" s="55"/>
      <c r="Q546" s="399"/>
      <c r="R546" s="399"/>
      <c r="S546" s="55"/>
      <c r="T546" s="55"/>
      <c r="U546" s="55"/>
      <c r="V546" s="399"/>
      <c r="W546" s="399"/>
      <c r="X546" s="55"/>
      <c r="Y546" s="55"/>
      <c r="Z546" s="55"/>
      <c r="AA546" s="399"/>
      <c r="AB546" s="399"/>
      <c r="AC546" s="55"/>
      <c r="AD546" s="55"/>
      <c r="AE546" s="55"/>
      <c r="AF546" s="55"/>
      <c r="AG546" s="55"/>
      <c r="AH546" s="55"/>
      <c r="AI546" s="55"/>
      <c r="AJ546" s="55"/>
      <c r="AK546" s="55"/>
    </row>
    <row r="547" spans="2:37" ht="15.75" customHeight="1">
      <c r="B547" s="55"/>
      <c r="C547" s="55"/>
      <c r="D547" s="55"/>
      <c r="E547" s="55"/>
      <c r="F547" s="55"/>
      <c r="G547" s="55"/>
      <c r="H547" s="399"/>
      <c r="I547" s="55"/>
      <c r="J547" s="55"/>
      <c r="K547" s="55"/>
      <c r="L547" s="399"/>
      <c r="M547" s="399"/>
      <c r="N547" s="55"/>
      <c r="O547" s="55"/>
      <c r="P547" s="55"/>
      <c r="Q547" s="399"/>
      <c r="R547" s="399"/>
      <c r="S547" s="55"/>
      <c r="T547" s="55"/>
      <c r="U547" s="55"/>
      <c r="V547" s="399"/>
      <c r="W547" s="399"/>
      <c r="X547" s="55"/>
      <c r="Y547" s="55"/>
      <c r="Z547" s="55"/>
      <c r="AA547" s="399"/>
      <c r="AB547" s="399"/>
      <c r="AC547" s="55"/>
      <c r="AD547" s="55"/>
      <c r="AE547" s="55"/>
      <c r="AF547" s="55"/>
      <c r="AG547" s="55"/>
      <c r="AH547" s="55"/>
      <c r="AI547" s="55"/>
      <c r="AJ547" s="55"/>
      <c r="AK547" s="55"/>
    </row>
    <row r="548" spans="2:37" ht="15.75" customHeight="1">
      <c r="B548" s="55"/>
      <c r="C548" s="55"/>
      <c r="D548" s="55"/>
      <c r="E548" s="55"/>
      <c r="F548" s="55"/>
      <c r="G548" s="55"/>
      <c r="H548" s="399"/>
      <c r="I548" s="55"/>
      <c r="J548" s="55"/>
      <c r="K548" s="55"/>
      <c r="L548" s="399"/>
      <c r="M548" s="399"/>
      <c r="N548" s="55"/>
      <c r="O548" s="55"/>
      <c r="P548" s="55"/>
      <c r="Q548" s="399"/>
      <c r="R548" s="399"/>
      <c r="S548" s="55"/>
      <c r="T548" s="55"/>
      <c r="U548" s="55"/>
      <c r="V548" s="399"/>
      <c r="W548" s="399"/>
      <c r="X548" s="55"/>
      <c r="Y548" s="55"/>
      <c r="Z548" s="55"/>
      <c r="AA548" s="399"/>
      <c r="AB548" s="399"/>
      <c r="AC548" s="55"/>
      <c r="AD548" s="55"/>
      <c r="AE548" s="55"/>
      <c r="AF548" s="55"/>
      <c r="AG548" s="55"/>
      <c r="AH548" s="55"/>
      <c r="AI548" s="55"/>
      <c r="AJ548" s="55"/>
      <c r="AK548" s="55"/>
    </row>
    <row r="549" spans="2:37" ht="15.75" customHeight="1">
      <c r="B549" s="55"/>
      <c r="C549" s="55"/>
      <c r="D549" s="55"/>
      <c r="E549" s="55"/>
      <c r="F549" s="55"/>
      <c r="G549" s="55"/>
      <c r="H549" s="399"/>
      <c r="I549" s="55"/>
      <c r="J549" s="55"/>
      <c r="K549" s="55"/>
      <c r="L549" s="399"/>
      <c r="M549" s="399"/>
      <c r="N549" s="55"/>
      <c r="O549" s="55"/>
      <c r="P549" s="55"/>
      <c r="Q549" s="399"/>
      <c r="R549" s="399"/>
      <c r="S549" s="55"/>
      <c r="T549" s="55"/>
      <c r="U549" s="55"/>
      <c r="V549" s="399"/>
      <c r="W549" s="399"/>
      <c r="X549" s="55"/>
      <c r="Y549" s="55"/>
      <c r="Z549" s="55"/>
      <c r="AA549" s="399"/>
      <c r="AB549" s="399"/>
      <c r="AC549" s="55"/>
      <c r="AD549" s="55"/>
      <c r="AE549" s="55"/>
      <c r="AF549" s="55"/>
      <c r="AG549" s="55"/>
      <c r="AH549" s="55"/>
      <c r="AI549" s="55"/>
      <c r="AJ549" s="55"/>
      <c r="AK549" s="55"/>
    </row>
    <row r="550" spans="2:37" ht="15.75" customHeight="1">
      <c r="B550" s="55"/>
      <c r="C550" s="55"/>
      <c r="D550" s="55"/>
      <c r="E550" s="55"/>
      <c r="F550" s="55"/>
      <c r="G550" s="55"/>
      <c r="H550" s="399"/>
      <c r="I550" s="55"/>
      <c r="J550" s="55"/>
      <c r="K550" s="55"/>
      <c r="L550" s="399"/>
      <c r="M550" s="399"/>
      <c r="N550" s="55"/>
      <c r="O550" s="55"/>
      <c r="P550" s="55"/>
      <c r="Q550" s="399"/>
      <c r="R550" s="399"/>
      <c r="S550" s="55"/>
      <c r="T550" s="55"/>
      <c r="U550" s="55"/>
      <c r="V550" s="399"/>
      <c r="W550" s="399"/>
      <c r="X550" s="55"/>
      <c r="Y550" s="55"/>
      <c r="Z550" s="55"/>
      <c r="AA550" s="399"/>
      <c r="AB550" s="399"/>
      <c r="AC550" s="55"/>
      <c r="AD550" s="55"/>
      <c r="AE550" s="55"/>
      <c r="AF550" s="55"/>
      <c r="AG550" s="55"/>
      <c r="AH550" s="55"/>
      <c r="AI550" s="55"/>
      <c r="AJ550" s="55"/>
      <c r="AK550" s="55"/>
    </row>
    <row r="551" spans="2:37" ht="15.75" customHeight="1">
      <c r="B551" s="55"/>
      <c r="C551" s="55"/>
      <c r="D551" s="55"/>
      <c r="E551" s="55"/>
      <c r="F551" s="55"/>
      <c r="G551" s="55"/>
      <c r="H551" s="399"/>
      <c r="I551" s="55"/>
      <c r="J551" s="55"/>
      <c r="K551" s="55"/>
      <c r="L551" s="399"/>
      <c r="M551" s="399"/>
      <c r="N551" s="55"/>
      <c r="O551" s="55"/>
      <c r="P551" s="55"/>
      <c r="Q551" s="399"/>
      <c r="R551" s="399"/>
      <c r="S551" s="55"/>
      <c r="T551" s="55"/>
      <c r="U551" s="55"/>
      <c r="V551" s="399"/>
      <c r="W551" s="399"/>
      <c r="X551" s="55"/>
      <c r="Y551" s="55"/>
      <c r="Z551" s="55"/>
      <c r="AA551" s="399"/>
      <c r="AB551" s="399"/>
      <c r="AC551" s="55"/>
      <c r="AD551" s="55"/>
      <c r="AE551" s="55"/>
      <c r="AF551" s="55"/>
      <c r="AG551" s="55"/>
      <c r="AH551" s="55"/>
      <c r="AI551" s="55"/>
      <c r="AJ551" s="55"/>
      <c r="AK551" s="55"/>
    </row>
    <row r="552" spans="2:37" ht="15.75" customHeight="1">
      <c r="B552" s="55"/>
      <c r="C552" s="55"/>
      <c r="D552" s="55"/>
      <c r="E552" s="55"/>
      <c r="F552" s="55"/>
      <c r="G552" s="55"/>
      <c r="H552" s="399"/>
      <c r="I552" s="55"/>
      <c r="J552" s="55"/>
      <c r="K552" s="55"/>
      <c r="L552" s="399"/>
      <c r="M552" s="399"/>
      <c r="N552" s="55"/>
      <c r="O552" s="55"/>
      <c r="P552" s="55"/>
      <c r="Q552" s="399"/>
      <c r="R552" s="399"/>
      <c r="S552" s="55"/>
      <c r="T552" s="55"/>
      <c r="U552" s="55"/>
      <c r="V552" s="399"/>
      <c r="W552" s="399"/>
      <c r="X552" s="55"/>
      <c r="Y552" s="55"/>
      <c r="Z552" s="55"/>
      <c r="AA552" s="399"/>
      <c r="AB552" s="399"/>
      <c r="AC552" s="55"/>
      <c r="AD552" s="55"/>
      <c r="AE552" s="55"/>
      <c r="AF552" s="55"/>
      <c r="AG552" s="55"/>
      <c r="AH552" s="55"/>
      <c r="AI552" s="55"/>
      <c r="AJ552" s="55"/>
      <c r="AK552" s="55"/>
    </row>
    <row r="553" spans="2:37" ht="15.75" customHeight="1">
      <c r="B553" s="55"/>
      <c r="C553" s="55"/>
      <c r="D553" s="55"/>
      <c r="E553" s="55"/>
      <c r="F553" s="55"/>
      <c r="G553" s="55"/>
      <c r="H553" s="399"/>
      <c r="I553" s="55"/>
      <c r="J553" s="55"/>
      <c r="K553" s="55"/>
      <c r="L553" s="399"/>
      <c r="M553" s="399"/>
      <c r="N553" s="55"/>
      <c r="O553" s="55"/>
      <c r="P553" s="55"/>
      <c r="Q553" s="399"/>
      <c r="R553" s="399"/>
      <c r="S553" s="55"/>
      <c r="T553" s="55"/>
      <c r="U553" s="55"/>
      <c r="V553" s="399"/>
      <c r="W553" s="399"/>
      <c r="X553" s="55"/>
      <c r="Y553" s="55"/>
      <c r="Z553" s="55"/>
      <c r="AA553" s="399"/>
      <c r="AB553" s="399"/>
      <c r="AC553" s="55"/>
      <c r="AD553" s="55"/>
      <c r="AE553" s="55"/>
      <c r="AF553" s="55"/>
      <c r="AG553" s="55"/>
      <c r="AH553" s="55"/>
      <c r="AI553" s="55"/>
      <c r="AJ553" s="55"/>
      <c r="AK553" s="55"/>
    </row>
    <row r="554" spans="2:37" ht="15.75" customHeight="1">
      <c r="B554" s="55"/>
      <c r="C554" s="55"/>
      <c r="D554" s="55"/>
      <c r="E554" s="55"/>
      <c r="F554" s="55"/>
      <c r="G554" s="55"/>
      <c r="H554" s="399"/>
      <c r="I554" s="55"/>
      <c r="J554" s="55"/>
      <c r="K554" s="55"/>
      <c r="L554" s="399"/>
      <c r="M554" s="399"/>
      <c r="N554" s="55"/>
      <c r="O554" s="55"/>
      <c r="P554" s="55"/>
      <c r="Q554" s="399"/>
      <c r="R554" s="399"/>
      <c r="S554" s="55"/>
      <c r="T554" s="55"/>
      <c r="U554" s="55"/>
      <c r="V554" s="399"/>
      <c r="W554" s="399"/>
      <c r="X554" s="55"/>
      <c r="Y554" s="55"/>
      <c r="Z554" s="55"/>
      <c r="AA554" s="399"/>
      <c r="AB554" s="399"/>
      <c r="AC554" s="55"/>
      <c r="AD554" s="55"/>
      <c r="AE554" s="55"/>
      <c r="AF554" s="55"/>
      <c r="AG554" s="55"/>
      <c r="AH554" s="55"/>
      <c r="AI554" s="55"/>
      <c r="AJ554" s="55"/>
      <c r="AK554" s="55"/>
    </row>
    <row r="555" spans="2:37" ht="15.75" customHeight="1">
      <c r="B555" s="55"/>
      <c r="C555" s="55"/>
      <c r="D555" s="55"/>
      <c r="E555" s="55"/>
      <c r="F555" s="55"/>
      <c r="G555" s="55"/>
      <c r="H555" s="399"/>
      <c r="I555" s="55"/>
      <c r="J555" s="55"/>
      <c r="K555" s="55"/>
      <c r="L555" s="399"/>
      <c r="M555" s="399"/>
      <c r="N555" s="55"/>
      <c r="O555" s="55"/>
      <c r="P555" s="55"/>
      <c r="Q555" s="399"/>
      <c r="R555" s="399"/>
      <c r="S555" s="55"/>
      <c r="T555" s="55"/>
      <c r="U555" s="55"/>
      <c r="V555" s="399"/>
      <c r="W555" s="399"/>
      <c r="X555" s="55"/>
      <c r="Y555" s="55"/>
      <c r="Z555" s="55"/>
      <c r="AA555" s="399"/>
      <c r="AB555" s="399"/>
      <c r="AC555" s="55"/>
      <c r="AD555" s="55"/>
      <c r="AE555" s="55"/>
      <c r="AF555" s="55"/>
      <c r="AG555" s="55"/>
      <c r="AH555" s="55"/>
      <c r="AI555" s="55"/>
      <c r="AJ555" s="55"/>
      <c r="AK555" s="55"/>
    </row>
    <row r="556" spans="2:37" ht="15.75" customHeight="1">
      <c r="B556" s="55"/>
      <c r="C556" s="55"/>
      <c r="D556" s="55"/>
      <c r="E556" s="55"/>
      <c r="F556" s="55"/>
      <c r="G556" s="55"/>
      <c r="H556" s="399"/>
      <c r="I556" s="55"/>
      <c r="J556" s="55"/>
      <c r="K556" s="55"/>
      <c r="L556" s="399"/>
      <c r="M556" s="399"/>
      <c r="N556" s="55"/>
      <c r="O556" s="55"/>
      <c r="P556" s="55"/>
      <c r="Q556" s="399"/>
      <c r="R556" s="399"/>
      <c r="S556" s="55"/>
      <c r="T556" s="55"/>
      <c r="U556" s="55"/>
      <c r="V556" s="399"/>
      <c r="W556" s="399"/>
      <c r="X556" s="55"/>
      <c r="Y556" s="55"/>
      <c r="Z556" s="55"/>
      <c r="AA556" s="399"/>
      <c r="AB556" s="399"/>
      <c r="AC556" s="55"/>
      <c r="AD556" s="55"/>
      <c r="AE556" s="55"/>
      <c r="AF556" s="55"/>
      <c r="AG556" s="55"/>
      <c r="AH556" s="55"/>
      <c r="AI556" s="55"/>
      <c r="AJ556" s="55"/>
      <c r="AK556" s="55"/>
    </row>
    <row r="557" spans="2:37" ht="15.75" customHeight="1">
      <c r="B557" s="55"/>
      <c r="C557" s="55"/>
      <c r="D557" s="55"/>
      <c r="E557" s="55"/>
      <c r="F557" s="55"/>
      <c r="G557" s="55"/>
      <c r="H557" s="399"/>
      <c r="I557" s="55"/>
      <c r="J557" s="55"/>
      <c r="K557" s="55"/>
      <c r="L557" s="399"/>
      <c r="M557" s="399"/>
      <c r="N557" s="55"/>
      <c r="O557" s="55"/>
      <c r="P557" s="55"/>
      <c r="Q557" s="399"/>
      <c r="R557" s="399"/>
      <c r="S557" s="55"/>
      <c r="T557" s="55"/>
      <c r="U557" s="55"/>
      <c r="V557" s="399"/>
      <c r="W557" s="399"/>
      <c r="X557" s="55"/>
      <c r="Y557" s="55"/>
      <c r="Z557" s="55"/>
      <c r="AA557" s="399"/>
      <c r="AB557" s="399"/>
      <c r="AC557" s="55"/>
      <c r="AD557" s="55"/>
      <c r="AE557" s="55"/>
      <c r="AF557" s="55"/>
      <c r="AG557" s="55"/>
      <c r="AH557" s="55"/>
      <c r="AI557" s="55"/>
      <c r="AJ557" s="55"/>
      <c r="AK557" s="55"/>
    </row>
    <row r="558" spans="2:37" ht="15.75" customHeight="1">
      <c r="B558" s="55"/>
      <c r="C558" s="55"/>
      <c r="D558" s="55"/>
      <c r="E558" s="55"/>
      <c r="F558" s="55"/>
      <c r="G558" s="55"/>
      <c r="H558" s="399"/>
      <c r="I558" s="55"/>
      <c r="J558" s="55"/>
      <c r="K558" s="55"/>
      <c r="L558" s="399"/>
      <c r="M558" s="399"/>
      <c r="N558" s="55"/>
      <c r="O558" s="55"/>
      <c r="P558" s="55"/>
      <c r="Q558" s="399"/>
      <c r="R558" s="399"/>
      <c r="S558" s="55"/>
      <c r="T558" s="55"/>
      <c r="U558" s="55"/>
      <c r="V558" s="399"/>
      <c r="W558" s="399"/>
      <c r="X558" s="55"/>
      <c r="Y558" s="55"/>
      <c r="Z558" s="55"/>
      <c r="AA558" s="399"/>
      <c r="AB558" s="399"/>
      <c r="AC558" s="55"/>
      <c r="AD558" s="55"/>
      <c r="AE558" s="55"/>
      <c r="AF558" s="55"/>
      <c r="AG558" s="55"/>
      <c r="AH558" s="55"/>
      <c r="AI558" s="55"/>
      <c r="AJ558" s="55"/>
      <c r="AK558" s="55"/>
    </row>
    <row r="559" spans="2:37" ht="15.75" customHeight="1">
      <c r="B559" s="55"/>
      <c r="C559" s="55"/>
      <c r="D559" s="55"/>
      <c r="E559" s="55"/>
      <c r="F559" s="55"/>
      <c r="G559" s="55"/>
      <c r="H559" s="399"/>
      <c r="I559" s="55"/>
      <c r="J559" s="55"/>
      <c r="K559" s="55"/>
      <c r="L559" s="399"/>
      <c r="M559" s="399"/>
      <c r="N559" s="55"/>
      <c r="O559" s="55"/>
      <c r="P559" s="55"/>
      <c r="Q559" s="399"/>
      <c r="R559" s="399"/>
      <c r="S559" s="55"/>
      <c r="T559" s="55"/>
      <c r="U559" s="55"/>
      <c r="V559" s="399"/>
      <c r="W559" s="399"/>
      <c r="X559" s="55"/>
      <c r="Y559" s="55"/>
      <c r="Z559" s="55"/>
      <c r="AA559" s="399"/>
      <c r="AB559" s="399"/>
      <c r="AC559" s="55"/>
      <c r="AD559" s="55"/>
      <c r="AE559" s="55"/>
      <c r="AF559" s="55"/>
      <c r="AG559" s="55"/>
      <c r="AH559" s="55"/>
      <c r="AI559" s="55"/>
      <c r="AJ559" s="55"/>
      <c r="AK559" s="55"/>
    </row>
    <row r="560" spans="2:37" ht="15.75" customHeight="1">
      <c r="B560" s="55"/>
      <c r="C560" s="55"/>
      <c r="D560" s="55"/>
      <c r="E560" s="55"/>
      <c r="F560" s="55"/>
      <c r="G560" s="55"/>
      <c r="H560" s="399"/>
      <c r="I560" s="55"/>
      <c r="J560" s="55"/>
      <c r="K560" s="55"/>
      <c r="L560" s="399"/>
      <c r="M560" s="399"/>
      <c r="N560" s="55"/>
      <c r="O560" s="55"/>
      <c r="P560" s="55"/>
      <c r="Q560" s="399"/>
      <c r="R560" s="399"/>
      <c r="S560" s="55"/>
      <c r="T560" s="55"/>
      <c r="U560" s="55"/>
      <c r="V560" s="399"/>
      <c r="W560" s="399"/>
      <c r="X560" s="55"/>
      <c r="Y560" s="55"/>
      <c r="Z560" s="55"/>
      <c r="AA560" s="399"/>
      <c r="AB560" s="399"/>
      <c r="AC560" s="55"/>
      <c r="AD560" s="55"/>
      <c r="AE560" s="55"/>
      <c r="AF560" s="55"/>
      <c r="AG560" s="55"/>
      <c r="AH560" s="55"/>
      <c r="AI560" s="55"/>
      <c r="AJ560" s="55"/>
      <c r="AK560" s="55"/>
    </row>
    <row r="561" spans="2:37" ht="15.75" customHeight="1">
      <c r="B561" s="55"/>
      <c r="C561" s="55"/>
      <c r="D561" s="55"/>
      <c r="E561" s="55"/>
      <c r="F561" s="55"/>
      <c r="G561" s="55"/>
      <c r="H561" s="399"/>
      <c r="I561" s="55"/>
      <c r="J561" s="55"/>
      <c r="K561" s="55"/>
      <c r="L561" s="399"/>
      <c r="M561" s="399"/>
      <c r="N561" s="55"/>
      <c r="O561" s="55"/>
      <c r="P561" s="55"/>
      <c r="Q561" s="399"/>
      <c r="R561" s="399"/>
      <c r="S561" s="55"/>
      <c r="T561" s="55"/>
      <c r="U561" s="55"/>
      <c r="V561" s="399"/>
      <c r="W561" s="399"/>
      <c r="X561" s="55"/>
      <c r="Y561" s="55"/>
      <c r="Z561" s="55"/>
      <c r="AA561" s="399"/>
      <c r="AB561" s="399"/>
      <c r="AC561" s="55"/>
      <c r="AD561" s="55"/>
      <c r="AE561" s="55"/>
      <c r="AF561" s="55"/>
      <c r="AG561" s="55"/>
      <c r="AH561" s="55"/>
      <c r="AI561" s="55"/>
      <c r="AJ561" s="55"/>
      <c r="AK561" s="55"/>
    </row>
    <row r="562" spans="2:37" ht="15.75" customHeight="1">
      <c r="B562" s="55"/>
      <c r="C562" s="55"/>
      <c r="D562" s="55"/>
      <c r="E562" s="55"/>
      <c r="F562" s="55"/>
      <c r="G562" s="55"/>
      <c r="H562" s="399"/>
      <c r="I562" s="55"/>
      <c r="J562" s="55"/>
      <c r="K562" s="55"/>
      <c r="L562" s="399"/>
      <c r="M562" s="399"/>
      <c r="N562" s="55"/>
      <c r="O562" s="55"/>
      <c r="P562" s="55"/>
      <c r="Q562" s="399"/>
      <c r="R562" s="399"/>
      <c r="S562" s="55"/>
      <c r="T562" s="55"/>
      <c r="U562" s="55"/>
      <c r="V562" s="399"/>
      <c r="W562" s="399"/>
      <c r="X562" s="55"/>
      <c r="Y562" s="55"/>
      <c r="Z562" s="55"/>
      <c r="AA562" s="399"/>
      <c r="AB562" s="399"/>
      <c r="AC562" s="55"/>
      <c r="AD562" s="55"/>
      <c r="AE562" s="55"/>
      <c r="AF562" s="55"/>
      <c r="AG562" s="55"/>
      <c r="AH562" s="55"/>
      <c r="AI562" s="55"/>
      <c r="AJ562" s="55"/>
      <c r="AK562" s="55"/>
    </row>
    <row r="563" spans="2:37" ht="15.75" customHeight="1">
      <c r="B563" s="55"/>
      <c r="C563" s="55"/>
      <c r="D563" s="55"/>
      <c r="E563" s="55"/>
      <c r="F563" s="55"/>
      <c r="G563" s="55"/>
      <c r="H563" s="399"/>
      <c r="I563" s="55"/>
      <c r="J563" s="55"/>
      <c r="K563" s="55"/>
      <c r="L563" s="399"/>
      <c r="M563" s="399"/>
      <c r="N563" s="55"/>
      <c r="O563" s="55"/>
      <c r="P563" s="55"/>
      <c r="Q563" s="399"/>
      <c r="R563" s="399"/>
      <c r="S563" s="55"/>
      <c r="T563" s="55"/>
      <c r="U563" s="55"/>
      <c r="V563" s="399"/>
      <c r="W563" s="399"/>
      <c r="X563" s="55"/>
      <c r="Y563" s="55"/>
      <c r="Z563" s="55"/>
      <c r="AA563" s="399"/>
      <c r="AB563" s="399"/>
      <c r="AC563" s="55"/>
      <c r="AD563" s="55"/>
      <c r="AE563" s="55"/>
      <c r="AF563" s="55"/>
      <c r="AG563" s="55"/>
      <c r="AH563" s="55"/>
      <c r="AI563" s="55"/>
      <c r="AJ563" s="55"/>
      <c r="AK563" s="55"/>
    </row>
    <row r="564" spans="2:37" ht="15.75" customHeight="1">
      <c r="B564" s="55"/>
      <c r="C564" s="55"/>
      <c r="D564" s="55"/>
      <c r="E564" s="55"/>
      <c r="F564" s="55"/>
      <c r="G564" s="55"/>
      <c r="H564" s="399"/>
      <c r="I564" s="55"/>
      <c r="J564" s="55"/>
      <c r="K564" s="55"/>
      <c r="L564" s="399"/>
      <c r="M564" s="399"/>
      <c r="N564" s="55"/>
      <c r="O564" s="55"/>
      <c r="P564" s="55"/>
      <c r="Q564" s="399"/>
      <c r="R564" s="399"/>
      <c r="S564" s="55"/>
      <c r="T564" s="55"/>
      <c r="U564" s="55"/>
      <c r="V564" s="399"/>
      <c r="W564" s="399"/>
      <c r="X564" s="55"/>
      <c r="Y564" s="55"/>
      <c r="Z564" s="55"/>
      <c r="AA564" s="399"/>
      <c r="AB564" s="399"/>
      <c r="AC564" s="55"/>
      <c r="AD564" s="55"/>
      <c r="AE564" s="55"/>
      <c r="AF564" s="55"/>
      <c r="AG564" s="55"/>
      <c r="AH564" s="55"/>
      <c r="AI564" s="55"/>
      <c r="AJ564" s="55"/>
      <c r="AK564" s="55"/>
    </row>
    <row r="565" spans="2:37" ht="15.75" customHeight="1">
      <c r="B565" s="55"/>
      <c r="C565" s="55"/>
      <c r="D565" s="55"/>
      <c r="E565" s="55"/>
      <c r="F565" s="55"/>
      <c r="G565" s="55"/>
      <c r="H565" s="399"/>
      <c r="I565" s="55"/>
      <c r="J565" s="55"/>
      <c r="K565" s="55"/>
      <c r="L565" s="399"/>
      <c r="M565" s="399"/>
      <c r="N565" s="55"/>
      <c r="O565" s="55"/>
      <c r="P565" s="55"/>
      <c r="Q565" s="399"/>
      <c r="R565" s="399"/>
      <c r="S565" s="55"/>
      <c r="T565" s="55"/>
      <c r="U565" s="55"/>
      <c r="V565" s="399"/>
      <c r="W565" s="399"/>
      <c r="X565" s="55"/>
      <c r="Y565" s="55"/>
      <c r="Z565" s="55"/>
      <c r="AA565" s="399"/>
      <c r="AB565" s="399"/>
      <c r="AC565" s="55"/>
      <c r="AD565" s="55"/>
      <c r="AE565" s="55"/>
      <c r="AF565" s="55"/>
      <c r="AG565" s="55"/>
      <c r="AH565" s="55"/>
      <c r="AI565" s="55"/>
      <c r="AJ565" s="55"/>
      <c r="AK565" s="55"/>
    </row>
    <row r="566" spans="2:37" ht="15.75" customHeight="1">
      <c r="B566" s="55"/>
      <c r="C566" s="55"/>
      <c r="D566" s="55"/>
      <c r="E566" s="55"/>
      <c r="F566" s="55"/>
      <c r="G566" s="55"/>
      <c r="H566" s="399"/>
      <c r="I566" s="55"/>
      <c r="J566" s="55"/>
      <c r="K566" s="55"/>
      <c r="L566" s="399"/>
      <c r="M566" s="399"/>
      <c r="N566" s="55"/>
      <c r="O566" s="55"/>
      <c r="P566" s="55"/>
      <c r="Q566" s="399"/>
      <c r="R566" s="399"/>
      <c r="S566" s="55"/>
      <c r="T566" s="55"/>
      <c r="U566" s="55"/>
      <c r="V566" s="399"/>
      <c r="W566" s="399"/>
      <c r="X566" s="55"/>
      <c r="Y566" s="55"/>
      <c r="Z566" s="55"/>
      <c r="AA566" s="399"/>
      <c r="AB566" s="399"/>
      <c r="AC566" s="55"/>
      <c r="AD566" s="55"/>
      <c r="AE566" s="55"/>
      <c r="AF566" s="55"/>
      <c r="AG566" s="55"/>
      <c r="AH566" s="55"/>
      <c r="AI566" s="55"/>
      <c r="AJ566" s="55"/>
      <c r="AK566" s="55"/>
    </row>
    <row r="567" spans="2:37" ht="15.75" customHeight="1">
      <c r="B567" s="55"/>
      <c r="C567" s="55"/>
      <c r="D567" s="55"/>
      <c r="E567" s="55"/>
      <c r="F567" s="55"/>
      <c r="G567" s="55"/>
      <c r="H567" s="399"/>
      <c r="I567" s="55"/>
      <c r="J567" s="55"/>
      <c r="K567" s="55"/>
      <c r="L567" s="399"/>
      <c r="M567" s="399"/>
      <c r="N567" s="55"/>
      <c r="O567" s="55"/>
      <c r="P567" s="55"/>
      <c r="Q567" s="399"/>
      <c r="R567" s="399"/>
      <c r="S567" s="55"/>
      <c r="T567" s="55"/>
      <c r="U567" s="55"/>
      <c r="V567" s="399"/>
      <c r="W567" s="399"/>
      <c r="X567" s="55"/>
      <c r="Y567" s="55"/>
      <c r="Z567" s="55"/>
      <c r="AA567" s="399"/>
      <c r="AB567" s="399"/>
      <c r="AC567" s="55"/>
      <c r="AD567" s="55"/>
      <c r="AE567" s="55"/>
      <c r="AF567" s="55"/>
      <c r="AG567" s="55"/>
      <c r="AH567" s="55"/>
      <c r="AI567" s="55"/>
      <c r="AJ567" s="55"/>
      <c r="AK567" s="55"/>
    </row>
    <row r="568" spans="2:37" ht="15.75" customHeight="1">
      <c r="B568" s="55"/>
      <c r="C568" s="55"/>
      <c r="D568" s="55"/>
      <c r="E568" s="55"/>
      <c r="F568" s="55"/>
      <c r="G568" s="55"/>
      <c r="H568" s="399"/>
      <c r="I568" s="55"/>
      <c r="J568" s="55"/>
      <c r="K568" s="55"/>
      <c r="L568" s="399"/>
      <c r="M568" s="399"/>
      <c r="N568" s="55"/>
      <c r="O568" s="55"/>
      <c r="P568" s="55"/>
      <c r="Q568" s="399"/>
      <c r="R568" s="399"/>
      <c r="S568" s="55"/>
      <c r="T568" s="55"/>
      <c r="U568" s="55"/>
      <c r="V568" s="399"/>
      <c r="W568" s="399"/>
      <c r="X568" s="55"/>
      <c r="Y568" s="55"/>
      <c r="Z568" s="55"/>
      <c r="AA568" s="399"/>
      <c r="AB568" s="399"/>
      <c r="AC568" s="55"/>
      <c r="AD568" s="55"/>
      <c r="AE568" s="55"/>
      <c r="AF568" s="55"/>
      <c r="AG568" s="55"/>
      <c r="AH568" s="55"/>
      <c r="AI568" s="55"/>
      <c r="AJ568" s="55"/>
      <c r="AK568" s="55"/>
    </row>
    <row r="569" spans="2:37" ht="15.75" customHeight="1">
      <c r="B569" s="55"/>
      <c r="C569" s="55"/>
      <c r="D569" s="55"/>
      <c r="E569" s="55"/>
      <c r="F569" s="55"/>
      <c r="G569" s="55"/>
      <c r="H569" s="399"/>
      <c r="I569" s="55"/>
      <c r="J569" s="55"/>
      <c r="K569" s="55"/>
      <c r="L569" s="399"/>
      <c r="M569" s="399"/>
      <c r="N569" s="55"/>
      <c r="O569" s="55"/>
      <c r="P569" s="55"/>
      <c r="Q569" s="399"/>
      <c r="R569" s="399"/>
      <c r="S569" s="55"/>
      <c r="T569" s="55"/>
      <c r="U569" s="55"/>
      <c r="V569" s="399"/>
      <c r="W569" s="399"/>
      <c r="X569" s="55"/>
      <c r="Y569" s="55"/>
      <c r="Z569" s="55"/>
      <c r="AA569" s="399"/>
      <c r="AB569" s="399"/>
      <c r="AC569" s="55"/>
      <c r="AD569" s="55"/>
      <c r="AE569" s="55"/>
      <c r="AF569" s="55"/>
      <c r="AG569" s="55"/>
      <c r="AH569" s="55"/>
      <c r="AI569" s="55"/>
      <c r="AJ569" s="55"/>
      <c r="AK569" s="55"/>
    </row>
    <row r="570" spans="2:37" ht="15.75" customHeight="1">
      <c r="B570" s="55"/>
      <c r="C570" s="55"/>
      <c r="D570" s="55"/>
      <c r="E570" s="55"/>
      <c r="F570" s="55"/>
      <c r="G570" s="55"/>
      <c r="H570" s="399"/>
      <c r="I570" s="55"/>
      <c r="J570" s="55"/>
      <c r="K570" s="55"/>
      <c r="L570" s="399"/>
      <c r="M570" s="399"/>
      <c r="N570" s="55"/>
      <c r="O570" s="55"/>
      <c r="P570" s="55"/>
      <c r="Q570" s="399"/>
      <c r="R570" s="399"/>
      <c r="S570" s="55"/>
      <c r="T570" s="55"/>
      <c r="U570" s="55"/>
      <c r="V570" s="399"/>
      <c r="W570" s="399"/>
      <c r="X570" s="55"/>
      <c r="Y570" s="55"/>
      <c r="Z570" s="55"/>
      <c r="AA570" s="399"/>
      <c r="AB570" s="399"/>
      <c r="AC570" s="55"/>
      <c r="AD570" s="55"/>
      <c r="AE570" s="55"/>
      <c r="AF570" s="55"/>
      <c r="AG570" s="55"/>
      <c r="AH570" s="55"/>
      <c r="AI570" s="55"/>
      <c r="AJ570" s="55"/>
      <c r="AK570" s="55"/>
    </row>
    <row r="571" spans="2:37" ht="15.75" customHeight="1">
      <c r="B571" s="55"/>
      <c r="C571" s="55"/>
      <c r="D571" s="55"/>
      <c r="E571" s="55"/>
      <c r="F571" s="55"/>
      <c r="G571" s="55"/>
      <c r="H571" s="399"/>
      <c r="I571" s="55"/>
      <c r="J571" s="55"/>
      <c r="K571" s="55"/>
      <c r="L571" s="399"/>
      <c r="M571" s="399"/>
      <c r="N571" s="55"/>
      <c r="O571" s="55"/>
      <c r="P571" s="55"/>
      <c r="Q571" s="399"/>
      <c r="R571" s="399"/>
      <c r="S571" s="55"/>
      <c r="T571" s="55"/>
      <c r="U571" s="55"/>
      <c r="V571" s="399"/>
      <c r="W571" s="399"/>
      <c r="X571" s="55"/>
      <c r="Y571" s="55"/>
      <c r="Z571" s="55"/>
      <c r="AA571" s="399"/>
      <c r="AB571" s="399"/>
      <c r="AC571" s="55"/>
      <c r="AD571" s="55"/>
      <c r="AE571" s="55"/>
      <c r="AF571" s="55"/>
      <c r="AG571" s="55"/>
      <c r="AH571" s="55"/>
      <c r="AI571" s="55"/>
      <c r="AJ571" s="55"/>
      <c r="AK571" s="55"/>
    </row>
    <row r="572" spans="2:37" ht="15.75" customHeight="1">
      <c r="B572" s="55"/>
      <c r="C572" s="55"/>
      <c r="D572" s="55"/>
      <c r="E572" s="55"/>
      <c r="F572" s="55"/>
      <c r="G572" s="55"/>
      <c r="H572" s="399"/>
      <c r="I572" s="55"/>
      <c r="J572" s="55"/>
      <c r="K572" s="55"/>
      <c r="L572" s="399"/>
      <c r="M572" s="399"/>
      <c r="N572" s="55"/>
      <c r="O572" s="55"/>
      <c r="P572" s="55"/>
      <c r="Q572" s="399"/>
      <c r="R572" s="399"/>
      <c r="S572" s="55"/>
      <c r="T572" s="55"/>
      <c r="U572" s="55"/>
      <c r="V572" s="399"/>
      <c r="W572" s="399"/>
      <c r="X572" s="55"/>
      <c r="Y572" s="55"/>
      <c r="Z572" s="55"/>
      <c r="AA572" s="399"/>
      <c r="AB572" s="399"/>
      <c r="AC572" s="55"/>
      <c r="AD572" s="55"/>
      <c r="AE572" s="55"/>
      <c r="AF572" s="55"/>
      <c r="AG572" s="55"/>
      <c r="AH572" s="55"/>
      <c r="AI572" s="55"/>
      <c r="AJ572" s="55"/>
      <c r="AK572" s="55"/>
    </row>
    <row r="573" spans="2:37" ht="15.75" customHeight="1">
      <c r="B573" s="55"/>
      <c r="C573" s="55"/>
      <c r="D573" s="55"/>
      <c r="E573" s="55"/>
      <c r="F573" s="55"/>
      <c r="G573" s="55"/>
      <c r="H573" s="399"/>
      <c r="I573" s="55"/>
      <c r="J573" s="55"/>
      <c r="K573" s="55"/>
      <c r="L573" s="399"/>
      <c r="M573" s="399"/>
      <c r="N573" s="55"/>
      <c r="O573" s="55"/>
      <c r="P573" s="55"/>
      <c r="Q573" s="399"/>
      <c r="R573" s="399"/>
      <c r="S573" s="55"/>
      <c r="T573" s="55"/>
      <c r="U573" s="55"/>
      <c r="V573" s="399"/>
      <c r="W573" s="399"/>
      <c r="X573" s="55"/>
      <c r="Y573" s="55"/>
      <c r="Z573" s="55"/>
      <c r="AA573" s="399"/>
      <c r="AB573" s="399"/>
      <c r="AC573" s="55"/>
      <c r="AD573" s="55"/>
      <c r="AE573" s="55"/>
      <c r="AF573" s="55"/>
      <c r="AG573" s="55"/>
      <c r="AH573" s="55"/>
      <c r="AI573" s="55"/>
      <c r="AJ573" s="55"/>
      <c r="AK573" s="55"/>
    </row>
    <row r="574" spans="2:37" ht="15.75" customHeight="1">
      <c r="B574" s="55"/>
      <c r="C574" s="55"/>
      <c r="D574" s="55"/>
      <c r="E574" s="55"/>
      <c r="F574" s="55"/>
      <c r="G574" s="55"/>
      <c r="H574" s="399"/>
      <c r="I574" s="55"/>
      <c r="J574" s="55"/>
      <c r="K574" s="55"/>
      <c r="L574" s="399"/>
      <c r="M574" s="399"/>
      <c r="N574" s="55"/>
      <c r="O574" s="55"/>
      <c r="P574" s="55"/>
      <c r="Q574" s="399"/>
      <c r="R574" s="399"/>
      <c r="S574" s="55"/>
      <c r="T574" s="55"/>
      <c r="U574" s="55"/>
      <c r="V574" s="399"/>
      <c r="W574" s="399"/>
      <c r="X574" s="55"/>
      <c r="Y574" s="55"/>
      <c r="Z574" s="55"/>
      <c r="AA574" s="399"/>
      <c r="AB574" s="399"/>
      <c r="AC574" s="55"/>
      <c r="AD574" s="55"/>
      <c r="AE574" s="55"/>
      <c r="AF574" s="55"/>
      <c r="AG574" s="55"/>
      <c r="AH574" s="55"/>
      <c r="AI574" s="55"/>
      <c r="AJ574" s="55"/>
      <c r="AK574" s="55"/>
    </row>
    <row r="575" spans="2:37" ht="15.75" customHeight="1">
      <c r="B575" s="55"/>
      <c r="C575" s="55"/>
      <c r="D575" s="55"/>
      <c r="E575" s="55"/>
      <c r="F575" s="55"/>
      <c r="G575" s="55"/>
      <c r="H575" s="399"/>
      <c r="I575" s="55"/>
      <c r="J575" s="55"/>
      <c r="K575" s="55"/>
      <c r="L575" s="399"/>
      <c r="M575" s="399"/>
      <c r="N575" s="55"/>
      <c r="O575" s="55"/>
      <c r="P575" s="55"/>
      <c r="Q575" s="399"/>
      <c r="R575" s="399"/>
      <c r="S575" s="55"/>
      <c r="T575" s="55"/>
      <c r="U575" s="55"/>
      <c r="V575" s="399"/>
      <c r="W575" s="399"/>
      <c r="X575" s="55"/>
      <c r="Y575" s="55"/>
      <c r="Z575" s="55"/>
      <c r="AA575" s="399"/>
      <c r="AB575" s="399"/>
      <c r="AC575" s="55"/>
      <c r="AD575" s="55"/>
      <c r="AE575" s="55"/>
      <c r="AF575" s="55"/>
      <c r="AG575" s="55"/>
      <c r="AH575" s="55"/>
      <c r="AI575" s="55"/>
      <c r="AJ575" s="55"/>
      <c r="AK575" s="55"/>
    </row>
    <row r="576" spans="2:37" ht="15.75" customHeight="1">
      <c r="B576" s="55"/>
      <c r="C576" s="55"/>
      <c r="D576" s="55"/>
      <c r="E576" s="55"/>
      <c r="F576" s="55"/>
      <c r="G576" s="55"/>
      <c r="H576" s="399"/>
      <c r="I576" s="55"/>
      <c r="J576" s="55"/>
      <c r="K576" s="55"/>
      <c r="L576" s="399"/>
      <c r="M576" s="399"/>
      <c r="N576" s="55"/>
      <c r="O576" s="55"/>
      <c r="P576" s="55"/>
      <c r="Q576" s="399"/>
      <c r="R576" s="399"/>
      <c r="S576" s="55"/>
      <c r="T576" s="55"/>
      <c r="U576" s="55"/>
      <c r="V576" s="399"/>
      <c r="W576" s="399"/>
      <c r="X576" s="55"/>
      <c r="Y576" s="55"/>
      <c r="Z576" s="55"/>
      <c r="AA576" s="399"/>
      <c r="AB576" s="399"/>
      <c r="AC576" s="55"/>
      <c r="AD576" s="55"/>
      <c r="AE576" s="55"/>
      <c r="AF576" s="55"/>
      <c r="AG576" s="55"/>
      <c r="AH576" s="55"/>
      <c r="AI576" s="55"/>
      <c r="AJ576" s="55"/>
      <c r="AK576" s="55"/>
    </row>
    <row r="577" spans="2:37" ht="15.75" customHeight="1">
      <c r="B577" s="55"/>
      <c r="C577" s="55"/>
      <c r="D577" s="55"/>
      <c r="E577" s="55"/>
      <c r="F577" s="55"/>
      <c r="G577" s="55"/>
      <c r="H577" s="399"/>
      <c r="I577" s="55"/>
      <c r="J577" s="55"/>
      <c r="K577" s="55"/>
      <c r="L577" s="399"/>
      <c r="M577" s="399"/>
      <c r="N577" s="55"/>
      <c r="O577" s="55"/>
      <c r="P577" s="55"/>
      <c r="Q577" s="399"/>
      <c r="R577" s="399"/>
      <c r="S577" s="55"/>
      <c r="T577" s="55"/>
      <c r="U577" s="55"/>
      <c r="V577" s="399"/>
      <c r="W577" s="399"/>
      <c r="X577" s="55"/>
      <c r="Y577" s="55"/>
      <c r="Z577" s="55"/>
      <c r="AA577" s="399"/>
      <c r="AB577" s="399"/>
      <c r="AC577" s="55"/>
      <c r="AD577" s="55"/>
      <c r="AE577" s="55"/>
      <c r="AF577" s="55"/>
      <c r="AG577" s="55"/>
      <c r="AH577" s="55"/>
      <c r="AI577" s="55"/>
      <c r="AJ577" s="55"/>
      <c r="AK577" s="55"/>
    </row>
    <row r="578" spans="2:37" ht="15.75" customHeight="1">
      <c r="B578" s="55"/>
      <c r="C578" s="55"/>
      <c r="D578" s="55"/>
      <c r="E578" s="55"/>
      <c r="F578" s="55"/>
      <c r="G578" s="55"/>
      <c r="H578" s="399"/>
      <c r="I578" s="55"/>
      <c r="J578" s="55"/>
      <c r="K578" s="55"/>
      <c r="L578" s="399"/>
      <c r="M578" s="399"/>
      <c r="N578" s="55"/>
      <c r="O578" s="55"/>
      <c r="P578" s="55"/>
      <c r="Q578" s="399"/>
      <c r="R578" s="399"/>
      <c r="S578" s="55"/>
      <c r="T578" s="55"/>
      <c r="U578" s="55"/>
      <c r="V578" s="399"/>
      <c r="W578" s="399"/>
      <c r="X578" s="55"/>
      <c r="Y578" s="55"/>
      <c r="Z578" s="55"/>
      <c r="AA578" s="399"/>
      <c r="AB578" s="399"/>
      <c r="AC578" s="55"/>
      <c r="AD578" s="55"/>
      <c r="AE578" s="55"/>
      <c r="AF578" s="55"/>
      <c r="AG578" s="55"/>
      <c r="AH578" s="55"/>
      <c r="AI578" s="55"/>
      <c r="AJ578" s="55"/>
      <c r="AK578" s="55"/>
    </row>
    <row r="579" spans="2:37" ht="15.75" customHeight="1">
      <c r="B579" s="55"/>
      <c r="C579" s="55"/>
      <c r="D579" s="55"/>
      <c r="E579" s="55"/>
      <c r="F579" s="55"/>
      <c r="G579" s="55"/>
      <c r="H579" s="399"/>
      <c r="I579" s="55"/>
      <c r="J579" s="55"/>
      <c r="K579" s="55"/>
      <c r="L579" s="399"/>
      <c r="M579" s="399"/>
      <c r="N579" s="55"/>
      <c r="O579" s="55"/>
      <c r="P579" s="55"/>
      <c r="Q579" s="399"/>
      <c r="R579" s="399"/>
      <c r="S579" s="55"/>
      <c r="T579" s="55"/>
      <c r="U579" s="55"/>
      <c r="V579" s="399"/>
      <c r="W579" s="399"/>
      <c r="X579" s="55"/>
      <c r="Y579" s="55"/>
      <c r="Z579" s="55"/>
      <c r="AA579" s="399"/>
      <c r="AB579" s="399"/>
      <c r="AC579" s="55"/>
      <c r="AD579" s="55"/>
      <c r="AE579" s="55"/>
      <c r="AF579" s="55"/>
      <c r="AG579" s="55"/>
      <c r="AH579" s="55"/>
      <c r="AI579" s="55"/>
      <c r="AJ579" s="55"/>
      <c r="AK579" s="55"/>
    </row>
    <row r="580" spans="2:37" ht="15.75" customHeight="1">
      <c r="B580" s="55"/>
      <c r="C580" s="55"/>
      <c r="D580" s="55"/>
      <c r="E580" s="55"/>
      <c r="F580" s="55"/>
      <c r="G580" s="55"/>
      <c r="H580" s="399"/>
      <c r="I580" s="55"/>
      <c r="J580" s="55"/>
      <c r="K580" s="55"/>
      <c r="L580" s="399"/>
      <c r="M580" s="399"/>
      <c r="N580" s="55"/>
      <c r="O580" s="55"/>
      <c r="P580" s="55"/>
      <c r="Q580" s="399"/>
      <c r="R580" s="399"/>
      <c r="S580" s="55"/>
      <c r="T580" s="55"/>
      <c r="U580" s="55"/>
      <c r="V580" s="399"/>
      <c r="W580" s="399"/>
      <c r="X580" s="55"/>
      <c r="Y580" s="55"/>
      <c r="Z580" s="55"/>
      <c r="AA580" s="399"/>
      <c r="AB580" s="399"/>
      <c r="AC580" s="55"/>
      <c r="AD580" s="55"/>
      <c r="AE580" s="55"/>
      <c r="AF580" s="55"/>
      <c r="AG580" s="55"/>
      <c r="AH580" s="55"/>
      <c r="AI580" s="55"/>
      <c r="AJ580" s="55"/>
      <c r="AK580" s="55"/>
    </row>
    <row r="581" spans="2:37" ht="15.75" customHeight="1">
      <c r="B581" s="55"/>
      <c r="C581" s="55"/>
      <c r="D581" s="55"/>
      <c r="E581" s="55"/>
      <c r="F581" s="55"/>
      <c r="G581" s="55"/>
      <c r="H581" s="399"/>
      <c r="I581" s="55"/>
      <c r="J581" s="55"/>
      <c r="K581" s="55"/>
      <c r="L581" s="399"/>
      <c r="M581" s="399"/>
      <c r="N581" s="55"/>
      <c r="O581" s="55"/>
      <c r="P581" s="55"/>
      <c r="Q581" s="399"/>
      <c r="R581" s="399"/>
      <c r="S581" s="55"/>
      <c r="T581" s="55"/>
      <c r="U581" s="55"/>
      <c r="V581" s="399"/>
      <c r="W581" s="399"/>
      <c r="X581" s="55"/>
      <c r="Y581" s="55"/>
      <c r="Z581" s="55"/>
      <c r="AA581" s="399"/>
      <c r="AB581" s="399"/>
      <c r="AC581" s="55"/>
      <c r="AD581" s="55"/>
      <c r="AE581" s="55"/>
      <c r="AF581" s="55"/>
      <c r="AG581" s="55"/>
      <c r="AH581" s="55"/>
      <c r="AI581" s="55"/>
      <c r="AJ581" s="55"/>
      <c r="AK581" s="55"/>
    </row>
    <row r="582" spans="2:37" ht="15.75" customHeight="1">
      <c r="B582" s="55"/>
      <c r="C582" s="55"/>
      <c r="D582" s="55"/>
      <c r="E582" s="55"/>
      <c r="F582" s="55"/>
      <c r="G582" s="55"/>
      <c r="H582" s="399"/>
      <c r="I582" s="55"/>
      <c r="J582" s="55"/>
      <c r="K582" s="55"/>
      <c r="L582" s="399"/>
      <c r="M582" s="399"/>
      <c r="N582" s="55"/>
      <c r="O582" s="55"/>
      <c r="P582" s="55"/>
      <c r="Q582" s="399"/>
      <c r="R582" s="399"/>
      <c r="S582" s="55"/>
      <c r="T582" s="55"/>
      <c r="U582" s="55"/>
      <c r="V582" s="399"/>
      <c r="W582" s="399"/>
      <c r="X582" s="55"/>
      <c r="Y582" s="55"/>
      <c r="Z582" s="55"/>
      <c r="AA582" s="399"/>
      <c r="AB582" s="399"/>
      <c r="AC582" s="55"/>
      <c r="AD582" s="55"/>
      <c r="AE582" s="55"/>
      <c r="AF582" s="55"/>
      <c r="AG582" s="55"/>
      <c r="AH582" s="55"/>
      <c r="AI582" s="55"/>
      <c r="AJ582" s="55"/>
      <c r="AK582" s="55"/>
    </row>
    <row r="583" spans="2:37" ht="15.75" customHeight="1">
      <c r="B583" s="55"/>
      <c r="C583" s="55"/>
      <c r="D583" s="55"/>
      <c r="E583" s="55"/>
      <c r="F583" s="55"/>
      <c r="G583" s="55"/>
      <c r="H583" s="399"/>
      <c r="I583" s="55"/>
      <c r="J583" s="55"/>
      <c r="K583" s="55"/>
      <c r="L583" s="399"/>
      <c r="M583" s="399"/>
      <c r="N583" s="55"/>
      <c r="O583" s="55"/>
      <c r="P583" s="55"/>
      <c r="Q583" s="399"/>
      <c r="R583" s="399"/>
      <c r="S583" s="55"/>
      <c r="T583" s="55"/>
      <c r="U583" s="55"/>
      <c r="V583" s="399"/>
      <c r="W583" s="399"/>
      <c r="X583" s="55"/>
      <c r="Y583" s="55"/>
      <c r="Z583" s="55"/>
      <c r="AA583" s="399"/>
      <c r="AB583" s="399"/>
      <c r="AC583" s="55"/>
      <c r="AD583" s="55"/>
      <c r="AE583" s="55"/>
      <c r="AF583" s="55"/>
      <c r="AG583" s="55"/>
      <c r="AH583" s="55"/>
      <c r="AI583" s="55"/>
      <c r="AJ583" s="55"/>
      <c r="AK583" s="55"/>
    </row>
    <row r="584" spans="2:37" ht="15.75" customHeight="1">
      <c r="B584" s="55"/>
      <c r="C584" s="55"/>
      <c r="D584" s="55"/>
      <c r="E584" s="55"/>
      <c r="F584" s="55"/>
      <c r="G584" s="55"/>
      <c r="H584" s="399"/>
      <c r="I584" s="55"/>
      <c r="J584" s="55"/>
      <c r="K584" s="55"/>
      <c r="L584" s="399"/>
      <c r="M584" s="399"/>
      <c r="N584" s="55"/>
      <c r="O584" s="55"/>
      <c r="P584" s="55"/>
      <c r="Q584" s="399"/>
      <c r="R584" s="399"/>
      <c r="S584" s="55"/>
      <c r="T584" s="55"/>
      <c r="U584" s="55"/>
      <c r="V584" s="399"/>
      <c r="W584" s="399"/>
      <c r="X584" s="55"/>
      <c r="Y584" s="55"/>
      <c r="Z584" s="55"/>
      <c r="AA584" s="399"/>
      <c r="AB584" s="399"/>
      <c r="AC584" s="55"/>
      <c r="AD584" s="55"/>
      <c r="AE584" s="55"/>
      <c r="AF584" s="55"/>
      <c r="AG584" s="55"/>
      <c r="AH584" s="55"/>
      <c r="AI584" s="55"/>
      <c r="AJ584" s="55"/>
      <c r="AK584" s="55"/>
    </row>
    <row r="585" spans="2:37" ht="15.75" customHeight="1">
      <c r="B585" s="55"/>
      <c r="C585" s="55"/>
      <c r="D585" s="55"/>
      <c r="E585" s="55"/>
      <c r="F585" s="55"/>
      <c r="G585" s="55"/>
      <c r="H585" s="399"/>
      <c r="I585" s="55"/>
      <c r="J585" s="55"/>
      <c r="K585" s="55"/>
      <c r="L585" s="399"/>
      <c r="M585" s="399"/>
      <c r="N585" s="55"/>
      <c r="O585" s="55"/>
      <c r="P585" s="55"/>
      <c r="Q585" s="399"/>
      <c r="R585" s="399"/>
      <c r="S585" s="55"/>
      <c r="T585" s="55"/>
      <c r="U585" s="55"/>
      <c r="V585" s="399"/>
      <c r="W585" s="399"/>
      <c r="X585" s="55"/>
      <c r="Y585" s="55"/>
      <c r="Z585" s="55"/>
      <c r="AA585" s="399"/>
      <c r="AB585" s="399"/>
      <c r="AC585" s="55"/>
      <c r="AD585" s="55"/>
      <c r="AE585" s="55"/>
      <c r="AF585" s="55"/>
      <c r="AG585" s="55"/>
      <c r="AH585" s="55"/>
      <c r="AI585" s="55"/>
      <c r="AJ585" s="55"/>
      <c r="AK585" s="55"/>
    </row>
    <row r="586" spans="2:37" ht="15.75" customHeight="1">
      <c r="B586" s="55"/>
      <c r="C586" s="55"/>
      <c r="D586" s="55"/>
      <c r="E586" s="55"/>
      <c r="F586" s="55"/>
      <c r="G586" s="55"/>
      <c r="H586" s="399"/>
      <c r="I586" s="55"/>
      <c r="J586" s="55"/>
      <c r="K586" s="55"/>
      <c r="L586" s="399"/>
      <c r="M586" s="399"/>
      <c r="N586" s="55"/>
      <c r="O586" s="55"/>
      <c r="P586" s="55"/>
      <c r="Q586" s="399"/>
      <c r="R586" s="399"/>
      <c r="S586" s="55"/>
      <c r="T586" s="55"/>
      <c r="U586" s="55"/>
      <c r="V586" s="399"/>
      <c r="W586" s="399"/>
      <c r="X586" s="55"/>
      <c r="Y586" s="55"/>
      <c r="Z586" s="55"/>
      <c r="AA586" s="399"/>
      <c r="AB586" s="399"/>
      <c r="AC586" s="55"/>
      <c r="AD586" s="55"/>
      <c r="AE586" s="55"/>
      <c r="AF586" s="55"/>
      <c r="AG586" s="55"/>
      <c r="AH586" s="55"/>
      <c r="AI586" s="55"/>
      <c r="AJ586" s="55"/>
      <c r="AK586" s="55"/>
    </row>
    <row r="587" spans="2:37" ht="15.75" customHeight="1">
      <c r="B587" s="55"/>
      <c r="C587" s="55"/>
      <c r="D587" s="55"/>
      <c r="E587" s="55"/>
      <c r="F587" s="55"/>
      <c r="G587" s="55"/>
      <c r="H587" s="399"/>
      <c r="I587" s="55"/>
      <c r="J587" s="55"/>
      <c r="K587" s="55"/>
      <c r="L587" s="399"/>
      <c r="M587" s="399"/>
      <c r="N587" s="55"/>
      <c r="O587" s="55"/>
      <c r="P587" s="55"/>
      <c r="Q587" s="399"/>
      <c r="R587" s="399"/>
      <c r="S587" s="55"/>
      <c r="T587" s="55"/>
      <c r="U587" s="55"/>
      <c r="V587" s="399"/>
      <c r="W587" s="399"/>
      <c r="X587" s="55"/>
      <c r="Y587" s="55"/>
      <c r="Z587" s="55"/>
      <c r="AA587" s="399"/>
      <c r="AB587" s="399"/>
      <c r="AC587" s="55"/>
      <c r="AD587" s="55"/>
      <c r="AE587" s="55"/>
      <c r="AF587" s="55"/>
      <c r="AG587" s="55"/>
      <c r="AH587" s="55"/>
      <c r="AI587" s="55"/>
      <c r="AJ587" s="55"/>
      <c r="AK587" s="55"/>
    </row>
    <row r="588" spans="2:37" ht="15.75" customHeight="1">
      <c r="B588" s="55"/>
      <c r="C588" s="55"/>
      <c r="D588" s="55"/>
      <c r="E588" s="55"/>
      <c r="F588" s="55"/>
      <c r="G588" s="55"/>
      <c r="H588" s="399"/>
      <c r="I588" s="55"/>
      <c r="J588" s="55"/>
      <c r="K588" s="55"/>
      <c r="L588" s="399"/>
      <c r="M588" s="399"/>
      <c r="N588" s="55"/>
      <c r="O588" s="55"/>
      <c r="P588" s="55"/>
      <c r="Q588" s="399"/>
      <c r="R588" s="399"/>
      <c r="S588" s="55"/>
      <c r="T588" s="55"/>
      <c r="U588" s="55"/>
      <c r="V588" s="399"/>
      <c r="W588" s="399"/>
      <c r="X588" s="55"/>
      <c r="Y588" s="55"/>
      <c r="Z588" s="55"/>
      <c r="AA588" s="399"/>
      <c r="AB588" s="399"/>
      <c r="AC588" s="55"/>
      <c r="AD588" s="55"/>
      <c r="AE588" s="55"/>
      <c r="AF588" s="55"/>
      <c r="AG588" s="55"/>
      <c r="AH588" s="55"/>
      <c r="AI588" s="55"/>
      <c r="AJ588" s="55"/>
      <c r="AK588" s="55"/>
    </row>
    <row r="589" spans="2:37" ht="15.75" customHeight="1">
      <c r="B589" s="55"/>
      <c r="C589" s="55"/>
      <c r="D589" s="55"/>
      <c r="E589" s="55"/>
      <c r="F589" s="55"/>
      <c r="G589" s="55"/>
      <c r="H589" s="399"/>
      <c r="I589" s="55"/>
      <c r="J589" s="55"/>
      <c r="K589" s="55"/>
      <c r="L589" s="399"/>
      <c r="M589" s="399"/>
      <c r="N589" s="55"/>
      <c r="O589" s="55"/>
      <c r="P589" s="55"/>
      <c r="Q589" s="399"/>
      <c r="R589" s="399"/>
      <c r="S589" s="55"/>
      <c r="T589" s="55"/>
      <c r="U589" s="55"/>
      <c r="V589" s="399"/>
      <c r="W589" s="399"/>
      <c r="X589" s="55"/>
      <c r="Y589" s="55"/>
      <c r="Z589" s="55"/>
      <c r="AA589" s="399"/>
      <c r="AB589" s="399"/>
      <c r="AC589" s="55"/>
      <c r="AD589" s="55"/>
      <c r="AE589" s="55"/>
      <c r="AF589" s="55"/>
      <c r="AG589" s="55"/>
      <c r="AH589" s="55"/>
      <c r="AI589" s="55"/>
      <c r="AJ589" s="55"/>
      <c r="AK589" s="55"/>
    </row>
    <row r="590" spans="2:37" ht="15.75" customHeight="1">
      <c r="B590" s="55"/>
      <c r="C590" s="55"/>
      <c r="D590" s="55"/>
      <c r="E590" s="55"/>
      <c r="F590" s="55"/>
      <c r="G590" s="55"/>
      <c r="H590" s="399"/>
      <c r="I590" s="55"/>
      <c r="J590" s="55"/>
      <c r="K590" s="55"/>
      <c r="L590" s="399"/>
      <c r="M590" s="399"/>
      <c r="N590" s="55"/>
      <c r="O590" s="55"/>
      <c r="P590" s="55"/>
      <c r="Q590" s="399"/>
      <c r="R590" s="399"/>
      <c r="S590" s="55"/>
      <c r="T590" s="55"/>
      <c r="U590" s="55"/>
      <c r="V590" s="399"/>
      <c r="W590" s="399"/>
      <c r="X590" s="55"/>
      <c r="Y590" s="55"/>
      <c r="Z590" s="55"/>
      <c r="AA590" s="399"/>
      <c r="AB590" s="399"/>
      <c r="AC590" s="55"/>
      <c r="AD590" s="55"/>
      <c r="AE590" s="55"/>
      <c r="AF590" s="55"/>
      <c r="AG590" s="55"/>
      <c r="AH590" s="55"/>
      <c r="AI590" s="55"/>
      <c r="AJ590" s="55"/>
      <c r="AK590" s="55"/>
    </row>
    <row r="591" spans="2:37" ht="15.75" customHeight="1">
      <c r="B591" s="55"/>
      <c r="C591" s="55"/>
      <c r="D591" s="55"/>
      <c r="E591" s="55"/>
      <c r="F591" s="55"/>
      <c r="G591" s="55"/>
      <c r="H591" s="399"/>
      <c r="I591" s="55"/>
      <c r="J591" s="55"/>
      <c r="K591" s="55"/>
      <c r="L591" s="399"/>
      <c r="M591" s="399"/>
      <c r="N591" s="55"/>
      <c r="O591" s="55"/>
      <c r="P591" s="55"/>
      <c r="Q591" s="399"/>
      <c r="R591" s="399"/>
      <c r="S591" s="55"/>
      <c r="T591" s="55"/>
      <c r="U591" s="55"/>
      <c r="V591" s="399"/>
      <c r="W591" s="399"/>
      <c r="X591" s="55"/>
      <c r="Y591" s="55"/>
      <c r="Z591" s="55"/>
      <c r="AA591" s="399"/>
      <c r="AB591" s="399"/>
      <c r="AC591" s="55"/>
      <c r="AD591" s="55"/>
      <c r="AE591" s="55"/>
      <c r="AF591" s="55"/>
      <c r="AG591" s="55"/>
      <c r="AH591" s="55"/>
      <c r="AI591" s="55"/>
      <c r="AJ591" s="55"/>
      <c r="AK591" s="55"/>
    </row>
    <row r="592" spans="2:37" ht="15.75" customHeight="1">
      <c r="B592" s="55"/>
      <c r="C592" s="55"/>
      <c r="D592" s="55"/>
      <c r="E592" s="55"/>
      <c r="F592" s="55"/>
      <c r="G592" s="55"/>
      <c r="H592" s="399"/>
      <c r="I592" s="55"/>
      <c r="J592" s="55"/>
      <c r="K592" s="55"/>
      <c r="L592" s="399"/>
      <c r="M592" s="399"/>
      <c r="N592" s="55"/>
      <c r="O592" s="55"/>
      <c r="P592" s="55"/>
      <c r="Q592" s="399"/>
      <c r="R592" s="399"/>
      <c r="S592" s="55"/>
      <c r="T592" s="55"/>
      <c r="U592" s="55"/>
      <c r="V592" s="399"/>
      <c r="W592" s="399"/>
      <c r="X592" s="55"/>
      <c r="Y592" s="55"/>
      <c r="Z592" s="55"/>
      <c r="AA592" s="399"/>
      <c r="AB592" s="399"/>
      <c r="AC592" s="55"/>
      <c r="AD592" s="55"/>
      <c r="AE592" s="55"/>
      <c r="AF592" s="55"/>
      <c r="AG592" s="55"/>
      <c r="AH592" s="55"/>
      <c r="AI592" s="55"/>
      <c r="AJ592" s="55"/>
      <c r="AK592" s="55"/>
    </row>
    <row r="593" spans="2:37" ht="15.75" customHeight="1">
      <c r="B593" s="55"/>
      <c r="C593" s="55"/>
      <c r="D593" s="55"/>
      <c r="E593" s="55"/>
      <c r="F593" s="55"/>
      <c r="G593" s="55"/>
      <c r="H593" s="399"/>
      <c r="I593" s="55"/>
      <c r="J593" s="55"/>
      <c r="K593" s="55"/>
      <c r="L593" s="399"/>
      <c r="M593" s="399"/>
      <c r="N593" s="55"/>
      <c r="O593" s="55"/>
      <c r="P593" s="55"/>
      <c r="Q593" s="399"/>
      <c r="R593" s="399"/>
      <c r="S593" s="55"/>
      <c r="T593" s="55"/>
      <c r="U593" s="55"/>
      <c r="V593" s="399"/>
      <c r="W593" s="399"/>
      <c r="X593" s="55"/>
      <c r="Y593" s="55"/>
      <c r="Z593" s="55"/>
      <c r="AA593" s="399"/>
      <c r="AB593" s="399"/>
      <c r="AC593" s="55"/>
      <c r="AD593" s="55"/>
      <c r="AE593" s="55"/>
      <c r="AF593" s="55"/>
      <c r="AG593" s="55"/>
      <c r="AH593" s="55"/>
      <c r="AI593" s="55"/>
      <c r="AJ593" s="55"/>
      <c r="AK593" s="55"/>
    </row>
    <row r="594" spans="2:37" ht="15.75" customHeight="1">
      <c r="B594" s="55"/>
      <c r="C594" s="55"/>
      <c r="D594" s="55"/>
      <c r="E594" s="55"/>
      <c r="F594" s="55"/>
      <c r="G594" s="55"/>
      <c r="H594" s="399"/>
      <c r="I594" s="55"/>
      <c r="J594" s="55"/>
      <c r="K594" s="55"/>
      <c r="L594" s="399"/>
      <c r="M594" s="399"/>
      <c r="N594" s="55"/>
      <c r="O594" s="55"/>
      <c r="P594" s="55"/>
      <c r="Q594" s="399"/>
      <c r="R594" s="399"/>
      <c r="S594" s="55"/>
      <c r="T594" s="55"/>
      <c r="U594" s="55"/>
      <c r="V594" s="399"/>
      <c r="W594" s="399"/>
      <c r="X594" s="55"/>
      <c r="Y594" s="55"/>
      <c r="Z594" s="55"/>
      <c r="AA594" s="399"/>
      <c r="AB594" s="399"/>
      <c r="AC594" s="55"/>
      <c r="AD594" s="55"/>
      <c r="AE594" s="55"/>
      <c r="AF594" s="55"/>
      <c r="AG594" s="55"/>
      <c r="AH594" s="55"/>
      <c r="AI594" s="55"/>
      <c r="AJ594" s="55"/>
      <c r="AK594" s="55"/>
    </row>
    <row r="595" spans="2:37" ht="15.75" customHeight="1">
      <c r="B595" s="55"/>
      <c r="C595" s="55"/>
      <c r="D595" s="55"/>
      <c r="E595" s="55"/>
      <c r="F595" s="55"/>
      <c r="G595" s="55"/>
      <c r="H595" s="399"/>
      <c r="I595" s="55"/>
      <c r="J595" s="55"/>
      <c r="K595" s="55"/>
      <c r="L595" s="399"/>
      <c r="M595" s="399"/>
      <c r="N595" s="55"/>
      <c r="O595" s="55"/>
      <c r="P595" s="55"/>
      <c r="Q595" s="399"/>
      <c r="R595" s="399"/>
      <c r="S595" s="55"/>
      <c r="T595" s="55"/>
      <c r="U595" s="55"/>
      <c r="V595" s="399"/>
      <c r="W595" s="399"/>
      <c r="X595" s="55"/>
      <c r="Y595" s="55"/>
      <c r="Z595" s="55"/>
      <c r="AA595" s="399"/>
      <c r="AB595" s="399"/>
      <c r="AC595" s="55"/>
      <c r="AD595" s="55"/>
      <c r="AE595" s="55"/>
      <c r="AF595" s="55"/>
      <c r="AG595" s="55"/>
      <c r="AH595" s="55"/>
      <c r="AI595" s="55"/>
      <c r="AJ595" s="55"/>
      <c r="AK595" s="55"/>
    </row>
    <row r="596" spans="2:37" ht="15.75" customHeight="1">
      <c r="B596" s="55"/>
      <c r="C596" s="55"/>
      <c r="D596" s="55"/>
      <c r="E596" s="55"/>
      <c r="F596" s="55"/>
      <c r="G596" s="55"/>
      <c r="H596" s="399"/>
      <c r="I596" s="55"/>
      <c r="J596" s="55"/>
      <c r="K596" s="55"/>
      <c r="L596" s="399"/>
      <c r="M596" s="399"/>
      <c r="N596" s="55"/>
      <c r="O596" s="55"/>
      <c r="P596" s="55"/>
      <c r="Q596" s="399"/>
      <c r="R596" s="399"/>
      <c r="S596" s="55"/>
      <c r="T596" s="55"/>
      <c r="U596" s="55"/>
      <c r="V596" s="399"/>
      <c r="W596" s="399"/>
      <c r="X596" s="55"/>
      <c r="Y596" s="55"/>
      <c r="Z596" s="55"/>
      <c r="AA596" s="399"/>
      <c r="AB596" s="399"/>
      <c r="AC596" s="55"/>
      <c r="AD596" s="55"/>
      <c r="AE596" s="55"/>
      <c r="AF596" s="55"/>
      <c r="AG596" s="55"/>
      <c r="AH596" s="55"/>
      <c r="AI596" s="55"/>
      <c r="AJ596" s="55"/>
      <c r="AK596" s="55"/>
    </row>
    <row r="597" spans="2:37" ht="15.75" customHeight="1">
      <c r="B597" s="55"/>
      <c r="C597" s="55"/>
      <c r="D597" s="55"/>
      <c r="E597" s="55"/>
      <c r="F597" s="55"/>
      <c r="G597" s="55"/>
      <c r="H597" s="399"/>
      <c r="I597" s="55"/>
      <c r="J597" s="55"/>
      <c r="K597" s="55"/>
      <c r="L597" s="399"/>
      <c r="M597" s="399"/>
      <c r="N597" s="55"/>
      <c r="O597" s="55"/>
      <c r="P597" s="55"/>
      <c r="Q597" s="399"/>
      <c r="R597" s="399"/>
      <c r="S597" s="55"/>
      <c r="T597" s="55"/>
      <c r="U597" s="55"/>
      <c r="V597" s="399"/>
      <c r="W597" s="399"/>
      <c r="X597" s="55"/>
      <c r="Y597" s="55"/>
      <c r="Z597" s="55"/>
      <c r="AA597" s="399"/>
      <c r="AB597" s="399"/>
      <c r="AC597" s="55"/>
      <c r="AD597" s="55"/>
      <c r="AE597" s="55"/>
      <c r="AF597" s="55"/>
      <c r="AG597" s="55"/>
      <c r="AH597" s="55"/>
      <c r="AI597" s="55"/>
      <c r="AJ597" s="55"/>
      <c r="AK597" s="55"/>
    </row>
    <row r="598" spans="2:37" ht="15.75" customHeight="1">
      <c r="B598" s="55"/>
      <c r="C598" s="55"/>
      <c r="D598" s="55"/>
      <c r="E598" s="55"/>
      <c r="F598" s="55"/>
      <c r="G598" s="55"/>
      <c r="H598" s="399"/>
      <c r="I598" s="55"/>
      <c r="J598" s="55"/>
      <c r="K598" s="55"/>
      <c r="L598" s="399"/>
      <c r="M598" s="399"/>
      <c r="N598" s="55"/>
      <c r="O598" s="55"/>
      <c r="P598" s="55"/>
      <c r="Q598" s="399"/>
      <c r="R598" s="399"/>
      <c r="S598" s="55"/>
      <c r="T598" s="55"/>
      <c r="U598" s="55"/>
      <c r="V598" s="399"/>
      <c r="W598" s="399"/>
      <c r="X598" s="55"/>
      <c r="Y598" s="55"/>
      <c r="Z598" s="55"/>
      <c r="AA598" s="399"/>
      <c r="AB598" s="399"/>
      <c r="AC598" s="55"/>
      <c r="AD598" s="55"/>
      <c r="AE598" s="55"/>
      <c r="AF598" s="55"/>
      <c r="AG598" s="55"/>
      <c r="AH598" s="55"/>
      <c r="AI598" s="55"/>
      <c r="AJ598" s="55"/>
      <c r="AK598" s="55"/>
    </row>
    <row r="599" spans="2:37" ht="15.75" customHeight="1">
      <c r="B599" s="55"/>
      <c r="C599" s="55"/>
      <c r="D599" s="55"/>
      <c r="E599" s="55"/>
      <c r="F599" s="55"/>
      <c r="G599" s="55"/>
      <c r="H599" s="399"/>
      <c r="I599" s="55"/>
      <c r="J599" s="55"/>
      <c r="K599" s="55"/>
      <c r="L599" s="399"/>
      <c r="M599" s="399"/>
      <c r="N599" s="55"/>
      <c r="O599" s="55"/>
      <c r="P599" s="55"/>
      <c r="Q599" s="399"/>
      <c r="R599" s="399"/>
      <c r="S599" s="55"/>
      <c r="T599" s="55"/>
      <c r="U599" s="55"/>
      <c r="V599" s="399"/>
      <c r="W599" s="399"/>
      <c r="X599" s="55"/>
      <c r="Y599" s="55"/>
      <c r="Z599" s="55"/>
      <c r="AA599" s="399"/>
      <c r="AB599" s="399"/>
      <c r="AC599" s="55"/>
      <c r="AD599" s="55"/>
      <c r="AE599" s="55"/>
      <c r="AF599" s="55"/>
      <c r="AG599" s="55"/>
      <c r="AH599" s="55"/>
      <c r="AI599" s="55"/>
      <c r="AJ599" s="55"/>
      <c r="AK599" s="55"/>
    </row>
    <row r="600" spans="2:37" ht="15.75" customHeight="1">
      <c r="B600" s="55"/>
      <c r="C600" s="55"/>
      <c r="D600" s="55"/>
      <c r="E600" s="55"/>
      <c r="F600" s="55"/>
      <c r="G600" s="55"/>
      <c r="H600" s="399"/>
      <c r="I600" s="55"/>
      <c r="J600" s="55"/>
      <c r="K600" s="55"/>
      <c r="L600" s="399"/>
      <c r="M600" s="399"/>
      <c r="N600" s="55"/>
      <c r="O600" s="55"/>
      <c r="P600" s="55"/>
      <c r="Q600" s="399"/>
      <c r="R600" s="399"/>
      <c r="S600" s="55"/>
      <c r="T600" s="55"/>
      <c r="U600" s="55"/>
      <c r="V600" s="399"/>
      <c r="W600" s="399"/>
      <c r="X600" s="55"/>
      <c r="Y600" s="55"/>
      <c r="Z600" s="55"/>
      <c r="AA600" s="399"/>
      <c r="AB600" s="399"/>
      <c r="AC600" s="55"/>
      <c r="AD600" s="55"/>
      <c r="AE600" s="55"/>
      <c r="AF600" s="55"/>
      <c r="AG600" s="55"/>
      <c r="AH600" s="55"/>
      <c r="AI600" s="55"/>
      <c r="AJ600" s="55"/>
      <c r="AK600" s="55"/>
    </row>
    <row r="601" spans="2:37" ht="15.75" customHeight="1">
      <c r="B601" s="55"/>
      <c r="C601" s="55"/>
      <c r="D601" s="55"/>
      <c r="E601" s="55"/>
      <c r="F601" s="55"/>
      <c r="G601" s="55"/>
      <c r="H601" s="399"/>
      <c r="I601" s="55"/>
      <c r="J601" s="55"/>
      <c r="K601" s="55"/>
      <c r="L601" s="399"/>
      <c r="M601" s="399"/>
      <c r="N601" s="55"/>
      <c r="O601" s="55"/>
      <c r="P601" s="55"/>
      <c r="Q601" s="399"/>
      <c r="R601" s="399"/>
      <c r="S601" s="55"/>
      <c r="T601" s="55"/>
      <c r="U601" s="55"/>
      <c r="V601" s="399"/>
      <c r="W601" s="399"/>
      <c r="X601" s="55"/>
      <c r="Y601" s="55"/>
      <c r="Z601" s="55"/>
      <c r="AA601" s="399"/>
      <c r="AB601" s="399"/>
      <c r="AC601" s="55"/>
      <c r="AD601" s="55"/>
      <c r="AE601" s="55"/>
      <c r="AF601" s="55"/>
      <c r="AG601" s="55"/>
      <c r="AH601" s="55"/>
      <c r="AI601" s="55"/>
      <c r="AJ601" s="55"/>
      <c r="AK601" s="55"/>
    </row>
    <row r="602" spans="2:37" ht="15.75" customHeight="1">
      <c r="B602" s="55"/>
      <c r="C602" s="55"/>
      <c r="D602" s="55"/>
      <c r="E602" s="55"/>
      <c r="F602" s="55"/>
      <c r="G602" s="55"/>
      <c r="H602" s="399"/>
      <c r="I602" s="55"/>
      <c r="J602" s="55"/>
      <c r="K602" s="55"/>
      <c r="L602" s="399"/>
      <c r="M602" s="399"/>
      <c r="N602" s="55"/>
      <c r="O602" s="55"/>
      <c r="P602" s="55"/>
      <c r="Q602" s="399"/>
      <c r="R602" s="399"/>
      <c r="S602" s="55"/>
      <c r="T602" s="55"/>
      <c r="U602" s="55"/>
      <c r="V602" s="399"/>
      <c r="W602" s="399"/>
      <c r="X602" s="55"/>
      <c r="Y602" s="55"/>
      <c r="Z602" s="55"/>
      <c r="AA602" s="399"/>
      <c r="AB602" s="399"/>
      <c r="AC602" s="55"/>
      <c r="AD602" s="55"/>
      <c r="AE602" s="55"/>
      <c r="AF602" s="55"/>
      <c r="AG602" s="55"/>
      <c r="AH602" s="55"/>
      <c r="AI602" s="55"/>
      <c r="AJ602" s="55"/>
      <c r="AK602" s="55"/>
    </row>
    <row r="603" spans="2:37" ht="15.75" customHeight="1">
      <c r="B603" s="55"/>
      <c r="C603" s="55"/>
      <c r="D603" s="55"/>
      <c r="E603" s="55"/>
      <c r="F603" s="55"/>
      <c r="G603" s="55"/>
      <c r="H603" s="399"/>
      <c r="I603" s="55"/>
      <c r="J603" s="55"/>
      <c r="K603" s="55"/>
      <c r="L603" s="399"/>
      <c r="M603" s="399"/>
      <c r="N603" s="55"/>
      <c r="O603" s="55"/>
      <c r="P603" s="55"/>
      <c r="Q603" s="399"/>
      <c r="R603" s="399"/>
      <c r="S603" s="55"/>
      <c r="T603" s="55"/>
      <c r="U603" s="55"/>
      <c r="V603" s="399"/>
      <c r="W603" s="399"/>
      <c r="X603" s="55"/>
      <c r="Y603" s="55"/>
      <c r="Z603" s="55"/>
      <c r="AA603" s="399"/>
      <c r="AB603" s="399"/>
      <c r="AC603" s="55"/>
      <c r="AD603" s="55"/>
      <c r="AE603" s="55"/>
      <c r="AF603" s="55"/>
      <c r="AG603" s="55"/>
      <c r="AH603" s="55"/>
      <c r="AI603" s="55"/>
      <c r="AJ603" s="55"/>
      <c r="AK603" s="55"/>
    </row>
    <row r="604" spans="2:37" ht="15.75" customHeight="1">
      <c r="B604" s="55"/>
      <c r="C604" s="55"/>
      <c r="D604" s="55"/>
      <c r="E604" s="55"/>
      <c r="F604" s="55"/>
      <c r="G604" s="55"/>
      <c r="H604" s="399"/>
      <c r="I604" s="55"/>
      <c r="J604" s="55"/>
      <c r="K604" s="55"/>
      <c r="L604" s="399"/>
      <c r="M604" s="399"/>
      <c r="N604" s="55"/>
      <c r="O604" s="55"/>
      <c r="P604" s="55"/>
      <c r="Q604" s="399"/>
      <c r="R604" s="399"/>
      <c r="S604" s="55"/>
      <c r="T604" s="55"/>
      <c r="U604" s="55"/>
      <c r="V604" s="399"/>
      <c r="W604" s="399"/>
      <c r="X604" s="55"/>
      <c r="Y604" s="55"/>
      <c r="Z604" s="55"/>
      <c r="AA604" s="399"/>
      <c r="AB604" s="399"/>
      <c r="AC604" s="55"/>
      <c r="AD604" s="55"/>
      <c r="AE604" s="55"/>
      <c r="AF604" s="55"/>
      <c r="AG604" s="55"/>
      <c r="AH604" s="55"/>
      <c r="AI604" s="55"/>
      <c r="AJ604" s="55"/>
      <c r="AK604" s="55"/>
    </row>
    <row r="605" spans="2:37" ht="15.75" customHeight="1">
      <c r="B605" s="55"/>
      <c r="C605" s="55"/>
      <c r="D605" s="55"/>
      <c r="E605" s="55"/>
      <c r="F605" s="55"/>
      <c r="G605" s="55"/>
      <c r="H605" s="399"/>
      <c r="I605" s="55"/>
      <c r="J605" s="55"/>
      <c r="K605" s="55"/>
      <c r="L605" s="399"/>
      <c r="M605" s="399"/>
      <c r="N605" s="55"/>
      <c r="O605" s="55"/>
      <c r="P605" s="55"/>
      <c r="Q605" s="399"/>
      <c r="R605" s="399"/>
      <c r="S605" s="55"/>
      <c r="T605" s="55"/>
      <c r="U605" s="55"/>
      <c r="V605" s="399"/>
      <c r="W605" s="399"/>
      <c r="X605" s="55"/>
      <c r="Y605" s="55"/>
      <c r="Z605" s="55"/>
      <c r="AA605" s="399"/>
      <c r="AB605" s="399"/>
      <c r="AC605" s="55"/>
      <c r="AD605" s="55"/>
      <c r="AE605" s="55"/>
      <c r="AF605" s="55"/>
      <c r="AG605" s="55"/>
      <c r="AH605" s="55"/>
      <c r="AI605" s="55"/>
      <c r="AJ605" s="55"/>
      <c r="AK605" s="55"/>
    </row>
    <row r="606" spans="2:37" ht="15.75" customHeight="1">
      <c r="B606" s="55"/>
      <c r="C606" s="55"/>
      <c r="D606" s="55"/>
      <c r="E606" s="55"/>
      <c r="F606" s="55"/>
      <c r="G606" s="55"/>
      <c r="H606" s="399"/>
      <c r="I606" s="55"/>
      <c r="J606" s="55"/>
      <c r="K606" s="55"/>
      <c r="L606" s="399"/>
      <c r="M606" s="399"/>
      <c r="N606" s="55"/>
      <c r="O606" s="55"/>
      <c r="P606" s="55"/>
      <c r="Q606" s="399"/>
      <c r="R606" s="399"/>
      <c r="S606" s="55"/>
      <c r="T606" s="55"/>
      <c r="U606" s="55"/>
      <c r="V606" s="399"/>
      <c r="W606" s="399"/>
      <c r="X606" s="55"/>
      <c r="Y606" s="55"/>
      <c r="Z606" s="55"/>
      <c r="AA606" s="399"/>
      <c r="AB606" s="399"/>
      <c r="AC606" s="55"/>
      <c r="AD606" s="55"/>
      <c r="AE606" s="55"/>
      <c r="AF606" s="55"/>
      <c r="AG606" s="55"/>
      <c r="AH606" s="55"/>
      <c r="AI606" s="55"/>
      <c r="AJ606" s="55"/>
      <c r="AK606" s="55"/>
    </row>
    <row r="607" spans="2:37" ht="15.75" customHeight="1">
      <c r="B607" s="55"/>
      <c r="C607" s="55"/>
      <c r="D607" s="55"/>
      <c r="E607" s="55"/>
      <c r="F607" s="55"/>
      <c r="G607" s="55"/>
      <c r="H607" s="399"/>
      <c r="I607" s="55"/>
      <c r="J607" s="55"/>
      <c r="K607" s="55"/>
      <c r="L607" s="399"/>
      <c r="M607" s="399"/>
      <c r="N607" s="55"/>
      <c r="O607" s="55"/>
      <c r="P607" s="55"/>
      <c r="Q607" s="399"/>
      <c r="R607" s="399"/>
      <c r="S607" s="55"/>
      <c r="T607" s="55"/>
      <c r="U607" s="55"/>
      <c r="V607" s="399"/>
      <c r="W607" s="399"/>
      <c r="X607" s="55"/>
      <c r="Y607" s="55"/>
      <c r="Z607" s="55"/>
      <c r="AA607" s="399"/>
      <c r="AB607" s="399"/>
      <c r="AC607" s="55"/>
      <c r="AD607" s="55"/>
      <c r="AE607" s="55"/>
      <c r="AF607" s="55"/>
      <c r="AG607" s="55"/>
      <c r="AH607" s="55"/>
      <c r="AI607" s="55"/>
      <c r="AJ607" s="55"/>
      <c r="AK607" s="55"/>
    </row>
    <row r="608" spans="2:37" ht="15.75" customHeight="1">
      <c r="B608" s="55"/>
      <c r="C608" s="55"/>
      <c r="D608" s="55"/>
      <c r="E608" s="55"/>
      <c r="F608" s="55"/>
      <c r="G608" s="55"/>
      <c r="H608" s="399"/>
      <c r="I608" s="55"/>
      <c r="J608" s="55"/>
      <c r="K608" s="55"/>
      <c r="L608" s="399"/>
      <c r="M608" s="399"/>
      <c r="N608" s="55"/>
      <c r="O608" s="55"/>
      <c r="P608" s="55"/>
      <c r="Q608" s="399"/>
      <c r="R608" s="399"/>
      <c r="S608" s="55"/>
      <c r="T608" s="55"/>
      <c r="U608" s="55"/>
      <c r="V608" s="399"/>
      <c r="W608" s="399"/>
      <c r="X608" s="55"/>
      <c r="Y608" s="55"/>
      <c r="Z608" s="55"/>
      <c r="AA608" s="399"/>
      <c r="AB608" s="399"/>
      <c r="AC608" s="55"/>
      <c r="AD608" s="55"/>
      <c r="AE608" s="55"/>
      <c r="AF608" s="55"/>
      <c r="AG608" s="55"/>
      <c r="AH608" s="55"/>
      <c r="AI608" s="55"/>
      <c r="AJ608" s="55"/>
      <c r="AK608" s="55"/>
    </row>
    <row r="609" spans="2:37" ht="15.75" customHeight="1">
      <c r="B609" s="55"/>
      <c r="C609" s="55"/>
      <c r="D609" s="55"/>
      <c r="E609" s="55"/>
      <c r="F609" s="55"/>
      <c r="G609" s="55"/>
      <c r="H609" s="399"/>
      <c r="I609" s="55"/>
      <c r="J609" s="55"/>
      <c r="K609" s="55"/>
      <c r="L609" s="399"/>
      <c r="M609" s="399"/>
      <c r="N609" s="55"/>
      <c r="O609" s="55"/>
      <c r="P609" s="55"/>
      <c r="Q609" s="399"/>
      <c r="R609" s="399"/>
      <c r="S609" s="55"/>
      <c r="T609" s="55"/>
      <c r="U609" s="55"/>
      <c r="V609" s="399"/>
      <c r="W609" s="399"/>
      <c r="X609" s="55"/>
      <c r="Y609" s="55"/>
      <c r="Z609" s="55"/>
      <c r="AA609" s="399"/>
      <c r="AB609" s="399"/>
      <c r="AC609" s="55"/>
      <c r="AD609" s="55"/>
      <c r="AE609" s="55"/>
      <c r="AF609" s="55"/>
      <c r="AG609" s="55"/>
      <c r="AH609" s="55"/>
      <c r="AI609" s="55"/>
      <c r="AJ609" s="55"/>
      <c r="AK609" s="55"/>
    </row>
    <row r="610" spans="2:37" ht="15.75" customHeight="1">
      <c r="B610" s="55"/>
      <c r="C610" s="55"/>
      <c r="D610" s="55"/>
      <c r="E610" s="55"/>
      <c r="F610" s="55"/>
      <c r="G610" s="55"/>
      <c r="H610" s="399"/>
      <c r="I610" s="55"/>
      <c r="J610" s="55"/>
      <c r="K610" s="55"/>
      <c r="L610" s="399"/>
      <c r="M610" s="399"/>
      <c r="N610" s="55"/>
      <c r="O610" s="55"/>
      <c r="P610" s="55"/>
      <c r="Q610" s="399"/>
      <c r="R610" s="399"/>
      <c r="S610" s="55"/>
      <c r="T610" s="55"/>
      <c r="U610" s="55"/>
      <c r="V610" s="399"/>
      <c r="W610" s="399"/>
      <c r="X610" s="55"/>
      <c r="Y610" s="55"/>
      <c r="Z610" s="55"/>
      <c r="AA610" s="399"/>
      <c r="AB610" s="399"/>
      <c r="AC610" s="55"/>
      <c r="AD610" s="55"/>
      <c r="AE610" s="55"/>
      <c r="AF610" s="55"/>
      <c r="AG610" s="55"/>
      <c r="AH610" s="55"/>
      <c r="AI610" s="55"/>
      <c r="AJ610" s="55"/>
      <c r="AK610" s="55"/>
    </row>
    <row r="611" spans="2:37" ht="15.75" customHeight="1">
      <c r="B611" s="55"/>
      <c r="C611" s="55"/>
      <c r="D611" s="55"/>
      <c r="E611" s="55"/>
      <c r="F611" s="55"/>
      <c r="G611" s="55"/>
      <c r="H611" s="399"/>
      <c r="I611" s="55"/>
      <c r="J611" s="55"/>
      <c r="K611" s="55"/>
      <c r="L611" s="399"/>
      <c r="M611" s="399"/>
      <c r="N611" s="55"/>
      <c r="O611" s="55"/>
      <c r="P611" s="55"/>
      <c r="Q611" s="399"/>
      <c r="R611" s="399"/>
      <c r="S611" s="55"/>
      <c r="T611" s="55"/>
      <c r="U611" s="55"/>
      <c r="V611" s="399"/>
      <c r="W611" s="399"/>
      <c r="X611" s="55"/>
      <c r="Y611" s="55"/>
      <c r="Z611" s="55"/>
      <c r="AA611" s="399"/>
      <c r="AB611" s="399"/>
      <c r="AC611" s="55"/>
      <c r="AD611" s="55"/>
      <c r="AE611" s="55"/>
      <c r="AF611" s="55"/>
      <c r="AG611" s="55"/>
      <c r="AH611" s="55"/>
      <c r="AI611" s="55"/>
      <c r="AJ611" s="55"/>
      <c r="AK611" s="55"/>
    </row>
    <row r="612" spans="2:37" ht="15.75" customHeight="1">
      <c r="B612" s="55"/>
      <c r="C612" s="55"/>
      <c r="D612" s="55"/>
      <c r="E612" s="55"/>
      <c r="F612" s="55"/>
      <c r="G612" s="55"/>
      <c r="H612" s="399"/>
      <c r="I612" s="55"/>
      <c r="J612" s="55"/>
      <c r="K612" s="55"/>
      <c r="L612" s="399"/>
      <c r="M612" s="399"/>
      <c r="N612" s="55"/>
      <c r="O612" s="55"/>
      <c r="P612" s="55"/>
      <c r="Q612" s="399"/>
      <c r="R612" s="399"/>
      <c r="S612" s="55"/>
      <c r="T612" s="55"/>
      <c r="U612" s="55"/>
      <c r="V612" s="399"/>
      <c r="W612" s="399"/>
      <c r="X612" s="55"/>
      <c r="Y612" s="55"/>
      <c r="Z612" s="55"/>
      <c r="AA612" s="399"/>
      <c r="AB612" s="399"/>
      <c r="AC612" s="55"/>
      <c r="AD612" s="55"/>
      <c r="AE612" s="55"/>
      <c r="AF612" s="55"/>
      <c r="AG612" s="55"/>
      <c r="AH612" s="55"/>
      <c r="AI612" s="55"/>
      <c r="AJ612" s="55"/>
      <c r="AK612" s="55"/>
    </row>
    <row r="613" spans="2:37" ht="15.75" customHeight="1">
      <c r="B613" s="55"/>
      <c r="C613" s="55"/>
      <c r="D613" s="55"/>
      <c r="E613" s="55"/>
      <c r="F613" s="55"/>
      <c r="G613" s="55"/>
      <c r="H613" s="399"/>
      <c r="I613" s="55"/>
      <c r="J613" s="55"/>
      <c r="K613" s="55"/>
      <c r="L613" s="399"/>
      <c r="M613" s="399"/>
      <c r="N613" s="55"/>
      <c r="O613" s="55"/>
      <c r="P613" s="55"/>
      <c r="Q613" s="399"/>
      <c r="R613" s="399"/>
      <c r="S613" s="55"/>
      <c r="T613" s="55"/>
      <c r="U613" s="55"/>
      <c r="V613" s="399"/>
      <c r="W613" s="399"/>
      <c r="X613" s="55"/>
      <c r="Y613" s="55"/>
      <c r="Z613" s="55"/>
      <c r="AA613" s="399"/>
      <c r="AB613" s="399"/>
      <c r="AC613" s="55"/>
      <c r="AD613" s="55"/>
      <c r="AE613" s="55"/>
      <c r="AF613" s="55"/>
      <c r="AG613" s="55"/>
      <c r="AH613" s="55"/>
      <c r="AI613" s="55"/>
      <c r="AJ613" s="55"/>
      <c r="AK613" s="55"/>
    </row>
    <row r="614" spans="2:37" ht="15.75" customHeight="1">
      <c r="B614" s="55"/>
      <c r="C614" s="55"/>
      <c r="D614" s="55"/>
      <c r="E614" s="55"/>
      <c r="F614" s="55"/>
      <c r="G614" s="55"/>
      <c r="H614" s="399"/>
      <c r="I614" s="55"/>
      <c r="J614" s="55"/>
      <c r="K614" s="55"/>
      <c r="L614" s="399"/>
      <c r="M614" s="399"/>
      <c r="N614" s="55"/>
      <c r="O614" s="55"/>
      <c r="P614" s="55"/>
      <c r="Q614" s="399"/>
      <c r="R614" s="399"/>
      <c r="S614" s="55"/>
      <c r="T614" s="55"/>
      <c r="U614" s="55"/>
      <c r="V614" s="399"/>
      <c r="W614" s="399"/>
      <c r="X614" s="55"/>
      <c r="Y614" s="55"/>
      <c r="Z614" s="55"/>
      <c r="AA614" s="399"/>
      <c r="AB614" s="399"/>
      <c r="AC614" s="55"/>
      <c r="AD614" s="55"/>
      <c r="AE614" s="55"/>
      <c r="AF614" s="55"/>
      <c r="AG614" s="55"/>
      <c r="AH614" s="55"/>
      <c r="AI614" s="55"/>
      <c r="AJ614" s="55"/>
      <c r="AK614" s="55"/>
    </row>
    <row r="615" spans="2:37" ht="15.75" customHeight="1">
      <c r="B615" s="55"/>
      <c r="C615" s="55"/>
      <c r="D615" s="55"/>
      <c r="E615" s="55"/>
      <c r="F615" s="55"/>
      <c r="G615" s="55"/>
      <c r="H615" s="399"/>
      <c r="I615" s="55"/>
      <c r="J615" s="55"/>
      <c r="K615" s="55"/>
      <c r="L615" s="399"/>
      <c r="M615" s="399"/>
      <c r="N615" s="55"/>
      <c r="O615" s="55"/>
      <c r="P615" s="55"/>
      <c r="Q615" s="399"/>
      <c r="R615" s="399"/>
      <c r="S615" s="55"/>
      <c r="T615" s="55"/>
      <c r="U615" s="55"/>
      <c r="V615" s="399"/>
      <c r="W615" s="399"/>
      <c r="X615" s="55"/>
      <c r="Y615" s="55"/>
      <c r="Z615" s="55"/>
      <c r="AA615" s="399"/>
      <c r="AB615" s="399"/>
      <c r="AC615" s="55"/>
      <c r="AD615" s="55"/>
      <c r="AE615" s="55"/>
      <c r="AF615" s="55"/>
      <c r="AG615" s="55"/>
      <c r="AH615" s="55"/>
      <c r="AI615" s="55"/>
      <c r="AJ615" s="55"/>
      <c r="AK615" s="55"/>
    </row>
    <row r="616" spans="2:37" ht="15.75" customHeight="1">
      <c r="B616" s="55"/>
      <c r="C616" s="55"/>
      <c r="D616" s="55"/>
      <c r="E616" s="55"/>
      <c r="F616" s="55"/>
      <c r="G616" s="55"/>
      <c r="H616" s="399"/>
      <c r="I616" s="55"/>
      <c r="J616" s="55"/>
      <c r="K616" s="55"/>
      <c r="L616" s="399"/>
      <c r="M616" s="399"/>
      <c r="N616" s="55"/>
      <c r="O616" s="55"/>
      <c r="P616" s="55"/>
      <c r="Q616" s="399"/>
      <c r="R616" s="399"/>
      <c r="S616" s="55"/>
      <c r="T616" s="55"/>
      <c r="U616" s="55"/>
      <c r="V616" s="399"/>
      <c r="W616" s="399"/>
      <c r="X616" s="55"/>
      <c r="Y616" s="55"/>
      <c r="Z616" s="55"/>
      <c r="AA616" s="399"/>
      <c r="AB616" s="399"/>
      <c r="AC616" s="55"/>
      <c r="AD616" s="55"/>
      <c r="AE616" s="55"/>
      <c r="AF616" s="55"/>
      <c r="AG616" s="55"/>
      <c r="AH616" s="55"/>
      <c r="AI616" s="55"/>
      <c r="AJ616" s="55"/>
      <c r="AK616" s="55"/>
    </row>
    <row r="617" spans="2:37" ht="15.75" customHeight="1">
      <c r="B617" s="55"/>
      <c r="C617" s="55"/>
      <c r="D617" s="55"/>
      <c r="E617" s="55"/>
      <c r="F617" s="55"/>
      <c r="G617" s="55"/>
      <c r="H617" s="399"/>
      <c r="I617" s="55"/>
      <c r="J617" s="55"/>
      <c r="K617" s="55"/>
      <c r="L617" s="399"/>
      <c r="M617" s="399"/>
      <c r="N617" s="55"/>
      <c r="O617" s="55"/>
      <c r="P617" s="55"/>
      <c r="Q617" s="399"/>
      <c r="R617" s="399"/>
      <c r="S617" s="55"/>
      <c r="T617" s="55"/>
      <c r="U617" s="55"/>
      <c r="V617" s="399"/>
      <c r="W617" s="399"/>
      <c r="X617" s="55"/>
      <c r="Y617" s="55"/>
      <c r="Z617" s="55"/>
      <c r="AA617" s="399"/>
      <c r="AB617" s="399"/>
      <c r="AC617" s="55"/>
      <c r="AD617" s="55"/>
      <c r="AE617" s="55"/>
      <c r="AF617" s="55"/>
      <c r="AG617" s="55"/>
      <c r="AH617" s="55"/>
      <c r="AI617" s="55"/>
      <c r="AJ617" s="55"/>
      <c r="AK617" s="55"/>
    </row>
    <row r="618" spans="2:37" ht="15.75" customHeight="1">
      <c r="B618" s="55"/>
      <c r="C618" s="55"/>
      <c r="D618" s="55"/>
      <c r="E618" s="55"/>
      <c r="F618" s="55"/>
      <c r="G618" s="55"/>
      <c r="H618" s="399"/>
      <c r="I618" s="55"/>
      <c r="J618" s="55"/>
      <c r="K618" s="55"/>
      <c r="L618" s="399"/>
      <c r="M618" s="399"/>
      <c r="N618" s="55"/>
      <c r="O618" s="55"/>
      <c r="P618" s="55"/>
      <c r="Q618" s="399"/>
      <c r="R618" s="399"/>
      <c r="S618" s="55"/>
      <c r="T618" s="55"/>
      <c r="U618" s="55"/>
      <c r="V618" s="399"/>
      <c r="W618" s="399"/>
      <c r="X618" s="55"/>
      <c r="Y618" s="55"/>
      <c r="Z618" s="55"/>
      <c r="AA618" s="399"/>
      <c r="AB618" s="399"/>
      <c r="AC618" s="55"/>
      <c r="AD618" s="55"/>
      <c r="AE618" s="55"/>
      <c r="AF618" s="55"/>
      <c r="AG618" s="55"/>
      <c r="AH618" s="55"/>
      <c r="AI618" s="55"/>
      <c r="AJ618" s="55"/>
      <c r="AK618" s="55"/>
    </row>
    <row r="619" spans="2:37" ht="15.75" customHeight="1">
      <c r="B619" s="55"/>
      <c r="C619" s="55"/>
      <c r="D619" s="55"/>
      <c r="E619" s="55"/>
      <c r="F619" s="55"/>
      <c r="G619" s="55"/>
      <c r="H619" s="399"/>
      <c r="I619" s="55"/>
      <c r="J619" s="55"/>
      <c r="K619" s="55"/>
      <c r="L619" s="399"/>
      <c r="M619" s="399"/>
      <c r="N619" s="55"/>
      <c r="O619" s="55"/>
      <c r="P619" s="55"/>
      <c r="Q619" s="399"/>
      <c r="R619" s="399"/>
      <c r="S619" s="55"/>
      <c r="T619" s="55"/>
      <c r="U619" s="55"/>
      <c r="V619" s="399"/>
      <c r="W619" s="399"/>
      <c r="X619" s="55"/>
      <c r="Y619" s="55"/>
      <c r="Z619" s="55"/>
      <c r="AA619" s="399"/>
      <c r="AB619" s="399"/>
      <c r="AC619" s="55"/>
      <c r="AD619" s="55"/>
      <c r="AE619" s="55"/>
      <c r="AF619" s="55"/>
      <c r="AG619" s="55"/>
      <c r="AH619" s="55"/>
      <c r="AI619" s="55"/>
      <c r="AJ619" s="55"/>
      <c r="AK619" s="55"/>
    </row>
    <row r="620" spans="2:37" ht="15.75" customHeight="1">
      <c r="B620" s="55"/>
      <c r="C620" s="55"/>
      <c r="D620" s="55"/>
      <c r="E620" s="55"/>
      <c r="F620" s="55"/>
      <c r="G620" s="55"/>
      <c r="H620" s="399"/>
      <c r="I620" s="55"/>
      <c r="J620" s="55"/>
      <c r="K620" s="55"/>
      <c r="L620" s="399"/>
      <c r="M620" s="399"/>
      <c r="N620" s="55"/>
      <c r="O620" s="55"/>
      <c r="P620" s="55"/>
      <c r="Q620" s="399"/>
      <c r="R620" s="399"/>
      <c r="S620" s="55"/>
      <c r="T620" s="55"/>
      <c r="U620" s="55"/>
      <c r="V620" s="399"/>
      <c r="W620" s="399"/>
      <c r="X620" s="55"/>
      <c r="Y620" s="55"/>
      <c r="Z620" s="55"/>
      <c r="AA620" s="399"/>
      <c r="AB620" s="399"/>
      <c r="AC620" s="55"/>
      <c r="AD620" s="55"/>
      <c r="AE620" s="55"/>
      <c r="AF620" s="55"/>
      <c r="AG620" s="55"/>
      <c r="AH620" s="55"/>
      <c r="AI620" s="55"/>
      <c r="AJ620" s="55"/>
      <c r="AK620" s="55"/>
    </row>
    <row r="621" spans="2:37" ht="15.75" customHeight="1">
      <c r="B621" s="55"/>
      <c r="C621" s="55"/>
      <c r="D621" s="55"/>
      <c r="E621" s="55"/>
      <c r="F621" s="55"/>
      <c r="G621" s="55"/>
      <c r="H621" s="399"/>
      <c r="I621" s="55"/>
      <c r="J621" s="55"/>
      <c r="K621" s="55"/>
      <c r="L621" s="399"/>
      <c r="M621" s="399"/>
      <c r="N621" s="55"/>
      <c r="O621" s="55"/>
      <c r="P621" s="55"/>
      <c r="Q621" s="399"/>
      <c r="R621" s="399"/>
      <c r="S621" s="55"/>
      <c r="T621" s="55"/>
      <c r="U621" s="55"/>
      <c r="V621" s="399"/>
      <c r="W621" s="399"/>
      <c r="X621" s="55"/>
      <c r="Y621" s="55"/>
      <c r="Z621" s="55"/>
      <c r="AA621" s="399"/>
      <c r="AB621" s="399"/>
      <c r="AC621" s="55"/>
      <c r="AD621" s="55"/>
      <c r="AE621" s="55"/>
      <c r="AF621" s="55"/>
      <c r="AG621" s="55"/>
      <c r="AH621" s="55"/>
      <c r="AI621" s="55"/>
      <c r="AJ621" s="55"/>
      <c r="AK621" s="55"/>
    </row>
    <row r="622" spans="2:37" ht="15.75" customHeight="1">
      <c r="B622" s="55"/>
      <c r="C622" s="55"/>
      <c r="D622" s="55"/>
      <c r="E622" s="55"/>
      <c r="F622" s="55"/>
      <c r="G622" s="55"/>
      <c r="H622" s="399"/>
      <c r="I622" s="55"/>
      <c r="J622" s="55"/>
      <c r="K622" s="55"/>
      <c r="L622" s="399"/>
      <c r="M622" s="399"/>
      <c r="N622" s="55"/>
      <c r="O622" s="55"/>
      <c r="P622" s="55"/>
      <c r="Q622" s="399"/>
      <c r="R622" s="399"/>
      <c r="S622" s="55"/>
      <c r="T622" s="55"/>
      <c r="U622" s="55"/>
      <c r="V622" s="399"/>
      <c r="W622" s="399"/>
      <c r="X622" s="55"/>
      <c r="Y622" s="55"/>
      <c r="Z622" s="55"/>
      <c r="AA622" s="399"/>
      <c r="AB622" s="399"/>
      <c r="AC622" s="55"/>
      <c r="AD622" s="55"/>
      <c r="AE622" s="55"/>
      <c r="AF622" s="55"/>
      <c r="AG622" s="55"/>
      <c r="AH622" s="55"/>
      <c r="AI622" s="55"/>
      <c r="AJ622" s="55"/>
      <c r="AK622" s="55"/>
    </row>
    <row r="623" spans="2:37" ht="15.75" customHeight="1">
      <c r="B623" s="55"/>
      <c r="C623" s="55"/>
      <c r="D623" s="55"/>
      <c r="E623" s="55"/>
      <c r="F623" s="55"/>
      <c r="G623" s="55"/>
      <c r="H623" s="399"/>
      <c r="I623" s="55"/>
      <c r="J623" s="55"/>
      <c r="K623" s="55"/>
      <c r="L623" s="399"/>
      <c r="M623" s="399"/>
      <c r="N623" s="55"/>
      <c r="O623" s="55"/>
      <c r="P623" s="55"/>
      <c r="Q623" s="399"/>
      <c r="R623" s="399"/>
      <c r="S623" s="55"/>
      <c r="T623" s="55"/>
      <c r="U623" s="55"/>
      <c r="V623" s="399"/>
      <c r="W623" s="399"/>
      <c r="X623" s="55"/>
      <c r="Y623" s="55"/>
      <c r="Z623" s="55"/>
      <c r="AA623" s="399"/>
      <c r="AB623" s="399"/>
      <c r="AC623" s="55"/>
      <c r="AD623" s="55"/>
      <c r="AE623" s="55"/>
      <c r="AF623" s="55"/>
      <c r="AG623" s="55"/>
      <c r="AH623" s="55"/>
      <c r="AI623" s="55"/>
      <c r="AJ623" s="55"/>
      <c r="AK623" s="55"/>
    </row>
    <row r="624" spans="2:37" ht="15.75" customHeight="1">
      <c r="B624" s="55"/>
      <c r="C624" s="55"/>
      <c r="D624" s="55"/>
      <c r="E624" s="55"/>
      <c r="F624" s="55"/>
      <c r="G624" s="55"/>
      <c r="H624" s="399"/>
      <c r="I624" s="55"/>
      <c r="J624" s="55"/>
      <c r="K624" s="55"/>
      <c r="L624" s="399"/>
      <c r="M624" s="399"/>
      <c r="N624" s="55"/>
      <c r="O624" s="55"/>
      <c r="P624" s="55"/>
      <c r="Q624" s="399"/>
      <c r="R624" s="399"/>
      <c r="S624" s="55"/>
      <c r="T624" s="55"/>
      <c r="U624" s="55"/>
      <c r="V624" s="399"/>
      <c r="W624" s="399"/>
      <c r="X624" s="55"/>
      <c r="Y624" s="55"/>
      <c r="Z624" s="55"/>
      <c r="AA624" s="399"/>
      <c r="AB624" s="399"/>
      <c r="AC624" s="55"/>
      <c r="AD624" s="55"/>
      <c r="AE624" s="55"/>
      <c r="AF624" s="55"/>
      <c r="AG624" s="55"/>
      <c r="AH624" s="55"/>
      <c r="AI624" s="55"/>
      <c r="AJ624" s="55"/>
      <c r="AK624" s="55"/>
    </row>
    <row r="625" spans="2:37" ht="15.75" customHeight="1">
      <c r="B625" s="55"/>
      <c r="C625" s="55"/>
      <c r="D625" s="55"/>
      <c r="E625" s="55"/>
      <c r="F625" s="55"/>
      <c r="G625" s="55"/>
      <c r="H625" s="399"/>
      <c r="I625" s="55"/>
      <c r="J625" s="55"/>
      <c r="K625" s="55"/>
      <c r="L625" s="399"/>
      <c r="M625" s="399"/>
      <c r="N625" s="55"/>
      <c r="O625" s="55"/>
      <c r="P625" s="55"/>
      <c r="Q625" s="399"/>
      <c r="R625" s="399"/>
      <c r="S625" s="55"/>
      <c r="T625" s="55"/>
      <c r="U625" s="55"/>
      <c r="V625" s="399"/>
      <c r="W625" s="399"/>
      <c r="X625" s="55"/>
      <c r="Y625" s="55"/>
      <c r="Z625" s="55"/>
      <c r="AA625" s="399"/>
      <c r="AB625" s="399"/>
      <c r="AC625" s="55"/>
      <c r="AD625" s="55"/>
      <c r="AE625" s="55"/>
      <c r="AF625" s="55"/>
      <c r="AG625" s="55"/>
      <c r="AH625" s="55"/>
      <c r="AI625" s="55"/>
      <c r="AJ625" s="55"/>
      <c r="AK625" s="55"/>
    </row>
    <row r="626" spans="2:37" ht="15.75" customHeight="1">
      <c r="B626" s="55"/>
      <c r="C626" s="55"/>
      <c r="D626" s="55"/>
      <c r="E626" s="55"/>
      <c r="F626" s="55"/>
      <c r="G626" s="55"/>
      <c r="H626" s="399"/>
      <c r="I626" s="55"/>
      <c r="J626" s="55"/>
      <c r="K626" s="55"/>
      <c r="L626" s="399"/>
      <c r="M626" s="399"/>
      <c r="N626" s="55"/>
      <c r="O626" s="55"/>
      <c r="P626" s="55"/>
      <c r="Q626" s="399"/>
      <c r="R626" s="399"/>
      <c r="S626" s="55"/>
      <c r="T626" s="55"/>
      <c r="U626" s="55"/>
      <c r="V626" s="399"/>
      <c r="W626" s="399"/>
      <c r="X626" s="55"/>
      <c r="Y626" s="55"/>
      <c r="Z626" s="55"/>
      <c r="AA626" s="399"/>
      <c r="AB626" s="399"/>
      <c r="AC626" s="55"/>
      <c r="AD626" s="55"/>
      <c r="AE626" s="55"/>
      <c r="AF626" s="55"/>
      <c r="AG626" s="55"/>
      <c r="AH626" s="55"/>
      <c r="AI626" s="55"/>
      <c r="AJ626" s="55"/>
      <c r="AK626" s="55"/>
    </row>
    <row r="627" spans="2:37" ht="15.75" customHeight="1">
      <c r="B627" s="55"/>
      <c r="C627" s="55"/>
      <c r="D627" s="55"/>
      <c r="E627" s="55"/>
      <c r="F627" s="55"/>
      <c r="G627" s="55"/>
      <c r="H627" s="399"/>
      <c r="I627" s="55"/>
      <c r="J627" s="55"/>
      <c r="K627" s="55"/>
      <c r="L627" s="399"/>
      <c r="M627" s="399"/>
      <c r="N627" s="55"/>
      <c r="O627" s="55"/>
      <c r="P627" s="55"/>
      <c r="Q627" s="399"/>
      <c r="R627" s="399"/>
      <c r="S627" s="55"/>
      <c r="T627" s="55"/>
      <c r="U627" s="55"/>
      <c r="V627" s="399"/>
      <c r="W627" s="399"/>
      <c r="X627" s="55"/>
      <c r="Y627" s="55"/>
      <c r="Z627" s="55"/>
      <c r="AA627" s="399"/>
      <c r="AB627" s="399"/>
      <c r="AC627" s="55"/>
      <c r="AD627" s="55"/>
      <c r="AE627" s="55"/>
      <c r="AF627" s="55"/>
      <c r="AG627" s="55"/>
      <c r="AH627" s="55"/>
      <c r="AI627" s="55"/>
      <c r="AJ627" s="55"/>
      <c r="AK627" s="55"/>
    </row>
    <row r="628" spans="2:37" ht="15.75" customHeight="1">
      <c r="B628" s="55"/>
      <c r="C628" s="55"/>
      <c r="D628" s="55"/>
      <c r="E628" s="55"/>
      <c r="F628" s="55"/>
      <c r="G628" s="55"/>
      <c r="H628" s="399"/>
      <c r="I628" s="55"/>
      <c r="J628" s="55"/>
      <c r="K628" s="55"/>
      <c r="L628" s="399"/>
      <c r="M628" s="399"/>
      <c r="N628" s="55"/>
      <c r="O628" s="55"/>
      <c r="P628" s="55"/>
      <c r="Q628" s="399"/>
      <c r="R628" s="399"/>
      <c r="S628" s="55"/>
      <c r="T628" s="55"/>
      <c r="U628" s="55"/>
      <c r="V628" s="399"/>
      <c r="W628" s="399"/>
      <c r="X628" s="55"/>
      <c r="Y628" s="55"/>
      <c r="Z628" s="55"/>
      <c r="AA628" s="399"/>
      <c r="AB628" s="399"/>
      <c r="AC628" s="55"/>
      <c r="AD628" s="55"/>
      <c r="AE628" s="55"/>
      <c r="AF628" s="55"/>
      <c r="AG628" s="55"/>
      <c r="AH628" s="55"/>
      <c r="AI628" s="55"/>
      <c r="AJ628" s="55"/>
      <c r="AK628" s="55"/>
    </row>
    <row r="629" spans="2:37" ht="15.75" customHeight="1">
      <c r="B629" s="55"/>
      <c r="C629" s="55"/>
      <c r="D629" s="55"/>
      <c r="E629" s="55"/>
      <c r="F629" s="55"/>
      <c r="G629" s="55"/>
      <c r="H629" s="399"/>
      <c r="I629" s="55"/>
      <c r="J629" s="55"/>
      <c r="K629" s="55"/>
      <c r="L629" s="399"/>
      <c r="M629" s="399"/>
      <c r="N629" s="55"/>
      <c r="O629" s="55"/>
      <c r="P629" s="55"/>
      <c r="Q629" s="399"/>
      <c r="R629" s="399"/>
      <c r="S629" s="55"/>
      <c r="T629" s="55"/>
      <c r="U629" s="55"/>
      <c r="V629" s="399"/>
      <c r="W629" s="399"/>
      <c r="X629" s="55"/>
      <c r="Y629" s="55"/>
      <c r="Z629" s="55"/>
      <c r="AA629" s="399"/>
      <c r="AB629" s="399"/>
      <c r="AC629" s="55"/>
      <c r="AD629" s="55"/>
      <c r="AE629" s="55"/>
      <c r="AF629" s="55"/>
      <c r="AG629" s="55"/>
      <c r="AH629" s="55"/>
      <c r="AI629" s="55"/>
      <c r="AJ629" s="55"/>
      <c r="AK629" s="55"/>
    </row>
    <row r="630" spans="2:37" ht="15.75" customHeight="1">
      <c r="B630" s="55"/>
      <c r="C630" s="55"/>
      <c r="D630" s="55"/>
      <c r="E630" s="55"/>
      <c r="F630" s="55"/>
      <c r="G630" s="55"/>
      <c r="H630" s="399"/>
      <c r="I630" s="55"/>
      <c r="J630" s="55"/>
      <c r="K630" s="55"/>
      <c r="L630" s="399"/>
      <c r="M630" s="399"/>
      <c r="N630" s="55"/>
      <c r="O630" s="55"/>
      <c r="P630" s="55"/>
      <c r="Q630" s="399"/>
      <c r="R630" s="399"/>
      <c r="S630" s="55"/>
      <c r="T630" s="55"/>
      <c r="U630" s="55"/>
      <c r="V630" s="399"/>
      <c r="W630" s="399"/>
      <c r="X630" s="55"/>
      <c r="Y630" s="55"/>
      <c r="Z630" s="55"/>
      <c r="AA630" s="399"/>
      <c r="AB630" s="399"/>
      <c r="AC630" s="55"/>
      <c r="AD630" s="55"/>
      <c r="AE630" s="55"/>
      <c r="AF630" s="55"/>
      <c r="AG630" s="55"/>
      <c r="AH630" s="55"/>
      <c r="AI630" s="55"/>
      <c r="AJ630" s="55"/>
      <c r="AK630" s="55"/>
    </row>
    <row r="631" spans="2:37" ht="15.75" customHeight="1">
      <c r="B631" s="55"/>
      <c r="C631" s="55"/>
      <c r="D631" s="55"/>
      <c r="E631" s="55"/>
      <c r="F631" s="55"/>
      <c r="G631" s="55"/>
      <c r="H631" s="399"/>
      <c r="I631" s="55"/>
      <c r="J631" s="55"/>
      <c r="K631" s="55"/>
      <c r="L631" s="399"/>
      <c r="M631" s="399"/>
      <c r="N631" s="55"/>
      <c r="O631" s="55"/>
      <c r="P631" s="55"/>
      <c r="Q631" s="399"/>
      <c r="R631" s="399"/>
      <c r="S631" s="55"/>
      <c r="T631" s="55"/>
      <c r="U631" s="55"/>
      <c r="V631" s="399"/>
      <c r="W631" s="399"/>
      <c r="X631" s="55"/>
      <c r="Y631" s="55"/>
      <c r="Z631" s="55"/>
      <c r="AA631" s="399"/>
      <c r="AB631" s="399"/>
      <c r="AC631" s="55"/>
      <c r="AD631" s="55"/>
      <c r="AE631" s="55"/>
      <c r="AF631" s="55"/>
      <c r="AG631" s="55"/>
      <c r="AH631" s="55"/>
      <c r="AI631" s="55"/>
      <c r="AJ631" s="55"/>
      <c r="AK631" s="55"/>
    </row>
    <row r="632" spans="2:37" ht="15.75" customHeight="1">
      <c r="B632" s="55"/>
      <c r="C632" s="55"/>
      <c r="D632" s="55"/>
      <c r="E632" s="55"/>
      <c r="F632" s="55"/>
      <c r="G632" s="55"/>
      <c r="H632" s="399"/>
      <c r="I632" s="55"/>
      <c r="J632" s="55"/>
      <c r="K632" s="55"/>
      <c r="L632" s="399"/>
      <c r="M632" s="399"/>
      <c r="N632" s="55"/>
      <c r="O632" s="55"/>
      <c r="P632" s="55"/>
      <c r="Q632" s="399"/>
      <c r="R632" s="399"/>
      <c r="S632" s="55"/>
      <c r="T632" s="55"/>
      <c r="U632" s="55"/>
      <c r="V632" s="399"/>
      <c r="W632" s="399"/>
      <c r="X632" s="55"/>
      <c r="Y632" s="55"/>
      <c r="Z632" s="55"/>
      <c r="AA632" s="399"/>
      <c r="AB632" s="399"/>
      <c r="AC632" s="55"/>
      <c r="AD632" s="55"/>
      <c r="AE632" s="55"/>
      <c r="AF632" s="55"/>
      <c r="AG632" s="55"/>
      <c r="AH632" s="55"/>
      <c r="AI632" s="55"/>
      <c r="AJ632" s="55"/>
      <c r="AK632" s="55"/>
    </row>
    <row r="633" spans="2:37" ht="15.75" customHeight="1">
      <c r="B633" s="55"/>
      <c r="C633" s="55"/>
      <c r="D633" s="55"/>
      <c r="E633" s="55"/>
      <c r="F633" s="55"/>
      <c r="G633" s="55"/>
      <c r="H633" s="399"/>
      <c r="I633" s="55"/>
      <c r="J633" s="55"/>
      <c r="K633" s="55"/>
      <c r="L633" s="399"/>
      <c r="M633" s="399"/>
      <c r="N633" s="55"/>
      <c r="O633" s="55"/>
      <c r="P633" s="55"/>
      <c r="Q633" s="399"/>
      <c r="R633" s="399"/>
      <c r="S633" s="55"/>
      <c r="T633" s="55"/>
      <c r="U633" s="55"/>
      <c r="V633" s="399"/>
      <c r="W633" s="399"/>
      <c r="X633" s="55"/>
      <c r="Y633" s="55"/>
      <c r="Z633" s="55"/>
      <c r="AA633" s="399"/>
      <c r="AB633" s="399"/>
      <c r="AC633" s="55"/>
      <c r="AD633" s="55"/>
      <c r="AE633" s="55"/>
      <c r="AF633" s="55"/>
      <c r="AG633" s="55"/>
      <c r="AH633" s="55"/>
      <c r="AI633" s="55"/>
      <c r="AJ633" s="55"/>
      <c r="AK633" s="55"/>
    </row>
    <row r="634" spans="2:37" ht="15.75" customHeight="1">
      <c r="B634" s="55"/>
      <c r="C634" s="55"/>
      <c r="D634" s="55"/>
      <c r="E634" s="55"/>
      <c r="F634" s="55"/>
      <c r="G634" s="55"/>
      <c r="H634" s="399"/>
      <c r="I634" s="55"/>
      <c r="J634" s="55"/>
      <c r="K634" s="55"/>
      <c r="L634" s="399"/>
      <c r="M634" s="399"/>
      <c r="N634" s="55"/>
      <c r="O634" s="55"/>
      <c r="P634" s="55"/>
      <c r="Q634" s="399"/>
      <c r="R634" s="399"/>
      <c r="S634" s="55"/>
      <c r="T634" s="55"/>
      <c r="U634" s="55"/>
      <c r="V634" s="399"/>
      <c r="W634" s="399"/>
      <c r="X634" s="55"/>
      <c r="Y634" s="55"/>
      <c r="Z634" s="55"/>
      <c r="AA634" s="399"/>
      <c r="AB634" s="399"/>
      <c r="AC634" s="55"/>
      <c r="AD634" s="55"/>
      <c r="AE634" s="55"/>
      <c r="AF634" s="55"/>
      <c r="AG634" s="55"/>
      <c r="AH634" s="55"/>
      <c r="AI634" s="55"/>
      <c r="AJ634" s="55"/>
      <c r="AK634" s="55"/>
    </row>
    <row r="635" spans="2:37" ht="15.75" customHeight="1">
      <c r="B635" s="55"/>
      <c r="C635" s="55"/>
      <c r="D635" s="55"/>
      <c r="E635" s="55"/>
      <c r="F635" s="55"/>
      <c r="G635" s="55"/>
      <c r="H635" s="399"/>
      <c r="I635" s="55"/>
      <c r="J635" s="55"/>
      <c r="K635" s="55"/>
      <c r="L635" s="399"/>
      <c r="M635" s="399"/>
      <c r="N635" s="55"/>
      <c r="O635" s="55"/>
      <c r="P635" s="55"/>
      <c r="Q635" s="399"/>
      <c r="R635" s="399"/>
      <c r="S635" s="55"/>
      <c r="T635" s="55"/>
      <c r="U635" s="55"/>
      <c r="V635" s="399"/>
      <c r="W635" s="399"/>
      <c r="X635" s="55"/>
      <c r="Y635" s="55"/>
      <c r="Z635" s="55"/>
      <c r="AA635" s="399"/>
      <c r="AB635" s="399"/>
      <c r="AC635" s="55"/>
      <c r="AD635" s="55"/>
      <c r="AE635" s="55"/>
      <c r="AF635" s="55"/>
      <c r="AG635" s="55"/>
      <c r="AH635" s="55"/>
      <c r="AI635" s="55"/>
      <c r="AJ635" s="55"/>
      <c r="AK635" s="55"/>
    </row>
    <row r="636" spans="2:37" ht="15.75" customHeight="1">
      <c r="B636" s="55"/>
      <c r="C636" s="55"/>
      <c r="D636" s="55"/>
      <c r="E636" s="55"/>
      <c r="F636" s="55"/>
      <c r="G636" s="55"/>
      <c r="H636" s="399"/>
      <c r="I636" s="55"/>
      <c r="J636" s="55"/>
      <c r="K636" s="55"/>
      <c r="L636" s="399"/>
      <c r="M636" s="399"/>
      <c r="N636" s="55"/>
      <c r="O636" s="55"/>
      <c r="P636" s="55"/>
      <c r="Q636" s="399"/>
      <c r="R636" s="399"/>
      <c r="S636" s="55"/>
      <c r="T636" s="55"/>
      <c r="U636" s="55"/>
      <c r="V636" s="399"/>
      <c r="W636" s="399"/>
      <c r="X636" s="55"/>
      <c r="Y636" s="55"/>
      <c r="Z636" s="55"/>
      <c r="AA636" s="399"/>
      <c r="AB636" s="399"/>
      <c r="AC636" s="55"/>
      <c r="AD636" s="55"/>
      <c r="AE636" s="55"/>
      <c r="AF636" s="55"/>
      <c r="AG636" s="55"/>
      <c r="AH636" s="55"/>
      <c r="AI636" s="55"/>
      <c r="AJ636" s="55"/>
      <c r="AK636" s="55"/>
    </row>
    <row r="637" spans="2:37" ht="15.75" customHeight="1">
      <c r="B637" s="55"/>
      <c r="C637" s="55"/>
      <c r="D637" s="55"/>
      <c r="E637" s="55"/>
      <c r="F637" s="55"/>
      <c r="G637" s="55"/>
      <c r="H637" s="399"/>
      <c r="I637" s="55"/>
      <c r="J637" s="55"/>
      <c r="K637" s="55"/>
      <c r="L637" s="399"/>
      <c r="M637" s="399"/>
      <c r="N637" s="55"/>
      <c r="O637" s="55"/>
      <c r="P637" s="55"/>
      <c r="Q637" s="399"/>
      <c r="R637" s="399"/>
      <c r="S637" s="55"/>
      <c r="T637" s="55"/>
      <c r="U637" s="55"/>
      <c r="V637" s="399"/>
      <c r="W637" s="399"/>
      <c r="X637" s="55"/>
      <c r="Y637" s="55"/>
      <c r="Z637" s="55"/>
      <c r="AA637" s="399"/>
      <c r="AB637" s="399"/>
      <c r="AC637" s="55"/>
      <c r="AD637" s="55"/>
      <c r="AE637" s="55"/>
      <c r="AF637" s="55"/>
      <c r="AG637" s="55"/>
      <c r="AH637" s="55"/>
      <c r="AI637" s="55"/>
      <c r="AJ637" s="55"/>
      <c r="AK637" s="55"/>
    </row>
    <row r="638" spans="2:37" ht="15.75" customHeight="1">
      <c r="B638" s="55"/>
      <c r="C638" s="55"/>
      <c r="D638" s="55"/>
      <c r="E638" s="55"/>
      <c r="F638" s="55"/>
      <c r="G638" s="55"/>
      <c r="H638" s="399"/>
      <c r="I638" s="55"/>
      <c r="J638" s="55"/>
      <c r="K638" s="55"/>
      <c r="L638" s="399"/>
      <c r="M638" s="399"/>
      <c r="N638" s="55"/>
      <c r="O638" s="55"/>
      <c r="P638" s="55"/>
      <c r="Q638" s="399"/>
      <c r="R638" s="399"/>
      <c r="S638" s="55"/>
      <c r="T638" s="55"/>
      <c r="U638" s="55"/>
      <c r="V638" s="399"/>
      <c r="W638" s="399"/>
      <c r="X638" s="55"/>
      <c r="Y638" s="55"/>
      <c r="Z638" s="55"/>
      <c r="AA638" s="399"/>
      <c r="AB638" s="399"/>
      <c r="AC638" s="55"/>
      <c r="AD638" s="55"/>
      <c r="AE638" s="55"/>
      <c r="AF638" s="55"/>
      <c r="AG638" s="55"/>
      <c r="AH638" s="55"/>
      <c r="AI638" s="55"/>
      <c r="AJ638" s="55"/>
      <c r="AK638" s="55"/>
    </row>
    <row r="639" spans="2:37" ht="15.75" customHeight="1">
      <c r="B639" s="55"/>
      <c r="C639" s="55"/>
      <c r="D639" s="55"/>
      <c r="E639" s="55"/>
      <c r="F639" s="55"/>
      <c r="G639" s="55"/>
      <c r="H639" s="399"/>
      <c r="I639" s="55"/>
      <c r="J639" s="55"/>
      <c r="K639" s="55"/>
      <c r="L639" s="399"/>
      <c r="M639" s="399"/>
      <c r="N639" s="55"/>
      <c r="O639" s="55"/>
      <c r="P639" s="55"/>
      <c r="Q639" s="399"/>
      <c r="R639" s="399"/>
      <c r="S639" s="55"/>
      <c r="T639" s="55"/>
      <c r="U639" s="55"/>
      <c r="V639" s="399"/>
      <c r="W639" s="399"/>
      <c r="X639" s="55"/>
      <c r="Y639" s="55"/>
      <c r="Z639" s="55"/>
      <c r="AA639" s="399"/>
      <c r="AB639" s="399"/>
      <c r="AC639" s="55"/>
      <c r="AD639" s="55"/>
      <c r="AE639" s="55"/>
      <c r="AF639" s="55"/>
      <c r="AG639" s="55"/>
      <c r="AH639" s="55"/>
      <c r="AI639" s="55"/>
      <c r="AJ639" s="55"/>
      <c r="AK639" s="55"/>
    </row>
    <row r="640" spans="2:37" ht="15.75" customHeight="1">
      <c r="B640" s="55"/>
      <c r="C640" s="55"/>
      <c r="D640" s="55"/>
      <c r="E640" s="55"/>
      <c r="F640" s="55"/>
      <c r="G640" s="55"/>
      <c r="H640" s="399"/>
      <c r="I640" s="55"/>
      <c r="J640" s="55"/>
      <c r="K640" s="55"/>
      <c r="L640" s="399"/>
      <c r="M640" s="399"/>
      <c r="N640" s="55"/>
      <c r="O640" s="55"/>
      <c r="P640" s="55"/>
      <c r="Q640" s="399"/>
      <c r="R640" s="399"/>
      <c r="S640" s="55"/>
      <c r="T640" s="55"/>
      <c r="U640" s="55"/>
      <c r="V640" s="399"/>
      <c r="W640" s="399"/>
      <c r="X640" s="55"/>
      <c r="Y640" s="55"/>
      <c r="Z640" s="55"/>
      <c r="AA640" s="399"/>
      <c r="AB640" s="399"/>
      <c r="AC640" s="55"/>
      <c r="AD640" s="55"/>
      <c r="AE640" s="55"/>
      <c r="AF640" s="55"/>
      <c r="AG640" s="55"/>
      <c r="AH640" s="55"/>
      <c r="AI640" s="55"/>
      <c r="AJ640" s="55"/>
      <c r="AK640" s="55"/>
    </row>
    <row r="641" spans="2:37" ht="15.75" customHeight="1">
      <c r="B641" s="55"/>
      <c r="C641" s="55"/>
      <c r="D641" s="55"/>
      <c r="E641" s="55"/>
      <c r="F641" s="55"/>
      <c r="G641" s="55"/>
      <c r="H641" s="399"/>
      <c r="I641" s="55"/>
      <c r="J641" s="55"/>
      <c r="K641" s="55"/>
      <c r="L641" s="399"/>
      <c r="M641" s="399"/>
      <c r="N641" s="55"/>
      <c r="O641" s="55"/>
      <c r="P641" s="55"/>
      <c r="Q641" s="399"/>
      <c r="R641" s="399"/>
      <c r="S641" s="55"/>
      <c r="T641" s="55"/>
      <c r="U641" s="55"/>
      <c r="V641" s="399"/>
      <c r="W641" s="399"/>
      <c r="X641" s="55"/>
      <c r="Y641" s="55"/>
      <c r="Z641" s="55"/>
      <c r="AA641" s="399"/>
      <c r="AB641" s="399"/>
      <c r="AC641" s="55"/>
      <c r="AD641" s="55"/>
      <c r="AE641" s="55"/>
      <c r="AF641" s="55"/>
      <c r="AG641" s="55"/>
      <c r="AH641" s="55"/>
      <c r="AI641" s="55"/>
      <c r="AJ641" s="55"/>
      <c r="AK641" s="55"/>
    </row>
    <row r="642" spans="2:37" ht="15.75" customHeight="1">
      <c r="B642" s="55"/>
      <c r="C642" s="55"/>
      <c r="D642" s="55"/>
      <c r="E642" s="55"/>
      <c r="F642" s="55"/>
      <c r="G642" s="55"/>
      <c r="H642" s="399"/>
      <c r="I642" s="55"/>
      <c r="J642" s="55"/>
      <c r="K642" s="55"/>
      <c r="L642" s="399"/>
      <c r="M642" s="399"/>
      <c r="N642" s="55"/>
      <c r="O642" s="55"/>
      <c r="P642" s="55"/>
      <c r="Q642" s="399"/>
      <c r="R642" s="399"/>
      <c r="S642" s="55"/>
      <c r="T642" s="55"/>
      <c r="U642" s="55"/>
      <c r="V642" s="399"/>
      <c r="W642" s="399"/>
      <c r="X642" s="55"/>
      <c r="Y642" s="55"/>
      <c r="Z642" s="55"/>
      <c r="AA642" s="399"/>
      <c r="AB642" s="399"/>
      <c r="AC642" s="55"/>
      <c r="AD642" s="55"/>
      <c r="AE642" s="55"/>
      <c r="AF642" s="55"/>
      <c r="AG642" s="55"/>
      <c r="AH642" s="55"/>
      <c r="AI642" s="55"/>
      <c r="AJ642" s="55"/>
      <c r="AK642" s="55"/>
    </row>
    <row r="643" spans="2:37" ht="15.75" customHeight="1">
      <c r="B643" s="55"/>
      <c r="C643" s="55"/>
      <c r="D643" s="55"/>
      <c r="E643" s="55"/>
      <c r="F643" s="55"/>
      <c r="G643" s="55"/>
      <c r="H643" s="399"/>
      <c r="I643" s="55"/>
      <c r="J643" s="55"/>
      <c r="K643" s="55"/>
      <c r="L643" s="399"/>
      <c r="M643" s="399"/>
      <c r="N643" s="55"/>
      <c r="O643" s="55"/>
      <c r="P643" s="55"/>
      <c r="Q643" s="399"/>
      <c r="R643" s="399"/>
      <c r="S643" s="55"/>
      <c r="T643" s="55"/>
      <c r="U643" s="55"/>
      <c r="V643" s="399"/>
      <c r="W643" s="399"/>
      <c r="X643" s="55"/>
      <c r="Y643" s="55"/>
      <c r="Z643" s="55"/>
      <c r="AA643" s="399"/>
      <c r="AB643" s="399"/>
      <c r="AC643" s="55"/>
      <c r="AD643" s="55"/>
      <c r="AE643" s="55"/>
      <c r="AF643" s="55"/>
      <c r="AG643" s="55"/>
      <c r="AH643" s="55"/>
      <c r="AI643" s="55"/>
      <c r="AJ643" s="55"/>
      <c r="AK643" s="55"/>
    </row>
    <row r="644" spans="2:37" ht="15.75" customHeight="1">
      <c r="B644" s="55"/>
      <c r="C644" s="55"/>
      <c r="D644" s="55"/>
      <c r="E644" s="55"/>
      <c r="F644" s="55"/>
      <c r="G644" s="55"/>
      <c r="H644" s="399"/>
      <c r="I644" s="55"/>
      <c r="J644" s="55"/>
      <c r="K644" s="55"/>
      <c r="L644" s="399"/>
      <c r="M644" s="399"/>
      <c r="N644" s="55"/>
      <c r="O644" s="55"/>
      <c r="P644" s="55"/>
      <c r="Q644" s="399"/>
      <c r="R644" s="399"/>
      <c r="S644" s="55"/>
      <c r="T644" s="55"/>
      <c r="U644" s="55"/>
      <c r="V644" s="399"/>
      <c r="W644" s="399"/>
      <c r="X644" s="55"/>
      <c r="Y644" s="55"/>
      <c r="Z644" s="55"/>
      <c r="AA644" s="399"/>
      <c r="AB644" s="399"/>
      <c r="AC644" s="55"/>
      <c r="AD644" s="55"/>
      <c r="AE644" s="55"/>
      <c r="AF644" s="55"/>
      <c r="AG644" s="55"/>
      <c r="AH644" s="55"/>
      <c r="AI644" s="55"/>
      <c r="AJ644" s="55"/>
      <c r="AK644" s="55"/>
    </row>
    <row r="645" spans="2:37" ht="15.75" customHeight="1">
      <c r="B645" s="55"/>
      <c r="C645" s="55"/>
      <c r="D645" s="55"/>
      <c r="E645" s="55"/>
      <c r="F645" s="55"/>
      <c r="G645" s="55"/>
      <c r="H645" s="399"/>
      <c r="I645" s="55"/>
      <c r="J645" s="55"/>
      <c r="K645" s="55"/>
      <c r="L645" s="399"/>
      <c r="M645" s="399"/>
      <c r="N645" s="55"/>
      <c r="O645" s="55"/>
      <c r="P645" s="55"/>
      <c r="Q645" s="399"/>
      <c r="R645" s="399"/>
      <c r="S645" s="55"/>
      <c r="T645" s="55"/>
      <c r="U645" s="55"/>
      <c r="V645" s="399"/>
      <c r="W645" s="399"/>
      <c r="X645" s="55"/>
      <c r="Y645" s="55"/>
      <c r="Z645" s="55"/>
      <c r="AA645" s="399"/>
      <c r="AB645" s="399"/>
      <c r="AC645" s="55"/>
      <c r="AD645" s="55"/>
      <c r="AE645" s="55"/>
      <c r="AF645" s="55"/>
      <c r="AG645" s="55"/>
      <c r="AH645" s="55"/>
      <c r="AI645" s="55"/>
      <c r="AJ645" s="55"/>
      <c r="AK645" s="55"/>
    </row>
    <row r="646" spans="2:37" ht="15.75" customHeight="1">
      <c r="B646" s="55"/>
      <c r="C646" s="55"/>
      <c r="D646" s="55"/>
      <c r="E646" s="55"/>
      <c r="F646" s="55"/>
      <c r="G646" s="55"/>
      <c r="H646" s="399"/>
      <c r="I646" s="55"/>
      <c r="J646" s="55"/>
      <c r="K646" s="55"/>
      <c r="L646" s="399"/>
      <c r="M646" s="399"/>
      <c r="N646" s="55"/>
      <c r="O646" s="55"/>
      <c r="P646" s="55"/>
      <c r="Q646" s="399"/>
      <c r="R646" s="399"/>
      <c r="S646" s="55"/>
      <c r="T646" s="55"/>
      <c r="U646" s="55"/>
      <c r="V646" s="399"/>
      <c r="W646" s="399"/>
      <c r="X646" s="55"/>
      <c r="Y646" s="55"/>
      <c r="Z646" s="55"/>
      <c r="AA646" s="399"/>
      <c r="AB646" s="399"/>
      <c r="AC646" s="55"/>
      <c r="AD646" s="55"/>
      <c r="AE646" s="55"/>
      <c r="AF646" s="55"/>
      <c r="AG646" s="55"/>
      <c r="AH646" s="55"/>
      <c r="AI646" s="55"/>
      <c r="AJ646" s="55"/>
      <c r="AK646" s="55"/>
    </row>
    <row r="647" spans="2:37" ht="15.75" customHeight="1">
      <c r="B647" s="55"/>
      <c r="C647" s="55"/>
      <c r="D647" s="55"/>
      <c r="E647" s="55"/>
      <c r="F647" s="55"/>
      <c r="G647" s="55"/>
      <c r="H647" s="399"/>
      <c r="I647" s="55"/>
      <c r="J647" s="55"/>
      <c r="K647" s="55"/>
      <c r="L647" s="399"/>
      <c r="M647" s="399"/>
      <c r="N647" s="55"/>
      <c r="O647" s="55"/>
      <c r="P647" s="55"/>
      <c r="Q647" s="399"/>
      <c r="R647" s="399"/>
      <c r="S647" s="55"/>
      <c r="T647" s="55"/>
      <c r="U647" s="55"/>
      <c r="V647" s="399"/>
      <c r="W647" s="399"/>
      <c r="X647" s="55"/>
      <c r="Y647" s="55"/>
      <c r="Z647" s="55"/>
      <c r="AA647" s="399"/>
      <c r="AB647" s="399"/>
      <c r="AC647" s="55"/>
      <c r="AD647" s="55"/>
      <c r="AE647" s="55"/>
      <c r="AF647" s="55"/>
      <c r="AG647" s="55"/>
      <c r="AH647" s="55"/>
      <c r="AI647" s="55"/>
      <c r="AJ647" s="55"/>
      <c r="AK647" s="55"/>
    </row>
    <row r="648" spans="2:37" ht="15.75" customHeight="1">
      <c r="B648" s="55"/>
      <c r="C648" s="55"/>
      <c r="D648" s="55"/>
      <c r="E648" s="55"/>
      <c r="F648" s="55"/>
      <c r="G648" s="55"/>
      <c r="H648" s="399"/>
      <c r="I648" s="55"/>
      <c r="J648" s="55"/>
      <c r="K648" s="55"/>
      <c r="L648" s="399"/>
      <c r="M648" s="399"/>
      <c r="N648" s="55"/>
      <c r="O648" s="55"/>
      <c r="P648" s="55"/>
      <c r="Q648" s="399"/>
      <c r="R648" s="399"/>
      <c r="S648" s="55"/>
      <c r="T648" s="55"/>
      <c r="U648" s="55"/>
      <c r="V648" s="399"/>
      <c r="W648" s="399"/>
      <c r="X648" s="55"/>
      <c r="Y648" s="55"/>
      <c r="Z648" s="55"/>
      <c r="AA648" s="399"/>
      <c r="AB648" s="399"/>
      <c r="AC648" s="55"/>
      <c r="AD648" s="55"/>
      <c r="AE648" s="55"/>
      <c r="AF648" s="55"/>
      <c r="AG648" s="55"/>
      <c r="AH648" s="55"/>
      <c r="AI648" s="55"/>
      <c r="AJ648" s="55"/>
      <c r="AK648" s="55"/>
    </row>
    <row r="649" spans="2:37" ht="15.75" customHeight="1">
      <c r="B649" s="55"/>
      <c r="C649" s="55"/>
      <c r="D649" s="55"/>
      <c r="E649" s="55"/>
      <c r="F649" s="55"/>
      <c r="G649" s="55"/>
      <c r="H649" s="399"/>
      <c r="I649" s="55"/>
      <c r="J649" s="55"/>
      <c r="K649" s="55"/>
      <c r="L649" s="399"/>
      <c r="M649" s="399"/>
      <c r="N649" s="55"/>
      <c r="O649" s="55"/>
      <c r="P649" s="55"/>
      <c r="Q649" s="399"/>
      <c r="R649" s="399"/>
      <c r="S649" s="55"/>
      <c r="T649" s="55"/>
      <c r="U649" s="55"/>
      <c r="V649" s="399"/>
      <c r="W649" s="399"/>
      <c r="X649" s="55"/>
      <c r="Y649" s="55"/>
      <c r="Z649" s="55"/>
      <c r="AA649" s="399"/>
      <c r="AB649" s="399"/>
      <c r="AC649" s="55"/>
      <c r="AD649" s="55"/>
      <c r="AE649" s="55"/>
      <c r="AF649" s="55"/>
      <c r="AG649" s="55"/>
      <c r="AH649" s="55"/>
      <c r="AI649" s="55"/>
      <c r="AJ649" s="55"/>
      <c r="AK649" s="55"/>
    </row>
    <row r="650" spans="2:37" ht="15.75" customHeight="1">
      <c r="B650" s="55"/>
      <c r="C650" s="55"/>
      <c r="D650" s="55"/>
      <c r="E650" s="55"/>
      <c r="F650" s="55"/>
      <c r="G650" s="55"/>
      <c r="H650" s="399"/>
      <c r="I650" s="55"/>
      <c r="J650" s="55"/>
      <c r="K650" s="55"/>
      <c r="L650" s="399"/>
      <c r="M650" s="399"/>
      <c r="N650" s="55"/>
      <c r="O650" s="55"/>
      <c r="P650" s="55"/>
      <c r="Q650" s="399"/>
      <c r="R650" s="399"/>
      <c r="S650" s="55"/>
      <c r="T650" s="55"/>
      <c r="U650" s="55"/>
      <c r="V650" s="399"/>
      <c r="W650" s="399"/>
      <c r="X650" s="55"/>
      <c r="Y650" s="55"/>
      <c r="Z650" s="55"/>
      <c r="AA650" s="399"/>
      <c r="AB650" s="399"/>
      <c r="AC650" s="55"/>
      <c r="AD650" s="55"/>
      <c r="AE650" s="55"/>
      <c r="AF650" s="55"/>
      <c r="AG650" s="55"/>
      <c r="AH650" s="55"/>
      <c r="AI650" s="55"/>
      <c r="AJ650" s="55"/>
      <c r="AK650" s="55"/>
    </row>
    <row r="651" spans="2:37" ht="15.75" customHeight="1">
      <c r="B651" s="55"/>
      <c r="C651" s="55"/>
      <c r="D651" s="55"/>
      <c r="E651" s="55"/>
      <c r="F651" s="55"/>
      <c r="G651" s="55"/>
      <c r="H651" s="399"/>
      <c r="I651" s="55"/>
      <c r="J651" s="55"/>
      <c r="K651" s="55"/>
      <c r="L651" s="399"/>
      <c r="M651" s="399"/>
      <c r="N651" s="55"/>
      <c r="O651" s="55"/>
      <c r="P651" s="55"/>
      <c r="Q651" s="399"/>
      <c r="R651" s="399"/>
      <c r="S651" s="55"/>
      <c r="T651" s="55"/>
      <c r="U651" s="55"/>
      <c r="V651" s="399"/>
      <c r="W651" s="399"/>
      <c r="X651" s="55"/>
      <c r="Y651" s="55"/>
      <c r="Z651" s="55"/>
      <c r="AA651" s="399"/>
      <c r="AB651" s="399"/>
      <c r="AC651" s="55"/>
      <c r="AD651" s="55"/>
      <c r="AE651" s="55"/>
      <c r="AF651" s="55"/>
      <c r="AG651" s="55"/>
      <c r="AH651" s="55"/>
      <c r="AI651" s="55"/>
      <c r="AJ651" s="55"/>
      <c r="AK651" s="55"/>
    </row>
    <row r="652" spans="2:37" ht="15.75" customHeight="1">
      <c r="B652" s="55"/>
      <c r="C652" s="55"/>
      <c r="D652" s="55"/>
      <c r="E652" s="55"/>
      <c r="F652" s="55"/>
      <c r="G652" s="55"/>
      <c r="H652" s="399"/>
      <c r="I652" s="55"/>
      <c r="J652" s="55"/>
      <c r="K652" s="55"/>
      <c r="L652" s="399"/>
      <c r="M652" s="399"/>
      <c r="N652" s="55"/>
      <c r="O652" s="55"/>
      <c r="P652" s="55"/>
      <c r="Q652" s="399"/>
      <c r="R652" s="399"/>
      <c r="S652" s="55"/>
      <c r="T652" s="55"/>
      <c r="U652" s="55"/>
      <c r="V652" s="399"/>
      <c r="W652" s="399"/>
      <c r="X652" s="55"/>
      <c r="Y652" s="55"/>
      <c r="Z652" s="55"/>
      <c r="AA652" s="399"/>
      <c r="AB652" s="399"/>
      <c r="AC652" s="55"/>
      <c r="AD652" s="55"/>
      <c r="AE652" s="55"/>
      <c r="AF652" s="55"/>
      <c r="AG652" s="55"/>
      <c r="AH652" s="55"/>
      <c r="AI652" s="55"/>
      <c r="AJ652" s="55"/>
      <c r="AK652" s="55"/>
    </row>
    <row r="653" spans="2:37" ht="15.75" customHeight="1">
      <c r="B653" s="55"/>
      <c r="C653" s="55"/>
      <c r="D653" s="55"/>
      <c r="E653" s="55"/>
      <c r="F653" s="55"/>
      <c r="G653" s="55"/>
      <c r="H653" s="399"/>
      <c r="I653" s="55"/>
      <c r="J653" s="55"/>
      <c r="K653" s="55"/>
      <c r="L653" s="399"/>
      <c r="M653" s="399"/>
      <c r="N653" s="55"/>
      <c r="O653" s="55"/>
      <c r="P653" s="55"/>
      <c r="Q653" s="399"/>
      <c r="R653" s="399"/>
      <c r="S653" s="55"/>
      <c r="T653" s="55"/>
      <c r="U653" s="55"/>
      <c r="V653" s="399"/>
      <c r="W653" s="399"/>
      <c r="X653" s="55"/>
      <c r="Y653" s="55"/>
      <c r="Z653" s="55"/>
      <c r="AA653" s="399"/>
      <c r="AB653" s="399"/>
      <c r="AC653" s="55"/>
      <c r="AD653" s="55"/>
      <c r="AE653" s="55"/>
      <c r="AF653" s="55"/>
      <c r="AG653" s="55"/>
      <c r="AH653" s="55"/>
      <c r="AI653" s="55"/>
      <c r="AJ653" s="55"/>
      <c r="AK653" s="55"/>
    </row>
    <row r="654" spans="2:37" ht="15.75" customHeight="1">
      <c r="B654" s="55"/>
      <c r="C654" s="55"/>
      <c r="D654" s="55"/>
      <c r="E654" s="55"/>
      <c r="F654" s="55"/>
      <c r="G654" s="55"/>
      <c r="H654" s="399"/>
      <c r="I654" s="55"/>
      <c r="J654" s="55"/>
      <c r="K654" s="55"/>
      <c r="L654" s="399"/>
      <c r="M654" s="399"/>
      <c r="N654" s="55"/>
      <c r="O654" s="55"/>
      <c r="P654" s="55"/>
      <c r="Q654" s="399"/>
      <c r="R654" s="399"/>
      <c r="S654" s="55"/>
      <c r="T654" s="55"/>
      <c r="U654" s="55"/>
      <c r="V654" s="399"/>
      <c r="W654" s="399"/>
      <c r="X654" s="55"/>
      <c r="Y654" s="55"/>
      <c r="Z654" s="55"/>
      <c r="AA654" s="399"/>
      <c r="AB654" s="399"/>
      <c r="AC654" s="55"/>
      <c r="AD654" s="55"/>
      <c r="AE654" s="55"/>
      <c r="AF654" s="55"/>
      <c r="AG654" s="55"/>
      <c r="AH654" s="55"/>
      <c r="AI654" s="55"/>
      <c r="AJ654" s="55"/>
      <c r="AK654" s="55"/>
    </row>
    <row r="655" spans="2:37" ht="15.75" customHeight="1">
      <c r="B655" s="55"/>
      <c r="C655" s="55"/>
      <c r="D655" s="55"/>
      <c r="E655" s="55"/>
      <c r="F655" s="55"/>
      <c r="G655" s="55"/>
      <c r="H655" s="399"/>
      <c r="I655" s="55"/>
      <c r="J655" s="55"/>
      <c r="K655" s="55"/>
      <c r="L655" s="399"/>
      <c r="M655" s="399"/>
      <c r="N655" s="55"/>
      <c r="O655" s="55"/>
      <c r="P655" s="55"/>
      <c r="Q655" s="399"/>
      <c r="R655" s="399"/>
      <c r="S655" s="55"/>
      <c r="T655" s="55"/>
      <c r="U655" s="55"/>
      <c r="V655" s="399"/>
      <c r="W655" s="399"/>
      <c r="X655" s="55"/>
      <c r="Y655" s="55"/>
      <c r="Z655" s="55"/>
      <c r="AA655" s="399"/>
      <c r="AB655" s="399"/>
      <c r="AC655" s="55"/>
      <c r="AD655" s="55"/>
      <c r="AE655" s="55"/>
      <c r="AF655" s="55"/>
      <c r="AG655" s="55"/>
      <c r="AH655" s="55"/>
      <c r="AI655" s="55"/>
      <c r="AJ655" s="55"/>
      <c r="AK655" s="55"/>
    </row>
    <row r="656" spans="2:37" ht="15.75" customHeight="1">
      <c r="B656" s="55"/>
      <c r="C656" s="55"/>
      <c r="D656" s="55"/>
      <c r="E656" s="55"/>
      <c r="F656" s="55"/>
      <c r="G656" s="55"/>
      <c r="H656" s="399"/>
      <c r="I656" s="55"/>
      <c r="J656" s="55"/>
      <c r="K656" s="55"/>
      <c r="L656" s="399"/>
      <c r="M656" s="399"/>
      <c r="N656" s="55"/>
      <c r="O656" s="55"/>
      <c r="P656" s="55"/>
      <c r="Q656" s="399"/>
      <c r="R656" s="399"/>
      <c r="S656" s="55"/>
      <c r="T656" s="55"/>
      <c r="U656" s="55"/>
      <c r="V656" s="399"/>
      <c r="W656" s="399"/>
      <c r="X656" s="55"/>
      <c r="Y656" s="55"/>
      <c r="Z656" s="55"/>
      <c r="AA656" s="399"/>
      <c r="AB656" s="399"/>
      <c r="AC656" s="55"/>
      <c r="AD656" s="55"/>
      <c r="AE656" s="55"/>
      <c r="AF656" s="55"/>
      <c r="AG656" s="55"/>
      <c r="AH656" s="55"/>
      <c r="AI656" s="55"/>
      <c r="AJ656" s="55"/>
      <c r="AK656" s="55"/>
    </row>
    <row r="657" spans="2:37" ht="15.75" customHeight="1">
      <c r="B657" s="55"/>
      <c r="C657" s="55"/>
      <c r="D657" s="55"/>
      <c r="E657" s="55"/>
      <c r="F657" s="55"/>
      <c r="G657" s="55"/>
      <c r="H657" s="399"/>
      <c r="I657" s="55"/>
      <c r="J657" s="55"/>
      <c r="K657" s="55"/>
      <c r="L657" s="399"/>
      <c r="M657" s="399"/>
      <c r="N657" s="55"/>
      <c r="O657" s="55"/>
      <c r="P657" s="55"/>
      <c r="Q657" s="399"/>
      <c r="R657" s="399"/>
      <c r="S657" s="55"/>
      <c r="T657" s="55"/>
      <c r="U657" s="55"/>
      <c r="V657" s="399"/>
      <c r="W657" s="399"/>
      <c r="X657" s="55"/>
      <c r="Y657" s="55"/>
      <c r="Z657" s="55"/>
      <c r="AA657" s="399"/>
      <c r="AB657" s="399"/>
      <c r="AC657" s="55"/>
      <c r="AD657" s="55"/>
      <c r="AE657" s="55"/>
      <c r="AF657" s="55"/>
      <c r="AG657" s="55"/>
      <c r="AH657" s="55"/>
      <c r="AI657" s="55"/>
      <c r="AJ657" s="55"/>
      <c r="AK657" s="55"/>
    </row>
    <row r="658" spans="2:37" ht="15.75" customHeight="1">
      <c r="B658" s="55"/>
      <c r="C658" s="55"/>
      <c r="D658" s="55"/>
      <c r="E658" s="55"/>
      <c r="F658" s="55"/>
      <c r="G658" s="55"/>
      <c r="H658" s="399"/>
      <c r="I658" s="55"/>
      <c r="J658" s="55"/>
      <c r="K658" s="55"/>
      <c r="L658" s="399"/>
      <c r="M658" s="399"/>
      <c r="N658" s="55"/>
      <c r="O658" s="55"/>
      <c r="P658" s="55"/>
      <c r="Q658" s="399"/>
      <c r="R658" s="399"/>
      <c r="S658" s="55"/>
      <c r="T658" s="55"/>
      <c r="U658" s="55"/>
      <c r="V658" s="399"/>
      <c r="W658" s="399"/>
      <c r="X658" s="55"/>
      <c r="Y658" s="55"/>
      <c r="Z658" s="55"/>
      <c r="AA658" s="399"/>
      <c r="AB658" s="399"/>
      <c r="AC658" s="55"/>
      <c r="AD658" s="55"/>
      <c r="AE658" s="55"/>
      <c r="AF658" s="55"/>
      <c r="AG658" s="55"/>
      <c r="AH658" s="55"/>
      <c r="AI658" s="55"/>
      <c r="AJ658" s="55"/>
      <c r="AK658" s="55"/>
    </row>
    <row r="659" spans="2:37" ht="15.75" customHeight="1">
      <c r="B659" s="55"/>
      <c r="C659" s="55"/>
      <c r="D659" s="55"/>
      <c r="E659" s="55"/>
      <c r="F659" s="55"/>
      <c r="G659" s="55"/>
      <c r="H659" s="399"/>
      <c r="I659" s="55"/>
      <c r="J659" s="55"/>
      <c r="K659" s="55"/>
      <c r="L659" s="399"/>
      <c r="M659" s="399"/>
      <c r="N659" s="55"/>
      <c r="O659" s="55"/>
      <c r="P659" s="55"/>
      <c r="Q659" s="399"/>
      <c r="R659" s="399"/>
      <c r="S659" s="55"/>
      <c r="T659" s="55"/>
      <c r="U659" s="55"/>
      <c r="V659" s="399"/>
      <c r="W659" s="399"/>
      <c r="X659" s="55"/>
      <c r="Y659" s="55"/>
      <c r="Z659" s="55"/>
      <c r="AA659" s="399"/>
      <c r="AB659" s="399"/>
      <c r="AC659" s="55"/>
      <c r="AD659" s="55"/>
      <c r="AE659" s="55"/>
      <c r="AF659" s="55"/>
      <c r="AG659" s="55"/>
      <c r="AH659" s="55"/>
      <c r="AI659" s="55"/>
      <c r="AJ659" s="55"/>
      <c r="AK659" s="55"/>
    </row>
    <row r="660" spans="2:37" ht="15.75" customHeight="1">
      <c r="B660" s="55"/>
      <c r="C660" s="55"/>
      <c r="D660" s="55"/>
      <c r="E660" s="55"/>
      <c r="F660" s="55"/>
      <c r="G660" s="55"/>
      <c r="H660" s="399"/>
      <c r="I660" s="55"/>
      <c r="J660" s="55"/>
      <c r="K660" s="55"/>
      <c r="L660" s="399"/>
      <c r="M660" s="399"/>
      <c r="N660" s="55"/>
      <c r="O660" s="55"/>
      <c r="P660" s="55"/>
      <c r="Q660" s="399"/>
      <c r="R660" s="399"/>
      <c r="S660" s="55"/>
      <c r="T660" s="55"/>
      <c r="U660" s="55"/>
      <c r="V660" s="399"/>
      <c r="W660" s="399"/>
      <c r="X660" s="55"/>
      <c r="Y660" s="55"/>
      <c r="Z660" s="55"/>
      <c r="AA660" s="399"/>
      <c r="AB660" s="399"/>
      <c r="AC660" s="55"/>
      <c r="AD660" s="55"/>
      <c r="AE660" s="55"/>
      <c r="AF660" s="55"/>
      <c r="AG660" s="55"/>
      <c r="AH660" s="55"/>
      <c r="AI660" s="55"/>
      <c r="AJ660" s="55"/>
      <c r="AK660" s="55"/>
    </row>
    <row r="661" spans="2:37" ht="15.75" customHeight="1">
      <c r="B661" s="55"/>
      <c r="C661" s="55"/>
      <c r="D661" s="55"/>
      <c r="E661" s="55"/>
      <c r="F661" s="55"/>
      <c r="G661" s="55"/>
      <c r="H661" s="399"/>
      <c r="I661" s="55"/>
      <c r="J661" s="55"/>
      <c r="K661" s="55"/>
      <c r="L661" s="399"/>
      <c r="M661" s="399"/>
      <c r="N661" s="55"/>
      <c r="O661" s="55"/>
      <c r="P661" s="55"/>
      <c r="Q661" s="399"/>
      <c r="R661" s="399"/>
      <c r="S661" s="55"/>
      <c r="T661" s="55"/>
      <c r="U661" s="55"/>
      <c r="V661" s="399"/>
      <c r="W661" s="399"/>
      <c r="X661" s="55"/>
      <c r="Y661" s="55"/>
      <c r="Z661" s="55"/>
      <c r="AA661" s="399"/>
      <c r="AB661" s="399"/>
      <c r="AC661" s="55"/>
      <c r="AD661" s="55"/>
      <c r="AE661" s="55"/>
      <c r="AF661" s="55"/>
      <c r="AG661" s="55"/>
      <c r="AH661" s="55"/>
      <c r="AI661" s="55"/>
      <c r="AJ661" s="55"/>
      <c r="AK661" s="55"/>
    </row>
    <row r="662" spans="2:37" ht="15.75" customHeight="1">
      <c r="B662" s="55"/>
      <c r="C662" s="55"/>
      <c r="D662" s="55"/>
      <c r="E662" s="55"/>
      <c r="F662" s="55"/>
      <c r="G662" s="55"/>
      <c r="H662" s="399"/>
      <c r="I662" s="55"/>
      <c r="J662" s="55"/>
      <c r="K662" s="55"/>
      <c r="L662" s="399"/>
      <c r="M662" s="399"/>
      <c r="N662" s="55"/>
      <c r="O662" s="55"/>
      <c r="P662" s="55"/>
      <c r="Q662" s="399"/>
      <c r="R662" s="399"/>
      <c r="S662" s="55"/>
      <c r="T662" s="55"/>
      <c r="U662" s="55"/>
      <c r="V662" s="399"/>
      <c r="W662" s="399"/>
      <c r="X662" s="55"/>
      <c r="Y662" s="55"/>
      <c r="Z662" s="55"/>
      <c r="AA662" s="399"/>
      <c r="AB662" s="399"/>
      <c r="AC662" s="55"/>
      <c r="AD662" s="55"/>
      <c r="AE662" s="55"/>
      <c r="AF662" s="55"/>
      <c r="AG662" s="55"/>
      <c r="AH662" s="55"/>
      <c r="AI662" s="55"/>
      <c r="AJ662" s="55"/>
      <c r="AK662" s="55"/>
    </row>
    <row r="663" spans="2:37" ht="15.75" customHeight="1">
      <c r="B663" s="55"/>
      <c r="C663" s="55"/>
      <c r="D663" s="55"/>
      <c r="E663" s="55"/>
      <c r="F663" s="55"/>
      <c r="G663" s="55"/>
      <c r="H663" s="399"/>
      <c r="I663" s="55"/>
      <c r="J663" s="55"/>
      <c r="K663" s="55"/>
      <c r="L663" s="399"/>
      <c r="M663" s="399"/>
      <c r="N663" s="55"/>
      <c r="O663" s="55"/>
      <c r="P663" s="55"/>
      <c r="Q663" s="399"/>
      <c r="R663" s="399"/>
      <c r="S663" s="55"/>
      <c r="T663" s="55"/>
      <c r="U663" s="55"/>
      <c r="V663" s="399"/>
      <c r="W663" s="399"/>
      <c r="X663" s="55"/>
      <c r="Y663" s="55"/>
      <c r="Z663" s="55"/>
      <c r="AA663" s="399"/>
      <c r="AB663" s="399"/>
      <c r="AC663" s="55"/>
      <c r="AD663" s="55"/>
      <c r="AE663" s="55"/>
      <c r="AF663" s="55"/>
      <c r="AG663" s="55"/>
      <c r="AH663" s="55"/>
      <c r="AI663" s="55"/>
      <c r="AJ663" s="55"/>
      <c r="AK663" s="55"/>
    </row>
    <row r="664" spans="2:37" ht="15.75" customHeight="1">
      <c r="B664" s="55"/>
      <c r="C664" s="55"/>
      <c r="D664" s="55"/>
      <c r="E664" s="55"/>
      <c r="F664" s="55"/>
      <c r="G664" s="55"/>
      <c r="H664" s="399"/>
      <c r="I664" s="55"/>
      <c r="J664" s="55"/>
      <c r="K664" s="55"/>
      <c r="L664" s="399"/>
      <c r="M664" s="399"/>
      <c r="N664" s="55"/>
      <c r="O664" s="55"/>
      <c r="P664" s="55"/>
      <c r="Q664" s="399"/>
      <c r="R664" s="399"/>
      <c r="S664" s="55"/>
      <c r="T664" s="55"/>
      <c r="U664" s="55"/>
      <c r="V664" s="399"/>
      <c r="W664" s="399"/>
      <c r="X664" s="55"/>
      <c r="Y664" s="55"/>
      <c r="Z664" s="55"/>
      <c r="AA664" s="399"/>
      <c r="AB664" s="399"/>
      <c r="AC664" s="55"/>
      <c r="AD664" s="55"/>
      <c r="AE664" s="55"/>
      <c r="AF664" s="55"/>
      <c r="AG664" s="55"/>
      <c r="AH664" s="55"/>
      <c r="AI664" s="55"/>
      <c r="AJ664" s="55"/>
      <c r="AK664" s="55"/>
    </row>
    <row r="665" spans="2:37" ht="15.75" customHeight="1">
      <c r="B665" s="55"/>
      <c r="C665" s="55"/>
      <c r="D665" s="55"/>
      <c r="E665" s="55"/>
      <c r="F665" s="55"/>
      <c r="G665" s="55"/>
      <c r="H665" s="399"/>
      <c r="I665" s="55"/>
      <c r="J665" s="55"/>
      <c r="K665" s="55"/>
      <c r="L665" s="399"/>
      <c r="M665" s="399"/>
      <c r="N665" s="55"/>
      <c r="O665" s="55"/>
      <c r="P665" s="55"/>
      <c r="Q665" s="399"/>
      <c r="R665" s="399"/>
      <c r="S665" s="55"/>
      <c r="T665" s="55"/>
      <c r="U665" s="55"/>
      <c r="V665" s="399"/>
      <c r="W665" s="399"/>
      <c r="X665" s="55"/>
      <c r="Y665" s="55"/>
      <c r="Z665" s="55"/>
      <c r="AA665" s="399"/>
      <c r="AB665" s="399"/>
      <c r="AC665" s="55"/>
      <c r="AD665" s="55"/>
      <c r="AE665" s="55"/>
      <c r="AF665" s="55"/>
      <c r="AG665" s="55"/>
      <c r="AH665" s="55"/>
      <c r="AI665" s="55"/>
      <c r="AJ665" s="55"/>
      <c r="AK665" s="55"/>
    </row>
    <row r="666" spans="2:37" ht="15.75" customHeight="1">
      <c r="B666" s="55"/>
      <c r="C666" s="55"/>
      <c r="D666" s="55"/>
      <c r="E666" s="55"/>
      <c r="F666" s="55"/>
      <c r="G666" s="55"/>
      <c r="H666" s="399"/>
      <c r="I666" s="55"/>
      <c r="J666" s="55"/>
      <c r="K666" s="55"/>
      <c r="L666" s="399"/>
      <c r="M666" s="399"/>
      <c r="N666" s="55"/>
      <c r="O666" s="55"/>
      <c r="P666" s="55"/>
      <c r="Q666" s="399"/>
      <c r="R666" s="399"/>
      <c r="S666" s="55"/>
      <c r="T666" s="55"/>
      <c r="U666" s="55"/>
      <c r="V666" s="399"/>
      <c r="W666" s="399"/>
      <c r="X666" s="55"/>
      <c r="Y666" s="55"/>
      <c r="Z666" s="55"/>
      <c r="AA666" s="399"/>
      <c r="AB666" s="399"/>
      <c r="AC666" s="55"/>
      <c r="AD666" s="55"/>
      <c r="AE666" s="55"/>
      <c r="AF666" s="55"/>
      <c r="AG666" s="55"/>
      <c r="AH666" s="55"/>
      <c r="AI666" s="55"/>
      <c r="AJ666" s="55"/>
      <c r="AK666" s="55"/>
    </row>
    <row r="667" spans="2:37" ht="15.75" customHeight="1">
      <c r="B667" s="55"/>
      <c r="C667" s="55"/>
      <c r="D667" s="55"/>
      <c r="E667" s="55"/>
      <c r="F667" s="55"/>
      <c r="G667" s="55"/>
      <c r="H667" s="399"/>
      <c r="I667" s="55"/>
      <c r="J667" s="55"/>
      <c r="K667" s="55"/>
      <c r="L667" s="399"/>
      <c r="M667" s="399"/>
      <c r="N667" s="55"/>
      <c r="O667" s="55"/>
      <c r="P667" s="55"/>
      <c r="Q667" s="399"/>
      <c r="R667" s="399"/>
      <c r="S667" s="55"/>
      <c r="T667" s="55"/>
      <c r="U667" s="55"/>
      <c r="V667" s="399"/>
      <c r="W667" s="399"/>
      <c r="X667" s="55"/>
      <c r="Y667" s="55"/>
      <c r="Z667" s="55"/>
      <c r="AA667" s="399"/>
      <c r="AB667" s="399"/>
      <c r="AC667" s="55"/>
      <c r="AD667" s="55"/>
      <c r="AE667" s="55"/>
      <c r="AF667" s="55"/>
      <c r="AG667" s="55"/>
      <c r="AH667" s="55"/>
      <c r="AI667" s="55"/>
      <c r="AJ667" s="55"/>
      <c r="AK667" s="55"/>
    </row>
    <row r="668" spans="2:37" ht="15.75" customHeight="1">
      <c r="B668" s="55"/>
      <c r="C668" s="55"/>
      <c r="D668" s="55"/>
      <c r="E668" s="55"/>
      <c r="F668" s="55"/>
      <c r="G668" s="55"/>
      <c r="H668" s="399"/>
      <c r="I668" s="55"/>
      <c r="J668" s="55"/>
      <c r="K668" s="55"/>
      <c r="L668" s="399"/>
      <c r="M668" s="399"/>
      <c r="N668" s="55"/>
      <c r="O668" s="55"/>
      <c r="P668" s="55"/>
      <c r="Q668" s="399"/>
      <c r="R668" s="399"/>
      <c r="S668" s="55"/>
      <c r="T668" s="55"/>
      <c r="U668" s="55"/>
      <c r="V668" s="399"/>
      <c r="W668" s="399"/>
      <c r="X668" s="55"/>
      <c r="Y668" s="55"/>
      <c r="Z668" s="55"/>
      <c r="AA668" s="399"/>
      <c r="AB668" s="399"/>
      <c r="AC668" s="55"/>
      <c r="AD668" s="55"/>
      <c r="AE668" s="55"/>
      <c r="AF668" s="55"/>
      <c r="AG668" s="55"/>
      <c r="AH668" s="55"/>
      <c r="AI668" s="55"/>
      <c r="AJ668" s="55"/>
      <c r="AK668" s="55"/>
    </row>
    <row r="669" spans="2:37" ht="15.75" customHeight="1">
      <c r="B669" s="55"/>
      <c r="C669" s="55"/>
      <c r="D669" s="55"/>
      <c r="E669" s="55"/>
      <c r="F669" s="55"/>
      <c r="G669" s="55"/>
      <c r="H669" s="399"/>
      <c r="I669" s="55"/>
      <c r="J669" s="55"/>
      <c r="K669" s="55"/>
      <c r="L669" s="399"/>
      <c r="M669" s="399"/>
      <c r="N669" s="55"/>
      <c r="O669" s="55"/>
      <c r="P669" s="55"/>
      <c r="Q669" s="399"/>
      <c r="R669" s="399"/>
      <c r="S669" s="55"/>
      <c r="T669" s="55"/>
      <c r="U669" s="55"/>
      <c r="V669" s="399"/>
      <c r="W669" s="399"/>
      <c r="X669" s="55"/>
      <c r="Y669" s="55"/>
      <c r="Z669" s="55"/>
      <c r="AA669" s="399"/>
      <c r="AB669" s="399"/>
      <c r="AC669" s="55"/>
      <c r="AD669" s="55"/>
      <c r="AE669" s="55"/>
      <c r="AF669" s="55"/>
      <c r="AG669" s="55"/>
      <c r="AH669" s="55"/>
      <c r="AI669" s="55"/>
      <c r="AJ669" s="55"/>
      <c r="AK669" s="55"/>
    </row>
    <row r="670" spans="2:37" ht="15.75" customHeight="1">
      <c r="B670" s="55"/>
      <c r="C670" s="55"/>
      <c r="D670" s="55"/>
      <c r="E670" s="55"/>
      <c r="F670" s="55"/>
      <c r="G670" s="55"/>
      <c r="H670" s="399"/>
      <c r="I670" s="55"/>
      <c r="J670" s="55"/>
      <c r="K670" s="55"/>
      <c r="L670" s="399"/>
      <c r="M670" s="399"/>
      <c r="N670" s="55"/>
      <c r="O670" s="55"/>
      <c r="P670" s="55"/>
      <c r="Q670" s="399"/>
      <c r="R670" s="399"/>
      <c r="S670" s="55"/>
      <c r="T670" s="55"/>
      <c r="U670" s="55"/>
      <c r="V670" s="399"/>
      <c r="W670" s="399"/>
      <c r="X670" s="55"/>
      <c r="Y670" s="55"/>
      <c r="Z670" s="55"/>
      <c r="AA670" s="399"/>
      <c r="AB670" s="399"/>
      <c r="AC670" s="55"/>
      <c r="AD670" s="55"/>
      <c r="AE670" s="55"/>
      <c r="AF670" s="55"/>
      <c r="AG670" s="55"/>
      <c r="AH670" s="55"/>
      <c r="AI670" s="55"/>
      <c r="AJ670" s="55"/>
      <c r="AK670" s="55"/>
    </row>
    <row r="671" spans="2:37" ht="15.75" customHeight="1">
      <c r="B671" s="55"/>
      <c r="C671" s="55"/>
      <c r="D671" s="55"/>
      <c r="E671" s="55"/>
      <c r="F671" s="55"/>
      <c r="G671" s="55"/>
      <c r="H671" s="399"/>
      <c r="I671" s="55"/>
      <c r="J671" s="55"/>
      <c r="K671" s="55"/>
      <c r="L671" s="399"/>
      <c r="M671" s="399"/>
      <c r="N671" s="55"/>
      <c r="O671" s="55"/>
      <c r="P671" s="55"/>
      <c r="Q671" s="399"/>
      <c r="R671" s="399"/>
      <c r="S671" s="55"/>
      <c r="T671" s="55"/>
      <c r="U671" s="55"/>
      <c r="V671" s="399"/>
      <c r="W671" s="399"/>
      <c r="X671" s="55"/>
      <c r="Y671" s="55"/>
      <c r="Z671" s="55"/>
      <c r="AA671" s="399"/>
      <c r="AB671" s="399"/>
      <c r="AC671" s="55"/>
      <c r="AD671" s="55"/>
      <c r="AE671" s="55"/>
      <c r="AF671" s="55"/>
      <c r="AG671" s="55"/>
      <c r="AH671" s="55"/>
      <c r="AI671" s="55"/>
      <c r="AJ671" s="55"/>
      <c r="AK671" s="55"/>
    </row>
    <row r="672" spans="2:37" ht="15.75" customHeight="1">
      <c r="B672" s="55"/>
      <c r="C672" s="55"/>
      <c r="D672" s="55"/>
      <c r="E672" s="55"/>
      <c r="F672" s="55"/>
      <c r="G672" s="55"/>
      <c r="H672" s="399"/>
      <c r="I672" s="55"/>
      <c r="J672" s="55"/>
      <c r="K672" s="55"/>
      <c r="L672" s="399"/>
      <c r="M672" s="399"/>
      <c r="N672" s="55"/>
      <c r="O672" s="55"/>
      <c r="P672" s="55"/>
      <c r="Q672" s="399"/>
      <c r="R672" s="399"/>
      <c r="S672" s="55"/>
      <c r="T672" s="55"/>
      <c r="U672" s="55"/>
      <c r="V672" s="399"/>
      <c r="W672" s="399"/>
      <c r="X672" s="55"/>
      <c r="Y672" s="55"/>
      <c r="Z672" s="55"/>
      <c r="AA672" s="399"/>
      <c r="AB672" s="399"/>
      <c r="AC672" s="55"/>
      <c r="AD672" s="55"/>
      <c r="AE672" s="55"/>
      <c r="AF672" s="55"/>
      <c r="AG672" s="55"/>
      <c r="AH672" s="55"/>
      <c r="AI672" s="55"/>
      <c r="AJ672" s="55"/>
      <c r="AK672" s="55"/>
    </row>
    <row r="673" spans="2:37" ht="15.75" customHeight="1">
      <c r="B673" s="55"/>
      <c r="C673" s="55"/>
      <c r="D673" s="55"/>
      <c r="E673" s="55"/>
      <c r="F673" s="55"/>
      <c r="G673" s="55"/>
      <c r="H673" s="399"/>
      <c r="I673" s="55"/>
      <c r="J673" s="55"/>
      <c r="K673" s="55"/>
      <c r="L673" s="399"/>
      <c r="M673" s="399"/>
      <c r="N673" s="55"/>
      <c r="O673" s="55"/>
      <c r="P673" s="55"/>
      <c r="Q673" s="399"/>
      <c r="R673" s="399"/>
      <c r="S673" s="55"/>
      <c r="T673" s="55"/>
      <c r="U673" s="55"/>
      <c r="V673" s="399"/>
      <c r="W673" s="399"/>
      <c r="X673" s="55"/>
      <c r="Y673" s="55"/>
      <c r="Z673" s="55"/>
      <c r="AA673" s="399"/>
      <c r="AB673" s="399"/>
      <c r="AC673" s="55"/>
      <c r="AD673" s="55"/>
      <c r="AE673" s="55"/>
      <c r="AF673" s="55"/>
      <c r="AG673" s="55"/>
      <c r="AH673" s="55"/>
      <c r="AI673" s="55"/>
      <c r="AJ673" s="55"/>
      <c r="AK673" s="55"/>
    </row>
    <row r="674" spans="2:37" ht="15.75" customHeight="1">
      <c r="B674" s="55"/>
      <c r="C674" s="55"/>
      <c r="D674" s="55"/>
      <c r="E674" s="55"/>
      <c r="F674" s="55"/>
      <c r="G674" s="55"/>
      <c r="H674" s="399"/>
      <c r="I674" s="55"/>
      <c r="J674" s="55"/>
      <c r="K674" s="55"/>
      <c r="L674" s="399"/>
      <c r="M674" s="399"/>
      <c r="N674" s="55"/>
      <c r="O674" s="55"/>
      <c r="P674" s="55"/>
      <c r="Q674" s="399"/>
      <c r="R674" s="399"/>
      <c r="S674" s="55"/>
      <c r="T674" s="55"/>
      <c r="U674" s="55"/>
      <c r="V674" s="399"/>
      <c r="W674" s="399"/>
      <c r="X674" s="55"/>
      <c r="Y674" s="55"/>
      <c r="Z674" s="55"/>
      <c r="AA674" s="399"/>
      <c r="AB674" s="399"/>
      <c r="AC674" s="55"/>
      <c r="AD674" s="55"/>
      <c r="AE674" s="55"/>
      <c r="AF674" s="55"/>
      <c r="AG674" s="55"/>
      <c r="AH674" s="55"/>
      <c r="AI674" s="55"/>
      <c r="AJ674" s="55"/>
      <c r="AK674" s="55"/>
    </row>
    <row r="675" spans="2:37" ht="15.75" customHeight="1">
      <c r="B675" s="55"/>
      <c r="C675" s="55"/>
      <c r="D675" s="55"/>
      <c r="E675" s="55"/>
      <c r="F675" s="55"/>
      <c r="G675" s="55"/>
      <c r="H675" s="399"/>
      <c r="I675" s="55"/>
      <c r="J675" s="55"/>
      <c r="K675" s="55"/>
      <c r="L675" s="399"/>
      <c r="M675" s="399"/>
      <c r="N675" s="55"/>
      <c r="O675" s="55"/>
      <c r="P675" s="55"/>
      <c r="Q675" s="399"/>
      <c r="R675" s="399"/>
      <c r="S675" s="55"/>
      <c r="T675" s="55"/>
      <c r="U675" s="55"/>
      <c r="V675" s="399"/>
      <c r="W675" s="399"/>
      <c r="X675" s="55"/>
      <c r="Y675" s="55"/>
      <c r="Z675" s="55"/>
      <c r="AA675" s="399"/>
      <c r="AB675" s="399"/>
      <c r="AC675" s="55"/>
      <c r="AD675" s="55"/>
      <c r="AE675" s="55"/>
      <c r="AF675" s="55"/>
      <c r="AG675" s="55"/>
      <c r="AH675" s="55"/>
      <c r="AI675" s="55"/>
      <c r="AJ675" s="55"/>
      <c r="AK675" s="55"/>
    </row>
    <row r="676" spans="2:37" ht="15.75" customHeight="1">
      <c r="B676" s="55"/>
      <c r="C676" s="55"/>
      <c r="D676" s="55"/>
      <c r="E676" s="55"/>
      <c r="F676" s="55"/>
      <c r="G676" s="55"/>
      <c r="H676" s="399"/>
      <c r="I676" s="55"/>
      <c r="J676" s="55"/>
      <c r="K676" s="55"/>
      <c r="L676" s="399"/>
      <c r="M676" s="399"/>
      <c r="N676" s="55"/>
      <c r="O676" s="55"/>
      <c r="P676" s="55"/>
      <c r="Q676" s="399"/>
      <c r="R676" s="399"/>
      <c r="S676" s="55"/>
      <c r="T676" s="55"/>
      <c r="U676" s="55"/>
      <c r="V676" s="399"/>
      <c r="W676" s="399"/>
      <c r="X676" s="55"/>
      <c r="Y676" s="55"/>
      <c r="Z676" s="55"/>
      <c r="AA676" s="399"/>
      <c r="AB676" s="399"/>
      <c r="AC676" s="55"/>
      <c r="AD676" s="55"/>
      <c r="AE676" s="55"/>
      <c r="AF676" s="55"/>
      <c r="AG676" s="55"/>
      <c r="AH676" s="55"/>
      <c r="AI676" s="55"/>
      <c r="AJ676" s="55"/>
      <c r="AK676" s="55"/>
    </row>
    <row r="677" spans="2:37" ht="15.75" customHeight="1">
      <c r="B677" s="55"/>
      <c r="C677" s="55"/>
      <c r="D677" s="55"/>
      <c r="E677" s="55"/>
      <c r="F677" s="55"/>
      <c r="G677" s="55"/>
      <c r="H677" s="399"/>
      <c r="I677" s="55"/>
      <c r="J677" s="55"/>
      <c r="K677" s="55"/>
      <c r="L677" s="399"/>
      <c r="M677" s="399"/>
      <c r="N677" s="55"/>
      <c r="O677" s="55"/>
      <c r="P677" s="55"/>
      <c r="Q677" s="399"/>
      <c r="R677" s="399"/>
      <c r="S677" s="55"/>
      <c r="T677" s="55"/>
      <c r="U677" s="55"/>
      <c r="V677" s="399"/>
      <c r="W677" s="399"/>
      <c r="X677" s="55"/>
      <c r="Y677" s="55"/>
      <c r="Z677" s="55"/>
      <c r="AA677" s="399"/>
      <c r="AB677" s="399"/>
      <c r="AC677" s="55"/>
      <c r="AD677" s="55"/>
      <c r="AE677" s="55"/>
      <c r="AF677" s="55"/>
      <c r="AG677" s="55"/>
      <c r="AH677" s="55"/>
      <c r="AI677" s="55"/>
      <c r="AJ677" s="55"/>
      <c r="AK677" s="55"/>
    </row>
    <row r="678" spans="2:37" ht="15.75" customHeight="1">
      <c r="B678" s="55"/>
      <c r="C678" s="55"/>
      <c r="D678" s="55"/>
      <c r="E678" s="55"/>
      <c r="F678" s="55"/>
      <c r="G678" s="55"/>
      <c r="H678" s="399"/>
      <c r="I678" s="55"/>
      <c r="J678" s="55"/>
      <c r="K678" s="55"/>
      <c r="L678" s="399"/>
      <c r="M678" s="399"/>
      <c r="N678" s="55"/>
      <c r="O678" s="55"/>
      <c r="P678" s="55"/>
      <c r="Q678" s="399"/>
      <c r="R678" s="399"/>
      <c r="S678" s="55"/>
      <c r="T678" s="55"/>
      <c r="U678" s="55"/>
      <c r="V678" s="399"/>
      <c r="W678" s="399"/>
      <c r="X678" s="55"/>
      <c r="Y678" s="55"/>
      <c r="Z678" s="55"/>
      <c r="AA678" s="399"/>
      <c r="AB678" s="399"/>
      <c r="AC678" s="55"/>
      <c r="AD678" s="55"/>
      <c r="AE678" s="55"/>
      <c r="AF678" s="55"/>
      <c r="AG678" s="55"/>
      <c r="AH678" s="55"/>
      <c r="AI678" s="55"/>
      <c r="AJ678" s="55"/>
      <c r="AK678" s="55"/>
    </row>
    <row r="679" spans="2:37" ht="15.75" customHeight="1">
      <c r="B679" s="55"/>
      <c r="C679" s="55"/>
      <c r="D679" s="55"/>
      <c r="E679" s="55"/>
      <c r="F679" s="55"/>
      <c r="G679" s="55"/>
      <c r="H679" s="399"/>
      <c r="I679" s="55"/>
      <c r="J679" s="55"/>
      <c r="K679" s="55"/>
      <c r="L679" s="399"/>
      <c r="M679" s="399"/>
      <c r="N679" s="55"/>
      <c r="O679" s="55"/>
      <c r="P679" s="55"/>
      <c r="Q679" s="399"/>
      <c r="R679" s="399"/>
      <c r="S679" s="55"/>
      <c r="T679" s="55"/>
      <c r="U679" s="55"/>
      <c r="V679" s="399"/>
      <c r="W679" s="399"/>
      <c r="X679" s="55"/>
      <c r="Y679" s="55"/>
      <c r="Z679" s="55"/>
      <c r="AA679" s="399"/>
      <c r="AB679" s="399"/>
      <c r="AC679" s="55"/>
      <c r="AD679" s="55"/>
      <c r="AE679" s="55"/>
      <c r="AF679" s="55"/>
      <c r="AG679" s="55"/>
      <c r="AH679" s="55"/>
      <c r="AI679" s="55"/>
      <c r="AJ679" s="55"/>
      <c r="AK679" s="55"/>
    </row>
    <row r="680" spans="2:37" ht="15.75" customHeight="1">
      <c r="B680" s="55"/>
      <c r="C680" s="55"/>
      <c r="D680" s="55"/>
      <c r="E680" s="55"/>
      <c r="F680" s="55"/>
      <c r="G680" s="55"/>
      <c r="H680" s="399"/>
      <c r="I680" s="55"/>
      <c r="J680" s="55"/>
      <c r="K680" s="55"/>
      <c r="L680" s="399"/>
      <c r="M680" s="399"/>
      <c r="N680" s="55"/>
      <c r="O680" s="55"/>
      <c r="P680" s="55"/>
      <c r="Q680" s="399"/>
      <c r="R680" s="399"/>
      <c r="S680" s="55"/>
      <c r="T680" s="55"/>
      <c r="U680" s="55"/>
      <c r="V680" s="399"/>
      <c r="W680" s="399"/>
      <c r="X680" s="55"/>
      <c r="Y680" s="55"/>
      <c r="Z680" s="55"/>
      <c r="AA680" s="399"/>
      <c r="AB680" s="399"/>
      <c r="AC680" s="55"/>
      <c r="AD680" s="55"/>
      <c r="AE680" s="55"/>
      <c r="AF680" s="55"/>
      <c r="AG680" s="55"/>
      <c r="AH680" s="55"/>
      <c r="AI680" s="55"/>
      <c r="AJ680" s="55"/>
      <c r="AK680" s="55"/>
    </row>
    <row r="681" spans="2:37" ht="15.75" customHeight="1">
      <c r="B681" s="55"/>
      <c r="C681" s="55"/>
      <c r="D681" s="55"/>
      <c r="E681" s="55"/>
      <c r="F681" s="55"/>
      <c r="G681" s="55"/>
      <c r="H681" s="399"/>
      <c r="I681" s="55"/>
      <c r="J681" s="55"/>
      <c r="K681" s="55"/>
      <c r="L681" s="399"/>
      <c r="M681" s="399"/>
      <c r="N681" s="55"/>
      <c r="O681" s="55"/>
      <c r="P681" s="55"/>
      <c r="Q681" s="399"/>
      <c r="R681" s="399"/>
      <c r="S681" s="55"/>
      <c r="T681" s="55"/>
      <c r="U681" s="55"/>
      <c r="V681" s="399"/>
      <c r="W681" s="399"/>
      <c r="X681" s="55"/>
      <c r="Y681" s="55"/>
      <c r="Z681" s="55"/>
      <c r="AA681" s="399"/>
      <c r="AB681" s="399"/>
      <c r="AC681" s="55"/>
      <c r="AD681" s="55"/>
      <c r="AE681" s="55"/>
      <c r="AF681" s="55"/>
      <c r="AG681" s="55"/>
      <c r="AH681" s="55"/>
      <c r="AI681" s="55"/>
      <c r="AJ681" s="55"/>
      <c r="AK681" s="55"/>
    </row>
    <row r="682" spans="2:37" ht="15.75" customHeight="1">
      <c r="B682" s="55"/>
      <c r="C682" s="55"/>
      <c r="D682" s="55"/>
      <c r="E682" s="55"/>
      <c r="F682" s="55"/>
      <c r="G682" s="55"/>
      <c r="H682" s="399"/>
      <c r="I682" s="55"/>
      <c r="J682" s="55"/>
      <c r="K682" s="55"/>
      <c r="L682" s="399"/>
      <c r="M682" s="399"/>
      <c r="N682" s="55"/>
      <c r="O682" s="55"/>
      <c r="P682" s="55"/>
      <c r="Q682" s="399"/>
      <c r="R682" s="399"/>
      <c r="S682" s="55"/>
      <c r="T682" s="55"/>
      <c r="U682" s="55"/>
      <c r="V682" s="399"/>
      <c r="W682" s="399"/>
      <c r="X682" s="55"/>
      <c r="Y682" s="55"/>
      <c r="Z682" s="55"/>
      <c r="AA682" s="399"/>
      <c r="AB682" s="399"/>
      <c r="AC682" s="55"/>
      <c r="AD682" s="55"/>
      <c r="AE682" s="55"/>
      <c r="AF682" s="55"/>
      <c r="AG682" s="55"/>
      <c r="AH682" s="55"/>
      <c r="AI682" s="55"/>
      <c r="AJ682" s="55"/>
      <c r="AK682" s="55"/>
    </row>
    <row r="683" spans="2:37" ht="15.75" customHeight="1">
      <c r="B683" s="55"/>
      <c r="C683" s="55"/>
      <c r="D683" s="55"/>
      <c r="E683" s="55"/>
      <c r="F683" s="55"/>
      <c r="G683" s="55"/>
      <c r="H683" s="399"/>
      <c r="I683" s="55"/>
      <c r="J683" s="55"/>
      <c r="K683" s="55"/>
      <c r="L683" s="399"/>
      <c r="M683" s="399"/>
      <c r="N683" s="55"/>
      <c r="O683" s="55"/>
      <c r="P683" s="55"/>
      <c r="Q683" s="399"/>
      <c r="R683" s="399"/>
      <c r="S683" s="55"/>
      <c r="T683" s="55"/>
      <c r="U683" s="55"/>
      <c r="V683" s="399"/>
      <c r="W683" s="399"/>
      <c r="X683" s="55"/>
      <c r="Y683" s="55"/>
      <c r="Z683" s="55"/>
      <c r="AA683" s="399"/>
      <c r="AB683" s="399"/>
      <c r="AC683" s="55"/>
      <c r="AD683" s="55"/>
      <c r="AE683" s="55"/>
      <c r="AF683" s="55"/>
      <c r="AG683" s="55"/>
      <c r="AH683" s="55"/>
      <c r="AI683" s="55"/>
      <c r="AJ683" s="55"/>
      <c r="AK683" s="55"/>
    </row>
    <row r="684" spans="2:37" ht="15.75" customHeight="1">
      <c r="B684" s="55"/>
      <c r="C684" s="55"/>
      <c r="D684" s="55"/>
      <c r="E684" s="55"/>
      <c r="F684" s="55"/>
      <c r="G684" s="55"/>
      <c r="H684" s="399"/>
      <c r="I684" s="55"/>
      <c r="J684" s="55"/>
      <c r="K684" s="55"/>
      <c r="L684" s="399"/>
      <c r="M684" s="399"/>
      <c r="N684" s="55"/>
      <c r="O684" s="55"/>
      <c r="P684" s="55"/>
      <c r="Q684" s="399"/>
      <c r="R684" s="399"/>
      <c r="S684" s="55"/>
      <c r="T684" s="55"/>
      <c r="U684" s="55"/>
      <c r="V684" s="399"/>
      <c r="W684" s="399"/>
      <c r="X684" s="55"/>
      <c r="Y684" s="55"/>
      <c r="Z684" s="55"/>
      <c r="AA684" s="399"/>
      <c r="AB684" s="399"/>
      <c r="AC684" s="55"/>
      <c r="AD684" s="55"/>
      <c r="AE684" s="55"/>
      <c r="AF684" s="55"/>
      <c r="AG684" s="55"/>
      <c r="AH684" s="55"/>
      <c r="AI684" s="55"/>
      <c r="AJ684" s="55"/>
      <c r="AK684" s="55"/>
    </row>
    <row r="685" spans="2:37" ht="15.75" customHeight="1">
      <c r="B685" s="55"/>
      <c r="C685" s="55"/>
      <c r="D685" s="55"/>
      <c r="E685" s="55"/>
      <c r="F685" s="55"/>
      <c r="G685" s="55"/>
      <c r="H685" s="399"/>
      <c r="I685" s="55"/>
      <c r="J685" s="55"/>
      <c r="K685" s="55"/>
      <c r="L685" s="399"/>
      <c r="M685" s="399"/>
      <c r="N685" s="55"/>
      <c r="O685" s="55"/>
      <c r="P685" s="55"/>
      <c r="Q685" s="399"/>
      <c r="R685" s="399"/>
      <c r="S685" s="55"/>
      <c r="T685" s="55"/>
      <c r="U685" s="55"/>
      <c r="V685" s="399"/>
      <c r="W685" s="399"/>
      <c r="X685" s="55"/>
      <c r="Y685" s="55"/>
      <c r="Z685" s="55"/>
      <c r="AA685" s="399"/>
      <c r="AB685" s="399"/>
      <c r="AC685" s="55"/>
      <c r="AD685" s="55"/>
      <c r="AE685" s="55"/>
      <c r="AF685" s="55"/>
      <c r="AG685" s="55"/>
      <c r="AH685" s="55"/>
      <c r="AI685" s="55"/>
      <c r="AJ685" s="55"/>
      <c r="AK685" s="55"/>
    </row>
    <row r="686" spans="2:37" ht="15.75" customHeight="1">
      <c r="B686" s="55"/>
      <c r="C686" s="55"/>
      <c r="D686" s="55"/>
      <c r="E686" s="55"/>
      <c r="F686" s="55"/>
      <c r="G686" s="55"/>
      <c r="H686" s="399"/>
      <c r="I686" s="55"/>
      <c r="J686" s="55"/>
      <c r="K686" s="55"/>
      <c r="L686" s="399"/>
      <c r="M686" s="399"/>
      <c r="N686" s="55"/>
      <c r="O686" s="55"/>
      <c r="P686" s="55"/>
      <c r="Q686" s="399"/>
      <c r="R686" s="399"/>
      <c r="S686" s="55"/>
      <c r="T686" s="55"/>
      <c r="U686" s="55"/>
      <c r="V686" s="399"/>
      <c r="W686" s="399"/>
      <c r="X686" s="55"/>
      <c r="Y686" s="55"/>
      <c r="Z686" s="55"/>
      <c r="AA686" s="399"/>
      <c r="AB686" s="399"/>
      <c r="AC686" s="55"/>
      <c r="AD686" s="55"/>
      <c r="AE686" s="55"/>
      <c r="AF686" s="55"/>
      <c r="AG686" s="55"/>
      <c r="AH686" s="55"/>
      <c r="AI686" s="55"/>
      <c r="AJ686" s="55"/>
      <c r="AK686" s="55"/>
    </row>
    <row r="687" spans="2:37" ht="15.75" customHeight="1">
      <c r="B687" s="55"/>
      <c r="C687" s="55"/>
      <c r="D687" s="55"/>
      <c r="E687" s="55"/>
      <c r="F687" s="55"/>
      <c r="G687" s="55"/>
      <c r="H687" s="399"/>
      <c r="I687" s="55"/>
      <c r="J687" s="55"/>
      <c r="K687" s="55"/>
      <c r="L687" s="399"/>
      <c r="M687" s="399"/>
      <c r="N687" s="55"/>
      <c r="O687" s="55"/>
      <c r="P687" s="55"/>
      <c r="Q687" s="399"/>
      <c r="R687" s="399"/>
      <c r="S687" s="55"/>
      <c r="T687" s="55"/>
      <c r="U687" s="55"/>
      <c r="V687" s="399"/>
      <c r="W687" s="399"/>
      <c r="X687" s="55"/>
      <c r="Y687" s="55"/>
      <c r="Z687" s="55"/>
      <c r="AA687" s="399"/>
      <c r="AB687" s="399"/>
      <c r="AC687" s="55"/>
      <c r="AD687" s="55"/>
      <c r="AE687" s="55"/>
      <c r="AF687" s="55"/>
      <c r="AG687" s="55"/>
      <c r="AH687" s="55"/>
      <c r="AI687" s="55"/>
      <c r="AJ687" s="55"/>
      <c r="AK687" s="55"/>
    </row>
    <row r="688" spans="2:37" ht="15.75" customHeight="1">
      <c r="B688" s="55"/>
      <c r="C688" s="55"/>
      <c r="D688" s="55"/>
      <c r="E688" s="55"/>
      <c r="F688" s="55"/>
      <c r="G688" s="55"/>
      <c r="H688" s="399"/>
      <c r="I688" s="55"/>
      <c r="J688" s="55"/>
      <c r="K688" s="55"/>
      <c r="L688" s="399"/>
      <c r="M688" s="399"/>
      <c r="N688" s="55"/>
      <c r="O688" s="55"/>
      <c r="P688" s="55"/>
      <c r="Q688" s="399"/>
      <c r="R688" s="399"/>
      <c r="S688" s="55"/>
      <c r="T688" s="55"/>
      <c r="U688" s="55"/>
      <c r="V688" s="399"/>
      <c r="W688" s="399"/>
      <c r="X688" s="55"/>
      <c r="Y688" s="55"/>
      <c r="Z688" s="55"/>
      <c r="AA688" s="399"/>
      <c r="AB688" s="399"/>
      <c r="AC688" s="55"/>
      <c r="AD688" s="55"/>
      <c r="AE688" s="55"/>
      <c r="AF688" s="55"/>
      <c r="AG688" s="55"/>
      <c r="AH688" s="55"/>
      <c r="AI688" s="55"/>
      <c r="AJ688" s="55"/>
      <c r="AK688" s="55"/>
    </row>
    <row r="689" spans="2:37" ht="15.75" customHeight="1">
      <c r="B689" s="55"/>
      <c r="C689" s="55"/>
      <c r="D689" s="55"/>
      <c r="E689" s="55"/>
      <c r="F689" s="55"/>
      <c r="G689" s="55"/>
      <c r="H689" s="399"/>
      <c r="I689" s="55"/>
      <c r="J689" s="55"/>
      <c r="K689" s="55"/>
      <c r="L689" s="399"/>
      <c r="M689" s="399"/>
      <c r="N689" s="55"/>
      <c r="O689" s="55"/>
      <c r="P689" s="55"/>
      <c r="Q689" s="399"/>
      <c r="R689" s="399"/>
      <c r="S689" s="55"/>
      <c r="T689" s="55"/>
      <c r="U689" s="55"/>
      <c r="V689" s="399"/>
      <c r="W689" s="399"/>
      <c r="X689" s="55"/>
      <c r="Y689" s="55"/>
      <c r="Z689" s="55"/>
      <c r="AA689" s="399"/>
      <c r="AB689" s="399"/>
      <c r="AC689" s="55"/>
      <c r="AD689" s="55"/>
      <c r="AE689" s="55"/>
      <c r="AF689" s="55"/>
      <c r="AG689" s="55"/>
      <c r="AH689" s="55"/>
      <c r="AI689" s="55"/>
      <c r="AJ689" s="55"/>
      <c r="AK689" s="55"/>
    </row>
    <row r="690" spans="2:37" ht="15.75" customHeight="1">
      <c r="B690" s="55"/>
      <c r="C690" s="55"/>
      <c r="D690" s="55"/>
      <c r="E690" s="55"/>
      <c r="F690" s="55"/>
      <c r="G690" s="55"/>
      <c r="H690" s="399"/>
      <c r="I690" s="55"/>
      <c r="J690" s="55"/>
      <c r="K690" s="55"/>
      <c r="L690" s="399"/>
      <c r="M690" s="399"/>
      <c r="N690" s="55"/>
      <c r="O690" s="55"/>
      <c r="P690" s="55"/>
      <c r="Q690" s="399"/>
      <c r="R690" s="399"/>
      <c r="S690" s="55"/>
      <c r="T690" s="55"/>
      <c r="U690" s="55"/>
      <c r="V690" s="399"/>
      <c r="W690" s="399"/>
      <c r="X690" s="55"/>
      <c r="Y690" s="55"/>
      <c r="Z690" s="55"/>
      <c r="AA690" s="399"/>
      <c r="AB690" s="399"/>
      <c r="AC690" s="55"/>
      <c r="AD690" s="55"/>
      <c r="AE690" s="55"/>
      <c r="AF690" s="55"/>
      <c r="AG690" s="55"/>
      <c r="AH690" s="55"/>
      <c r="AI690" s="55"/>
      <c r="AJ690" s="55"/>
      <c r="AK690" s="55"/>
    </row>
    <row r="691" spans="2:37" ht="15.75" customHeight="1">
      <c r="B691" s="55"/>
      <c r="C691" s="55"/>
      <c r="D691" s="55"/>
      <c r="E691" s="55"/>
      <c r="F691" s="55"/>
      <c r="G691" s="55"/>
      <c r="H691" s="399"/>
      <c r="I691" s="55"/>
      <c r="J691" s="55"/>
      <c r="K691" s="55"/>
      <c r="L691" s="399"/>
      <c r="M691" s="399"/>
      <c r="N691" s="55"/>
      <c r="O691" s="55"/>
      <c r="P691" s="55"/>
      <c r="Q691" s="399"/>
      <c r="R691" s="399"/>
      <c r="S691" s="55"/>
      <c r="T691" s="55"/>
      <c r="U691" s="55"/>
      <c r="V691" s="399"/>
      <c r="W691" s="399"/>
      <c r="X691" s="55"/>
      <c r="Y691" s="55"/>
      <c r="Z691" s="55"/>
      <c r="AA691" s="399"/>
      <c r="AB691" s="399"/>
      <c r="AC691" s="55"/>
      <c r="AD691" s="55"/>
      <c r="AE691" s="55"/>
      <c r="AF691" s="55"/>
      <c r="AG691" s="55"/>
      <c r="AH691" s="55"/>
      <c r="AI691" s="55"/>
      <c r="AJ691" s="55"/>
      <c r="AK691" s="55"/>
    </row>
    <row r="692" spans="2:37" ht="15.75" customHeight="1">
      <c r="B692" s="55"/>
      <c r="C692" s="55"/>
      <c r="D692" s="55"/>
      <c r="E692" s="55"/>
      <c r="F692" s="55"/>
      <c r="G692" s="55"/>
      <c r="H692" s="399"/>
      <c r="I692" s="55"/>
      <c r="J692" s="55"/>
      <c r="K692" s="55"/>
      <c r="L692" s="399"/>
      <c r="M692" s="399"/>
      <c r="N692" s="55"/>
      <c r="O692" s="55"/>
      <c r="P692" s="55"/>
      <c r="Q692" s="399"/>
      <c r="R692" s="399"/>
      <c r="S692" s="55"/>
      <c r="T692" s="55"/>
      <c r="U692" s="55"/>
      <c r="V692" s="399"/>
      <c r="W692" s="399"/>
      <c r="X692" s="55"/>
      <c r="Y692" s="55"/>
      <c r="Z692" s="55"/>
      <c r="AA692" s="399"/>
      <c r="AB692" s="399"/>
      <c r="AC692" s="55"/>
      <c r="AD692" s="55"/>
      <c r="AE692" s="55"/>
      <c r="AF692" s="55"/>
      <c r="AG692" s="55"/>
      <c r="AH692" s="55"/>
      <c r="AI692" s="55"/>
      <c r="AJ692" s="55"/>
      <c r="AK692" s="55"/>
    </row>
    <row r="693" spans="2:37" ht="15.75" customHeight="1">
      <c r="B693" s="55"/>
      <c r="C693" s="55"/>
      <c r="D693" s="55"/>
      <c r="E693" s="55"/>
      <c r="F693" s="55"/>
      <c r="G693" s="55"/>
      <c r="H693" s="399"/>
      <c r="I693" s="55"/>
      <c r="J693" s="55"/>
      <c r="K693" s="55"/>
      <c r="L693" s="399"/>
      <c r="M693" s="399"/>
      <c r="N693" s="55"/>
      <c r="O693" s="55"/>
      <c r="P693" s="55"/>
      <c r="Q693" s="399"/>
      <c r="R693" s="399"/>
      <c r="S693" s="55"/>
      <c r="T693" s="55"/>
      <c r="U693" s="55"/>
      <c r="V693" s="399"/>
      <c r="W693" s="399"/>
      <c r="X693" s="55"/>
      <c r="Y693" s="55"/>
      <c r="Z693" s="55"/>
      <c r="AA693" s="399"/>
      <c r="AB693" s="399"/>
      <c r="AC693" s="55"/>
      <c r="AD693" s="55"/>
      <c r="AE693" s="55"/>
      <c r="AF693" s="55"/>
      <c r="AG693" s="55"/>
      <c r="AH693" s="55"/>
      <c r="AI693" s="55"/>
      <c r="AJ693" s="55"/>
      <c r="AK693" s="55"/>
    </row>
    <row r="694" spans="2:37" ht="15.75" customHeight="1">
      <c r="B694" s="55"/>
      <c r="C694" s="55"/>
      <c r="D694" s="55"/>
      <c r="E694" s="55"/>
      <c r="F694" s="55"/>
      <c r="G694" s="55"/>
      <c r="H694" s="399"/>
      <c r="I694" s="55"/>
      <c r="J694" s="55"/>
      <c r="K694" s="55"/>
      <c r="L694" s="399"/>
      <c r="M694" s="399"/>
      <c r="N694" s="55"/>
      <c r="O694" s="55"/>
      <c r="P694" s="55"/>
      <c r="Q694" s="399"/>
      <c r="R694" s="399"/>
      <c r="S694" s="55"/>
      <c r="T694" s="55"/>
      <c r="U694" s="55"/>
      <c r="V694" s="399"/>
      <c r="W694" s="399"/>
      <c r="X694" s="55"/>
      <c r="Y694" s="55"/>
      <c r="Z694" s="55"/>
      <c r="AA694" s="399"/>
      <c r="AB694" s="399"/>
      <c r="AC694" s="55"/>
      <c r="AD694" s="55"/>
      <c r="AE694" s="55"/>
      <c r="AF694" s="55"/>
      <c r="AG694" s="55"/>
      <c r="AH694" s="55"/>
      <c r="AI694" s="55"/>
      <c r="AJ694" s="55"/>
      <c r="AK694" s="55"/>
    </row>
    <row r="695" spans="2:37" ht="15.75" customHeight="1">
      <c r="B695" s="55"/>
      <c r="C695" s="55"/>
      <c r="D695" s="55"/>
      <c r="E695" s="55"/>
      <c r="F695" s="55"/>
      <c r="G695" s="55"/>
      <c r="H695" s="399"/>
      <c r="I695" s="55"/>
      <c r="J695" s="55"/>
      <c r="K695" s="55"/>
      <c r="L695" s="399"/>
      <c r="M695" s="399"/>
      <c r="N695" s="55"/>
      <c r="O695" s="55"/>
      <c r="P695" s="55"/>
      <c r="Q695" s="399"/>
      <c r="R695" s="399"/>
      <c r="S695" s="55"/>
      <c r="T695" s="55"/>
      <c r="U695" s="55"/>
      <c r="V695" s="399"/>
      <c r="W695" s="399"/>
      <c r="X695" s="55"/>
      <c r="Y695" s="55"/>
      <c r="Z695" s="55"/>
      <c r="AA695" s="399"/>
      <c r="AB695" s="399"/>
      <c r="AC695" s="55"/>
      <c r="AD695" s="55"/>
      <c r="AE695" s="55"/>
      <c r="AF695" s="55"/>
      <c r="AG695" s="55"/>
      <c r="AH695" s="55"/>
      <c r="AI695" s="55"/>
      <c r="AJ695" s="55"/>
      <c r="AK695" s="55"/>
    </row>
    <row r="696" spans="2:37" ht="15.75" customHeight="1">
      <c r="B696" s="55"/>
      <c r="C696" s="55"/>
      <c r="D696" s="55"/>
      <c r="E696" s="55"/>
      <c r="F696" s="55"/>
      <c r="G696" s="55"/>
      <c r="H696" s="399"/>
      <c r="I696" s="55"/>
      <c r="J696" s="55"/>
      <c r="K696" s="55"/>
      <c r="L696" s="399"/>
      <c r="M696" s="399"/>
      <c r="N696" s="55"/>
      <c r="O696" s="55"/>
      <c r="P696" s="55"/>
      <c r="Q696" s="399"/>
      <c r="R696" s="399"/>
      <c r="S696" s="55"/>
      <c r="T696" s="55"/>
      <c r="U696" s="55"/>
      <c r="V696" s="399"/>
      <c r="W696" s="399"/>
      <c r="X696" s="55"/>
      <c r="Y696" s="55"/>
      <c r="Z696" s="55"/>
      <c r="AA696" s="399"/>
      <c r="AB696" s="399"/>
      <c r="AC696" s="55"/>
      <c r="AD696" s="55"/>
      <c r="AE696" s="55"/>
      <c r="AF696" s="55"/>
      <c r="AG696" s="55"/>
      <c r="AH696" s="55"/>
      <c r="AI696" s="55"/>
      <c r="AJ696" s="55"/>
      <c r="AK696" s="55"/>
    </row>
    <row r="697" spans="2:37" ht="15.75" customHeight="1">
      <c r="B697" s="55"/>
      <c r="C697" s="55"/>
      <c r="D697" s="55"/>
      <c r="E697" s="55"/>
      <c r="F697" s="55"/>
      <c r="G697" s="55"/>
      <c r="H697" s="399"/>
      <c r="I697" s="55"/>
      <c r="J697" s="55"/>
      <c r="K697" s="55"/>
      <c r="L697" s="399"/>
      <c r="M697" s="399"/>
      <c r="N697" s="55"/>
      <c r="O697" s="55"/>
      <c r="P697" s="55"/>
      <c r="Q697" s="399"/>
      <c r="R697" s="399"/>
      <c r="S697" s="55"/>
      <c r="T697" s="55"/>
      <c r="U697" s="55"/>
      <c r="V697" s="399"/>
      <c r="W697" s="399"/>
      <c r="X697" s="55"/>
      <c r="Y697" s="55"/>
      <c r="Z697" s="55"/>
      <c r="AA697" s="399"/>
      <c r="AB697" s="399"/>
      <c r="AC697" s="55"/>
      <c r="AD697" s="55"/>
      <c r="AE697" s="55"/>
      <c r="AF697" s="55"/>
      <c r="AG697" s="55"/>
      <c r="AH697" s="55"/>
      <c r="AI697" s="55"/>
      <c r="AJ697" s="55"/>
      <c r="AK697" s="55"/>
    </row>
    <row r="698" spans="2:37" ht="15.75" customHeight="1">
      <c r="B698" s="55"/>
      <c r="C698" s="55"/>
      <c r="D698" s="55"/>
      <c r="E698" s="55"/>
      <c r="F698" s="55"/>
      <c r="G698" s="55"/>
      <c r="H698" s="399"/>
      <c r="I698" s="55"/>
      <c r="J698" s="55"/>
      <c r="K698" s="55"/>
      <c r="L698" s="399"/>
      <c r="M698" s="399"/>
      <c r="N698" s="55"/>
      <c r="O698" s="55"/>
      <c r="P698" s="55"/>
      <c r="Q698" s="399"/>
      <c r="R698" s="399"/>
      <c r="S698" s="55"/>
      <c r="T698" s="55"/>
      <c r="U698" s="55"/>
      <c r="V698" s="399"/>
      <c r="W698" s="399"/>
      <c r="X698" s="55"/>
      <c r="Y698" s="55"/>
      <c r="Z698" s="55"/>
      <c r="AA698" s="399"/>
      <c r="AB698" s="399"/>
      <c r="AC698" s="55"/>
      <c r="AD698" s="55"/>
      <c r="AE698" s="55"/>
      <c r="AF698" s="55"/>
      <c r="AG698" s="55"/>
      <c r="AH698" s="55"/>
      <c r="AI698" s="55"/>
      <c r="AJ698" s="55"/>
      <c r="AK698" s="55"/>
    </row>
    <row r="699" spans="2:37" ht="15.75" customHeight="1">
      <c r="B699" s="55"/>
      <c r="C699" s="55"/>
      <c r="D699" s="55"/>
      <c r="E699" s="55"/>
      <c r="F699" s="55"/>
      <c r="G699" s="55"/>
      <c r="H699" s="399"/>
      <c r="I699" s="55"/>
      <c r="J699" s="55"/>
      <c r="K699" s="55"/>
      <c r="L699" s="399"/>
      <c r="M699" s="399"/>
      <c r="N699" s="55"/>
      <c r="O699" s="55"/>
      <c r="P699" s="55"/>
      <c r="Q699" s="399"/>
      <c r="R699" s="399"/>
      <c r="S699" s="55"/>
      <c r="T699" s="55"/>
      <c r="U699" s="55"/>
      <c r="V699" s="399"/>
      <c r="W699" s="399"/>
      <c r="X699" s="55"/>
      <c r="Y699" s="55"/>
      <c r="Z699" s="55"/>
      <c r="AA699" s="399"/>
      <c r="AB699" s="399"/>
      <c r="AC699" s="55"/>
      <c r="AD699" s="55"/>
      <c r="AE699" s="55"/>
      <c r="AF699" s="55"/>
      <c r="AG699" s="55"/>
      <c r="AH699" s="55"/>
      <c r="AI699" s="55"/>
      <c r="AJ699" s="55"/>
      <c r="AK699" s="55"/>
    </row>
    <row r="700" spans="2:37" ht="15.75" customHeight="1">
      <c r="B700" s="55"/>
      <c r="C700" s="55"/>
      <c r="D700" s="55"/>
      <c r="E700" s="55"/>
      <c r="F700" s="55"/>
      <c r="G700" s="55"/>
      <c r="H700" s="399"/>
      <c r="I700" s="55"/>
      <c r="J700" s="55"/>
      <c r="K700" s="55"/>
      <c r="L700" s="399"/>
      <c r="M700" s="399"/>
      <c r="N700" s="55"/>
      <c r="O700" s="55"/>
      <c r="P700" s="55"/>
      <c r="Q700" s="399"/>
      <c r="R700" s="399"/>
      <c r="S700" s="55"/>
      <c r="T700" s="55"/>
      <c r="U700" s="55"/>
      <c r="V700" s="399"/>
      <c r="W700" s="399"/>
      <c r="X700" s="55"/>
      <c r="Y700" s="55"/>
      <c r="Z700" s="55"/>
      <c r="AA700" s="399"/>
      <c r="AB700" s="399"/>
      <c r="AC700" s="55"/>
      <c r="AD700" s="55"/>
      <c r="AE700" s="55"/>
      <c r="AF700" s="55"/>
      <c r="AG700" s="55"/>
      <c r="AH700" s="55"/>
      <c r="AI700" s="55"/>
      <c r="AJ700" s="55"/>
      <c r="AK700" s="55"/>
    </row>
    <row r="701" spans="2:37" ht="15.75" customHeight="1">
      <c r="B701" s="55"/>
      <c r="C701" s="55"/>
      <c r="D701" s="55"/>
      <c r="E701" s="55"/>
      <c r="F701" s="55"/>
      <c r="G701" s="55"/>
      <c r="H701" s="399"/>
      <c r="I701" s="55"/>
      <c r="J701" s="55"/>
      <c r="K701" s="55"/>
      <c r="L701" s="399"/>
      <c r="M701" s="399"/>
      <c r="N701" s="55"/>
      <c r="O701" s="55"/>
      <c r="P701" s="55"/>
      <c r="Q701" s="399"/>
      <c r="R701" s="399"/>
      <c r="S701" s="55"/>
      <c r="T701" s="55"/>
      <c r="U701" s="55"/>
      <c r="V701" s="399"/>
      <c r="W701" s="399"/>
      <c r="X701" s="55"/>
      <c r="Y701" s="55"/>
      <c r="Z701" s="55"/>
      <c r="AA701" s="399"/>
      <c r="AB701" s="399"/>
      <c r="AC701" s="55"/>
      <c r="AD701" s="55"/>
      <c r="AE701" s="55"/>
      <c r="AF701" s="55"/>
      <c r="AG701" s="55"/>
      <c r="AH701" s="55"/>
      <c r="AI701" s="55"/>
      <c r="AJ701" s="55"/>
      <c r="AK701" s="55"/>
    </row>
    <row r="702" spans="2:37" ht="15.75" customHeight="1">
      <c r="B702" s="55"/>
      <c r="C702" s="55"/>
      <c r="D702" s="55"/>
      <c r="E702" s="55"/>
      <c r="F702" s="55"/>
      <c r="G702" s="55"/>
      <c r="H702" s="399"/>
      <c r="I702" s="55"/>
      <c r="J702" s="55"/>
      <c r="K702" s="55"/>
      <c r="L702" s="399"/>
      <c r="M702" s="399"/>
      <c r="N702" s="55"/>
      <c r="O702" s="55"/>
      <c r="P702" s="55"/>
      <c r="Q702" s="399"/>
      <c r="R702" s="399"/>
      <c r="S702" s="55"/>
      <c r="T702" s="55"/>
      <c r="U702" s="55"/>
      <c r="V702" s="399"/>
      <c r="W702" s="399"/>
      <c r="X702" s="55"/>
      <c r="Y702" s="55"/>
      <c r="Z702" s="55"/>
      <c r="AA702" s="399"/>
      <c r="AB702" s="399"/>
      <c r="AC702" s="55"/>
      <c r="AD702" s="55"/>
      <c r="AE702" s="55"/>
      <c r="AF702" s="55"/>
      <c r="AG702" s="55"/>
      <c r="AH702" s="55"/>
      <c r="AI702" s="55"/>
      <c r="AJ702" s="55"/>
      <c r="AK702" s="55"/>
    </row>
    <row r="703" spans="2:37" ht="15.75" customHeight="1">
      <c r="B703" s="55"/>
      <c r="C703" s="55"/>
      <c r="D703" s="55"/>
      <c r="E703" s="55"/>
      <c r="F703" s="55"/>
      <c r="G703" s="55"/>
      <c r="H703" s="399"/>
      <c r="I703" s="55"/>
      <c r="J703" s="55"/>
      <c r="K703" s="55"/>
      <c r="L703" s="399"/>
      <c r="M703" s="399"/>
      <c r="N703" s="55"/>
      <c r="O703" s="55"/>
      <c r="P703" s="55"/>
      <c r="Q703" s="399"/>
      <c r="R703" s="399"/>
      <c r="S703" s="55"/>
      <c r="T703" s="55"/>
      <c r="U703" s="55"/>
      <c r="V703" s="399"/>
      <c r="W703" s="399"/>
      <c r="X703" s="55"/>
      <c r="Y703" s="55"/>
      <c r="Z703" s="55"/>
      <c r="AA703" s="399"/>
      <c r="AB703" s="399"/>
      <c r="AC703" s="55"/>
      <c r="AD703" s="55"/>
      <c r="AE703" s="55"/>
      <c r="AF703" s="55"/>
      <c r="AG703" s="55"/>
      <c r="AH703" s="55"/>
      <c r="AI703" s="55"/>
      <c r="AJ703" s="55"/>
      <c r="AK703" s="55"/>
    </row>
    <row r="704" spans="2:37" ht="15.75" customHeight="1">
      <c r="B704" s="55"/>
      <c r="C704" s="55"/>
      <c r="D704" s="55"/>
      <c r="E704" s="55"/>
      <c r="F704" s="55"/>
      <c r="G704" s="55"/>
      <c r="H704" s="399"/>
      <c r="I704" s="55"/>
      <c r="J704" s="55"/>
      <c r="K704" s="55"/>
      <c r="L704" s="399"/>
      <c r="M704" s="399"/>
      <c r="N704" s="55"/>
      <c r="O704" s="55"/>
      <c r="P704" s="55"/>
      <c r="Q704" s="399"/>
      <c r="R704" s="399"/>
      <c r="S704" s="55"/>
      <c r="T704" s="55"/>
      <c r="U704" s="55"/>
      <c r="V704" s="399"/>
      <c r="W704" s="399"/>
      <c r="X704" s="55"/>
      <c r="Y704" s="55"/>
      <c r="Z704" s="55"/>
      <c r="AA704" s="399"/>
      <c r="AB704" s="399"/>
      <c r="AC704" s="55"/>
      <c r="AD704" s="55"/>
      <c r="AE704" s="55"/>
      <c r="AF704" s="55"/>
      <c r="AG704" s="55"/>
      <c r="AH704" s="55"/>
      <c r="AI704" s="55"/>
      <c r="AJ704" s="55"/>
      <c r="AK704" s="55"/>
    </row>
    <row r="705" spans="2:37" ht="15.75" customHeight="1">
      <c r="B705" s="55"/>
      <c r="C705" s="55"/>
      <c r="D705" s="55"/>
      <c r="E705" s="55"/>
      <c r="F705" s="55"/>
      <c r="G705" s="55"/>
      <c r="H705" s="399"/>
      <c r="I705" s="55"/>
      <c r="J705" s="55"/>
      <c r="K705" s="55"/>
      <c r="L705" s="399"/>
      <c r="M705" s="399"/>
      <c r="N705" s="55"/>
      <c r="O705" s="55"/>
      <c r="P705" s="55"/>
      <c r="Q705" s="399"/>
      <c r="R705" s="399"/>
      <c r="S705" s="55"/>
      <c r="T705" s="55"/>
      <c r="U705" s="55"/>
      <c r="V705" s="399"/>
      <c r="W705" s="399"/>
      <c r="X705" s="55"/>
      <c r="Y705" s="55"/>
      <c r="Z705" s="55"/>
      <c r="AA705" s="399"/>
      <c r="AB705" s="399"/>
      <c r="AC705" s="55"/>
      <c r="AD705" s="55"/>
      <c r="AE705" s="55"/>
      <c r="AF705" s="55"/>
      <c r="AG705" s="55"/>
      <c r="AH705" s="55"/>
      <c r="AI705" s="55"/>
      <c r="AJ705" s="55"/>
      <c r="AK705" s="55"/>
    </row>
    <row r="706" spans="2:37" ht="15.75" customHeight="1">
      <c r="B706" s="55"/>
      <c r="C706" s="55"/>
      <c r="D706" s="55"/>
      <c r="E706" s="55"/>
      <c r="F706" s="55"/>
      <c r="G706" s="55"/>
      <c r="H706" s="399"/>
      <c r="I706" s="55"/>
      <c r="J706" s="55"/>
      <c r="K706" s="55"/>
      <c r="L706" s="399"/>
      <c r="M706" s="399"/>
      <c r="N706" s="55"/>
      <c r="O706" s="55"/>
      <c r="P706" s="55"/>
      <c r="Q706" s="399"/>
      <c r="R706" s="399"/>
      <c r="S706" s="55"/>
      <c r="T706" s="55"/>
      <c r="U706" s="55"/>
      <c r="V706" s="399"/>
      <c r="W706" s="399"/>
      <c r="X706" s="55"/>
      <c r="Y706" s="55"/>
      <c r="Z706" s="55"/>
      <c r="AA706" s="399"/>
      <c r="AB706" s="399"/>
      <c r="AC706" s="55"/>
      <c r="AD706" s="55"/>
      <c r="AE706" s="55"/>
      <c r="AF706" s="55"/>
      <c r="AG706" s="55"/>
      <c r="AH706" s="55"/>
      <c r="AI706" s="55"/>
      <c r="AJ706" s="55"/>
      <c r="AK706" s="55"/>
    </row>
    <row r="707" spans="2:37" ht="15.75" customHeight="1">
      <c r="B707" s="55"/>
      <c r="C707" s="55"/>
      <c r="D707" s="55"/>
      <c r="E707" s="55"/>
      <c r="F707" s="55"/>
      <c r="G707" s="55"/>
      <c r="H707" s="399"/>
      <c r="I707" s="55"/>
      <c r="J707" s="55"/>
      <c r="K707" s="55"/>
      <c r="L707" s="399"/>
      <c r="M707" s="399"/>
      <c r="N707" s="55"/>
      <c r="O707" s="55"/>
      <c r="P707" s="55"/>
      <c r="Q707" s="399"/>
      <c r="R707" s="399"/>
      <c r="S707" s="55"/>
      <c r="T707" s="55"/>
      <c r="U707" s="55"/>
      <c r="V707" s="399"/>
      <c r="W707" s="399"/>
      <c r="X707" s="55"/>
      <c r="Y707" s="55"/>
      <c r="Z707" s="55"/>
      <c r="AA707" s="399"/>
      <c r="AB707" s="399"/>
      <c r="AC707" s="55"/>
      <c r="AD707" s="55"/>
      <c r="AE707" s="55"/>
      <c r="AF707" s="55"/>
      <c r="AG707" s="55"/>
      <c r="AH707" s="55"/>
      <c r="AI707" s="55"/>
      <c r="AJ707" s="55"/>
      <c r="AK707" s="55"/>
    </row>
    <row r="708" spans="2:37" ht="15.75" customHeight="1">
      <c r="B708" s="55"/>
      <c r="C708" s="55"/>
      <c r="D708" s="55"/>
      <c r="E708" s="55"/>
      <c r="F708" s="55"/>
      <c r="G708" s="55"/>
      <c r="H708" s="399"/>
      <c r="I708" s="55"/>
      <c r="J708" s="55"/>
      <c r="K708" s="55"/>
      <c r="L708" s="399"/>
      <c r="M708" s="399"/>
      <c r="N708" s="55"/>
      <c r="O708" s="55"/>
      <c r="P708" s="55"/>
      <c r="Q708" s="399"/>
      <c r="R708" s="399"/>
      <c r="S708" s="55"/>
      <c r="T708" s="55"/>
      <c r="U708" s="55"/>
      <c r="V708" s="399"/>
      <c r="W708" s="399"/>
      <c r="X708" s="55"/>
      <c r="Y708" s="55"/>
      <c r="Z708" s="55"/>
      <c r="AA708" s="399"/>
      <c r="AB708" s="399"/>
      <c r="AC708" s="55"/>
      <c r="AD708" s="55"/>
      <c r="AE708" s="55"/>
      <c r="AF708" s="55"/>
      <c r="AG708" s="55"/>
      <c r="AH708" s="55"/>
      <c r="AI708" s="55"/>
      <c r="AJ708" s="55"/>
      <c r="AK708" s="55"/>
    </row>
    <row r="709" spans="2:37" ht="15.75" customHeight="1">
      <c r="B709" s="55"/>
      <c r="C709" s="55"/>
      <c r="D709" s="55"/>
      <c r="E709" s="55"/>
      <c r="F709" s="55"/>
      <c r="G709" s="55"/>
      <c r="H709" s="399"/>
      <c r="I709" s="55"/>
      <c r="J709" s="55"/>
      <c r="K709" s="55"/>
      <c r="L709" s="399"/>
      <c r="M709" s="399"/>
      <c r="N709" s="55"/>
      <c r="O709" s="55"/>
      <c r="P709" s="55"/>
      <c r="Q709" s="399"/>
      <c r="R709" s="399"/>
      <c r="S709" s="55"/>
      <c r="T709" s="55"/>
      <c r="U709" s="55"/>
      <c r="V709" s="399"/>
      <c r="W709" s="399"/>
      <c r="X709" s="55"/>
      <c r="Y709" s="55"/>
      <c r="Z709" s="55"/>
      <c r="AA709" s="399"/>
      <c r="AB709" s="399"/>
      <c r="AC709" s="55"/>
      <c r="AD709" s="55"/>
      <c r="AE709" s="55"/>
      <c r="AF709" s="55"/>
      <c r="AG709" s="55"/>
      <c r="AH709" s="55"/>
      <c r="AI709" s="55"/>
      <c r="AJ709" s="55"/>
      <c r="AK709" s="55"/>
    </row>
    <row r="710" spans="2:37" ht="15.75" customHeight="1">
      <c r="B710" s="55"/>
      <c r="C710" s="55"/>
      <c r="D710" s="55"/>
      <c r="E710" s="55"/>
      <c r="F710" s="55"/>
      <c r="G710" s="55"/>
      <c r="H710" s="399"/>
      <c r="I710" s="55"/>
      <c r="J710" s="55"/>
      <c r="K710" s="55"/>
      <c r="L710" s="399"/>
      <c r="M710" s="399"/>
      <c r="N710" s="55"/>
      <c r="O710" s="55"/>
      <c r="P710" s="55"/>
      <c r="Q710" s="399"/>
      <c r="R710" s="399"/>
      <c r="S710" s="55"/>
      <c r="T710" s="55"/>
      <c r="U710" s="55"/>
      <c r="V710" s="399"/>
      <c r="W710" s="399"/>
      <c r="X710" s="55"/>
      <c r="Y710" s="55"/>
      <c r="Z710" s="55"/>
      <c r="AA710" s="399"/>
      <c r="AB710" s="399"/>
      <c r="AC710" s="55"/>
      <c r="AD710" s="55"/>
      <c r="AE710" s="55"/>
      <c r="AF710" s="55"/>
      <c r="AG710" s="55"/>
      <c r="AH710" s="55"/>
      <c r="AI710" s="55"/>
      <c r="AJ710" s="55"/>
      <c r="AK710" s="55"/>
    </row>
    <row r="711" spans="2:37" ht="15.75" customHeight="1">
      <c r="B711" s="55"/>
      <c r="C711" s="55"/>
      <c r="D711" s="55"/>
      <c r="E711" s="55"/>
      <c r="F711" s="55"/>
      <c r="G711" s="55"/>
      <c r="H711" s="399"/>
      <c r="I711" s="55"/>
      <c r="J711" s="55"/>
      <c r="K711" s="55"/>
      <c r="L711" s="399"/>
      <c r="M711" s="399"/>
      <c r="N711" s="55"/>
      <c r="O711" s="55"/>
      <c r="P711" s="55"/>
      <c r="Q711" s="399"/>
      <c r="R711" s="399"/>
      <c r="S711" s="55"/>
      <c r="T711" s="55"/>
      <c r="U711" s="55"/>
      <c r="V711" s="399"/>
      <c r="W711" s="399"/>
      <c r="X711" s="55"/>
      <c r="Y711" s="55"/>
      <c r="Z711" s="55"/>
      <c r="AA711" s="399"/>
      <c r="AB711" s="399"/>
      <c r="AC711" s="55"/>
      <c r="AD711" s="55"/>
      <c r="AE711" s="55"/>
      <c r="AF711" s="55"/>
      <c r="AG711" s="55"/>
      <c r="AH711" s="55"/>
      <c r="AI711" s="55"/>
      <c r="AJ711" s="55"/>
      <c r="AK711" s="55"/>
    </row>
    <row r="712" spans="2:37" ht="15.75" customHeight="1">
      <c r="B712" s="55"/>
      <c r="C712" s="55"/>
      <c r="D712" s="55"/>
      <c r="E712" s="55"/>
      <c r="F712" s="55"/>
      <c r="G712" s="55"/>
      <c r="H712" s="399"/>
      <c r="I712" s="55"/>
      <c r="J712" s="55"/>
      <c r="K712" s="55"/>
      <c r="L712" s="399"/>
      <c r="M712" s="399"/>
      <c r="N712" s="55"/>
      <c r="O712" s="55"/>
      <c r="P712" s="55"/>
      <c r="Q712" s="399"/>
      <c r="R712" s="399"/>
      <c r="S712" s="55"/>
      <c r="T712" s="55"/>
      <c r="U712" s="55"/>
      <c r="V712" s="399"/>
      <c r="W712" s="399"/>
      <c r="X712" s="55"/>
      <c r="Y712" s="55"/>
      <c r="Z712" s="55"/>
      <c r="AA712" s="399"/>
      <c r="AB712" s="399"/>
      <c r="AC712" s="55"/>
      <c r="AD712" s="55"/>
      <c r="AE712" s="55"/>
      <c r="AF712" s="55"/>
      <c r="AG712" s="55"/>
      <c r="AH712" s="55"/>
      <c r="AI712" s="55"/>
      <c r="AJ712" s="55"/>
      <c r="AK712" s="55"/>
    </row>
    <row r="713" spans="2:37" ht="15.75" customHeight="1">
      <c r="B713" s="55"/>
      <c r="C713" s="55"/>
      <c r="D713" s="55"/>
      <c r="E713" s="55"/>
      <c r="F713" s="55"/>
      <c r="G713" s="55"/>
      <c r="H713" s="399"/>
      <c r="I713" s="55"/>
      <c r="J713" s="55"/>
      <c r="K713" s="55"/>
      <c r="L713" s="399"/>
      <c r="M713" s="399"/>
      <c r="N713" s="55"/>
      <c r="O713" s="55"/>
      <c r="P713" s="55"/>
      <c r="Q713" s="399"/>
      <c r="R713" s="399"/>
      <c r="S713" s="55"/>
      <c r="T713" s="55"/>
      <c r="U713" s="55"/>
      <c r="V713" s="399"/>
      <c r="W713" s="399"/>
      <c r="X713" s="55"/>
      <c r="Y713" s="55"/>
      <c r="Z713" s="55"/>
      <c r="AA713" s="399"/>
      <c r="AB713" s="399"/>
      <c r="AC713" s="55"/>
      <c r="AD713" s="55"/>
      <c r="AE713" s="55"/>
      <c r="AF713" s="55"/>
      <c r="AG713" s="55"/>
      <c r="AH713" s="55"/>
      <c r="AI713" s="55"/>
      <c r="AJ713" s="55"/>
      <c r="AK713" s="55"/>
    </row>
    <row r="714" spans="2:37" ht="15.75" customHeight="1">
      <c r="B714" s="55"/>
      <c r="C714" s="55"/>
      <c r="D714" s="55"/>
      <c r="E714" s="55"/>
      <c r="F714" s="55"/>
      <c r="G714" s="55"/>
      <c r="H714" s="399"/>
      <c r="I714" s="55"/>
      <c r="J714" s="55"/>
      <c r="K714" s="55"/>
      <c r="L714" s="399"/>
      <c r="M714" s="399"/>
      <c r="N714" s="55"/>
      <c r="O714" s="55"/>
      <c r="P714" s="55"/>
      <c r="Q714" s="399"/>
      <c r="R714" s="399"/>
      <c r="S714" s="55"/>
      <c r="T714" s="55"/>
      <c r="U714" s="55"/>
      <c r="V714" s="399"/>
      <c r="W714" s="399"/>
      <c r="X714" s="55"/>
      <c r="Y714" s="55"/>
      <c r="Z714" s="55"/>
      <c r="AA714" s="399"/>
      <c r="AB714" s="399"/>
      <c r="AC714" s="55"/>
      <c r="AD714" s="55"/>
      <c r="AE714" s="55"/>
      <c r="AF714" s="55"/>
      <c r="AG714" s="55"/>
      <c r="AH714" s="55"/>
      <c r="AI714" s="55"/>
      <c r="AJ714" s="55"/>
      <c r="AK714" s="55"/>
    </row>
    <row r="715" spans="2:37" ht="15.75" customHeight="1">
      <c r="B715" s="55"/>
      <c r="C715" s="55"/>
      <c r="D715" s="55"/>
      <c r="E715" s="55"/>
      <c r="F715" s="55"/>
      <c r="G715" s="55"/>
      <c r="H715" s="399"/>
      <c r="I715" s="55"/>
      <c r="J715" s="55"/>
      <c r="K715" s="55"/>
      <c r="L715" s="399"/>
      <c r="M715" s="399"/>
      <c r="N715" s="55"/>
      <c r="O715" s="55"/>
      <c r="P715" s="55"/>
      <c r="Q715" s="399"/>
      <c r="R715" s="399"/>
      <c r="S715" s="55"/>
      <c r="T715" s="55"/>
      <c r="U715" s="55"/>
      <c r="V715" s="399"/>
      <c r="W715" s="399"/>
      <c r="X715" s="55"/>
      <c r="Y715" s="55"/>
      <c r="Z715" s="55"/>
      <c r="AA715" s="399"/>
      <c r="AB715" s="399"/>
      <c r="AC715" s="55"/>
      <c r="AD715" s="55"/>
      <c r="AE715" s="55"/>
      <c r="AF715" s="55"/>
      <c r="AG715" s="55"/>
      <c r="AH715" s="55"/>
      <c r="AI715" s="55"/>
      <c r="AJ715" s="55"/>
      <c r="AK715" s="55"/>
    </row>
    <row r="716" spans="2:37" ht="15.75" customHeight="1">
      <c r="B716" s="55"/>
      <c r="C716" s="55"/>
      <c r="D716" s="55"/>
      <c r="E716" s="55"/>
      <c r="F716" s="55"/>
      <c r="G716" s="55"/>
      <c r="H716" s="399"/>
      <c r="I716" s="55"/>
      <c r="J716" s="55"/>
      <c r="K716" s="55"/>
      <c r="L716" s="399"/>
      <c r="M716" s="399"/>
      <c r="N716" s="55"/>
      <c r="O716" s="55"/>
      <c r="P716" s="55"/>
      <c r="Q716" s="399"/>
      <c r="R716" s="399"/>
      <c r="S716" s="55"/>
      <c r="T716" s="55"/>
      <c r="U716" s="55"/>
      <c r="V716" s="399"/>
      <c r="W716" s="399"/>
      <c r="X716" s="55"/>
      <c r="Y716" s="55"/>
      <c r="Z716" s="55"/>
      <c r="AA716" s="399"/>
      <c r="AB716" s="399"/>
      <c r="AC716" s="55"/>
      <c r="AD716" s="55"/>
      <c r="AE716" s="55"/>
      <c r="AF716" s="55"/>
      <c r="AG716" s="55"/>
      <c r="AH716" s="55"/>
      <c r="AI716" s="55"/>
      <c r="AJ716" s="55"/>
      <c r="AK716" s="55"/>
    </row>
    <row r="717" spans="2:37" ht="15.75" customHeight="1">
      <c r="B717" s="55"/>
      <c r="C717" s="55"/>
      <c r="D717" s="55"/>
      <c r="E717" s="55"/>
      <c r="F717" s="55"/>
      <c r="G717" s="55"/>
      <c r="H717" s="399"/>
      <c r="I717" s="55"/>
      <c r="J717" s="55"/>
      <c r="K717" s="55"/>
      <c r="L717" s="399"/>
      <c r="M717" s="399"/>
      <c r="N717" s="55"/>
      <c r="O717" s="55"/>
      <c r="P717" s="55"/>
      <c r="Q717" s="399"/>
      <c r="R717" s="399"/>
      <c r="S717" s="55"/>
      <c r="T717" s="55"/>
      <c r="U717" s="55"/>
      <c r="V717" s="399"/>
      <c r="W717" s="399"/>
      <c r="X717" s="55"/>
      <c r="Y717" s="55"/>
      <c r="Z717" s="55"/>
      <c r="AA717" s="399"/>
      <c r="AB717" s="399"/>
      <c r="AC717" s="55"/>
      <c r="AD717" s="55"/>
      <c r="AE717" s="55"/>
      <c r="AF717" s="55"/>
      <c r="AG717" s="55"/>
      <c r="AH717" s="55"/>
      <c r="AI717" s="55"/>
      <c r="AJ717" s="55"/>
      <c r="AK717" s="55"/>
    </row>
    <row r="718" spans="2:37" ht="15.75" customHeight="1">
      <c r="B718" s="55"/>
      <c r="C718" s="55"/>
      <c r="D718" s="55"/>
      <c r="E718" s="55"/>
      <c r="F718" s="55"/>
      <c r="G718" s="55"/>
      <c r="H718" s="399"/>
      <c r="I718" s="55"/>
      <c r="J718" s="55"/>
      <c r="K718" s="55"/>
      <c r="L718" s="399"/>
      <c r="M718" s="399"/>
      <c r="N718" s="55"/>
      <c r="O718" s="55"/>
      <c r="P718" s="55"/>
      <c r="Q718" s="399"/>
      <c r="R718" s="399"/>
      <c r="S718" s="55"/>
      <c r="T718" s="55"/>
      <c r="U718" s="55"/>
      <c r="V718" s="399"/>
      <c r="W718" s="399"/>
      <c r="X718" s="55"/>
      <c r="Y718" s="55"/>
      <c r="Z718" s="55"/>
      <c r="AA718" s="399"/>
      <c r="AB718" s="399"/>
      <c r="AC718" s="55"/>
      <c r="AD718" s="55"/>
      <c r="AE718" s="55"/>
      <c r="AF718" s="55"/>
      <c r="AG718" s="55"/>
      <c r="AH718" s="55"/>
      <c r="AI718" s="55"/>
      <c r="AJ718" s="55"/>
      <c r="AK718" s="55"/>
    </row>
    <row r="719" spans="2:37" ht="15.75" customHeight="1">
      <c r="B719" s="55"/>
      <c r="C719" s="55"/>
      <c r="D719" s="55"/>
      <c r="E719" s="55"/>
      <c r="F719" s="55"/>
      <c r="G719" s="55"/>
      <c r="H719" s="399"/>
      <c r="I719" s="55"/>
      <c r="J719" s="55"/>
      <c r="K719" s="55"/>
      <c r="L719" s="399"/>
      <c r="M719" s="399"/>
      <c r="N719" s="55"/>
      <c r="O719" s="55"/>
      <c r="P719" s="55"/>
      <c r="Q719" s="399"/>
      <c r="R719" s="399"/>
      <c r="S719" s="55"/>
      <c r="T719" s="55"/>
      <c r="U719" s="55"/>
      <c r="V719" s="399"/>
      <c r="W719" s="399"/>
      <c r="X719" s="55"/>
      <c r="Y719" s="55"/>
      <c r="Z719" s="55"/>
      <c r="AA719" s="399"/>
      <c r="AB719" s="399"/>
      <c r="AC719" s="55"/>
      <c r="AD719" s="55"/>
      <c r="AE719" s="55"/>
      <c r="AF719" s="55"/>
      <c r="AG719" s="55"/>
      <c r="AH719" s="55"/>
      <c r="AI719" s="55"/>
      <c r="AJ719" s="55"/>
      <c r="AK719" s="55"/>
    </row>
    <row r="720" spans="2:37" ht="15.75" customHeight="1">
      <c r="B720" s="55"/>
      <c r="C720" s="55"/>
      <c r="D720" s="55"/>
      <c r="E720" s="55"/>
      <c r="F720" s="55"/>
      <c r="G720" s="55"/>
      <c r="H720" s="399"/>
      <c r="I720" s="55"/>
      <c r="J720" s="55"/>
      <c r="K720" s="55"/>
      <c r="L720" s="399"/>
      <c r="M720" s="399"/>
      <c r="N720" s="55"/>
      <c r="O720" s="55"/>
      <c r="P720" s="55"/>
      <c r="Q720" s="399"/>
      <c r="R720" s="399"/>
      <c r="S720" s="55"/>
      <c r="T720" s="55"/>
      <c r="U720" s="55"/>
      <c r="V720" s="399"/>
      <c r="W720" s="399"/>
      <c r="X720" s="55"/>
      <c r="Y720" s="55"/>
      <c r="Z720" s="55"/>
      <c r="AA720" s="399"/>
      <c r="AB720" s="399"/>
      <c r="AC720" s="55"/>
      <c r="AD720" s="55"/>
      <c r="AE720" s="55"/>
      <c r="AF720" s="55"/>
      <c r="AG720" s="55"/>
      <c r="AH720" s="55"/>
      <c r="AI720" s="55"/>
      <c r="AJ720" s="55"/>
      <c r="AK720" s="55"/>
    </row>
    <row r="721" spans="2:37" ht="15.75" customHeight="1">
      <c r="B721" s="55"/>
      <c r="C721" s="55"/>
      <c r="D721" s="55"/>
      <c r="E721" s="55"/>
      <c r="F721" s="55"/>
      <c r="G721" s="55"/>
      <c r="H721" s="399"/>
      <c r="I721" s="55"/>
      <c r="J721" s="55"/>
      <c r="K721" s="55"/>
      <c r="L721" s="399"/>
      <c r="M721" s="399"/>
      <c r="N721" s="55"/>
      <c r="O721" s="55"/>
      <c r="P721" s="55"/>
      <c r="Q721" s="399"/>
      <c r="R721" s="399"/>
      <c r="S721" s="55"/>
      <c r="T721" s="55"/>
      <c r="U721" s="55"/>
      <c r="V721" s="399"/>
      <c r="W721" s="399"/>
      <c r="X721" s="55"/>
      <c r="Y721" s="55"/>
      <c r="Z721" s="55"/>
      <c r="AA721" s="399"/>
      <c r="AB721" s="399"/>
      <c r="AC721" s="55"/>
      <c r="AD721" s="55"/>
      <c r="AE721" s="55"/>
      <c r="AF721" s="55"/>
      <c r="AG721" s="55"/>
      <c r="AH721" s="55"/>
      <c r="AI721" s="55"/>
      <c r="AJ721" s="55"/>
      <c r="AK721" s="55"/>
    </row>
    <row r="722" spans="2:37" ht="15.75" customHeight="1">
      <c r="B722" s="55"/>
      <c r="C722" s="55"/>
      <c r="D722" s="55"/>
      <c r="E722" s="55"/>
      <c r="F722" s="55"/>
      <c r="G722" s="55"/>
      <c r="H722" s="399"/>
      <c r="I722" s="55"/>
      <c r="J722" s="55"/>
      <c r="K722" s="55"/>
      <c r="L722" s="399"/>
      <c r="M722" s="399"/>
      <c r="N722" s="55"/>
      <c r="O722" s="55"/>
      <c r="P722" s="55"/>
      <c r="Q722" s="399"/>
      <c r="R722" s="399"/>
      <c r="S722" s="55"/>
      <c r="T722" s="55"/>
      <c r="U722" s="55"/>
      <c r="V722" s="399"/>
      <c r="W722" s="399"/>
      <c r="X722" s="55"/>
      <c r="Y722" s="55"/>
      <c r="Z722" s="55"/>
      <c r="AA722" s="399"/>
      <c r="AB722" s="399"/>
      <c r="AC722" s="55"/>
      <c r="AD722" s="55"/>
      <c r="AE722" s="55"/>
      <c r="AF722" s="55"/>
      <c r="AG722" s="55"/>
      <c r="AH722" s="55"/>
      <c r="AI722" s="55"/>
      <c r="AJ722" s="55"/>
      <c r="AK722" s="55"/>
    </row>
    <row r="723" spans="2:37" ht="15.75" customHeight="1">
      <c r="B723" s="55"/>
      <c r="C723" s="55"/>
      <c r="D723" s="55"/>
      <c r="E723" s="55"/>
      <c r="F723" s="55"/>
      <c r="G723" s="55"/>
      <c r="H723" s="399"/>
      <c r="I723" s="55"/>
      <c r="J723" s="55"/>
      <c r="K723" s="55"/>
      <c r="L723" s="399"/>
      <c r="M723" s="399"/>
      <c r="N723" s="55"/>
      <c r="O723" s="55"/>
      <c r="P723" s="55"/>
      <c r="Q723" s="399"/>
      <c r="R723" s="399"/>
      <c r="S723" s="55"/>
      <c r="T723" s="55"/>
      <c r="U723" s="55"/>
      <c r="V723" s="399"/>
      <c r="W723" s="399"/>
      <c r="X723" s="55"/>
      <c r="Y723" s="55"/>
      <c r="Z723" s="55"/>
      <c r="AA723" s="399"/>
      <c r="AB723" s="399"/>
      <c r="AC723" s="55"/>
      <c r="AD723" s="55"/>
      <c r="AE723" s="55"/>
      <c r="AF723" s="55"/>
      <c r="AG723" s="55"/>
      <c r="AH723" s="55"/>
      <c r="AI723" s="55"/>
      <c r="AJ723" s="55"/>
      <c r="AK723" s="55"/>
    </row>
    <row r="724" spans="2:37" ht="15.75" customHeight="1">
      <c r="B724" s="55"/>
      <c r="C724" s="55"/>
      <c r="D724" s="55"/>
      <c r="E724" s="55"/>
      <c r="F724" s="55"/>
      <c r="G724" s="55"/>
      <c r="H724" s="399"/>
      <c r="I724" s="55"/>
      <c r="J724" s="55"/>
      <c r="K724" s="55"/>
      <c r="L724" s="399"/>
      <c r="M724" s="399"/>
      <c r="N724" s="55"/>
      <c r="O724" s="55"/>
      <c r="P724" s="55"/>
      <c r="Q724" s="399"/>
      <c r="R724" s="399"/>
      <c r="S724" s="55"/>
      <c r="T724" s="55"/>
      <c r="U724" s="55"/>
      <c r="V724" s="399"/>
      <c r="W724" s="399"/>
      <c r="X724" s="55"/>
      <c r="Y724" s="55"/>
      <c r="Z724" s="55"/>
      <c r="AA724" s="399"/>
      <c r="AB724" s="399"/>
      <c r="AC724" s="55"/>
      <c r="AD724" s="55"/>
      <c r="AE724" s="55"/>
      <c r="AF724" s="55"/>
      <c r="AG724" s="55"/>
      <c r="AH724" s="55"/>
      <c r="AI724" s="55"/>
      <c r="AJ724" s="55"/>
      <c r="AK724" s="55"/>
    </row>
    <row r="725" spans="2:37" ht="15.75" customHeight="1">
      <c r="B725" s="55"/>
      <c r="C725" s="55"/>
      <c r="D725" s="55"/>
      <c r="E725" s="55"/>
      <c r="F725" s="55"/>
      <c r="G725" s="55"/>
      <c r="H725" s="399"/>
      <c r="I725" s="55"/>
      <c r="J725" s="55"/>
      <c r="K725" s="55"/>
      <c r="L725" s="399"/>
      <c r="M725" s="399"/>
      <c r="N725" s="55"/>
      <c r="O725" s="55"/>
      <c r="P725" s="55"/>
      <c r="Q725" s="399"/>
      <c r="R725" s="399"/>
      <c r="S725" s="55"/>
      <c r="T725" s="55"/>
      <c r="U725" s="55"/>
      <c r="V725" s="399"/>
      <c r="W725" s="399"/>
      <c r="X725" s="55"/>
      <c r="Y725" s="55"/>
      <c r="Z725" s="55"/>
      <c r="AA725" s="399"/>
      <c r="AB725" s="399"/>
      <c r="AC725" s="55"/>
      <c r="AD725" s="55"/>
      <c r="AE725" s="55"/>
      <c r="AF725" s="55"/>
      <c r="AG725" s="55"/>
      <c r="AH725" s="55"/>
      <c r="AI725" s="55"/>
      <c r="AJ725" s="55"/>
      <c r="AK725" s="55"/>
    </row>
    <row r="726" spans="2:37" ht="15.75" customHeight="1">
      <c r="B726" s="55"/>
      <c r="C726" s="55"/>
      <c r="D726" s="55"/>
      <c r="E726" s="55"/>
      <c r="F726" s="55"/>
      <c r="G726" s="55"/>
      <c r="H726" s="399"/>
      <c r="I726" s="55"/>
      <c r="J726" s="55"/>
      <c r="K726" s="55"/>
      <c r="L726" s="399"/>
      <c r="M726" s="399"/>
      <c r="N726" s="55"/>
      <c r="O726" s="55"/>
      <c r="P726" s="55"/>
      <c r="Q726" s="399"/>
      <c r="R726" s="399"/>
      <c r="S726" s="55"/>
      <c r="T726" s="55"/>
      <c r="U726" s="55"/>
      <c r="V726" s="399"/>
      <c r="W726" s="399"/>
      <c r="X726" s="55"/>
      <c r="Y726" s="55"/>
      <c r="Z726" s="55"/>
      <c r="AA726" s="399"/>
      <c r="AB726" s="399"/>
      <c r="AC726" s="55"/>
      <c r="AD726" s="55"/>
      <c r="AE726" s="55"/>
      <c r="AF726" s="55"/>
      <c r="AG726" s="55"/>
      <c r="AH726" s="55"/>
      <c r="AI726" s="55"/>
      <c r="AJ726" s="55"/>
      <c r="AK726" s="55"/>
    </row>
    <row r="727" spans="2:37" ht="15.75" customHeight="1">
      <c r="B727" s="55"/>
      <c r="C727" s="55"/>
      <c r="D727" s="55"/>
      <c r="E727" s="55"/>
      <c r="F727" s="55"/>
      <c r="G727" s="55"/>
      <c r="H727" s="399"/>
      <c r="I727" s="55"/>
      <c r="J727" s="55"/>
      <c r="K727" s="55"/>
      <c r="L727" s="399"/>
      <c r="M727" s="399"/>
      <c r="N727" s="55"/>
      <c r="O727" s="55"/>
      <c r="P727" s="55"/>
      <c r="Q727" s="399"/>
      <c r="R727" s="399"/>
      <c r="S727" s="55"/>
      <c r="T727" s="55"/>
      <c r="U727" s="55"/>
      <c r="V727" s="399"/>
      <c r="W727" s="399"/>
      <c r="X727" s="55"/>
      <c r="Y727" s="55"/>
      <c r="Z727" s="55"/>
      <c r="AA727" s="399"/>
      <c r="AB727" s="399"/>
      <c r="AC727" s="55"/>
      <c r="AD727" s="55"/>
      <c r="AE727" s="55"/>
      <c r="AF727" s="55"/>
      <c r="AG727" s="55"/>
      <c r="AH727" s="55"/>
      <c r="AI727" s="55"/>
      <c r="AJ727" s="55"/>
      <c r="AK727" s="55"/>
    </row>
    <row r="728" spans="2:37" ht="15.75" customHeight="1">
      <c r="B728" s="55"/>
      <c r="C728" s="55"/>
      <c r="D728" s="55"/>
      <c r="E728" s="55"/>
      <c r="F728" s="55"/>
      <c r="G728" s="55"/>
      <c r="H728" s="399"/>
      <c r="I728" s="55"/>
      <c r="J728" s="55"/>
      <c r="K728" s="55"/>
      <c r="L728" s="399"/>
      <c r="M728" s="399"/>
      <c r="N728" s="55"/>
      <c r="O728" s="55"/>
      <c r="P728" s="55"/>
      <c r="Q728" s="399"/>
      <c r="R728" s="399"/>
      <c r="S728" s="55"/>
      <c r="T728" s="55"/>
      <c r="U728" s="55"/>
      <c r="V728" s="399"/>
      <c r="W728" s="399"/>
      <c r="X728" s="55"/>
      <c r="Y728" s="55"/>
      <c r="Z728" s="55"/>
      <c r="AA728" s="399"/>
      <c r="AB728" s="399"/>
      <c r="AC728" s="55"/>
      <c r="AD728" s="55"/>
      <c r="AE728" s="55"/>
      <c r="AF728" s="55"/>
      <c r="AG728" s="55"/>
      <c r="AH728" s="55"/>
      <c r="AI728" s="55"/>
      <c r="AJ728" s="55"/>
      <c r="AK728" s="55"/>
    </row>
    <row r="729" spans="2:37" ht="15.75" customHeight="1">
      <c r="B729" s="55"/>
      <c r="C729" s="55"/>
      <c r="D729" s="55"/>
      <c r="E729" s="55"/>
      <c r="F729" s="55"/>
      <c r="G729" s="55"/>
      <c r="H729" s="399"/>
      <c r="I729" s="55"/>
      <c r="J729" s="55"/>
      <c r="K729" s="55"/>
      <c r="L729" s="399"/>
      <c r="M729" s="399"/>
      <c r="N729" s="55"/>
      <c r="O729" s="55"/>
      <c r="P729" s="55"/>
      <c r="Q729" s="399"/>
      <c r="R729" s="399"/>
      <c r="S729" s="55"/>
      <c r="T729" s="55"/>
      <c r="U729" s="55"/>
      <c r="V729" s="399"/>
      <c r="W729" s="399"/>
      <c r="X729" s="55"/>
      <c r="Y729" s="55"/>
      <c r="Z729" s="55"/>
      <c r="AA729" s="399"/>
      <c r="AB729" s="399"/>
      <c r="AC729" s="55"/>
      <c r="AD729" s="55"/>
      <c r="AE729" s="55"/>
      <c r="AF729" s="55"/>
      <c r="AG729" s="55"/>
      <c r="AH729" s="55"/>
      <c r="AI729" s="55"/>
      <c r="AJ729" s="55"/>
      <c r="AK729" s="55"/>
    </row>
    <row r="730" spans="2:37" ht="15.75" customHeight="1">
      <c r="B730" s="55"/>
      <c r="C730" s="55"/>
      <c r="D730" s="55"/>
      <c r="E730" s="55"/>
      <c r="F730" s="55"/>
      <c r="G730" s="55"/>
      <c r="H730" s="399"/>
      <c r="I730" s="55"/>
      <c r="J730" s="55"/>
      <c r="K730" s="55"/>
      <c r="L730" s="399"/>
      <c r="M730" s="399"/>
      <c r="N730" s="55"/>
      <c r="O730" s="55"/>
      <c r="P730" s="55"/>
      <c r="Q730" s="399"/>
      <c r="R730" s="399"/>
      <c r="S730" s="55"/>
      <c r="T730" s="55"/>
      <c r="U730" s="55"/>
      <c r="V730" s="399"/>
      <c r="W730" s="399"/>
      <c r="X730" s="55"/>
      <c r="Y730" s="55"/>
      <c r="Z730" s="55"/>
      <c r="AA730" s="399"/>
      <c r="AB730" s="399"/>
      <c r="AC730" s="55"/>
      <c r="AD730" s="55"/>
      <c r="AE730" s="55"/>
      <c r="AF730" s="55"/>
      <c r="AG730" s="55"/>
      <c r="AH730" s="55"/>
      <c r="AI730" s="55"/>
      <c r="AJ730" s="55"/>
      <c r="AK730" s="55"/>
    </row>
    <row r="731" spans="2:37" ht="15.75" customHeight="1">
      <c r="B731" s="55"/>
      <c r="C731" s="55"/>
      <c r="D731" s="55"/>
      <c r="E731" s="55"/>
      <c r="F731" s="55"/>
      <c r="G731" s="55"/>
      <c r="H731" s="399"/>
      <c r="I731" s="55"/>
      <c r="J731" s="55"/>
      <c r="K731" s="55"/>
      <c r="L731" s="399"/>
      <c r="M731" s="399"/>
      <c r="N731" s="55"/>
      <c r="O731" s="55"/>
      <c r="P731" s="55"/>
      <c r="Q731" s="399"/>
      <c r="R731" s="399"/>
      <c r="S731" s="55"/>
      <c r="T731" s="55"/>
      <c r="U731" s="55"/>
      <c r="V731" s="399"/>
      <c r="W731" s="399"/>
      <c r="X731" s="55"/>
      <c r="Y731" s="55"/>
      <c r="Z731" s="55"/>
      <c r="AA731" s="399"/>
      <c r="AB731" s="399"/>
      <c r="AC731" s="55"/>
      <c r="AD731" s="55"/>
      <c r="AE731" s="55"/>
      <c r="AF731" s="55"/>
      <c r="AG731" s="55"/>
      <c r="AH731" s="55"/>
      <c r="AI731" s="55"/>
      <c r="AJ731" s="55"/>
      <c r="AK731" s="55"/>
    </row>
    <row r="732" spans="2:37" ht="15.75" customHeight="1">
      <c r="B732" s="55"/>
      <c r="C732" s="55"/>
      <c r="D732" s="55"/>
      <c r="E732" s="55"/>
      <c r="F732" s="55"/>
      <c r="G732" s="55"/>
      <c r="H732" s="399"/>
      <c r="I732" s="55"/>
      <c r="J732" s="55"/>
      <c r="K732" s="55"/>
      <c r="L732" s="399"/>
      <c r="M732" s="399"/>
      <c r="N732" s="55"/>
      <c r="O732" s="55"/>
      <c r="P732" s="55"/>
      <c r="Q732" s="399"/>
      <c r="R732" s="399"/>
      <c r="S732" s="55"/>
      <c r="T732" s="55"/>
      <c r="U732" s="55"/>
      <c r="V732" s="399"/>
      <c r="W732" s="399"/>
      <c r="X732" s="55"/>
      <c r="Y732" s="55"/>
      <c r="Z732" s="55"/>
      <c r="AA732" s="399"/>
      <c r="AB732" s="399"/>
      <c r="AC732" s="55"/>
      <c r="AD732" s="55"/>
      <c r="AE732" s="55"/>
      <c r="AF732" s="55"/>
      <c r="AG732" s="55"/>
      <c r="AH732" s="55"/>
      <c r="AI732" s="55"/>
      <c r="AJ732" s="55"/>
      <c r="AK732" s="55"/>
    </row>
    <row r="733" spans="2:37" ht="15.75" customHeight="1">
      <c r="B733" s="55"/>
      <c r="C733" s="55"/>
      <c r="D733" s="55"/>
      <c r="E733" s="55"/>
      <c r="F733" s="55"/>
      <c r="G733" s="55"/>
      <c r="H733" s="399"/>
      <c r="I733" s="55"/>
      <c r="J733" s="55"/>
      <c r="K733" s="55"/>
      <c r="L733" s="399"/>
      <c r="M733" s="399"/>
      <c r="N733" s="55"/>
      <c r="O733" s="55"/>
      <c r="P733" s="55"/>
      <c r="Q733" s="399"/>
      <c r="R733" s="399"/>
      <c r="S733" s="55"/>
      <c r="T733" s="55"/>
      <c r="U733" s="55"/>
      <c r="V733" s="399"/>
      <c r="W733" s="399"/>
      <c r="X733" s="55"/>
      <c r="Y733" s="55"/>
      <c r="Z733" s="55"/>
      <c r="AA733" s="399"/>
      <c r="AB733" s="399"/>
      <c r="AC733" s="55"/>
      <c r="AD733" s="55"/>
      <c r="AE733" s="55"/>
      <c r="AF733" s="55"/>
      <c r="AG733" s="55"/>
      <c r="AH733" s="55"/>
      <c r="AI733" s="55"/>
      <c r="AJ733" s="55"/>
      <c r="AK733" s="55"/>
    </row>
    <row r="734" spans="2:37" ht="15.75" customHeight="1">
      <c r="B734" s="55"/>
      <c r="C734" s="55"/>
      <c r="D734" s="55"/>
      <c r="E734" s="55"/>
      <c r="F734" s="55"/>
      <c r="G734" s="55"/>
      <c r="H734" s="399"/>
      <c r="I734" s="55"/>
      <c r="J734" s="55"/>
      <c r="K734" s="55"/>
      <c r="L734" s="399"/>
      <c r="M734" s="399"/>
      <c r="N734" s="55"/>
      <c r="O734" s="55"/>
      <c r="P734" s="55"/>
      <c r="Q734" s="399"/>
      <c r="R734" s="399"/>
      <c r="S734" s="55"/>
      <c r="T734" s="55"/>
      <c r="U734" s="55"/>
      <c r="V734" s="399"/>
      <c r="W734" s="399"/>
      <c r="X734" s="55"/>
      <c r="Y734" s="55"/>
      <c r="Z734" s="55"/>
      <c r="AA734" s="399"/>
      <c r="AB734" s="399"/>
      <c r="AC734" s="55"/>
      <c r="AD734" s="55"/>
      <c r="AE734" s="55"/>
      <c r="AF734" s="55"/>
      <c r="AG734" s="55"/>
      <c r="AH734" s="55"/>
      <c r="AI734" s="55"/>
      <c r="AJ734" s="55"/>
      <c r="AK734" s="55"/>
    </row>
    <row r="735" spans="2:37" ht="15.75" customHeight="1">
      <c r="B735" s="55"/>
      <c r="C735" s="55"/>
      <c r="D735" s="55"/>
      <c r="E735" s="55"/>
      <c r="F735" s="55"/>
      <c r="G735" s="55"/>
      <c r="H735" s="399"/>
      <c r="I735" s="55"/>
      <c r="J735" s="55"/>
      <c r="K735" s="55"/>
      <c r="L735" s="399"/>
      <c r="M735" s="399"/>
      <c r="N735" s="55"/>
      <c r="O735" s="55"/>
      <c r="P735" s="55"/>
      <c r="Q735" s="399"/>
      <c r="R735" s="399"/>
      <c r="S735" s="55"/>
      <c r="T735" s="55"/>
      <c r="U735" s="55"/>
      <c r="V735" s="399"/>
      <c r="W735" s="399"/>
      <c r="X735" s="55"/>
      <c r="Y735" s="55"/>
      <c r="Z735" s="55"/>
      <c r="AA735" s="399"/>
      <c r="AB735" s="399"/>
      <c r="AC735" s="55"/>
      <c r="AD735" s="55"/>
      <c r="AE735" s="55"/>
      <c r="AF735" s="55"/>
      <c r="AG735" s="55"/>
      <c r="AH735" s="55"/>
      <c r="AI735" s="55"/>
      <c r="AJ735" s="55"/>
      <c r="AK735" s="55"/>
    </row>
    <row r="736" spans="2:37" ht="15.75" customHeight="1">
      <c r="B736" s="55"/>
      <c r="C736" s="55"/>
      <c r="D736" s="55"/>
      <c r="E736" s="55"/>
      <c r="F736" s="55"/>
      <c r="G736" s="55"/>
      <c r="H736" s="399"/>
      <c r="I736" s="55"/>
      <c r="J736" s="55"/>
      <c r="K736" s="55"/>
      <c r="L736" s="399"/>
      <c r="M736" s="399"/>
      <c r="N736" s="55"/>
      <c r="O736" s="55"/>
      <c r="P736" s="55"/>
      <c r="Q736" s="399"/>
      <c r="R736" s="399"/>
      <c r="S736" s="55"/>
      <c r="T736" s="55"/>
      <c r="U736" s="55"/>
      <c r="V736" s="399"/>
      <c r="W736" s="399"/>
      <c r="X736" s="55"/>
      <c r="Y736" s="55"/>
      <c r="Z736" s="55"/>
      <c r="AA736" s="399"/>
      <c r="AB736" s="399"/>
      <c r="AC736" s="55"/>
      <c r="AD736" s="55"/>
      <c r="AE736" s="55"/>
      <c r="AF736" s="55"/>
      <c r="AG736" s="55"/>
      <c r="AH736" s="55"/>
      <c r="AI736" s="55"/>
      <c r="AJ736" s="55"/>
      <c r="AK736" s="55"/>
    </row>
    <row r="737" spans="2:37" ht="15.75" customHeight="1">
      <c r="B737" s="55"/>
      <c r="C737" s="55"/>
      <c r="D737" s="55"/>
      <c r="E737" s="55"/>
      <c r="F737" s="55"/>
      <c r="G737" s="55"/>
      <c r="H737" s="399"/>
      <c r="I737" s="55"/>
      <c r="J737" s="55"/>
      <c r="K737" s="55"/>
      <c r="L737" s="399"/>
      <c r="M737" s="399"/>
      <c r="N737" s="55"/>
      <c r="O737" s="55"/>
      <c r="P737" s="55"/>
      <c r="Q737" s="399"/>
      <c r="R737" s="399"/>
      <c r="S737" s="55"/>
      <c r="T737" s="55"/>
      <c r="U737" s="55"/>
      <c r="V737" s="399"/>
      <c r="W737" s="399"/>
      <c r="X737" s="55"/>
      <c r="Y737" s="55"/>
      <c r="Z737" s="55"/>
      <c r="AA737" s="399"/>
      <c r="AB737" s="399"/>
      <c r="AC737" s="55"/>
      <c r="AD737" s="55"/>
      <c r="AE737" s="55"/>
      <c r="AF737" s="55"/>
      <c r="AG737" s="55"/>
      <c r="AH737" s="55"/>
      <c r="AI737" s="55"/>
      <c r="AJ737" s="55"/>
      <c r="AK737" s="55"/>
    </row>
    <row r="738" spans="2:37" ht="15.75" customHeight="1">
      <c r="B738" s="55"/>
      <c r="C738" s="55"/>
      <c r="D738" s="55"/>
      <c r="E738" s="55"/>
      <c r="F738" s="55"/>
      <c r="G738" s="55"/>
      <c r="H738" s="399"/>
      <c r="I738" s="55"/>
      <c r="J738" s="55"/>
      <c r="K738" s="55"/>
      <c r="L738" s="399"/>
      <c r="M738" s="399"/>
      <c r="N738" s="55"/>
      <c r="O738" s="55"/>
      <c r="P738" s="55"/>
      <c r="Q738" s="399"/>
      <c r="R738" s="399"/>
      <c r="S738" s="55"/>
      <c r="T738" s="55"/>
      <c r="U738" s="55"/>
      <c r="V738" s="399"/>
      <c r="W738" s="399"/>
      <c r="X738" s="55"/>
      <c r="Y738" s="55"/>
      <c r="Z738" s="55"/>
      <c r="AA738" s="399"/>
      <c r="AB738" s="399"/>
      <c r="AC738" s="55"/>
      <c r="AD738" s="55"/>
      <c r="AE738" s="55"/>
      <c r="AF738" s="55"/>
      <c r="AG738" s="55"/>
      <c r="AH738" s="55"/>
      <c r="AI738" s="55"/>
      <c r="AJ738" s="55"/>
      <c r="AK738" s="55"/>
    </row>
    <row r="739" spans="2:37" ht="15.75" customHeight="1">
      <c r="B739" s="55"/>
      <c r="C739" s="55"/>
      <c r="D739" s="55"/>
      <c r="E739" s="55"/>
      <c r="F739" s="55"/>
      <c r="G739" s="55"/>
      <c r="H739" s="399"/>
      <c r="I739" s="55"/>
      <c r="J739" s="55"/>
      <c r="K739" s="55"/>
      <c r="L739" s="399"/>
      <c r="M739" s="399"/>
      <c r="N739" s="55"/>
      <c r="O739" s="55"/>
      <c r="P739" s="55"/>
      <c r="Q739" s="399"/>
      <c r="R739" s="399"/>
      <c r="S739" s="55"/>
      <c r="T739" s="55"/>
      <c r="U739" s="55"/>
      <c r="V739" s="399"/>
      <c r="W739" s="399"/>
      <c r="X739" s="55"/>
      <c r="Y739" s="55"/>
      <c r="Z739" s="55"/>
      <c r="AA739" s="399"/>
      <c r="AB739" s="399"/>
      <c r="AC739" s="55"/>
      <c r="AD739" s="55"/>
      <c r="AE739" s="55"/>
      <c r="AF739" s="55"/>
      <c r="AG739" s="55"/>
      <c r="AH739" s="55"/>
      <c r="AI739" s="55"/>
      <c r="AJ739" s="55"/>
      <c r="AK739" s="55"/>
    </row>
    <row r="740" spans="2:37" ht="15.75" customHeight="1">
      <c r="B740" s="55"/>
      <c r="C740" s="55"/>
      <c r="D740" s="55"/>
      <c r="E740" s="55"/>
      <c r="F740" s="55"/>
      <c r="G740" s="55"/>
      <c r="H740" s="399"/>
      <c r="I740" s="55"/>
      <c r="J740" s="55"/>
      <c r="K740" s="55"/>
      <c r="L740" s="399"/>
      <c r="M740" s="399"/>
      <c r="N740" s="55"/>
      <c r="O740" s="55"/>
      <c r="P740" s="55"/>
      <c r="Q740" s="399"/>
      <c r="R740" s="399"/>
      <c r="S740" s="55"/>
      <c r="T740" s="55"/>
      <c r="U740" s="55"/>
      <c r="V740" s="399"/>
      <c r="W740" s="399"/>
      <c r="X740" s="55"/>
      <c r="Y740" s="55"/>
      <c r="Z740" s="55"/>
      <c r="AA740" s="399"/>
      <c r="AB740" s="399"/>
      <c r="AC740" s="55"/>
      <c r="AD740" s="55"/>
      <c r="AE740" s="55"/>
      <c r="AF740" s="55"/>
      <c r="AG740" s="55"/>
      <c r="AH740" s="55"/>
      <c r="AI740" s="55"/>
      <c r="AJ740" s="55"/>
      <c r="AK740" s="55"/>
    </row>
    <row r="741" spans="2:37" ht="15.75" customHeight="1">
      <c r="B741" s="55"/>
      <c r="C741" s="55"/>
      <c r="D741" s="55"/>
      <c r="E741" s="55"/>
      <c r="F741" s="55"/>
      <c r="G741" s="55"/>
      <c r="H741" s="399"/>
      <c r="I741" s="55"/>
      <c r="J741" s="55"/>
      <c r="K741" s="55"/>
      <c r="L741" s="399"/>
      <c r="M741" s="399"/>
      <c r="N741" s="55"/>
      <c r="O741" s="55"/>
      <c r="P741" s="55"/>
      <c r="Q741" s="399"/>
      <c r="R741" s="399"/>
      <c r="S741" s="55"/>
      <c r="T741" s="55"/>
      <c r="U741" s="55"/>
      <c r="V741" s="399"/>
      <c r="W741" s="399"/>
      <c r="X741" s="55"/>
      <c r="Y741" s="55"/>
      <c r="Z741" s="55"/>
      <c r="AA741" s="399"/>
      <c r="AB741" s="399"/>
      <c r="AC741" s="55"/>
      <c r="AD741" s="55"/>
      <c r="AE741" s="55"/>
      <c r="AF741" s="55"/>
      <c r="AG741" s="55"/>
      <c r="AH741" s="55"/>
      <c r="AI741" s="55"/>
      <c r="AJ741" s="55"/>
      <c r="AK741" s="55"/>
    </row>
    <row r="742" spans="2:37" ht="15.75" customHeight="1">
      <c r="B742" s="55"/>
      <c r="C742" s="55"/>
      <c r="D742" s="55"/>
      <c r="E742" s="55"/>
      <c r="F742" s="55"/>
      <c r="G742" s="55"/>
      <c r="H742" s="399"/>
      <c r="I742" s="55"/>
      <c r="J742" s="55"/>
      <c r="K742" s="55"/>
      <c r="L742" s="399"/>
      <c r="M742" s="399"/>
      <c r="N742" s="55"/>
      <c r="O742" s="55"/>
      <c r="P742" s="55"/>
      <c r="Q742" s="399"/>
      <c r="R742" s="399"/>
      <c r="S742" s="55"/>
      <c r="T742" s="55"/>
      <c r="U742" s="55"/>
      <c r="V742" s="399"/>
      <c r="W742" s="399"/>
      <c r="X742" s="55"/>
      <c r="Y742" s="55"/>
      <c r="Z742" s="55"/>
      <c r="AA742" s="399"/>
      <c r="AB742" s="399"/>
      <c r="AC742" s="55"/>
      <c r="AD742" s="55"/>
      <c r="AE742" s="55"/>
      <c r="AF742" s="55"/>
      <c r="AG742" s="55"/>
      <c r="AH742" s="55"/>
      <c r="AI742" s="55"/>
      <c r="AJ742" s="55"/>
      <c r="AK742" s="55"/>
    </row>
    <row r="743" spans="2:37" ht="15.75" customHeight="1">
      <c r="B743" s="55"/>
      <c r="C743" s="55"/>
      <c r="D743" s="55"/>
      <c r="E743" s="55"/>
      <c r="F743" s="55"/>
      <c r="G743" s="55"/>
      <c r="H743" s="399"/>
      <c r="I743" s="55"/>
      <c r="J743" s="55"/>
      <c r="K743" s="55"/>
      <c r="L743" s="399"/>
      <c r="M743" s="399"/>
      <c r="N743" s="55"/>
      <c r="O743" s="55"/>
      <c r="P743" s="55"/>
      <c r="Q743" s="399"/>
      <c r="R743" s="399"/>
      <c r="S743" s="55"/>
      <c r="T743" s="55"/>
      <c r="U743" s="55"/>
      <c r="V743" s="399"/>
      <c r="W743" s="399"/>
      <c r="X743" s="55"/>
      <c r="Y743" s="55"/>
      <c r="Z743" s="55"/>
      <c r="AA743" s="399"/>
      <c r="AB743" s="399"/>
      <c r="AC743" s="55"/>
      <c r="AD743" s="55"/>
      <c r="AE743" s="55"/>
      <c r="AF743" s="55"/>
      <c r="AG743" s="55"/>
      <c r="AH743" s="55"/>
      <c r="AI743" s="55"/>
      <c r="AJ743" s="55"/>
      <c r="AK743" s="55"/>
    </row>
    <row r="744" spans="2:37" ht="15.75" customHeight="1">
      <c r="B744" s="55"/>
      <c r="C744" s="55"/>
      <c r="D744" s="55"/>
      <c r="E744" s="55"/>
      <c r="F744" s="55"/>
      <c r="G744" s="55"/>
      <c r="H744" s="399"/>
      <c r="I744" s="55"/>
      <c r="J744" s="55"/>
      <c r="K744" s="55"/>
      <c r="L744" s="399"/>
      <c r="M744" s="399"/>
      <c r="N744" s="55"/>
      <c r="O744" s="55"/>
      <c r="P744" s="55"/>
      <c r="Q744" s="399"/>
      <c r="R744" s="399"/>
      <c r="S744" s="55"/>
      <c r="T744" s="55"/>
      <c r="U744" s="55"/>
      <c r="V744" s="399"/>
      <c r="W744" s="399"/>
      <c r="X744" s="55"/>
      <c r="Y744" s="55"/>
      <c r="Z744" s="55"/>
      <c r="AA744" s="399"/>
      <c r="AB744" s="399"/>
      <c r="AC744" s="55"/>
      <c r="AD744" s="55"/>
      <c r="AE744" s="55"/>
      <c r="AF744" s="55"/>
      <c r="AG744" s="55"/>
      <c r="AH744" s="55"/>
      <c r="AI744" s="55"/>
      <c r="AJ744" s="55"/>
      <c r="AK744" s="55"/>
    </row>
    <row r="745" spans="2:37" ht="15.75" customHeight="1">
      <c r="B745" s="55"/>
      <c r="C745" s="55"/>
      <c r="D745" s="55"/>
      <c r="E745" s="55"/>
      <c r="F745" s="55"/>
      <c r="G745" s="55"/>
      <c r="H745" s="399"/>
      <c r="I745" s="55"/>
      <c r="J745" s="55"/>
      <c r="K745" s="55"/>
      <c r="L745" s="399"/>
      <c r="M745" s="399"/>
      <c r="N745" s="55"/>
      <c r="O745" s="55"/>
      <c r="P745" s="55"/>
      <c r="Q745" s="399"/>
      <c r="R745" s="399"/>
      <c r="S745" s="55"/>
      <c r="T745" s="55"/>
      <c r="U745" s="55"/>
      <c r="V745" s="399"/>
      <c r="W745" s="399"/>
      <c r="X745" s="55"/>
      <c r="Y745" s="55"/>
      <c r="Z745" s="55"/>
      <c r="AA745" s="399"/>
      <c r="AB745" s="399"/>
      <c r="AC745" s="55"/>
      <c r="AD745" s="55"/>
      <c r="AE745" s="55"/>
      <c r="AF745" s="55"/>
      <c r="AG745" s="55"/>
      <c r="AH745" s="55"/>
      <c r="AI745" s="55"/>
      <c r="AJ745" s="55"/>
      <c r="AK745" s="55"/>
    </row>
    <row r="746" spans="2:37" ht="15.75" customHeight="1">
      <c r="B746" s="55"/>
      <c r="C746" s="55"/>
      <c r="D746" s="55"/>
      <c r="E746" s="55"/>
      <c r="F746" s="55"/>
      <c r="G746" s="55"/>
      <c r="H746" s="399"/>
      <c r="I746" s="55"/>
      <c r="J746" s="55"/>
      <c r="K746" s="55"/>
      <c r="L746" s="399"/>
      <c r="M746" s="399"/>
      <c r="N746" s="55"/>
      <c r="O746" s="55"/>
      <c r="P746" s="55"/>
      <c r="Q746" s="399"/>
      <c r="R746" s="399"/>
      <c r="S746" s="55"/>
      <c r="T746" s="55"/>
      <c r="U746" s="55"/>
      <c r="V746" s="399"/>
      <c r="W746" s="399"/>
      <c r="X746" s="55"/>
      <c r="Y746" s="55"/>
      <c r="Z746" s="55"/>
      <c r="AA746" s="399"/>
      <c r="AB746" s="399"/>
      <c r="AC746" s="55"/>
      <c r="AD746" s="55"/>
      <c r="AE746" s="55"/>
      <c r="AF746" s="55"/>
      <c r="AG746" s="55"/>
      <c r="AH746" s="55"/>
      <c r="AI746" s="55"/>
      <c r="AJ746" s="55"/>
      <c r="AK746" s="55"/>
    </row>
    <row r="747" spans="2:37" ht="15.75" customHeight="1">
      <c r="B747" s="55"/>
      <c r="C747" s="55"/>
      <c r="D747" s="55"/>
      <c r="E747" s="55"/>
      <c r="F747" s="55"/>
      <c r="G747" s="55"/>
      <c r="H747" s="399"/>
      <c r="I747" s="55"/>
      <c r="J747" s="55"/>
      <c r="K747" s="55"/>
      <c r="L747" s="399"/>
      <c r="M747" s="399"/>
      <c r="N747" s="55"/>
      <c r="O747" s="55"/>
      <c r="P747" s="55"/>
      <c r="Q747" s="399"/>
      <c r="R747" s="399"/>
      <c r="S747" s="55"/>
      <c r="T747" s="55"/>
      <c r="U747" s="55"/>
      <c r="V747" s="399"/>
      <c r="W747" s="399"/>
      <c r="X747" s="55"/>
      <c r="Y747" s="55"/>
      <c r="Z747" s="55"/>
      <c r="AA747" s="399"/>
      <c r="AB747" s="399"/>
      <c r="AC747" s="55"/>
      <c r="AD747" s="55"/>
      <c r="AE747" s="55"/>
      <c r="AF747" s="55"/>
      <c r="AG747" s="55"/>
      <c r="AH747" s="55"/>
      <c r="AI747" s="55"/>
      <c r="AJ747" s="55"/>
      <c r="AK747" s="55"/>
    </row>
    <row r="748" spans="2:37" ht="15.75" customHeight="1">
      <c r="B748" s="55"/>
      <c r="C748" s="55"/>
      <c r="D748" s="55"/>
      <c r="E748" s="55"/>
      <c r="F748" s="55"/>
      <c r="G748" s="55"/>
      <c r="H748" s="399"/>
      <c r="I748" s="55"/>
      <c r="J748" s="55"/>
      <c r="K748" s="55"/>
      <c r="L748" s="399"/>
      <c r="M748" s="399"/>
      <c r="N748" s="55"/>
      <c r="O748" s="55"/>
      <c r="P748" s="55"/>
      <c r="Q748" s="399"/>
      <c r="R748" s="399"/>
      <c r="S748" s="55"/>
      <c r="T748" s="55"/>
      <c r="U748" s="55"/>
      <c r="V748" s="399"/>
      <c r="W748" s="399"/>
      <c r="X748" s="55"/>
      <c r="Y748" s="55"/>
      <c r="Z748" s="55"/>
      <c r="AA748" s="399"/>
      <c r="AB748" s="399"/>
      <c r="AC748" s="55"/>
      <c r="AD748" s="55"/>
      <c r="AE748" s="55"/>
      <c r="AF748" s="55"/>
      <c r="AG748" s="55"/>
      <c r="AH748" s="55"/>
      <c r="AI748" s="55"/>
      <c r="AJ748" s="55"/>
      <c r="AK748" s="55"/>
    </row>
    <row r="749" spans="2:37" ht="15.75" customHeight="1">
      <c r="B749" s="55"/>
      <c r="C749" s="55"/>
      <c r="D749" s="55"/>
      <c r="E749" s="55"/>
      <c r="F749" s="55"/>
      <c r="G749" s="55"/>
      <c r="H749" s="399"/>
      <c r="I749" s="55"/>
      <c r="J749" s="55"/>
      <c r="K749" s="55"/>
      <c r="L749" s="399"/>
      <c r="M749" s="399"/>
      <c r="N749" s="55"/>
      <c r="O749" s="55"/>
      <c r="P749" s="55"/>
      <c r="Q749" s="399"/>
      <c r="R749" s="399"/>
      <c r="S749" s="55"/>
      <c r="T749" s="55"/>
      <c r="U749" s="55"/>
      <c r="V749" s="399"/>
      <c r="W749" s="399"/>
      <c r="X749" s="55"/>
      <c r="Y749" s="55"/>
      <c r="Z749" s="55"/>
      <c r="AA749" s="399"/>
      <c r="AB749" s="399"/>
      <c r="AC749" s="55"/>
      <c r="AD749" s="55"/>
      <c r="AE749" s="55"/>
      <c r="AF749" s="55"/>
      <c r="AG749" s="55"/>
      <c r="AH749" s="55"/>
      <c r="AI749" s="55"/>
      <c r="AJ749" s="55"/>
      <c r="AK749" s="55"/>
    </row>
    <row r="750" spans="2:37" ht="15.75" customHeight="1">
      <c r="B750" s="55"/>
      <c r="C750" s="55"/>
      <c r="D750" s="55"/>
      <c r="E750" s="55"/>
      <c r="F750" s="55"/>
      <c r="G750" s="55"/>
      <c r="H750" s="399"/>
      <c r="I750" s="55"/>
      <c r="J750" s="55"/>
      <c r="K750" s="55"/>
      <c r="L750" s="399"/>
      <c r="M750" s="399"/>
      <c r="N750" s="55"/>
      <c r="O750" s="55"/>
      <c r="P750" s="55"/>
      <c r="Q750" s="399"/>
      <c r="R750" s="399"/>
      <c r="S750" s="55"/>
      <c r="T750" s="55"/>
      <c r="U750" s="55"/>
      <c r="V750" s="399"/>
      <c r="W750" s="399"/>
      <c r="X750" s="55"/>
      <c r="Y750" s="55"/>
      <c r="Z750" s="55"/>
      <c r="AA750" s="399"/>
      <c r="AB750" s="399"/>
      <c r="AC750" s="55"/>
      <c r="AD750" s="55"/>
      <c r="AE750" s="55"/>
      <c r="AF750" s="55"/>
      <c r="AG750" s="55"/>
      <c r="AH750" s="55"/>
      <c r="AI750" s="55"/>
      <c r="AJ750" s="55"/>
      <c r="AK750" s="55"/>
    </row>
    <row r="751" spans="2:37" ht="15.75" customHeight="1">
      <c r="B751" s="55"/>
      <c r="C751" s="55"/>
      <c r="D751" s="55"/>
      <c r="E751" s="55"/>
      <c r="F751" s="55"/>
      <c r="G751" s="55"/>
      <c r="H751" s="399"/>
      <c r="I751" s="55"/>
      <c r="J751" s="55"/>
      <c r="K751" s="55"/>
      <c r="L751" s="399"/>
      <c r="M751" s="399"/>
      <c r="N751" s="55"/>
      <c r="O751" s="55"/>
      <c r="P751" s="55"/>
      <c r="Q751" s="399"/>
      <c r="R751" s="399"/>
      <c r="S751" s="55"/>
      <c r="T751" s="55"/>
      <c r="U751" s="55"/>
      <c r="V751" s="399"/>
      <c r="W751" s="399"/>
      <c r="X751" s="55"/>
      <c r="Y751" s="55"/>
      <c r="Z751" s="55"/>
      <c r="AA751" s="399"/>
      <c r="AB751" s="399"/>
      <c r="AC751" s="55"/>
      <c r="AD751" s="55"/>
      <c r="AE751" s="55"/>
      <c r="AF751" s="55"/>
      <c r="AG751" s="55"/>
      <c r="AH751" s="55"/>
      <c r="AI751" s="55"/>
      <c r="AJ751" s="55"/>
      <c r="AK751" s="55"/>
    </row>
    <row r="752" spans="2:37" ht="15.75" customHeight="1">
      <c r="B752" s="55"/>
      <c r="C752" s="55"/>
      <c r="D752" s="55"/>
      <c r="E752" s="55"/>
      <c r="F752" s="55"/>
      <c r="G752" s="55"/>
      <c r="H752" s="399"/>
      <c r="I752" s="55"/>
      <c r="J752" s="55"/>
      <c r="K752" s="55"/>
      <c r="L752" s="399"/>
      <c r="M752" s="399"/>
      <c r="N752" s="55"/>
      <c r="O752" s="55"/>
      <c r="P752" s="55"/>
      <c r="Q752" s="399"/>
      <c r="R752" s="399"/>
      <c r="S752" s="55"/>
      <c r="T752" s="55"/>
      <c r="U752" s="55"/>
      <c r="V752" s="399"/>
      <c r="W752" s="399"/>
      <c r="X752" s="55"/>
      <c r="Y752" s="55"/>
      <c r="Z752" s="55"/>
      <c r="AA752" s="399"/>
      <c r="AB752" s="399"/>
      <c r="AC752" s="55"/>
      <c r="AD752" s="55"/>
      <c r="AE752" s="55"/>
      <c r="AF752" s="55"/>
      <c r="AG752" s="55"/>
      <c r="AH752" s="55"/>
      <c r="AI752" s="55"/>
      <c r="AJ752" s="55"/>
      <c r="AK752" s="55"/>
    </row>
    <row r="753" spans="2:37" ht="15.75" customHeight="1">
      <c r="B753" s="55"/>
      <c r="C753" s="55"/>
      <c r="D753" s="55"/>
      <c r="E753" s="55"/>
      <c r="F753" s="55"/>
      <c r="G753" s="55"/>
      <c r="H753" s="399"/>
      <c r="I753" s="55"/>
      <c r="J753" s="55"/>
      <c r="K753" s="55"/>
      <c r="L753" s="399"/>
      <c r="M753" s="399"/>
      <c r="N753" s="55"/>
      <c r="O753" s="55"/>
      <c r="P753" s="55"/>
      <c r="Q753" s="399"/>
      <c r="R753" s="399"/>
      <c r="S753" s="55"/>
      <c r="T753" s="55"/>
      <c r="U753" s="55"/>
      <c r="V753" s="399"/>
      <c r="W753" s="399"/>
      <c r="X753" s="55"/>
      <c r="Y753" s="55"/>
      <c r="Z753" s="55"/>
      <c r="AA753" s="399"/>
      <c r="AB753" s="399"/>
      <c r="AC753" s="55"/>
      <c r="AD753" s="55"/>
      <c r="AE753" s="55"/>
      <c r="AF753" s="55"/>
      <c r="AG753" s="55"/>
      <c r="AH753" s="55"/>
      <c r="AI753" s="55"/>
      <c r="AJ753" s="55"/>
      <c r="AK753" s="55"/>
    </row>
    <row r="754" spans="2:37" ht="15.75" customHeight="1">
      <c r="B754" s="55"/>
      <c r="C754" s="55"/>
      <c r="D754" s="55"/>
      <c r="E754" s="55"/>
      <c r="F754" s="55"/>
      <c r="G754" s="55"/>
      <c r="H754" s="399"/>
      <c r="I754" s="55"/>
      <c r="J754" s="55"/>
      <c r="K754" s="55"/>
      <c r="L754" s="399"/>
      <c r="M754" s="399"/>
      <c r="N754" s="55"/>
      <c r="O754" s="55"/>
      <c r="P754" s="55"/>
      <c r="Q754" s="399"/>
      <c r="R754" s="399"/>
      <c r="S754" s="55"/>
      <c r="T754" s="55"/>
      <c r="U754" s="55"/>
      <c r="V754" s="399"/>
      <c r="W754" s="399"/>
      <c r="X754" s="55"/>
      <c r="Y754" s="55"/>
      <c r="Z754" s="55"/>
      <c r="AA754" s="399"/>
      <c r="AB754" s="399"/>
      <c r="AC754" s="55"/>
      <c r="AD754" s="55"/>
      <c r="AE754" s="55"/>
      <c r="AF754" s="55"/>
      <c r="AG754" s="55"/>
      <c r="AH754" s="55"/>
      <c r="AI754" s="55"/>
      <c r="AJ754" s="55"/>
      <c r="AK754" s="55"/>
    </row>
    <row r="755" spans="2:37" ht="15.75" customHeight="1">
      <c r="B755" s="55"/>
      <c r="C755" s="55"/>
      <c r="D755" s="55"/>
      <c r="E755" s="55"/>
      <c r="F755" s="55"/>
      <c r="G755" s="55"/>
      <c r="H755" s="399"/>
      <c r="I755" s="55"/>
      <c r="J755" s="55"/>
      <c r="K755" s="55"/>
      <c r="L755" s="399"/>
      <c r="M755" s="399"/>
      <c r="N755" s="55"/>
      <c r="O755" s="55"/>
      <c r="P755" s="55"/>
      <c r="Q755" s="399"/>
      <c r="R755" s="399"/>
      <c r="S755" s="55"/>
      <c r="T755" s="55"/>
      <c r="U755" s="55"/>
      <c r="V755" s="399"/>
      <c r="W755" s="399"/>
      <c r="X755" s="55"/>
      <c r="Y755" s="55"/>
      <c r="Z755" s="55"/>
      <c r="AA755" s="399"/>
      <c r="AB755" s="399"/>
      <c r="AC755" s="55"/>
      <c r="AD755" s="55"/>
      <c r="AE755" s="55"/>
      <c r="AF755" s="55"/>
      <c r="AG755" s="55"/>
      <c r="AH755" s="55"/>
      <c r="AI755" s="55"/>
      <c r="AJ755" s="55"/>
      <c r="AK755" s="55"/>
    </row>
    <row r="756" spans="2:37" ht="15.75" customHeight="1">
      <c r="B756" s="55"/>
      <c r="C756" s="55"/>
      <c r="D756" s="55"/>
      <c r="E756" s="55"/>
      <c r="F756" s="55"/>
      <c r="G756" s="55"/>
      <c r="H756" s="399"/>
      <c r="I756" s="55"/>
      <c r="J756" s="55"/>
      <c r="K756" s="55"/>
      <c r="L756" s="399"/>
      <c r="M756" s="399"/>
      <c r="N756" s="55"/>
      <c r="O756" s="55"/>
      <c r="P756" s="55"/>
      <c r="Q756" s="399"/>
      <c r="R756" s="399"/>
      <c r="S756" s="55"/>
      <c r="T756" s="55"/>
      <c r="U756" s="55"/>
      <c r="V756" s="399"/>
      <c r="W756" s="399"/>
      <c r="X756" s="55"/>
      <c r="Y756" s="55"/>
      <c r="Z756" s="55"/>
      <c r="AA756" s="399"/>
      <c r="AB756" s="399"/>
      <c r="AC756" s="55"/>
      <c r="AD756" s="55"/>
      <c r="AE756" s="55"/>
      <c r="AF756" s="55"/>
      <c r="AG756" s="55"/>
      <c r="AH756" s="55"/>
      <c r="AI756" s="55"/>
      <c r="AJ756" s="55"/>
      <c r="AK756" s="55"/>
    </row>
    <row r="757" spans="2:37" ht="15.75" customHeight="1">
      <c r="B757" s="55"/>
      <c r="C757" s="55"/>
      <c r="D757" s="55"/>
      <c r="E757" s="55"/>
      <c r="F757" s="55"/>
      <c r="G757" s="55"/>
      <c r="H757" s="399"/>
      <c r="I757" s="55"/>
      <c r="J757" s="55"/>
      <c r="K757" s="55"/>
      <c r="L757" s="399"/>
      <c r="M757" s="399"/>
      <c r="N757" s="55"/>
      <c r="O757" s="55"/>
      <c r="P757" s="55"/>
      <c r="Q757" s="399"/>
      <c r="R757" s="399"/>
      <c r="S757" s="55"/>
      <c r="T757" s="55"/>
      <c r="U757" s="55"/>
      <c r="V757" s="399"/>
      <c r="W757" s="399"/>
      <c r="X757" s="55"/>
      <c r="Y757" s="55"/>
      <c r="Z757" s="55"/>
      <c r="AA757" s="399"/>
      <c r="AB757" s="399"/>
      <c r="AC757" s="55"/>
      <c r="AD757" s="55"/>
      <c r="AE757" s="55"/>
      <c r="AF757" s="55"/>
      <c r="AG757" s="55"/>
      <c r="AH757" s="55"/>
      <c r="AI757" s="55"/>
      <c r="AJ757" s="55"/>
      <c r="AK757" s="55"/>
    </row>
    <row r="758" spans="2:37" ht="15.75" customHeight="1">
      <c r="B758" s="55"/>
      <c r="C758" s="55"/>
      <c r="D758" s="55"/>
      <c r="E758" s="55"/>
      <c r="F758" s="55"/>
      <c r="G758" s="55"/>
      <c r="H758" s="399"/>
      <c r="I758" s="55"/>
      <c r="J758" s="55"/>
      <c r="K758" s="55"/>
      <c r="L758" s="399"/>
      <c r="M758" s="399"/>
      <c r="N758" s="55"/>
      <c r="O758" s="55"/>
      <c r="P758" s="55"/>
      <c r="Q758" s="399"/>
      <c r="R758" s="399"/>
      <c r="S758" s="55"/>
      <c r="T758" s="55"/>
      <c r="U758" s="55"/>
      <c r="V758" s="399"/>
      <c r="W758" s="399"/>
      <c r="X758" s="55"/>
      <c r="Y758" s="55"/>
      <c r="Z758" s="55"/>
      <c r="AA758" s="399"/>
      <c r="AB758" s="399"/>
      <c r="AC758" s="55"/>
      <c r="AD758" s="55"/>
      <c r="AE758" s="55"/>
      <c r="AF758" s="55"/>
      <c r="AG758" s="55"/>
      <c r="AH758" s="55"/>
      <c r="AI758" s="55"/>
      <c r="AJ758" s="55"/>
      <c r="AK758" s="55"/>
    </row>
    <row r="759" spans="2:37" ht="15.75" customHeight="1">
      <c r="B759" s="55"/>
      <c r="C759" s="55"/>
      <c r="D759" s="55"/>
      <c r="E759" s="55"/>
      <c r="F759" s="55"/>
      <c r="G759" s="55"/>
      <c r="H759" s="399"/>
      <c r="I759" s="55"/>
      <c r="J759" s="55"/>
      <c r="K759" s="55"/>
      <c r="L759" s="399"/>
      <c r="M759" s="399"/>
      <c r="N759" s="55"/>
      <c r="O759" s="55"/>
      <c r="P759" s="55"/>
      <c r="Q759" s="399"/>
      <c r="R759" s="399"/>
      <c r="S759" s="55"/>
      <c r="T759" s="55"/>
      <c r="U759" s="55"/>
      <c r="V759" s="399"/>
      <c r="W759" s="399"/>
      <c r="X759" s="55"/>
      <c r="Y759" s="55"/>
      <c r="Z759" s="55"/>
      <c r="AA759" s="399"/>
      <c r="AB759" s="399"/>
      <c r="AC759" s="55"/>
      <c r="AD759" s="55"/>
      <c r="AE759" s="55"/>
      <c r="AF759" s="55"/>
      <c r="AG759" s="55"/>
      <c r="AH759" s="55"/>
      <c r="AI759" s="55"/>
      <c r="AJ759" s="55"/>
      <c r="AK759" s="55"/>
    </row>
    <row r="760" spans="2:37" ht="15.75" customHeight="1">
      <c r="B760" s="55"/>
      <c r="C760" s="55"/>
      <c r="D760" s="55"/>
      <c r="E760" s="55"/>
      <c r="F760" s="55"/>
      <c r="G760" s="55"/>
      <c r="H760" s="399"/>
      <c r="I760" s="55"/>
      <c r="J760" s="55"/>
      <c r="K760" s="55"/>
      <c r="L760" s="399"/>
      <c r="M760" s="399"/>
      <c r="N760" s="55"/>
      <c r="O760" s="55"/>
      <c r="P760" s="55"/>
      <c r="Q760" s="399"/>
      <c r="R760" s="399"/>
      <c r="S760" s="55"/>
      <c r="T760" s="55"/>
      <c r="U760" s="55"/>
      <c r="V760" s="399"/>
      <c r="W760" s="399"/>
      <c r="X760" s="55"/>
      <c r="Y760" s="55"/>
      <c r="Z760" s="55"/>
      <c r="AA760" s="399"/>
      <c r="AB760" s="399"/>
      <c r="AC760" s="55"/>
      <c r="AD760" s="55"/>
      <c r="AE760" s="55"/>
      <c r="AF760" s="55"/>
      <c r="AG760" s="55"/>
      <c r="AH760" s="55"/>
      <c r="AI760" s="55"/>
      <c r="AJ760" s="55"/>
      <c r="AK760" s="55"/>
    </row>
    <row r="761" spans="2:37" ht="15.75" customHeight="1">
      <c r="B761" s="55"/>
      <c r="C761" s="55"/>
      <c r="D761" s="55"/>
      <c r="E761" s="55"/>
      <c r="F761" s="55"/>
      <c r="G761" s="55"/>
      <c r="H761" s="399"/>
      <c r="I761" s="55"/>
      <c r="J761" s="55"/>
      <c r="K761" s="55"/>
      <c r="L761" s="399"/>
      <c r="M761" s="399"/>
      <c r="N761" s="55"/>
      <c r="O761" s="55"/>
      <c r="P761" s="55"/>
      <c r="Q761" s="399"/>
      <c r="R761" s="399"/>
      <c r="S761" s="55"/>
      <c r="T761" s="55"/>
      <c r="U761" s="55"/>
      <c r="V761" s="399"/>
      <c r="W761" s="399"/>
      <c r="X761" s="55"/>
      <c r="Y761" s="55"/>
      <c r="Z761" s="55"/>
      <c r="AA761" s="399"/>
      <c r="AB761" s="399"/>
      <c r="AC761" s="55"/>
      <c r="AD761" s="55"/>
      <c r="AE761" s="55"/>
      <c r="AF761" s="55"/>
      <c r="AG761" s="55"/>
      <c r="AH761" s="55"/>
      <c r="AI761" s="55"/>
      <c r="AJ761" s="55"/>
      <c r="AK761" s="55"/>
    </row>
    <row r="762" spans="2:37" ht="15.75" customHeight="1">
      <c r="B762" s="55"/>
      <c r="C762" s="55"/>
      <c r="D762" s="55"/>
      <c r="E762" s="55"/>
      <c r="F762" s="55"/>
      <c r="G762" s="55"/>
      <c r="H762" s="399"/>
      <c r="I762" s="55"/>
      <c r="J762" s="55"/>
      <c r="K762" s="55"/>
      <c r="L762" s="399"/>
      <c r="M762" s="399"/>
      <c r="N762" s="55"/>
      <c r="O762" s="55"/>
      <c r="P762" s="55"/>
      <c r="Q762" s="399"/>
      <c r="R762" s="399"/>
      <c r="S762" s="55"/>
      <c r="T762" s="55"/>
      <c r="U762" s="55"/>
      <c r="V762" s="399"/>
      <c r="W762" s="399"/>
      <c r="X762" s="55"/>
      <c r="Y762" s="55"/>
      <c r="Z762" s="55"/>
      <c r="AA762" s="399"/>
      <c r="AB762" s="399"/>
      <c r="AC762" s="55"/>
      <c r="AD762" s="55"/>
      <c r="AE762" s="55"/>
      <c r="AF762" s="55"/>
      <c r="AG762" s="55"/>
      <c r="AH762" s="55"/>
      <c r="AI762" s="55"/>
      <c r="AJ762" s="55"/>
      <c r="AK762" s="55"/>
    </row>
    <row r="763" spans="2:37" ht="15.75" customHeight="1">
      <c r="B763" s="55"/>
      <c r="C763" s="55"/>
      <c r="D763" s="55"/>
      <c r="E763" s="55"/>
      <c r="F763" s="55"/>
      <c r="G763" s="55"/>
      <c r="H763" s="399"/>
      <c r="I763" s="55"/>
      <c r="J763" s="55"/>
      <c r="K763" s="55"/>
      <c r="L763" s="399"/>
      <c r="M763" s="399"/>
      <c r="N763" s="55"/>
      <c r="O763" s="55"/>
      <c r="P763" s="55"/>
      <c r="Q763" s="399"/>
      <c r="R763" s="399"/>
      <c r="S763" s="55"/>
      <c r="T763" s="55"/>
      <c r="U763" s="55"/>
      <c r="V763" s="399"/>
      <c r="W763" s="399"/>
      <c r="X763" s="55"/>
      <c r="Y763" s="55"/>
      <c r="Z763" s="55"/>
      <c r="AA763" s="399"/>
      <c r="AB763" s="399"/>
      <c r="AC763" s="55"/>
      <c r="AD763" s="55"/>
      <c r="AE763" s="55"/>
      <c r="AF763" s="55"/>
      <c r="AG763" s="55"/>
      <c r="AH763" s="55"/>
      <c r="AI763" s="55"/>
      <c r="AJ763" s="55"/>
      <c r="AK763" s="55"/>
    </row>
    <row r="764" spans="2:37" ht="15.75" customHeight="1">
      <c r="B764" s="55"/>
      <c r="C764" s="55"/>
      <c r="D764" s="55"/>
      <c r="E764" s="55"/>
      <c r="F764" s="55"/>
      <c r="G764" s="55"/>
      <c r="H764" s="399"/>
      <c r="I764" s="55"/>
      <c r="J764" s="55"/>
      <c r="K764" s="55"/>
      <c r="L764" s="399"/>
      <c r="M764" s="399"/>
      <c r="N764" s="55"/>
      <c r="O764" s="55"/>
      <c r="P764" s="55"/>
      <c r="Q764" s="399"/>
      <c r="R764" s="399"/>
      <c r="S764" s="55"/>
      <c r="T764" s="55"/>
      <c r="U764" s="55"/>
      <c r="V764" s="399"/>
      <c r="W764" s="399"/>
      <c r="X764" s="55"/>
      <c r="Y764" s="55"/>
      <c r="Z764" s="55"/>
      <c r="AA764" s="399"/>
      <c r="AB764" s="399"/>
      <c r="AC764" s="55"/>
      <c r="AD764" s="55"/>
      <c r="AE764" s="55"/>
      <c r="AF764" s="55"/>
      <c r="AG764" s="55"/>
      <c r="AH764" s="55"/>
      <c r="AI764" s="55"/>
      <c r="AJ764" s="55"/>
      <c r="AK764" s="55"/>
    </row>
    <row r="765" spans="2:37" ht="15.75" customHeight="1">
      <c r="B765" s="55"/>
      <c r="C765" s="55"/>
      <c r="D765" s="55"/>
      <c r="E765" s="55"/>
      <c r="F765" s="55"/>
      <c r="G765" s="55"/>
      <c r="H765" s="399"/>
      <c r="I765" s="55"/>
      <c r="J765" s="55"/>
      <c r="K765" s="55"/>
      <c r="L765" s="399"/>
      <c r="M765" s="399"/>
      <c r="N765" s="55"/>
      <c r="O765" s="55"/>
      <c r="P765" s="55"/>
      <c r="Q765" s="399"/>
      <c r="R765" s="399"/>
      <c r="S765" s="55"/>
      <c r="T765" s="55"/>
      <c r="U765" s="55"/>
      <c r="V765" s="399"/>
      <c r="W765" s="399"/>
      <c r="X765" s="55"/>
      <c r="Y765" s="55"/>
      <c r="Z765" s="55"/>
      <c r="AA765" s="399"/>
      <c r="AB765" s="399"/>
      <c r="AC765" s="55"/>
      <c r="AD765" s="55"/>
      <c r="AE765" s="55"/>
      <c r="AF765" s="55"/>
      <c r="AG765" s="55"/>
      <c r="AH765" s="55"/>
      <c r="AI765" s="55"/>
      <c r="AJ765" s="55"/>
      <c r="AK765" s="55"/>
    </row>
    <row r="766" spans="2:37" ht="15.75" customHeight="1">
      <c r="B766" s="55"/>
      <c r="C766" s="55"/>
      <c r="D766" s="55"/>
      <c r="E766" s="55"/>
      <c r="F766" s="55"/>
      <c r="G766" s="55"/>
      <c r="H766" s="399"/>
      <c r="I766" s="55"/>
      <c r="J766" s="55"/>
      <c r="K766" s="55"/>
      <c r="L766" s="399"/>
      <c r="M766" s="399"/>
      <c r="N766" s="55"/>
      <c r="O766" s="55"/>
      <c r="P766" s="55"/>
      <c r="Q766" s="399"/>
      <c r="R766" s="399"/>
      <c r="S766" s="55"/>
      <c r="T766" s="55"/>
      <c r="U766" s="55"/>
      <c r="V766" s="399"/>
      <c r="W766" s="399"/>
      <c r="X766" s="55"/>
      <c r="Y766" s="55"/>
      <c r="Z766" s="55"/>
      <c r="AA766" s="399"/>
      <c r="AB766" s="399"/>
      <c r="AC766" s="55"/>
      <c r="AD766" s="55"/>
      <c r="AE766" s="55"/>
      <c r="AF766" s="55"/>
      <c r="AG766" s="55"/>
      <c r="AH766" s="55"/>
      <c r="AI766" s="55"/>
      <c r="AJ766" s="55"/>
      <c r="AK766" s="55"/>
    </row>
    <row r="767" spans="2:37" ht="15.75" customHeight="1">
      <c r="B767" s="55"/>
      <c r="C767" s="55"/>
      <c r="D767" s="55"/>
      <c r="E767" s="55"/>
      <c r="F767" s="55"/>
      <c r="G767" s="55"/>
      <c r="H767" s="399"/>
      <c r="I767" s="55"/>
      <c r="J767" s="55"/>
      <c r="K767" s="55"/>
      <c r="L767" s="399"/>
      <c r="M767" s="399"/>
      <c r="N767" s="55"/>
      <c r="O767" s="55"/>
      <c r="P767" s="55"/>
      <c r="Q767" s="399"/>
      <c r="R767" s="399"/>
      <c r="S767" s="55"/>
      <c r="T767" s="55"/>
      <c r="U767" s="55"/>
      <c r="V767" s="399"/>
      <c r="W767" s="399"/>
      <c r="X767" s="55"/>
      <c r="Y767" s="55"/>
      <c r="Z767" s="55"/>
      <c r="AA767" s="399"/>
      <c r="AB767" s="399"/>
      <c r="AC767" s="55"/>
      <c r="AD767" s="55"/>
      <c r="AE767" s="55"/>
      <c r="AF767" s="55"/>
      <c r="AG767" s="55"/>
      <c r="AH767" s="55"/>
      <c r="AI767" s="55"/>
      <c r="AJ767" s="55"/>
      <c r="AK767" s="55"/>
    </row>
    <row r="768" spans="2:37" ht="15.75" customHeight="1">
      <c r="B768" s="55"/>
      <c r="C768" s="55"/>
      <c r="D768" s="55"/>
      <c r="E768" s="55"/>
      <c r="F768" s="55"/>
      <c r="G768" s="55"/>
      <c r="H768" s="399"/>
      <c r="I768" s="55"/>
      <c r="J768" s="55"/>
      <c r="K768" s="55"/>
      <c r="L768" s="399"/>
      <c r="M768" s="399"/>
      <c r="N768" s="55"/>
      <c r="O768" s="55"/>
      <c r="P768" s="55"/>
      <c r="Q768" s="399"/>
      <c r="R768" s="399"/>
      <c r="S768" s="55"/>
      <c r="T768" s="55"/>
      <c r="U768" s="55"/>
      <c r="V768" s="399"/>
      <c r="W768" s="399"/>
      <c r="X768" s="55"/>
      <c r="Y768" s="55"/>
      <c r="Z768" s="55"/>
      <c r="AA768" s="399"/>
      <c r="AB768" s="399"/>
      <c r="AC768" s="55"/>
      <c r="AD768" s="55"/>
      <c r="AE768" s="55"/>
      <c r="AF768" s="55"/>
      <c r="AG768" s="55"/>
      <c r="AH768" s="55"/>
      <c r="AI768" s="55"/>
      <c r="AJ768" s="55"/>
      <c r="AK768" s="55"/>
    </row>
    <row r="769" spans="2:37" ht="15.75" customHeight="1">
      <c r="B769" s="55"/>
      <c r="C769" s="55"/>
      <c r="D769" s="55"/>
      <c r="E769" s="55"/>
      <c r="F769" s="55"/>
      <c r="G769" s="55"/>
      <c r="H769" s="399"/>
      <c r="I769" s="55"/>
      <c r="J769" s="55"/>
      <c r="K769" s="55"/>
      <c r="L769" s="399"/>
      <c r="M769" s="399"/>
      <c r="N769" s="55"/>
      <c r="O769" s="55"/>
      <c r="P769" s="55"/>
      <c r="Q769" s="399"/>
      <c r="R769" s="399"/>
      <c r="S769" s="55"/>
      <c r="T769" s="55"/>
      <c r="U769" s="55"/>
      <c r="V769" s="399"/>
      <c r="W769" s="399"/>
      <c r="X769" s="55"/>
      <c r="Y769" s="55"/>
      <c r="Z769" s="55"/>
      <c r="AA769" s="399"/>
      <c r="AB769" s="399"/>
      <c r="AC769" s="55"/>
      <c r="AD769" s="55"/>
      <c r="AE769" s="55"/>
      <c r="AF769" s="55"/>
      <c r="AG769" s="55"/>
      <c r="AH769" s="55"/>
      <c r="AI769" s="55"/>
      <c r="AJ769" s="55"/>
      <c r="AK769" s="55"/>
    </row>
    <row r="770" spans="2:37" ht="15.75" customHeight="1">
      <c r="B770" s="55"/>
      <c r="C770" s="55"/>
      <c r="D770" s="55"/>
      <c r="E770" s="55"/>
      <c r="F770" s="55"/>
      <c r="G770" s="55"/>
      <c r="H770" s="399"/>
      <c r="I770" s="55"/>
      <c r="J770" s="55"/>
      <c r="K770" s="55"/>
      <c r="L770" s="399"/>
      <c r="M770" s="399"/>
      <c r="N770" s="55"/>
      <c r="O770" s="55"/>
      <c r="P770" s="55"/>
      <c r="Q770" s="399"/>
      <c r="R770" s="399"/>
      <c r="S770" s="55"/>
      <c r="T770" s="55"/>
      <c r="U770" s="55"/>
      <c r="V770" s="399"/>
      <c r="W770" s="399"/>
      <c r="X770" s="55"/>
      <c r="Y770" s="55"/>
      <c r="Z770" s="55"/>
      <c r="AA770" s="399"/>
      <c r="AB770" s="399"/>
      <c r="AC770" s="55"/>
      <c r="AD770" s="55"/>
      <c r="AE770" s="55"/>
      <c r="AF770" s="55"/>
      <c r="AG770" s="55"/>
      <c r="AH770" s="55"/>
      <c r="AI770" s="55"/>
      <c r="AJ770" s="55"/>
      <c r="AK770" s="55"/>
    </row>
    <row r="771" spans="2:37" ht="15.75" customHeight="1">
      <c r="B771" s="55"/>
      <c r="C771" s="55"/>
      <c r="D771" s="55"/>
      <c r="E771" s="55"/>
      <c r="F771" s="55"/>
      <c r="G771" s="55"/>
      <c r="H771" s="399"/>
      <c r="I771" s="55"/>
      <c r="J771" s="55"/>
      <c r="K771" s="55"/>
      <c r="L771" s="399"/>
      <c r="M771" s="399"/>
      <c r="N771" s="55"/>
      <c r="O771" s="55"/>
      <c r="P771" s="55"/>
      <c r="Q771" s="399"/>
      <c r="R771" s="399"/>
      <c r="S771" s="55"/>
      <c r="T771" s="55"/>
      <c r="U771" s="55"/>
      <c r="V771" s="399"/>
      <c r="W771" s="399"/>
      <c r="X771" s="55"/>
      <c r="Y771" s="55"/>
      <c r="Z771" s="55"/>
      <c r="AA771" s="399"/>
      <c r="AB771" s="399"/>
      <c r="AC771" s="55"/>
      <c r="AD771" s="55"/>
      <c r="AE771" s="55"/>
      <c r="AF771" s="55"/>
      <c r="AG771" s="55"/>
      <c r="AH771" s="55"/>
      <c r="AI771" s="55"/>
      <c r="AJ771" s="55"/>
      <c r="AK771" s="55"/>
    </row>
    <row r="772" spans="2:37" ht="15.75" customHeight="1">
      <c r="B772" s="55"/>
      <c r="C772" s="55"/>
      <c r="D772" s="55"/>
      <c r="E772" s="55"/>
      <c r="F772" s="55"/>
      <c r="G772" s="55"/>
      <c r="H772" s="399"/>
      <c r="I772" s="55"/>
      <c r="J772" s="55"/>
      <c r="K772" s="55"/>
      <c r="L772" s="399"/>
      <c r="M772" s="399"/>
      <c r="N772" s="55"/>
      <c r="O772" s="55"/>
      <c r="P772" s="55"/>
      <c r="Q772" s="399"/>
      <c r="R772" s="399"/>
      <c r="S772" s="55"/>
      <c r="T772" s="55"/>
      <c r="U772" s="55"/>
      <c r="V772" s="399"/>
      <c r="W772" s="399"/>
      <c r="X772" s="55"/>
      <c r="Y772" s="55"/>
      <c r="Z772" s="55"/>
      <c r="AA772" s="399"/>
      <c r="AB772" s="399"/>
      <c r="AC772" s="55"/>
      <c r="AD772" s="55"/>
      <c r="AE772" s="55"/>
      <c r="AF772" s="55"/>
      <c r="AG772" s="55"/>
      <c r="AH772" s="55"/>
      <c r="AI772" s="55"/>
      <c r="AJ772" s="55"/>
      <c r="AK772" s="55"/>
    </row>
    <row r="773" spans="2:37" ht="15.75" customHeight="1">
      <c r="B773" s="55"/>
      <c r="C773" s="55"/>
      <c r="D773" s="55"/>
      <c r="E773" s="55"/>
      <c r="F773" s="55"/>
      <c r="G773" s="55"/>
      <c r="H773" s="399"/>
      <c r="I773" s="55"/>
      <c r="J773" s="55"/>
      <c r="K773" s="55"/>
      <c r="L773" s="399"/>
      <c r="M773" s="399"/>
      <c r="N773" s="55"/>
      <c r="O773" s="55"/>
      <c r="P773" s="55"/>
      <c r="Q773" s="399"/>
      <c r="R773" s="399"/>
      <c r="S773" s="55"/>
      <c r="T773" s="55"/>
      <c r="U773" s="55"/>
      <c r="V773" s="399"/>
      <c r="W773" s="399"/>
      <c r="X773" s="55"/>
      <c r="Y773" s="55"/>
      <c r="Z773" s="55"/>
      <c r="AA773" s="399"/>
      <c r="AB773" s="399"/>
      <c r="AC773" s="55"/>
      <c r="AD773" s="55"/>
      <c r="AE773" s="55"/>
      <c r="AF773" s="55"/>
      <c r="AG773" s="55"/>
      <c r="AH773" s="55"/>
      <c r="AI773" s="55"/>
      <c r="AJ773" s="55"/>
      <c r="AK773" s="55"/>
    </row>
    <row r="774" spans="2:37" ht="15.75" customHeight="1">
      <c r="B774" s="55"/>
      <c r="C774" s="55"/>
      <c r="D774" s="55"/>
      <c r="E774" s="55"/>
      <c r="F774" s="55"/>
      <c r="G774" s="55"/>
      <c r="H774" s="399"/>
      <c r="I774" s="55"/>
      <c r="J774" s="55"/>
      <c r="K774" s="55"/>
      <c r="L774" s="399"/>
      <c r="M774" s="399"/>
      <c r="N774" s="55"/>
      <c r="O774" s="55"/>
      <c r="P774" s="55"/>
      <c r="Q774" s="399"/>
      <c r="R774" s="399"/>
      <c r="S774" s="55"/>
      <c r="T774" s="55"/>
      <c r="U774" s="55"/>
      <c r="V774" s="399"/>
      <c r="W774" s="399"/>
      <c r="X774" s="55"/>
      <c r="Y774" s="55"/>
      <c r="Z774" s="55"/>
      <c r="AA774" s="399"/>
      <c r="AB774" s="399"/>
      <c r="AC774" s="55"/>
      <c r="AD774" s="55"/>
      <c r="AE774" s="55"/>
      <c r="AF774" s="55"/>
      <c r="AG774" s="55"/>
      <c r="AH774" s="55"/>
      <c r="AI774" s="55"/>
      <c r="AJ774" s="55"/>
      <c r="AK774" s="55"/>
    </row>
    <row r="775" spans="2:37" ht="15.75" customHeight="1">
      <c r="B775" s="55"/>
      <c r="C775" s="55"/>
      <c r="D775" s="55"/>
      <c r="E775" s="55"/>
      <c r="F775" s="55"/>
      <c r="G775" s="55"/>
      <c r="H775" s="399"/>
      <c r="I775" s="55"/>
      <c r="J775" s="55"/>
      <c r="K775" s="55"/>
      <c r="L775" s="399"/>
      <c r="M775" s="399"/>
      <c r="N775" s="55"/>
      <c r="O775" s="55"/>
      <c r="P775" s="55"/>
      <c r="Q775" s="399"/>
      <c r="R775" s="399"/>
      <c r="S775" s="55"/>
      <c r="T775" s="55"/>
      <c r="U775" s="55"/>
      <c r="V775" s="399"/>
      <c r="W775" s="399"/>
      <c r="X775" s="55"/>
      <c r="Y775" s="55"/>
      <c r="Z775" s="55"/>
      <c r="AA775" s="399"/>
      <c r="AB775" s="399"/>
      <c r="AC775" s="55"/>
      <c r="AD775" s="55"/>
      <c r="AE775" s="55"/>
      <c r="AF775" s="55"/>
      <c r="AG775" s="55"/>
      <c r="AH775" s="55"/>
      <c r="AI775" s="55"/>
      <c r="AJ775" s="55"/>
      <c r="AK775" s="55"/>
    </row>
    <row r="776" spans="2:37" ht="15.75" customHeight="1">
      <c r="B776" s="55"/>
      <c r="C776" s="55"/>
      <c r="D776" s="55"/>
      <c r="E776" s="55"/>
      <c r="F776" s="55"/>
      <c r="G776" s="55"/>
      <c r="H776" s="399"/>
      <c r="I776" s="55"/>
      <c r="J776" s="55"/>
      <c r="K776" s="55"/>
      <c r="L776" s="399"/>
      <c r="M776" s="399"/>
      <c r="N776" s="55"/>
      <c r="O776" s="55"/>
      <c r="P776" s="55"/>
      <c r="Q776" s="399"/>
      <c r="R776" s="399"/>
      <c r="S776" s="55"/>
      <c r="T776" s="55"/>
      <c r="U776" s="55"/>
      <c r="V776" s="399"/>
      <c r="W776" s="399"/>
      <c r="X776" s="55"/>
      <c r="Y776" s="55"/>
      <c r="Z776" s="55"/>
      <c r="AA776" s="399"/>
      <c r="AB776" s="399"/>
      <c r="AC776" s="55"/>
      <c r="AD776" s="55"/>
      <c r="AE776" s="55"/>
      <c r="AF776" s="55"/>
      <c r="AG776" s="55"/>
      <c r="AH776" s="55"/>
      <c r="AI776" s="55"/>
      <c r="AJ776" s="55"/>
      <c r="AK776" s="55"/>
    </row>
    <row r="777" spans="2:37" ht="15.75" customHeight="1">
      <c r="B777" s="55"/>
      <c r="C777" s="55"/>
      <c r="D777" s="55"/>
      <c r="E777" s="55"/>
      <c r="F777" s="55"/>
      <c r="G777" s="55"/>
      <c r="H777" s="399"/>
      <c r="I777" s="55"/>
      <c r="J777" s="55"/>
      <c r="K777" s="55"/>
      <c r="L777" s="399"/>
      <c r="M777" s="399"/>
      <c r="N777" s="55"/>
      <c r="O777" s="55"/>
      <c r="P777" s="55"/>
      <c r="Q777" s="399"/>
      <c r="R777" s="399"/>
      <c r="S777" s="55"/>
      <c r="T777" s="55"/>
      <c r="U777" s="55"/>
      <c r="V777" s="399"/>
      <c r="W777" s="399"/>
      <c r="X777" s="55"/>
      <c r="Y777" s="55"/>
      <c r="Z777" s="55"/>
      <c r="AA777" s="399"/>
      <c r="AB777" s="399"/>
      <c r="AC777" s="55"/>
      <c r="AD777" s="55"/>
      <c r="AE777" s="55"/>
      <c r="AF777" s="55"/>
      <c r="AG777" s="55"/>
      <c r="AH777" s="55"/>
      <c r="AI777" s="55"/>
      <c r="AJ777" s="55"/>
      <c r="AK777" s="55"/>
    </row>
    <row r="778" spans="2:37" ht="15.75" customHeight="1">
      <c r="B778" s="55"/>
      <c r="C778" s="55"/>
      <c r="D778" s="55"/>
      <c r="E778" s="55"/>
      <c r="F778" s="55"/>
      <c r="G778" s="55"/>
      <c r="H778" s="399"/>
      <c r="I778" s="55"/>
      <c r="J778" s="55"/>
      <c r="K778" s="55"/>
      <c r="L778" s="399"/>
      <c r="M778" s="399"/>
      <c r="N778" s="55"/>
      <c r="O778" s="55"/>
      <c r="P778" s="55"/>
      <c r="Q778" s="399"/>
      <c r="R778" s="399"/>
      <c r="S778" s="55"/>
      <c r="T778" s="55"/>
      <c r="U778" s="55"/>
      <c r="V778" s="399"/>
      <c r="W778" s="399"/>
      <c r="X778" s="55"/>
      <c r="Y778" s="55"/>
      <c r="Z778" s="55"/>
      <c r="AA778" s="399"/>
      <c r="AB778" s="399"/>
      <c r="AC778" s="55"/>
      <c r="AD778" s="55"/>
      <c r="AE778" s="55"/>
      <c r="AF778" s="55"/>
      <c r="AG778" s="55"/>
      <c r="AH778" s="55"/>
      <c r="AI778" s="55"/>
      <c r="AJ778" s="55"/>
      <c r="AK778" s="55"/>
    </row>
    <row r="779" spans="2:37" ht="15.75" customHeight="1">
      <c r="B779" s="55"/>
      <c r="C779" s="55"/>
      <c r="D779" s="55"/>
      <c r="E779" s="55"/>
      <c r="F779" s="55"/>
      <c r="G779" s="55"/>
      <c r="H779" s="399"/>
      <c r="I779" s="55"/>
      <c r="J779" s="55"/>
      <c r="K779" s="55"/>
      <c r="L779" s="399"/>
      <c r="M779" s="399"/>
      <c r="N779" s="55"/>
      <c r="O779" s="55"/>
      <c r="P779" s="55"/>
      <c r="Q779" s="399"/>
      <c r="R779" s="399"/>
      <c r="S779" s="55"/>
      <c r="T779" s="55"/>
      <c r="U779" s="55"/>
      <c r="V779" s="399"/>
      <c r="W779" s="399"/>
      <c r="X779" s="55"/>
      <c r="Y779" s="55"/>
      <c r="Z779" s="55"/>
      <c r="AA779" s="399"/>
      <c r="AB779" s="399"/>
      <c r="AC779" s="55"/>
      <c r="AD779" s="55"/>
      <c r="AE779" s="55"/>
      <c r="AF779" s="55"/>
      <c r="AG779" s="55"/>
      <c r="AH779" s="55"/>
      <c r="AI779" s="55"/>
      <c r="AJ779" s="55"/>
      <c r="AK779" s="55"/>
    </row>
    <row r="780" spans="2:37" ht="15.75" customHeight="1">
      <c r="B780" s="55"/>
      <c r="C780" s="55"/>
      <c r="D780" s="55"/>
      <c r="E780" s="55"/>
      <c r="F780" s="55"/>
      <c r="G780" s="55"/>
      <c r="H780" s="399"/>
      <c r="I780" s="55"/>
      <c r="J780" s="55"/>
      <c r="K780" s="55"/>
      <c r="L780" s="399"/>
      <c r="M780" s="399"/>
      <c r="N780" s="55"/>
      <c r="O780" s="55"/>
      <c r="P780" s="55"/>
      <c r="Q780" s="399"/>
      <c r="R780" s="399"/>
      <c r="S780" s="55"/>
      <c r="T780" s="55"/>
      <c r="U780" s="55"/>
      <c r="V780" s="399"/>
      <c r="W780" s="399"/>
      <c r="X780" s="55"/>
      <c r="Y780" s="55"/>
      <c r="Z780" s="55"/>
      <c r="AA780" s="399"/>
      <c r="AB780" s="399"/>
      <c r="AC780" s="55"/>
      <c r="AD780" s="55"/>
      <c r="AE780" s="55"/>
      <c r="AF780" s="55"/>
      <c r="AG780" s="55"/>
      <c r="AH780" s="55"/>
      <c r="AI780" s="55"/>
      <c r="AJ780" s="55"/>
      <c r="AK780" s="55"/>
    </row>
    <row r="781" spans="2:37" ht="15.75" customHeight="1">
      <c r="B781" s="55"/>
      <c r="C781" s="55"/>
      <c r="D781" s="55"/>
      <c r="E781" s="55"/>
      <c r="F781" s="55"/>
      <c r="G781" s="55"/>
      <c r="H781" s="399"/>
      <c r="I781" s="55"/>
      <c r="J781" s="55"/>
      <c r="K781" s="55"/>
      <c r="L781" s="399"/>
      <c r="M781" s="399"/>
      <c r="N781" s="55"/>
      <c r="O781" s="55"/>
      <c r="P781" s="55"/>
      <c r="Q781" s="399"/>
      <c r="R781" s="399"/>
      <c r="S781" s="55"/>
      <c r="T781" s="55"/>
      <c r="U781" s="55"/>
      <c r="V781" s="399"/>
      <c r="W781" s="399"/>
      <c r="X781" s="55"/>
      <c r="Y781" s="55"/>
      <c r="Z781" s="55"/>
      <c r="AA781" s="399"/>
      <c r="AB781" s="399"/>
      <c r="AC781" s="55"/>
      <c r="AD781" s="55"/>
      <c r="AE781" s="55"/>
      <c r="AF781" s="55"/>
      <c r="AG781" s="55"/>
      <c r="AH781" s="55"/>
      <c r="AI781" s="55"/>
      <c r="AJ781" s="55"/>
      <c r="AK781" s="55"/>
    </row>
    <row r="782" spans="2:37" ht="15.75" customHeight="1">
      <c r="B782" s="55"/>
      <c r="C782" s="55"/>
      <c r="D782" s="55"/>
      <c r="E782" s="55"/>
      <c r="F782" s="55"/>
      <c r="G782" s="55"/>
      <c r="H782" s="399"/>
      <c r="I782" s="55"/>
      <c r="J782" s="55"/>
      <c r="K782" s="55"/>
      <c r="L782" s="399"/>
      <c r="M782" s="399"/>
      <c r="N782" s="55"/>
      <c r="O782" s="55"/>
      <c r="P782" s="55"/>
      <c r="Q782" s="399"/>
      <c r="R782" s="399"/>
      <c r="S782" s="55"/>
      <c r="T782" s="55"/>
      <c r="U782" s="55"/>
      <c r="V782" s="399"/>
      <c r="W782" s="399"/>
      <c r="X782" s="55"/>
      <c r="Y782" s="55"/>
      <c r="Z782" s="55"/>
      <c r="AA782" s="399"/>
      <c r="AB782" s="399"/>
      <c r="AC782" s="55"/>
      <c r="AD782" s="55"/>
      <c r="AE782" s="55"/>
      <c r="AF782" s="55"/>
      <c r="AG782" s="55"/>
      <c r="AH782" s="55"/>
      <c r="AI782" s="55"/>
      <c r="AJ782" s="55"/>
      <c r="AK782" s="55"/>
    </row>
    <row r="783" spans="2:37" ht="15.75" customHeight="1">
      <c r="B783" s="55"/>
      <c r="C783" s="55"/>
      <c r="D783" s="55"/>
      <c r="E783" s="55"/>
      <c r="F783" s="55"/>
      <c r="G783" s="55"/>
      <c r="H783" s="399"/>
      <c r="I783" s="55"/>
      <c r="J783" s="55"/>
      <c r="K783" s="55"/>
      <c r="L783" s="399"/>
      <c r="M783" s="399"/>
      <c r="N783" s="55"/>
      <c r="O783" s="55"/>
      <c r="P783" s="55"/>
      <c r="Q783" s="399"/>
      <c r="R783" s="399"/>
      <c r="S783" s="55"/>
      <c r="T783" s="55"/>
      <c r="U783" s="55"/>
      <c r="V783" s="399"/>
      <c r="W783" s="399"/>
      <c r="X783" s="55"/>
      <c r="Y783" s="55"/>
      <c r="Z783" s="55"/>
      <c r="AA783" s="399"/>
      <c r="AB783" s="399"/>
      <c r="AC783" s="55"/>
      <c r="AD783" s="55"/>
      <c r="AE783" s="55"/>
      <c r="AF783" s="55"/>
      <c r="AG783" s="55"/>
      <c r="AH783" s="55"/>
      <c r="AI783" s="55"/>
      <c r="AJ783" s="55"/>
      <c r="AK783" s="55"/>
    </row>
    <row r="784" spans="2:37" ht="15.75" customHeight="1">
      <c r="B784" s="55"/>
      <c r="C784" s="55"/>
      <c r="D784" s="55"/>
      <c r="E784" s="55"/>
      <c r="F784" s="55"/>
      <c r="G784" s="55"/>
      <c r="H784" s="399"/>
      <c r="I784" s="55"/>
      <c r="J784" s="55"/>
      <c r="K784" s="55"/>
      <c r="L784" s="399"/>
      <c r="M784" s="399"/>
      <c r="N784" s="55"/>
      <c r="O784" s="55"/>
      <c r="P784" s="55"/>
      <c r="Q784" s="399"/>
      <c r="R784" s="399"/>
      <c r="S784" s="55"/>
      <c r="T784" s="55"/>
      <c r="U784" s="55"/>
      <c r="V784" s="399"/>
      <c r="W784" s="399"/>
      <c r="X784" s="55"/>
      <c r="Y784" s="55"/>
      <c r="Z784" s="55"/>
      <c r="AA784" s="399"/>
      <c r="AB784" s="399"/>
      <c r="AC784" s="55"/>
      <c r="AD784" s="55"/>
      <c r="AE784" s="55"/>
      <c r="AF784" s="55"/>
      <c r="AG784" s="55"/>
      <c r="AH784" s="55"/>
      <c r="AI784" s="55"/>
      <c r="AJ784" s="55"/>
      <c r="AK784" s="55"/>
    </row>
    <row r="785" spans="2:37" ht="15.75" customHeight="1">
      <c r="B785" s="55"/>
      <c r="C785" s="55"/>
      <c r="D785" s="55"/>
      <c r="E785" s="55"/>
      <c r="F785" s="55"/>
      <c r="G785" s="55"/>
      <c r="H785" s="399"/>
      <c r="I785" s="55"/>
      <c r="J785" s="55"/>
      <c r="K785" s="55"/>
      <c r="L785" s="399"/>
      <c r="M785" s="399"/>
      <c r="N785" s="55"/>
      <c r="O785" s="55"/>
      <c r="P785" s="55"/>
      <c r="Q785" s="399"/>
      <c r="R785" s="399"/>
      <c r="S785" s="55"/>
      <c r="T785" s="55"/>
      <c r="U785" s="55"/>
      <c r="V785" s="399"/>
      <c r="W785" s="399"/>
      <c r="X785" s="55"/>
      <c r="Y785" s="55"/>
      <c r="Z785" s="55"/>
      <c r="AA785" s="399"/>
      <c r="AB785" s="399"/>
      <c r="AC785" s="55"/>
      <c r="AD785" s="55"/>
      <c r="AE785" s="55"/>
      <c r="AF785" s="55"/>
      <c r="AG785" s="55"/>
      <c r="AH785" s="55"/>
      <c r="AI785" s="55"/>
      <c r="AJ785" s="55"/>
      <c r="AK785" s="55"/>
    </row>
    <row r="786" spans="2:37" ht="15.75" customHeight="1">
      <c r="B786" s="55"/>
      <c r="C786" s="55"/>
      <c r="D786" s="55"/>
      <c r="E786" s="55"/>
      <c r="F786" s="55"/>
      <c r="G786" s="55"/>
      <c r="H786" s="399"/>
      <c r="I786" s="55"/>
      <c r="J786" s="55"/>
      <c r="K786" s="55"/>
      <c r="L786" s="399"/>
      <c r="M786" s="399"/>
      <c r="N786" s="55"/>
      <c r="O786" s="55"/>
      <c r="P786" s="55"/>
      <c r="Q786" s="399"/>
      <c r="R786" s="399"/>
      <c r="S786" s="55"/>
      <c r="T786" s="55"/>
      <c r="U786" s="55"/>
      <c r="V786" s="399"/>
      <c r="W786" s="399"/>
      <c r="X786" s="55"/>
      <c r="Y786" s="55"/>
      <c r="Z786" s="55"/>
      <c r="AA786" s="399"/>
      <c r="AB786" s="399"/>
      <c r="AC786" s="55"/>
      <c r="AD786" s="55"/>
      <c r="AE786" s="55"/>
      <c r="AF786" s="55"/>
      <c r="AG786" s="55"/>
      <c r="AH786" s="55"/>
      <c r="AI786" s="55"/>
      <c r="AJ786" s="55"/>
      <c r="AK786" s="55"/>
    </row>
    <row r="787" spans="2:37" ht="15.75" customHeight="1">
      <c r="B787" s="55"/>
      <c r="C787" s="55"/>
      <c r="D787" s="55"/>
      <c r="E787" s="55"/>
      <c r="F787" s="55"/>
      <c r="G787" s="55"/>
      <c r="H787" s="399"/>
      <c r="I787" s="55"/>
      <c r="J787" s="55"/>
      <c r="K787" s="55"/>
      <c r="L787" s="399"/>
      <c r="M787" s="399"/>
      <c r="N787" s="55"/>
      <c r="O787" s="55"/>
      <c r="P787" s="55"/>
      <c r="Q787" s="399"/>
      <c r="R787" s="399"/>
      <c r="S787" s="55"/>
      <c r="T787" s="55"/>
      <c r="U787" s="55"/>
      <c r="V787" s="399"/>
      <c r="W787" s="399"/>
      <c r="X787" s="55"/>
      <c r="Y787" s="55"/>
      <c r="Z787" s="55"/>
      <c r="AA787" s="399"/>
      <c r="AB787" s="399"/>
      <c r="AC787" s="55"/>
      <c r="AD787" s="55"/>
      <c r="AE787" s="55"/>
      <c r="AF787" s="55"/>
      <c r="AG787" s="55"/>
      <c r="AH787" s="55"/>
      <c r="AI787" s="55"/>
      <c r="AJ787" s="55"/>
      <c r="AK787" s="55"/>
    </row>
    <row r="788" spans="2:37" ht="15.75" customHeight="1">
      <c r="B788" s="55"/>
      <c r="C788" s="55"/>
      <c r="D788" s="55"/>
      <c r="E788" s="55"/>
      <c r="F788" s="55"/>
      <c r="G788" s="55"/>
      <c r="H788" s="399"/>
      <c r="I788" s="55"/>
      <c r="J788" s="55"/>
      <c r="K788" s="55"/>
      <c r="L788" s="399"/>
      <c r="M788" s="399"/>
      <c r="N788" s="55"/>
      <c r="O788" s="55"/>
      <c r="P788" s="55"/>
      <c r="Q788" s="399"/>
      <c r="R788" s="399"/>
      <c r="S788" s="55"/>
      <c r="T788" s="55"/>
      <c r="U788" s="55"/>
      <c r="V788" s="399"/>
      <c r="W788" s="399"/>
      <c r="X788" s="55"/>
      <c r="Y788" s="55"/>
      <c r="Z788" s="55"/>
      <c r="AA788" s="399"/>
      <c r="AB788" s="399"/>
      <c r="AC788" s="55"/>
      <c r="AD788" s="55"/>
      <c r="AE788" s="55"/>
      <c r="AF788" s="55"/>
      <c r="AG788" s="55"/>
      <c r="AH788" s="55"/>
      <c r="AI788" s="55"/>
      <c r="AJ788" s="55"/>
      <c r="AK788" s="55"/>
    </row>
    <row r="789" spans="2:37" ht="15.75" customHeight="1">
      <c r="B789" s="55"/>
      <c r="C789" s="55"/>
      <c r="D789" s="55"/>
      <c r="E789" s="55"/>
      <c r="F789" s="55"/>
      <c r="G789" s="55"/>
      <c r="H789" s="399"/>
      <c r="I789" s="55"/>
      <c r="J789" s="55"/>
      <c r="K789" s="55"/>
      <c r="L789" s="399"/>
      <c r="M789" s="399"/>
      <c r="N789" s="55"/>
      <c r="O789" s="55"/>
      <c r="P789" s="55"/>
      <c r="Q789" s="399"/>
      <c r="R789" s="399"/>
      <c r="S789" s="55"/>
      <c r="T789" s="55"/>
      <c r="U789" s="55"/>
      <c r="V789" s="399"/>
      <c r="W789" s="399"/>
      <c r="X789" s="55"/>
      <c r="Y789" s="55"/>
      <c r="Z789" s="55"/>
      <c r="AA789" s="399"/>
      <c r="AB789" s="399"/>
      <c r="AC789" s="55"/>
      <c r="AD789" s="55"/>
      <c r="AE789" s="55"/>
      <c r="AF789" s="55"/>
      <c r="AG789" s="55"/>
      <c r="AH789" s="55"/>
      <c r="AI789" s="55"/>
      <c r="AJ789" s="55"/>
      <c r="AK789" s="55"/>
    </row>
    <row r="790" spans="2:37" ht="15.75" customHeight="1">
      <c r="B790" s="55"/>
      <c r="C790" s="55"/>
      <c r="D790" s="55"/>
      <c r="E790" s="55"/>
      <c r="F790" s="55"/>
      <c r="G790" s="55"/>
      <c r="H790" s="399"/>
      <c r="I790" s="55"/>
      <c r="J790" s="55"/>
      <c r="K790" s="55"/>
      <c r="L790" s="399"/>
      <c r="M790" s="399"/>
      <c r="N790" s="55"/>
      <c r="O790" s="55"/>
      <c r="P790" s="55"/>
      <c r="Q790" s="399"/>
      <c r="R790" s="399"/>
      <c r="S790" s="55"/>
      <c r="T790" s="55"/>
      <c r="U790" s="55"/>
      <c r="V790" s="399"/>
      <c r="W790" s="399"/>
      <c r="X790" s="55"/>
      <c r="Y790" s="55"/>
      <c r="Z790" s="55"/>
      <c r="AA790" s="399"/>
      <c r="AB790" s="399"/>
      <c r="AC790" s="55"/>
      <c r="AD790" s="55"/>
      <c r="AE790" s="55"/>
      <c r="AF790" s="55"/>
      <c r="AG790" s="55"/>
      <c r="AH790" s="55"/>
      <c r="AI790" s="55"/>
      <c r="AJ790" s="55"/>
      <c r="AK790" s="55"/>
    </row>
    <row r="791" spans="2:37" ht="15.75" customHeight="1">
      <c r="B791" s="55"/>
      <c r="C791" s="55"/>
      <c r="D791" s="55"/>
      <c r="E791" s="55"/>
      <c r="F791" s="55"/>
      <c r="G791" s="55"/>
      <c r="H791" s="399"/>
      <c r="I791" s="55"/>
      <c r="J791" s="55"/>
      <c r="K791" s="55"/>
      <c r="L791" s="399"/>
      <c r="M791" s="399"/>
      <c r="N791" s="55"/>
      <c r="O791" s="55"/>
      <c r="P791" s="55"/>
      <c r="Q791" s="399"/>
      <c r="R791" s="399"/>
      <c r="S791" s="55"/>
      <c r="T791" s="55"/>
      <c r="U791" s="55"/>
      <c r="V791" s="399"/>
      <c r="W791" s="399"/>
      <c r="X791" s="55"/>
      <c r="Y791" s="55"/>
      <c r="Z791" s="55"/>
      <c r="AA791" s="399"/>
      <c r="AB791" s="399"/>
      <c r="AC791" s="55"/>
      <c r="AD791" s="55"/>
      <c r="AE791" s="55"/>
      <c r="AF791" s="55"/>
      <c r="AG791" s="55"/>
      <c r="AH791" s="55"/>
      <c r="AI791" s="55"/>
      <c r="AJ791" s="55"/>
      <c r="AK791" s="55"/>
    </row>
    <row r="792" spans="2:37" ht="15.75" customHeight="1">
      <c r="B792" s="55"/>
      <c r="C792" s="55"/>
      <c r="D792" s="55"/>
      <c r="E792" s="55"/>
      <c r="F792" s="55"/>
      <c r="G792" s="55"/>
      <c r="H792" s="399"/>
      <c r="I792" s="55"/>
      <c r="J792" s="55"/>
      <c r="K792" s="55"/>
      <c r="L792" s="399"/>
      <c r="M792" s="399"/>
      <c r="N792" s="55"/>
      <c r="O792" s="55"/>
      <c r="P792" s="55"/>
      <c r="Q792" s="399"/>
      <c r="R792" s="399"/>
      <c r="S792" s="55"/>
      <c r="T792" s="55"/>
      <c r="U792" s="55"/>
      <c r="V792" s="399"/>
      <c r="W792" s="399"/>
      <c r="X792" s="55"/>
      <c r="Y792" s="55"/>
      <c r="Z792" s="55"/>
      <c r="AA792" s="399"/>
      <c r="AB792" s="399"/>
      <c r="AC792" s="55"/>
      <c r="AD792" s="55"/>
      <c r="AE792" s="55"/>
      <c r="AF792" s="55"/>
      <c r="AG792" s="55"/>
      <c r="AH792" s="55"/>
      <c r="AI792" s="55"/>
      <c r="AJ792" s="55"/>
      <c r="AK792" s="55"/>
    </row>
    <row r="793" spans="2:37" ht="15.75" customHeight="1">
      <c r="B793" s="55"/>
      <c r="C793" s="55"/>
      <c r="D793" s="55"/>
      <c r="E793" s="55"/>
      <c r="F793" s="55"/>
      <c r="G793" s="55"/>
      <c r="H793" s="399"/>
      <c r="I793" s="55"/>
      <c r="J793" s="55"/>
      <c r="K793" s="55"/>
      <c r="L793" s="399"/>
      <c r="M793" s="399"/>
      <c r="N793" s="55"/>
      <c r="O793" s="55"/>
      <c r="P793" s="55"/>
      <c r="Q793" s="399"/>
      <c r="R793" s="399"/>
      <c r="S793" s="55"/>
      <c r="T793" s="55"/>
      <c r="U793" s="55"/>
      <c r="V793" s="399"/>
      <c r="W793" s="399"/>
      <c r="X793" s="55"/>
      <c r="Y793" s="55"/>
      <c r="Z793" s="55"/>
      <c r="AA793" s="399"/>
      <c r="AB793" s="399"/>
      <c r="AC793" s="55"/>
      <c r="AD793" s="55"/>
      <c r="AE793" s="55"/>
      <c r="AF793" s="55"/>
      <c r="AG793" s="55"/>
      <c r="AH793" s="55"/>
      <c r="AI793" s="55"/>
      <c r="AJ793" s="55"/>
      <c r="AK793" s="55"/>
    </row>
    <row r="794" spans="2:37" ht="15.75" customHeight="1">
      <c r="B794" s="55"/>
      <c r="C794" s="55"/>
      <c r="D794" s="55"/>
      <c r="E794" s="55"/>
      <c r="F794" s="55"/>
      <c r="G794" s="55"/>
      <c r="H794" s="399"/>
      <c r="I794" s="55"/>
      <c r="J794" s="55"/>
      <c r="K794" s="55"/>
      <c r="L794" s="399"/>
      <c r="M794" s="399"/>
      <c r="N794" s="55"/>
      <c r="O794" s="55"/>
      <c r="P794" s="55"/>
      <c r="Q794" s="399"/>
      <c r="R794" s="399"/>
      <c r="S794" s="55"/>
      <c r="T794" s="55"/>
      <c r="U794" s="55"/>
      <c r="V794" s="399"/>
      <c r="W794" s="399"/>
      <c r="X794" s="55"/>
      <c r="Y794" s="55"/>
      <c r="Z794" s="55"/>
      <c r="AA794" s="399"/>
      <c r="AB794" s="399"/>
      <c r="AC794" s="55"/>
      <c r="AD794" s="55"/>
      <c r="AE794" s="55"/>
      <c r="AF794" s="55"/>
      <c r="AG794" s="55"/>
      <c r="AH794" s="55"/>
      <c r="AI794" s="55"/>
      <c r="AJ794" s="55"/>
      <c r="AK794" s="55"/>
    </row>
    <row r="795" spans="2:37" ht="15.75" customHeight="1">
      <c r="B795" s="55"/>
      <c r="C795" s="55"/>
      <c r="D795" s="55"/>
      <c r="E795" s="55"/>
      <c r="F795" s="55"/>
      <c r="G795" s="55"/>
      <c r="H795" s="399"/>
      <c r="I795" s="55"/>
      <c r="J795" s="55"/>
      <c r="K795" s="55"/>
      <c r="L795" s="399"/>
      <c r="M795" s="399"/>
      <c r="N795" s="55"/>
      <c r="O795" s="55"/>
      <c r="P795" s="55"/>
      <c r="Q795" s="399"/>
      <c r="R795" s="399"/>
      <c r="S795" s="55"/>
      <c r="T795" s="55"/>
      <c r="U795" s="55"/>
      <c r="V795" s="399"/>
      <c r="W795" s="399"/>
      <c r="X795" s="55"/>
      <c r="Y795" s="55"/>
      <c r="Z795" s="55"/>
      <c r="AA795" s="399"/>
      <c r="AB795" s="399"/>
      <c r="AC795" s="55"/>
      <c r="AD795" s="55"/>
      <c r="AE795" s="55"/>
      <c r="AF795" s="55"/>
      <c r="AG795" s="55"/>
      <c r="AH795" s="55"/>
      <c r="AI795" s="55"/>
      <c r="AJ795" s="55"/>
      <c r="AK795" s="55"/>
    </row>
    <row r="796" spans="2:37" ht="15.75" customHeight="1">
      <c r="B796" s="55"/>
      <c r="C796" s="55"/>
      <c r="D796" s="55"/>
      <c r="E796" s="55"/>
      <c r="F796" s="55"/>
      <c r="G796" s="55"/>
      <c r="H796" s="399"/>
      <c r="I796" s="55"/>
      <c r="J796" s="55"/>
      <c r="K796" s="55"/>
      <c r="L796" s="399"/>
      <c r="M796" s="399"/>
      <c r="N796" s="55"/>
      <c r="O796" s="55"/>
      <c r="P796" s="55"/>
      <c r="Q796" s="399"/>
      <c r="R796" s="399"/>
      <c r="S796" s="55"/>
      <c r="T796" s="55"/>
      <c r="U796" s="55"/>
      <c r="V796" s="399"/>
      <c r="W796" s="399"/>
      <c r="X796" s="55"/>
      <c r="Y796" s="55"/>
      <c r="Z796" s="55"/>
      <c r="AA796" s="399"/>
      <c r="AB796" s="399"/>
      <c r="AC796" s="55"/>
      <c r="AD796" s="55"/>
      <c r="AE796" s="55"/>
      <c r="AF796" s="55"/>
      <c r="AG796" s="55"/>
      <c r="AH796" s="55"/>
      <c r="AI796" s="55"/>
      <c r="AJ796" s="55"/>
      <c r="AK796" s="55"/>
    </row>
    <row r="797" spans="2:37" ht="15.75" customHeight="1">
      <c r="B797" s="55"/>
      <c r="C797" s="55"/>
      <c r="D797" s="55"/>
      <c r="E797" s="55"/>
      <c r="F797" s="55"/>
      <c r="G797" s="55"/>
      <c r="H797" s="399"/>
      <c r="I797" s="55"/>
      <c r="J797" s="55"/>
      <c r="K797" s="55"/>
      <c r="L797" s="399"/>
      <c r="M797" s="399"/>
      <c r="N797" s="55"/>
      <c r="O797" s="55"/>
      <c r="P797" s="55"/>
      <c r="Q797" s="399"/>
      <c r="R797" s="399"/>
      <c r="S797" s="55"/>
      <c r="T797" s="55"/>
      <c r="U797" s="55"/>
      <c r="V797" s="399"/>
      <c r="W797" s="399"/>
      <c r="X797" s="55"/>
      <c r="Y797" s="55"/>
      <c r="Z797" s="55"/>
      <c r="AA797" s="399"/>
      <c r="AB797" s="399"/>
      <c r="AC797" s="55"/>
      <c r="AD797" s="55"/>
      <c r="AE797" s="55"/>
      <c r="AF797" s="55"/>
      <c r="AG797" s="55"/>
      <c r="AH797" s="55"/>
      <c r="AI797" s="55"/>
      <c r="AJ797" s="55"/>
      <c r="AK797" s="55"/>
    </row>
    <row r="798" spans="2:37" ht="15.75" customHeight="1">
      <c r="B798" s="55"/>
      <c r="C798" s="55"/>
      <c r="D798" s="55"/>
      <c r="E798" s="55"/>
      <c r="F798" s="55"/>
      <c r="G798" s="55"/>
      <c r="H798" s="399"/>
      <c r="I798" s="55"/>
      <c r="J798" s="55"/>
      <c r="K798" s="55"/>
      <c r="L798" s="399"/>
      <c r="M798" s="399"/>
      <c r="N798" s="55"/>
      <c r="O798" s="55"/>
      <c r="P798" s="55"/>
      <c r="Q798" s="399"/>
      <c r="R798" s="399"/>
      <c r="S798" s="55"/>
      <c r="T798" s="55"/>
      <c r="U798" s="55"/>
      <c r="V798" s="399"/>
      <c r="W798" s="399"/>
      <c r="X798" s="55"/>
      <c r="Y798" s="55"/>
      <c r="Z798" s="55"/>
      <c r="AA798" s="399"/>
      <c r="AB798" s="399"/>
      <c r="AC798" s="55"/>
      <c r="AD798" s="55"/>
      <c r="AE798" s="55"/>
      <c r="AF798" s="55"/>
      <c r="AG798" s="55"/>
      <c r="AH798" s="55"/>
      <c r="AI798" s="55"/>
      <c r="AJ798" s="55"/>
      <c r="AK798" s="55"/>
    </row>
    <row r="799" spans="2:37" ht="15.75" customHeight="1">
      <c r="B799" s="55"/>
      <c r="C799" s="55"/>
      <c r="D799" s="55"/>
      <c r="E799" s="55"/>
      <c r="F799" s="55"/>
      <c r="G799" s="55"/>
      <c r="H799" s="399"/>
      <c r="I799" s="55"/>
      <c r="J799" s="55"/>
      <c r="K799" s="55"/>
      <c r="L799" s="399"/>
      <c r="M799" s="399"/>
      <c r="N799" s="55"/>
      <c r="O799" s="55"/>
      <c r="P799" s="55"/>
      <c r="Q799" s="399"/>
      <c r="R799" s="399"/>
      <c r="S799" s="55"/>
      <c r="T799" s="55"/>
      <c r="U799" s="55"/>
      <c r="V799" s="399"/>
      <c r="W799" s="399"/>
      <c r="X799" s="55"/>
      <c r="Y799" s="55"/>
      <c r="Z799" s="55"/>
      <c r="AA799" s="399"/>
      <c r="AB799" s="399"/>
      <c r="AC799" s="55"/>
      <c r="AD799" s="55"/>
      <c r="AE799" s="55"/>
      <c r="AF799" s="55"/>
      <c r="AG799" s="55"/>
      <c r="AH799" s="55"/>
      <c r="AI799" s="55"/>
      <c r="AJ799" s="55"/>
      <c r="AK799" s="55"/>
    </row>
    <row r="800" spans="2:37" ht="15.75" customHeight="1">
      <c r="B800" s="55"/>
      <c r="C800" s="55"/>
      <c r="D800" s="55"/>
      <c r="E800" s="55"/>
      <c r="F800" s="55"/>
      <c r="G800" s="55"/>
      <c r="H800" s="399"/>
      <c r="I800" s="55"/>
      <c r="J800" s="55"/>
      <c r="K800" s="55"/>
      <c r="L800" s="399"/>
      <c r="M800" s="399"/>
      <c r="N800" s="55"/>
      <c r="O800" s="55"/>
      <c r="P800" s="55"/>
      <c r="Q800" s="399"/>
      <c r="R800" s="399"/>
      <c r="S800" s="55"/>
      <c r="T800" s="55"/>
      <c r="U800" s="55"/>
      <c r="V800" s="399"/>
      <c r="W800" s="399"/>
      <c r="X800" s="55"/>
      <c r="Y800" s="55"/>
      <c r="Z800" s="55"/>
      <c r="AA800" s="399"/>
      <c r="AB800" s="399"/>
      <c r="AC800" s="55"/>
      <c r="AD800" s="55"/>
      <c r="AE800" s="55"/>
      <c r="AF800" s="55"/>
      <c r="AG800" s="55"/>
      <c r="AH800" s="55"/>
      <c r="AI800" s="55"/>
      <c r="AJ800" s="55"/>
      <c r="AK800" s="55"/>
    </row>
    <row r="801" spans="2:37" ht="15.75" customHeight="1">
      <c r="B801" s="55"/>
      <c r="C801" s="55"/>
      <c r="D801" s="55"/>
      <c r="E801" s="55"/>
      <c r="F801" s="55"/>
      <c r="G801" s="55"/>
      <c r="H801" s="399"/>
      <c r="I801" s="55"/>
      <c r="J801" s="55"/>
      <c r="K801" s="55"/>
      <c r="L801" s="399"/>
      <c r="M801" s="399"/>
      <c r="N801" s="55"/>
      <c r="O801" s="55"/>
      <c r="P801" s="55"/>
      <c r="Q801" s="399"/>
      <c r="R801" s="399"/>
      <c r="S801" s="55"/>
      <c r="T801" s="55"/>
      <c r="U801" s="55"/>
      <c r="V801" s="399"/>
      <c r="W801" s="399"/>
      <c r="X801" s="55"/>
      <c r="Y801" s="55"/>
      <c r="Z801" s="55"/>
      <c r="AA801" s="399"/>
      <c r="AB801" s="399"/>
      <c r="AC801" s="55"/>
      <c r="AD801" s="55"/>
      <c r="AE801" s="55"/>
      <c r="AF801" s="55"/>
      <c r="AG801" s="55"/>
      <c r="AH801" s="55"/>
      <c r="AI801" s="55"/>
      <c r="AJ801" s="55"/>
      <c r="AK801" s="55"/>
    </row>
    <row r="802" spans="2:37" ht="15.75" customHeight="1">
      <c r="B802" s="55"/>
      <c r="C802" s="55"/>
      <c r="D802" s="55"/>
      <c r="E802" s="55"/>
      <c r="F802" s="55"/>
      <c r="G802" s="55"/>
      <c r="H802" s="399"/>
      <c r="I802" s="55"/>
      <c r="J802" s="55"/>
      <c r="K802" s="55"/>
      <c r="L802" s="399"/>
      <c r="M802" s="399"/>
      <c r="N802" s="55"/>
      <c r="O802" s="55"/>
      <c r="P802" s="55"/>
      <c r="Q802" s="399"/>
      <c r="R802" s="399"/>
      <c r="S802" s="55"/>
      <c r="T802" s="55"/>
      <c r="U802" s="55"/>
      <c r="V802" s="399"/>
      <c r="W802" s="399"/>
      <c r="X802" s="55"/>
      <c r="Y802" s="55"/>
      <c r="Z802" s="55"/>
      <c r="AA802" s="399"/>
      <c r="AB802" s="399"/>
      <c r="AC802" s="55"/>
      <c r="AD802" s="55"/>
      <c r="AE802" s="55"/>
      <c r="AF802" s="55"/>
      <c r="AG802" s="55"/>
      <c r="AH802" s="55"/>
      <c r="AI802" s="55"/>
      <c r="AJ802" s="55"/>
      <c r="AK802" s="55"/>
    </row>
    <row r="803" spans="2:37" ht="15.75" customHeight="1">
      <c r="B803" s="55"/>
      <c r="C803" s="55"/>
      <c r="D803" s="55"/>
      <c r="E803" s="55"/>
      <c r="F803" s="55"/>
      <c r="G803" s="55"/>
      <c r="H803" s="399"/>
      <c r="I803" s="55"/>
      <c r="J803" s="55"/>
      <c r="K803" s="55"/>
      <c r="L803" s="399"/>
      <c r="M803" s="399"/>
      <c r="N803" s="55"/>
      <c r="O803" s="55"/>
      <c r="P803" s="55"/>
      <c r="Q803" s="399"/>
      <c r="R803" s="399"/>
      <c r="S803" s="55"/>
      <c r="T803" s="55"/>
      <c r="U803" s="55"/>
      <c r="V803" s="399"/>
      <c r="W803" s="399"/>
      <c r="X803" s="55"/>
      <c r="Y803" s="55"/>
      <c r="Z803" s="55"/>
      <c r="AA803" s="399"/>
      <c r="AB803" s="399"/>
      <c r="AC803" s="55"/>
      <c r="AD803" s="55"/>
      <c r="AE803" s="55"/>
      <c r="AF803" s="55"/>
      <c r="AG803" s="55"/>
      <c r="AH803" s="55"/>
      <c r="AI803" s="55"/>
      <c r="AJ803" s="55"/>
      <c r="AK803" s="55"/>
    </row>
    <row r="804" spans="2:37" ht="15.75" customHeight="1">
      <c r="B804" s="55"/>
      <c r="C804" s="55"/>
      <c r="D804" s="55"/>
      <c r="E804" s="55"/>
      <c r="F804" s="55"/>
      <c r="G804" s="55"/>
      <c r="H804" s="399"/>
      <c r="I804" s="55"/>
      <c r="J804" s="55"/>
      <c r="K804" s="55"/>
      <c r="L804" s="399"/>
      <c r="M804" s="399"/>
      <c r="N804" s="55"/>
      <c r="O804" s="55"/>
      <c r="P804" s="55"/>
      <c r="Q804" s="399"/>
      <c r="R804" s="399"/>
      <c r="S804" s="55"/>
      <c r="T804" s="55"/>
      <c r="U804" s="55"/>
      <c r="V804" s="399"/>
      <c r="W804" s="399"/>
      <c r="X804" s="55"/>
      <c r="Y804" s="55"/>
      <c r="Z804" s="55"/>
      <c r="AA804" s="399"/>
      <c r="AB804" s="399"/>
      <c r="AC804" s="55"/>
      <c r="AD804" s="55"/>
      <c r="AE804" s="55"/>
      <c r="AF804" s="55"/>
      <c r="AG804" s="55"/>
      <c r="AH804" s="55"/>
      <c r="AI804" s="55"/>
      <c r="AJ804" s="55"/>
      <c r="AK804" s="55"/>
    </row>
    <row r="805" spans="2:37" ht="15.75" customHeight="1">
      <c r="B805" s="55"/>
      <c r="C805" s="55"/>
      <c r="D805" s="55"/>
      <c r="E805" s="55"/>
      <c r="F805" s="55"/>
      <c r="G805" s="55"/>
      <c r="H805" s="399"/>
      <c r="I805" s="55"/>
      <c r="J805" s="55"/>
      <c r="K805" s="55"/>
      <c r="L805" s="399"/>
      <c r="M805" s="399"/>
      <c r="N805" s="55"/>
      <c r="O805" s="55"/>
      <c r="P805" s="55"/>
      <c r="Q805" s="399"/>
      <c r="R805" s="399"/>
      <c r="S805" s="55"/>
      <c r="T805" s="55"/>
      <c r="U805" s="55"/>
      <c r="V805" s="399"/>
      <c r="W805" s="399"/>
      <c r="X805" s="55"/>
      <c r="Y805" s="55"/>
      <c r="Z805" s="55"/>
      <c r="AA805" s="399"/>
      <c r="AB805" s="399"/>
      <c r="AC805" s="55"/>
      <c r="AD805" s="55"/>
      <c r="AE805" s="55"/>
      <c r="AF805" s="55"/>
      <c r="AG805" s="55"/>
      <c r="AH805" s="55"/>
      <c r="AI805" s="55"/>
      <c r="AJ805" s="55"/>
      <c r="AK805" s="55"/>
    </row>
    <row r="806" spans="2:37" ht="15.75" customHeight="1">
      <c r="B806" s="55"/>
      <c r="C806" s="55"/>
      <c r="D806" s="55"/>
      <c r="E806" s="55"/>
      <c r="F806" s="55"/>
      <c r="G806" s="55"/>
      <c r="H806" s="399"/>
      <c r="I806" s="55"/>
      <c r="J806" s="55"/>
      <c r="K806" s="55"/>
      <c r="L806" s="399"/>
      <c r="M806" s="399"/>
      <c r="N806" s="55"/>
      <c r="O806" s="55"/>
      <c r="P806" s="55"/>
      <c r="Q806" s="399"/>
      <c r="R806" s="399"/>
      <c r="S806" s="55"/>
      <c r="T806" s="55"/>
      <c r="U806" s="55"/>
      <c r="V806" s="399"/>
      <c r="W806" s="399"/>
      <c r="X806" s="55"/>
      <c r="Y806" s="55"/>
      <c r="Z806" s="55"/>
      <c r="AA806" s="399"/>
      <c r="AB806" s="399"/>
      <c r="AC806" s="55"/>
      <c r="AD806" s="55"/>
      <c r="AE806" s="55"/>
      <c r="AF806" s="55"/>
      <c r="AG806" s="55"/>
      <c r="AH806" s="55"/>
      <c r="AI806" s="55"/>
      <c r="AJ806" s="55"/>
      <c r="AK806" s="55"/>
    </row>
    <row r="807" spans="2:37" ht="15.75" customHeight="1">
      <c r="B807" s="55"/>
      <c r="C807" s="55"/>
      <c r="D807" s="55"/>
      <c r="E807" s="55"/>
      <c r="F807" s="55"/>
      <c r="G807" s="55"/>
      <c r="H807" s="399"/>
      <c r="I807" s="55"/>
      <c r="J807" s="55"/>
      <c r="K807" s="55"/>
      <c r="L807" s="399"/>
      <c r="M807" s="399"/>
      <c r="N807" s="55"/>
      <c r="O807" s="55"/>
      <c r="P807" s="55"/>
      <c r="Q807" s="399"/>
      <c r="R807" s="399"/>
      <c r="S807" s="55"/>
      <c r="T807" s="55"/>
      <c r="U807" s="55"/>
      <c r="V807" s="399"/>
      <c r="W807" s="399"/>
      <c r="X807" s="55"/>
      <c r="Y807" s="55"/>
      <c r="Z807" s="55"/>
      <c r="AA807" s="399"/>
      <c r="AB807" s="399"/>
      <c r="AC807" s="55"/>
      <c r="AD807" s="55"/>
      <c r="AE807" s="55"/>
      <c r="AF807" s="55"/>
      <c r="AG807" s="55"/>
      <c r="AH807" s="55"/>
      <c r="AI807" s="55"/>
      <c r="AJ807" s="55"/>
      <c r="AK807" s="55"/>
    </row>
    <row r="808" spans="2:37" ht="15.75" customHeight="1">
      <c r="B808" s="55"/>
      <c r="C808" s="55"/>
      <c r="D808" s="55"/>
      <c r="E808" s="55"/>
      <c r="F808" s="55"/>
      <c r="G808" s="55"/>
      <c r="H808" s="399"/>
      <c r="I808" s="55"/>
      <c r="J808" s="55"/>
      <c r="K808" s="55"/>
      <c r="L808" s="399"/>
      <c r="M808" s="399"/>
      <c r="N808" s="55"/>
      <c r="O808" s="55"/>
      <c r="P808" s="55"/>
      <c r="Q808" s="399"/>
      <c r="R808" s="399"/>
      <c r="S808" s="55"/>
      <c r="T808" s="55"/>
      <c r="U808" s="55"/>
      <c r="V808" s="399"/>
      <c r="W808" s="399"/>
      <c r="X808" s="55"/>
      <c r="Y808" s="55"/>
      <c r="Z808" s="55"/>
      <c r="AA808" s="399"/>
      <c r="AB808" s="399"/>
      <c r="AC808" s="55"/>
      <c r="AD808" s="55"/>
      <c r="AE808" s="55"/>
      <c r="AF808" s="55"/>
      <c r="AG808" s="55"/>
      <c r="AH808" s="55"/>
      <c r="AI808" s="55"/>
      <c r="AJ808" s="55"/>
      <c r="AK808" s="55"/>
    </row>
    <row r="809" spans="2:37" ht="15.75" customHeight="1">
      <c r="B809" s="55"/>
      <c r="C809" s="55"/>
      <c r="D809" s="55"/>
      <c r="E809" s="55"/>
      <c r="F809" s="55"/>
      <c r="G809" s="55"/>
      <c r="H809" s="399"/>
      <c r="I809" s="55"/>
      <c r="J809" s="55"/>
      <c r="K809" s="55"/>
      <c r="L809" s="399"/>
      <c r="M809" s="399"/>
      <c r="N809" s="55"/>
      <c r="O809" s="55"/>
      <c r="P809" s="55"/>
      <c r="Q809" s="399"/>
      <c r="R809" s="399"/>
      <c r="S809" s="55"/>
      <c r="T809" s="55"/>
      <c r="U809" s="55"/>
      <c r="V809" s="399"/>
      <c r="W809" s="399"/>
      <c r="X809" s="55"/>
      <c r="Y809" s="55"/>
      <c r="Z809" s="55"/>
      <c r="AA809" s="399"/>
      <c r="AB809" s="399"/>
      <c r="AC809" s="55"/>
      <c r="AD809" s="55"/>
      <c r="AE809" s="55"/>
      <c r="AF809" s="55"/>
      <c r="AG809" s="55"/>
      <c r="AH809" s="55"/>
      <c r="AI809" s="55"/>
      <c r="AJ809" s="55"/>
      <c r="AK809" s="55"/>
    </row>
    <row r="810" spans="2:37" ht="15.75" customHeight="1">
      <c r="B810" s="55"/>
      <c r="C810" s="55"/>
      <c r="D810" s="55"/>
      <c r="E810" s="55"/>
      <c r="F810" s="55"/>
      <c r="G810" s="55"/>
      <c r="H810" s="399"/>
      <c r="I810" s="55"/>
      <c r="J810" s="55"/>
      <c r="K810" s="55"/>
      <c r="L810" s="399"/>
      <c r="M810" s="399"/>
      <c r="N810" s="55"/>
      <c r="O810" s="55"/>
      <c r="P810" s="55"/>
      <c r="Q810" s="399"/>
      <c r="R810" s="399"/>
      <c r="S810" s="55"/>
      <c r="T810" s="55"/>
      <c r="U810" s="55"/>
      <c r="V810" s="399"/>
      <c r="W810" s="399"/>
      <c r="X810" s="55"/>
      <c r="Y810" s="55"/>
      <c r="Z810" s="55"/>
      <c r="AA810" s="399"/>
      <c r="AB810" s="399"/>
      <c r="AC810" s="55"/>
      <c r="AD810" s="55"/>
      <c r="AE810" s="55"/>
      <c r="AF810" s="55"/>
      <c r="AG810" s="55"/>
      <c r="AH810" s="55"/>
      <c r="AI810" s="55"/>
      <c r="AJ810" s="55"/>
      <c r="AK810" s="55"/>
    </row>
    <row r="811" spans="2:37" ht="15.75" customHeight="1">
      <c r="B811" s="55"/>
      <c r="C811" s="55"/>
      <c r="D811" s="55"/>
      <c r="E811" s="55"/>
      <c r="F811" s="55"/>
      <c r="G811" s="55"/>
      <c r="H811" s="399"/>
      <c r="I811" s="55"/>
      <c r="J811" s="55"/>
      <c r="K811" s="55"/>
      <c r="L811" s="399"/>
      <c r="M811" s="399"/>
      <c r="N811" s="55"/>
      <c r="O811" s="55"/>
      <c r="P811" s="55"/>
      <c r="Q811" s="399"/>
      <c r="R811" s="399"/>
      <c r="S811" s="55"/>
      <c r="T811" s="55"/>
      <c r="U811" s="55"/>
      <c r="V811" s="399"/>
      <c r="W811" s="399"/>
      <c r="X811" s="55"/>
      <c r="Y811" s="55"/>
      <c r="Z811" s="55"/>
      <c r="AA811" s="399"/>
      <c r="AB811" s="399"/>
      <c r="AC811" s="55"/>
      <c r="AD811" s="55"/>
      <c r="AE811" s="55"/>
      <c r="AF811" s="55"/>
      <c r="AG811" s="55"/>
      <c r="AH811" s="55"/>
      <c r="AI811" s="55"/>
      <c r="AJ811" s="55"/>
      <c r="AK811" s="55"/>
    </row>
    <row r="812" spans="2:37" ht="15.75" customHeight="1">
      <c r="B812" s="55"/>
      <c r="C812" s="55"/>
      <c r="D812" s="55"/>
      <c r="E812" s="55"/>
      <c r="F812" s="55"/>
      <c r="G812" s="55"/>
      <c r="H812" s="399"/>
      <c r="I812" s="55"/>
      <c r="J812" s="55"/>
      <c r="K812" s="55"/>
      <c r="L812" s="399"/>
      <c r="M812" s="399"/>
      <c r="N812" s="55"/>
      <c r="O812" s="55"/>
      <c r="P812" s="55"/>
      <c r="Q812" s="399"/>
      <c r="R812" s="399"/>
      <c r="S812" s="55"/>
      <c r="T812" s="55"/>
      <c r="U812" s="55"/>
      <c r="V812" s="399"/>
      <c r="W812" s="399"/>
      <c r="X812" s="55"/>
      <c r="Y812" s="55"/>
      <c r="Z812" s="55"/>
      <c r="AA812" s="399"/>
      <c r="AB812" s="399"/>
      <c r="AC812" s="55"/>
      <c r="AD812" s="55"/>
      <c r="AE812" s="55"/>
      <c r="AF812" s="55"/>
      <c r="AG812" s="55"/>
      <c r="AH812" s="55"/>
      <c r="AI812" s="55"/>
      <c r="AJ812" s="55"/>
      <c r="AK812" s="55"/>
    </row>
    <row r="813" spans="2:37" ht="15.75" customHeight="1">
      <c r="B813" s="55"/>
      <c r="C813" s="55"/>
      <c r="D813" s="55"/>
      <c r="E813" s="55"/>
      <c r="F813" s="55"/>
      <c r="G813" s="55"/>
      <c r="H813" s="399"/>
      <c r="I813" s="55"/>
      <c r="J813" s="55"/>
      <c r="K813" s="55"/>
      <c r="L813" s="399"/>
      <c r="M813" s="399"/>
      <c r="N813" s="55"/>
      <c r="O813" s="55"/>
      <c r="P813" s="55"/>
      <c r="Q813" s="399"/>
      <c r="R813" s="399"/>
      <c r="S813" s="55"/>
      <c r="T813" s="55"/>
      <c r="U813" s="55"/>
      <c r="V813" s="399"/>
      <c r="W813" s="399"/>
      <c r="X813" s="55"/>
      <c r="Y813" s="55"/>
      <c r="Z813" s="55"/>
      <c r="AA813" s="399"/>
      <c r="AB813" s="399"/>
      <c r="AC813" s="55"/>
      <c r="AD813" s="55"/>
      <c r="AE813" s="55"/>
      <c r="AF813" s="55"/>
      <c r="AG813" s="55"/>
      <c r="AH813" s="55"/>
      <c r="AI813" s="55"/>
      <c r="AJ813" s="55"/>
      <c r="AK813" s="55"/>
    </row>
    <row r="814" spans="2:37" ht="15.75" customHeight="1">
      <c r="B814" s="55"/>
      <c r="C814" s="55"/>
      <c r="D814" s="55"/>
      <c r="E814" s="55"/>
      <c r="F814" s="55"/>
      <c r="G814" s="55"/>
      <c r="H814" s="399"/>
      <c r="I814" s="55"/>
      <c r="J814" s="55"/>
      <c r="K814" s="55"/>
      <c r="L814" s="399"/>
      <c r="M814" s="399"/>
      <c r="N814" s="55"/>
      <c r="O814" s="55"/>
      <c r="P814" s="55"/>
      <c r="Q814" s="399"/>
      <c r="R814" s="399"/>
      <c r="S814" s="55"/>
      <c r="T814" s="55"/>
      <c r="U814" s="55"/>
      <c r="V814" s="399"/>
      <c r="W814" s="399"/>
      <c r="X814" s="55"/>
      <c r="Y814" s="55"/>
      <c r="Z814" s="55"/>
      <c r="AA814" s="399"/>
      <c r="AB814" s="399"/>
      <c r="AC814" s="55"/>
      <c r="AD814" s="55"/>
      <c r="AE814" s="55"/>
      <c r="AF814" s="55"/>
      <c r="AG814" s="55"/>
      <c r="AH814" s="55"/>
      <c r="AI814" s="55"/>
      <c r="AJ814" s="55"/>
      <c r="AK814" s="55"/>
    </row>
    <row r="815" spans="2:37" ht="15.75" customHeight="1">
      <c r="B815" s="55"/>
      <c r="C815" s="55"/>
      <c r="D815" s="55"/>
      <c r="E815" s="55"/>
      <c r="F815" s="55"/>
      <c r="G815" s="55"/>
      <c r="H815" s="399"/>
      <c r="I815" s="55"/>
      <c r="J815" s="55"/>
      <c r="K815" s="55"/>
      <c r="L815" s="399"/>
      <c r="M815" s="399"/>
      <c r="N815" s="55"/>
      <c r="O815" s="55"/>
      <c r="P815" s="55"/>
      <c r="Q815" s="399"/>
      <c r="R815" s="399"/>
      <c r="S815" s="55"/>
      <c r="T815" s="55"/>
      <c r="U815" s="55"/>
      <c r="V815" s="399"/>
      <c r="W815" s="399"/>
      <c r="X815" s="55"/>
      <c r="Y815" s="55"/>
      <c r="Z815" s="55"/>
      <c r="AA815" s="399"/>
      <c r="AB815" s="399"/>
      <c r="AC815" s="55"/>
      <c r="AD815" s="55"/>
      <c r="AE815" s="55"/>
      <c r="AF815" s="55"/>
      <c r="AG815" s="55"/>
      <c r="AH815" s="55"/>
      <c r="AI815" s="55"/>
      <c r="AJ815" s="55"/>
      <c r="AK815" s="55"/>
    </row>
    <row r="816" spans="2:37" ht="15.75" customHeight="1">
      <c r="B816" s="55"/>
      <c r="C816" s="55"/>
      <c r="D816" s="55"/>
      <c r="E816" s="55"/>
      <c r="F816" s="55"/>
      <c r="G816" s="55"/>
      <c r="H816" s="399"/>
      <c r="I816" s="55"/>
      <c r="J816" s="55"/>
      <c r="K816" s="55"/>
      <c r="L816" s="399"/>
      <c r="M816" s="399"/>
      <c r="N816" s="55"/>
      <c r="O816" s="55"/>
      <c r="P816" s="55"/>
      <c r="Q816" s="399"/>
      <c r="R816" s="399"/>
      <c r="S816" s="55"/>
      <c r="T816" s="55"/>
      <c r="U816" s="55"/>
      <c r="V816" s="399"/>
      <c r="W816" s="399"/>
      <c r="X816" s="55"/>
      <c r="Y816" s="55"/>
      <c r="Z816" s="55"/>
      <c r="AA816" s="399"/>
      <c r="AB816" s="399"/>
      <c r="AC816" s="55"/>
      <c r="AD816" s="55"/>
      <c r="AE816" s="55"/>
      <c r="AF816" s="55"/>
      <c r="AG816" s="55"/>
      <c r="AH816" s="55"/>
      <c r="AI816" s="55"/>
      <c r="AJ816" s="55"/>
      <c r="AK816" s="55"/>
    </row>
    <row r="817" spans="2:37" ht="15.75" customHeight="1">
      <c r="B817" s="55"/>
      <c r="C817" s="55"/>
      <c r="D817" s="55"/>
      <c r="E817" s="55"/>
      <c r="F817" s="55"/>
      <c r="G817" s="55"/>
      <c r="H817" s="399"/>
      <c r="I817" s="55"/>
      <c r="J817" s="55"/>
      <c r="K817" s="55"/>
      <c r="L817" s="399"/>
      <c r="M817" s="399"/>
      <c r="N817" s="55"/>
      <c r="O817" s="55"/>
      <c r="P817" s="55"/>
      <c r="Q817" s="399"/>
      <c r="R817" s="399"/>
      <c r="S817" s="55"/>
      <c r="T817" s="55"/>
      <c r="U817" s="55"/>
      <c r="V817" s="399"/>
      <c r="W817" s="399"/>
      <c r="X817" s="55"/>
      <c r="Y817" s="55"/>
      <c r="Z817" s="55"/>
      <c r="AA817" s="399"/>
      <c r="AB817" s="399"/>
      <c r="AC817" s="55"/>
      <c r="AD817" s="55"/>
      <c r="AE817" s="55"/>
      <c r="AF817" s="55"/>
      <c r="AG817" s="55"/>
      <c r="AH817" s="55"/>
      <c r="AI817" s="55"/>
      <c r="AJ817" s="55"/>
      <c r="AK817" s="55"/>
    </row>
    <row r="818" spans="2:37" ht="15.75" customHeight="1">
      <c r="B818" s="55"/>
      <c r="C818" s="55"/>
      <c r="D818" s="55"/>
      <c r="E818" s="55"/>
      <c r="F818" s="55"/>
      <c r="G818" s="55"/>
      <c r="H818" s="399"/>
      <c r="I818" s="55"/>
      <c r="J818" s="55"/>
      <c r="K818" s="55"/>
      <c r="L818" s="399"/>
      <c r="M818" s="399"/>
      <c r="N818" s="55"/>
      <c r="O818" s="55"/>
      <c r="P818" s="55"/>
      <c r="Q818" s="399"/>
      <c r="R818" s="399"/>
      <c r="S818" s="55"/>
      <c r="T818" s="55"/>
      <c r="U818" s="55"/>
      <c r="V818" s="399"/>
      <c r="W818" s="399"/>
      <c r="X818" s="55"/>
      <c r="Y818" s="55"/>
      <c r="Z818" s="55"/>
      <c r="AA818" s="399"/>
      <c r="AB818" s="399"/>
      <c r="AC818" s="55"/>
      <c r="AD818" s="55"/>
      <c r="AE818" s="55"/>
      <c r="AF818" s="55"/>
      <c r="AG818" s="55"/>
      <c r="AH818" s="55"/>
      <c r="AI818" s="55"/>
      <c r="AJ818" s="55"/>
      <c r="AK818" s="55"/>
    </row>
    <row r="819" spans="2:37" ht="15.75" customHeight="1">
      <c r="B819" s="55"/>
      <c r="C819" s="55"/>
      <c r="D819" s="55"/>
      <c r="E819" s="55"/>
      <c r="F819" s="55"/>
      <c r="G819" s="55"/>
      <c r="H819" s="399"/>
      <c r="I819" s="55"/>
      <c r="J819" s="55"/>
      <c r="K819" s="55"/>
      <c r="L819" s="399"/>
      <c r="M819" s="399"/>
      <c r="N819" s="55"/>
      <c r="O819" s="55"/>
      <c r="P819" s="55"/>
      <c r="Q819" s="399"/>
      <c r="R819" s="399"/>
      <c r="S819" s="55"/>
      <c r="T819" s="55"/>
      <c r="U819" s="55"/>
      <c r="V819" s="399"/>
      <c r="W819" s="399"/>
      <c r="X819" s="55"/>
      <c r="Y819" s="55"/>
      <c r="Z819" s="55"/>
      <c r="AA819" s="399"/>
      <c r="AB819" s="399"/>
      <c r="AC819" s="55"/>
      <c r="AD819" s="55"/>
      <c r="AE819" s="55"/>
      <c r="AF819" s="55"/>
      <c r="AG819" s="55"/>
      <c r="AH819" s="55"/>
      <c r="AI819" s="55"/>
      <c r="AJ819" s="55"/>
      <c r="AK819" s="55"/>
    </row>
    <row r="820" spans="2:37" ht="15.75" customHeight="1">
      <c r="B820" s="55"/>
      <c r="C820" s="55"/>
      <c r="D820" s="55"/>
      <c r="E820" s="55"/>
      <c r="F820" s="55"/>
      <c r="G820" s="55"/>
      <c r="H820" s="399"/>
      <c r="I820" s="55"/>
      <c r="J820" s="55"/>
      <c r="K820" s="55"/>
      <c r="L820" s="399"/>
      <c r="M820" s="399"/>
      <c r="N820" s="55"/>
      <c r="O820" s="55"/>
      <c r="P820" s="55"/>
      <c r="Q820" s="399"/>
      <c r="R820" s="399"/>
      <c r="S820" s="55"/>
      <c r="T820" s="55"/>
      <c r="U820" s="55"/>
      <c r="V820" s="399"/>
      <c r="W820" s="399"/>
      <c r="X820" s="55"/>
      <c r="Y820" s="55"/>
      <c r="Z820" s="55"/>
      <c r="AA820" s="399"/>
      <c r="AB820" s="399"/>
      <c r="AC820" s="55"/>
      <c r="AD820" s="55"/>
      <c r="AE820" s="55"/>
      <c r="AF820" s="55"/>
      <c r="AG820" s="55"/>
      <c r="AH820" s="55"/>
      <c r="AI820" s="55"/>
      <c r="AJ820" s="55"/>
      <c r="AK820" s="55"/>
    </row>
    <row r="821" spans="2:37" ht="15.75" customHeight="1">
      <c r="B821" s="55"/>
      <c r="C821" s="55"/>
      <c r="D821" s="55"/>
      <c r="E821" s="55"/>
      <c r="F821" s="55"/>
      <c r="G821" s="55"/>
      <c r="H821" s="399"/>
      <c r="I821" s="55"/>
      <c r="J821" s="55"/>
      <c r="K821" s="55"/>
      <c r="L821" s="399"/>
      <c r="M821" s="399"/>
      <c r="N821" s="55"/>
      <c r="O821" s="55"/>
      <c r="P821" s="55"/>
      <c r="Q821" s="399"/>
      <c r="R821" s="399"/>
      <c r="S821" s="55"/>
      <c r="T821" s="55"/>
      <c r="U821" s="55"/>
      <c r="V821" s="399"/>
      <c r="W821" s="399"/>
      <c r="X821" s="55"/>
      <c r="Y821" s="55"/>
      <c r="Z821" s="55"/>
      <c r="AA821" s="399"/>
      <c r="AB821" s="399"/>
      <c r="AC821" s="55"/>
      <c r="AD821" s="55"/>
      <c r="AE821" s="55"/>
      <c r="AF821" s="55"/>
      <c r="AG821" s="55"/>
      <c r="AH821" s="55"/>
      <c r="AI821" s="55"/>
      <c r="AJ821" s="55"/>
      <c r="AK821" s="55"/>
    </row>
    <row r="822" spans="2:37" ht="15.75" customHeight="1">
      <c r="B822" s="55"/>
      <c r="C822" s="55"/>
      <c r="D822" s="55"/>
      <c r="E822" s="55"/>
      <c r="F822" s="55"/>
      <c r="G822" s="55"/>
      <c r="H822" s="399"/>
      <c r="I822" s="55"/>
      <c r="J822" s="55"/>
      <c r="K822" s="55"/>
      <c r="L822" s="399"/>
      <c r="M822" s="399"/>
      <c r="N822" s="55"/>
      <c r="O822" s="55"/>
      <c r="P822" s="55"/>
      <c r="Q822" s="399"/>
      <c r="R822" s="399"/>
      <c r="S822" s="55"/>
      <c r="T822" s="55"/>
      <c r="U822" s="55"/>
      <c r="V822" s="399"/>
      <c r="W822" s="399"/>
      <c r="X822" s="55"/>
      <c r="Y822" s="55"/>
      <c r="Z822" s="55"/>
      <c r="AA822" s="399"/>
      <c r="AB822" s="399"/>
      <c r="AC822" s="55"/>
      <c r="AD822" s="55"/>
      <c r="AE822" s="55"/>
      <c r="AF822" s="55"/>
      <c r="AG822" s="55"/>
      <c r="AH822" s="55"/>
      <c r="AI822" s="55"/>
      <c r="AJ822" s="55"/>
      <c r="AK822" s="55"/>
    </row>
    <row r="823" spans="2:37" ht="15.75" customHeight="1">
      <c r="B823" s="55"/>
      <c r="C823" s="55"/>
      <c r="D823" s="55"/>
      <c r="E823" s="55"/>
      <c r="F823" s="55"/>
      <c r="G823" s="55"/>
      <c r="H823" s="399"/>
      <c r="I823" s="55"/>
      <c r="J823" s="55"/>
      <c r="K823" s="55"/>
      <c r="L823" s="399"/>
      <c r="M823" s="399"/>
      <c r="N823" s="55"/>
      <c r="O823" s="55"/>
      <c r="P823" s="55"/>
      <c r="Q823" s="399"/>
      <c r="R823" s="399"/>
      <c r="S823" s="55"/>
      <c r="T823" s="55"/>
      <c r="U823" s="55"/>
      <c r="V823" s="399"/>
      <c r="W823" s="399"/>
      <c r="X823" s="55"/>
      <c r="Y823" s="55"/>
      <c r="Z823" s="55"/>
      <c r="AA823" s="399"/>
      <c r="AB823" s="399"/>
      <c r="AC823" s="55"/>
      <c r="AD823" s="55"/>
      <c r="AE823" s="55"/>
      <c r="AF823" s="55"/>
      <c r="AG823" s="55"/>
      <c r="AH823" s="55"/>
      <c r="AI823" s="55"/>
      <c r="AJ823" s="55"/>
      <c r="AK823" s="55"/>
    </row>
    <row r="824" spans="2:37" ht="15.75" customHeight="1">
      <c r="B824" s="55"/>
      <c r="C824" s="55"/>
      <c r="D824" s="55"/>
      <c r="E824" s="55"/>
      <c r="F824" s="55"/>
      <c r="G824" s="55"/>
      <c r="H824" s="399"/>
      <c r="I824" s="55"/>
      <c r="J824" s="55"/>
      <c r="K824" s="55"/>
      <c r="L824" s="399"/>
      <c r="M824" s="399"/>
      <c r="N824" s="55"/>
      <c r="O824" s="55"/>
      <c r="P824" s="55"/>
      <c r="Q824" s="399"/>
      <c r="R824" s="399"/>
      <c r="S824" s="55"/>
      <c r="T824" s="55"/>
      <c r="U824" s="55"/>
      <c r="V824" s="399"/>
      <c r="W824" s="399"/>
      <c r="X824" s="55"/>
      <c r="Y824" s="55"/>
      <c r="Z824" s="55"/>
      <c r="AA824" s="399"/>
      <c r="AB824" s="399"/>
      <c r="AC824" s="55"/>
      <c r="AD824" s="55"/>
      <c r="AE824" s="55"/>
      <c r="AF824" s="55"/>
      <c r="AG824" s="55"/>
      <c r="AH824" s="55"/>
      <c r="AI824" s="55"/>
      <c r="AJ824" s="55"/>
      <c r="AK824" s="55"/>
    </row>
    <row r="825" spans="2:37" ht="15.75" customHeight="1">
      <c r="B825" s="55"/>
      <c r="C825" s="55"/>
      <c r="D825" s="55"/>
      <c r="E825" s="55"/>
      <c r="F825" s="55"/>
      <c r="G825" s="55"/>
      <c r="H825" s="399"/>
      <c r="I825" s="55"/>
      <c r="J825" s="55"/>
      <c r="K825" s="55"/>
      <c r="L825" s="399"/>
      <c r="M825" s="399"/>
      <c r="N825" s="55"/>
      <c r="O825" s="55"/>
      <c r="P825" s="55"/>
      <c r="Q825" s="399"/>
      <c r="R825" s="399"/>
      <c r="S825" s="55"/>
      <c r="T825" s="55"/>
      <c r="U825" s="55"/>
      <c r="V825" s="399"/>
      <c r="W825" s="399"/>
      <c r="X825" s="55"/>
      <c r="Y825" s="55"/>
      <c r="Z825" s="55"/>
      <c r="AA825" s="399"/>
      <c r="AB825" s="399"/>
      <c r="AC825" s="55"/>
      <c r="AD825" s="55"/>
      <c r="AE825" s="55"/>
      <c r="AF825" s="55"/>
      <c r="AG825" s="55"/>
      <c r="AH825" s="55"/>
      <c r="AI825" s="55"/>
      <c r="AJ825" s="55"/>
      <c r="AK825" s="55"/>
    </row>
    <row r="826" spans="2:37" ht="15.75" customHeight="1">
      <c r="B826" s="55"/>
      <c r="C826" s="55"/>
      <c r="D826" s="55"/>
      <c r="E826" s="55"/>
      <c r="F826" s="55"/>
      <c r="G826" s="55"/>
      <c r="H826" s="399"/>
      <c r="I826" s="55"/>
      <c r="J826" s="55"/>
      <c r="K826" s="55"/>
      <c r="L826" s="399"/>
      <c r="M826" s="399"/>
      <c r="N826" s="55"/>
      <c r="O826" s="55"/>
      <c r="P826" s="55"/>
      <c r="Q826" s="399"/>
      <c r="R826" s="399"/>
      <c r="S826" s="55"/>
      <c r="T826" s="55"/>
      <c r="U826" s="55"/>
      <c r="V826" s="399"/>
      <c r="W826" s="399"/>
      <c r="X826" s="55"/>
      <c r="Y826" s="55"/>
      <c r="Z826" s="55"/>
      <c r="AA826" s="399"/>
      <c r="AB826" s="399"/>
      <c r="AC826" s="55"/>
      <c r="AD826" s="55"/>
      <c r="AE826" s="55"/>
      <c r="AF826" s="55"/>
      <c r="AG826" s="55"/>
      <c r="AH826" s="55"/>
      <c r="AI826" s="55"/>
      <c r="AJ826" s="55"/>
      <c r="AK826" s="55"/>
    </row>
    <row r="827" spans="2:37" ht="15.75" customHeight="1">
      <c r="B827" s="55"/>
      <c r="C827" s="55"/>
      <c r="D827" s="55"/>
      <c r="E827" s="55"/>
      <c r="F827" s="55"/>
      <c r="G827" s="55"/>
      <c r="H827" s="399"/>
      <c r="I827" s="55"/>
      <c r="J827" s="55"/>
      <c r="K827" s="55"/>
      <c r="L827" s="399"/>
      <c r="M827" s="399"/>
      <c r="N827" s="55"/>
      <c r="O827" s="55"/>
      <c r="P827" s="55"/>
      <c r="Q827" s="399"/>
      <c r="R827" s="399"/>
      <c r="S827" s="55"/>
      <c r="T827" s="55"/>
      <c r="U827" s="55"/>
      <c r="V827" s="399"/>
      <c r="W827" s="399"/>
      <c r="X827" s="55"/>
      <c r="Y827" s="55"/>
      <c r="Z827" s="55"/>
      <c r="AA827" s="399"/>
      <c r="AB827" s="399"/>
      <c r="AC827" s="55"/>
      <c r="AD827" s="55"/>
      <c r="AE827" s="55"/>
      <c r="AF827" s="55"/>
      <c r="AG827" s="55"/>
      <c r="AH827" s="55"/>
      <c r="AI827" s="55"/>
      <c r="AJ827" s="55"/>
      <c r="AK827" s="55"/>
    </row>
    <row r="828" spans="2:37" ht="15.75" customHeight="1">
      <c r="B828" s="55"/>
      <c r="C828" s="55"/>
      <c r="D828" s="55"/>
      <c r="E828" s="55"/>
      <c r="F828" s="55"/>
      <c r="G828" s="55"/>
      <c r="H828" s="399"/>
      <c r="I828" s="55"/>
      <c r="J828" s="55"/>
      <c r="K828" s="55"/>
      <c r="L828" s="399"/>
      <c r="M828" s="399"/>
      <c r="N828" s="55"/>
      <c r="O828" s="55"/>
      <c r="P828" s="55"/>
      <c r="Q828" s="399"/>
      <c r="R828" s="399"/>
      <c r="S828" s="55"/>
      <c r="T828" s="55"/>
      <c r="U828" s="55"/>
      <c r="V828" s="399"/>
      <c r="W828" s="399"/>
      <c r="X828" s="55"/>
      <c r="Y828" s="55"/>
      <c r="Z828" s="55"/>
      <c r="AA828" s="399"/>
      <c r="AB828" s="399"/>
      <c r="AC828" s="55"/>
      <c r="AD828" s="55"/>
      <c r="AE828" s="55"/>
      <c r="AF828" s="55"/>
      <c r="AG828" s="55"/>
      <c r="AH828" s="55"/>
      <c r="AI828" s="55"/>
      <c r="AJ828" s="55"/>
      <c r="AK828" s="55"/>
    </row>
    <row r="829" spans="2:37" ht="15.75" customHeight="1">
      <c r="B829" s="55"/>
      <c r="C829" s="55"/>
      <c r="D829" s="55"/>
      <c r="E829" s="55"/>
      <c r="F829" s="55"/>
      <c r="G829" s="55"/>
      <c r="H829" s="399"/>
      <c r="I829" s="55"/>
      <c r="J829" s="55"/>
      <c r="K829" s="55"/>
      <c r="L829" s="399"/>
      <c r="M829" s="399"/>
      <c r="N829" s="55"/>
      <c r="O829" s="55"/>
      <c r="P829" s="55"/>
      <c r="Q829" s="399"/>
      <c r="R829" s="399"/>
      <c r="S829" s="55"/>
      <c r="T829" s="55"/>
      <c r="U829" s="55"/>
      <c r="V829" s="399"/>
      <c r="W829" s="399"/>
      <c r="X829" s="55"/>
      <c r="Y829" s="55"/>
      <c r="Z829" s="55"/>
      <c r="AA829" s="399"/>
      <c r="AB829" s="399"/>
      <c r="AC829" s="55"/>
      <c r="AD829" s="55"/>
      <c r="AE829" s="55"/>
      <c r="AF829" s="55"/>
      <c r="AG829" s="55"/>
      <c r="AH829" s="55"/>
      <c r="AI829" s="55"/>
      <c r="AJ829" s="55"/>
      <c r="AK829" s="55"/>
    </row>
    <row r="830" spans="2:37" ht="15.75" customHeight="1">
      <c r="B830" s="55"/>
      <c r="C830" s="55"/>
      <c r="D830" s="55"/>
      <c r="E830" s="55"/>
      <c r="F830" s="55"/>
      <c r="G830" s="55"/>
      <c r="H830" s="399"/>
      <c r="I830" s="55"/>
      <c r="J830" s="55"/>
      <c r="K830" s="55"/>
      <c r="L830" s="399"/>
      <c r="M830" s="399"/>
      <c r="N830" s="55"/>
      <c r="O830" s="55"/>
      <c r="P830" s="55"/>
      <c r="Q830" s="399"/>
      <c r="R830" s="399"/>
      <c r="S830" s="55"/>
      <c r="T830" s="55"/>
      <c r="U830" s="55"/>
      <c r="V830" s="399"/>
      <c r="W830" s="399"/>
      <c r="X830" s="55"/>
      <c r="Y830" s="55"/>
      <c r="Z830" s="55"/>
      <c r="AA830" s="399"/>
      <c r="AB830" s="399"/>
      <c r="AC830" s="55"/>
      <c r="AD830" s="55"/>
      <c r="AE830" s="55"/>
      <c r="AF830" s="55"/>
      <c r="AG830" s="55"/>
      <c r="AH830" s="55"/>
      <c r="AI830" s="55"/>
      <c r="AJ830" s="55"/>
      <c r="AK830" s="55"/>
    </row>
    <row r="831" spans="2:37" ht="15.75" customHeight="1">
      <c r="B831" s="55"/>
      <c r="C831" s="55"/>
      <c r="D831" s="55"/>
      <c r="E831" s="55"/>
      <c r="F831" s="55"/>
      <c r="G831" s="55"/>
      <c r="H831" s="399"/>
      <c r="I831" s="55"/>
      <c r="J831" s="55"/>
      <c r="K831" s="55"/>
      <c r="L831" s="399"/>
      <c r="M831" s="399"/>
      <c r="N831" s="55"/>
      <c r="O831" s="55"/>
      <c r="P831" s="55"/>
      <c r="Q831" s="399"/>
      <c r="R831" s="399"/>
      <c r="S831" s="55"/>
      <c r="T831" s="55"/>
      <c r="U831" s="55"/>
      <c r="V831" s="399"/>
      <c r="W831" s="399"/>
      <c r="X831" s="55"/>
      <c r="Y831" s="55"/>
      <c r="Z831" s="55"/>
      <c r="AA831" s="399"/>
      <c r="AB831" s="399"/>
      <c r="AC831" s="55"/>
      <c r="AD831" s="55"/>
      <c r="AE831" s="55"/>
      <c r="AF831" s="55"/>
      <c r="AG831" s="55"/>
      <c r="AH831" s="55"/>
      <c r="AI831" s="55"/>
      <c r="AJ831" s="55"/>
      <c r="AK831" s="55"/>
    </row>
    <row r="832" spans="2:37" ht="15.75" customHeight="1">
      <c r="B832" s="55"/>
      <c r="C832" s="55"/>
      <c r="D832" s="55"/>
      <c r="E832" s="55"/>
      <c r="F832" s="55"/>
      <c r="G832" s="55"/>
      <c r="H832" s="399"/>
      <c r="I832" s="55"/>
      <c r="J832" s="55"/>
      <c r="K832" s="55"/>
      <c r="L832" s="399"/>
      <c r="M832" s="399"/>
      <c r="N832" s="55"/>
      <c r="O832" s="55"/>
      <c r="P832" s="55"/>
      <c r="Q832" s="399"/>
      <c r="R832" s="399"/>
      <c r="S832" s="55"/>
      <c r="T832" s="55"/>
      <c r="U832" s="55"/>
      <c r="V832" s="399"/>
      <c r="W832" s="399"/>
      <c r="X832" s="55"/>
      <c r="Y832" s="55"/>
      <c r="Z832" s="55"/>
      <c r="AA832" s="399"/>
      <c r="AB832" s="399"/>
      <c r="AC832" s="55"/>
      <c r="AD832" s="55"/>
      <c r="AE832" s="55"/>
      <c r="AF832" s="55"/>
      <c r="AG832" s="55"/>
      <c r="AH832" s="55"/>
      <c r="AI832" s="55"/>
      <c r="AJ832" s="55"/>
      <c r="AK832" s="55"/>
    </row>
    <row r="833" spans="2:37" ht="15.75" customHeight="1">
      <c r="B833" s="55"/>
      <c r="C833" s="55"/>
      <c r="D833" s="55"/>
      <c r="E833" s="55"/>
      <c r="F833" s="55"/>
      <c r="G833" s="55"/>
      <c r="H833" s="399"/>
      <c r="I833" s="55"/>
      <c r="J833" s="55"/>
      <c r="K833" s="55"/>
      <c r="L833" s="399"/>
      <c r="M833" s="399"/>
      <c r="N833" s="55"/>
      <c r="O833" s="55"/>
      <c r="P833" s="55"/>
      <c r="Q833" s="399"/>
      <c r="R833" s="399"/>
      <c r="S833" s="55"/>
      <c r="T833" s="55"/>
      <c r="U833" s="55"/>
      <c r="V833" s="399"/>
      <c r="W833" s="399"/>
      <c r="X833" s="55"/>
      <c r="Y833" s="55"/>
      <c r="Z833" s="55"/>
      <c r="AA833" s="399"/>
      <c r="AB833" s="399"/>
      <c r="AC833" s="55"/>
      <c r="AD833" s="55"/>
      <c r="AE833" s="55"/>
      <c r="AF833" s="55"/>
      <c r="AG833" s="55"/>
      <c r="AH833" s="55"/>
      <c r="AI833" s="55"/>
      <c r="AJ833" s="55"/>
      <c r="AK833" s="55"/>
    </row>
    <row r="834" spans="2:37" ht="15.75" customHeight="1">
      <c r="B834" s="55"/>
      <c r="C834" s="55"/>
      <c r="D834" s="55"/>
      <c r="E834" s="55"/>
      <c r="F834" s="55"/>
      <c r="G834" s="55"/>
      <c r="H834" s="399"/>
      <c r="I834" s="55"/>
      <c r="J834" s="55"/>
      <c r="K834" s="55"/>
      <c r="L834" s="399"/>
      <c r="M834" s="399"/>
      <c r="N834" s="55"/>
      <c r="O834" s="55"/>
      <c r="P834" s="55"/>
      <c r="Q834" s="399"/>
      <c r="R834" s="399"/>
      <c r="S834" s="55"/>
      <c r="T834" s="55"/>
      <c r="U834" s="55"/>
      <c r="V834" s="399"/>
      <c r="W834" s="399"/>
      <c r="X834" s="55"/>
      <c r="Y834" s="55"/>
      <c r="Z834" s="55"/>
      <c r="AA834" s="399"/>
      <c r="AB834" s="399"/>
      <c r="AC834" s="55"/>
      <c r="AD834" s="55"/>
      <c r="AE834" s="55"/>
      <c r="AF834" s="55"/>
      <c r="AG834" s="55"/>
      <c r="AH834" s="55"/>
      <c r="AI834" s="55"/>
      <c r="AJ834" s="55"/>
      <c r="AK834" s="55"/>
    </row>
    <row r="835" spans="2:37" ht="15.75" customHeight="1">
      <c r="B835" s="55"/>
      <c r="C835" s="55"/>
      <c r="D835" s="55"/>
      <c r="E835" s="55"/>
      <c r="F835" s="55"/>
      <c r="G835" s="55"/>
      <c r="H835" s="399"/>
      <c r="I835" s="55"/>
      <c r="J835" s="55"/>
      <c r="K835" s="55"/>
      <c r="L835" s="399"/>
      <c r="M835" s="399"/>
      <c r="N835" s="55"/>
      <c r="O835" s="55"/>
      <c r="P835" s="55"/>
      <c r="Q835" s="399"/>
      <c r="R835" s="399"/>
      <c r="S835" s="55"/>
      <c r="T835" s="55"/>
      <c r="U835" s="55"/>
      <c r="V835" s="399"/>
      <c r="W835" s="399"/>
      <c r="X835" s="55"/>
      <c r="Y835" s="55"/>
      <c r="Z835" s="55"/>
      <c r="AA835" s="399"/>
      <c r="AB835" s="399"/>
      <c r="AC835" s="55"/>
      <c r="AD835" s="55"/>
      <c r="AE835" s="55"/>
      <c r="AF835" s="55"/>
      <c r="AG835" s="55"/>
      <c r="AH835" s="55"/>
      <c r="AI835" s="55"/>
      <c r="AJ835" s="55"/>
      <c r="AK835" s="55"/>
    </row>
    <row r="836" spans="2:37" ht="15.75" customHeight="1">
      <c r="B836" s="55"/>
      <c r="C836" s="55"/>
      <c r="D836" s="55"/>
      <c r="E836" s="55"/>
      <c r="F836" s="55"/>
      <c r="G836" s="55"/>
      <c r="H836" s="399"/>
      <c r="I836" s="55"/>
      <c r="J836" s="55"/>
      <c r="K836" s="55"/>
      <c r="L836" s="399"/>
      <c r="M836" s="399"/>
      <c r="N836" s="55"/>
      <c r="O836" s="55"/>
      <c r="P836" s="55"/>
      <c r="Q836" s="399"/>
      <c r="R836" s="399"/>
      <c r="S836" s="55"/>
      <c r="T836" s="55"/>
      <c r="U836" s="55"/>
      <c r="V836" s="399"/>
      <c r="W836" s="399"/>
      <c r="X836" s="55"/>
      <c r="Y836" s="55"/>
      <c r="Z836" s="55"/>
      <c r="AA836" s="399"/>
      <c r="AB836" s="399"/>
      <c r="AC836" s="55"/>
      <c r="AD836" s="55"/>
      <c r="AE836" s="55"/>
      <c r="AF836" s="55"/>
      <c r="AG836" s="55"/>
      <c r="AH836" s="55"/>
      <c r="AI836" s="55"/>
      <c r="AJ836" s="55"/>
      <c r="AK836" s="55"/>
    </row>
    <row r="837" spans="2:37" ht="15.75" customHeight="1">
      <c r="B837" s="55"/>
      <c r="C837" s="55"/>
      <c r="D837" s="55"/>
      <c r="E837" s="55"/>
      <c r="F837" s="55"/>
      <c r="G837" s="55"/>
      <c r="H837" s="399"/>
      <c r="I837" s="55"/>
      <c r="J837" s="55"/>
      <c r="K837" s="55"/>
      <c r="L837" s="399"/>
      <c r="M837" s="399"/>
      <c r="N837" s="55"/>
      <c r="O837" s="55"/>
      <c r="P837" s="55"/>
      <c r="Q837" s="399"/>
      <c r="R837" s="399"/>
      <c r="S837" s="55"/>
      <c r="T837" s="55"/>
      <c r="U837" s="55"/>
      <c r="V837" s="399"/>
      <c r="W837" s="399"/>
      <c r="X837" s="55"/>
      <c r="Y837" s="55"/>
      <c r="Z837" s="55"/>
      <c r="AA837" s="399"/>
      <c r="AB837" s="399"/>
      <c r="AC837" s="55"/>
      <c r="AD837" s="55"/>
      <c r="AE837" s="55"/>
      <c r="AF837" s="55"/>
      <c r="AG837" s="55"/>
      <c r="AH837" s="55"/>
      <c r="AI837" s="55"/>
      <c r="AJ837" s="55"/>
      <c r="AK837" s="55"/>
    </row>
    <row r="838" spans="2:37" ht="15.75" customHeight="1">
      <c r="B838" s="55"/>
      <c r="C838" s="55"/>
      <c r="D838" s="55"/>
      <c r="E838" s="55"/>
      <c r="F838" s="55"/>
      <c r="G838" s="55"/>
      <c r="H838" s="399"/>
      <c r="I838" s="55"/>
      <c r="J838" s="55"/>
      <c r="K838" s="55"/>
      <c r="L838" s="399"/>
      <c r="M838" s="399"/>
      <c r="N838" s="55"/>
      <c r="O838" s="55"/>
      <c r="P838" s="55"/>
      <c r="Q838" s="399"/>
      <c r="R838" s="399"/>
      <c r="S838" s="55"/>
      <c r="T838" s="55"/>
      <c r="U838" s="55"/>
      <c r="V838" s="399"/>
      <c r="W838" s="399"/>
      <c r="X838" s="55"/>
      <c r="Y838" s="55"/>
      <c r="Z838" s="55"/>
      <c r="AA838" s="399"/>
      <c r="AB838" s="399"/>
      <c r="AC838" s="55"/>
      <c r="AD838" s="55"/>
      <c r="AE838" s="55"/>
      <c r="AF838" s="55"/>
      <c r="AG838" s="55"/>
      <c r="AH838" s="55"/>
      <c r="AI838" s="55"/>
      <c r="AJ838" s="55"/>
      <c r="AK838" s="55"/>
    </row>
    <row r="839" spans="2:37" ht="15.75" customHeight="1">
      <c r="B839" s="55"/>
      <c r="C839" s="55"/>
      <c r="D839" s="55"/>
      <c r="E839" s="55"/>
      <c r="F839" s="55"/>
      <c r="G839" s="55"/>
      <c r="H839" s="399"/>
      <c r="I839" s="55"/>
      <c r="J839" s="55"/>
      <c r="K839" s="55"/>
      <c r="L839" s="399"/>
      <c r="M839" s="399"/>
      <c r="N839" s="55"/>
      <c r="O839" s="55"/>
      <c r="P839" s="55"/>
      <c r="Q839" s="399"/>
      <c r="R839" s="399"/>
      <c r="S839" s="55"/>
      <c r="T839" s="55"/>
      <c r="U839" s="55"/>
      <c r="V839" s="399"/>
      <c r="W839" s="399"/>
      <c r="X839" s="55"/>
      <c r="Y839" s="55"/>
      <c r="Z839" s="55"/>
      <c r="AA839" s="399"/>
      <c r="AB839" s="399"/>
      <c r="AC839" s="55"/>
      <c r="AD839" s="55"/>
      <c r="AE839" s="55"/>
      <c r="AF839" s="55"/>
      <c r="AG839" s="55"/>
      <c r="AH839" s="55"/>
      <c r="AI839" s="55"/>
      <c r="AJ839" s="55"/>
      <c r="AK839" s="55"/>
    </row>
    <row r="840" spans="2:37" ht="15.75" customHeight="1">
      <c r="B840" s="55"/>
      <c r="C840" s="55"/>
      <c r="D840" s="55"/>
      <c r="E840" s="55"/>
      <c r="F840" s="55"/>
      <c r="G840" s="55"/>
      <c r="H840" s="399"/>
      <c r="I840" s="55"/>
      <c r="J840" s="55"/>
      <c r="K840" s="55"/>
      <c r="L840" s="399"/>
      <c r="M840" s="399"/>
      <c r="N840" s="55"/>
      <c r="O840" s="55"/>
      <c r="P840" s="55"/>
      <c r="Q840" s="399"/>
      <c r="R840" s="399"/>
      <c r="S840" s="55"/>
      <c r="T840" s="55"/>
      <c r="U840" s="55"/>
      <c r="V840" s="399"/>
      <c r="W840" s="399"/>
      <c r="X840" s="55"/>
      <c r="Y840" s="55"/>
      <c r="Z840" s="55"/>
      <c r="AA840" s="399"/>
      <c r="AB840" s="399"/>
      <c r="AC840" s="55"/>
      <c r="AD840" s="55"/>
      <c r="AE840" s="55"/>
      <c r="AF840" s="55"/>
      <c r="AG840" s="55"/>
      <c r="AH840" s="55"/>
      <c r="AI840" s="55"/>
      <c r="AJ840" s="55"/>
      <c r="AK840" s="55"/>
    </row>
    <row r="841" spans="2:37" ht="15.75" customHeight="1">
      <c r="B841" s="55"/>
      <c r="C841" s="55"/>
      <c r="D841" s="55"/>
      <c r="E841" s="55"/>
      <c r="F841" s="55"/>
      <c r="G841" s="55"/>
      <c r="H841" s="399"/>
      <c r="I841" s="55"/>
      <c r="J841" s="55"/>
      <c r="K841" s="55"/>
      <c r="L841" s="399"/>
      <c r="M841" s="399"/>
      <c r="N841" s="55"/>
      <c r="O841" s="55"/>
      <c r="P841" s="55"/>
      <c r="Q841" s="399"/>
      <c r="R841" s="399"/>
      <c r="S841" s="55"/>
      <c r="T841" s="55"/>
      <c r="U841" s="55"/>
      <c r="V841" s="399"/>
      <c r="W841" s="399"/>
      <c r="X841" s="55"/>
      <c r="Y841" s="55"/>
      <c r="Z841" s="55"/>
      <c r="AA841" s="399"/>
      <c r="AB841" s="399"/>
      <c r="AC841" s="55"/>
      <c r="AD841" s="55"/>
      <c r="AE841" s="55"/>
      <c r="AF841" s="55"/>
      <c r="AG841" s="55"/>
      <c r="AH841" s="55"/>
      <c r="AI841" s="55"/>
      <c r="AJ841" s="55"/>
      <c r="AK841" s="55"/>
    </row>
    <row r="842" spans="2:37" ht="15.75" customHeight="1">
      <c r="B842" s="55"/>
      <c r="C842" s="55"/>
      <c r="D842" s="55"/>
      <c r="E842" s="55"/>
      <c r="F842" s="55"/>
      <c r="G842" s="55"/>
      <c r="H842" s="399"/>
      <c r="I842" s="55"/>
      <c r="J842" s="55"/>
      <c r="K842" s="55"/>
      <c r="L842" s="399"/>
      <c r="M842" s="399"/>
      <c r="N842" s="55"/>
      <c r="O842" s="55"/>
      <c r="P842" s="55"/>
      <c r="Q842" s="399"/>
      <c r="R842" s="399"/>
      <c r="S842" s="55"/>
      <c r="T842" s="55"/>
      <c r="U842" s="55"/>
      <c r="V842" s="399"/>
      <c r="W842" s="399"/>
      <c r="X842" s="55"/>
      <c r="Y842" s="55"/>
      <c r="Z842" s="55"/>
      <c r="AA842" s="399"/>
      <c r="AB842" s="399"/>
      <c r="AC842" s="55"/>
      <c r="AD842" s="55"/>
      <c r="AE842" s="55"/>
      <c r="AF842" s="55"/>
      <c r="AG842" s="55"/>
      <c r="AH842" s="55"/>
      <c r="AI842" s="55"/>
      <c r="AJ842" s="55"/>
      <c r="AK842" s="55"/>
    </row>
    <row r="843" spans="2:37" ht="15.75" customHeight="1">
      <c r="B843" s="55"/>
      <c r="C843" s="55"/>
      <c r="D843" s="55"/>
      <c r="E843" s="55"/>
      <c r="F843" s="55"/>
      <c r="G843" s="55"/>
      <c r="H843" s="399"/>
      <c r="I843" s="55"/>
      <c r="J843" s="55"/>
      <c r="K843" s="55"/>
      <c r="L843" s="399"/>
      <c r="M843" s="399"/>
      <c r="N843" s="55"/>
      <c r="O843" s="55"/>
      <c r="P843" s="55"/>
      <c r="Q843" s="399"/>
      <c r="R843" s="399"/>
      <c r="S843" s="55"/>
      <c r="T843" s="55"/>
      <c r="U843" s="55"/>
      <c r="V843" s="399"/>
      <c r="W843" s="399"/>
      <c r="X843" s="55"/>
      <c r="Y843" s="55"/>
      <c r="Z843" s="55"/>
      <c r="AA843" s="399"/>
      <c r="AB843" s="399"/>
      <c r="AC843" s="55"/>
      <c r="AD843" s="55"/>
      <c r="AE843" s="55"/>
      <c r="AF843" s="55"/>
      <c r="AG843" s="55"/>
      <c r="AH843" s="55"/>
      <c r="AI843" s="55"/>
      <c r="AJ843" s="55"/>
      <c r="AK843" s="55"/>
    </row>
    <row r="844" spans="2:37" ht="15.75" customHeight="1">
      <c r="B844" s="55"/>
      <c r="C844" s="55"/>
      <c r="D844" s="55"/>
      <c r="E844" s="55"/>
      <c r="F844" s="55"/>
      <c r="G844" s="55"/>
      <c r="H844" s="399"/>
      <c r="I844" s="55"/>
      <c r="J844" s="55"/>
      <c r="K844" s="55"/>
      <c r="L844" s="399"/>
      <c r="M844" s="399"/>
      <c r="N844" s="55"/>
      <c r="O844" s="55"/>
      <c r="P844" s="55"/>
      <c r="Q844" s="399"/>
      <c r="R844" s="399"/>
      <c r="S844" s="55"/>
      <c r="T844" s="55"/>
      <c r="U844" s="55"/>
      <c r="V844" s="399"/>
      <c r="W844" s="399"/>
      <c r="X844" s="55"/>
      <c r="Y844" s="55"/>
      <c r="Z844" s="55"/>
      <c r="AA844" s="399"/>
      <c r="AB844" s="399"/>
      <c r="AC844" s="55"/>
      <c r="AD844" s="55"/>
      <c r="AE844" s="55"/>
      <c r="AF844" s="55"/>
      <c r="AG844" s="55"/>
      <c r="AH844" s="55"/>
      <c r="AI844" s="55"/>
      <c r="AJ844" s="55"/>
      <c r="AK844" s="55"/>
    </row>
    <row r="845" spans="2:37" ht="15.75" customHeight="1">
      <c r="B845" s="55"/>
      <c r="C845" s="55"/>
      <c r="D845" s="55"/>
      <c r="E845" s="55"/>
      <c r="F845" s="55"/>
      <c r="G845" s="55"/>
      <c r="H845" s="399"/>
      <c r="I845" s="55"/>
      <c r="J845" s="55"/>
      <c r="K845" s="55"/>
      <c r="L845" s="399"/>
      <c r="M845" s="399"/>
      <c r="N845" s="55"/>
      <c r="O845" s="55"/>
      <c r="P845" s="55"/>
      <c r="Q845" s="399"/>
      <c r="R845" s="399"/>
      <c r="S845" s="55"/>
      <c r="T845" s="55"/>
      <c r="U845" s="55"/>
      <c r="V845" s="399"/>
      <c r="W845" s="399"/>
      <c r="X845" s="55"/>
      <c r="Y845" s="55"/>
      <c r="Z845" s="55"/>
      <c r="AA845" s="399"/>
      <c r="AB845" s="399"/>
      <c r="AC845" s="55"/>
      <c r="AD845" s="55"/>
      <c r="AE845" s="55"/>
      <c r="AF845" s="55"/>
      <c r="AG845" s="55"/>
      <c r="AH845" s="55"/>
      <c r="AI845" s="55"/>
      <c r="AJ845" s="55"/>
      <c r="AK845" s="55"/>
    </row>
    <row r="846" spans="2:37" ht="15.75" customHeight="1">
      <c r="B846" s="55"/>
      <c r="C846" s="55"/>
      <c r="D846" s="55"/>
      <c r="E846" s="55"/>
      <c r="F846" s="55"/>
      <c r="G846" s="55"/>
      <c r="H846" s="399"/>
      <c r="I846" s="55"/>
      <c r="J846" s="55"/>
      <c r="K846" s="55"/>
      <c r="L846" s="399"/>
      <c r="M846" s="399"/>
      <c r="N846" s="55"/>
      <c r="O846" s="55"/>
      <c r="P846" s="55"/>
      <c r="Q846" s="399"/>
      <c r="R846" s="399"/>
      <c r="S846" s="55"/>
      <c r="T846" s="55"/>
      <c r="U846" s="55"/>
      <c r="V846" s="399"/>
      <c r="W846" s="399"/>
      <c r="X846" s="55"/>
      <c r="Y846" s="55"/>
      <c r="Z846" s="55"/>
      <c r="AA846" s="399"/>
      <c r="AB846" s="399"/>
      <c r="AC846" s="55"/>
      <c r="AD846" s="55"/>
      <c r="AE846" s="55"/>
      <c r="AF846" s="55"/>
      <c r="AG846" s="55"/>
      <c r="AH846" s="55"/>
      <c r="AI846" s="55"/>
      <c r="AJ846" s="55"/>
      <c r="AK846" s="55"/>
    </row>
    <row r="847" spans="2:37" ht="15.75" customHeight="1">
      <c r="B847" s="55"/>
      <c r="C847" s="55"/>
      <c r="D847" s="55"/>
      <c r="E847" s="55"/>
      <c r="F847" s="55"/>
      <c r="G847" s="55"/>
      <c r="H847" s="399"/>
      <c r="I847" s="55"/>
      <c r="J847" s="55"/>
      <c r="K847" s="55"/>
      <c r="L847" s="399"/>
      <c r="M847" s="399"/>
      <c r="N847" s="55"/>
      <c r="O847" s="55"/>
      <c r="P847" s="55"/>
      <c r="Q847" s="399"/>
      <c r="R847" s="399"/>
      <c r="S847" s="55"/>
      <c r="T847" s="55"/>
      <c r="U847" s="55"/>
      <c r="V847" s="399"/>
      <c r="W847" s="399"/>
      <c r="X847" s="55"/>
      <c r="Y847" s="55"/>
      <c r="Z847" s="55"/>
      <c r="AA847" s="399"/>
      <c r="AB847" s="399"/>
      <c r="AC847" s="55"/>
      <c r="AD847" s="55"/>
      <c r="AE847" s="55"/>
      <c r="AF847" s="55"/>
      <c r="AG847" s="55"/>
      <c r="AH847" s="55"/>
      <c r="AI847" s="55"/>
      <c r="AJ847" s="55"/>
      <c r="AK847" s="55"/>
    </row>
    <row r="848" spans="2:37" ht="15.75" customHeight="1">
      <c r="B848" s="55"/>
      <c r="C848" s="55"/>
      <c r="D848" s="55"/>
      <c r="E848" s="55"/>
      <c r="F848" s="55"/>
      <c r="G848" s="55"/>
      <c r="H848" s="399"/>
      <c r="I848" s="55"/>
      <c r="J848" s="55"/>
      <c r="K848" s="55"/>
      <c r="L848" s="399"/>
      <c r="M848" s="399"/>
      <c r="N848" s="55"/>
      <c r="O848" s="55"/>
      <c r="P848" s="55"/>
      <c r="Q848" s="399"/>
      <c r="R848" s="399"/>
      <c r="S848" s="55"/>
      <c r="T848" s="55"/>
      <c r="U848" s="55"/>
      <c r="V848" s="399"/>
      <c r="W848" s="399"/>
      <c r="X848" s="55"/>
      <c r="Y848" s="55"/>
      <c r="Z848" s="55"/>
      <c r="AA848" s="399"/>
      <c r="AB848" s="399"/>
      <c r="AC848" s="55"/>
      <c r="AD848" s="55"/>
      <c r="AE848" s="55"/>
      <c r="AF848" s="55"/>
      <c r="AG848" s="55"/>
      <c r="AH848" s="55"/>
      <c r="AI848" s="55"/>
      <c r="AJ848" s="55"/>
      <c r="AK848" s="55"/>
    </row>
    <row r="849" spans="2:37" ht="15.75" customHeight="1">
      <c r="B849" s="55"/>
      <c r="C849" s="55"/>
      <c r="D849" s="55"/>
      <c r="E849" s="55"/>
      <c r="F849" s="55"/>
      <c r="G849" s="55"/>
      <c r="H849" s="399"/>
      <c r="I849" s="55"/>
      <c r="J849" s="55"/>
      <c r="K849" s="55"/>
      <c r="L849" s="399"/>
      <c r="M849" s="399"/>
      <c r="N849" s="55"/>
      <c r="O849" s="55"/>
      <c r="P849" s="55"/>
      <c r="Q849" s="399"/>
      <c r="R849" s="399"/>
      <c r="S849" s="55"/>
      <c r="T849" s="55"/>
      <c r="U849" s="55"/>
      <c r="V849" s="399"/>
      <c r="W849" s="399"/>
      <c r="X849" s="55"/>
      <c r="Y849" s="55"/>
      <c r="Z849" s="55"/>
      <c r="AA849" s="399"/>
      <c r="AB849" s="399"/>
      <c r="AC849" s="55"/>
      <c r="AD849" s="55"/>
      <c r="AE849" s="55"/>
      <c r="AF849" s="55"/>
      <c r="AG849" s="55"/>
      <c r="AH849" s="55"/>
      <c r="AI849" s="55"/>
      <c r="AJ849" s="55"/>
      <c r="AK849" s="55"/>
    </row>
    <row r="850" spans="2:37" ht="15.75" customHeight="1">
      <c r="B850" s="55"/>
      <c r="C850" s="55"/>
      <c r="D850" s="55"/>
      <c r="E850" s="55"/>
      <c r="F850" s="55"/>
      <c r="G850" s="55"/>
      <c r="H850" s="399"/>
      <c r="I850" s="55"/>
      <c r="J850" s="55"/>
      <c r="K850" s="55"/>
      <c r="L850" s="399"/>
      <c r="M850" s="399"/>
      <c r="N850" s="55"/>
      <c r="O850" s="55"/>
      <c r="P850" s="55"/>
      <c r="Q850" s="399"/>
      <c r="R850" s="399"/>
      <c r="S850" s="55"/>
      <c r="T850" s="55"/>
      <c r="U850" s="55"/>
      <c r="V850" s="399"/>
      <c r="W850" s="399"/>
      <c r="X850" s="55"/>
      <c r="Y850" s="55"/>
      <c r="Z850" s="55"/>
      <c r="AA850" s="399"/>
      <c r="AB850" s="399"/>
      <c r="AC850" s="55"/>
      <c r="AD850" s="55"/>
      <c r="AE850" s="55"/>
      <c r="AF850" s="55"/>
      <c r="AG850" s="55"/>
      <c r="AH850" s="55"/>
      <c r="AI850" s="55"/>
      <c r="AJ850" s="55"/>
      <c r="AK850" s="55"/>
    </row>
    <row r="851" spans="2:37" ht="15.75" customHeight="1">
      <c r="B851" s="55"/>
      <c r="C851" s="55"/>
      <c r="D851" s="55"/>
      <c r="E851" s="55"/>
      <c r="F851" s="55"/>
      <c r="G851" s="55"/>
      <c r="H851" s="399"/>
      <c r="I851" s="55"/>
      <c r="J851" s="55"/>
      <c r="K851" s="55"/>
      <c r="L851" s="399"/>
      <c r="M851" s="399"/>
      <c r="N851" s="55"/>
      <c r="O851" s="55"/>
      <c r="P851" s="55"/>
      <c r="Q851" s="399"/>
      <c r="R851" s="399"/>
      <c r="S851" s="55"/>
      <c r="T851" s="55"/>
      <c r="U851" s="55"/>
      <c r="V851" s="399"/>
      <c r="W851" s="399"/>
      <c r="X851" s="55"/>
      <c r="Y851" s="55"/>
      <c r="Z851" s="55"/>
      <c r="AA851" s="399"/>
      <c r="AB851" s="399"/>
      <c r="AC851" s="55"/>
      <c r="AD851" s="55"/>
      <c r="AE851" s="55"/>
      <c r="AF851" s="55"/>
      <c r="AG851" s="55"/>
      <c r="AH851" s="55"/>
      <c r="AI851" s="55"/>
      <c r="AJ851" s="55"/>
      <c r="AK851" s="55"/>
    </row>
    <row r="852" spans="2:37" ht="15.75" customHeight="1">
      <c r="B852" s="55"/>
      <c r="C852" s="55"/>
      <c r="D852" s="55"/>
      <c r="E852" s="55"/>
      <c r="F852" s="55"/>
      <c r="G852" s="55"/>
      <c r="H852" s="399"/>
      <c r="I852" s="55"/>
      <c r="J852" s="55"/>
      <c r="K852" s="55"/>
      <c r="L852" s="399"/>
      <c r="M852" s="399"/>
      <c r="N852" s="55"/>
      <c r="O852" s="55"/>
      <c r="P852" s="55"/>
      <c r="Q852" s="399"/>
      <c r="R852" s="399"/>
      <c r="S852" s="55"/>
      <c r="T852" s="55"/>
      <c r="U852" s="55"/>
      <c r="V852" s="399"/>
      <c r="W852" s="399"/>
      <c r="X852" s="55"/>
      <c r="Y852" s="55"/>
      <c r="Z852" s="55"/>
      <c r="AA852" s="399"/>
      <c r="AB852" s="399"/>
      <c r="AC852" s="55"/>
      <c r="AD852" s="55"/>
      <c r="AE852" s="55"/>
      <c r="AF852" s="55"/>
      <c r="AG852" s="55"/>
      <c r="AH852" s="55"/>
      <c r="AI852" s="55"/>
      <c r="AJ852" s="55"/>
      <c r="AK852" s="55"/>
    </row>
    <row r="853" spans="2:37" ht="15.75" customHeight="1">
      <c r="B853" s="55"/>
      <c r="C853" s="55"/>
      <c r="D853" s="55"/>
      <c r="E853" s="55"/>
      <c r="F853" s="55"/>
      <c r="G853" s="55"/>
      <c r="H853" s="399"/>
      <c r="I853" s="55"/>
      <c r="J853" s="55"/>
      <c r="K853" s="55"/>
      <c r="L853" s="399"/>
      <c r="M853" s="399"/>
      <c r="N853" s="55"/>
      <c r="O853" s="55"/>
      <c r="P853" s="55"/>
      <c r="Q853" s="399"/>
      <c r="R853" s="399"/>
      <c r="S853" s="55"/>
      <c r="T853" s="55"/>
      <c r="U853" s="55"/>
      <c r="V853" s="399"/>
      <c r="W853" s="399"/>
      <c r="X853" s="55"/>
      <c r="Y853" s="55"/>
      <c r="Z853" s="55"/>
      <c r="AA853" s="399"/>
      <c r="AB853" s="399"/>
      <c r="AC853" s="55"/>
      <c r="AD853" s="55"/>
      <c r="AE853" s="55"/>
      <c r="AF853" s="55"/>
      <c r="AG853" s="55"/>
      <c r="AH853" s="55"/>
      <c r="AI853" s="55"/>
      <c r="AJ853" s="55"/>
      <c r="AK853" s="55"/>
    </row>
    <row r="854" spans="2:37" ht="15.75" customHeight="1">
      <c r="B854" s="55"/>
      <c r="C854" s="55"/>
      <c r="D854" s="55"/>
      <c r="E854" s="55"/>
      <c r="F854" s="55"/>
      <c r="G854" s="55"/>
      <c r="H854" s="399"/>
      <c r="I854" s="55"/>
      <c r="J854" s="55"/>
      <c r="K854" s="55"/>
      <c r="L854" s="399"/>
      <c r="M854" s="399"/>
      <c r="N854" s="55"/>
      <c r="O854" s="55"/>
      <c r="P854" s="55"/>
      <c r="Q854" s="399"/>
      <c r="R854" s="399"/>
      <c r="S854" s="55"/>
      <c r="T854" s="55"/>
      <c r="U854" s="55"/>
      <c r="V854" s="399"/>
      <c r="W854" s="399"/>
      <c r="X854" s="55"/>
      <c r="Y854" s="55"/>
      <c r="Z854" s="55"/>
      <c r="AA854" s="399"/>
      <c r="AB854" s="399"/>
      <c r="AC854" s="55"/>
      <c r="AD854" s="55"/>
      <c r="AE854" s="55"/>
      <c r="AF854" s="55"/>
      <c r="AG854" s="55"/>
      <c r="AH854" s="55"/>
      <c r="AI854" s="55"/>
      <c r="AJ854" s="55"/>
      <c r="AK854" s="55"/>
    </row>
    <row r="855" spans="2:37" ht="15.75" customHeight="1">
      <c r="B855" s="55"/>
      <c r="C855" s="55"/>
      <c r="D855" s="55"/>
      <c r="E855" s="55"/>
      <c r="F855" s="55"/>
      <c r="G855" s="55"/>
      <c r="H855" s="399"/>
      <c r="I855" s="55"/>
      <c r="J855" s="55"/>
      <c r="K855" s="55"/>
      <c r="L855" s="399"/>
      <c r="M855" s="399"/>
      <c r="N855" s="55"/>
      <c r="O855" s="55"/>
      <c r="P855" s="55"/>
      <c r="Q855" s="399"/>
      <c r="R855" s="399"/>
      <c r="S855" s="55"/>
      <c r="T855" s="55"/>
      <c r="U855" s="55"/>
      <c r="V855" s="399"/>
      <c r="W855" s="399"/>
      <c r="X855" s="55"/>
      <c r="Y855" s="55"/>
      <c r="Z855" s="55"/>
      <c r="AA855" s="399"/>
      <c r="AB855" s="399"/>
      <c r="AC855" s="55"/>
      <c r="AD855" s="55"/>
      <c r="AE855" s="55"/>
      <c r="AF855" s="55"/>
      <c r="AG855" s="55"/>
      <c r="AH855" s="55"/>
      <c r="AI855" s="55"/>
      <c r="AJ855" s="55"/>
      <c r="AK855" s="55"/>
    </row>
    <row r="856" spans="2:37" ht="15.75" customHeight="1">
      <c r="B856" s="55"/>
      <c r="C856" s="55"/>
      <c r="D856" s="55"/>
      <c r="E856" s="55"/>
      <c r="F856" s="55"/>
      <c r="G856" s="55"/>
      <c r="H856" s="399"/>
      <c r="I856" s="55"/>
      <c r="J856" s="55"/>
      <c r="K856" s="55"/>
      <c r="L856" s="399"/>
      <c r="M856" s="399"/>
      <c r="N856" s="55"/>
      <c r="O856" s="55"/>
      <c r="P856" s="55"/>
      <c r="Q856" s="399"/>
      <c r="R856" s="399"/>
      <c r="S856" s="55"/>
      <c r="T856" s="55"/>
      <c r="U856" s="55"/>
      <c r="V856" s="399"/>
      <c r="W856" s="399"/>
      <c r="X856" s="55"/>
      <c r="Y856" s="55"/>
      <c r="Z856" s="55"/>
      <c r="AA856" s="399"/>
      <c r="AB856" s="399"/>
      <c r="AC856" s="55"/>
      <c r="AD856" s="55"/>
      <c r="AE856" s="55"/>
      <c r="AF856" s="55"/>
      <c r="AG856" s="55"/>
      <c r="AH856" s="55"/>
      <c r="AI856" s="55"/>
      <c r="AJ856" s="55"/>
      <c r="AK856" s="55"/>
    </row>
    <row r="857" spans="2:37" ht="15.75" customHeight="1">
      <c r="B857" s="55"/>
      <c r="C857" s="55"/>
      <c r="D857" s="55"/>
      <c r="E857" s="55"/>
      <c r="F857" s="55"/>
      <c r="G857" s="55"/>
      <c r="H857" s="399"/>
      <c r="I857" s="55"/>
      <c r="J857" s="55"/>
      <c r="K857" s="55"/>
      <c r="L857" s="399"/>
      <c r="M857" s="399"/>
      <c r="N857" s="55"/>
      <c r="O857" s="55"/>
      <c r="P857" s="55"/>
      <c r="Q857" s="399"/>
      <c r="R857" s="399"/>
      <c r="S857" s="55"/>
      <c r="T857" s="55"/>
      <c r="U857" s="55"/>
      <c r="V857" s="399"/>
      <c r="W857" s="399"/>
      <c r="X857" s="55"/>
      <c r="Y857" s="55"/>
      <c r="Z857" s="55"/>
      <c r="AA857" s="399"/>
      <c r="AB857" s="399"/>
      <c r="AC857" s="55"/>
      <c r="AD857" s="55"/>
      <c r="AE857" s="55"/>
      <c r="AF857" s="55"/>
      <c r="AG857" s="55"/>
      <c r="AH857" s="55"/>
      <c r="AI857" s="55"/>
      <c r="AJ857" s="55"/>
      <c r="AK857" s="55"/>
    </row>
    <row r="858" spans="2:37" ht="15.75" customHeight="1">
      <c r="B858" s="55"/>
      <c r="C858" s="55"/>
      <c r="D858" s="55"/>
      <c r="E858" s="55"/>
      <c r="F858" s="55"/>
      <c r="G858" s="55"/>
      <c r="H858" s="399"/>
      <c r="I858" s="55"/>
      <c r="J858" s="55"/>
      <c r="K858" s="55"/>
      <c r="L858" s="399"/>
      <c r="M858" s="399"/>
      <c r="N858" s="55"/>
      <c r="O858" s="55"/>
      <c r="P858" s="55"/>
      <c r="Q858" s="399"/>
      <c r="R858" s="399"/>
      <c r="S858" s="55"/>
      <c r="T858" s="55"/>
      <c r="U858" s="55"/>
      <c r="V858" s="399"/>
      <c r="W858" s="399"/>
      <c r="X858" s="55"/>
      <c r="Y858" s="55"/>
      <c r="Z858" s="55"/>
      <c r="AA858" s="399"/>
      <c r="AB858" s="399"/>
      <c r="AC858" s="55"/>
      <c r="AD858" s="55"/>
      <c r="AE858" s="55"/>
      <c r="AF858" s="55"/>
      <c r="AG858" s="55"/>
      <c r="AH858" s="55"/>
      <c r="AI858" s="55"/>
      <c r="AJ858" s="55"/>
      <c r="AK858" s="55"/>
    </row>
    <row r="859" spans="2:37" ht="15.75" customHeight="1">
      <c r="B859" s="55"/>
      <c r="C859" s="55"/>
      <c r="D859" s="55"/>
      <c r="E859" s="55"/>
      <c r="F859" s="55"/>
      <c r="G859" s="55"/>
      <c r="H859" s="399"/>
      <c r="I859" s="55"/>
      <c r="J859" s="55"/>
      <c r="K859" s="55"/>
      <c r="L859" s="399"/>
      <c r="M859" s="399"/>
      <c r="N859" s="55"/>
      <c r="O859" s="55"/>
      <c r="P859" s="55"/>
      <c r="Q859" s="399"/>
      <c r="R859" s="399"/>
      <c r="S859" s="55"/>
      <c r="T859" s="55"/>
      <c r="U859" s="55"/>
      <c r="V859" s="399"/>
      <c r="W859" s="399"/>
      <c r="X859" s="55"/>
      <c r="Y859" s="55"/>
      <c r="Z859" s="55"/>
      <c r="AA859" s="399"/>
      <c r="AB859" s="399"/>
      <c r="AC859" s="55"/>
      <c r="AD859" s="55"/>
      <c r="AE859" s="55"/>
      <c r="AF859" s="55"/>
      <c r="AG859" s="55"/>
      <c r="AH859" s="55"/>
      <c r="AI859" s="55"/>
      <c r="AJ859" s="55"/>
      <c r="AK859" s="55"/>
    </row>
    <row r="860" spans="2:37" ht="15.75" customHeight="1">
      <c r="B860" s="55"/>
      <c r="C860" s="55"/>
      <c r="D860" s="55"/>
      <c r="E860" s="55"/>
      <c r="F860" s="55"/>
      <c r="G860" s="55"/>
      <c r="H860" s="399"/>
      <c r="I860" s="55"/>
      <c r="J860" s="55"/>
      <c r="K860" s="55"/>
      <c r="L860" s="399"/>
      <c r="M860" s="399"/>
      <c r="N860" s="55"/>
      <c r="O860" s="55"/>
      <c r="P860" s="55"/>
      <c r="Q860" s="399"/>
      <c r="R860" s="399"/>
      <c r="S860" s="55"/>
      <c r="T860" s="55"/>
      <c r="U860" s="55"/>
      <c r="V860" s="399"/>
      <c r="W860" s="399"/>
      <c r="X860" s="55"/>
      <c r="Y860" s="55"/>
      <c r="Z860" s="55"/>
      <c r="AA860" s="399"/>
      <c r="AB860" s="399"/>
      <c r="AC860" s="55"/>
      <c r="AD860" s="55"/>
      <c r="AE860" s="55"/>
      <c r="AF860" s="55"/>
      <c r="AG860" s="55"/>
      <c r="AH860" s="55"/>
      <c r="AI860" s="55"/>
      <c r="AJ860" s="55"/>
      <c r="AK860" s="55"/>
    </row>
    <row r="861" spans="2:37" ht="15.75" customHeight="1">
      <c r="B861" s="55"/>
      <c r="C861" s="55"/>
      <c r="D861" s="55"/>
      <c r="E861" s="55"/>
      <c r="F861" s="55"/>
      <c r="G861" s="55"/>
      <c r="H861" s="399"/>
      <c r="I861" s="55"/>
      <c r="J861" s="55"/>
      <c r="K861" s="55"/>
      <c r="L861" s="399"/>
      <c r="M861" s="399"/>
      <c r="N861" s="55"/>
      <c r="O861" s="55"/>
      <c r="P861" s="55"/>
      <c r="Q861" s="399"/>
      <c r="R861" s="399"/>
      <c r="S861" s="55"/>
      <c r="T861" s="55"/>
      <c r="U861" s="55"/>
      <c r="V861" s="399"/>
      <c r="W861" s="399"/>
      <c r="X861" s="55"/>
      <c r="Y861" s="55"/>
      <c r="Z861" s="55"/>
      <c r="AA861" s="399"/>
      <c r="AB861" s="399"/>
      <c r="AC861" s="55"/>
      <c r="AD861" s="55"/>
      <c r="AE861" s="55"/>
      <c r="AF861" s="55"/>
      <c r="AG861" s="55"/>
      <c r="AH861" s="55"/>
      <c r="AI861" s="55"/>
      <c r="AJ861" s="55"/>
      <c r="AK861" s="55"/>
    </row>
    <row r="862" spans="2:37" ht="15.75" customHeight="1">
      <c r="B862" s="55"/>
      <c r="C862" s="55"/>
      <c r="D862" s="55"/>
      <c r="E862" s="55"/>
      <c r="F862" s="55"/>
      <c r="G862" s="55"/>
      <c r="H862" s="399"/>
      <c r="I862" s="55"/>
      <c r="J862" s="55"/>
      <c r="K862" s="55"/>
      <c r="L862" s="399"/>
      <c r="M862" s="399"/>
      <c r="N862" s="55"/>
      <c r="O862" s="55"/>
      <c r="P862" s="55"/>
      <c r="Q862" s="399"/>
      <c r="R862" s="399"/>
      <c r="S862" s="55"/>
      <c r="T862" s="55"/>
      <c r="U862" s="55"/>
      <c r="V862" s="399"/>
      <c r="W862" s="399"/>
      <c r="X862" s="55"/>
      <c r="Y862" s="55"/>
      <c r="Z862" s="55"/>
      <c r="AA862" s="399"/>
      <c r="AB862" s="399"/>
      <c r="AC862" s="55"/>
      <c r="AD862" s="55"/>
      <c r="AE862" s="55"/>
      <c r="AF862" s="55"/>
      <c r="AG862" s="55"/>
      <c r="AH862" s="55"/>
      <c r="AI862" s="55"/>
      <c r="AJ862" s="55"/>
      <c r="AK862" s="55"/>
    </row>
    <row r="863" spans="2:37" ht="15.75" customHeight="1">
      <c r="B863" s="55"/>
      <c r="C863" s="55"/>
      <c r="D863" s="55"/>
      <c r="E863" s="55"/>
      <c r="F863" s="55"/>
      <c r="G863" s="55"/>
      <c r="H863" s="399"/>
      <c r="I863" s="55"/>
      <c r="J863" s="55"/>
      <c r="K863" s="55"/>
      <c r="L863" s="399"/>
      <c r="M863" s="399"/>
      <c r="N863" s="55"/>
      <c r="O863" s="55"/>
      <c r="P863" s="55"/>
      <c r="Q863" s="399"/>
      <c r="R863" s="399"/>
      <c r="S863" s="55"/>
      <c r="T863" s="55"/>
      <c r="U863" s="55"/>
      <c r="V863" s="399"/>
      <c r="W863" s="399"/>
      <c r="X863" s="55"/>
      <c r="Y863" s="55"/>
      <c r="Z863" s="55"/>
      <c r="AA863" s="399"/>
      <c r="AB863" s="399"/>
      <c r="AC863" s="55"/>
      <c r="AD863" s="55"/>
      <c r="AE863" s="55"/>
      <c r="AF863" s="55"/>
      <c r="AG863" s="55"/>
      <c r="AH863" s="55"/>
      <c r="AI863" s="55"/>
      <c r="AJ863" s="55"/>
      <c r="AK863" s="55"/>
    </row>
    <row r="864" spans="2:37" ht="15.75" customHeight="1">
      <c r="B864" s="55"/>
      <c r="C864" s="55"/>
      <c r="D864" s="55"/>
      <c r="E864" s="55"/>
      <c r="F864" s="55"/>
      <c r="G864" s="55"/>
      <c r="H864" s="399"/>
      <c r="I864" s="55"/>
      <c r="J864" s="55"/>
      <c r="K864" s="55"/>
      <c r="L864" s="399"/>
      <c r="M864" s="399"/>
      <c r="N864" s="55"/>
      <c r="O864" s="55"/>
      <c r="P864" s="55"/>
      <c r="Q864" s="399"/>
      <c r="R864" s="399"/>
      <c r="S864" s="55"/>
      <c r="T864" s="55"/>
      <c r="U864" s="55"/>
      <c r="V864" s="399"/>
      <c r="W864" s="399"/>
      <c r="X864" s="55"/>
      <c r="Y864" s="55"/>
      <c r="Z864" s="55"/>
      <c r="AA864" s="399"/>
      <c r="AB864" s="399"/>
      <c r="AC864" s="55"/>
      <c r="AD864" s="55"/>
      <c r="AE864" s="55"/>
      <c r="AF864" s="55"/>
      <c r="AG864" s="55"/>
      <c r="AH864" s="55"/>
      <c r="AI864" s="55"/>
      <c r="AJ864" s="55"/>
      <c r="AK864" s="55"/>
    </row>
    <row r="865" spans="2:37" ht="15.75" customHeight="1">
      <c r="B865" s="55"/>
      <c r="C865" s="55"/>
      <c r="D865" s="55"/>
      <c r="E865" s="55"/>
      <c r="F865" s="55"/>
      <c r="G865" s="55"/>
      <c r="H865" s="399"/>
      <c r="I865" s="55"/>
      <c r="J865" s="55"/>
      <c r="K865" s="55"/>
      <c r="L865" s="399"/>
      <c r="M865" s="399"/>
      <c r="N865" s="55"/>
      <c r="O865" s="55"/>
      <c r="P865" s="55"/>
      <c r="Q865" s="399"/>
      <c r="R865" s="399"/>
      <c r="S865" s="55"/>
      <c r="T865" s="55"/>
      <c r="U865" s="55"/>
      <c r="V865" s="399"/>
      <c r="W865" s="399"/>
      <c r="X865" s="55"/>
      <c r="Y865" s="55"/>
      <c r="Z865" s="55"/>
      <c r="AA865" s="399"/>
      <c r="AB865" s="399"/>
      <c r="AC865" s="55"/>
      <c r="AD865" s="55"/>
      <c r="AE865" s="55"/>
      <c r="AF865" s="55"/>
      <c r="AG865" s="55"/>
      <c r="AH865" s="55"/>
      <c r="AI865" s="55"/>
      <c r="AJ865" s="55"/>
      <c r="AK865" s="55"/>
    </row>
    <row r="866" spans="2:37" ht="15.75" customHeight="1">
      <c r="B866" s="55"/>
      <c r="C866" s="55"/>
      <c r="D866" s="55"/>
      <c r="E866" s="55"/>
      <c r="F866" s="55"/>
      <c r="G866" s="55"/>
      <c r="H866" s="399"/>
      <c r="I866" s="55"/>
      <c r="J866" s="55"/>
      <c r="K866" s="55"/>
      <c r="L866" s="399"/>
      <c r="M866" s="399"/>
      <c r="N866" s="55"/>
      <c r="O866" s="55"/>
      <c r="P866" s="55"/>
      <c r="Q866" s="399"/>
      <c r="R866" s="399"/>
      <c r="S866" s="55"/>
      <c r="T866" s="55"/>
      <c r="U866" s="55"/>
      <c r="V866" s="399"/>
      <c r="W866" s="399"/>
      <c r="X866" s="55"/>
      <c r="Y866" s="55"/>
      <c r="Z866" s="55"/>
      <c r="AA866" s="399"/>
      <c r="AB866" s="399"/>
      <c r="AC866" s="55"/>
      <c r="AD866" s="55"/>
      <c r="AE866" s="55"/>
      <c r="AF866" s="55"/>
      <c r="AG866" s="55"/>
      <c r="AH866" s="55"/>
      <c r="AI866" s="55"/>
      <c r="AJ866" s="55"/>
      <c r="AK866" s="55"/>
    </row>
    <row r="867" spans="2:37" ht="15.75" customHeight="1">
      <c r="B867" s="55"/>
      <c r="C867" s="55"/>
      <c r="D867" s="55"/>
      <c r="E867" s="55"/>
      <c r="F867" s="55"/>
      <c r="G867" s="55"/>
      <c r="H867" s="399"/>
      <c r="I867" s="55"/>
      <c r="J867" s="55"/>
      <c r="K867" s="55"/>
      <c r="L867" s="399"/>
      <c r="M867" s="399"/>
      <c r="N867" s="55"/>
      <c r="O867" s="55"/>
      <c r="P867" s="55"/>
      <c r="Q867" s="399"/>
      <c r="R867" s="399"/>
      <c r="S867" s="55"/>
      <c r="T867" s="55"/>
      <c r="U867" s="55"/>
      <c r="V867" s="399"/>
      <c r="W867" s="399"/>
      <c r="X867" s="55"/>
      <c r="Y867" s="55"/>
      <c r="Z867" s="55"/>
      <c r="AA867" s="399"/>
      <c r="AB867" s="399"/>
      <c r="AC867" s="55"/>
      <c r="AD867" s="55"/>
      <c r="AE867" s="55"/>
      <c r="AF867" s="55"/>
      <c r="AG867" s="55"/>
      <c r="AH867" s="55"/>
      <c r="AI867" s="55"/>
      <c r="AJ867" s="55"/>
      <c r="AK867" s="55"/>
    </row>
    <row r="868" spans="2:37" ht="15.75" customHeight="1">
      <c r="B868" s="55"/>
      <c r="C868" s="55"/>
      <c r="D868" s="55"/>
      <c r="E868" s="55"/>
      <c r="F868" s="55"/>
      <c r="G868" s="55"/>
      <c r="H868" s="399"/>
      <c r="I868" s="55"/>
      <c r="J868" s="55"/>
      <c r="K868" s="55"/>
      <c r="L868" s="399"/>
      <c r="M868" s="399"/>
      <c r="N868" s="55"/>
      <c r="O868" s="55"/>
      <c r="P868" s="55"/>
      <c r="Q868" s="399"/>
      <c r="R868" s="399"/>
      <c r="S868" s="55"/>
      <c r="T868" s="55"/>
      <c r="U868" s="55"/>
      <c r="V868" s="399"/>
      <c r="W868" s="399"/>
      <c r="X868" s="55"/>
      <c r="Y868" s="55"/>
      <c r="Z868" s="55"/>
      <c r="AA868" s="399"/>
      <c r="AB868" s="399"/>
      <c r="AC868" s="55"/>
      <c r="AD868" s="55"/>
      <c r="AE868" s="55"/>
      <c r="AF868" s="55"/>
      <c r="AG868" s="55"/>
      <c r="AH868" s="55"/>
      <c r="AI868" s="55"/>
      <c r="AJ868" s="55"/>
      <c r="AK868" s="55"/>
    </row>
    <row r="869" spans="2:37" ht="15.75" customHeight="1">
      <c r="B869" s="55"/>
      <c r="C869" s="55"/>
      <c r="D869" s="55"/>
      <c r="E869" s="55"/>
      <c r="F869" s="55"/>
      <c r="G869" s="55"/>
      <c r="H869" s="399"/>
      <c r="I869" s="55"/>
      <c r="J869" s="55"/>
      <c r="K869" s="55"/>
      <c r="L869" s="399"/>
      <c r="M869" s="399"/>
      <c r="N869" s="55"/>
      <c r="O869" s="55"/>
      <c r="P869" s="55"/>
      <c r="Q869" s="399"/>
      <c r="R869" s="399"/>
      <c r="S869" s="55"/>
      <c r="T869" s="55"/>
      <c r="U869" s="55"/>
      <c r="V869" s="399"/>
      <c r="W869" s="399"/>
      <c r="X869" s="55"/>
      <c r="Y869" s="55"/>
      <c r="Z869" s="55"/>
      <c r="AA869" s="399"/>
      <c r="AB869" s="399"/>
      <c r="AC869" s="55"/>
      <c r="AD869" s="55"/>
      <c r="AE869" s="55"/>
      <c r="AF869" s="55"/>
      <c r="AG869" s="55"/>
      <c r="AH869" s="55"/>
      <c r="AI869" s="55"/>
      <c r="AJ869" s="55"/>
      <c r="AK869" s="55"/>
    </row>
    <row r="870" spans="2:37" ht="15.75" customHeight="1">
      <c r="B870" s="55"/>
      <c r="C870" s="55"/>
      <c r="D870" s="55"/>
      <c r="E870" s="55"/>
      <c r="F870" s="55"/>
      <c r="G870" s="55"/>
      <c r="H870" s="399"/>
      <c r="I870" s="55"/>
      <c r="J870" s="55"/>
      <c r="K870" s="55"/>
      <c r="L870" s="399"/>
      <c r="M870" s="399"/>
      <c r="N870" s="55"/>
      <c r="O870" s="55"/>
      <c r="P870" s="55"/>
      <c r="Q870" s="399"/>
      <c r="R870" s="399"/>
      <c r="S870" s="55"/>
      <c r="T870" s="55"/>
      <c r="U870" s="55"/>
      <c r="V870" s="399"/>
      <c r="W870" s="399"/>
      <c r="X870" s="55"/>
      <c r="Y870" s="55"/>
      <c r="Z870" s="55"/>
      <c r="AA870" s="399"/>
      <c r="AB870" s="399"/>
      <c r="AC870" s="55"/>
      <c r="AD870" s="55"/>
      <c r="AE870" s="55"/>
      <c r="AF870" s="55"/>
      <c r="AG870" s="55"/>
      <c r="AH870" s="55"/>
      <c r="AI870" s="55"/>
      <c r="AJ870" s="55"/>
      <c r="AK870" s="55"/>
    </row>
    <row r="871" spans="2:37" ht="15.75" customHeight="1">
      <c r="B871" s="55"/>
      <c r="C871" s="55"/>
      <c r="D871" s="55"/>
      <c r="E871" s="55"/>
      <c r="F871" s="55"/>
      <c r="G871" s="55"/>
      <c r="H871" s="399"/>
      <c r="I871" s="55"/>
      <c r="J871" s="55"/>
      <c r="K871" s="55"/>
      <c r="L871" s="399"/>
      <c r="M871" s="399"/>
      <c r="N871" s="55"/>
      <c r="O871" s="55"/>
      <c r="P871" s="55"/>
      <c r="Q871" s="399"/>
      <c r="R871" s="399"/>
      <c r="S871" s="55"/>
      <c r="T871" s="55"/>
      <c r="U871" s="55"/>
      <c r="V871" s="399"/>
      <c r="W871" s="399"/>
      <c r="X871" s="55"/>
      <c r="Y871" s="55"/>
      <c r="Z871" s="55"/>
      <c r="AA871" s="399"/>
      <c r="AB871" s="399"/>
      <c r="AC871" s="55"/>
      <c r="AD871" s="55"/>
      <c r="AE871" s="55"/>
      <c r="AF871" s="55"/>
      <c r="AG871" s="55"/>
      <c r="AH871" s="55"/>
      <c r="AI871" s="55"/>
      <c r="AJ871" s="55"/>
      <c r="AK871" s="55"/>
    </row>
    <row r="872" spans="2:37" ht="15.75" customHeight="1">
      <c r="B872" s="55"/>
      <c r="C872" s="55"/>
      <c r="D872" s="55"/>
      <c r="E872" s="55"/>
      <c r="F872" s="55"/>
      <c r="G872" s="55"/>
      <c r="H872" s="399"/>
      <c r="I872" s="55"/>
      <c r="J872" s="55"/>
      <c r="K872" s="55"/>
      <c r="L872" s="399"/>
      <c r="M872" s="399"/>
      <c r="N872" s="55"/>
      <c r="O872" s="55"/>
      <c r="P872" s="55"/>
      <c r="Q872" s="399"/>
      <c r="R872" s="399"/>
      <c r="S872" s="55"/>
      <c r="T872" s="55"/>
      <c r="U872" s="55"/>
      <c r="V872" s="399"/>
      <c r="W872" s="399"/>
      <c r="X872" s="55"/>
      <c r="Y872" s="55"/>
      <c r="Z872" s="55"/>
      <c r="AA872" s="399"/>
      <c r="AB872" s="399"/>
      <c r="AC872" s="55"/>
      <c r="AD872" s="55"/>
      <c r="AE872" s="55"/>
      <c r="AF872" s="55"/>
      <c r="AG872" s="55"/>
      <c r="AH872" s="55"/>
      <c r="AI872" s="55"/>
      <c r="AJ872" s="55"/>
      <c r="AK872" s="55"/>
    </row>
    <row r="873" spans="2:37" ht="15.75" customHeight="1">
      <c r="B873" s="55"/>
      <c r="C873" s="55"/>
      <c r="D873" s="55"/>
      <c r="E873" s="55"/>
      <c r="F873" s="55"/>
      <c r="G873" s="55"/>
      <c r="H873" s="399"/>
      <c r="I873" s="55"/>
      <c r="J873" s="55"/>
      <c r="K873" s="55"/>
      <c r="L873" s="399"/>
      <c r="M873" s="399"/>
      <c r="N873" s="55"/>
      <c r="O873" s="55"/>
      <c r="P873" s="55"/>
      <c r="Q873" s="399"/>
      <c r="R873" s="399"/>
      <c r="S873" s="55"/>
      <c r="T873" s="55"/>
      <c r="U873" s="55"/>
      <c r="V873" s="399"/>
      <c r="W873" s="399"/>
      <c r="X873" s="55"/>
      <c r="Y873" s="55"/>
      <c r="Z873" s="55"/>
      <c r="AA873" s="399"/>
      <c r="AB873" s="399"/>
      <c r="AC873" s="55"/>
      <c r="AD873" s="55"/>
      <c r="AE873" s="55"/>
      <c r="AF873" s="55"/>
      <c r="AG873" s="55"/>
      <c r="AH873" s="55"/>
      <c r="AI873" s="55"/>
      <c r="AJ873" s="55"/>
      <c r="AK873" s="55"/>
    </row>
    <row r="874" spans="2:37" ht="15.75" customHeight="1">
      <c r="B874" s="55"/>
      <c r="C874" s="55"/>
      <c r="D874" s="55"/>
      <c r="E874" s="55"/>
      <c r="F874" s="55"/>
      <c r="G874" s="55"/>
      <c r="H874" s="399"/>
      <c r="I874" s="55"/>
      <c r="J874" s="55"/>
      <c r="K874" s="55"/>
      <c r="L874" s="399"/>
      <c r="M874" s="399"/>
      <c r="N874" s="55"/>
      <c r="O874" s="55"/>
      <c r="P874" s="55"/>
      <c r="Q874" s="399"/>
      <c r="R874" s="399"/>
      <c r="S874" s="55"/>
      <c r="T874" s="55"/>
      <c r="U874" s="55"/>
      <c r="V874" s="399"/>
      <c r="W874" s="399"/>
      <c r="X874" s="55"/>
      <c r="Y874" s="55"/>
      <c r="Z874" s="55"/>
      <c r="AA874" s="399"/>
      <c r="AB874" s="399"/>
      <c r="AC874" s="55"/>
      <c r="AD874" s="55"/>
      <c r="AE874" s="55"/>
      <c r="AF874" s="55"/>
      <c r="AG874" s="55"/>
      <c r="AH874" s="55"/>
      <c r="AI874" s="55"/>
      <c r="AJ874" s="55"/>
      <c r="AK874" s="55"/>
    </row>
    <row r="875" spans="2:37" ht="15.75" customHeight="1">
      <c r="B875" s="55"/>
      <c r="C875" s="55"/>
      <c r="D875" s="55"/>
      <c r="E875" s="55"/>
      <c r="F875" s="55"/>
      <c r="G875" s="55"/>
      <c r="H875" s="399"/>
      <c r="I875" s="55"/>
      <c r="J875" s="55"/>
      <c r="K875" s="55"/>
      <c r="L875" s="399"/>
      <c r="M875" s="399"/>
      <c r="N875" s="55"/>
      <c r="O875" s="55"/>
      <c r="P875" s="55"/>
      <c r="Q875" s="399"/>
      <c r="R875" s="399"/>
      <c r="S875" s="55"/>
      <c r="T875" s="55"/>
      <c r="U875" s="55"/>
      <c r="V875" s="399"/>
      <c r="W875" s="399"/>
      <c r="X875" s="55"/>
      <c r="Y875" s="55"/>
      <c r="Z875" s="55"/>
      <c r="AA875" s="399"/>
      <c r="AB875" s="399"/>
      <c r="AC875" s="55"/>
      <c r="AD875" s="55"/>
      <c r="AE875" s="55"/>
      <c r="AF875" s="55"/>
      <c r="AG875" s="55"/>
      <c r="AH875" s="55"/>
      <c r="AI875" s="55"/>
      <c r="AJ875" s="55"/>
      <c r="AK875" s="55"/>
    </row>
    <row r="876" spans="2:37" ht="15.75" customHeight="1">
      <c r="B876" s="55"/>
      <c r="C876" s="55"/>
      <c r="D876" s="55"/>
      <c r="E876" s="55"/>
      <c r="F876" s="55"/>
      <c r="G876" s="55"/>
      <c r="H876" s="399"/>
      <c r="I876" s="55"/>
      <c r="J876" s="55"/>
      <c r="K876" s="55"/>
      <c r="L876" s="399"/>
      <c r="M876" s="399"/>
      <c r="N876" s="55"/>
      <c r="O876" s="55"/>
      <c r="P876" s="55"/>
      <c r="Q876" s="399"/>
      <c r="R876" s="399"/>
      <c r="S876" s="55"/>
      <c r="T876" s="55"/>
      <c r="U876" s="55"/>
      <c r="V876" s="399"/>
      <c r="W876" s="399"/>
      <c r="X876" s="55"/>
      <c r="Y876" s="55"/>
      <c r="Z876" s="55"/>
      <c r="AA876" s="399"/>
      <c r="AB876" s="399"/>
      <c r="AC876" s="55"/>
      <c r="AD876" s="55"/>
      <c r="AE876" s="55"/>
      <c r="AF876" s="55"/>
      <c r="AG876" s="55"/>
      <c r="AH876" s="55"/>
      <c r="AI876" s="55"/>
      <c r="AJ876" s="55"/>
      <c r="AK876" s="55"/>
    </row>
    <row r="877" spans="2:37" ht="15.75" customHeight="1">
      <c r="B877" s="55"/>
      <c r="C877" s="55"/>
      <c r="D877" s="55"/>
      <c r="E877" s="55"/>
      <c r="F877" s="55"/>
      <c r="G877" s="55"/>
      <c r="H877" s="399"/>
      <c r="I877" s="55"/>
      <c r="J877" s="55"/>
      <c r="K877" s="55"/>
      <c r="L877" s="399"/>
      <c r="M877" s="399"/>
      <c r="N877" s="55"/>
      <c r="O877" s="55"/>
      <c r="P877" s="55"/>
      <c r="Q877" s="399"/>
      <c r="R877" s="399"/>
      <c r="S877" s="55"/>
      <c r="T877" s="55"/>
      <c r="U877" s="55"/>
      <c r="V877" s="399"/>
      <c r="W877" s="399"/>
      <c r="X877" s="55"/>
      <c r="Y877" s="55"/>
      <c r="Z877" s="55"/>
      <c r="AA877" s="399"/>
      <c r="AB877" s="399"/>
      <c r="AC877" s="55"/>
      <c r="AD877" s="55"/>
      <c r="AE877" s="55"/>
      <c r="AF877" s="55"/>
      <c r="AG877" s="55"/>
      <c r="AH877" s="55"/>
      <c r="AI877" s="55"/>
      <c r="AJ877" s="55"/>
      <c r="AK877" s="55"/>
    </row>
    <row r="878" spans="2:37" ht="15.75" customHeight="1">
      <c r="B878" s="55"/>
      <c r="C878" s="55"/>
      <c r="D878" s="55"/>
      <c r="E878" s="55"/>
      <c r="F878" s="55"/>
      <c r="G878" s="55"/>
      <c r="H878" s="399"/>
      <c r="I878" s="55"/>
      <c r="J878" s="55"/>
      <c r="K878" s="55"/>
      <c r="L878" s="399"/>
      <c r="M878" s="399"/>
      <c r="N878" s="55"/>
      <c r="O878" s="55"/>
      <c r="P878" s="55"/>
      <c r="Q878" s="399"/>
      <c r="R878" s="399"/>
      <c r="S878" s="55"/>
      <c r="T878" s="55"/>
      <c r="U878" s="55"/>
      <c r="V878" s="399"/>
      <c r="W878" s="399"/>
      <c r="X878" s="55"/>
      <c r="Y878" s="55"/>
      <c r="Z878" s="55"/>
      <c r="AA878" s="399"/>
      <c r="AB878" s="399"/>
      <c r="AC878" s="55"/>
      <c r="AD878" s="55"/>
      <c r="AE878" s="55"/>
      <c r="AF878" s="55"/>
      <c r="AG878" s="55"/>
      <c r="AH878" s="55"/>
      <c r="AI878" s="55"/>
      <c r="AJ878" s="55"/>
      <c r="AK878" s="55"/>
    </row>
    <row r="879" spans="2:37" ht="15.75" customHeight="1">
      <c r="B879" s="55"/>
      <c r="C879" s="55"/>
      <c r="D879" s="55"/>
      <c r="E879" s="55"/>
      <c r="F879" s="55"/>
      <c r="G879" s="55"/>
      <c r="H879" s="399"/>
      <c r="I879" s="55"/>
      <c r="J879" s="55"/>
      <c r="K879" s="55"/>
      <c r="L879" s="399"/>
      <c r="M879" s="399"/>
      <c r="N879" s="55"/>
      <c r="O879" s="55"/>
      <c r="P879" s="55"/>
      <c r="Q879" s="399"/>
      <c r="R879" s="399"/>
      <c r="S879" s="55"/>
      <c r="T879" s="55"/>
      <c r="U879" s="55"/>
      <c r="V879" s="399"/>
      <c r="W879" s="399"/>
      <c r="X879" s="55"/>
      <c r="Y879" s="55"/>
      <c r="Z879" s="55"/>
      <c r="AA879" s="399"/>
      <c r="AB879" s="399"/>
      <c r="AC879" s="55"/>
      <c r="AD879" s="55"/>
      <c r="AE879" s="55"/>
      <c r="AF879" s="55"/>
      <c r="AG879" s="55"/>
      <c r="AH879" s="55"/>
      <c r="AI879" s="55"/>
      <c r="AJ879" s="55"/>
      <c r="AK879" s="55"/>
    </row>
    <row r="880" spans="2:37" ht="15.75" customHeight="1">
      <c r="B880" s="55"/>
      <c r="C880" s="55"/>
      <c r="D880" s="55"/>
      <c r="E880" s="55"/>
      <c r="F880" s="55"/>
      <c r="G880" s="55"/>
      <c r="H880" s="399"/>
      <c r="I880" s="55"/>
      <c r="J880" s="55"/>
      <c r="K880" s="55"/>
      <c r="L880" s="399"/>
      <c r="M880" s="399"/>
      <c r="N880" s="55"/>
      <c r="O880" s="55"/>
      <c r="P880" s="55"/>
      <c r="Q880" s="399"/>
      <c r="R880" s="399"/>
      <c r="S880" s="55"/>
      <c r="T880" s="55"/>
      <c r="U880" s="55"/>
      <c r="V880" s="399"/>
      <c r="W880" s="399"/>
      <c r="X880" s="55"/>
      <c r="Y880" s="55"/>
      <c r="Z880" s="55"/>
      <c r="AA880" s="399"/>
      <c r="AB880" s="399"/>
      <c r="AC880" s="55"/>
      <c r="AD880" s="55"/>
      <c r="AE880" s="55"/>
      <c r="AF880" s="55"/>
      <c r="AG880" s="55"/>
      <c r="AH880" s="55"/>
      <c r="AI880" s="55"/>
      <c r="AJ880" s="55"/>
      <c r="AK880" s="55"/>
    </row>
    <row r="881" spans="2:37" ht="15.75" customHeight="1">
      <c r="B881" s="55"/>
      <c r="C881" s="55"/>
      <c r="D881" s="55"/>
      <c r="E881" s="55"/>
      <c r="F881" s="55"/>
      <c r="G881" s="55"/>
      <c r="H881" s="399"/>
      <c r="I881" s="55"/>
      <c r="J881" s="55"/>
      <c r="K881" s="55"/>
      <c r="L881" s="399"/>
      <c r="M881" s="399"/>
      <c r="N881" s="55"/>
      <c r="O881" s="55"/>
      <c r="P881" s="55"/>
      <c r="Q881" s="399"/>
      <c r="R881" s="399"/>
      <c r="S881" s="55"/>
      <c r="T881" s="55"/>
      <c r="U881" s="55"/>
      <c r="V881" s="399"/>
      <c r="W881" s="399"/>
      <c r="X881" s="55"/>
      <c r="Y881" s="55"/>
      <c r="Z881" s="55"/>
      <c r="AA881" s="399"/>
      <c r="AB881" s="399"/>
      <c r="AC881" s="55"/>
      <c r="AD881" s="55"/>
      <c r="AE881" s="55"/>
      <c r="AF881" s="55"/>
      <c r="AG881" s="55"/>
      <c r="AH881" s="55"/>
      <c r="AI881" s="55"/>
      <c r="AJ881" s="55"/>
      <c r="AK881" s="55"/>
    </row>
    <row r="882" spans="2:37" ht="15.75" customHeight="1">
      <c r="B882" s="55"/>
      <c r="C882" s="55"/>
      <c r="D882" s="55"/>
      <c r="E882" s="55"/>
      <c r="F882" s="55"/>
      <c r="G882" s="55"/>
      <c r="H882" s="399"/>
      <c r="I882" s="55"/>
      <c r="J882" s="55"/>
      <c r="K882" s="55"/>
      <c r="L882" s="399"/>
      <c r="M882" s="399"/>
      <c r="N882" s="55"/>
      <c r="O882" s="55"/>
      <c r="P882" s="55"/>
      <c r="Q882" s="399"/>
      <c r="R882" s="399"/>
      <c r="S882" s="55"/>
      <c r="T882" s="55"/>
      <c r="U882" s="55"/>
      <c r="V882" s="399"/>
      <c r="W882" s="399"/>
      <c r="X882" s="55"/>
      <c r="Y882" s="55"/>
      <c r="Z882" s="55"/>
      <c r="AA882" s="399"/>
      <c r="AB882" s="399"/>
      <c r="AC882" s="55"/>
      <c r="AD882" s="55"/>
      <c r="AE882" s="55"/>
      <c r="AF882" s="55"/>
      <c r="AG882" s="55"/>
      <c r="AH882" s="55"/>
      <c r="AI882" s="55"/>
      <c r="AJ882" s="55"/>
      <c r="AK882" s="55"/>
    </row>
    <row r="883" spans="2:37" ht="15.75" customHeight="1">
      <c r="B883" s="55"/>
      <c r="C883" s="55"/>
      <c r="D883" s="55"/>
      <c r="E883" s="55"/>
      <c r="F883" s="55"/>
      <c r="G883" s="55"/>
      <c r="H883" s="399"/>
      <c r="I883" s="55"/>
      <c r="J883" s="55"/>
      <c r="K883" s="55"/>
      <c r="L883" s="399"/>
      <c r="M883" s="399"/>
      <c r="N883" s="55"/>
      <c r="O883" s="55"/>
      <c r="P883" s="55"/>
      <c r="Q883" s="399"/>
      <c r="R883" s="399"/>
      <c r="S883" s="55"/>
      <c r="T883" s="55"/>
      <c r="U883" s="55"/>
      <c r="V883" s="399"/>
      <c r="W883" s="399"/>
      <c r="X883" s="55"/>
      <c r="Y883" s="55"/>
      <c r="Z883" s="55"/>
      <c r="AA883" s="399"/>
      <c r="AB883" s="399"/>
      <c r="AC883" s="55"/>
      <c r="AD883" s="55"/>
      <c r="AE883" s="55"/>
      <c r="AF883" s="55"/>
      <c r="AG883" s="55"/>
      <c r="AH883" s="55"/>
      <c r="AI883" s="55"/>
      <c r="AJ883" s="55"/>
      <c r="AK883" s="55"/>
    </row>
    <row r="884" spans="2:37" ht="15.75" customHeight="1">
      <c r="B884" s="55"/>
      <c r="C884" s="55"/>
      <c r="D884" s="55"/>
      <c r="E884" s="55"/>
      <c r="F884" s="55"/>
      <c r="G884" s="55"/>
      <c r="H884" s="399"/>
      <c r="I884" s="55"/>
      <c r="J884" s="55"/>
      <c r="K884" s="55"/>
      <c r="L884" s="399"/>
      <c r="M884" s="399"/>
      <c r="N884" s="55"/>
      <c r="O884" s="55"/>
      <c r="P884" s="55"/>
      <c r="Q884" s="399"/>
      <c r="R884" s="399"/>
      <c r="S884" s="55"/>
      <c r="T884" s="55"/>
      <c r="U884" s="55"/>
      <c r="V884" s="399"/>
      <c r="W884" s="399"/>
      <c r="X884" s="55"/>
      <c r="Y884" s="55"/>
      <c r="Z884" s="55"/>
      <c r="AA884" s="399"/>
      <c r="AB884" s="399"/>
      <c r="AC884" s="55"/>
      <c r="AD884" s="55"/>
      <c r="AE884" s="55"/>
      <c r="AF884" s="55"/>
      <c r="AG884" s="55"/>
      <c r="AH884" s="55"/>
      <c r="AI884" s="55"/>
      <c r="AJ884" s="55"/>
      <c r="AK884" s="55"/>
    </row>
    <row r="885" spans="2:37" ht="15.75" customHeight="1">
      <c r="B885" s="55"/>
      <c r="C885" s="55"/>
      <c r="D885" s="55"/>
      <c r="E885" s="55"/>
      <c r="F885" s="55"/>
      <c r="G885" s="55"/>
      <c r="H885" s="399"/>
      <c r="I885" s="55"/>
      <c r="J885" s="55"/>
      <c r="K885" s="55"/>
      <c r="L885" s="399"/>
      <c r="M885" s="399"/>
      <c r="N885" s="55"/>
      <c r="O885" s="55"/>
      <c r="P885" s="55"/>
      <c r="Q885" s="399"/>
      <c r="R885" s="399"/>
      <c r="S885" s="55"/>
      <c r="T885" s="55"/>
      <c r="U885" s="55"/>
      <c r="V885" s="399"/>
      <c r="W885" s="399"/>
      <c r="X885" s="55"/>
      <c r="Y885" s="55"/>
      <c r="Z885" s="55"/>
      <c r="AA885" s="399"/>
      <c r="AB885" s="399"/>
      <c r="AC885" s="55"/>
      <c r="AD885" s="55"/>
      <c r="AE885" s="55"/>
      <c r="AF885" s="55"/>
      <c r="AG885" s="55"/>
      <c r="AH885" s="55"/>
      <c r="AI885" s="55"/>
      <c r="AJ885" s="55"/>
      <c r="AK885" s="55"/>
    </row>
    <row r="886" spans="2:37" ht="15.75" customHeight="1">
      <c r="B886" s="55"/>
      <c r="C886" s="55"/>
      <c r="D886" s="55"/>
      <c r="E886" s="55"/>
      <c r="F886" s="55"/>
      <c r="G886" s="55"/>
      <c r="H886" s="399"/>
      <c r="I886" s="55"/>
      <c r="J886" s="55"/>
      <c r="K886" s="55"/>
      <c r="L886" s="399"/>
      <c r="M886" s="399"/>
      <c r="N886" s="55"/>
      <c r="O886" s="55"/>
      <c r="P886" s="55"/>
      <c r="Q886" s="399"/>
      <c r="R886" s="399"/>
      <c r="S886" s="55"/>
      <c r="T886" s="55"/>
      <c r="U886" s="55"/>
      <c r="V886" s="399"/>
      <c r="W886" s="399"/>
      <c r="X886" s="55"/>
      <c r="Y886" s="55"/>
      <c r="Z886" s="55"/>
      <c r="AA886" s="399"/>
      <c r="AB886" s="399"/>
      <c r="AC886" s="55"/>
      <c r="AD886" s="55"/>
      <c r="AE886" s="55"/>
      <c r="AF886" s="55"/>
      <c r="AG886" s="55"/>
      <c r="AH886" s="55"/>
      <c r="AI886" s="55"/>
      <c r="AJ886" s="55"/>
      <c r="AK886" s="55"/>
    </row>
    <row r="887" spans="2:37" ht="15.75" customHeight="1">
      <c r="B887" s="55"/>
      <c r="C887" s="55"/>
      <c r="D887" s="55"/>
      <c r="E887" s="55"/>
      <c r="F887" s="55"/>
      <c r="G887" s="55"/>
      <c r="H887" s="399"/>
      <c r="I887" s="55"/>
      <c r="J887" s="55"/>
      <c r="K887" s="55"/>
      <c r="L887" s="399"/>
      <c r="M887" s="399"/>
      <c r="N887" s="55"/>
      <c r="O887" s="55"/>
      <c r="P887" s="55"/>
      <c r="Q887" s="399"/>
      <c r="R887" s="399"/>
      <c r="S887" s="55"/>
      <c r="T887" s="55"/>
      <c r="U887" s="55"/>
      <c r="V887" s="399"/>
      <c r="W887" s="399"/>
      <c r="X887" s="55"/>
      <c r="Y887" s="55"/>
      <c r="Z887" s="55"/>
      <c r="AA887" s="399"/>
      <c r="AB887" s="399"/>
      <c r="AC887" s="55"/>
      <c r="AD887" s="55"/>
      <c r="AE887" s="55"/>
      <c r="AF887" s="55"/>
      <c r="AG887" s="55"/>
      <c r="AH887" s="55"/>
      <c r="AI887" s="55"/>
      <c r="AJ887" s="55"/>
      <c r="AK887" s="55"/>
    </row>
    <row r="888" spans="2:37" ht="15.75" customHeight="1">
      <c r="B888" s="55"/>
      <c r="C888" s="55"/>
      <c r="D888" s="55"/>
      <c r="E888" s="55"/>
      <c r="F888" s="55"/>
      <c r="G888" s="55"/>
      <c r="H888" s="399"/>
      <c r="I888" s="55"/>
      <c r="J888" s="55"/>
      <c r="K888" s="55"/>
      <c r="L888" s="399"/>
      <c r="M888" s="399"/>
      <c r="N888" s="55"/>
      <c r="O888" s="55"/>
      <c r="P888" s="55"/>
      <c r="Q888" s="399"/>
      <c r="R888" s="399"/>
      <c r="S888" s="55"/>
      <c r="T888" s="55"/>
      <c r="U888" s="55"/>
      <c r="V888" s="399"/>
      <c r="W888" s="399"/>
      <c r="X888" s="55"/>
      <c r="Y888" s="55"/>
      <c r="Z888" s="55"/>
      <c r="AA888" s="399"/>
      <c r="AB888" s="399"/>
      <c r="AC888" s="55"/>
      <c r="AD888" s="55"/>
      <c r="AE888" s="55"/>
      <c r="AF888" s="55"/>
      <c r="AG888" s="55"/>
      <c r="AH888" s="55"/>
      <c r="AI888" s="55"/>
      <c r="AJ888" s="55"/>
      <c r="AK888" s="55"/>
    </row>
    <row r="889" spans="2:37" ht="15.75" customHeight="1">
      <c r="B889" s="55"/>
      <c r="C889" s="55"/>
      <c r="D889" s="55"/>
      <c r="E889" s="55"/>
      <c r="F889" s="55"/>
      <c r="G889" s="55"/>
      <c r="H889" s="399"/>
      <c r="I889" s="55"/>
      <c r="J889" s="55"/>
      <c r="K889" s="55"/>
      <c r="L889" s="399"/>
      <c r="M889" s="399"/>
      <c r="N889" s="55"/>
      <c r="O889" s="55"/>
      <c r="P889" s="55"/>
      <c r="Q889" s="399"/>
      <c r="R889" s="399"/>
      <c r="S889" s="55"/>
      <c r="T889" s="55"/>
      <c r="U889" s="55"/>
      <c r="V889" s="399"/>
      <c r="W889" s="399"/>
      <c r="X889" s="55"/>
      <c r="Y889" s="55"/>
      <c r="Z889" s="55"/>
      <c r="AA889" s="399"/>
      <c r="AB889" s="399"/>
      <c r="AC889" s="55"/>
      <c r="AD889" s="55"/>
      <c r="AE889" s="55"/>
      <c r="AF889" s="55"/>
      <c r="AG889" s="55"/>
      <c r="AH889" s="55"/>
      <c r="AI889" s="55"/>
      <c r="AJ889" s="55"/>
      <c r="AK889" s="55"/>
    </row>
    <row r="890" spans="2:37" ht="15.75" customHeight="1">
      <c r="B890" s="55"/>
      <c r="C890" s="55"/>
      <c r="D890" s="55"/>
      <c r="E890" s="55"/>
      <c r="F890" s="55"/>
      <c r="G890" s="55"/>
      <c r="H890" s="399"/>
      <c r="I890" s="55"/>
      <c r="J890" s="55"/>
      <c r="K890" s="55"/>
      <c r="L890" s="399"/>
      <c r="M890" s="399"/>
      <c r="N890" s="55"/>
      <c r="O890" s="55"/>
      <c r="P890" s="55"/>
      <c r="Q890" s="399"/>
      <c r="R890" s="399"/>
      <c r="S890" s="55"/>
      <c r="T890" s="55"/>
      <c r="U890" s="55"/>
      <c r="V890" s="399"/>
      <c r="W890" s="399"/>
      <c r="X890" s="55"/>
      <c r="Y890" s="55"/>
      <c r="Z890" s="55"/>
      <c r="AA890" s="399"/>
      <c r="AB890" s="399"/>
      <c r="AC890" s="55"/>
      <c r="AD890" s="55"/>
      <c r="AE890" s="55"/>
      <c r="AF890" s="55"/>
      <c r="AG890" s="55"/>
      <c r="AH890" s="55"/>
      <c r="AI890" s="55"/>
      <c r="AJ890" s="55"/>
      <c r="AK890" s="55"/>
    </row>
    <row r="891" spans="2:37" ht="15.75" customHeight="1">
      <c r="B891" s="55"/>
      <c r="C891" s="55"/>
      <c r="D891" s="55"/>
      <c r="E891" s="55"/>
      <c r="F891" s="55"/>
      <c r="G891" s="55"/>
      <c r="H891" s="399"/>
      <c r="I891" s="55"/>
      <c r="J891" s="55"/>
      <c r="K891" s="55"/>
      <c r="L891" s="399"/>
      <c r="M891" s="399"/>
      <c r="N891" s="55"/>
      <c r="O891" s="55"/>
      <c r="P891" s="55"/>
      <c r="Q891" s="399"/>
      <c r="R891" s="399"/>
      <c r="S891" s="55"/>
      <c r="T891" s="55"/>
      <c r="U891" s="55"/>
      <c r="V891" s="399"/>
      <c r="W891" s="399"/>
      <c r="X891" s="55"/>
      <c r="Y891" s="55"/>
      <c r="Z891" s="55"/>
      <c r="AA891" s="399"/>
      <c r="AB891" s="399"/>
      <c r="AC891" s="55"/>
      <c r="AD891" s="55"/>
      <c r="AE891" s="55"/>
      <c r="AF891" s="55"/>
      <c r="AG891" s="55"/>
      <c r="AH891" s="55"/>
      <c r="AI891" s="55"/>
      <c r="AJ891" s="55"/>
      <c r="AK891" s="55"/>
    </row>
    <row r="892" spans="2:37" ht="15.75" customHeight="1">
      <c r="B892" s="55"/>
      <c r="C892" s="55"/>
      <c r="D892" s="55"/>
      <c r="E892" s="55"/>
      <c r="F892" s="55"/>
      <c r="G892" s="55"/>
      <c r="H892" s="399"/>
      <c r="I892" s="55"/>
      <c r="J892" s="55"/>
      <c r="K892" s="55"/>
      <c r="L892" s="399"/>
      <c r="M892" s="399"/>
      <c r="N892" s="55"/>
      <c r="O892" s="55"/>
      <c r="P892" s="55"/>
      <c r="Q892" s="399"/>
      <c r="R892" s="399"/>
      <c r="S892" s="55"/>
      <c r="T892" s="55"/>
      <c r="U892" s="55"/>
      <c r="V892" s="399"/>
      <c r="W892" s="399"/>
      <c r="X892" s="55"/>
      <c r="Y892" s="55"/>
      <c r="Z892" s="55"/>
      <c r="AA892" s="399"/>
      <c r="AB892" s="399"/>
      <c r="AC892" s="55"/>
      <c r="AD892" s="55"/>
      <c r="AE892" s="55"/>
      <c r="AF892" s="55"/>
      <c r="AG892" s="55"/>
      <c r="AH892" s="55"/>
      <c r="AI892" s="55"/>
      <c r="AJ892" s="55"/>
      <c r="AK892" s="55"/>
    </row>
    <row r="893" spans="2:37" ht="15.75" customHeight="1">
      <c r="B893" s="55"/>
      <c r="C893" s="55"/>
      <c r="D893" s="55"/>
      <c r="E893" s="55"/>
      <c r="F893" s="55"/>
      <c r="G893" s="55"/>
      <c r="H893" s="399"/>
      <c r="I893" s="55"/>
      <c r="J893" s="55"/>
      <c r="K893" s="55"/>
      <c r="L893" s="399"/>
      <c r="M893" s="399"/>
      <c r="N893" s="55"/>
      <c r="O893" s="55"/>
      <c r="P893" s="55"/>
      <c r="Q893" s="399"/>
      <c r="R893" s="399"/>
      <c r="S893" s="55"/>
      <c r="T893" s="55"/>
      <c r="U893" s="55"/>
      <c r="V893" s="399"/>
      <c r="W893" s="399"/>
      <c r="X893" s="55"/>
      <c r="Y893" s="55"/>
      <c r="Z893" s="55"/>
      <c r="AA893" s="399"/>
      <c r="AB893" s="399"/>
      <c r="AC893" s="55"/>
      <c r="AD893" s="55"/>
      <c r="AE893" s="55"/>
      <c r="AF893" s="55"/>
      <c r="AG893" s="55"/>
      <c r="AH893" s="55"/>
      <c r="AI893" s="55"/>
      <c r="AJ893" s="55"/>
      <c r="AK893" s="55"/>
    </row>
    <row r="894" spans="2:37" ht="15.75" customHeight="1">
      <c r="B894" s="55"/>
      <c r="C894" s="55"/>
      <c r="D894" s="55"/>
      <c r="E894" s="55"/>
      <c r="F894" s="55"/>
      <c r="G894" s="55"/>
      <c r="H894" s="399"/>
      <c r="I894" s="55"/>
      <c r="J894" s="55"/>
      <c r="K894" s="55"/>
      <c r="L894" s="399"/>
      <c r="M894" s="399"/>
      <c r="N894" s="55"/>
      <c r="O894" s="55"/>
      <c r="P894" s="55"/>
      <c r="Q894" s="399"/>
      <c r="R894" s="399"/>
      <c r="S894" s="55"/>
      <c r="T894" s="55"/>
      <c r="U894" s="55"/>
      <c r="V894" s="399"/>
      <c r="W894" s="399"/>
      <c r="X894" s="55"/>
      <c r="Y894" s="55"/>
      <c r="Z894" s="55"/>
      <c r="AA894" s="399"/>
      <c r="AB894" s="399"/>
      <c r="AC894" s="55"/>
      <c r="AD894" s="55"/>
      <c r="AE894" s="55"/>
      <c r="AF894" s="55"/>
      <c r="AG894" s="55"/>
      <c r="AH894" s="55"/>
      <c r="AI894" s="55"/>
      <c r="AJ894" s="55"/>
      <c r="AK894" s="55"/>
    </row>
    <row r="895" spans="2:37" ht="15.75" customHeight="1">
      <c r="B895" s="55"/>
      <c r="C895" s="55"/>
      <c r="D895" s="55"/>
      <c r="E895" s="55"/>
      <c r="F895" s="55"/>
      <c r="G895" s="55"/>
      <c r="H895" s="399"/>
      <c r="I895" s="55"/>
      <c r="J895" s="55"/>
      <c r="K895" s="55"/>
      <c r="L895" s="399"/>
      <c r="M895" s="399"/>
      <c r="N895" s="55"/>
      <c r="O895" s="55"/>
      <c r="P895" s="55"/>
      <c r="Q895" s="399"/>
      <c r="R895" s="399"/>
      <c r="S895" s="55"/>
      <c r="T895" s="55"/>
      <c r="U895" s="55"/>
      <c r="V895" s="399"/>
      <c r="W895" s="399"/>
      <c r="X895" s="55"/>
      <c r="Y895" s="55"/>
      <c r="Z895" s="55"/>
      <c r="AA895" s="399"/>
      <c r="AB895" s="399"/>
      <c r="AC895" s="55"/>
      <c r="AD895" s="55"/>
      <c r="AE895" s="55"/>
      <c r="AF895" s="55"/>
      <c r="AG895" s="55"/>
      <c r="AH895" s="55"/>
      <c r="AI895" s="55"/>
      <c r="AJ895" s="55"/>
      <c r="AK895" s="55"/>
    </row>
    <row r="896" spans="2:37" ht="15.75" customHeight="1">
      <c r="B896" s="55"/>
      <c r="C896" s="55"/>
      <c r="D896" s="55"/>
      <c r="E896" s="55"/>
      <c r="F896" s="55"/>
      <c r="G896" s="55"/>
      <c r="H896" s="399"/>
      <c r="I896" s="55"/>
      <c r="J896" s="55"/>
      <c r="K896" s="55"/>
      <c r="L896" s="399"/>
      <c r="M896" s="399"/>
      <c r="N896" s="55"/>
      <c r="O896" s="55"/>
      <c r="P896" s="55"/>
      <c r="Q896" s="399"/>
      <c r="R896" s="399"/>
      <c r="S896" s="55"/>
      <c r="T896" s="55"/>
      <c r="U896" s="55"/>
      <c r="V896" s="399"/>
      <c r="W896" s="399"/>
      <c r="X896" s="55"/>
      <c r="Y896" s="55"/>
      <c r="Z896" s="55"/>
      <c r="AA896" s="399"/>
      <c r="AB896" s="399"/>
      <c r="AC896" s="55"/>
      <c r="AD896" s="55"/>
      <c r="AE896" s="55"/>
      <c r="AF896" s="55"/>
      <c r="AG896" s="55"/>
      <c r="AH896" s="55"/>
      <c r="AI896" s="55"/>
      <c r="AJ896" s="55"/>
      <c r="AK896" s="55"/>
    </row>
    <row r="897" spans="2:37" ht="15.75" customHeight="1">
      <c r="B897" s="55"/>
      <c r="C897" s="55"/>
      <c r="D897" s="55"/>
      <c r="E897" s="55"/>
      <c r="F897" s="55"/>
      <c r="G897" s="55"/>
      <c r="H897" s="399"/>
      <c r="I897" s="55"/>
      <c r="J897" s="55"/>
      <c r="K897" s="55"/>
      <c r="L897" s="399"/>
      <c r="M897" s="399"/>
      <c r="N897" s="55"/>
      <c r="O897" s="55"/>
      <c r="P897" s="55"/>
      <c r="Q897" s="399"/>
      <c r="R897" s="399"/>
      <c r="S897" s="55"/>
      <c r="T897" s="55"/>
      <c r="U897" s="55"/>
      <c r="V897" s="399"/>
      <c r="W897" s="399"/>
      <c r="X897" s="55"/>
      <c r="Y897" s="55"/>
      <c r="Z897" s="55"/>
      <c r="AA897" s="399"/>
      <c r="AB897" s="399"/>
      <c r="AC897" s="55"/>
      <c r="AD897" s="55"/>
      <c r="AE897" s="55"/>
      <c r="AF897" s="55"/>
      <c r="AG897" s="55"/>
      <c r="AH897" s="55"/>
      <c r="AI897" s="55"/>
      <c r="AJ897" s="55"/>
      <c r="AK897" s="55"/>
    </row>
    <row r="898" spans="2:37" ht="15.75" customHeight="1">
      <c r="B898" s="55"/>
      <c r="C898" s="55"/>
      <c r="D898" s="55"/>
      <c r="E898" s="55"/>
      <c r="F898" s="55"/>
      <c r="G898" s="55"/>
      <c r="H898" s="399"/>
      <c r="I898" s="55"/>
      <c r="J898" s="55"/>
      <c r="K898" s="55"/>
      <c r="L898" s="399"/>
      <c r="M898" s="399"/>
      <c r="N898" s="55"/>
      <c r="O898" s="55"/>
      <c r="P898" s="55"/>
      <c r="Q898" s="399"/>
      <c r="R898" s="399"/>
      <c r="S898" s="55"/>
      <c r="T898" s="55"/>
      <c r="U898" s="55"/>
      <c r="V898" s="399"/>
      <c r="W898" s="399"/>
      <c r="X898" s="55"/>
      <c r="Y898" s="55"/>
      <c r="Z898" s="55"/>
      <c r="AA898" s="399"/>
      <c r="AB898" s="399"/>
      <c r="AC898" s="55"/>
      <c r="AD898" s="55"/>
      <c r="AE898" s="55"/>
      <c r="AF898" s="55"/>
      <c r="AG898" s="55"/>
      <c r="AH898" s="55"/>
      <c r="AI898" s="55"/>
      <c r="AJ898" s="55"/>
      <c r="AK898" s="55"/>
    </row>
    <row r="899" spans="2:37" ht="15.75" customHeight="1">
      <c r="B899" s="55"/>
      <c r="C899" s="55"/>
      <c r="D899" s="55"/>
      <c r="E899" s="55"/>
      <c r="F899" s="55"/>
      <c r="G899" s="55"/>
      <c r="H899" s="399"/>
      <c r="I899" s="55"/>
      <c r="J899" s="55"/>
      <c r="K899" s="55"/>
      <c r="L899" s="399"/>
      <c r="M899" s="399"/>
      <c r="N899" s="55"/>
      <c r="O899" s="55"/>
      <c r="P899" s="55"/>
      <c r="Q899" s="399"/>
      <c r="R899" s="399"/>
      <c r="S899" s="55"/>
      <c r="T899" s="55"/>
      <c r="U899" s="55"/>
      <c r="V899" s="399"/>
      <c r="W899" s="399"/>
      <c r="X899" s="55"/>
      <c r="Y899" s="55"/>
      <c r="Z899" s="55"/>
      <c r="AA899" s="399"/>
      <c r="AB899" s="399"/>
      <c r="AC899" s="55"/>
      <c r="AD899" s="55"/>
      <c r="AE899" s="55"/>
      <c r="AF899" s="55"/>
      <c r="AG899" s="55"/>
      <c r="AH899" s="55"/>
      <c r="AI899" s="55"/>
      <c r="AJ899" s="55"/>
      <c r="AK899" s="55"/>
    </row>
    <row r="900" spans="2:37" ht="15.75" customHeight="1">
      <c r="B900" s="55"/>
      <c r="C900" s="55"/>
      <c r="D900" s="55"/>
      <c r="E900" s="55"/>
      <c r="F900" s="55"/>
      <c r="G900" s="55"/>
      <c r="H900" s="399"/>
      <c r="I900" s="55"/>
      <c r="J900" s="55"/>
      <c r="K900" s="55"/>
      <c r="L900" s="399"/>
      <c r="M900" s="399"/>
      <c r="N900" s="55"/>
      <c r="O900" s="55"/>
      <c r="P900" s="55"/>
      <c r="Q900" s="399"/>
      <c r="R900" s="399"/>
      <c r="S900" s="55"/>
      <c r="T900" s="55"/>
      <c r="U900" s="55"/>
      <c r="V900" s="399"/>
      <c r="W900" s="399"/>
      <c r="X900" s="55"/>
      <c r="Y900" s="55"/>
      <c r="Z900" s="55"/>
      <c r="AA900" s="399"/>
      <c r="AB900" s="399"/>
      <c r="AC900" s="55"/>
      <c r="AD900" s="55"/>
      <c r="AE900" s="55"/>
      <c r="AF900" s="55"/>
      <c r="AG900" s="55"/>
      <c r="AH900" s="55"/>
      <c r="AI900" s="55"/>
      <c r="AJ900" s="55"/>
      <c r="AK900" s="55"/>
    </row>
    <row r="901" spans="2:37" ht="15.75" customHeight="1">
      <c r="B901" s="55"/>
      <c r="C901" s="55"/>
      <c r="D901" s="55"/>
      <c r="E901" s="55"/>
      <c r="F901" s="55"/>
      <c r="G901" s="55"/>
      <c r="H901" s="399"/>
      <c r="I901" s="55"/>
      <c r="J901" s="55"/>
      <c r="K901" s="55"/>
      <c r="L901" s="399"/>
      <c r="M901" s="399"/>
      <c r="N901" s="55"/>
      <c r="O901" s="55"/>
      <c r="P901" s="55"/>
      <c r="Q901" s="399"/>
      <c r="R901" s="399"/>
      <c r="S901" s="55"/>
      <c r="T901" s="55"/>
      <c r="U901" s="55"/>
      <c r="V901" s="399"/>
      <c r="W901" s="399"/>
      <c r="X901" s="55"/>
      <c r="Y901" s="55"/>
      <c r="Z901" s="55"/>
      <c r="AA901" s="399"/>
      <c r="AB901" s="399"/>
      <c r="AC901" s="55"/>
      <c r="AD901" s="55"/>
      <c r="AE901" s="55"/>
      <c r="AF901" s="55"/>
      <c r="AG901" s="55"/>
      <c r="AH901" s="55"/>
      <c r="AI901" s="55"/>
      <c r="AJ901" s="55"/>
      <c r="AK901" s="55"/>
    </row>
    <row r="902" spans="2:37" ht="15.75" customHeight="1">
      <c r="B902" s="55"/>
      <c r="C902" s="55"/>
      <c r="D902" s="55"/>
      <c r="E902" s="55"/>
      <c r="F902" s="55"/>
      <c r="G902" s="55"/>
      <c r="H902" s="399"/>
      <c r="I902" s="55"/>
      <c r="J902" s="55"/>
      <c r="K902" s="55"/>
      <c r="L902" s="399"/>
      <c r="M902" s="399"/>
      <c r="N902" s="55"/>
      <c r="O902" s="55"/>
      <c r="P902" s="55"/>
      <c r="Q902" s="399"/>
      <c r="R902" s="399"/>
      <c r="S902" s="55"/>
      <c r="T902" s="55"/>
      <c r="U902" s="55"/>
      <c r="V902" s="399"/>
      <c r="W902" s="399"/>
      <c r="X902" s="55"/>
      <c r="Y902" s="55"/>
      <c r="Z902" s="55"/>
      <c r="AA902" s="399"/>
      <c r="AB902" s="399"/>
      <c r="AC902" s="55"/>
      <c r="AD902" s="55"/>
      <c r="AE902" s="55"/>
      <c r="AF902" s="55"/>
      <c r="AG902" s="55"/>
      <c r="AH902" s="55"/>
      <c r="AI902" s="55"/>
      <c r="AJ902" s="55"/>
      <c r="AK902" s="55"/>
    </row>
    <row r="903" spans="2:37" ht="15.75" customHeight="1">
      <c r="B903" s="55"/>
      <c r="C903" s="55"/>
      <c r="D903" s="55"/>
      <c r="E903" s="55"/>
      <c r="F903" s="55"/>
      <c r="G903" s="55"/>
      <c r="H903" s="399"/>
      <c r="I903" s="55"/>
      <c r="J903" s="55"/>
      <c r="K903" s="55"/>
      <c r="L903" s="399"/>
      <c r="M903" s="399"/>
      <c r="N903" s="55"/>
      <c r="O903" s="55"/>
      <c r="P903" s="55"/>
      <c r="Q903" s="399"/>
      <c r="R903" s="399"/>
      <c r="S903" s="55"/>
      <c r="T903" s="55"/>
      <c r="U903" s="55"/>
      <c r="V903" s="399"/>
      <c r="W903" s="399"/>
      <c r="X903" s="55"/>
      <c r="Y903" s="55"/>
      <c r="Z903" s="55"/>
      <c r="AA903" s="399"/>
      <c r="AB903" s="399"/>
      <c r="AC903" s="55"/>
      <c r="AD903" s="55"/>
      <c r="AE903" s="55"/>
      <c r="AF903" s="55"/>
      <c r="AG903" s="55"/>
      <c r="AH903" s="55"/>
      <c r="AI903" s="55"/>
      <c r="AJ903" s="55"/>
      <c r="AK903" s="55"/>
    </row>
    <row r="904" spans="2:37" ht="15.75" customHeight="1">
      <c r="B904" s="55"/>
      <c r="C904" s="55"/>
      <c r="D904" s="55"/>
      <c r="E904" s="55"/>
      <c r="F904" s="55"/>
      <c r="G904" s="55"/>
      <c r="H904" s="399"/>
      <c r="I904" s="55"/>
      <c r="J904" s="55"/>
      <c r="K904" s="55"/>
      <c r="L904" s="399"/>
      <c r="M904" s="399"/>
      <c r="N904" s="55"/>
      <c r="O904" s="55"/>
      <c r="P904" s="55"/>
      <c r="Q904" s="399"/>
      <c r="R904" s="399"/>
      <c r="S904" s="55"/>
      <c r="T904" s="55"/>
      <c r="U904" s="55"/>
      <c r="V904" s="399"/>
      <c r="W904" s="399"/>
      <c r="X904" s="55"/>
      <c r="Y904" s="55"/>
      <c r="Z904" s="55"/>
      <c r="AA904" s="399"/>
      <c r="AB904" s="399"/>
      <c r="AC904" s="55"/>
      <c r="AD904" s="55"/>
      <c r="AE904" s="55"/>
      <c r="AF904" s="55"/>
      <c r="AG904" s="55"/>
      <c r="AH904" s="55"/>
      <c r="AI904" s="55"/>
      <c r="AJ904" s="55"/>
      <c r="AK904" s="55"/>
    </row>
    <row r="905" spans="2:37" ht="15.75" customHeight="1">
      <c r="B905" s="55"/>
      <c r="C905" s="55"/>
      <c r="D905" s="55"/>
      <c r="E905" s="55"/>
      <c r="F905" s="55"/>
      <c r="G905" s="55"/>
      <c r="H905" s="399"/>
      <c r="I905" s="55"/>
      <c r="J905" s="55"/>
      <c r="K905" s="55"/>
      <c r="L905" s="399"/>
      <c r="M905" s="399"/>
      <c r="N905" s="55"/>
      <c r="O905" s="55"/>
      <c r="P905" s="55"/>
      <c r="Q905" s="399"/>
      <c r="R905" s="399"/>
      <c r="S905" s="55"/>
      <c r="T905" s="55"/>
      <c r="U905" s="55"/>
      <c r="V905" s="399"/>
      <c r="W905" s="399"/>
      <c r="X905" s="55"/>
      <c r="Y905" s="55"/>
      <c r="Z905" s="55"/>
      <c r="AA905" s="399"/>
      <c r="AB905" s="399"/>
      <c r="AC905" s="55"/>
      <c r="AD905" s="55"/>
      <c r="AE905" s="55"/>
      <c r="AF905" s="55"/>
      <c r="AG905" s="55"/>
      <c r="AH905" s="55"/>
      <c r="AI905" s="55"/>
      <c r="AJ905" s="55"/>
      <c r="AK905" s="55"/>
    </row>
    <row r="906" spans="2:37" ht="15.75" customHeight="1">
      <c r="B906" s="55"/>
      <c r="C906" s="55"/>
      <c r="D906" s="55"/>
      <c r="E906" s="55"/>
      <c r="F906" s="55"/>
      <c r="G906" s="55"/>
      <c r="H906" s="399"/>
      <c r="I906" s="55"/>
      <c r="J906" s="55"/>
      <c r="K906" s="55"/>
      <c r="L906" s="399"/>
      <c r="M906" s="399"/>
      <c r="N906" s="55"/>
      <c r="O906" s="55"/>
      <c r="P906" s="55"/>
      <c r="Q906" s="399"/>
      <c r="R906" s="399"/>
      <c r="S906" s="55"/>
      <c r="T906" s="55"/>
      <c r="U906" s="55"/>
      <c r="V906" s="399"/>
      <c r="W906" s="399"/>
      <c r="X906" s="55"/>
      <c r="Y906" s="55"/>
      <c r="Z906" s="55"/>
      <c r="AA906" s="399"/>
      <c r="AB906" s="399"/>
      <c r="AC906" s="55"/>
      <c r="AD906" s="55"/>
      <c r="AE906" s="55"/>
      <c r="AF906" s="55"/>
      <c r="AG906" s="55"/>
      <c r="AH906" s="55"/>
      <c r="AI906" s="55"/>
      <c r="AJ906" s="55"/>
      <c r="AK906" s="55"/>
    </row>
    <row r="907" spans="2:37" ht="15.75" customHeight="1">
      <c r="B907" s="55"/>
      <c r="C907" s="55"/>
      <c r="D907" s="55"/>
      <c r="E907" s="55"/>
      <c r="F907" s="55"/>
      <c r="G907" s="55"/>
      <c r="H907" s="399"/>
      <c r="I907" s="55"/>
      <c r="J907" s="55"/>
      <c r="K907" s="55"/>
      <c r="L907" s="399"/>
      <c r="M907" s="399"/>
      <c r="N907" s="55"/>
      <c r="O907" s="55"/>
      <c r="P907" s="55"/>
      <c r="Q907" s="399"/>
      <c r="R907" s="399"/>
      <c r="S907" s="55"/>
      <c r="T907" s="55"/>
      <c r="U907" s="55"/>
      <c r="V907" s="399"/>
      <c r="W907" s="399"/>
      <c r="X907" s="55"/>
      <c r="Y907" s="55"/>
      <c r="Z907" s="55"/>
      <c r="AA907" s="399"/>
      <c r="AB907" s="399"/>
      <c r="AC907" s="55"/>
      <c r="AD907" s="55"/>
      <c r="AE907" s="55"/>
      <c r="AF907" s="55"/>
      <c r="AG907" s="55"/>
      <c r="AH907" s="55"/>
      <c r="AI907" s="55"/>
      <c r="AJ907" s="55"/>
      <c r="AK907" s="55"/>
    </row>
    <row r="908" spans="2:37" ht="15.75" customHeight="1">
      <c r="B908" s="55"/>
      <c r="C908" s="55"/>
      <c r="D908" s="55"/>
      <c r="E908" s="55"/>
      <c r="F908" s="55"/>
      <c r="G908" s="55"/>
      <c r="H908" s="399"/>
      <c r="I908" s="55"/>
      <c r="J908" s="55"/>
      <c r="K908" s="55"/>
      <c r="L908" s="399"/>
      <c r="M908" s="399"/>
      <c r="N908" s="55"/>
      <c r="O908" s="55"/>
      <c r="P908" s="55"/>
      <c r="Q908" s="399"/>
      <c r="R908" s="399"/>
      <c r="S908" s="55"/>
      <c r="T908" s="55"/>
      <c r="U908" s="55"/>
      <c r="V908" s="399"/>
      <c r="W908" s="399"/>
      <c r="X908" s="55"/>
      <c r="Y908" s="55"/>
      <c r="Z908" s="55"/>
      <c r="AA908" s="399"/>
      <c r="AB908" s="399"/>
      <c r="AC908" s="55"/>
      <c r="AD908" s="55"/>
      <c r="AE908" s="55"/>
      <c r="AF908" s="55"/>
      <c r="AG908" s="55"/>
      <c r="AH908" s="55"/>
      <c r="AI908" s="55"/>
      <c r="AJ908" s="55"/>
      <c r="AK908" s="55"/>
    </row>
    <row r="909" spans="2:37" ht="15.75" customHeight="1">
      <c r="B909" s="55"/>
      <c r="C909" s="55"/>
      <c r="D909" s="55"/>
      <c r="E909" s="55"/>
      <c r="F909" s="55"/>
      <c r="G909" s="55"/>
      <c r="H909" s="399"/>
      <c r="I909" s="55"/>
      <c r="J909" s="55"/>
      <c r="K909" s="55"/>
      <c r="L909" s="399"/>
      <c r="M909" s="399"/>
      <c r="N909" s="55"/>
      <c r="O909" s="55"/>
      <c r="P909" s="55"/>
      <c r="Q909" s="399"/>
      <c r="R909" s="399"/>
      <c r="S909" s="55"/>
      <c r="T909" s="55"/>
      <c r="U909" s="55"/>
      <c r="V909" s="399"/>
      <c r="W909" s="399"/>
      <c r="X909" s="55"/>
      <c r="Y909" s="55"/>
      <c r="Z909" s="55"/>
      <c r="AA909" s="399"/>
      <c r="AB909" s="399"/>
      <c r="AC909" s="55"/>
      <c r="AD909" s="55"/>
      <c r="AE909" s="55"/>
      <c r="AF909" s="55"/>
      <c r="AG909" s="55"/>
      <c r="AH909" s="55"/>
      <c r="AI909" s="55"/>
      <c r="AJ909" s="55"/>
      <c r="AK909" s="55"/>
    </row>
    <row r="910" spans="2:37" ht="15.75" customHeight="1">
      <c r="B910" s="55"/>
      <c r="C910" s="55"/>
      <c r="D910" s="55"/>
      <c r="E910" s="55"/>
      <c r="F910" s="55"/>
      <c r="G910" s="55"/>
      <c r="H910" s="399"/>
      <c r="I910" s="55"/>
      <c r="J910" s="55"/>
      <c r="K910" s="55"/>
      <c r="L910" s="399"/>
      <c r="M910" s="399"/>
      <c r="N910" s="55"/>
      <c r="O910" s="55"/>
      <c r="P910" s="55"/>
      <c r="Q910" s="399"/>
      <c r="R910" s="399"/>
      <c r="S910" s="55"/>
      <c r="T910" s="55"/>
      <c r="U910" s="55"/>
      <c r="V910" s="399"/>
      <c r="W910" s="399"/>
      <c r="X910" s="55"/>
      <c r="Y910" s="55"/>
      <c r="Z910" s="55"/>
      <c r="AA910" s="399"/>
      <c r="AB910" s="399"/>
      <c r="AC910" s="55"/>
      <c r="AD910" s="55"/>
      <c r="AE910" s="55"/>
      <c r="AF910" s="55"/>
      <c r="AG910" s="55"/>
      <c r="AH910" s="55"/>
      <c r="AI910" s="55"/>
      <c r="AJ910" s="55"/>
      <c r="AK910" s="55"/>
    </row>
    <row r="911" spans="2:37" ht="15.75" customHeight="1">
      <c r="B911" s="55"/>
      <c r="C911" s="55"/>
      <c r="D911" s="55"/>
      <c r="E911" s="55"/>
      <c r="F911" s="55"/>
      <c r="G911" s="55"/>
      <c r="H911" s="399"/>
      <c r="I911" s="55"/>
      <c r="J911" s="55"/>
      <c r="K911" s="55"/>
      <c r="L911" s="399"/>
      <c r="M911" s="399"/>
      <c r="N911" s="55"/>
      <c r="O911" s="55"/>
      <c r="P911" s="55"/>
      <c r="Q911" s="399"/>
      <c r="R911" s="399"/>
      <c r="S911" s="55"/>
      <c r="T911" s="55"/>
      <c r="U911" s="55"/>
      <c r="V911" s="399"/>
      <c r="W911" s="399"/>
      <c r="X911" s="55"/>
      <c r="Y911" s="55"/>
      <c r="Z911" s="55"/>
      <c r="AA911" s="399"/>
      <c r="AB911" s="399"/>
      <c r="AC911" s="55"/>
      <c r="AD911" s="55"/>
      <c r="AE911" s="55"/>
      <c r="AF911" s="55"/>
      <c r="AG911" s="55"/>
      <c r="AH911" s="55"/>
      <c r="AI911" s="55"/>
      <c r="AJ911" s="55"/>
      <c r="AK911" s="55"/>
    </row>
    <row r="912" spans="2:37" ht="15.75" customHeight="1">
      <c r="B912" s="55"/>
      <c r="C912" s="55"/>
      <c r="D912" s="55"/>
      <c r="E912" s="55"/>
      <c r="F912" s="55"/>
      <c r="G912" s="55"/>
      <c r="H912" s="399"/>
      <c r="I912" s="55"/>
      <c r="J912" s="55"/>
      <c r="K912" s="55"/>
      <c r="L912" s="399"/>
      <c r="M912" s="399"/>
      <c r="N912" s="55"/>
      <c r="O912" s="55"/>
      <c r="P912" s="55"/>
      <c r="Q912" s="399"/>
      <c r="R912" s="399"/>
      <c r="S912" s="55"/>
      <c r="T912" s="55"/>
      <c r="U912" s="55"/>
      <c r="V912" s="399"/>
      <c r="W912" s="399"/>
      <c r="X912" s="55"/>
      <c r="Y912" s="55"/>
      <c r="Z912" s="55"/>
      <c r="AA912" s="399"/>
      <c r="AB912" s="399"/>
      <c r="AC912" s="55"/>
      <c r="AD912" s="55"/>
      <c r="AE912" s="55"/>
      <c r="AF912" s="55"/>
      <c r="AG912" s="55"/>
      <c r="AH912" s="55"/>
      <c r="AI912" s="55"/>
      <c r="AJ912" s="55"/>
      <c r="AK912" s="55"/>
    </row>
    <row r="913" spans="2:37" ht="15.75" customHeight="1">
      <c r="B913" s="55"/>
      <c r="C913" s="55"/>
      <c r="D913" s="55"/>
      <c r="E913" s="55"/>
      <c r="F913" s="55"/>
      <c r="G913" s="55"/>
      <c r="H913" s="399"/>
      <c r="I913" s="55"/>
      <c r="J913" s="55"/>
      <c r="K913" s="55"/>
      <c r="L913" s="399"/>
      <c r="M913" s="399"/>
      <c r="N913" s="55"/>
      <c r="O913" s="55"/>
      <c r="P913" s="55"/>
      <c r="Q913" s="399"/>
      <c r="R913" s="399"/>
      <c r="S913" s="55"/>
      <c r="T913" s="55"/>
      <c r="U913" s="55"/>
      <c r="V913" s="399"/>
      <c r="W913" s="399"/>
      <c r="X913" s="55"/>
      <c r="Y913" s="55"/>
      <c r="Z913" s="55"/>
      <c r="AA913" s="399"/>
      <c r="AB913" s="399"/>
      <c r="AC913" s="55"/>
      <c r="AD913" s="55"/>
      <c r="AE913" s="55"/>
      <c r="AF913" s="55"/>
      <c r="AG913" s="55"/>
      <c r="AH913" s="55"/>
      <c r="AI913" s="55"/>
      <c r="AJ913" s="55"/>
      <c r="AK913" s="55"/>
    </row>
    <row r="914" spans="2:37" ht="15.75" customHeight="1">
      <c r="B914" s="55"/>
      <c r="C914" s="55"/>
      <c r="D914" s="55"/>
      <c r="E914" s="55"/>
      <c r="F914" s="55"/>
      <c r="G914" s="55"/>
      <c r="H914" s="399"/>
      <c r="I914" s="55"/>
      <c r="J914" s="55"/>
      <c r="K914" s="55"/>
      <c r="L914" s="399"/>
      <c r="M914" s="399"/>
      <c r="N914" s="55"/>
      <c r="O914" s="55"/>
      <c r="P914" s="55"/>
      <c r="Q914" s="399"/>
      <c r="R914" s="399"/>
      <c r="S914" s="55"/>
      <c r="T914" s="55"/>
      <c r="U914" s="55"/>
      <c r="V914" s="399"/>
      <c r="W914" s="399"/>
      <c r="X914" s="55"/>
      <c r="Y914" s="55"/>
      <c r="Z914" s="55"/>
      <c r="AA914" s="399"/>
      <c r="AB914" s="399"/>
      <c r="AC914" s="55"/>
      <c r="AD914" s="55"/>
      <c r="AE914" s="55"/>
      <c r="AF914" s="55"/>
      <c r="AG914" s="55"/>
      <c r="AH914" s="55"/>
      <c r="AI914" s="55"/>
      <c r="AJ914" s="55"/>
      <c r="AK914" s="55"/>
    </row>
    <row r="915" spans="2:37" ht="15.75" customHeight="1">
      <c r="B915" s="55"/>
      <c r="C915" s="55"/>
      <c r="D915" s="55"/>
      <c r="E915" s="55"/>
      <c r="F915" s="55"/>
      <c r="G915" s="55"/>
      <c r="H915" s="399"/>
      <c r="I915" s="55"/>
      <c r="J915" s="55"/>
      <c r="K915" s="55"/>
      <c r="L915" s="399"/>
      <c r="M915" s="399"/>
      <c r="N915" s="55"/>
      <c r="O915" s="55"/>
      <c r="P915" s="55"/>
      <c r="Q915" s="399"/>
      <c r="R915" s="399"/>
      <c r="S915" s="55"/>
      <c r="T915" s="55"/>
      <c r="U915" s="55"/>
      <c r="V915" s="399"/>
      <c r="W915" s="399"/>
      <c r="X915" s="55"/>
      <c r="Y915" s="55"/>
      <c r="Z915" s="55"/>
      <c r="AA915" s="399"/>
      <c r="AB915" s="399"/>
      <c r="AC915" s="55"/>
      <c r="AD915" s="55"/>
      <c r="AE915" s="55"/>
      <c r="AF915" s="55"/>
      <c r="AG915" s="55"/>
      <c r="AH915" s="55"/>
      <c r="AI915" s="55"/>
      <c r="AJ915" s="55"/>
      <c r="AK915" s="55"/>
    </row>
    <row r="916" spans="2:37" ht="15.75" customHeight="1">
      <c r="B916" s="55"/>
      <c r="C916" s="55"/>
      <c r="D916" s="55"/>
      <c r="E916" s="55"/>
      <c r="F916" s="55"/>
      <c r="G916" s="55"/>
      <c r="H916" s="399"/>
      <c r="I916" s="55"/>
      <c r="J916" s="55"/>
      <c r="K916" s="55"/>
      <c r="L916" s="399"/>
      <c r="M916" s="399"/>
      <c r="N916" s="55"/>
      <c r="O916" s="55"/>
      <c r="P916" s="55"/>
      <c r="Q916" s="399"/>
      <c r="R916" s="399"/>
      <c r="S916" s="55"/>
      <c r="T916" s="55"/>
      <c r="U916" s="55"/>
      <c r="V916" s="399"/>
      <c r="W916" s="399"/>
      <c r="X916" s="55"/>
      <c r="Y916" s="55"/>
      <c r="Z916" s="55"/>
      <c r="AA916" s="399"/>
      <c r="AB916" s="399"/>
      <c r="AC916" s="55"/>
      <c r="AD916" s="55"/>
      <c r="AE916" s="55"/>
      <c r="AF916" s="55"/>
      <c r="AG916" s="55"/>
      <c r="AH916" s="55"/>
      <c r="AI916" s="55"/>
      <c r="AJ916" s="55"/>
      <c r="AK916" s="55"/>
    </row>
    <row r="917" spans="2:37" ht="15.75" customHeight="1">
      <c r="B917" s="55"/>
      <c r="C917" s="55"/>
      <c r="D917" s="55"/>
      <c r="E917" s="55"/>
      <c r="F917" s="55"/>
      <c r="G917" s="55"/>
      <c r="H917" s="399"/>
      <c r="I917" s="55"/>
      <c r="J917" s="55"/>
      <c r="K917" s="55"/>
      <c r="L917" s="399"/>
      <c r="M917" s="399"/>
      <c r="N917" s="55"/>
      <c r="O917" s="55"/>
      <c r="P917" s="55"/>
      <c r="Q917" s="399"/>
      <c r="R917" s="399"/>
      <c r="S917" s="55"/>
      <c r="T917" s="55"/>
      <c r="U917" s="55"/>
      <c r="V917" s="399"/>
      <c r="W917" s="399"/>
      <c r="X917" s="55"/>
      <c r="Y917" s="55"/>
      <c r="Z917" s="55"/>
      <c r="AA917" s="399"/>
      <c r="AB917" s="399"/>
      <c r="AC917" s="55"/>
      <c r="AD917" s="55"/>
      <c r="AE917" s="55"/>
      <c r="AF917" s="55"/>
      <c r="AG917" s="55"/>
      <c r="AH917" s="55"/>
      <c r="AI917" s="55"/>
      <c r="AJ917" s="55"/>
      <c r="AK917" s="55"/>
    </row>
    <row r="918" spans="2:37" ht="15.75" customHeight="1">
      <c r="B918" s="55"/>
      <c r="C918" s="55"/>
      <c r="D918" s="55"/>
      <c r="E918" s="55"/>
      <c r="F918" s="55"/>
      <c r="G918" s="55"/>
      <c r="H918" s="399"/>
      <c r="I918" s="55"/>
      <c r="J918" s="55"/>
      <c r="K918" s="55"/>
      <c r="L918" s="399"/>
      <c r="M918" s="399"/>
      <c r="N918" s="55"/>
      <c r="O918" s="55"/>
      <c r="P918" s="55"/>
      <c r="Q918" s="399"/>
      <c r="R918" s="399"/>
      <c r="S918" s="55"/>
      <c r="T918" s="55"/>
      <c r="U918" s="55"/>
      <c r="V918" s="399"/>
      <c r="W918" s="399"/>
      <c r="X918" s="55"/>
      <c r="Y918" s="55"/>
      <c r="Z918" s="55"/>
      <c r="AA918" s="399"/>
      <c r="AB918" s="399"/>
      <c r="AC918" s="55"/>
      <c r="AD918" s="55"/>
      <c r="AE918" s="55"/>
      <c r="AF918" s="55"/>
      <c r="AG918" s="55"/>
      <c r="AH918" s="55"/>
      <c r="AI918" s="55"/>
      <c r="AJ918" s="55"/>
      <c r="AK918" s="55"/>
    </row>
    <row r="919" spans="2:37" ht="15.75" customHeight="1">
      <c r="B919" s="55"/>
      <c r="C919" s="55"/>
      <c r="D919" s="55"/>
      <c r="E919" s="55"/>
      <c r="F919" s="55"/>
      <c r="G919" s="55"/>
      <c r="H919" s="399"/>
      <c r="I919" s="55"/>
      <c r="J919" s="55"/>
      <c r="K919" s="55"/>
      <c r="L919" s="399"/>
      <c r="M919" s="399"/>
      <c r="N919" s="55"/>
      <c r="O919" s="55"/>
      <c r="P919" s="55"/>
      <c r="Q919" s="399"/>
      <c r="R919" s="399"/>
      <c r="S919" s="55"/>
      <c r="T919" s="55"/>
      <c r="U919" s="55"/>
      <c r="V919" s="399"/>
      <c r="W919" s="399"/>
      <c r="X919" s="55"/>
      <c r="Y919" s="55"/>
      <c r="Z919" s="55"/>
      <c r="AA919" s="399"/>
      <c r="AB919" s="399"/>
      <c r="AC919" s="55"/>
      <c r="AD919" s="55"/>
      <c r="AE919" s="55"/>
      <c r="AF919" s="55"/>
      <c r="AG919" s="55"/>
      <c r="AH919" s="55"/>
      <c r="AI919" s="55"/>
      <c r="AJ919" s="55"/>
      <c r="AK919" s="55"/>
    </row>
    <row r="920" spans="2:37" ht="15.75" customHeight="1">
      <c r="B920" s="55"/>
      <c r="C920" s="55"/>
      <c r="D920" s="55"/>
      <c r="E920" s="55"/>
      <c r="F920" s="55"/>
      <c r="G920" s="55"/>
      <c r="H920" s="399"/>
      <c r="I920" s="55"/>
      <c r="J920" s="55"/>
      <c r="K920" s="55"/>
      <c r="L920" s="399"/>
      <c r="M920" s="399"/>
      <c r="N920" s="55"/>
      <c r="O920" s="55"/>
      <c r="P920" s="55"/>
      <c r="Q920" s="399"/>
      <c r="R920" s="399"/>
      <c r="S920" s="55"/>
      <c r="T920" s="55"/>
      <c r="U920" s="55"/>
      <c r="V920" s="399"/>
      <c r="W920" s="399"/>
      <c r="X920" s="55"/>
      <c r="Y920" s="55"/>
      <c r="Z920" s="55"/>
      <c r="AA920" s="399"/>
      <c r="AB920" s="399"/>
      <c r="AC920" s="55"/>
      <c r="AD920" s="55"/>
      <c r="AE920" s="55"/>
      <c r="AF920" s="55"/>
      <c r="AG920" s="55"/>
      <c r="AH920" s="55"/>
      <c r="AI920" s="55"/>
      <c r="AJ920" s="55"/>
      <c r="AK920" s="55"/>
    </row>
    <row r="921" spans="2:37" ht="15.75" customHeight="1">
      <c r="B921" s="55"/>
      <c r="C921" s="55"/>
      <c r="D921" s="55"/>
      <c r="E921" s="55"/>
      <c r="F921" s="55"/>
      <c r="G921" s="55"/>
      <c r="H921" s="399"/>
      <c r="I921" s="55"/>
      <c r="J921" s="55"/>
      <c r="K921" s="55"/>
      <c r="L921" s="399"/>
      <c r="M921" s="399"/>
      <c r="N921" s="55"/>
      <c r="O921" s="55"/>
      <c r="P921" s="55"/>
      <c r="Q921" s="399"/>
      <c r="R921" s="399"/>
      <c r="S921" s="55"/>
      <c r="T921" s="55"/>
      <c r="U921" s="55"/>
      <c r="V921" s="399"/>
      <c r="W921" s="399"/>
      <c r="X921" s="55"/>
      <c r="Y921" s="55"/>
      <c r="Z921" s="55"/>
      <c r="AA921" s="399"/>
      <c r="AB921" s="399"/>
      <c r="AC921" s="55"/>
      <c r="AD921" s="55"/>
      <c r="AE921" s="55"/>
      <c r="AF921" s="55"/>
      <c r="AG921" s="55"/>
      <c r="AH921" s="55"/>
      <c r="AI921" s="55"/>
      <c r="AJ921" s="55"/>
      <c r="AK921" s="55"/>
    </row>
    <row r="922" spans="2:37" ht="15.75" customHeight="1">
      <c r="B922" s="55"/>
      <c r="C922" s="55"/>
      <c r="D922" s="55"/>
      <c r="E922" s="55"/>
      <c r="F922" s="55"/>
      <c r="G922" s="55"/>
      <c r="H922" s="399"/>
      <c r="I922" s="55"/>
      <c r="J922" s="55"/>
      <c r="K922" s="55"/>
      <c r="L922" s="399"/>
      <c r="M922" s="399"/>
      <c r="N922" s="55"/>
      <c r="O922" s="55"/>
      <c r="P922" s="55"/>
      <c r="Q922" s="399"/>
      <c r="R922" s="399"/>
      <c r="S922" s="55"/>
      <c r="T922" s="55"/>
      <c r="U922" s="55"/>
      <c r="V922" s="399"/>
      <c r="W922" s="399"/>
      <c r="X922" s="55"/>
      <c r="Y922" s="55"/>
      <c r="Z922" s="55"/>
      <c r="AA922" s="399"/>
      <c r="AB922" s="399"/>
      <c r="AC922" s="55"/>
      <c r="AD922" s="55"/>
      <c r="AE922" s="55"/>
      <c r="AF922" s="55"/>
      <c r="AG922" s="55"/>
      <c r="AH922" s="55"/>
      <c r="AI922" s="55"/>
      <c r="AJ922" s="55"/>
      <c r="AK922" s="55"/>
    </row>
    <row r="923" spans="2:37" ht="15.75" customHeight="1">
      <c r="B923" s="55"/>
      <c r="C923" s="55"/>
      <c r="D923" s="55"/>
      <c r="E923" s="55"/>
      <c r="F923" s="55"/>
      <c r="G923" s="55"/>
      <c r="H923" s="399"/>
      <c r="I923" s="55"/>
      <c r="J923" s="55"/>
      <c r="K923" s="55"/>
      <c r="L923" s="399"/>
      <c r="M923" s="399"/>
      <c r="N923" s="55"/>
      <c r="O923" s="55"/>
      <c r="P923" s="55"/>
      <c r="Q923" s="399"/>
      <c r="R923" s="399"/>
      <c r="S923" s="55"/>
      <c r="T923" s="55"/>
      <c r="U923" s="55"/>
      <c r="V923" s="399"/>
      <c r="W923" s="399"/>
      <c r="X923" s="55"/>
      <c r="Y923" s="55"/>
      <c r="Z923" s="55"/>
      <c r="AA923" s="399"/>
      <c r="AB923" s="399"/>
      <c r="AC923" s="55"/>
      <c r="AD923" s="55"/>
      <c r="AE923" s="55"/>
      <c r="AF923" s="55"/>
      <c r="AG923" s="55"/>
      <c r="AH923" s="55"/>
      <c r="AI923" s="55"/>
      <c r="AJ923" s="55"/>
      <c r="AK923" s="55"/>
    </row>
    <row r="924" spans="2:37" ht="15.75" customHeight="1">
      <c r="B924" s="55"/>
      <c r="C924" s="55"/>
      <c r="D924" s="55"/>
      <c r="E924" s="55"/>
      <c r="F924" s="55"/>
      <c r="G924" s="55"/>
      <c r="H924" s="399"/>
      <c r="I924" s="55"/>
      <c r="J924" s="55"/>
      <c r="K924" s="55"/>
      <c r="L924" s="399"/>
      <c r="M924" s="399"/>
      <c r="N924" s="55"/>
      <c r="O924" s="55"/>
      <c r="P924" s="55"/>
      <c r="Q924" s="399"/>
      <c r="R924" s="399"/>
      <c r="S924" s="55"/>
      <c r="T924" s="55"/>
      <c r="U924" s="55"/>
      <c r="V924" s="399"/>
      <c r="W924" s="399"/>
      <c r="X924" s="55"/>
      <c r="Y924" s="55"/>
      <c r="Z924" s="55"/>
      <c r="AA924" s="399"/>
      <c r="AB924" s="399"/>
      <c r="AC924" s="55"/>
      <c r="AD924" s="55"/>
      <c r="AE924" s="55"/>
      <c r="AF924" s="55"/>
      <c r="AG924" s="55"/>
      <c r="AH924" s="55"/>
      <c r="AI924" s="55"/>
      <c r="AJ924" s="55"/>
      <c r="AK924" s="55"/>
    </row>
    <row r="925" spans="2:37" ht="15.75" customHeight="1">
      <c r="B925" s="55"/>
      <c r="C925" s="55"/>
      <c r="D925" s="55"/>
      <c r="E925" s="55"/>
      <c r="F925" s="55"/>
      <c r="G925" s="55"/>
      <c r="H925" s="399"/>
      <c r="I925" s="55"/>
      <c r="J925" s="55"/>
      <c r="K925" s="55"/>
      <c r="L925" s="399"/>
      <c r="M925" s="399"/>
      <c r="N925" s="55"/>
      <c r="O925" s="55"/>
      <c r="P925" s="55"/>
      <c r="Q925" s="399"/>
      <c r="R925" s="399"/>
      <c r="S925" s="55"/>
      <c r="T925" s="55"/>
      <c r="U925" s="55"/>
      <c r="V925" s="399"/>
      <c r="W925" s="399"/>
      <c r="X925" s="55"/>
      <c r="Y925" s="55"/>
      <c r="Z925" s="55"/>
      <c r="AA925" s="399"/>
      <c r="AB925" s="399"/>
      <c r="AC925" s="55"/>
      <c r="AD925" s="55"/>
      <c r="AE925" s="55"/>
      <c r="AF925" s="55"/>
      <c r="AG925" s="55"/>
      <c r="AH925" s="55"/>
      <c r="AI925" s="55"/>
      <c r="AJ925" s="55"/>
      <c r="AK925" s="55"/>
    </row>
    <row r="926" spans="2:37" ht="15.75" customHeight="1">
      <c r="B926" s="55"/>
      <c r="C926" s="55"/>
      <c r="D926" s="55"/>
      <c r="E926" s="55"/>
      <c r="F926" s="55"/>
      <c r="G926" s="55"/>
      <c r="H926" s="399"/>
      <c r="I926" s="55"/>
      <c r="J926" s="55"/>
      <c r="K926" s="55"/>
      <c r="L926" s="399"/>
      <c r="M926" s="399"/>
      <c r="N926" s="55"/>
      <c r="O926" s="55"/>
      <c r="P926" s="55"/>
      <c r="Q926" s="399"/>
      <c r="R926" s="399"/>
      <c r="S926" s="55"/>
      <c r="T926" s="55"/>
      <c r="U926" s="55"/>
      <c r="V926" s="399"/>
      <c r="W926" s="399"/>
      <c r="X926" s="55"/>
      <c r="Y926" s="55"/>
      <c r="Z926" s="55"/>
      <c r="AA926" s="399"/>
      <c r="AB926" s="399"/>
      <c r="AC926" s="55"/>
      <c r="AD926" s="55"/>
      <c r="AE926" s="55"/>
      <c r="AF926" s="55"/>
      <c r="AG926" s="55"/>
      <c r="AH926" s="55"/>
      <c r="AI926" s="55"/>
      <c r="AJ926" s="55"/>
      <c r="AK926" s="55"/>
    </row>
    <row r="927" spans="2:37" ht="15.75" customHeight="1">
      <c r="B927" s="55"/>
      <c r="C927" s="55"/>
      <c r="D927" s="55"/>
      <c r="E927" s="55"/>
      <c r="F927" s="55"/>
      <c r="G927" s="55"/>
      <c r="H927" s="399"/>
      <c r="I927" s="55"/>
      <c r="J927" s="55"/>
      <c r="K927" s="55"/>
      <c r="L927" s="399"/>
      <c r="M927" s="399"/>
      <c r="N927" s="55"/>
      <c r="O927" s="55"/>
      <c r="P927" s="55"/>
      <c r="Q927" s="399"/>
      <c r="R927" s="399"/>
      <c r="S927" s="55"/>
      <c r="T927" s="55"/>
      <c r="U927" s="55"/>
      <c r="V927" s="399"/>
      <c r="W927" s="399"/>
      <c r="X927" s="55"/>
      <c r="Y927" s="55"/>
      <c r="Z927" s="55"/>
      <c r="AA927" s="399"/>
      <c r="AB927" s="399"/>
      <c r="AC927" s="55"/>
      <c r="AD927" s="55"/>
      <c r="AE927" s="55"/>
      <c r="AF927" s="55"/>
      <c r="AG927" s="55"/>
      <c r="AH927" s="55"/>
      <c r="AI927" s="55"/>
      <c r="AJ927" s="55"/>
      <c r="AK927" s="55"/>
    </row>
    <row r="928" spans="2:37" ht="15.75" customHeight="1">
      <c r="B928" s="55"/>
      <c r="C928" s="55"/>
      <c r="D928" s="55"/>
      <c r="E928" s="55"/>
      <c r="F928" s="55"/>
      <c r="G928" s="55"/>
      <c r="H928" s="399"/>
      <c r="I928" s="55"/>
      <c r="J928" s="55"/>
      <c r="K928" s="55"/>
      <c r="L928" s="399"/>
      <c r="M928" s="399"/>
      <c r="N928" s="55"/>
      <c r="O928" s="55"/>
      <c r="P928" s="55"/>
      <c r="Q928" s="399"/>
      <c r="R928" s="399"/>
      <c r="S928" s="55"/>
      <c r="T928" s="55"/>
      <c r="U928" s="55"/>
      <c r="V928" s="399"/>
      <c r="W928" s="399"/>
      <c r="X928" s="55"/>
      <c r="Y928" s="55"/>
      <c r="Z928" s="55"/>
      <c r="AA928" s="399"/>
      <c r="AB928" s="399"/>
      <c r="AC928" s="55"/>
      <c r="AD928" s="55"/>
      <c r="AE928" s="55"/>
      <c r="AF928" s="55"/>
      <c r="AG928" s="55"/>
      <c r="AH928" s="55"/>
      <c r="AI928" s="55"/>
      <c r="AJ928" s="55"/>
      <c r="AK928" s="55"/>
    </row>
    <row r="929" spans="2:37" ht="15.75" customHeight="1">
      <c r="B929" s="55"/>
      <c r="C929" s="55"/>
      <c r="D929" s="55"/>
      <c r="E929" s="55"/>
      <c r="F929" s="55"/>
      <c r="G929" s="55"/>
      <c r="H929" s="399"/>
      <c r="I929" s="55"/>
      <c r="J929" s="55"/>
      <c r="K929" s="55"/>
      <c r="L929" s="399"/>
      <c r="M929" s="399"/>
      <c r="N929" s="55"/>
      <c r="O929" s="55"/>
      <c r="P929" s="55"/>
      <c r="Q929" s="399"/>
      <c r="R929" s="399"/>
      <c r="S929" s="55"/>
      <c r="T929" s="55"/>
      <c r="U929" s="55"/>
      <c r="V929" s="399"/>
      <c r="W929" s="399"/>
      <c r="X929" s="55"/>
      <c r="Y929" s="55"/>
      <c r="Z929" s="55"/>
      <c r="AA929" s="399"/>
      <c r="AB929" s="399"/>
      <c r="AC929" s="55"/>
      <c r="AD929" s="55"/>
      <c r="AE929" s="55"/>
      <c r="AF929" s="55"/>
      <c r="AG929" s="55"/>
      <c r="AH929" s="55"/>
      <c r="AI929" s="55"/>
      <c r="AJ929" s="55"/>
      <c r="AK929" s="55"/>
    </row>
    <row r="930" spans="2:37" ht="15.75" customHeight="1">
      <c r="B930" s="55"/>
      <c r="C930" s="55"/>
      <c r="D930" s="55"/>
      <c r="E930" s="55"/>
      <c r="F930" s="55"/>
      <c r="G930" s="55"/>
      <c r="H930" s="399"/>
      <c r="I930" s="55"/>
      <c r="J930" s="55"/>
      <c r="K930" s="55"/>
      <c r="L930" s="399"/>
      <c r="M930" s="399"/>
      <c r="N930" s="55"/>
      <c r="O930" s="55"/>
      <c r="P930" s="55"/>
      <c r="Q930" s="399"/>
      <c r="R930" s="399"/>
      <c r="S930" s="55"/>
      <c r="T930" s="55"/>
      <c r="U930" s="55"/>
      <c r="V930" s="399"/>
      <c r="W930" s="399"/>
      <c r="X930" s="55"/>
      <c r="Y930" s="55"/>
      <c r="Z930" s="55"/>
      <c r="AA930" s="399"/>
      <c r="AB930" s="399"/>
      <c r="AC930" s="55"/>
      <c r="AD930" s="55"/>
      <c r="AE930" s="55"/>
      <c r="AF930" s="55"/>
      <c r="AG930" s="55"/>
      <c r="AH930" s="55"/>
      <c r="AI930" s="55"/>
      <c r="AJ930" s="55"/>
      <c r="AK930" s="55"/>
    </row>
    <row r="931" spans="2:37" ht="15.75" customHeight="1">
      <c r="B931" s="55"/>
      <c r="C931" s="55"/>
      <c r="D931" s="55"/>
      <c r="E931" s="55"/>
      <c r="F931" s="55"/>
      <c r="G931" s="55"/>
      <c r="H931" s="399"/>
      <c r="I931" s="55"/>
      <c r="J931" s="55"/>
      <c r="K931" s="55"/>
      <c r="L931" s="399"/>
      <c r="M931" s="399"/>
      <c r="N931" s="55"/>
      <c r="O931" s="55"/>
      <c r="P931" s="55"/>
      <c r="Q931" s="399"/>
      <c r="R931" s="399"/>
      <c r="S931" s="55"/>
      <c r="T931" s="55"/>
      <c r="U931" s="55"/>
      <c r="V931" s="399"/>
      <c r="W931" s="399"/>
      <c r="X931" s="55"/>
      <c r="Y931" s="55"/>
      <c r="Z931" s="55"/>
      <c r="AA931" s="399"/>
      <c r="AB931" s="399"/>
      <c r="AC931" s="55"/>
      <c r="AD931" s="55"/>
      <c r="AE931" s="55"/>
      <c r="AF931" s="55"/>
      <c r="AG931" s="55"/>
      <c r="AH931" s="55"/>
      <c r="AI931" s="55"/>
      <c r="AJ931" s="55"/>
      <c r="AK931" s="55"/>
    </row>
    <row r="932" spans="2:37" ht="15.75" customHeight="1">
      <c r="B932" s="55"/>
      <c r="C932" s="55"/>
      <c r="D932" s="55"/>
      <c r="E932" s="55"/>
      <c r="F932" s="55"/>
      <c r="G932" s="55"/>
      <c r="H932" s="399"/>
      <c r="I932" s="55"/>
      <c r="J932" s="55"/>
      <c r="K932" s="55"/>
      <c r="L932" s="399"/>
      <c r="M932" s="399"/>
      <c r="N932" s="55"/>
      <c r="O932" s="55"/>
      <c r="P932" s="55"/>
      <c r="Q932" s="399"/>
      <c r="R932" s="399"/>
      <c r="S932" s="55"/>
      <c r="T932" s="55"/>
      <c r="U932" s="55"/>
      <c r="V932" s="399"/>
      <c r="W932" s="399"/>
      <c r="X932" s="55"/>
      <c r="Y932" s="55"/>
      <c r="Z932" s="55"/>
      <c r="AA932" s="399"/>
      <c r="AB932" s="399"/>
      <c r="AC932" s="55"/>
      <c r="AD932" s="55"/>
      <c r="AE932" s="55"/>
      <c r="AF932" s="55"/>
      <c r="AG932" s="55"/>
      <c r="AH932" s="55"/>
      <c r="AI932" s="55"/>
      <c r="AJ932" s="55"/>
      <c r="AK932" s="55"/>
    </row>
    <row r="933" spans="2:37" ht="15.75" customHeight="1">
      <c r="B933" s="55"/>
      <c r="C933" s="55"/>
      <c r="D933" s="55"/>
      <c r="E933" s="55"/>
      <c r="F933" s="55"/>
      <c r="G933" s="55"/>
      <c r="H933" s="399"/>
      <c r="I933" s="55"/>
      <c r="J933" s="55"/>
      <c r="K933" s="55"/>
      <c r="L933" s="399"/>
      <c r="M933" s="399"/>
      <c r="N933" s="55"/>
      <c r="O933" s="55"/>
      <c r="P933" s="55"/>
      <c r="Q933" s="399"/>
      <c r="R933" s="399"/>
      <c r="S933" s="55"/>
      <c r="T933" s="55"/>
      <c r="U933" s="55"/>
      <c r="V933" s="399"/>
      <c r="W933" s="399"/>
      <c r="X933" s="55"/>
      <c r="Y933" s="55"/>
      <c r="Z933" s="55"/>
      <c r="AA933" s="399"/>
      <c r="AB933" s="399"/>
      <c r="AC933" s="55"/>
      <c r="AD933" s="55"/>
      <c r="AE933" s="55"/>
      <c r="AF933" s="55"/>
      <c r="AG933" s="55"/>
      <c r="AH933" s="55"/>
      <c r="AI933" s="55"/>
      <c r="AJ933" s="55"/>
      <c r="AK933" s="55"/>
    </row>
    <row r="934" spans="2:37" ht="15.75" customHeight="1">
      <c r="B934" s="55"/>
      <c r="C934" s="55"/>
      <c r="D934" s="55"/>
      <c r="E934" s="55"/>
      <c r="F934" s="55"/>
      <c r="G934" s="55"/>
      <c r="H934" s="399"/>
      <c r="I934" s="55"/>
      <c r="J934" s="55"/>
      <c r="K934" s="55"/>
      <c r="L934" s="399"/>
      <c r="M934" s="399"/>
      <c r="N934" s="55"/>
      <c r="O934" s="55"/>
      <c r="P934" s="55"/>
      <c r="Q934" s="399"/>
      <c r="R934" s="399"/>
      <c r="S934" s="55"/>
      <c r="T934" s="55"/>
      <c r="U934" s="55"/>
      <c r="V934" s="399"/>
      <c r="W934" s="399"/>
      <c r="X934" s="55"/>
      <c r="Y934" s="55"/>
      <c r="Z934" s="55"/>
      <c r="AA934" s="399"/>
      <c r="AB934" s="399"/>
      <c r="AC934" s="55"/>
      <c r="AD934" s="55"/>
      <c r="AE934" s="55"/>
      <c r="AF934" s="55"/>
      <c r="AG934" s="55"/>
      <c r="AH934" s="55"/>
      <c r="AI934" s="55"/>
      <c r="AJ934" s="55"/>
      <c r="AK934" s="55"/>
    </row>
    <row r="935" spans="2:37" ht="15.75" customHeight="1">
      <c r="B935" s="55"/>
      <c r="C935" s="55"/>
      <c r="D935" s="55"/>
      <c r="E935" s="55"/>
      <c r="F935" s="55"/>
      <c r="G935" s="55"/>
      <c r="H935" s="399"/>
      <c r="I935" s="55"/>
      <c r="J935" s="55"/>
      <c r="K935" s="55"/>
      <c r="L935" s="399"/>
      <c r="M935" s="399"/>
      <c r="N935" s="55"/>
      <c r="O935" s="55"/>
      <c r="P935" s="55"/>
      <c r="Q935" s="399"/>
      <c r="R935" s="399"/>
      <c r="S935" s="55"/>
      <c r="T935" s="55"/>
      <c r="U935" s="55"/>
      <c r="V935" s="399"/>
      <c r="W935" s="399"/>
      <c r="X935" s="55"/>
      <c r="Y935" s="55"/>
      <c r="Z935" s="55"/>
      <c r="AA935" s="399"/>
      <c r="AB935" s="399"/>
      <c r="AC935" s="55"/>
      <c r="AD935" s="55"/>
      <c r="AE935" s="55"/>
      <c r="AF935" s="55"/>
      <c r="AG935" s="55"/>
      <c r="AH935" s="55"/>
      <c r="AI935" s="55"/>
      <c r="AJ935" s="55"/>
      <c r="AK935" s="55"/>
    </row>
    <row r="936" spans="2:37" ht="15.75" customHeight="1">
      <c r="B936" s="55"/>
      <c r="C936" s="55"/>
      <c r="D936" s="55"/>
      <c r="E936" s="55"/>
      <c r="F936" s="55"/>
      <c r="G936" s="55"/>
      <c r="H936" s="399"/>
      <c r="I936" s="55"/>
      <c r="J936" s="55"/>
      <c r="K936" s="55"/>
      <c r="L936" s="399"/>
      <c r="M936" s="399"/>
      <c r="N936" s="55"/>
      <c r="O936" s="55"/>
      <c r="P936" s="55"/>
      <c r="Q936" s="399"/>
      <c r="R936" s="399"/>
      <c r="S936" s="55"/>
      <c r="T936" s="55"/>
      <c r="U936" s="55"/>
      <c r="V936" s="399"/>
      <c r="W936" s="399"/>
      <c r="X936" s="55"/>
      <c r="Y936" s="55"/>
      <c r="Z936" s="55"/>
      <c r="AA936" s="399"/>
      <c r="AB936" s="399"/>
      <c r="AC936" s="55"/>
      <c r="AD936" s="55"/>
      <c r="AE936" s="55"/>
      <c r="AF936" s="55"/>
      <c r="AG936" s="55"/>
      <c r="AH936" s="55"/>
      <c r="AI936" s="55"/>
      <c r="AJ936" s="55"/>
      <c r="AK936" s="55"/>
    </row>
    <row r="937" spans="2:37" ht="15.75" customHeight="1">
      <c r="B937" s="55"/>
      <c r="C937" s="55"/>
      <c r="D937" s="55"/>
      <c r="E937" s="55"/>
      <c r="F937" s="55"/>
      <c r="G937" s="55"/>
      <c r="H937" s="399"/>
      <c r="I937" s="55"/>
      <c r="J937" s="55"/>
      <c r="K937" s="55"/>
      <c r="L937" s="399"/>
      <c r="M937" s="399"/>
      <c r="N937" s="55"/>
      <c r="O937" s="55"/>
      <c r="P937" s="55"/>
      <c r="Q937" s="399"/>
      <c r="R937" s="399"/>
      <c r="S937" s="55"/>
      <c r="T937" s="55"/>
      <c r="U937" s="55"/>
      <c r="V937" s="399"/>
      <c r="W937" s="399"/>
      <c r="X937" s="55"/>
      <c r="Y937" s="55"/>
      <c r="Z937" s="55"/>
      <c r="AA937" s="399"/>
      <c r="AB937" s="399"/>
      <c r="AC937" s="55"/>
      <c r="AD937" s="55"/>
      <c r="AE937" s="55"/>
      <c r="AF937" s="55"/>
      <c r="AG937" s="55"/>
      <c r="AH937" s="55"/>
      <c r="AI937" s="55"/>
      <c r="AJ937" s="55"/>
      <c r="AK937" s="55"/>
    </row>
    <row r="938" spans="2:37" ht="15.75" customHeight="1">
      <c r="B938" s="55"/>
      <c r="C938" s="55"/>
      <c r="D938" s="55"/>
      <c r="E938" s="55"/>
      <c r="F938" s="55"/>
      <c r="G938" s="55"/>
      <c r="H938" s="399"/>
      <c r="I938" s="55"/>
      <c r="J938" s="55"/>
      <c r="K938" s="55"/>
      <c r="L938" s="399"/>
      <c r="M938" s="399"/>
      <c r="N938" s="55"/>
      <c r="O938" s="55"/>
      <c r="P938" s="55"/>
      <c r="Q938" s="399"/>
      <c r="R938" s="399"/>
      <c r="S938" s="55"/>
      <c r="T938" s="55"/>
      <c r="U938" s="55"/>
      <c r="V938" s="399"/>
      <c r="W938" s="399"/>
      <c r="X938" s="55"/>
      <c r="Y938" s="55"/>
      <c r="Z938" s="55"/>
      <c r="AA938" s="399"/>
      <c r="AB938" s="399"/>
      <c r="AC938" s="55"/>
      <c r="AD938" s="55"/>
      <c r="AE938" s="55"/>
      <c r="AF938" s="55"/>
      <c r="AG938" s="55"/>
      <c r="AH938" s="55"/>
      <c r="AI938" s="55"/>
      <c r="AJ938" s="55"/>
      <c r="AK938" s="55"/>
    </row>
    <row r="939" spans="2:37" ht="15.75" customHeight="1">
      <c r="B939" s="55"/>
      <c r="C939" s="55"/>
      <c r="D939" s="55"/>
      <c r="E939" s="55"/>
      <c r="F939" s="55"/>
      <c r="G939" s="55"/>
      <c r="H939" s="399"/>
      <c r="I939" s="55"/>
      <c r="J939" s="55"/>
      <c r="K939" s="55"/>
      <c r="L939" s="399"/>
      <c r="M939" s="399"/>
      <c r="N939" s="55"/>
      <c r="O939" s="55"/>
      <c r="P939" s="55"/>
      <c r="Q939" s="399"/>
      <c r="R939" s="399"/>
      <c r="S939" s="55"/>
      <c r="T939" s="55"/>
      <c r="U939" s="55"/>
      <c r="V939" s="399"/>
      <c r="W939" s="399"/>
      <c r="X939" s="55"/>
      <c r="Y939" s="55"/>
      <c r="Z939" s="55"/>
      <c r="AA939" s="399"/>
      <c r="AB939" s="399"/>
      <c r="AC939" s="55"/>
      <c r="AD939" s="55"/>
      <c r="AE939" s="55"/>
      <c r="AF939" s="55"/>
      <c r="AG939" s="55"/>
      <c r="AH939" s="55"/>
      <c r="AI939" s="55"/>
      <c r="AJ939" s="55"/>
      <c r="AK939" s="55"/>
    </row>
    <row r="940" spans="2:37" ht="15.75" customHeight="1">
      <c r="B940" s="55"/>
      <c r="C940" s="55"/>
      <c r="D940" s="55"/>
      <c r="E940" s="55"/>
      <c r="F940" s="55"/>
      <c r="G940" s="55"/>
      <c r="H940" s="399"/>
      <c r="I940" s="55"/>
      <c r="J940" s="55"/>
      <c r="K940" s="55"/>
      <c r="L940" s="399"/>
      <c r="M940" s="399"/>
      <c r="N940" s="55"/>
      <c r="O940" s="55"/>
      <c r="P940" s="55"/>
      <c r="Q940" s="399"/>
      <c r="R940" s="399"/>
      <c r="S940" s="55"/>
      <c r="T940" s="55"/>
      <c r="U940" s="55"/>
      <c r="V940" s="399"/>
      <c r="W940" s="399"/>
      <c r="X940" s="55"/>
      <c r="Y940" s="55"/>
      <c r="Z940" s="55"/>
      <c r="AA940" s="399"/>
      <c r="AB940" s="399"/>
      <c r="AC940" s="55"/>
      <c r="AD940" s="55"/>
      <c r="AE940" s="55"/>
      <c r="AF940" s="55"/>
      <c r="AG940" s="55"/>
      <c r="AH940" s="55"/>
      <c r="AI940" s="55"/>
      <c r="AJ940" s="55"/>
      <c r="AK940" s="55"/>
    </row>
    <row r="941" spans="2:37" ht="15.75" customHeight="1">
      <c r="B941" s="55"/>
      <c r="C941" s="55"/>
      <c r="D941" s="55"/>
      <c r="E941" s="55"/>
      <c r="F941" s="55"/>
      <c r="G941" s="55"/>
      <c r="H941" s="399"/>
      <c r="I941" s="55"/>
      <c r="J941" s="55"/>
      <c r="K941" s="55"/>
      <c r="L941" s="399"/>
      <c r="M941" s="399"/>
      <c r="N941" s="55"/>
      <c r="O941" s="55"/>
      <c r="P941" s="55"/>
      <c r="Q941" s="399"/>
      <c r="R941" s="399"/>
      <c r="S941" s="55"/>
      <c r="T941" s="55"/>
      <c r="U941" s="55"/>
      <c r="V941" s="399"/>
      <c r="W941" s="399"/>
      <c r="X941" s="55"/>
      <c r="Y941" s="55"/>
      <c r="Z941" s="55"/>
      <c r="AA941" s="399"/>
      <c r="AB941" s="399"/>
      <c r="AC941" s="55"/>
      <c r="AD941" s="55"/>
      <c r="AE941" s="55"/>
      <c r="AF941" s="55"/>
      <c r="AG941" s="55"/>
      <c r="AH941" s="55"/>
      <c r="AI941" s="55"/>
      <c r="AJ941" s="55"/>
      <c r="AK941" s="55"/>
    </row>
    <row r="942" spans="2:37" ht="15.75" customHeight="1">
      <c r="B942" s="55"/>
      <c r="C942" s="55"/>
      <c r="D942" s="55"/>
      <c r="E942" s="55"/>
      <c r="F942" s="55"/>
      <c r="G942" s="55"/>
      <c r="H942" s="399"/>
      <c r="I942" s="55"/>
      <c r="J942" s="55"/>
      <c r="K942" s="55"/>
      <c r="L942" s="399"/>
      <c r="M942" s="399"/>
      <c r="N942" s="55"/>
      <c r="O942" s="55"/>
      <c r="P942" s="55"/>
      <c r="Q942" s="399"/>
      <c r="R942" s="399"/>
      <c r="S942" s="55"/>
      <c r="T942" s="55"/>
      <c r="U942" s="55"/>
      <c r="V942" s="399"/>
      <c r="W942" s="399"/>
      <c r="X942" s="55"/>
      <c r="Y942" s="55"/>
      <c r="Z942" s="55"/>
      <c r="AA942" s="399"/>
      <c r="AB942" s="399"/>
      <c r="AC942" s="55"/>
      <c r="AD942" s="55"/>
      <c r="AE942" s="55"/>
      <c r="AF942" s="55"/>
      <c r="AG942" s="55"/>
      <c r="AH942" s="55"/>
      <c r="AI942" s="55"/>
      <c r="AJ942" s="55"/>
      <c r="AK942" s="55"/>
    </row>
    <row r="943" spans="2:37" ht="15.75" customHeight="1">
      <c r="B943" s="55"/>
      <c r="C943" s="55"/>
      <c r="D943" s="55"/>
      <c r="E943" s="55"/>
      <c r="F943" s="55"/>
      <c r="G943" s="55"/>
      <c r="H943" s="399"/>
      <c r="I943" s="55"/>
      <c r="J943" s="55"/>
      <c r="K943" s="55"/>
      <c r="L943" s="399"/>
      <c r="M943" s="399"/>
      <c r="N943" s="55"/>
      <c r="O943" s="55"/>
      <c r="P943" s="55"/>
      <c r="Q943" s="399"/>
      <c r="R943" s="399"/>
      <c r="S943" s="55"/>
      <c r="T943" s="55"/>
      <c r="U943" s="55"/>
      <c r="V943" s="399"/>
      <c r="W943" s="399"/>
      <c r="X943" s="55"/>
      <c r="Y943" s="55"/>
      <c r="Z943" s="55"/>
      <c r="AA943" s="399"/>
      <c r="AB943" s="399"/>
      <c r="AC943" s="55"/>
      <c r="AD943" s="55"/>
      <c r="AE943" s="55"/>
      <c r="AF943" s="55"/>
      <c r="AG943" s="55"/>
      <c r="AH943" s="55"/>
      <c r="AI943" s="55"/>
      <c r="AJ943" s="55"/>
      <c r="AK943" s="55"/>
    </row>
    <row r="944" spans="2:37" ht="15.75" customHeight="1">
      <c r="B944" s="55"/>
      <c r="C944" s="55"/>
      <c r="D944" s="55"/>
      <c r="E944" s="55"/>
      <c r="F944" s="55"/>
      <c r="G944" s="55"/>
      <c r="H944" s="399"/>
      <c r="I944" s="55"/>
      <c r="J944" s="55"/>
      <c r="K944" s="55"/>
      <c r="L944" s="399"/>
      <c r="M944" s="399"/>
      <c r="N944" s="55"/>
      <c r="O944" s="55"/>
      <c r="P944" s="55"/>
      <c r="Q944" s="399"/>
      <c r="R944" s="399"/>
      <c r="S944" s="55"/>
      <c r="T944" s="55"/>
      <c r="U944" s="55"/>
      <c r="V944" s="399"/>
      <c r="W944" s="399"/>
      <c r="X944" s="55"/>
      <c r="Y944" s="55"/>
      <c r="Z944" s="55"/>
      <c r="AA944" s="399"/>
      <c r="AB944" s="399"/>
      <c r="AC944" s="55"/>
      <c r="AD944" s="55"/>
      <c r="AE944" s="55"/>
      <c r="AF944" s="55"/>
      <c r="AG944" s="55"/>
      <c r="AH944" s="55"/>
      <c r="AI944" s="55"/>
      <c r="AJ944" s="55"/>
      <c r="AK944" s="55"/>
    </row>
    <row r="945" spans="2:37" ht="15.75" customHeight="1">
      <c r="B945" s="55"/>
      <c r="C945" s="55"/>
      <c r="D945" s="55"/>
      <c r="E945" s="55"/>
      <c r="F945" s="55"/>
      <c r="G945" s="55"/>
      <c r="H945" s="399"/>
      <c r="I945" s="55"/>
      <c r="J945" s="55"/>
      <c r="K945" s="55"/>
      <c r="L945" s="399"/>
      <c r="M945" s="399"/>
      <c r="N945" s="55"/>
      <c r="O945" s="55"/>
      <c r="P945" s="55"/>
      <c r="Q945" s="399"/>
      <c r="R945" s="399"/>
      <c r="S945" s="55"/>
      <c r="T945" s="55"/>
      <c r="U945" s="55"/>
      <c r="V945" s="399"/>
      <c r="W945" s="399"/>
      <c r="X945" s="55"/>
      <c r="Y945" s="55"/>
      <c r="Z945" s="55"/>
      <c r="AA945" s="399"/>
      <c r="AB945" s="399"/>
      <c r="AC945" s="55"/>
      <c r="AD945" s="55"/>
      <c r="AE945" s="55"/>
      <c r="AF945" s="55"/>
      <c r="AG945" s="55"/>
      <c r="AH945" s="55"/>
      <c r="AI945" s="55"/>
      <c r="AJ945" s="55"/>
      <c r="AK945" s="55"/>
    </row>
    <row r="946" spans="2:37" ht="15.75" customHeight="1">
      <c r="B946" s="55"/>
      <c r="C946" s="55"/>
      <c r="D946" s="55"/>
      <c r="E946" s="55"/>
      <c r="F946" s="55"/>
      <c r="G946" s="55"/>
      <c r="H946" s="399"/>
      <c r="I946" s="55"/>
      <c r="J946" s="55"/>
      <c r="K946" s="55"/>
      <c r="L946" s="399"/>
      <c r="M946" s="399"/>
      <c r="N946" s="55"/>
      <c r="O946" s="55"/>
      <c r="P946" s="55"/>
      <c r="Q946" s="399"/>
      <c r="R946" s="399"/>
      <c r="S946" s="55"/>
      <c r="T946" s="55"/>
      <c r="U946" s="55"/>
      <c r="V946" s="399"/>
      <c r="W946" s="399"/>
      <c r="X946" s="55"/>
      <c r="Y946" s="55"/>
      <c r="Z946" s="55"/>
      <c r="AA946" s="399"/>
      <c r="AB946" s="399"/>
      <c r="AC946" s="55"/>
      <c r="AD946" s="55"/>
      <c r="AE946" s="55"/>
      <c r="AF946" s="55"/>
      <c r="AG946" s="55"/>
      <c r="AH946" s="55"/>
      <c r="AI946" s="55"/>
      <c r="AJ946" s="55"/>
      <c r="AK946" s="55"/>
    </row>
    <row r="947" spans="2:37" ht="15.75" customHeight="1">
      <c r="B947" s="55"/>
      <c r="C947" s="55"/>
      <c r="D947" s="55"/>
      <c r="E947" s="55"/>
      <c r="F947" s="55"/>
      <c r="G947" s="55"/>
      <c r="H947" s="399"/>
      <c r="I947" s="55"/>
      <c r="J947" s="55"/>
      <c r="K947" s="55"/>
      <c r="L947" s="399"/>
      <c r="M947" s="399"/>
      <c r="N947" s="55"/>
      <c r="O947" s="55"/>
      <c r="P947" s="55"/>
      <c r="Q947" s="399"/>
      <c r="R947" s="399"/>
      <c r="S947" s="55"/>
      <c r="T947" s="55"/>
      <c r="U947" s="55"/>
      <c r="V947" s="399"/>
      <c r="W947" s="399"/>
      <c r="X947" s="55"/>
      <c r="Y947" s="55"/>
      <c r="Z947" s="55"/>
      <c r="AA947" s="399"/>
      <c r="AB947" s="399"/>
      <c r="AC947" s="55"/>
      <c r="AD947" s="55"/>
      <c r="AE947" s="55"/>
      <c r="AF947" s="55"/>
      <c r="AG947" s="55"/>
      <c r="AH947" s="55"/>
      <c r="AI947" s="55"/>
      <c r="AJ947" s="55"/>
      <c r="AK947" s="55"/>
    </row>
    <row r="948" spans="2:37" ht="15.75" customHeight="1">
      <c r="B948" s="55"/>
      <c r="C948" s="55"/>
      <c r="D948" s="55"/>
      <c r="E948" s="55"/>
      <c r="F948" s="55"/>
      <c r="G948" s="55"/>
      <c r="H948" s="399"/>
      <c r="I948" s="55"/>
      <c r="J948" s="55"/>
      <c r="K948" s="55"/>
      <c r="L948" s="399"/>
      <c r="M948" s="399"/>
      <c r="N948" s="55"/>
      <c r="O948" s="55"/>
      <c r="P948" s="55"/>
      <c r="Q948" s="399"/>
      <c r="R948" s="399"/>
      <c r="S948" s="55"/>
      <c r="T948" s="55"/>
      <c r="U948" s="55"/>
      <c r="V948" s="399"/>
      <c r="W948" s="399"/>
      <c r="X948" s="55"/>
      <c r="Y948" s="55"/>
      <c r="Z948" s="55"/>
      <c r="AA948" s="399"/>
      <c r="AB948" s="399"/>
      <c r="AC948" s="55"/>
      <c r="AD948" s="55"/>
      <c r="AE948" s="55"/>
      <c r="AF948" s="55"/>
      <c r="AG948" s="55"/>
      <c r="AH948" s="55"/>
      <c r="AI948" s="55"/>
      <c r="AJ948" s="55"/>
      <c r="AK948" s="55"/>
    </row>
    <row r="949" spans="2:37" ht="15.75" customHeight="1">
      <c r="B949" s="55"/>
      <c r="C949" s="55"/>
      <c r="D949" s="55"/>
      <c r="E949" s="55"/>
      <c r="F949" s="55"/>
      <c r="G949" s="55"/>
      <c r="H949" s="399"/>
      <c r="I949" s="55"/>
      <c r="J949" s="55"/>
      <c r="K949" s="55"/>
      <c r="L949" s="399"/>
      <c r="M949" s="399"/>
      <c r="N949" s="55"/>
      <c r="O949" s="55"/>
      <c r="P949" s="55"/>
      <c r="Q949" s="399"/>
      <c r="R949" s="399"/>
      <c r="S949" s="55"/>
      <c r="T949" s="55"/>
      <c r="U949" s="55"/>
      <c r="V949" s="399"/>
      <c r="W949" s="399"/>
      <c r="X949" s="55"/>
      <c r="Y949" s="55"/>
      <c r="Z949" s="55"/>
      <c r="AA949" s="399"/>
      <c r="AB949" s="399"/>
      <c r="AC949" s="55"/>
      <c r="AD949" s="55"/>
      <c r="AE949" s="55"/>
      <c r="AF949" s="55"/>
      <c r="AG949" s="55"/>
      <c r="AH949" s="55"/>
      <c r="AI949" s="55"/>
      <c r="AJ949" s="55"/>
      <c r="AK949" s="55"/>
    </row>
    <row r="950" spans="2:37" ht="15.75" customHeight="1">
      <c r="B950" s="55"/>
      <c r="C950" s="55"/>
      <c r="D950" s="55"/>
      <c r="E950" s="55"/>
      <c r="F950" s="55"/>
      <c r="G950" s="55"/>
      <c r="H950" s="399"/>
      <c r="I950" s="55"/>
      <c r="J950" s="55"/>
      <c r="K950" s="55"/>
      <c r="L950" s="399"/>
      <c r="M950" s="399"/>
      <c r="N950" s="55"/>
      <c r="O950" s="55"/>
      <c r="P950" s="55"/>
      <c r="Q950" s="399"/>
      <c r="R950" s="399"/>
      <c r="S950" s="55"/>
      <c r="T950" s="55"/>
      <c r="U950" s="55"/>
      <c r="V950" s="399"/>
      <c r="W950" s="399"/>
      <c r="X950" s="55"/>
      <c r="Y950" s="55"/>
      <c r="Z950" s="55"/>
      <c r="AA950" s="399"/>
      <c r="AB950" s="399"/>
      <c r="AC950" s="55"/>
      <c r="AD950" s="55"/>
      <c r="AE950" s="55"/>
      <c r="AF950" s="55"/>
      <c r="AG950" s="55"/>
      <c r="AH950" s="55"/>
      <c r="AI950" s="55"/>
      <c r="AJ950" s="55"/>
      <c r="AK950" s="55"/>
    </row>
    <row r="951" spans="2:37" ht="15.75" customHeight="1">
      <c r="B951" s="55"/>
      <c r="C951" s="55"/>
      <c r="D951" s="55"/>
      <c r="E951" s="55"/>
      <c r="F951" s="55"/>
      <c r="G951" s="55"/>
      <c r="H951" s="399"/>
      <c r="I951" s="55"/>
      <c r="J951" s="55"/>
      <c r="K951" s="55"/>
      <c r="L951" s="399"/>
      <c r="M951" s="399"/>
      <c r="N951" s="55"/>
      <c r="O951" s="55"/>
      <c r="P951" s="55"/>
      <c r="Q951" s="399"/>
      <c r="R951" s="399"/>
      <c r="S951" s="55"/>
      <c r="T951" s="55"/>
      <c r="U951" s="55"/>
      <c r="V951" s="399"/>
      <c r="W951" s="399"/>
      <c r="X951" s="55"/>
      <c r="Y951" s="55"/>
      <c r="Z951" s="55"/>
      <c r="AA951" s="399"/>
      <c r="AB951" s="399"/>
      <c r="AC951" s="55"/>
      <c r="AD951" s="55"/>
      <c r="AE951" s="55"/>
      <c r="AF951" s="55"/>
      <c r="AG951" s="55"/>
      <c r="AH951" s="55"/>
      <c r="AI951" s="55"/>
      <c r="AJ951" s="55"/>
      <c r="AK951" s="55"/>
    </row>
    <row r="952" spans="2:37" ht="15.75" customHeight="1">
      <c r="B952" s="55"/>
      <c r="C952" s="55"/>
      <c r="D952" s="55"/>
      <c r="E952" s="55"/>
      <c r="F952" s="55"/>
      <c r="G952" s="55"/>
      <c r="H952" s="399"/>
      <c r="I952" s="55"/>
      <c r="J952" s="55"/>
      <c r="K952" s="55"/>
      <c r="L952" s="399"/>
      <c r="M952" s="399"/>
      <c r="N952" s="55"/>
      <c r="O952" s="55"/>
      <c r="P952" s="55"/>
      <c r="Q952" s="399"/>
      <c r="R952" s="399"/>
      <c r="S952" s="55"/>
      <c r="T952" s="55"/>
      <c r="U952" s="55"/>
      <c r="V952" s="399"/>
      <c r="W952" s="399"/>
      <c r="X952" s="55"/>
      <c r="Y952" s="55"/>
      <c r="Z952" s="55"/>
      <c r="AA952" s="399"/>
      <c r="AB952" s="399"/>
      <c r="AC952" s="55"/>
      <c r="AD952" s="55"/>
      <c r="AE952" s="55"/>
      <c r="AF952" s="55"/>
      <c r="AG952" s="55"/>
      <c r="AH952" s="55"/>
      <c r="AI952" s="55"/>
      <c r="AJ952" s="55"/>
      <c r="AK952" s="55"/>
    </row>
    <row r="953" spans="2:37" ht="15.75" customHeight="1">
      <c r="B953" s="55"/>
      <c r="C953" s="55"/>
      <c r="D953" s="55"/>
      <c r="E953" s="55"/>
      <c r="F953" s="55"/>
      <c r="G953" s="55"/>
      <c r="H953" s="399"/>
      <c r="I953" s="55"/>
      <c r="J953" s="55"/>
      <c r="K953" s="55"/>
      <c r="L953" s="399"/>
      <c r="M953" s="399"/>
      <c r="N953" s="55"/>
      <c r="O953" s="55"/>
      <c r="P953" s="55"/>
      <c r="Q953" s="399"/>
      <c r="R953" s="399"/>
      <c r="S953" s="55"/>
      <c r="T953" s="55"/>
      <c r="U953" s="55"/>
      <c r="V953" s="399"/>
      <c r="W953" s="399"/>
      <c r="X953" s="55"/>
      <c r="Y953" s="55"/>
      <c r="Z953" s="55"/>
      <c r="AA953" s="399"/>
      <c r="AB953" s="399"/>
      <c r="AC953" s="55"/>
      <c r="AD953" s="55"/>
      <c r="AE953" s="55"/>
      <c r="AF953" s="55"/>
      <c r="AG953" s="55"/>
      <c r="AH953" s="55"/>
      <c r="AI953" s="55"/>
      <c r="AJ953" s="55"/>
      <c r="AK953" s="55"/>
    </row>
    <row r="954" spans="2:37" ht="15.75" customHeight="1">
      <c r="B954" s="55"/>
      <c r="C954" s="55"/>
      <c r="D954" s="55"/>
      <c r="E954" s="55"/>
      <c r="F954" s="55"/>
      <c r="G954" s="55"/>
      <c r="H954" s="399"/>
      <c r="I954" s="55"/>
      <c r="J954" s="55"/>
      <c r="K954" s="55"/>
      <c r="L954" s="399"/>
      <c r="M954" s="399"/>
      <c r="N954" s="55"/>
      <c r="O954" s="55"/>
      <c r="P954" s="55"/>
      <c r="Q954" s="399"/>
      <c r="R954" s="399"/>
      <c r="S954" s="55"/>
      <c r="T954" s="55"/>
      <c r="U954" s="55"/>
      <c r="V954" s="399"/>
      <c r="W954" s="399"/>
      <c r="X954" s="55"/>
      <c r="Y954" s="55"/>
      <c r="Z954" s="55"/>
      <c r="AA954" s="399"/>
      <c r="AB954" s="399"/>
      <c r="AC954" s="55"/>
      <c r="AD954" s="55"/>
      <c r="AE954" s="55"/>
      <c r="AF954" s="55"/>
      <c r="AG954" s="55"/>
      <c r="AH954" s="55"/>
      <c r="AI954" s="55"/>
      <c r="AJ954" s="55"/>
      <c r="AK954" s="55"/>
    </row>
    <row r="955" spans="2:37" ht="15.75" customHeight="1">
      <c r="B955" s="55"/>
      <c r="C955" s="55"/>
      <c r="D955" s="55"/>
      <c r="E955" s="55"/>
      <c r="F955" s="55"/>
      <c r="G955" s="55"/>
      <c r="H955" s="399"/>
      <c r="I955" s="55"/>
      <c r="J955" s="55"/>
      <c r="K955" s="55"/>
      <c r="L955" s="399"/>
      <c r="M955" s="399"/>
      <c r="N955" s="55"/>
      <c r="O955" s="55"/>
      <c r="P955" s="55"/>
      <c r="Q955" s="399"/>
      <c r="R955" s="399"/>
      <c r="S955" s="55"/>
      <c r="T955" s="55"/>
      <c r="U955" s="55"/>
      <c r="V955" s="399"/>
      <c r="W955" s="399"/>
      <c r="X955" s="55"/>
      <c r="Y955" s="55"/>
      <c r="Z955" s="55"/>
      <c r="AA955" s="399"/>
      <c r="AB955" s="399"/>
      <c r="AC955" s="55"/>
      <c r="AD955" s="55"/>
      <c r="AE955" s="55"/>
      <c r="AF955" s="55"/>
      <c r="AG955" s="55"/>
      <c r="AH955" s="55"/>
      <c r="AI955" s="55"/>
      <c r="AJ955" s="55"/>
      <c r="AK955" s="55"/>
    </row>
    <row r="956" spans="2:37" ht="15.75" customHeight="1">
      <c r="B956" s="55"/>
      <c r="C956" s="55"/>
      <c r="D956" s="55"/>
      <c r="E956" s="55"/>
      <c r="F956" s="55"/>
      <c r="G956" s="55"/>
      <c r="H956" s="399"/>
      <c r="I956" s="55"/>
      <c r="J956" s="55"/>
      <c r="K956" s="55"/>
      <c r="L956" s="399"/>
      <c r="M956" s="399"/>
      <c r="N956" s="55"/>
      <c r="O956" s="55"/>
      <c r="P956" s="55"/>
      <c r="Q956" s="399"/>
      <c r="R956" s="399"/>
      <c r="S956" s="55"/>
      <c r="T956" s="55"/>
      <c r="U956" s="55"/>
      <c r="V956" s="399"/>
      <c r="W956" s="399"/>
      <c r="X956" s="55"/>
      <c r="Y956" s="55"/>
      <c r="Z956" s="55"/>
      <c r="AA956" s="399"/>
      <c r="AB956" s="399"/>
      <c r="AC956" s="55"/>
      <c r="AD956" s="55"/>
      <c r="AE956" s="55"/>
      <c r="AF956" s="55"/>
      <c r="AG956" s="55"/>
      <c r="AH956" s="55"/>
      <c r="AI956" s="55"/>
      <c r="AJ956" s="55"/>
      <c r="AK956" s="55"/>
    </row>
    <row r="957" spans="2:37" ht="15.75" customHeight="1">
      <c r="B957" s="55"/>
      <c r="C957" s="55"/>
      <c r="D957" s="55"/>
      <c r="E957" s="55"/>
      <c r="F957" s="55"/>
      <c r="G957" s="55"/>
      <c r="H957" s="399"/>
      <c r="I957" s="55"/>
      <c r="J957" s="55"/>
      <c r="K957" s="55"/>
      <c r="L957" s="399"/>
      <c r="M957" s="399"/>
      <c r="N957" s="55"/>
      <c r="O957" s="55"/>
      <c r="P957" s="55"/>
      <c r="Q957" s="399"/>
      <c r="R957" s="399"/>
      <c r="S957" s="55"/>
      <c r="T957" s="55"/>
      <c r="U957" s="55"/>
      <c r="V957" s="399"/>
      <c r="W957" s="399"/>
      <c r="X957" s="55"/>
      <c r="Y957" s="55"/>
      <c r="Z957" s="55"/>
      <c r="AA957" s="399"/>
      <c r="AB957" s="399"/>
      <c r="AC957" s="55"/>
      <c r="AD957" s="55"/>
      <c r="AE957" s="55"/>
      <c r="AF957" s="55"/>
      <c r="AG957" s="55"/>
      <c r="AH957" s="55"/>
      <c r="AI957" s="55"/>
      <c r="AJ957" s="55"/>
      <c r="AK957" s="55"/>
    </row>
    <row r="958" spans="2:37" ht="15.75" customHeight="1">
      <c r="B958" s="55"/>
      <c r="C958" s="55"/>
      <c r="D958" s="55"/>
      <c r="E958" s="55"/>
      <c r="F958" s="55"/>
      <c r="G958" s="55"/>
      <c r="H958" s="399"/>
      <c r="I958" s="55"/>
      <c r="J958" s="55"/>
      <c r="K958" s="55"/>
      <c r="L958" s="399"/>
      <c r="M958" s="399"/>
      <c r="N958" s="55"/>
      <c r="O958" s="55"/>
      <c r="P958" s="55"/>
      <c r="Q958" s="399"/>
      <c r="R958" s="399"/>
      <c r="S958" s="55"/>
      <c r="T958" s="55"/>
      <c r="U958" s="55"/>
      <c r="V958" s="399"/>
      <c r="W958" s="399"/>
      <c r="X958" s="55"/>
      <c r="Y958" s="55"/>
      <c r="Z958" s="55"/>
      <c r="AA958" s="399"/>
      <c r="AB958" s="399"/>
      <c r="AC958" s="55"/>
      <c r="AD958" s="55"/>
      <c r="AE958" s="55"/>
      <c r="AF958" s="55"/>
      <c r="AG958" s="55"/>
      <c r="AH958" s="55"/>
      <c r="AI958" s="55"/>
      <c r="AJ958" s="55"/>
      <c r="AK958" s="55"/>
    </row>
    <row r="959" spans="2:37" ht="15.75" customHeight="1">
      <c r="B959" s="55"/>
      <c r="C959" s="55"/>
      <c r="D959" s="55"/>
      <c r="E959" s="55"/>
      <c r="F959" s="55"/>
      <c r="G959" s="55"/>
      <c r="H959" s="399"/>
      <c r="I959" s="55"/>
      <c r="J959" s="55"/>
      <c r="K959" s="55"/>
      <c r="L959" s="399"/>
      <c r="M959" s="399"/>
      <c r="N959" s="55"/>
      <c r="O959" s="55"/>
      <c r="P959" s="55"/>
      <c r="Q959" s="399"/>
      <c r="R959" s="399"/>
      <c r="S959" s="55"/>
      <c r="T959" s="55"/>
      <c r="U959" s="55"/>
      <c r="V959" s="399"/>
      <c r="W959" s="399"/>
      <c r="X959" s="55"/>
      <c r="Y959" s="55"/>
      <c r="Z959" s="55"/>
      <c r="AA959" s="399"/>
      <c r="AB959" s="399"/>
      <c r="AC959" s="55"/>
      <c r="AD959" s="55"/>
      <c r="AE959" s="55"/>
      <c r="AF959" s="55"/>
      <c r="AG959" s="55"/>
      <c r="AH959" s="55"/>
      <c r="AI959" s="55"/>
      <c r="AJ959" s="55"/>
      <c r="AK959" s="55"/>
    </row>
    <row r="960" spans="2:37" ht="15.75" customHeight="1">
      <c r="B960" s="55"/>
      <c r="C960" s="55"/>
      <c r="D960" s="55"/>
      <c r="E960" s="55"/>
      <c r="F960" s="55"/>
      <c r="G960" s="55"/>
      <c r="H960" s="399"/>
      <c r="I960" s="55"/>
      <c r="J960" s="55"/>
      <c r="K960" s="55"/>
      <c r="L960" s="399"/>
      <c r="M960" s="399"/>
      <c r="N960" s="55"/>
      <c r="O960" s="55"/>
      <c r="P960" s="55"/>
      <c r="Q960" s="399"/>
      <c r="R960" s="399"/>
      <c r="S960" s="55"/>
      <c r="T960" s="55"/>
      <c r="U960" s="55"/>
      <c r="V960" s="399"/>
      <c r="W960" s="399"/>
      <c r="X960" s="55"/>
      <c r="Y960" s="55"/>
      <c r="Z960" s="55"/>
      <c r="AA960" s="399"/>
      <c r="AB960" s="399"/>
      <c r="AC960" s="55"/>
      <c r="AD960" s="55"/>
      <c r="AE960" s="55"/>
      <c r="AF960" s="55"/>
      <c r="AG960" s="55"/>
      <c r="AH960" s="55"/>
      <c r="AI960" s="55"/>
      <c r="AJ960" s="55"/>
      <c r="AK960" s="55"/>
    </row>
    <row r="961" spans="2:37" ht="15.75" customHeight="1">
      <c r="B961" s="55"/>
      <c r="C961" s="55"/>
      <c r="D961" s="55"/>
      <c r="E961" s="55"/>
      <c r="F961" s="55"/>
      <c r="G961" s="55"/>
      <c r="H961" s="399"/>
      <c r="I961" s="55"/>
      <c r="J961" s="55"/>
      <c r="K961" s="55"/>
      <c r="L961" s="399"/>
      <c r="M961" s="399"/>
      <c r="N961" s="55"/>
      <c r="O961" s="55"/>
      <c r="P961" s="55"/>
      <c r="Q961" s="399"/>
      <c r="R961" s="399"/>
      <c r="S961" s="55"/>
      <c r="T961" s="55"/>
      <c r="U961" s="55"/>
      <c r="V961" s="399"/>
      <c r="W961" s="399"/>
      <c r="X961" s="55"/>
      <c r="Y961" s="55"/>
      <c r="Z961" s="55"/>
      <c r="AA961" s="399"/>
      <c r="AB961" s="399"/>
      <c r="AC961" s="55"/>
      <c r="AD961" s="55"/>
      <c r="AE961" s="55"/>
      <c r="AF961" s="55"/>
      <c r="AG961" s="55"/>
      <c r="AH961" s="55"/>
      <c r="AI961" s="55"/>
      <c r="AJ961" s="55"/>
      <c r="AK961" s="55"/>
    </row>
    <row r="962" spans="2:37" ht="15.75" customHeight="1">
      <c r="B962" s="55"/>
      <c r="C962" s="55"/>
      <c r="D962" s="55"/>
      <c r="E962" s="55"/>
      <c r="F962" s="55"/>
      <c r="G962" s="55"/>
      <c r="H962" s="399"/>
      <c r="I962" s="55"/>
      <c r="J962" s="55"/>
      <c r="K962" s="55"/>
      <c r="L962" s="399"/>
      <c r="M962" s="399"/>
      <c r="N962" s="55"/>
      <c r="O962" s="55"/>
      <c r="P962" s="55"/>
      <c r="Q962" s="399"/>
      <c r="R962" s="399"/>
      <c r="S962" s="55"/>
      <c r="T962" s="55"/>
      <c r="U962" s="55"/>
      <c r="V962" s="399"/>
      <c r="W962" s="399"/>
      <c r="X962" s="55"/>
      <c r="Y962" s="55"/>
      <c r="Z962" s="55"/>
      <c r="AA962" s="399"/>
      <c r="AB962" s="399"/>
      <c r="AC962" s="55"/>
      <c r="AD962" s="55"/>
      <c r="AE962" s="55"/>
      <c r="AF962" s="55"/>
      <c r="AG962" s="55"/>
      <c r="AH962" s="55"/>
      <c r="AI962" s="55"/>
      <c r="AJ962" s="55"/>
      <c r="AK962" s="55"/>
    </row>
    <row r="963" spans="2:37" ht="15.75" customHeight="1">
      <c r="B963" s="55"/>
      <c r="C963" s="55"/>
      <c r="D963" s="55"/>
      <c r="E963" s="55"/>
      <c r="F963" s="55"/>
      <c r="G963" s="55"/>
      <c r="H963" s="399"/>
      <c r="I963" s="55"/>
      <c r="J963" s="55"/>
      <c r="K963" s="55"/>
      <c r="L963" s="399"/>
      <c r="M963" s="399"/>
      <c r="N963" s="55"/>
      <c r="O963" s="55"/>
      <c r="P963" s="55"/>
      <c r="Q963" s="399"/>
      <c r="R963" s="399"/>
      <c r="S963" s="55"/>
      <c r="T963" s="55"/>
      <c r="U963" s="55"/>
      <c r="V963" s="399"/>
      <c r="W963" s="399"/>
      <c r="X963" s="55"/>
      <c r="Y963" s="55"/>
      <c r="Z963" s="55"/>
      <c r="AA963" s="399"/>
      <c r="AB963" s="399"/>
      <c r="AC963" s="55"/>
      <c r="AD963" s="55"/>
      <c r="AE963" s="55"/>
      <c r="AF963" s="55"/>
      <c r="AG963" s="55"/>
      <c r="AH963" s="55"/>
      <c r="AI963" s="55"/>
      <c r="AJ963" s="55"/>
      <c r="AK963" s="55"/>
    </row>
    <row r="964" spans="2:37" ht="15.75" customHeight="1">
      <c r="B964" s="55"/>
      <c r="C964" s="55"/>
      <c r="D964" s="55"/>
      <c r="E964" s="55"/>
      <c r="F964" s="55"/>
      <c r="G964" s="55"/>
      <c r="H964" s="399"/>
      <c r="I964" s="55"/>
      <c r="J964" s="55"/>
      <c r="K964" s="55"/>
      <c r="L964" s="399"/>
      <c r="M964" s="399"/>
      <c r="N964" s="55"/>
      <c r="O964" s="55"/>
      <c r="P964" s="55"/>
      <c r="Q964" s="399"/>
      <c r="R964" s="399"/>
      <c r="S964" s="55"/>
      <c r="T964" s="55"/>
      <c r="U964" s="55"/>
      <c r="V964" s="399"/>
      <c r="W964" s="399"/>
      <c r="X964" s="55"/>
      <c r="Y964" s="55"/>
      <c r="Z964" s="55"/>
      <c r="AA964" s="399"/>
      <c r="AB964" s="399"/>
      <c r="AC964" s="55"/>
      <c r="AD964" s="55"/>
      <c r="AE964" s="55"/>
      <c r="AF964" s="55"/>
      <c r="AG964" s="55"/>
      <c r="AH964" s="55"/>
      <c r="AI964" s="55"/>
      <c r="AJ964" s="55"/>
      <c r="AK964" s="55"/>
    </row>
    <row r="965" spans="2:37" ht="15.75" customHeight="1">
      <c r="B965" s="55"/>
      <c r="C965" s="55"/>
      <c r="D965" s="55"/>
      <c r="E965" s="55"/>
      <c r="F965" s="55"/>
      <c r="G965" s="55"/>
      <c r="H965" s="399"/>
      <c r="I965" s="55"/>
      <c r="J965" s="55"/>
      <c r="K965" s="55"/>
      <c r="L965" s="399"/>
      <c r="M965" s="399"/>
      <c r="N965" s="55"/>
      <c r="O965" s="55"/>
      <c r="P965" s="55"/>
      <c r="Q965" s="399"/>
      <c r="R965" s="399"/>
      <c r="S965" s="55"/>
      <c r="T965" s="55"/>
      <c r="U965" s="55"/>
      <c r="V965" s="399"/>
      <c r="W965" s="399"/>
      <c r="X965" s="55"/>
      <c r="Y965" s="55"/>
      <c r="Z965" s="55"/>
      <c r="AA965" s="399"/>
      <c r="AB965" s="399"/>
      <c r="AC965" s="55"/>
      <c r="AD965" s="55"/>
      <c r="AE965" s="55"/>
      <c r="AF965" s="55"/>
      <c r="AG965" s="55"/>
      <c r="AH965" s="55"/>
      <c r="AI965" s="55"/>
      <c r="AJ965" s="55"/>
      <c r="AK965" s="55"/>
    </row>
    <row r="966" spans="2:37" ht="15.75" customHeight="1">
      <c r="B966" s="55"/>
      <c r="C966" s="55"/>
      <c r="D966" s="55"/>
      <c r="E966" s="55"/>
      <c r="F966" s="55"/>
      <c r="G966" s="55"/>
      <c r="H966" s="399"/>
      <c r="I966" s="55"/>
      <c r="J966" s="55"/>
      <c r="K966" s="55"/>
      <c r="L966" s="399"/>
      <c r="M966" s="399"/>
      <c r="N966" s="55"/>
      <c r="O966" s="55"/>
      <c r="P966" s="55"/>
      <c r="Q966" s="399"/>
      <c r="R966" s="399"/>
      <c r="S966" s="55"/>
      <c r="T966" s="55"/>
      <c r="U966" s="55"/>
      <c r="V966" s="399"/>
      <c r="W966" s="399"/>
      <c r="X966" s="55"/>
      <c r="Y966" s="55"/>
      <c r="Z966" s="55"/>
      <c r="AA966" s="399"/>
      <c r="AB966" s="399"/>
      <c r="AC966" s="55"/>
      <c r="AD966" s="55"/>
      <c r="AE966" s="55"/>
      <c r="AF966" s="55"/>
      <c r="AG966" s="55"/>
      <c r="AH966" s="55"/>
      <c r="AI966" s="55"/>
      <c r="AJ966" s="55"/>
      <c r="AK966" s="55"/>
    </row>
  </sheetData>
  <mergeCells count="10">
    <mergeCell ref="B29:F29"/>
    <mergeCell ref="D32:F33"/>
    <mergeCell ref="I38:K38"/>
    <mergeCell ref="B2:AE2"/>
    <mergeCell ref="B3:G4"/>
    <mergeCell ref="I3:K4"/>
    <mergeCell ref="N3:P4"/>
    <mergeCell ref="S3:U4"/>
    <mergeCell ref="X3:Z4"/>
    <mergeCell ref="AC3:AE4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66"/>
  <sheetViews>
    <sheetView zoomScale="80" zoomScaleNormal="80" zoomScalePageLayoutView="80" workbookViewId="0">
      <selection activeCell="E6" sqref="E6"/>
    </sheetView>
  </sheetViews>
  <sheetFormatPr defaultColWidth="14.42578125" defaultRowHeight="15" customHeight="1"/>
  <cols>
    <col min="1" max="1" width="16.7109375" style="1" customWidth="1"/>
    <col min="2" max="2" width="13.7109375" style="1" customWidth="1"/>
    <col min="3" max="3" width="39.7109375" style="1" customWidth="1"/>
    <col min="4" max="4" width="15.140625" style="1" customWidth="1"/>
    <col min="5" max="5" width="12.42578125" style="1" customWidth="1"/>
    <col min="6" max="6" width="14.42578125" style="1"/>
    <col min="7" max="7" width="16.7109375" style="1" customWidth="1"/>
    <col min="8" max="8" width="16.7109375" style="400" customWidth="1"/>
    <col min="9" max="9" width="20.7109375" style="1" customWidth="1"/>
    <col min="10" max="10" width="11.7109375" style="1" customWidth="1"/>
    <col min="11" max="11" width="18" style="1" customWidth="1"/>
    <col min="12" max="13" width="16.42578125" style="400" customWidth="1"/>
    <col min="14" max="14" width="23.7109375" style="1" customWidth="1"/>
    <col min="15" max="15" width="15" style="1" customWidth="1"/>
    <col min="16" max="16" width="18.7109375" style="1" customWidth="1"/>
    <col min="17" max="18" width="16.42578125" style="400" customWidth="1"/>
    <col min="19" max="19" width="23.7109375" style="1" customWidth="1"/>
    <col min="20" max="20" width="11.7109375" style="1" customWidth="1"/>
    <col min="21" max="21" width="17.28515625" style="1" customWidth="1"/>
    <col min="22" max="23" width="16.42578125" style="400" customWidth="1"/>
    <col min="24" max="24" width="23.7109375" style="1" customWidth="1"/>
    <col min="25" max="25" width="11.7109375" style="1" customWidth="1"/>
    <col min="26" max="26" width="16.42578125" style="1" customWidth="1"/>
    <col min="27" max="28" width="15.7109375" style="400" customWidth="1"/>
    <col min="29" max="29" width="23.7109375" style="1" customWidth="1"/>
    <col min="30" max="30" width="11.7109375" style="1" customWidth="1"/>
    <col min="31" max="31" width="17.28515625" style="1" customWidth="1"/>
    <col min="32" max="32" width="14.42578125" style="1"/>
    <col min="33" max="33" width="26.42578125" style="1" customWidth="1"/>
    <col min="34" max="37" width="14.42578125" style="1"/>
    <col min="38" max="56" width="14.42578125" style="118"/>
    <col min="57" max="16384" width="14.42578125" style="1"/>
  </cols>
  <sheetData>
    <row r="1" spans="1:38" ht="81" customHeight="1" thickBot="1">
      <c r="A1" s="335">
        <v>3</v>
      </c>
      <c r="B1" s="62"/>
      <c r="C1" s="64"/>
      <c r="D1" s="118"/>
      <c r="E1" s="118"/>
      <c r="F1" s="118"/>
      <c r="G1" s="118"/>
      <c r="I1" s="64"/>
      <c r="J1" s="64"/>
      <c r="K1" s="64"/>
      <c r="L1" s="401"/>
      <c r="M1" s="401"/>
      <c r="N1" s="64"/>
      <c r="O1" s="64"/>
      <c r="P1" s="64"/>
      <c r="Q1" s="401"/>
      <c r="R1" s="401"/>
      <c r="S1" s="63"/>
      <c r="T1" s="63"/>
      <c r="U1" s="63"/>
      <c r="V1" s="392"/>
      <c r="W1" s="392"/>
      <c r="X1" s="63"/>
      <c r="Y1" s="63"/>
      <c r="Z1" s="63"/>
      <c r="AA1" s="392"/>
      <c r="AB1" s="392"/>
      <c r="AC1" s="63"/>
      <c r="AD1" s="63"/>
      <c r="AE1" s="63"/>
      <c r="AF1" s="61"/>
      <c r="AG1" s="60"/>
      <c r="AH1" s="60"/>
      <c r="AI1" s="58"/>
      <c r="AJ1" s="58"/>
      <c r="AK1" s="58"/>
      <c r="AL1" s="57"/>
    </row>
    <row r="2" spans="1:38" ht="30" customHeight="1" thickTop="1" thickBot="1">
      <c r="A2" s="337" t="b">
        <f>EXACT($A$1,P.C.!$C$7)</f>
        <v>0</v>
      </c>
      <c r="B2" s="823" t="s">
        <v>139</v>
      </c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61"/>
      <c r="AG2" s="60"/>
      <c r="AH2" s="60"/>
      <c r="AI2" s="58"/>
      <c r="AJ2" s="58"/>
      <c r="AK2" s="58"/>
      <c r="AL2" s="57"/>
    </row>
    <row r="3" spans="1:38" ht="15" customHeight="1" thickTop="1">
      <c r="A3" s="118"/>
      <c r="B3" s="825" t="s">
        <v>117</v>
      </c>
      <c r="C3" s="826"/>
      <c r="D3" s="826"/>
      <c r="E3" s="826"/>
      <c r="F3" s="826"/>
      <c r="G3" s="826"/>
      <c r="H3" s="370"/>
      <c r="I3" s="787" t="s">
        <v>276</v>
      </c>
      <c r="J3" s="787"/>
      <c r="K3" s="787"/>
      <c r="L3" s="368"/>
      <c r="M3" s="368"/>
      <c r="N3" s="787" t="str">
        <f>CONCATENATE("2º ano: ",P.C.!$C$8+1)</f>
        <v>2º ano: 2019</v>
      </c>
      <c r="O3" s="787"/>
      <c r="P3" s="787"/>
      <c r="Q3" s="368"/>
      <c r="R3" s="368"/>
      <c r="S3" s="787" t="str">
        <f>CONCATENATE("3º ano: ",P.C.!$C$8+2)</f>
        <v>3º ano: 2020</v>
      </c>
      <c r="T3" s="787"/>
      <c r="U3" s="787"/>
      <c r="V3" s="368"/>
      <c r="W3" s="368"/>
      <c r="X3" s="787" t="str">
        <f>CONCATENATE("4º ano: ",P.C.!$C$8+3)</f>
        <v>4º ano: 2021</v>
      </c>
      <c r="Y3" s="787"/>
      <c r="Z3" s="787"/>
      <c r="AA3" s="368"/>
      <c r="AB3" s="368"/>
      <c r="AC3" s="787" t="str">
        <f>CONCATENATE("5º ano: ",P.C.!$C$8+4)</f>
        <v>5º ano: 2022</v>
      </c>
      <c r="AD3" s="787"/>
      <c r="AE3" s="789"/>
      <c r="AF3" s="61"/>
      <c r="AG3" s="60"/>
      <c r="AH3" s="60"/>
      <c r="AI3" s="58"/>
      <c r="AJ3" s="58"/>
      <c r="AK3" s="58"/>
      <c r="AL3" s="57"/>
    </row>
    <row r="4" spans="1:38" ht="15" customHeight="1" thickBot="1">
      <c r="A4" s="118"/>
      <c r="B4" s="827"/>
      <c r="C4" s="828"/>
      <c r="D4" s="828"/>
      <c r="E4" s="828"/>
      <c r="F4" s="828"/>
      <c r="G4" s="828"/>
      <c r="H4" s="371"/>
      <c r="I4" s="822"/>
      <c r="J4" s="822"/>
      <c r="K4" s="822"/>
      <c r="L4" s="369"/>
      <c r="M4" s="369"/>
      <c r="N4" s="822"/>
      <c r="O4" s="822"/>
      <c r="P4" s="822"/>
      <c r="Q4" s="369"/>
      <c r="R4" s="369"/>
      <c r="S4" s="822"/>
      <c r="T4" s="822"/>
      <c r="U4" s="822"/>
      <c r="V4" s="369"/>
      <c r="W4" s="369"/>
      <c r="X4" s="822"/>
      <c r="Y4" s="822"/>
      <c r="Z4" s="822"/>
      <c r="AA4" s="369"/>
      <c r="AB4" s="369"/>
      <c r="AC4" s="822"/>
      <c r="AD4" s="822"/>
      <c r="AE4" s="829"/>
      <c r="AF4" s="61"/>
      <c r="AG4" s="60"/>
      <c r="AH4" s="60"/>
      <c r="AI4" s="58"/>
      <c r="AJ4" s="58"/>
      <c r="AK4" s="58"/>
      <c r="AL4" s="57"/>
    </row>
    <row r="5" spans="1:38" ht="30" customHeight="1">
      <c r="A5" s="118"/>
      <c r="B5" s="304" t="s">
        <v>269</v>
      </c>
      <c r="C5" s="304" t="s">
        <v>119</v>
      </c>
      <c r="D5" s="305" t="s">
        <v>164</v>
      </c>
      <c r="E5" s="305" t="s">
        <v>163</v>
      </c>
      <c r="F5" s="304" t="s">
        <v>120</v>
      </c>
      <c r="G5" s="304" t="s">
        <v>121</v>
      </c>
      <c r="H5" s="393"/>
      <c r="I5" s="304" t="s">
        <v>289</v>
      </c>
      <c r="J5" s="304" t="s">
        <v>123</v>
      </c>
      <c r="K5" s="304" t="s">
        <v>124</v>
      </c>
      <c r="L5" s="393"/>
      <c r="M5" s="393"/>
      <c r="N5" s="304" t="s">
        <v>289</v>
      </c>
      <c r="O5" s="304" t="s">
        <v>123</v>
      </c>
      <c r="P5" s="304" t="s">
        <v>124</v>
      </c>
      <c r="Q5" s="393"/>
      <c r="R5" s="393"/>
      <c r="S5" s="304" t="s">
        <v>289</v>
      </c>
      <c r="T5" s="304" t="s">
        <v>123</v>
      </c>
      <c r="U5" s="304" t="s">
        <v>124</v>
      </c>
      <c r="V5" s="393"/>
      <c r="W5" s="393"/>
      <c r="X5" s="304" t="s">
        <v>289</v>
      </c>
      <c r="Y5" s="304" t="s">
        <v>123</v>
      </c>
      <c r="Z5" s="304" t="s">
        <v>124</v>
      </c>
      <c r="AA5" s="393"/>
      <c r="AB5" s="393"/>
      <c r="AC5" s="304" t="s">
        <v>289</v>
      </c>
      <c r="AD5" s="304" t="s">
        <v>123</v>
      </c>
      <c r="AE5" s="304" t="s">
        <v>124</v>
      </c>
      <c r="AF5" s="61"/>
      <c r="AG5" s="60"/>
      <c r="AH5" s="60"/>
      <c r="AI5" s="58"/>
      <c r="AJ5" s="58"/>
      <c r="AK5" s="58"/>
      <c r="AL5" s="57"/>
    </row>
    <row r="6" spans="1:38" ht="15" customHeight="1">
      <c r="A6" s="118"/>
      <c r="B6" s="306"/>
      <c r="C6" s="290" t="str">
        <f>P.C.!B67</f>
        <v xml:space="preserve">Vapor de Mercúrio </v>
      </c>
      <c r="D6" s="291">
        <f>P.C.!C67</f>
        <v>400</v>
      </c>
      <c r="E6" s="292">
        <f>P.C.!D67</f>
        <v>36</v>
      </c>
      <c r="F6" s="293">
        <f>P.C.!E67</f>
        <v>436</v>
      </c>
      <c r="G6" s="293">
        <f>P.C.!F67</f>
        <v>9</v>
      </c>
      <c r="H6" s="402">
        <f>G6</f>
        <v>9</v>
      </c>
      <c r="I6" s="293">
        <f>IF(G6&lt;=(P.C.!$C$4/P.C.!$C$7),'1 (3)'!G6,"-")</f>
        <v>9</v>
      </c>
      <c r="J6" s="294">
        <f>F6*I6*P.C.!$C$5/1000</f>
        <v>16499.635200000001</v>
      </c>
      <c r="K6" s="295">
        <f>J6*P.C.!$C$6</f>
        <v>4270.9305715200007</v>
      </c>
      <c r="L6" s="394">
        <f>G6-I6</f>
        <v>0</v>
      </c>
      <c r="M6" s="394">
        <f>L6</f>
        <v>0</v>
      </c>
      <c r="N6" s="293">
        <f>IF(L6&lt;=(P.C.!$C$4/P.C.!$C$7),'1 (3)'!L6,"-")</f>
        <v>0</v>
      </c>
      <c r="O6" s="293">
        <f>$F6*N6*P.C.!$C$5/1000</f>
        <v>0</v>
      </c>
      <c r="P6" s="295">
        <f>O6*P.C.!$C$6</f>
        <v>0</v>
      </c>
      <c r="Q6" s="394">
        <f>L6-N6</f>
        <v>0</v>
      </c>
      <c r="R6" s="394">
        <f>Q6</f>
        <v>0</v>
      </c>
      <c r="S6" s="293">
        <f>IF(Q6&lt;=(P.C.!$C$4/P.C.!$C$7),'1 (3)'!Q6,"-")</f>
        <v>0</v>
      </c>
      <c r="T6" s="293">
        <f>$F6*S6*P.C.!$C$5/1000</f>
        <v>0</v>
      </c>
      <c r="U6" s="295">
        <f>T6*P.C.!$C$6</f>
        <v>0</v>
      </c>
      <c r="V6" s="394">
        <f>Q6-S6</f>
        <v>0</v>
      </c>
      <c r="W6" s="394">
        <f>V6</f>
        <v>0</v>
      </c>
      <c r="X6" s="296">
        <f>IF(V6&lt;=(P.C.!$C$4/P.C.!$C$7),'1 (3)'!V6,"-")</f>
        <v>0</v>
      </c>
      <c r="Y6" s="293">
        <f>$F6*X6*P.C.!$C$5/1000</f>
        <v>0</v>
      </c>
      <c r="Z6" s="295">
        <f>Y6*P.C.!$C$6</f>
        <v>0</v>
      </c>
      <c r="AA6" s="394">
        <f>IF((V6-X6)=0,V6-X6,($I$29+$N$29+$S$29+$X$29)*-1+P.C.!$C$4)</f>
        <v>0</v>
      </c>
      <c r="AB6" s="394">
        <f>AA6</f>
        <v>0</v>
      </c>
      <c r="AC6" s="296">
        <f>IF(AA6&lt;=(P.C.!$C$4/P.C.!$C$7),'1 (3)'!AA6,"-")</f>
        <v>0</v>
      </c>
      <c r="AD6" s="293">
        <f>$F6*AC6*P.C.!$C$5/1000</f>
        <v>0</v>
      </c>
      <c r="AE6" s="295">
        <f>AD6*P.C.!$C$6</f>
        <v>0</v>
      </c>
      <c r="AF6" s="288"/>
      <c r="AG6" s="60"/>
      <c r="AH6" s="60"/>
      <c r="AI6" s="58"/>
      <c r="AJ6" s="58"/>
      <c r="AK6" s="58"/>
      <c r="AL6" s="57"/>
    </row>
    <row r="7" spans="1:38" ht="15" customHeight="1">
      <c r="A7" s="118"/>
      <c r="B7" s="307"/>
      <c r="C7" s="297" t="str">
        <f>P.C.!B68</f>
        <v xml:space="preserve">Vapor de Mercúrio </v>
      </c>
      <c r="D7" s="338">
        <f>P.C.!C68</f>
        <v>250</v>
      </c>
      <c r="E7" s="298">
        <f>P.C.!D68</f>
        <v>25</v>
      </c>
      <c r="F7" s="299">
        <f>P.C.!E68</f>
        <v>275</v>
      </c>
      <c r="G7" s="299">
        <f>P.C.!F68</f>
        <v>132</v>
      </c>
      <c r="H7" s="402">
        <f>G7+H6</f>
        <v>141</v>
      </c>
      <c r="I7" s="299">
        <f>ROUND(IF(H7&lt;=P.C.!$C$4/P.C.!$C$7,'1 (3)'!G7,IF(AND('1 (3)'!H7&gt;=P.C.!$C$4/P.C.!$C$7,(P.C.!$C$4/P.C.!$C$7)-'1 (3)'!H6&gt;0),(P.C.!$C$4/P.C.!$C$7-'1 (3)'!H6),"0")),0)</f>
        <v>132</v>
      </c>
      <c r="J7" s="300">
        <f>F7*I7*P.C.!$C$5/1000</f>
        <v>152634.23999999999</v>
      </c>
      <c r="K7" s="301">
        <f>J7*P.C.!$C$6</f>
        <v>39509.373024</v>
      </c>
      <c r="L7" s="394">
        <f t="shared" ref="L7:L28" si="0">G7-I7</f>
        <v>0</v>
      </c>
      <c r="M7" s="394">
        <f>M6+L7</f>
        <v>0</v>
      </c>
      <c r="N7" s="299">
        <f>ROUND(IF(M7&lt;=P.C.!$C$4/P.C.!$C$7,'1 (3)'!L7,IF(AND('1 (3)'!M7&gt;=P.C.!$C$4/P.C.!$C$7,(P.C.!$C$4/P.C.!$C$7)-'1 (3)'!M6&gt;0),(P.C.!$C$4/P.C.!$C$7-'1 (3)'!M6),"0")),0)</f>
        <v>0</v>
      </c>
      <c r="O7" s="299">
        <f>$F7*N7*P.C.!$C$5/1000</f>
        <v>0</v>
      </c>
      <c r="P7" s="301">
        <f>O7*P.C.!$C$6</f>
        <v>0</v>
      </c>
      <c r="Q7" s="394">
        <f t="shared" ref="Q7:Q28" si="1">L7-N7</f>
        <v>0</v>
      </c>
      <c r="R7" s="394">
        <f>R6+Q7</f>
        <v>0</v>
      </c>
      <c r="S7" s="299">
        <f>ROUND(IF(R7&lt;=P.C.!$C$4/P.C.!$C$7,'1 (3)'!Q7,IF(AND('1 (3)'!R7&gt;=P.C.!$C$4/P.C.!$C$7,(P.C.!$C$4/P.C.!$C$7)-'1 (3)'!R6&gt;0),(P.C.!$C$4/P.C.!$C$7-'1 (3)'!R6),"0")),0)</f>
        <v>0</v>
      </c>
      <c r="T7" s="299">
        <f>$F7*S7*P.C.!$C$5/1000</f>
        <v>0</v>
      </c>
      <c r="U7" s="301">
        <f>T7*P.C.!$C$6</f>
        <v>0</v>
      </c>
      <c r="V7" s="394">
        <f t="shared" ref="V7:V28" si="2">Q7-S7</f>
        <v>0</v>
      </c>
      <c r="W7" s="394">
        <f>W6+V7</f>
        <v>0</v>
      </c>
      <c r="X7" s="302">
        <f>ROUND(IF(W7&lt;=P.C.!$C$4/P.C.!$C$7,'1 (3)'!V7,IF(AND('1 (3)'!W7&gt;=P.C.!$C$4/P.C.!$C$7,(P.C.!$C$4/P.C.!$C$7)-'1 (3)'!W6&gt;0),(P.C.!$C$4/P.C.!$C$7-'1 (3)'!W6),"0")),0)</f>
        <v>0</v>
      </c>
      <c r="Y7" s="299">
        <f>$F7*X7*P.C.!$C$5/1000</f>
        <v>0</v>
      </c>
      <c r="Z7" s="301">
        <f>Y7*P.C.!$C$6</f>
        <v>0</v>
      </c>
      <c r="AA7" s="394">
        <f>IF((V7-X7)=0,V7-X7,($I$29+$N$29+$S$29+$X$29)*-1+P.C.!$C$4)</f>
        <v>0</v>
      </c>
      <c r="AB7" s="394">
        <f>AB6+AA7</f>
        <v>0</v>
      </c>
      <c r="AC7" s="302">
        <f>ROUND(IF(AND(AA7&lt;=P.C.!$C$4/P.C.!$C$7,AA6+AA5+AA4&lt;P.C.!$C$4/P.C.!$C$7),AA7,IF(AND('1 (3)'!AA7&gt;P.C.!$C$4/P.C.!$C$7,P.C.!$C$4/P.C.!$C$7-'1 (3)'!AA6&gt;0),(P.C.!$C$4/P.C.!$C$7-'1 (3)'!AA6),"0")),0)</f>
        <v>0</v>
      </c>
      <c r="AD7" s="299">
        <f>$F7*AC7*P.C.!$C$5/1000</f>
        <v>0</v>
      </c>
      <c r="AE7" s="301">
        <f>AD7*P.C.!$C$6</f>
        <v>0</v>
      </c>
      <c r="AF7" s="288"/>
      <c r="AG7" s="60"/>
      <c r="AH7" s="60"/>
      <c r="AI7" s="58"/>
      <c r="AJ7" s="58"/>
      <c r="AK7" s="58"/>
      <c r="AL7" s="57"/>
    </row>
    <row r="8" spans="1:38" ht="15" customHeight="1">
      <c r="A8" s="118"/>
      <c r="B8" s="306"/>
      <c r="C8" s="290" t="str">
        <f>P.C.!B69</f>
        <v xml:space="preserve">Vapor de Mercúrio </v>
      </c>
      <c r="D8" s="291">
        <f>P.C.!C69</f>
        <v>150</v>
      </c>
      <c r="E8" s="292">
        <f>P.C.!D69</f>
        <v>22</v>
      </c>
      <c r="F8" s="293">
        <f>P.C.!E69</f>
        <v>172</v>
      </c>
      <c r="G8" s="293">
        <f>P.C.!F69</f>
        <v>214</v>
      </c>
      <c r="H8" s="402">
        <f>G8+H7</f>
        <v>355</v>
      </c>
      <c r="I8" s="299">
        <f>ROUND(IF(H8&lt;=P.C.!$C$4/P.C.!$C$7,'1 (3)'!G8,IF(AND('1 (3)'!H8&gt;=P.C.!$C$4/P.C.!$C$7,(P.C.!$C$4/P.C.!$C$7)-'1 (3)'!H7&gt;0),(P.C.!$C$4/P.C.!$C$7-'1 (3)'!H7),"0")),0)</f>
        <v>214</v>
      </c>
      <c r="J8" s="294">
        <f>F8*I8*P.C.!$C$5/1000</f>
        <v>154770.27840000001</v>
      </c>
      <c r="K8" s="295">
        <f>J8*P.C.!$C$6</f>
        <v>40062.286563840004</v>
      </c>
      <c r="L8" s="394">
        <f t="shared" si="0"/>
        <v>0</v>
      </c>
      <c r="M8" s="394">
        <f t="shared" ref="M8:M28" si="3">M7+L8</f>
        <v>0</v>
      </c>
      <c r="N8" s="299">
        <f>ROUND(IF(M8&lt;=P.C.!$C$4/P.C.!$C$7,'1 (3)'!L8,IF(AND('1 (3)'!M8&gt;=P.C.!$C$4/P.C.!$C$7,(P.C.!$C$4/P.C.!$C$7)-'1 (3)'!M7&gt;0),(P.C.!$C$4/P.C.!$C$7-'1 (3)'!M7),"0")),0)</f>
        <v>0</v>
      </c>
      <c r="O8" s="293">
        <f>$F8*N8*P.C.!$C$5/1000</f>
        <v>0</v>
      </c>
      <c r="P8" s="295">
        <f>O8*P.C.!$C$6</f>
        <v>0</v>
      </c>
      <c r="Q8" s="394">
        <f t="shared" si="1"/>
        <v>0</v>
      </c>
      <c r="R8" s="394">
        <f t="shared" ref="R8:R28" si="4">R7+Q8</f>
        <v>0</v>
      </c>
      <c r="S8" s="299">
        <f>ROUND(IF(R8&lt;=P.C.!$C$4/P.C.!$C$7,'1 (3)'!Q8,IF(AND('1 (3)'!R8&gt;=P.C.!$C$4/P.C.!$C$7,(P.C.!$C$4/P.C.!$C$7)-'1 (3)'!R7&gt;0),(P.C.!$C$4/P.C.!$C$7-'1 (3)'!R7),"0")),0)</f>
        <v>0</v>
      </c>
      <c r="T8" s="293">
        <f>$F8*S8*P.C.!$C$5/1000</f>
        <v>0</v>
      </c>
      <c r="U8" s="295">
        <f>T8*P.C.!$C$6</f>
        <v>0</v>
      </c>
      <c r="V8" s="394">
        <f t="shared" si="2"/>
        <v>0</v>
      </c>
      <c r="W8" s="394">
        <f t="shared" ref="W8:W28" si="5">W7+V8</f>
        <v>0</v>
      </c>
      <c r="X8" s="302">
        <f>ROUND(IF(W8&lt;=P.C.!$C$4/P.C.!$C$7,'1 (3)'!V8,IF(AND('1 (3)'!W8&gt;=P.C.!$C$4/P.C.!$C$7,(P.C.!$C$4/P.C.!$C$7)-'1 (3)'!W7&gt;0),(P.C.!$C$4/P.C.!$C$7-'1 (3)'!W7),"0")),0)</f>
        <v>0</v>
      </c>
      <c r="Y8" s="293">
        <f>$F8*X8*P.C.!$C$5/1000</f>
        <v>0</v>
      </c>
      <c r="Z8" s="295">
        <f>Y8*P.C.!$C$6</f>
        <v>0</v>
      </c>
      <c r="AA8" s="394">
        <f>IF((V8-X8)=0,V8-X8,($I$29+$N$29+$S$29+$X$29)*-1+P.C.!$C$4)</f>
        <v>0</v>
      </c>
      <c r="AB8" s="394">
        <f t="shared" ref="AB8:AB28" si="6">AB7+AA8</f>
        <v>0</v>
      </c>
      <c r="AC8" s="302">
        <f>ROUND(IF(AND(AA8&lt;=P.C.!$C$4/P.C.!$C$7,AA7+AA6+AA5&lt;P.C.!$C$4/P.C.!$C$7),AA8,IF(AND('1 (3)'!AA8&gt;P.C.!$C$4/P.C.!$C$7,P.C.!$C$4/P.C.!$C$7-'1 (3)'!AA7&gt;0),(P.C.!$C$4/P.C.!$C$7-'1 (3)'!AA7),"0")),0)</f>
        <v>0</v>
      </c>
      <c r="AD8" s="293">
        <f>$F8*AC8*P.C.!$C$5/1000</f>
        <v>0</v>
      </c>
      <c r="AE8" s="295">
        <f>AD8*P.C.!$C$6</f>
        <v>0</v>
      </c>
      <c r="AF8" s="288"/>
      <c r="AG8" s="60"/>
      <c r="AH8" s="60"/>
      <c r="AI8" s="58"/>
      <c r="AJ8" s="58"/>
      <c r="AK8" s="58"/>
      <c r="AL8" s="57"/>
    </row>
    <row r="9" spans="1:38" s="118" customFormat="1" ht="15" customHeight="1">
      <c r="B9" s="307"/>
      <c r="C9" s="297" t="str">
        <f>P.C.!B70</f>
        <v xml:space="preserve">Vapor de Mercúrio </v>
      </c>
      <c r="D9" s="338">
        <f>P.C.!C70</f>
        <v>80</v>
      </c>
      <c r="E9" s="298">
        <f>P.C.!D70</f>
        <v>9.6</v>
      </c>
      <c r="F9" s="299">
        <f>P.C.!E70</f>
        <v>89.6</v>
      </c>
      <c r="G9" s="299">
        <f>P.C.!F70</f>
        <v>6</v>
      </c>
      <c r="H9" s="402">
        <f t="shared" ref="H9:H28" si="7">G9+H8</f>
        <v>361</v>
      </c>
      <c r="I9" s="299">
        <f>ROUND(IF(H9&lt;=P.C.!$C$4/P.C.!$C$7,'1 (3)'!G9,IF(AND('1 (3)'!H9&gt;=P.C.!$C$4/P.C.!$C$7,(P.C.!$C$4/P.C.!$C$7)-'1 (3)'!H8&gt;0),(P.C.!$C$4/P.C.!$C$7-'1 (3)'!H8),"0")),0)</f>
        <v>6</v>
      </c>
      <c r="J9" s="300">
        <f>F9*I9*P.C.!$C$5/1000</f>
        <v>2260.5004799999997</v>
      </c>
      <c r="K9" s="301">
        <f>J9*P.C.!$C$6</f>
        <v>585.13054924799997</v>
      </c>
      <c r="L9" s="402">
        <f t="shared" si="0"/>
        <v>0</v>
      </c>
      <c r="M9" s="394">
        <f t="shared" si="3"/>
        <v>0</v>
      </c>
      <c r="N9" s="299">
        <f>ROUND(IF(M9&lt;=P.C.!$C$4/P.C.!$C$7,'1 (3)'!L9,IF(AND('1 (3)'!M9&gt;=P.C.!$C$4/P.C.!$C$7,(P.C.!$C$4/P.C.!$C$7)-'1 (3)'!M8&gt;0),(P.C.!$C$4/P.C.!$C$7-'1 (3)'!M8),"0")),0)</f>
        <v>0</v>
      </c>
      <c r="O9" s="299">
        <f>$F9*N9*P.C.!$C$5/1000</f>
        <v>0</v>
      </c>
      <c r="P9" s="301">
        <f>O9*P.C.!$C$6</f>
        <v>0</v>
      </c>
      <c r="Q9" s="394">
        <f t="shared" si="1"/>
        <v>0</v>
      </c>
      <c r="R9" s="394">
        <f t="shared" si="4"/>
        <v>0</v>
      </c>
      <c r="S9" s="299">
        <f>ROUND(IF(R9&lt;=P.C.!$C$4/P.C.!$C$7,'1 (3)'!Q9,IF(AND('1 (3)'!R9&gt;=P.C.!$C$4/P.C.!$C$7,(P.C.!$C$4/P.C.!$C$7)-'1 (3)'!R8&gt;0),(P.C.!$C$4/P.C.!$C$7-'1 (3)'!R8),"0")),0)</f>
        <v>0</v>
      </c>
      <c r="T9" s="299">
        <f>$F9*S9*P.C.!$C$5/1000</f>
        <v>0</v>
      </c>
      <c r="U9" s="301">
        <f>T9*P.C.!$C$6</f>
        <v>0</v>
      </c>
      <c r="V9" s="394">
        <f t="shared" si="2"/>
        <v>0</v>
      </c>
      <c r="W9" s="394">
        <f t="shared" si="5"/>
        <v>0</v>
      </c>
      <c r="X9" s="302">
        <f>ROUND(IF(W9&lt;=P.C.!$C$4/P.C.!$C$7,'1 (3)'!V9,IF(AND('1 (3)'!W9&gt;=P.C.!$C$4/P.C.!$C$7,(P.C.!$C$4/P.C.!$C$7)-'1 (3)'!W8&gt;0),(P.C.!$C$4/P.C.!$C$7-'1 (3)'!W8),"0")),0)</f>
        <v>0</v>
      </c>
      <c r="Y9" s="299">
        <f>$F9*X9*P.C.!$C$5/1000</f>
        <v>0</v>
      </c>
      <c r="Z9" s="301">
        <f>Y9*P.C.!$C$6</f>
        <v>0</v>
      </c>
      <c r="AA9" s="394">
        <f>IF((V9-X9)=0,V9-X9,($I$29+$N$29+$S$29+$X$29)*-1+P.C.!$C$4)</f>
        <v>0</v>
      </c>
      <c r="AB9" s="394">
        <f t="shared" si="6"/>
        <v>0</v>
      </c>
      <c r="AC9" s="302">
        <f>ROUND(IF(AND(AA9&lt;=P.C.!$C$4/P.C.!$C$7,AA8+AA7+AA6&lt;P.C.!$C$4/P.C.!$C$7),AA9,IF(AND('1 (3)'!AA9&gt;P.C.!$C$4/P.C.!$C$7,P.C.!$C$4/P.C.!$C$7-'1 (3)'!AA8&gt;0),(P.C.!$C$4/P.C.!$C$7-'1 (3)'!AA8),"0")),0)</f>
        <v>0</v>
      </c>
      <c r="AD9" s="299">
        <f>$F9*AC9*P.C.!$C$5/1000</f>
        <v>0</v>
      </c>
      <c r="AE9" s="301">
        <f>AD9*P.C.!$C$6</f>
        <v>0</v>
      </c>
      <c r="AF9" s="288"/>
      <c r="AG9" s="60"/>
      <c r="AH9" s="60"/>
      <c r="AI9" s="58"/>
      <c r="AJ9" s="58"/>
      <c r="AK9" s="58"/>
      <c r="AL9" s="57"/>
    </row>
    <row r="10" spans="1:38" ht="15" customHeight="1">
      <c r="A10" s="118"/>
      <c r="B10" s="306"/>
      <c r="C10" s="290" t="str">
        <f>P.C.!B71</f>
        <v xml:space="preserve">Vapor de Sódio </v>
      </c>
      <c r="D10" s="291">
        <f>P.C.!C71</f>
        <v>450</v>
      </c>
      <c r="E10" s="292">
        <f>P.C.!D71</f>
        <v>38</v>
      </c>
      <c r="F10" s="293">
        <f>P.C.!E71</f>
        <v>488</v>
      </c>
      <c r="G10" s="293">
        <f>P.C.!F71</f>
        <v>2</v>
      </c>
      <c r="H10" s="402">
        <f t="shared" si="7"/>
        <v>363</v>
      </c>
      <c r="I10" s="299">
        <f>ROUND(IF(H10&lt;=P.C.!$C$4/P.C.!$C$7,'1 (3)'!G10,IF(AND('1 (3)'!H10&gt;=P.C.!$C$4/P.C.!$C$7,(P.C.!$C$4/P.C.!$C$7)-'1 (3)'!H9&gt;0),(P.C.!$C$4/P.C.!$C$7-'1 (3)'!H9),"0")),0)</f>
        <v>2</v>
      </c>
      <c r="J10" s="294">
        <f>F10*I10*P.C.!$C$5/1000</f>
        <v>4103.8848000000007</v>
      </c>
      <c r="K10" s="295">
        <f>J10*P.C.!$C$6</f>
        <v>1062.2905804800002</v>
      </c>
      <c r="L10" s="394">
        <f t="shared" si="0"/>
        <v>0</v>
      </c>
      <c r="M10" s="394">
        <f t="shared" si="3"/>
        <v>0</v>
      </c>
      <c r="N10" s="299">
        <f>ROUND(IF(M10&lt;=P.C.!$C$4/P.C.!$C$7,'1 (3)'!L10,IF(AND('1 (3)'!M10&gt;=P.C.!$C$4/P.C.!$C$7,(P.C.!$C$4/P.C.!$C$7)-'1 (3)'!M9&gt;0),(P.C.!$C$4/P.C.!$C$7-'1 (3)'!M9),"0")),0)</f>
        <v>0</v>
      </c>
      <c r="O10" s="293">
        <f>$F10*N10*P.C.!$C$5/1000</f>
        <v>0</v>
      </c>
      <c r="P10" s="295">
        <f>O10*P.C.!$C$6</f>
        <v>0</v>
      </c>
      <c r="Q10" s="394">
        <f t="shared" si="1"/>
        <v>0</v>
      </c>
      <c r="R10" s="394">
        <f t="shared" si="4"/>
        <v>0</v>
      </c>
      <c r="S10" s="299">
        <f>ROUND(IF(R10&lt;=P.C.!$C$4/P.C.!$C$7,'1 (3)'!Q10,IF(AND('1 (3)'!R10&gt;=P.C.!$C$4/P.C.!$C$7,(P.C.!$C$4/P.C.!$C$7)-'1 (3)'!R9&gt;0),(P.C.!$C$4/P.C.!$C$7-'1 (3)'!R9),"0")),0)</f>
        <v>0</v>
      </c>
      <c r="T10" s="293">
        <f>$F10*S10*P.C.!$C$5/1000</f>
        <v>0</v>
      </c>
      <c r="U10" s="295">
        <f>T10*P.C.!$C$6</f>
        <v>0</v>
      </c>
      <c r="V10" s="394">
        <f t="shared" si="2"/>
        <v>0</v>
      </c>
      <c r="W10" s="394">
        <f t="shared" si="5"/>
        <v>0</v>
      </c>
      <c r="X10" s="302">
        <f>ROUND(IF(W10&lt;=P.C.!$C$4/P.C.!$C$7,'1 (3)'!V10,IF(AND('1 (3)'!W10&gt;=P.C.!$C$4/P.C.!$C$7,(P.C.!$C$4/P.C.!$C$7)-'1 (3)'!W9&gt;0),(P.C.!$C$4/P.C.!$C$7-'1 (3)'!W9),"0")),0)</f>
        <v>0</v>
      </c>
      <c r="Y10" s="293">
        <f>$F10*X10*P.C.!$C$5/1000</f>
        <v>0</v>
      </c>
      <c r="Z10" s="295">
        <f>Y10*P.C.!$C$6</f>
        <v>0</v>
      </c>
      <c r="AA10" s="394">
        <f>IF((V10-X10)=0,V10-X10,($I$29+$N$29+$S$29+$X$29)*-1+P.C.!$C$4)</f>
        <v>0</v>
      </c>
      <c r="AB10" s="394">
        <f t="shared" si="6"/>
        <v>0</v>
      </c>
      <c r="AC10" s="302">
        <f>ROUND(IF(AND(AA10&lt;=P.C.!$C$4/P.C.!$C$7,AA9+AA8+AA7&lt;P.C.!$C$4/P.C.!$C$7),AA10,IF(AND('1 (3)'!AA10&gt;P.C.!$C$4/P.C.!$C$7,P.C.!$C$4/P.C.!$C$7-'1 (3)'!AA9&gt;0),(P.C.!$C$4/P.C.!$C$7-'1 (3)'!AA9),"0")),0)</f>
        <v>0</v>
      </c>
      <c r="AD10" s="293">
        <f>$F10*AC10*P.C.!$C$5/1000</f>
        <v>0</v>
      </c>
      <c r="AE10" s="295">
        <f>AD10*P.C.!$C$6</f>
        <v>0</v>
      </c>
      <c r="AF10" s="288"/>
      <c r="AG10" s="60"/>
      <c r="AH10" s="60"/>
      <c r="AI10" s="58"/>
      <c r="AJ10" s="58"/>
      <c r="AK10" s="58"/>
      <c r="AL10" s="57"/>
    </row>
    <row r="11" spans="1:38" s="118" customFormat="1" ht="15" customHeight="1">
      <c r="B11" s="307"/>
      <c r="C11" s="297" t="str">
        <f>P.C.!B72</f>
        <v xml:space="preserve">Vapor de Sódio </v>
      </c>
      <c r="D11" s="338">
        <f>P.C.!C72</f>
        <v>400</v>
      </c>
      <c r="E11" s="298">
        <f>P.C.!D72</f>
        <v>38</v>
      </c>
      <c r="F11" s="299">
        <f>P.C.!E72</f>
        <v>438</v>
      </c>
      <c r="G11" s="299">
        <f>P.C.!F72</f>
        <v>137</v>
      </c>
      <c r="H11" s="402">
        <f t="shared" si="7"/>
        <v>500</v>
      </c>
      <c r="I11" s="299">
        <f>ROUND(IF(H11&lt;=P.C.!$C$4/P.C.!$C$7,'1 (3)'!G11,IF(AND('1 (3)'!H11&gt;=P.C.!$C$4/P.C.!$C$7,(P.C.!$C$4/P.C.!$C$7)-'1 (3)'!H10&gt;0),(P.C.!$C$4/P.C.!$C$7-'1 (3)'!H10),"0")),0)</f>
        <v>137</v>
      </c>
      <c r="J11" s="300">
        <f>F11*I11*P.C.!$C$5/1000</f>
        <v>252313.22880000001</v>
      </c>
      <c r="K11" s="301">
        <f>J11*P.C.!$C$6</f>
        <v>65311.279274880006</v>
      </c>
      <c r="L11" s="394">
        <f t="shared" si="0"/>
        <v>0</v>
      </c>
      <c r="M11" s="394">
        <f t="shared" si="3"/>
        <v>0</v>
      </c>
      <c r="N11" s="299">
        <f>ROUND(IF(M11&lt;=P.C.!$C$4/P.C.!$C$7,'1 (3)'!L11,IF(AND('1 (3)'!M11&gt;=P.C.!$C$4/P.C.!$C$7,(P.C.!$C$4/P.C.!$C$7)-'1 (3)'!M10&gt;0),(P.C.!$C$4/P.C.!$C$7-'1 (3)'!M10),"0")),0)</f>
        <v>0</v>
      </c>
      <c r="O11" s="299">
        <f>$F11*N11*P.C.!$C$5/1000</f>
        <v>0</v>
      </c>
      <c r="P11" s="301">
        <f>O11*P.C.!$C$6</f>
        <v>0</v>
      </c>
      <c r="Q11" s="394">
        <f t="shared" si="1"/>
        <v>0</v>
      </c>
      <c r="R11" s="394">
        <f t="shared" si="4"/>
        <v>0</v>
      </c>
      <c r="S11" s="299">
        <f>ROUND(IF(R11&lt;=P.C.!$C$4/P.C.!$C$7,'1 (3)'!Q11,IF(AND('1 (3)'!R11&gt;=P.C.!$C$4/P.C.!$C$7,(P.C.!$C$4/P.C.!$C$7)-'1 (3)'!R10&gt;0),(P.C.!$C$4/P.C.!$C$7-'1 (3)'!R10),"0")),0)</f>
        <v>0</v>
      </c>
      <c r="T11" s="299">
        <f>$F11*S11*P.C.!$C$5/1000</f>
        <v>0</v>
      </c>
      <c r="U11" s="301">
        <f>T11*P.C.!$C$6</f>
        <v>0</v>
      </c>
      <c r="V11" s="394">
        <f t="shared" si="2"/>
        <v>0</v>
      </c>
      <c r="W11" s="394">
        <f t="shared" si="5"/>
        <v>0</v>
      </c>
      <c r="X11" s="302">
        <f>ROUND(IF(W11&lt;=P.C.!$C$4/P.C.!$C$7,'1 (3)'!V11,IF(AND('1 (3)'!W11&gt;=P.C.!$C$4/P.C.!$C$7,(P.C.!$C$4/P.C.!$C$7)-'1 (3)'!W10&gt;0),(P.C.!$C$4/P.C.!$C$7-'1 (3)'!W10),"0")),0)</f>
        <v>0</v>
      </c>
      <c r="Y11" s="299">
        <f>$F11*X11*P.C.!$C$5/1000</f>
        <v>0</v>
      </c>
      <c r="Z11" s="301">
        <f>Y11*P.C.!$C$6</f>
        <v>0</v>
      </c>
      <c r="AA11" s="394">
        <f>IF((V11-X11)=0,V11-X11,($I$29+$N$29+$S$29+$X$29)*-1+P.C.!$C$4)</f>
        <v>0</v>
      </c>
      <c r="AB11" s="394">
        <f t="shared" si="6"/>
        <v>0</v>
      </c>
      <c r="AC11" s="302">
        <f>ROUND(IF(AND(AA11&lt;=P.C.!$C$4/P.C.!$C$7,AA10+AA9+AA8&lt;P.C.!$C$4/P.C.!$C$7),AA11,IF(AND('1 (3)'!AA11&gt;P.C.!$C$4/P.C.!$C$7,P.C.!$C$4/P.C.!$C$7-'1 (3)'!AA10&gt;0),(P.C.!$C$4/P.C.!$C$7-'1 (3)'!AA10),"0")),0)</f>
        <v>0</v>
      </c>
      <c r="AD11" s="299">
        <f>$F11*AC11*P.C.!$C$5/1000</f>
        <v>0</v>
      </c>
      <c r="AE11" s="301">
        <f>AD11*P.C.!$C$6</f>
        <v>0</v>
      </c>
      <c r="AF11" s="288"/>
      <c r="AG11" s="60"/>
      <c r="AH11" s="60"/>
      <c r="AI11" s="58"/>
      <c r="AJ11" s="58"/>
      <c r="AK11" s="58"/>
      <c r="AL11" s="57"/>
    </row>
    <row r="12" spans="1:38" ht="15" customHeight="1">
      <c r="A12" s="118"/>
      <c r="B12" s="306"/>
      <c r="C12" s="290" t="str">
        <f>P.C.!B73</f>
        <v xml:space="preserve">Vapor de Sódio </v>
      </c>
      <c r="D12" s="291">
        <f>P.C.!C73</f>
        <v>250</v>
      </c>
      <c r="E12" s="292">
        <f>P.C.!D73</f>
        <v>30</v>
      </c>
      <c r="F12" s="293">
        <f>P.C.!E73</f>
        <v>280</v>
      </c>
      <c r="G12" s="293">
        <f>P.C.!F73</f>
        <v>2120</v>
      </c>
      <c r="H12" s="402">
        <f t="shared" si="7"/>
        <v>2620</v>
      </c>
      <c r="I12" s="299">
        <f>ROUND(IF(H12&lt;=P.C.!$C$4/P.C.!$C$7,'1 (3)'!G12,IF(AND('1 (3)'!H12&gt;=P.C.!$C$4/P.C.!$C$7,(P.C.!$C$4/P.C.!$C$7)-'1 (3)'!H11&gt;0),(P.C.!$C$4/P.C.!$C$7-'1 (3)'!H11),"0")),0)</f>
        <v>1369</v>
      </c>
      <c r="J12" s="294">
        <f>F12*I12*P.C.!$C$5/1000</f>
        <v>1611783.936</v>
      </c>
      <c r="K12" s="295">
        <f>J12*P.C.!$C$6</f>
        <v>417210.27183360001</v>
      </c>
      <c r="L12" s="394">
        <f t="shared" si="0"/>
        <v>751</v>
      </c>
      <c r="M12" s="394">
        <f t="shared" si="3"/>
        <v>751</v>
      </c>
      <c r="N12" s="299">
        <f>ROUND(IF(M12&lt;=P.C.!$C$4/P.C.!$C$7,'1 (3)'!L12,IF(AND('1 (3)'!M12&gt;=P.C.!$C$4/P.C.!$C$7,(P.C.!$C$4/P.C.!$C$7)-'1 (3)'!M11&gt;0),(P.C.!$C$4/P.C.!$C$7-'1 (3)'!M11),"0")),0)</f>
        <v>751</v>
      </c>
      <c r="O12" s="293">
        <f>$F12*N12*P.C.!$C$5/1000</f>
        <v>884185.34400000004</v>
      </c>
      <c r="P12" s="295">
        <f>O12*P.C.!$C$6</f>
        <v>228871.37629440002</v>
      </c>
      <c r="Q12" s="394">
        <f t="shared" si="1"/>
        <v>0</v>
      </c>
      <c r="R12" s="394">
        <f t="shared" si="4"/>
        <v>0</v>
      </c>
      <c r="S12" s="299">
        <f>ROUND(IF(R12&lt;=P.C.!$C$4/P.C.!$C$7,'1 (3)'!Q12,IF(AND('1 (3)'!R12&gt;=P.C.!$C$4/P.C.!$C$7,(P.C.!$C$4/P.C.!$C$7)-'1 (3)'!R11&gt;0),(P.C.!$C$4/P.C.!$C$7-'1 (3)'!R11),"0")),0)</f>
        <v>0</v>
      </c>
      <c r="T12" s="293">
        <f>$F12*S12*P.C.!$C$5/1000</f>
        <v>0</v>
      </c>
      <c r="U12" s="295">
        <f>T12*P.C.!$C$6</f>
        <v>0</v>
      </c>
      <c r="V12" s="394">
        <f t="shared" si="2"/>
        <v>0</v>
      </c>
      <c r="W12" s="394">
        <f t="shared" si="5"/>
        <v>0</v>
      </c>
      <c r="X12" s="302">
        <f>ROUND(IF(W12&lt;=P.C.!$C$4/P.C.!$C$7,'1 (3)'!V12,IF(AND('1 (3)'!W12&gt;=P.C.!$C$4/P.C.!$C$7,(P.C.!$C$4/P.C.!$C$7)-'1 (3)'!W11&gt;0),(P.C.!$C$4/P.C.!$C$7-'1 (3)'!W11),"0")),0)</f>
        <v>0</v>
      </c>
      <c r="Y12" s="293">
        <f>$F12*X12*P.C.!$C$5/1000</f>
        <v>0</v>
      </c>
      <c r="Z12" s="295">
        <f>Y12*P.C.!$C$6</f>
        <v>0</v>
      </c>
      <c r="AA12" s="394">
        <f>IF((V12-X12)=0,V12-X12,($I$29+$N$29+$S$29+$X$29)*-1+P.C.!$C$4)</f>
        <v>0</v>
      </c>
      <c r="AB12" s="394">
        <f t="shared" si="6"/>
        <v>0</v>
      </c>
      <c r="AC12" s="302">
        <f>ROUND(IF(AND(AA12&lt;=P.C.!$C$4/P.C.!$C$7,AA11+AA10+AA9&lt;P.C.!$C$4/P.C.!$C$7),AA12,IF(AND('1 (3)'!AA12&gt;P.C.!$C$4/P.C.!$C$7,P.C.!$C$4/P.C.!$C$7-'1 (3)'!AA11&gt;0),(P.C.!$C$4/P.C.!$C$7-'1 (3)'!AA11),"0")),0)</f>
        <v>0</v>
      </c>
      <c r="AD12" s="293">
        <f>$F12*AC12*P.C.!$C$5/1000</f>
        <v>0</v>
      </c>
      <c r="AE12" s="295">
        <f>AD12*P.C.!$C$6</f>
        <v>0</v>
      </c>
      <c r="AF12" s="288"/>
      <c r="AG12" s="60"/>
      <c r="AH12" s="60"/>
      <c r="AI12" s="58"/>
      <c r="AJ12" s="58"/>
      <c r="AK12" s="58"/>
      <c r="AL12" s="57"/>
    </row>
    <row r="13" spans="1:38" s="118" customFormat="1" ht="15" customHeight="1">
      <c r="A13" s="336"/>
      <c r="B13" s="307"/>
      <c r="C13" s="297" t="str">
        <f>P.C.!B74</f>
        <v xml:space="preserve">Vapor de Sódio </v>
      </c>
      <c r="D13" s="338">
        <f>P.C.!C74</f>
        <v>150</v>
      </c>
      <c r="E13" s="298">
        <f>P.C.!D74</f>
        <v>22</v>
      </c>
      <c r="F13" s="299">
        <f>P.C.!E74</f>
        <v>172</v>
      </c>
      <c r="G13" s="299">
        <f>P.C.!F74</f>
        <v>1117</v>
      </c>
      <c r="H13" s="402">
        <f t="shared" si="7"/>
        <v>3737</v>
      </c>
      <c r="I13" s="299">
        <f>ROUND(IF(H13&lt;=P.C.!$C$4/P.C.!$C$7,'1 (3)'!G13,IF(AND('1 (3)'!H13&gt;=P.C.!$C$4/P.C.!$C$7,(P.C.!$C$4/P.C.!$C$7)-'1 (3)'!H12&gt;0),(P.C.!$C$4/P.C.!$C$7-'1 (3)'!H12),"0")),0)</f>
        <v>0</v>
      </c>
      <c r="J13" s="300">
        <f>F13*I13*P.C.!$C$5/1000</f>
        <v>0</v>
      </c>
      <c r="K13" s="301">
        <f>J13*P.C.!$C$6</f>
        <v>0</v>
      </c>
      <c r="L13" s="394">
        <f t="shared" si="0"/>
        <v>1117</v>
      </c>
      <c r="M13" s="394">
        <f t="shared" si="3"/>
        <v>1868</v>
      </c>
      <c r="N13" s="299">
        <f>ROUND(IF(M13&lt;=P.C.!$C$4/P.C.!$C$7,'1 (3)'!L13,IF(AND('1 (3)'!M13&gt;=P.C.!$C$4/P.C.!$C$7,(P.C.!$C$4/P.C.!$C$7)-'1 (3)'!M12&gt;0),(P.C.!$C$4/P.C.!$C$7-'1 (3)'!M12),"0")),0)</f>
        <v>1117</v>
      </c>
      <c r="O13" s="299">
        <f>$F13*N13*P.C.!$C$5/1000</f>
        <v>807842.9952</v>
      </c>
      <c r="P13" s="301">
        <f>O13*P.C.!$C$6</f>
        <v>209110.15930752002</v>
      </c>
      <c r="Q13" s="394">
        <f t="shared" si="1"/>
        <v>0</v>
      </c>
      <c r="R13" s="394">
        <f t="shared" si="4"/>
        <v>0</v>
      </c>
      <c r="S13" s="299">
        <f>ROUND(IF(R13&lt;=P.C.!$C$4/P.C.!$C$7,'1 (3)'!Q13,IF(AND('1 (3)'!R13&gt;=P.C.!$C$4/P.C.!$C$7,(P.C.!$C$4/P.C.!$C$7)-'1 (3)'!R12&gt;0),(P.C.!$C$4/P.C.!$C$7-'1 (3)'!R12),"0")),0)</f>
        <v>0</v>
      </c>
      <c r="T13" s="299">
        <f>$F13*S13*P.C.!$C$5/1000</f>
        <v>0</v>
      </c>
      <c r="U13" s="301">
        <f>T13*P.C.!$C$6</f>
        <v>0</v>
      </c>
      <c r="V13" s="394">
        <f t="shared" si="2"/>
        <v>0</v>
      </c>
      <c r="W13" s="394">
        <f t="shared" si="5"/>
        <v>0</v>
      </c>
      <c r="X13" s="302">
        <f>ROUND(IF(W13&lt;=P.C.!$C$4/P.C.!$C$7,'1 (3)'!V13,IF(AND('1 (3)'!W13&gt;=P.C.!$C$4/P.C.!$C$7,(P.C.!$C$4/P.C.!$C$7)-'1 (3)'!W12&gt;0),(P.C.!$C$4/P.C.!$C$7-'1 (3)'!W12),"0")),0)</f>
        <v>0</v>
      </c>
      <c r="Y13" s="299">
        <f>$F13*X13*P.C.!$C$5/1000</f>
        <v>0</v>
      </c>
      <c r="Z13" s="301">
        <f>Y13*P.C.!$C$6</f>
        <v>0</v>
      </c>
      <c r="AA13" s="394">
        <f>IF((V13-X13)=0,V13-X13,($I$29+$N$29+$S$29+$X$29)*-1+P.C.!$C$4)</f>
        <v>0</v>
      </c>
      <c r="AB13" s="394">
        <f t="shared" si="6"/>
        <v>0</v>
      </c>
      <c r="AC13" s="302">
        <f>ROUND(IF(AND(AA13&lt;=P.C.!$C$4/P.C.!$C$7,AA12+AA11+AA10&lt;P.C.!$C$4/P.C.!$C$7),AA13,IF(AND('1 (3)'!AA13&gt;P.C.!$C$4/P.C.!$C$7,P.C.!$C$4/P.C.!$C$7-'1 (3)'!AA12&gt;0),(P.C.!$C$4/P.C.!$C$7-'1 (3)'!AA12),"0")),0)</f>
        <v>0</v>
      </c>
      <c r="AD13" s="299">
        <f>$F13*AC13*P.C.!$C$5/1000</f>
        <v>0</v>
      </c>
      <c r="AE13" s="301">
        <f>AD13*P.C.!$C$6</f>
        <v>0</v>
      </c>
      <c r="AF13" s="288"/>
      <c r="AG13" s="60"/>
      <c r="AH13" s="60"/>
      <c r="AI13" s="58"/>
      <c r="AJ13" s="58"/>
      <c r="AK13" s="58"/>
      <c r="AL13" s="57"/>
    </row>
    <row r="14" spans="1:38" ht="15" customHeight="1">
      <c r="A14" s="118"/>
      <c r="B14" s="306"/>
      <c r="C14" s="290" t="str">
        <f>P.C.!B75</f>
        <v>-</v>
      </c>
      <c r="D14" s="291">
        <f>P.C.!C75</f>
        <v>0</v>
      </c>
      <c r="E14" s="292">
        <f>P.C.!D75</f>
        <v>0</v>
      </c>
      <c r="F14" s="293">
        <f>P.C.!E75</f>
        <v>0</v>
      </c>
      <c r="G14" s="293">
        <f>P.C.!F75</f>
        <v>0</v>
      </c>
      <c r="H14" s="402">
        <f t="shared" si="7"/>
        <v>3737</v>
      </c>
      <c r="I14" s="299">
        <f>ROUND(IF(H14&lt;=P.C.!$C$4/P.C.!$C$7,'1 (3)'!G14,IF(AND('1 (3)'!H14&gt;=P.C.!$C$4/P.C.!$C$7,(P.C.!$C$4/P.C.!$C$7)-'1 (3)'!H13&gt;0),(P.C.!$C$4/P.C.!$C$7-'1 (3)'!H13),"0")),0)</f>
        <v>0</v>
      </c>
      <c r="J14" s="294">
        <f>F14*I14*P.C.!$C$5/1000</f>
        <v>0</v>
      </c>
      <c r="K14" s="295">
        <f>J14*P.C.!$C$6</f>
        <v>0</v>
      </c>
      <c r="L14" s="394">
        <f t="shared" si="0"/>
        <v>0</v>
      </c>
      <c r="M14" s="394">
        <f t="shared" si="3"/>
        <v>1868</v>
      </c>
      <c r="N14" s="299">
        <f>ROUND(IF(M14&lt;=P.C.!$C$4/P.C.!$C$7,'1 (3)'!L14,IF(AND('1 (3)'!M14&gt;=P.C.!$C$4/P.C.!$C$7,(P.C.!$C$4/P.C.!$C$7)-'1 (3)'!M13&gt;0),(P.C.!$C$4/P.C.!$C$7-'1 (3)'!M13),"0")),0)</f>
        <v>0</v>
      </c>
      <c r="O14" s="293">
        <f>$F14*N14*P.C.!$C$5/1000</f>
        <v>0</v>
      </c>
      <c r="P14" s="295">
        <f>O14*P.C.!$C$6</f>
        <v>0</v>
      </c>
      <c r="Q14" s="394">
        <f t="shared" si="1"/>
        <v>0</v>
      </c>
      <c r="R14" s="394">
        <f t="shared" si="4"/>
        <v>0</v>
      </c>
      <c r="S14" s="299">
        <f>ROUND(IF(R14&lt;=P.C.!$C$4/P.C.!$C$7,'1 (3)'!Q14,IF(AND('1 (3)'!R14&gt;=P.C.!$C$4/P.C.!$C$7,(P.C.!$C$4/P.C.!$C$7)-'1 (3)'!R13&gt;0),(P.C.!$C$4/P.C.!$C$7-'1 (3)'!R13),"0")),0)</f>
        <v>0</v>
      </c>
      <c r="T14" s="293">
        <f>$F14*S14*P.C.!$C$5/1000</f>
        <v>0</v>
      </c>
      <c r="U14" s="295">
        <f>T14*P.C.!$C$6</f>
        <v>0</v>
      </c>
      <c r="V14" s="394">
        <f t="shared" si="2"/>
        <v>0</v>
      </c>
      <c r="W14" s="394">
        <f t="shared" si="5"/>
        <v>0</v>
      </c>
      <c r="X14" s="302">
        <f>ROUND(IF(W14&lt;=P.C.!$C$4/P.C.!$C$7,'1 (3)'!V14,IF(AND('1 (3)'!W14&gt;=P.C.!$C$4/P.C.!$C$7,(P.C.!$C$4/P.C.!$C$7)-'1 (3)'!W13&gt;0),(P.C.!$C$4/P.C.!$C$7-'1 (3)'!W13),"0")),0)</f>
        <v>0</v>
      </c>
      <c r="Y14" s="293">
        <f>$F14*X14*P.C.!$C$5/1000</f>
        <v>0</v>
      </c>
      <c r="Z14" s="295">
        <f>Y14*P.C.!$C$6</f>
        <v>0</v>
      </c>
      <c r="AA14" s="394">
        <f>IF((V14-X14)=0,V14-X14,($I$29+$N$29+$S$29+$X$29)*-1+P.C.!$C$4)</f>
        <v>0</v>
      </c>
      <c r="AB14" s="394">
        <f t="shared" si="6"/>
        <v>0</v>
      </c>
      <c r="AC14" s="302">
        <f>ROUND(IF(AND(AA14&lt;=P.C.!$C$4/P.C.!$C$7,AA13+AA12+AA11&lt;P.C.!$C$4/P.C.!$C$7),AA14,IF(AND('1 (3)'!AA14&gt;P.C.!$C$4/P.C.!$C$7,P.C.!$C$4/P.C.!$C$7-'1 (3)'!AA13&gt;0),(P.C.!$C$4/P.C.!$C$7-'1 (3)'!AA13),"0")),0)</f>
        <v>0</v>
      </c>
      <c r="AD14" s="293">
        <f>$F14*AC14*P.C.!$C$5/1000</f>
        <v>0</v>
      </c>
      <c r="AE14" s="295">
        <f>AD14*P.C.!$C$6</f>
        <v>0</v>
      </c>
      <c r="AF14" s="288"/>
      <c r="AG14" s="60"/>
      <c r="AH14" s="60"/>
      <c r="AI14" s="58"/>
      <c r="AJ14" s="58"/>
      <c r="AK14" s="58"/>
      <c r="AL14" s="57"/>
    </row>
    <row r="15" spans="1:38" s="118" customFormat="1" ht="15" customHeight="1">
      <c r="B15" s="307"/>
      <c r="C15" s="297" t="str">
        <f>P.C.!B76</f>
        <v>-</v>
      </c>
      <c r="D15" s="338">
        <f>P.C.!C76</f>
        <v>0</v>
      </c>
      <c r="E15" s="298">
        <f>P.C.!D76</f>
        <v>0</v>
      </c>
      <c r="F15" s="299">
        <f>P.C.!E76</f>
        <v>0</v>
      </c>
      <c r="G15" s="299">
        <f>P.C.!F76</f>
        <v>0</v>
      </c>
      <c r="H15" s="402">
        <f t="shared" si="7"/>
        <v>3737</v>
      </c>
      <c r="I15" s="299">
        <f>ROUND(IF(H15&lt;=P.C.!$C$4/P.C.!$C$7,'1 (3)'!G15,IF(AND('1 (3)'!H15&gt;=P.C.!$C$4/P.C.!$C$7,(P.C.!$C$4/P.C.!$C$7)-'1 (3)'!H14&gt;0),(P.C.!$C$4/P.C.!$C$7-'1 (3)'!H14),"0")),0)</f>
        <v>0</v>
      </c>
      <c r="J15" s="300">
        <f>F15*I15*P.C.!$C$5/1000</f>
        <v>0</v>
      </c>
      <c r="K15" s="301">
        <f>J15*P.C.!$C$6</f>
        <v>0</v>
      </c>
      <c r="L15" s="394">
        <f t="shared" si="0"/>
        <v>0</v>
      </c>
      <c r="M15" s="394">
        <f t="shared" si="3"/>
        <v>1868</v>
      </c>
      <c r="N15" s="299">
        <f>ROUND(IF(M15&lt;=P.C.!$C$4/P.C.!$C$7,'1 (3)'!L15,IF(AND('1 (3)'!M15&gt;=P.C.!$C$4/P.C.!$C$7,(P.C.!$C$4/P.C.!$C$7)-'1 (3)'!M14&gt;0),(P.C.!$C$4/P.C.!$C$7-'1 (3)'!M14),"0")),0)</f>
        <v>0</v>
      </c>
      <c r="O15" s="299">
        <f>$F15*N15*P.C.!$C$5/1000</f>
        <v>0</v>
      </c>
      <c r="P15" s="301">
        <f>O15*P.C.!$C$6</f>
        <v>0</v>
      </c>
      <c r="Q15" s="394">
        <f t="shared" si="1"/>
        <v>0</v>
      </c>
      <c r="R15" s="394">
        <f t="shared" si="4"/>
        <v>0</v>
      </c>
      <c r="S15" s="299">
        <f>ROUND(IF(R15&lt;=P.C.!$C$4/P.C.!$C$7,'1 (3)'!Q15,IF(AND('1 (3)'!R15&gt;=P.C.!$C$4/P.C.!$C$7,(P.C.!$C$4/P.C.!$C$7)-'1 (3)'!R14&gt;0),(P.C.!$C$4/P.C.!$C$7-'1 (3)'!R14),"0")),0)</f>
        <v>0</v>
      </c>
      <c r="T15" s="299">
        <f>$F15*S15*P.C.!$C$5/1000</f>
        <v>0</v>
      </c>
      <c r="U15" s="301">
        <f>T15*P.C.!$C$6</f>
        <v>0</v>
      </c>
      <c r="V15" s="394">
        <f t="shared" si="2"/>
        <v>0</v>
      </c>
      <c r="W15" s="394">
        <f t="shared" si="5"/>
        <v>0</v>
      </c>
      <c r="X15" s="302">
        <f>ROUND(IF(W15&lt;=P.C.!$C$4/P.C.!$C$7,'1 (3)'!V15,IF(AND('1 (3)'!W15&gt;=P.C.!$C$4/P.C.!$C$7,(P.C.!$C$4/P.C.!$C$7)-'1 (3)'!W14&gt;0),(P.C.!$C$4/P.C.!$C$7-'1 (3)'!W14),"0")),0)</f>
        <v>0</v>
      </c>
      <c r="Y15" s="299">
        <f>$F15*X15*P.C.!$C$5/1000</f>
        <v>0</v>
      </c>
      <c r="Z15" s="301">
        <f>Y15*P.C.!$C$6</f>
        <v>0</v>
      </c>
      <c r="AA15" s="394">
        <f>IF((V15-X15)=0,V15-X15,($I$29+$N$29+$S$29+$X$29)*-1+P.C.!$C$4)</f>
        <v>0</v>
      </c>
      <c r="AB15" s="394">
        <f t="shared" si="6"/>
        <v>0</v>
      </c>
      <c r="AC15" s="302">
        <f>ROUND(IF(AND(AA15&lt;=P.C.!$C$4/P.C.!$C$7,AA14+AA13+AA12&lt;P.C.!$C$4/P.C.!$C$7),AA15,IF(AND('1 (3)'!AA15&gt;P.C.!$C$4/P.C.!$C$7,P.C.!$C$4/P.C.!$C$7-'1 (3)'!AA14&gt;0),(P.C.!$C$4/P.C.!$C$7-'1 (3)'!AA14),"0")),0)</f>
        <v>0</v>
      </c>
      <c r="AD15" s="299">
        <f>$F15*AC15*P.C.!$C$5/1000</f>
        <v>0</v>
      </c>
      <c r="AE15" s="301">
        <f>AD15*P.C.!$C$6</f>
        <v>0</v>
      </c>
      <c r="AF15" s="288"/>
      <c r="AG15" s="60"/>
      <c r="AH15" s="60"/>
      <c r="AI15" s="58"/>
      <c r="AJ15" s="58"/>
      <c r="AK15" s="58"/>
      <c r="AL15" s="57"/>
    </row>
    <row r="16" spans="1:38" ht="15" customHeight="1">
      <c r="A16" s="118"/>
      <c r="B16" s="306"/>
      <c r="C16" s="290" t="str">
        <f>P.C.!B77</f>
        <v>-</v>
      </c>
      <c r="D16" s="291">
        <f>P.C.!C77</f>
        <v>0</v>
      </c>
      <c r="E16" s="292">
        <f>P.C.!D77</f>
        <v>0</v>
      </c>
      <c r="F16" s="293">
        <f>P.C.!E77</f>
        <v>0</v>
      </c>
      <c r="G16" s="293">
        <f>P.C.!F77</f>
        <v>0</v>
      </c>
      <c r="H16" s="402">
        <f t="shared" si="7"/>
        <v>3737</v>
      </c>
      <c r="I16" s="299">
        <f>ROUND(IF(H16&lt;=P.C.!$C$4/P.C.!$C$7,'1 (3)'!G16,IF(AND('1 (3)'!H16&gt;=P.C.!$C$4/P.C.!$C$7,(P.C.!$C$4/P.C.!$C$7)-'1 (3)'!H15&gt;0),(P.C.!$C$4/P.C.!$C$7-'1 (3)'!H15),"0")),0)</f>
        <v>0</v>
      </c>
      <c r="J16" s="294">
        <f>F16*I16*P.C.!$C$5/1000</f>
        <v>0</v>
      </c>
      <c r="K16" s="295">
        <f>J16*P.C.!$C$6</f>
        <v>0</v>
      </c>
      <c r="L16" s="394">
        <f t="shared" si="0"/>
        <v>0</v>
      </c>
      <c r="M16" s="394">
        <f t="shared" si="3"/>
        <v>1868</v>
      </c>
      <c r="N16" s="299">
        <f>ROUND(IF(M16&lt;=P.C.!$C$4/P.C.!$C$7,'1 (3)'!L16,IF(AND('1 (3)'!M16&gt;=P.C.!$C$4/P.C.!$C$7,(P.C.!$C$4/P.C.!$C$7)-'1 (3)'!M15&gt;0),(P.C.!$C$4/P.C.!$C$7-'1 (3)'!M15),"0")),0)</f>
        <v>0</v>
      </c>
      <c r="O16" s="293">
        <f>$F16*N16*P.C.!$C$5/1000</f>
        <v>0</v>
      </c>
      <c r="P16" s="295">
        <f>O16*P.C.!$C$6</f>
        <v>0</v>
      </c>
      <c r="Q16" s="394">
        <f t="shared" si="1"/>
        <v>0</v>
      </c>
      <c r="R16" s="394">
        <f t="shared" si="4"/>
        <v>0</v>
      </c>
      <c r="S16" s="299">
        <f>ROUND(IF(R16&lt;=P.C.!$C$4/P.C.!$C$7,'1 (3)'!Q16,IF(AND('1 (3)'!R16&gt;=P.C.!$C$4/P.C.!$C$7,(P.C.!$C$4/P.C.!$C$7)-'1 (3)'!R15&gt;0),(P.C.!$C$4/P.C.!$C$7-'1 (3)'!R15),"0")),0)</f>
        <v>0</v>
      </c>
      <c r="T16" s="293">
        <f>$F16*S16*P.C.!$C$5/1000</f>
        <v>0</v>
      </c>
      <c r="U16" s="295">
        <f>T16*P.C.!$C$6</f>
        <v>0</v>
      </c>
      <c r="V16" s="394">
        <f t="shared" si="2"/>
        <v>0</v>
      </c>
      <c r="W16" s="394">
        <f t="shared" si="5"/>
        <v>0</v>
      </c>
      <c r="X16" s="302">
        <f>ROUND(IF(W16&lt;=P.C.!$C$4/P.C.!$C$7,'1 (3)'!V16,IF(AND('1 (3)'!W16&gt;=P.C.!$C$4/P.C.!$C$7,(P.C.!$C$4/P.C.!$C$7)-'1 (3)'!W15&gt;0),(P.C.!$C$4/P.C.!$C$7-'1 (3)'!W15),"0")),0)</f>
        <v>0</v>
      </c>
      <c r="Y16" s="293">
        <f>$F16*X16*P.C.!$C$5/1000</f>
        <v>0</v>
      </c>
      <c r="Z16" s="295">
        <f>Y16*P.C.!$C$6</f>
        <v>0</v>
      </c>
      <c r="AA16" s="394">
        <f>IF((V16-X16)=0,V16-X16,($I$29+$N$29+$S$29+$X$29)*-1+P.C.!$C$4)</f>
        <v>0</v>
      </c>
      <c r="AB16" s="394">
        <f t="shared" si="6"/>
        <v>0</v>
      </c>
      <c r="AC16" s="302">
        <f>ROUND(IF(AND(AA16&lt;=P.C.!$C$4/P.C.!$C$7,AA15+AA14+AA13&lt;P.C.!$C$4/P.C.!$C$7),AA16,IF(AND('1 (3)'!AA16&gt;P.C.!$C$4/P.C.!$C$7,P.C.!$C$4/P.C.!$C$7-'1 (3)'!AA15&gt;0),(P.C.!$C$4/P.C.!$C$7-'1 (3)'!AA15),"0")),0)</f>
        <v>0</v>
      </c>
      <c r="AD16" s="293">
        <f>$F16*AC16*P.C.!$C$5/1000</f>
        <v>0</v>
      </c>
      <c r="AE16" s="295">
        <f>AD16*P.C.!$C$6</f>
        <v>0</v>
      </c>
      <c r="AF16" s="288"/>
      <c r="AG16" s="60"/>
      <c r="AH16" s="60"/>
      <c r="AI16" s="58"/>
      <c r="AJ16" s="58"/>
      <c r="AK16" s="58"/>
      <c r="AL16" s="57"/>
    </row>
    <row r="17" spans="1:38" s="118" customFormat="1" ht="15" customHeight="1">
      <c r="B17" s="307"/>
      <c r="C17" s="297" t="str">
        <f>P.C.!B78</f>
        <v>-</v>
      </c>
      <c r="D17" s="338">
        <f>P.C.!C78</f>
        <v>0</v>
      </c>
      <c r="E17" s="298">
        <f>P.C.!D78</f>
        <v>0</v>
      </c>
      <c r="F17" s="299">
        <f>P.C.!E78</f>
        <v>0</v>
      </c>
      <c r="G17" s="299">
        <f>P.C.!F78</f>
        <v>0</v>
      </c>
      <c r="H17" s="402">
        <f t="shared" si="7"/>
        <v>3737</v>
      </c>
      <c r="I17" s="299">
        <f>ROUND(IF(H17&lt;=P.C.!$C$4/P.C.!$C$7,'1 (3)'!G17,IF(AND('1 (3)'!H17&gt;=P.C.!$C$4/P.C.!$C$7,(P.C.!$C$4/P.C.!$C$7)-'1 (3)'!H16&gt;0),(P.C.!$C$4/P.C.!$C$7-'1 (3)'!H16),"0")),0)</f>
        <v>0</v>
      </c>
      <c r="J17" s="300">
        <f>F17*I17*P.C.!$C$5/1000</f>
        <v>0</v>
      </c>
      <c r="K17" s="301">
        <f>J17*P.C.!$C$6</f>
        <v>0</v>
      </c>
      <c r="L17" s="394">
        <f t="shared" si="0"/>
        <v>0</v>
      </c>
      <c r="M17" s="394">
        <f t="shared" si="3"/>
        <v>1868</v>
      </c>
      <c r="N17" s="299">
        <f>ROUND(IF(M17&lt;=P.C.!$C$4/P.C.!$C$7,'1 (3)'!L17,IF(AND('1 (3)'!M17&gt;=P.C.!$C$4/P.C.!$C$7,(P.C.!$C$4/P.C.!$C$7)-'1 (3)'!M16&gt;0),(P.C.!$C$4/P.C.!$C$7-'1 (3)'!M16),"0")),0)</f>
        <v>0</v>
      </c>
      <c r="O17" s="299">
        <f>$F17*N17*P.C.!$C$5/1000</f>
        <v>0</v>
      </c>
      <c r="P17" s="301">
        <f>O17*P.C.!$C$6</f>
        <v>0</v>
      </c>
      <c r="Q17" s="394">
        <f t="shared" si="1"/>
        <v>0</v>
      </c>
      <c r="R17" s="394">
        <f t="shared" si="4"/>
        <v>0</v>
      </c>
      <c r="S17" s="299">
        <f>ROUND(IF(R17&lt;=P.C.!$C$4/P.C.!$C$7,'1 (3)'!Q17,IF(AND('1 (3)'!R17&gt;=P.C.!$C$4/P.C.!$C$7,(P.C.!$C$4/P.C.!$C$7)-'1 (3)'!R16&gt;0),(P.C.!$C$4/P.C.!$C$7-'1 (3)'!R16),"0")),0)</f>
        <v>0</v>
      </c>
      <c r="T17" s="299">
        <f>$F17*S17*P.C.!$C$5/1000</f>
        <v>0</v>
      </c>
      <c r="U17" s="301">
        <f>T17*P.C.!$C$6</f>
        <v>0</v>
      </c>
      <c r="V17" s="394">
        <f t="shared" si="2"/>
        <v>0</v>
      </c>
      <c r="W17" s="394">
        <f t="shared" si="5"/>
        <v>0</v>
      </c>
      <c r="X17" s="302">
        <f>ROUND(IF(W17&lt;=P.C.!$C$4/P.C.!$C$7,'1 (3)'!V17,IF(AND('1 (3)'!W17&gt;=P.C.!$C$4/P.C.!$C$7,(P.C.!$C$4/P.C.!$C$7)-'1 (3)'!W16&gt;0),(P.C.!$C$4/P.C.!$C$7-'1 (3)'!W16),"0")),0)</f>
        <v>0</v>
      </c>
      <c r="Y17" s="299">
        <f>$F17*X17*P.C.!$C$5/1000</f>
        <v>0</v>
      </c>
      <c r="Z17" s="301">
        <f>Y17*P.C.!$C$6</f>
        <v>0</v>
      </c>
      <c r="AA17" s="394">
        <f>IF((V17-X17)=0,V17-X17,($I$29+$N$29+$S$29+$X$29)*-1+P.C.!$C$4)</f>
        <v>0</v>
      </c>
      <c r="AB17" s="394">
        <f t="shared" si="6"/>
        <v>0</v>
      </c>
      <c r="AC17" s="302">
        <f>ROUND(IF(AND(AA17&lt;=P.C.!$C$4/P.C.!$C$7,AA16+AA15+AA14&lt;P.C.!$C$4/P.C.!$C$7),AA17,IF(AND('1 (3)'!AA17&gt;P.C.!$C$4/P.C.!$C$7,P.C.!$C$4/P.C.!$C$7-'1 (3)'!AA16&gt;0),(P.C.!$C$4/P.C.!$C$7-'1 (3)'!AA16),"0")),0)</f>
        <v>0</v>
      </c>
      <c r="AD17" s="299">
        <f>$F17*AC17*P.C.!$C$5/1000</f>
        <v>0</v>
      </c>
      <c r="AE17" s="301">
        <f>AD17*P.C.!$C$6</f>
        <v>0</v>
      </c>
      <c r="AF17" s="288"/>
      <c r="AG17" s="60"/>
      <c r="AH17" s="60"/>
      <c r="AI17" s="58"/>
      <c r="AJ17" s="58"/>
      <c r="AK17" s="58"/>
      <c r="AL17" s="57"/>
    </row>
    <row r="18" spans="1:38" ht="15" customHeight="1">
      <c r="A18" s="118"/>
      <c r="B18" s="306"/>
      <c r="C18" s="290" t="str">
        <f>P.C.!B79</f>
        <v>-</v>
      </c>
      <c r="D18" s="291">
        <f>P.C.!C79</f>
        <v>0</v>
      </c>
      <c r="E18" s="292">
        <f>P.C.!D79</f>
        <v>0</v>
      </c>
      <c r="F18" s="293">
        <f>P.C.!E79</f>
        <v>0</v>
      </c>
      <c r="G18" s="293">
        <f>P.C.!F79</f>
        <v>0</v>
      </c>
      <c r="H18" s="402">
        <f t="shared" si="7"/>
        <v>3737</v>
      </c>
      <c r="I18" s="299">
        <f>ROUND(IF(H18&lt;=P.C.!$C$4/P.C.!$C$7,'1 (3)'!G18,IF(AND('1 (3)'!H18&gt;=P.C.!$C$4/P.C.!$C$7,(P.C.!$C$4/P.C.!$C$7)-'1 (3)'!H17&gt;0),(P.C.!$C$4/P.C.!$C$7-'1 (3)'!H17),"0")),0)</f>
        <v>0</v>
      </c>
      <c r="J18" s="294">
        <f>F18*I18*P.C.!$C$5/1000</f>
        <v>0</v>
      </c>
      <c r="K18" s="295">
        <f>J18*P.C.!$C$6</f>
        <v>0</v>
      </c>
      <c r="L18" s="394">
        <f t="shared" si="0"/>
        <v>0</v>
      </c>
      <c r="M18" s="394">
        <f t="shared" si="3"/>
        <v>1868</v>
      </c>
      <c r="N18" s="299">
        <f>ROUND(IF(M18&lt;=P.C.!$C$4/P.C.!$C$7,'1 (3)'!L18,IF(AND('1 (3)'!M18&gt;=P.C.!$C$4/P.C.!$C$7,(P.C.!$C$4/P.C.!$C$7)-'1 (3)'!M17&gt;0),(P.C.!$C$4/P.C.!$C$7-'1 (3)'!M17),"0")),0)</f>
        <v>0</v>
      </c>
      <c r="O18" s="293">
        <f>$F18*N18*P.C.!$C$5/1000</f>
        <v>0</v>
      </c>
      <c r="P18" s="295">
        <f>O18*P.C.!$C$6</f>
        <v>0</v>
      </c>
      <c r="Q18" s="394">
        <f t="shared" si="1"/>
        <v>0</v>
      </c>
      <c r="R18" s="394">
        <f t="shared" si="4"/>
        <v>0</v>
      </c>
      <c r="S18" s="299">
        <f>ROUND(IF(R18&lt;=P.C.!$C$4/P.C.!$C$7,'1 (3)'!Q18,IF(AND('1 (3)'!R18&gt;=P.C.!$C$4/P.C.!$C$7,(P.C.!$C$4/P.C.!$C$7)-'1 (3)'!R17&gt;0),(P.C.!$C$4/P.C.!$C$7-'1 (3)'!R17),"0")),0)</f>
        <v>0</v>
      </c>
      <c r="T18" s="293">
        <f>$F18*S18*P.C.!$C$5/1000</f>
        <v>0</v>
      </c>
      <c r="U18" s="295">
        <f>T18*P.C.!$C$6</f>
        <v>0</v>
      </c>
      <c r="V18" s="394">
        <f t="shared" si="2"/>
        <v>0</v>
      </c>
      <c r="W18" s="394">
        <f t="shared" si="5"/>
        <v>0</v>
      </c>
      <c r="X18" s="302">
        <f>ROUND(IF(W18&lt;=P.C.!$C$4/P.C.!$C$7,'1 (3)'!V18,IF(AND('1 (3)'!W18&gt;=P.C.!$C$4/P.C.!$C$7,(P.C.!$C$4/P.C.!$C$7)-'1 (3)'!W17&gt;0),(P.C.!$C$4/P.C.!$C$7-'1 (3)'!W17),"0")),0)</f>
        <v>0</v>
      </c>
      <c r="Y18" s="293">
        <f>$F18*X18*P.C.!$C$5/1000</f>
        <v>0</v>
      </c>
      <c r="Z18" s="295">
        <f>Y18*P.C.!$C$6</f>
        <v>0</v>
      </c>
      <c r="AA18" s="394">
        <f>IF((V18-X18)=0,V18-X18,($I$29+$N$29+$S$29+$X$29)*-1+P.C.!$C$4)</f>
        <v>0</v>
      </c>
      <c r="AB18" s="394">
        <f t="shared" si="6"/>
        <v>0</v>
      </c>
      <c r="AC18" s="302">
        <f>ROUND(IF(AND(AA18&lt;=P.C.!$C$4/P.C.!$C$7,AA17+AA16+AA15&lt;P.C.!$C$4/P.C.!$C$7),AA18,IF(AND('1 (3)'!AA18&gt;P.C.!$C$4/P.C.!$C$7,P.C.!$C$4/P.C.!$C$7-'1 (3)'!AA17&gt;0),(P.C.!$C$4/P.C.!$C$7-'1 (3)'!AA17),"0")),0)</f>
        <v>0</v>
      </c>
      <c r="AD18" s="293">
        <f>$F18*AC18*P.C.!$C$5/1000</f>
        <v>0</v>
      </c>
      <c r="AE18" s="295">
        <f>AD18*P.C.!$C$6</f>
        <v>0</v>
      </c>
      <c r="AF18" s="288"/>
      <c r="AG18" s="60"/>
      <c r="AH18" s="60"/>
      <c r="AI18" s="58"/>
      <c r="AJ18" s="58"/>
      <c r="AK18" s="58"/>
      <c r="AL18" s="57"/>
    </row>
    <row r="19" spans="1:38" s="118" customFormat="1" ht="15" customHeight="1">
      <c r="B19" s="307"/>
      <c r="C19" s="297" t="str">
        <f>P.C.!B80</f>
        <v>-</v>
      </c>
      <c r="D19" s="338">
        <f>P.C.!C80</f>
        <v>0</v>
      </c>
      <c r="E19" s="298">
        <f>P.C.!D80</f>
        <v>0</v>
      </c>
      <c r="F19" s="299">
        <f>P.C.!E80</f>
        <v>0</v>
      </c>
      <c r="G19" s="299">
        <f>P.C.!F80</f>
        <v>0</v>
      </c>
      <c r="H19" s="402">
        <f t="shared" si="7"/>
        <v>3737</v>
      </c>
      <c r="I19" s="299">
        <f>ROUND(IF(H19&lt;=P.C.!$C$4/P.C.!$C$7,'1 (3)'!G19,IF(AND('1 (3)'!H19&gt;=P.C.!$C$4/P.C.!$C$7,(P.C.!$C$4/P.C.!$C$7)-'1 (3)'!H18&gt;0),(P.C.!$C$4/P.C.!$C$7-'1 (3)'!H18),"0")),0)</f>
        <v>0</v>
      </c>
      <c r="J19" s="300">
        <f>F19*I19*P.C.!$C$5/1000</f>
        <v>0</v>
      </c>
      <c r="K19" s="301">
        <f>J19*P.C.!$C$6</f>
        <v>0</v>
      </c>
      <c r="L19" s="394">
        <f t="shared" si="0"/>
        <v>0</v>
      </c>
      <c r="M19" s="394">
        <f t="shared" si="3"/>
        <v>1868</v>
      </c>
      <c r="N19" s="299">
        <f>ROUND(IF(M19&lt;=P.C.!$C$4/P.C.!$C$7,'1 (3)'!L19,IF(AND('1 (3)'!M19&gt;=P.C.!$C$4/P.C.!$C$7,(P.C.!$C$4/P.C.!$C$7)-'1 (3)'!M18&gt;0),(P.C.!$C$4/P.C.!$C$7-'1 (3)'!M18),"0")),0)</f>
        <v>0</v>
      </c>
      <c r="O19" s="299">
        <f>$F19*N19*P.C.!$C$5/1000</f>
        <v>0</v>
      </c>
      <c r="P19" s="301">
        <f>O19*P.C.!$C$6</f>
        <v>0</v>
      </c>
      <c r="Q19" s="394">
        <f t="shared" si="1"/>
        <v>0</v>
      </c>
      <c r="R19" s="394">
        <f t="shared" si="4"/>
        <v>0</v>
      </c>
      <c r="S19" s="299">
        <f>ROUND(IF(R19&lt;=P.C.!$C$4/P.C.!$C$7,'1 (3)'!Q19,IF(AND('1 (3)'!R19&gt;=P.C.!$C$4/P.C.!$C$7,(P.C.!$C$4/P.C.!$C$7)-'1 (3)'!R18&gt;0),(P.C.!$C$4/P.C.!$C$7-'1 (3)'!R18),"0")),0)</f>
        <v>0</v>
      </c>
      <c r="T19" s="299">
        <f>$F19*S19*P.C.!$C$5/1000</f>
        <v>0</v>
      </c>
      <c r="U19" s="301">
        <f>T19*P.C.!$C$6</f>
        <v>0</v>
      </c>
      <c r="V19" s="394">
        <f t="shared" si="2"/>
        <v>0</v>
      </c>
      <c r="W19" s="394">
        <f t="shared" si="5"/>
        <v>0</v>
      </c>
      <c r="X19" s="302">
        <f>ROUND(IF(W19&lt;=P.C.!$C$4/P.C.!$C$7,'1 (3)'!V19,IF(AND('1 (3)'!W19&gt;=P.C.!$C$4/P.C.!$C$7,(P.C.!$C$4/P.C.!$C$7)-'1 (3)'!W18&gt;0),(P.C.!$C$4/P.C.!$C$7-'1 (3)'!W18),"0")),0)</f>
        <v>0</v>
      </c>
      <c r="Y19" s="299">
        <f>$F19*X19*P.C.!$C$5/1000</f>
        <v>0</v>
      </c>
      <c r="Z19" s="301">
        <f>Y19*P.C.!$C$6</f>
        <v>0</v>
      </c>
      <c r="AA19" s="394">
        <f>IF((V19-X19)=0,V19-X19,($I$29+$N$29+$S$29+$X$29)*-1+P.C.!$C$4)</f>
        <v>0</v>
      </c>
      <c r="AB19" s="394">
        <f t="shared" si="6"/>
        <v>0</v>
      </c>
      <c r="AC19" s="302">
        <f>ROUND(IF(AND(AA19&lt;=P.C.!$C$4/P.C.!$C$7,AA18+AA17+AA16&lt;P.C.!$C$4/P.C.!$C$7),AA19,IF(AND('1 (3)'!AA19&gt;P.C.!$C$4/P.C.!$C$7,P.C.!$C$4/P.C.!$C$7-'1 (3)'!AA18&gt;0),(P.C.!$C$4/P.C.!$C$7-'1 (3)'!AA18),"0")),0)</f>
        <v>0</v>
      </c>
      <c r="AD19" s="299">
        <f>$F19*AC19*P.C.!$C$5/1000</f>
        <v>0</v>
      </c>
      <c r="AE19" s="301">
        <f>AD19*P.C.!$C$6</f>
        <v>0</v>
      </c>
      <c r="AF19" s="288"/>
      <c r="AG19" s="60"/>
      <c r="AH19" s="60"/>
      <c r="AI19" s="58"/>
      <c r="AJ19" s="58"/>
      <c r="AK19" s="58"/>
      <c r="AL19" s="57"/>
    </row>
    <row r="20" spans="1:38" ht="15" customHeight="1">
      <c r="A20" s="118"/>
      <c r="B20" s="306"/>
      <c r="C20" s="290" t="str">
        <f>P.C.!B81</f>
        <v>-</v>
      </c>
      <c r="D20" s="291">
        <f>P.C.!C81</f>
        <v>0</v>
      </c>
      <c r="E20" s="292">
        <f>P.C.!D81</f>
        <v>0</v>
      </c>
      <c r="F20" s="293">
        <f>P.C.!E81</f>
        <v>0</v>
      </c>
      <c r="G20" s="293">
        <f>P.C.!F81</f>
        <v>0</v>
      </c>
      <c r="H20" s="402">
        <f t="shared" si="7"/>
        <v>3737</v>
      </c>
      <c r="I20" s="299">
        <f>ROUND(IF(H20&lt;=P.C.!$C$4/P.C.!$C$7,'1 (3)'!G20,IF(AND('1 (3)'!H20&gt;=P.C.!$C$4/P.C.!$C$7,(P.C.!$C$4/P.C.!$C$7)-'1 (3)'!H19&gt;0),(P.C.!$C$4/P.C.!$C$7-'1 (3)'!H19),"0")),0)</f>
        <v>0</v>
      </c>
      <c r="J20" s="294">
        <f>F20*I20*P.C.!$C$5/1000</f>
        <v>0</v>
      </c>
      <c r="K20" s="295">
        <f>J20*P.C.!$C$6</f>
        <v>0</v>
      </c>
      <c r="L20" s="394">
        <f t="shared" si="0"/>
        <v>0</v>
      </c>
      <c r="M20" s="394">
        <f t="shared" si="3"/>
        <v>1868</v>
      </c>
      <c r="N20" s="299">
        <f>ROUND(IF(M20&lt;=P.C.!$C$4/P.C.!$C$7,'1 (3)'!L20,IF(AND('1 (3)'!M20&gt;=P.C.!$C$4/P.C.!$C$7,(P.C.!$C$4/P.C.!$C$7)-'1 (3)'!M19&gt;0),(P.C.!$C$4/P.C.!$C$7-'1 (3)'!M19),"0")),0)</f>
        <v>0</v>
      </c>
      <c r="O20" s="293">
        <f>$F20*N20*P.C.!$C$5/1000</f>
        <v>0</v>
      </c>
      <c r="P20" s="295">
        <f>O20*P.C.!$C$6</f>
        <v>0</v>
      </c>
      <c r="Q20" s="394">
        <f t="shared" si="1"/>
        <v>0</v>
      </c>
      <c r="R20" s="394">
        <f t="shared" si="4"/>
        <v>0</v>
      </c>
      <c r="S20" s="299">
        <f>ROUND(IF(R20&lt;=P.C.!$C$4/P.C.!$C$7,'1 (3)'!Q20,IF(AND('1 (3)'!R20&gt;=P.C.!$C$4/P.C.!$C$7,(P.C.!$C$4/P.C.!$C$7)-'1 (3)'!R19&gt;0),(P.C.!$C$4/P.C.!$C$7-'1 (3)'!R19),"0")),0)</f>
        <v>0</v>
      </c>
      <c r="T20" s="293">
        <f>$F20*S20*P.C.!$C$5/1000</f>
        <v>0</v>
      </c>
      <c r="U20" s="295">
        <f>T20*P.C.!$C$6</f>
        <v>0</v>
      </c>
      <c r="V20" s="394">
        <f t="shared" si="2"/>
        <v>0</v>
      </c>
      <c r="W20" s="394">
        <f t="shared" si="5"/>
        <v>0</v>
      </c>
      <c r="X20" s="302">
        <f>ROUND(IF(W20&lt;=P.C.!$C$4/P.C.!$C$7,'1 (3)'!V20,IF(AND('1 (3)'!W20&gt;=P.C.!$C$4/P.C.!$C$7,(P.C.!$C$4/P.C.!$C$7)-'1 (3)'!W19&gt;0),(P.C.!$C$4/P.C.!$C$7-'1 (3)'!W19),"0")),0)</f>
        <v>0</v>
      </c>
      <c r="Y20" s="293">
        <f>$F20*X20*P.C.!$C$5/1000</f>
        <v>0</v>
      </c>
      <c r="Z20" s="295">
        <f>Y20*P.C.!$C$6</f>
        <v>0</v>
      </c>
      <c r="AA20" s="394">
        <f>IF((V20-X20)=0,V20-X20,($I$29+$N$29+$S$29+$X$29)*-1+P.C.!$C$4)</f>
        <v>0</v>
      </c>
      <c r="AB20" s="394">
        <f t="shared" si="6"/>
        <v>0</v>
      </c>
      <c r="AC20" s="302">
        <f>ROUND(IF(AND(AA20&lt;=P.C.!$C$4/P.C.!$C$7,AA19+AA18+AA17&lt;P.C.!$C$4/P.C.!$C$7),AA20,IF(AND('1 (3)'!AA20&gt;P.C.!$C$4/P.C.!$C$7,P.C.!$C$4/P.C.!$C$7-'1 (3)'!AA19&gt;0),(P.C.!$C$4/P.C.!$C$7-'1 (3)'!AA19),"0")),0)</f>
        <v>0</v>
      </c>
      <c r="AD20" s="293">
        <f>$F20*AC20*P.C.!$C$5/1000</f>
        <v>0</v>
      </c>
      <c r="AE20" s="295">
        <f>AD20*P.C.!$C$6</f>
        <v>0</v>
      </c>
      <c r="AF20" s="288"/>
      <c r="AG20" s="60"/>
      <c r="AH20" s="60"/>
      <c r="AI20" s="58"/>
      <c r="AJ20" s="58"/>
      <c r="AK20" s="58"/>
      <c r="AL20" s="57"/>
    </row>
    <row r="21" spans="1:38" s="118" customFormat="1" ht="15" customHeight="1">
      <c r="B21" s="307"/>
      <c r="C21" s="297" t="str">
        <f>P.C.!B82</f>
        <v>-</v>
      </c>
      <c r="D21" s="338">
        <f>P.C.!C82</f>
        <v>0</v>
      </c>
      <c r="E21" s="298">
        <f>P.C.!D82</f>
        <v>0</v>
      </c>
      <c r="F21" s="299">
        <f>P.C.!E82</f>
        <v>0</v>
      </c>
      <c r="G21" s="299">
        <f>P.C.!F82</f>
        <v>0</v>
      </c>
      <c r="H21" s="402">
        <f t="shared" si="7"/>
        <v>3737</v>
      </c>
      <c r="I21" s="299">
        <f>ROUND(IF(H21&lt;=P.C.!$C$4/P.C.!$C$7,'1 (3)'!G21,IF(AND('1 (3)'!H21&gt;=P.C.!$C$4/P.C.!$C$7,(P.C.!$C$4/P.C.!$C$7)-'1 (3)'!H20&gt;0),(P.C.!$C$4/P.C.!$C$7-'1 (3)'!H20),"0")),0)</f>
        <v>0</v>
      </c>
      <c r="J21" s="300">
        <f>F21*I21*P.C.!$C$5/1000</f>
        <v>0</v>
      </c>
      <c r="K21" s="301">
        <f>J21*P.C.!$C$6</f>
        <v>0</v>
      </c>
      <c r="L21" s="394">
        <f t="shared" si="0"/>
        <v>0</v>
      </c>
      <c r="M21" s="394">
        <f t="shared" si="3"/>
        <v>1868</v>
      </c>
      <c r="N21" s="299">
        <f>ROUND(IF(M21&lt;=P.C.!$C$4/P.C.!$C$7,'1 (3)'!L21,IF(AND('1 (3)'!M21&gt;=P.C.!$C$4/P.C.!$C$7,(P.C.!$C$4/P.C.!$C$7)-'1 (3)'!M20&gt;0),(P.C.!$C$4/P.C.!$C$7-'1 (3)'!M20),"0")),0)</f>
        <v>0</v>
      </c>
      <c r="O21" s="299">
        <f>$F21*N21*P.C.!$C$5/1000</f>
        <v>0</v>
      </c>
      <c r="P21" s="301">
        <f>O21*P.C.!$C$6</f>
        <v>0</v>
      </c>
      <c r="Q21" s="394">
        <f t="shared" si="1"/>
        <v>0</v>
      </c>
      <c r="R21" s="394">
        <f t="shared" si="4"/>
        <v>0</v>
      </c>
      <c r="S21" s="299">
        <f>ROUND(IF(R21&lt;=P.C.!$C$4/P.C.!$C$7,'1 (3)'!Q21,IF(AND('1 (3)'!R21&gt;=P.C.!$C$4/P.C.!$C$7,(P.C.!$C$4/P.C.!$C$7)-'1 (3)'!R20&gt;0),(P.C.!$C$4/P.C.!$C$7-'1 (3)'!R20),"0")),0)</f>
        <v>0</v>
      </c>
      <c r="T21" s="299">
        <f>$F21*S21*P.C.!$C$5/1000</f>
        <v>0</v>
      </c>
      <c r="U21" s="301">
        <f>T21*P.C.!$C$6</f>
        <v>0</v>
      </c>
      <c r="V21" s="394">
        <f t="shared" si="2"/>
        <v>0</v>
      </c>
      <c r="W21" s="394">
        <f t="shared" si="5"/>
        <v>0</v>
      </c>
      <c r="X21" s="302">
        <f>ROUND(IF(W21&lt;=P.C.!$C$4/P.C.!$C$7,'1 (3)'!V21,IF(AND('1 (3)'!W21&gt;=P.C.!$C$4/P.C.!$C$7,(P.C.!$C$4/P.C.!$C$7)-'1 (3)'!W20&gt;0),(P.C.!$C$4/P.C.!$C$7-'1 (3)'!W20),"0")),0)</f>
        <v>0</v>
      </c>
      <c r="Y21" s="299">
        <f>$F21*X21*P.C.!$C$5/1000</f>
        <v>0</v>
      </c>
      <c r="Z21" s="301">
        <f>Y21*P.C.!$C$6</f>
        <v>0</v>
      </c>
      <c r="AA21" s="394">
        <f>IF((V21-X21)=0,V21-X21,($I$29+$N$29+$S$29+$X$29)*-1+P.C.!$C$4)</f>
        <v>0</v>
      </c>
      <c r="AB21" s="394">
        <f t="shared" si="6"/>
        <v>0</v>
      </c>
      <c r="AC21" s="302">
        <f>ROUND(IF(AND(AA21&lt;=P.C.!$C$4/P.C.!$C$7,AA20+AA19+AA18&lt;P.C.!$C$4/P.C.!$C$7),AA21,IF(AND('1 (3)'!AA21&gt;P.C.!$C$4/P.C.!$C$7,P.C.!$C$4/P.C.!$C$7-'1 (3)'!AA20&gt;0),(P.C.!$C$4/P.C.!$C$7-'1 (3)'!AA20),"0")),0)</f>
        <v>0</v>
      </c>
      <c r="AD21" s="299">
        <f>$F21*AC21*P.C.!$C$5/1000</f>
        <v>0</v>
      </c>
      <c r="AE21" s="301">
        <f>AD21*P.C.!$C$6</f>
        <v>0</v>
      </c>
      <c r="AF21" s="288"/>
      <c r="AG21" s="60"/>
      <c r="AH21" s="60"/>
      <c r="AI21" s="58"/>
      <c r="AJ21" s="58"/>
      <c r="AK21" s="58"/>
      <c r="AL21" s="57"/>
    </row>
    <row r="22" spans="1:38" ht="15" customHeight="1">
      <c r="A22" s="118"/>
      <c r="B22" s="306"/>
      <c r="C22" s="290" t="str">
        <f>P.C.!B83</f>
        <v>-</v>
      </c>
      <c r="D22" s="291">
        <f>P.C.!C83</f>
        <v>0</v>
      </c>
      <c r="E22" s="292">
        <f>P.C.!D83</f>
        <v>0</v>
      </c>
      <c r="F22" s="293">
        <f>P.C.!E83</f>
        <v>0</v>
      </c>
      <c r="G22" s="293">
        <f>P.C.!F83</f>
        <v>0</v>
      </c>
      <c r="H22" s="402">
        <f t="shared" si="7"/>
        <v>3737</v>
      </c>
      <c r="I22" s="299">
        <f>ROUND(IF(H22&lt;=P.C.!$C$4/P.C.!$C$7,'1 (3)'!G22,IF(AND('1 (3)'!H22&gt;=P.C.!$C$4/P.C.!$C$7,(P.C.!$C$4/P.C.!$C$7)-'1 (3)'!H21&gt;0),(P.C.!$C$4/P.C.!$C$7-'1 (3)'!H21),"0")),0)</f>
        <v>0</v>
      </c>
      <c r="J22" s="294">
        <f>F22*I22*P.C.!$C$5/1000</f>
        <v>0</v>
      </c>
      <c r="K22" s="295">
        <f>J22*P.C.!$C$6</f>
        <v>0</v>
      </c>
      <c r="L22" s="394">
        <f t="shared" si="0"/>
        <v>0</v>
      </c>
      <c r="M22" s="394">
        <f t="shared" si="3"/>
        <v>1868</v>
      </c>
      <c r="N22" s="299">
        <f>ROUND(IF(M22&lt;=P.C.!$C$4/P.C.!$C$7,'1 (3)'!L22,IF(AND('1 (3)'!M22&gt;=P.C.!$C$4/P.C.!$C$7,(P.C.!$C$4/P.C.!$C$7)-'1 (3)'!M21&gt;0),(P.C.!$C$4/P.C.!$C$7-'1 (3)'!M21),"0")),0)</f>
        <v>0</v>
      </c>
      <c r="O22" s="293">
        <f>$F22*N22*P.C.!$C$5/1000</f>
        <v>0</v>
      </c>
      <c r="P22" s="295">
        <f>O22*P.C.!$C$6</f>
        <v>0</v>
      </c>
      <c r="Q22" s="394">
        <f t="shared" si="1"/>
        <v>0</v>
      </c>
      <c r="R22" s="394">
        <f t="shared" si="4"/>
        <v>0</v>
      </c>
      <c r="S22" s="299">
        <f>ROUND(IF(R22&lt;=P.C.!$C$4/P.C.!$C$7,'1 (3)'!Q22,IF(AND('1 (3)'!R22&gt;=P.C.!$C$4/P.C.!$C$7,(P.C.!$C$4/P.C.!$C$7)-'1 (3)'!R21&gt;0),(P.C.!$C$4/P.C.!$C$7-'1 (3)'!R21),"0")),0)</f>
        <v>0</v>
      </c>
      <c r="T22" s="293">
        <f>$F22*S22*P.C.!$C$5/1000</f>
        <v>0</v>
      </c>
      <c r="U22" s="295">
        <f>T22*P.C.!$C$6</f>
        <v>0</v>
      </c>
      <c r="V22" s="394">
        <f t="shared" si="2"/>
        <v>0</v>
      </c>
      <c r="W22" s="394">
        <f t="shared" si="5"/>
        <v>0</v>
      </c>
      <c r="X22" s="302">
        <f>ROUND(IF(W22&lt;=P.C.!$C$4/P.C.!$C$7,'1 (3)'!V22,IF(AND('1 (3)'!W22&gt;=P.C.!$C$4/P.C.!$C$7,(P.C.!$C$4/P.C.!$C$7)-'1 (3)'!W21&gt;0),(P.C.!$C$4/P.C.!$C$7-'1 (3)'!W21),"0")),0)</f>
        <v>0</v>
      </c>
      <c r="Y22" s="293">
        <f>$F22*X22*P.C.!$C$5/1000</f>
        <v>0</v>
      </c>
      <c r="Z22" s="295">
        <f>Y22*P.C.!$C$6</f>
        <v>0</v>
      </c>
      <c r="AA22" s="394">
        <f>IF((V22-X22)=0,V22-X22,($I$29+$N$29+$S$29+$X$29)*-1+P.C.!$C$4)</f>
        <v>0</v>
      </c>
      <c r="AB22" s="394">
        <f t="shared" si="6"/>
        <v>0</v>
      </c>
      <c r="AC22" s="302">
        <f>ROUND(IF(AND(AA22&lt;=P.C.!$C$4/P.C.!$C$7,AA21+AA20+AA19&lt;P.C.!$C$4/P.C.!$C$7),AA22,IF(AND('1 (3)'!AA22&gt;P.C.!$C$4/P.C.!$C$7,P.C.!$C$4/P.C.!$C$7-'1 (3)'!AA21&gt;0),(P.C.!$C$4/P.C.!$C$7-'1 (3)'!AA21),"0")),0)</f>
        <v>0</v>
      </c>
      <c r="AD22" s="293">
        <f>$F22*AC22*P.C.!$C$5/1000</f>
        <v>0</v>
      </c>
      <c r="AE22" s="295">
        <f>AD22*P.C.!$C$6</f>
        <v>0</v>
      </c>
      <c r="AF22" s="288"/>
      <c r="AG22" s="60"/>
      <c r="AH22" s="60"/>
      <c r="AI22" s="58"/>
      <c r="AJ22" s="58"/>
      <c r="AK22" s="58"/>
      <c r="AL22" s="57"/>
    </row>
    <row r="23" spans="1:38" s="118" customFormat="1" ht="15" customHeight="1">
      <c r="B23" s="307"/>
      <c r="C23" s="297" t="str">
        <f>P.C.!B84</f>
        <v>-</v>
      </c>
      <c r="D23" s="338">
        <f>P.C.!C84</f>
        <v>0</v>
      </c>
      <c r="E23" s="298">
        <f>P.C.!D84</f>
        <v>0</v>
      </c>
      <c r="F23" s="299">
        <f>P.C.!E84</f>
        <v>0</v>
      </c>
      <c r="G23" s="299">
        <f>P.C.!F84</f>
        <v>0</v>
      </c>
      <c r="H23" s="402">
        <f t="shared" si="7"/>
        <v>3737</v>
      </c>
      <c r="I23" s="299">
        <f>ROUND(IF(H23&lt;=P.C.!$C$4/P.C.!$C$7,'1 (3)'!G23,IF(AND('1 (3)'!H23&gt;=P.C.!$C$4/P.C.!$C$7,(P.C.!$C$4/P.C.!$C$7)-'1 (3)'!H22&gt;0),(P.C.!$C$4/P.C.!$C$7-'1 (3)'!H22),"0")),0)</f>
        <v>0</v>
      </c>
      <c r="J23" s="300">
        <f>F23*I23*P.C.!$C$5/1000</f>
        <v>0</v>
      </c>
      <c r="K23" s="301">
        <f>J23*P.C.!$C$6</f>
        <v>0</v>
      </c>
      <c r="L23" s="394">
        <f t="shared" si="0"/>
        <v>0</v>
      </c>
      <c r="M23" s="394">
        <f t="shared" si="3"/>
        <v>1868</v>
      </c>
      <c r="N23" s="299">
        <f>ROUND(IF(M23&lt;=P.C.!$C$4/P.C.!$C$7,'1 (3)'!L23,IF(AND('1 (3)'!M23&gt;=P.C.!$C$4/P.C.!$C$7,(P.C.!$C$4/P.C.!$C$7)-'1 (3)'!M22&gt;0),(P.C.!$C$4/P.C.!$C$7-'1 (3)'!M22),"0")),0)</f>
        <v>0</v>
      </c>
      <c r="O23" s="299">
        <f>$F23*N23*P.C.!$C$5/1000</f>
        <v>0</v>
      </c>
      <c r="P23" s="301">
        <f>O23*P.C.!$C$6</f>
        <v>0</v>
      </c>
      <c r="Q23" s="394">
        <f t="shared" si="1"/>
        <v>0</v>
      </c>
      <c r="R23" s="394">
        <f t="shared" si="4"/>
        <v>0</v>
      </c>
      <c r="S23" s="299">
        <f>ROUND(IF(R23&lt;=P.C.!$C$4/P.C.!$C$7,'1 (3)'!Q23,IF(AND('1 (3)'!R23&gt;=P.C.!$C$4/P.C.!$C$7,(P.C.!$C$4/P.C.!$C$7)-'1 (3)'!R22&gt;0),(P.C.!$C$4/P.C.!$C$7-'1 (3)'!R22),"0")),0)</f>
        <v>0</v>
      </c>
      <c r="T23" s="299">
        <f>$F23*S23*P.C.!$C$5/1000</f>
        <v>0</v>
      </c>
      <c r="U23" s="301">
        <f>T23*P.C.!$C$6</f>
        <v>0</v>
      </c>
      <c r="V23" s="394">
        <f t="shared" si="2"/>
        <v>0</v>
      </c>
      <c r="W23" s="394">
        <f t="shared" si="5"/>
        <v>0</v>
      </c>
      <c r="X23" s="302">
        <f>ROUND(IF(W23&lt;=P.C.!$C$4/P.C.!$C$7,'1 (3)'!V23,IF(AND('1 (3)'!W23&gt;=P.C.!$C$4/P.C.!$C$7,(P.C.!$C$4/P.C.!$C$7)-'1 (3)'!W22&gt;0),(P.C.!$C$4/P.C.!$C$7-'1 (3)'!W22),"0")),0)</f>
        <v>0</v>
      </c>
      <c r="Y23" s="299">
        <f>$F23*X23*P.C.!$C$5/1000</f>
        <v>0</v>
      </c>
      <c r="Z23" s="301">
        <f>Y23*P.C.!$C$6</f>
        <v>0</v>
      </c>
      <c r="AA23" s="394">
        <f>IF((V23-X23)=0,V23-X23,($I$29+$N$29+$S$29+$X$29)*-1+P.C.!$C$4)</f>
        <v>0</v>
      </c>
      <c r="AB23" s="394">
        <f t="shared" si="6"/>
        <v>0</v>
      </c>
      <c r="AC23" s="302">
        <f>ROUND(IF(AND(AA23&lt;=P.C.!$C$4/P.C.!$C$7,AA22+AA21+AA20&lt;P.C.!$C$4/P.C.!$C$7),AA23,IF(AND('1 (3)'!AA23&gt;P.C.!$C$4/P.C.!$C$7,P.C.!$C$4/P.C.!$C$7-'1 (3)'!AA22&gt;0),(P.C.!$C$4/P.C.!$C$7-'1 (3)'!AA22),"0")),0)</f>
        <v>0</v>
      </c>
      <c r="AD23" s="299">
        <f>$F23*AC23*P.C.!$C$5/1000</f>
        <v>0</v>
      </c>
      <c r="AE23" s="301">
        <f>AD23*P.C.!$C$6</f>
        <v>0</v>
      </c>
      <c r="AF23" s="288"/>
      <c r="AG23" s="60"/>
      <c r="AH23" s="60"/>
      <c r="AI23" s="58"/>
      <c r="AJ23" s="58"/>
      <c r="AK23" s="58"/>
      <c r="AL23" s="57"/>
    </row>
    <row r="24" spans="1:38" ht="15" customHeight="1">
      <c r="A24" s="118"/>
      <c r="B24" s="306"/>
      <c r="C24" s="290" t="str">
        <f>P.C.!B85</f>
        <v>-</v>
      </c>
      <c r="D24" s="291">
        <f>P.C.!C85</f>
        <v>0</v>
      </c>
      <c r="E24" s="292">
        <f>P.C.!D85</f>
        <v>0</v>
      </c>
      <c r="F24" s="293">
        <f>P.C.!E85</f>
        <v>0</v>
      </c>
      <c r="G24" s="293">
        <f>P.C.!F85</f>
        <v>0</v>
      </c>
      <c r="H24" s="402">
        <f t="shared" si="7"/>
        <v>3737</v>
      </c>
      <c r="I24" s="299">
        <f>ROUND(IF(H24&lt;=P.C.!$C$4/P.C.!$C$7,'1 (3)'!G24,IF(AND('1 (3)'!H24&gt;=P.C.!$C$4/P.C.!$C$7,(P.C.!$C$4/P.C.!$C$7)-'1 (3)'!H23&gt;0),(P.C.!$C$4/P.C.!$C$7-'1 (3)'!H23),"0")),0)</f>
        <v>0</v>
      </c>
      <c r="J24" s="294">
        <f>F24*I24*P.C.!$C$5/1000</f>
        <v>0</v>
      </c>
      <c r="K24" s="295">
        <f>J24*P.C.!$C$6</f>
        <v>0</v>
      </c>
      <c r="L24" s="394">
        <f t="shared" si="0"/>
        <v>0</v>
      </c>
      <c r="M24" s="394">
        <f t="shared" si="3"/>
        <v>1868</v>
      </c>
      <c r="N24" s="299">
        <f>ROUND(IF(M24&lt;=P.C.!$C$4/P.C.!$C$7,'1 (3)'!L24,IF(AND('1 (3)'!M24&gt;=P.C.!$C$4/P.C.!$C$7,(P.C.!$C$4/P.C.!$C$7)-'1 (3)'!M23&gt;0),(P.C.!$C$4/P.C.!$C$7-'1 (3)'!M23),"0")),0)</f>
        <v>0</v>
      </c>
      <c r="O24" s="293">
        <f>$F24*N24*P.C.!$C$5/1000</f>
        <v>0</v>
      </c>
      <c r="P24" s="295">
        <f>O24*P.C.!$C$6</f>
        <v>0</v>
      </c>
      <c r="Q24" s="394">
        <f t="shared" si="1"/>
        <v>0</v>
      </c>
      <c r="R24" s="394">
        <f t="shared" si="4"/>
        <v>0</v>
      </c>
      <c r="S24" s="299">
        <f>ROUND(IF(R24&lt;=P.C.!$C$4/P.C.!$C$7,'1 (3)'!Q24,IF(AND('1 (3)'!R24&gt;=P.C.!$C$4/P.C.!$C$7,(P.C.!$C$4/P.C.!$C$7)-'1 (3)'!R23&gt;0),(P.C.!$C$4/P.C.!$C$7-'1 (3)'!R23),"0")),0)</f>
        <v>0</v>
      </c>
      <c r="T24" s="293">
        <f>$F24*S24*P.C.!$C$5/1000</f>
        <v>0</v>
      </c>
      <c r="U24" s="295">
        <f>T24*P.C.!$C$6</f>
        <v>0</v>
      </c>
      <c r="V24" s="394">
        <f t="shared" si="2"/>
        <v>0</v>
      </c>
      <c r="W24" s="394">
        <f t="shared" si="5"/>
        <v>0</v>
      </c>
      <c r="X24" s="302">
        <f>ROUND(IF(W24&lt;=P.C.!$C$4/P.C.!$C$7,'1 (3)'!V24,IF(AND('1 (3)'!W24&gt;=P.C.!$C$4/P.C.!$C$7,(P.C.!$C$4/P.C.!$C$7)-'1 (3)'!W23&gt;0),(P.C.!$C$4/P.C.!$C$7-'1 (3)'!W23),"0")),0)</f>
        <v>0</v>
      </c>
      <c r="Y24" s="293">
        <f>$F24*X24*P.C.!$C$5/1000</f>
        <v>0</v>
      </c>
      <c r="Z24" s="295">
        <f>Y24*P.C.!$C$6</f>
        <v>0</v>
      </c>
      <c r="AA24" s="394">
        <f>IF((V24-X24)=0,V24-X24,($I$29+$N$29+$S$29+$X$29)*-1+P.C.!$C$4)</f>
        <v>0</v>
      </c>
      <c r="AB24" s="394">
        <f t="shared" si="6"/>
        <v>0</v>
      </c>
      <c r="AC24" s="302">
        <f>ROUND(IF(AND(AA24&lt;=P.C.!$C$4/P.C.!$C$7,AA23+AA22+AA21&lt;P.C.!$C$4/P.C.!$C$7),AA24,IF(AND('1 (3)'!AA24&gt;P.C.!$C$4/P.C.!$C$7,P.C.!$C$4/P.C.!$C$7-'1 (3)'!AA23&gt;0),(P.C.!$C$4/P.C.!$C$7-'1 (3)'!AA23),"0")),0)</f>
        <v>0</v>
      </c>
      <c r="AD24" s="293">
        <f>$F24*AC24*P.C.!$C$5/1000</f>
        <v>0</v>
      </c>
      <c r="AE24" s="295">
        <f>AD24*P.C.!$C$6</f>
        <v>0</v>
      </c>
      <c r="AF24" s="288"/>
      <c r="AG24" s="60"/>
      <c r="AH24" s="60"/>
      <c r="AI24" s="58"/>
      <c r="AJ24" s="58"/>
      <c r="AK24" s="58"/>
      <c r="AL24" s="57"/>
    </row>
    <row r="25" spans="1:38" s="118" customFormat="1" ht="15" customHeight="1">
      <c r="B25" s="307"/>
      <c r="C25" s="297" t="str">
        <f>P.C.!B86</f>
        <v>-</v>
      </c>
      <c r="D25" s="338">
        <f>P.C.!C86</f>
        <v>0</v>
      </c>
      <c r="E25" s="298">
        <f>P.C.!D86</f>
        <v>0</v>
      </c>
      <c r="F25" s="299">
        <f>P.C.!E86</f>
        <v>0</v>
      </c>
      <c r="G25" s="299">
        <f>P.C.!F86</f>
        <v>0</v>
      </c>
      <c r="H25" s="402">
        <f t="shared" si="7"/>
        <v>3737</v>
      </c>
      <c r="I25" s="299">
        <f>ROUND(IF(H25&lt;=P.C.!$C$4/P.C.!$C$7,'1 (3)'!G25,IF(AND('1 (3)'!H25&gt;=P.C.!$C$4/P.C.!$C$7,(P.C.!$C$4/P.C.!$C$7)-'1 (3)'!H24&gt;0),(P.C.!$C$4/P.C.!$C$7-'1 (3)'!H24),"0")),0)</f>
        <v>0</v>
      </c>
      <c r="J25" s="300">
        <f>F25*I25*P.C.!$C$5/1000</f>
        <v>0</v>
      </c>
      <c r="K25" s="301">
        <f>J25*P.C.!$C$6</f>
        <v>0</v>
      </c>
      <c r="L25" s="394">
        <f t="shared" si="0"/>
        <v>0</v>
      </c>
      <c r="M25" s="394">
        <f t="shared" si="3"/>
        <v>1868</v>
      </c>
      <c r="N25" s="299">
        <f>ROUND(IF(M25&lt;=P.C.!$C$4/P.C.!$C$7,'1 (3)'!L25,IF(AND('1 (3)'!M25&gt;=P.C.!$C$4/P.C.!$C$7,(P.C.!$C$4/P.C.!$C$7)-'1 (3)'!M24&gt;0),(P.C.!$C$4/P.C.!$C$7-'1 (3)'!M24),"0")),0)</f>
        <v>0</v>
      </c>
      <c r="O25" s="299">
        <f>$F25*N25*P.C.!$C$5/1000</f>
        <v>0</v>
      </c>
      <c r="P25" s="301">
        <f>O25*P.C.!$C$6</f>
        <v>0</v>
      </c>
      <c r="Q25" s="394">
        <f t="shared" si="1"/>
        <v>0</v>
      </c>
      <c r="R25" s="394">
        <f t="shared" si="4"/>
        <v>0</v>
      </c>
      <c r="S25" s="299">
        <f>ROUND(IF(R25&lt;=P.C.!$C$4/P.C.!$C$7,'1 (3)'!Q25,IF(AND('1 (3)'!R25&gt;=P.C.!$C$4/P.C.!$C$7,(P.C.!$C$4/P.C.!$C$7)-'1 (3)'!R24&gt;0),(P.C.!$C$4/P.C.!$C$7-'1 (3)'!R24),"0")),0)</f>
        <v>0</v>
      </c>
      <c r="T25" s="299">
        <f>$F25*S25*P.C.!$C$5/1000</f>
        <v>0</v>
      </c>
      <c r="U25" s="301">
        <f>T25*P.C.!$C$6</f>
        <v>0</v>
      </c>
      <c r="V25" s="394">
        <f t="shared" si="2"/>
        <v>0</v>
      </c>
      <c r="W25" s="394">
        <f t="shared" si="5"/>
        <v>0</v>
      </c>
      <c r="X25" s="302">
        <f>ROUND(IF(W25&lt;=P.C.!$C$4/P.C.!$C$7,'1 (3)'!V25,IF(AND('1 (3)'!W25&gt;=P.C.!$C$4/P.C.!$C$7,(P.C.!$C$4/P.C.!$C$7)-'1 (3)'!W24&gt;0),(P.C.!$C$4/P.C.!$C$7-'1 (3)'!W24),"0")),0)</f>
        <v>0</v>
      </c>
      <c r="Y25" s="299">
        <f>$F25*X25*P.C.!$C$5/1000</f>
        <v>0</v>
      </c>
      <c r="Z25" s="301">
        <f>Y25*P.C.!$C$6</f>
        <v>0</v>
      </c>
      <c r="AA25" s="394">
        <f>IF((V25-X25)=0,V25-X25,($I$29+$N$29+$S$29+$X$29)*-1+P.C.!$C$4)</f>
        <v>0</v>
      </c>
      <c r="AB25" s="394">
        <f t="shared" si="6"/>
        <v>0</v>
      </c>
      <c r="AC25" s="302">
        <f>ROUND(IF(AND(AA25&lt;=P.C.!$C$4/P.C.!$C$7,AA24+AA23+AA22&lt;P.C.!$C$4/P.C.!$C$7),AA25,IF(AND('1 (3)'!AA25&gt;P.C.!$C$4/P.C.!$C$7,P.C.!$C$4/P.C.!$C$7-'1 (3)'!AA24&gt;0),(P.C.!$C$4/P.C.!$C$7-'1 (3)'!AA24),"0")),0)</f>
        <v>0</v>
      </c>
      <c r="AD25" s="299">
        <f>$F25*AC25*P.C.!$C$5/1000</f>
        <v>0</v>
      </c>
      <c r="AE25" s="301">
        <f>AD25*P.C.!$C$6</f>
        <v>0</v>
      </c>
      <c r="AF25" s="288"/>
      <c r="AG25" s="60"/>
      <c r="AH25" s="60"/>
      <c r="AI25" s="58"/>
      <c r="AJ25" s="58"/>
      <c r="AK25" s="58"/>
      <c r="AL25" s="57"/>
    </row>
    <row r="26" spans="1:38" ht="15" customHeight="1">
      <c r="A26" s="118"/>
      <c r="B26" s="306"/>
      <c r="C26" s="290" t="str">
        <f>P.C.!B87</f>
        <v>-</v>
      </c>
      <c r="D26" s="291">
        <f>P.C.!C87</f>
        <v>0</v>
      </c>
      <c r="E26" s="292">
        <f>P.C.!D87</f>
        <v>0</v>
      </c>
      <c r="F26" s="293">
        <f>P.C.!E87</f>
        <v>0</v>
      </c>
      <c r="G26" s="293">
        <f>P.C.!F87</f>
        <v>0</v>
      </c>
      <c r="H26" s="402">
        <f t="shared" si="7"/>
        <v>3737</v>
      </c>
      <c r="I26" s="299">
        <f>ROUND(IF(H26&lt;=P.C.!$C$4/P.C.!$C$7,'1 (3)'!G26,IF(AND('1 (3)'!H26&gt;=P.C.!$C$4/P.C.!$C$7,(P.C.!$C$4/P.C.!$C$7)-'1 (3)'!H25&gt;0),(P.C.!$C$4/P.C.!$C$7-'1 (3)'!H25),"0")),0)</f>
        <v>0</v>
      </c>
      <c r="J26" s="294">
        <f>F26*I26*P.C.!$C$5/1000</f>
        <v>0</v>
      </c>
      <c r="K26" s="295">
        <f>J26*P.C.!$C$6</f>
        <v>0</v>
      </c>
      <c r="L26" s="394">
        <f t="shared" si="0"/>
        <v>0</v>
      </c>
      <c r="M26" s="394">
        <f t="shared" si="3"/>
        <v>1868</v>
      </c>
      <c r="N26" s="299">
        <f>ROUND(IF(M26&lt;=P.C.!$C$4/P.C.!$C$7,'1 (3)'!L26,IF(AND('1 (3)'!M26&gt;=P.C.!$C$4/P.C.!$C$7,(P.C.!$C$4/P.C.!$C$7)-'1 (3)'!M25&gt;0),(P.C.!$C$4/P.C.!$C$7-'1 (3)'!M25),"0")),0)</f>
        <v>0</v>
      </c>
      <c r="O26" s="293">
        <f>$F26*N26*P.C.!$C$5/1000</f>
        <v>0</v>
      </c>
      <c r="P26" s="295">
        <f>O26*P.C.!$C$6</f>
        <v>0</v>
      </c>
      <c r="Q26" s="394">
        <f t="shared" si="1"/>
        <v>0</v>
      </c>
      <c r="R26" s="394">
        <f t="shared" si="4"/>
        <v>0</v>
      </c>
      <c r="S26" s="299">
        <f>ROUND(IF(R26&lt;=P.C.!$C$4/P.C.!$C$7,'1 (3)'!Q26,IF(AND('1 (3)'!R26&gt;=P.C.!$C$4/P.C.!$C$7,(P.C.!$C$4/P.C.!$C$7)-'1 (3)'!R25&gt;0),(P.C.!$C$4/P.C.!$C$7-'1 (3)'!R25),"0")),0)</f>
        <v>0</v>
      </c>
      <c r="T26" s="293">
        <f>$F26*S26*P.C.!$C$5/1000</f>
        <v>0</v>
      </c>
      <c r="U26" s="295">
        <f>T26*P.C.!$C$6</f>
        <v>0</v>
      </c>
      <c r="V26" s="394">
        <f t="shared" si="2"/>
        <v>0</v>
      </c>
      <c r="W26" s="394">
        <f t="shared" si="5"/>
        <v>0</v>
      </c>
      <c r="X26" s="302">
        <f>ROUND(IF(W26&lt;=P.C.!$C$4/P.C.!$C$7,'1 (3)'!V26,IF(AND('1 (3)'!W26&gt;=P.C.!$C$4/P.C.!$C$7,(P.C.!$C$4/P.C.!$C$7)-'1 (3)'!W25&gt;0),(P.C.!$C$4/P.C.!$C$7-'1 (3)'!W25),"0")),0)</f>
        <v>0</v>
      </c>
      <c r="Y26" s="293">
        <f>$F26*X26*P.C.!$C$5/1000</f>
        <v>0</v>
      </c>
      <c r="Z26" s="295">
        <f>Y26*P.C.!$C$6</f>
        <v>0</v>
      </c>
      <c r="AA26" s="394">
        <f>IF((V26-X26)=0,V26-X26,($I$29+$N$29+$S$29+$X$29)*-1+P.C.!$C$4)</f>
        <v>0</v>
      </c>
      <c r="AB26" s="394">
        <f t="shared" si="6"/>
        <v>0</v>
      </c>
      <c r="AC26" s="302">
        <f>ROUND(IF(AND(AA26&lt;=P.C.!$C$4/P.C.!$C$7,AA25+AA24+AA23&lt;P.C.!$C$4/P.C.!$C$7),AA26,IF(AND('1 (3)'!AA26&gt;P.C.!$C$4/P.C.!$C$7,P.C.!$C$4/P.C.!$C$7-'1 (3)'!AA25&gt;0),(P.C.!$C$4/P.C.!$C$7-'1 (3)'!AA25),"0")),0)</f>
        <v>0</v>
      </c>
      <c r="AD26" s="293">
        <f>$F26*AC26*P.C.!$C$5/1000</f>
        <v>0</v>
      </c>
      <c r="AE26" s="295">
        <f>AD26*P.C.!$C$6</f>
        <v>0</v>
      </c>
      <c r="AF26" s="288"/>
      <c r="AG26" s="60"/>
      <c r="AH26" s="60"/>
      <c r="AI26" s="58"/>
      <c r="AJ26" s="58"/>
      <c r="AK26" s="58"/>
      <c r="AL26" s="57"/>
    </row>
    <row r="27" spans="1:38" s="118" customFormat="1" ht="15" customHeight="1">
      <c r="B27" s="307"/>
      <c r="C27" s="297" t="str">
        <f>P.C.!B88</f>
        <v>-</v>
      </c>
      <c r="D27" s="338">
        <f>P.C.!C88</f>
        <v>0</v>
      </c>
      <c r="E27" s="298">
        <f>P.C.!D88</f>
        <v>0</v>
      </c>
      <c r="F27" s="299">
        <f>P.C.!E88</f>
        <v>0</v>
      </c>
      <c r="G27" s="299">
        <f>P.C.!F88</f>
        <v>0</v>
      </c>
      <c r="H27" s="402">
        <f t="shared" si="7"/>
        <v>3737</v>
      </c>
      <c r="I27" s="299">
        <f>ROUND(IF(H27&lt;=P.C.!$C$4/P.C.!$C$7,'1 (3)'!G27,IF(AND('1 (3)'!H27&gt;=P.C.!$C$4/P.C.!$C$7,(P.C.!$C$4/P.C.!$C$7)-'1 (3)'!H26&gt;0),(P.C.!$C$4/P.C.!$C$7-'1 (3)'!H26),"0")),0)</f>
        <v>0</v>
      </c>
      <c r="J27" s="300">
        <f>F27*I27*P.C.!$C$5/1000</f>
        <v>0</v>
      </c>
      <c r="K27" s="301">
        <f>J27*P.C.!$C$6</f>
        <v>0</v>
      </c>
      <c r="L27" s="394">
        <f t="shared" si="0"/>
        <v>0</v>
      </c>
      <c r="M27" s="394">
        <f t="shared" si="3"/>
        <v>1868</v>
      </c>
      <c r="N27" s="299">
        <f>ROUND(IF(M27&lt;=P.C.!$C$4/P.C.!$C$7,'1 (3)'!L27,IF(AND('1 (3)'!M27&gt;=P.C.!$C$4/P.C.!$C$7,(P.C.!$C$4/P.C.!$C$7)-'1 (3)'!M26&gt;0),(P.C.!$C$4/P.C.!$C$7-'1 (3)'!M26),"0")),0)</f>
        <v>0</v>
      </c>
      <c r="O27" s="299">
        <f>$F27*N27*P.C.!$C$5/1000</f>
        <v>0</v>
      </c>
      <c r="P27" s="301">
        <f>O27*P.C.!$C$6</f>
        <v>0</v>
      </c>
      <c r="Q27" s="394">
        <f t="shared" si="1"/>
        <v>0</v>
      </c>
      <c r="R27" s="394">
        <f t="shared" si="4"/>
        <v>0</v>
      </c>
      <c r="S27" s="299">
        <f>ROUND(IF(R27&lt;=P.C.!$C$4/P.C.!$C$7,'1 (3)'!Q27,IF(AND('1 (3)'!R27&gt;=P.C.!$C$4/P.C.!$C$7,(P.C.!$C$4/P.C.!$C$7)-'1 (3)'!R26&gt;0),(P.C.!$C$4/P.C.!$C$7-'1 (3)'!R26),"0")),0)</f>
        <v>0</v>
      </c>
      <c r="T27" s="299">
        <f>$F27*S27*P.C.!$C$5/1000</f>
        <v>0</v>
      </c>
      <c r="U27" s="301">
        <f>T27*P.C.!$C$6</f>
        <v>0</v>
      </c>
      <c r="V27" s="394">
        <f t="shared" si="2"/>
        <v>0</v>
      </c>
      <c r="W27" s="394">
        <f t="shared" si="5"/>
        <v>0</v>
      </c>
      <c r="X27" s="302">
        <f>ROUND(IF(W27&lt;=P.C.!$C$4/P.C.!$C$7,'1 (3)'!V27,IF(AND('1 (3)'!W27&gt;=P.C.!$C$4/P.C.!$C$7,(P.C.!$C$4/P.C.!$C$7)-'1 (3)'!W26&gt;0),(P.C.!$C$4/P.C.!$C$7-'1 (3)'!W26),"0")),0)</f>
        <v>0</v>
      </c>
      <c r="Y27" s="299">
        <f>$F27*X27*P.C.!$C$5/1000</f>
        <v>0</v>
      </c>
      <c r="Z27" s="301">
        <f>Y27*P.C.!$C$6</f>
        <v>0</v>
      </c>
      <c r="AA27" s="394">
        <f>IF((V27-X27)=0,V27-X27,($I$29+$N$29+$S$29+$X$29)*-1+P.C.!$C$4)</f>
        <v>0</v>
      </c>
      <c r="AB27" s="394">
        <f t="shared" si="6"/>
        <v>0</v>
      </c>
      <c r="AC27" s="302">
        <f>ROUND(IF(AND(AA27&lt;=P.C.!$C$4/P.C.!$C$7,AA26+AA25+AA24&lt;P.C.!$C$4/P.C.!$C$7),AA27,IF(AND('1 (3)'!AA27&gt;P.C.!$C$4/P.C.!$C$7,P.C.!$C$4/P.C.!$C$7-'1 (3)'!AA26&gt;0),(P.C.!$C$4/P.C.!$C$7-'1 (3)'!AA26),"0")),0)</f>
        <v>0</v>
      </c>
      <c r="AD27" s="299">
        <f>$F27*AC27*P.C.!$C$5/1000</f>
        <v>0</v>
      </c>
      <c r="AE27" s="301">
        <f>AD27*P.C.!$C$6</f>
        <v>0</v>
      </c>
      <c r="AF27" s="288"/>
      <c r="AG27" s="60"/>
      <c r="AH27" s="60"/>
      <c r="AI27" s="58"/>
      <c r="AJ27" s="58"/>
      <c r="AK27" s="58"/>
      <c r="AL27" s="57"/>
    </row>
    <row r="28" spans="1:38" ht="15" customHeight="1">
      <c r="A28" s="118"/>
      <c r="B28" s="308" t="s">
        <v>268</v>
      </c>
      <c r="C28" s="290" t="str">
        <f>P.C.!B89</f>
        <v>Pontos Reprimidos</v>
      </c>
      <c r="D28" s="291">
        <f>P.C.!C89</f>
        <v>247.33090714476853</v>
      </c>
      <c r="E28" s="292">
        <f>P.C.!D89</f>
        <v>0</v>
      </c>
      <c r="F28" s="293">
        <f>P.C.!E89</f>
        <v>247.33090714476853</v>
      </c>
      <c r="G28" s="293">
        <f>P.C.!F89</f>
        <v>0</v>
      </c>
      <c r="H28" s="402">
        <f t="shared" si="7"/>
        <v>3737</v>
      </c>
      <c r="I28" s="299">
        <f>ROUND(IF(H28&lt;=P.C.!$C$4/P.C.!$C$7,'1 (3)'!G28,IF(AND('1 (3)'!H28&gt;=P.C.!$C$4/P.C.!$C$7,(P.C.!$C$4/P.C.!$C$7)-'1 (3)'!H27&gt;0),(P.C.!$C$4/P.C.!$C$7-'1 (3)'!H27),"0")),0)</f>
        <v>0</v>
      </c>
      <c r="J28" s="294">
        <f>F28*I28*P.C.!$C$5/1000</f>
        <v>0</v>
      </c>
      <c r="K28" s="295">
        <f>J28*P.C.!$C$6</f>
        <v>0</v>
      </c>
      <c r="L28" s="394">
        <f t="shared" si="0"/>
        <v>0</v>
      </c>
      <c r="M28" s="394">
        <f t="shared" si="3"/>
        <v>1868</v>
      </c>
      <c r="N28" s="299">
        <f>ROUND(IF(M28&lt;=P.C.!$C$4/P.C.!$C$7,'1 (3)'!L28,IF(AND('1 (3)'!M28&gt;=P.C.!$C$4/P.C.!$C$7,(P.C.!$C$4/P.C.!$C$7)-'1 (3)'!M27&gt;0),(P.C.!$C$4/P.C.!$C$7-'1 (3)'!M27),"0")),0)</f>
        <v>0</v>
      </c>
      <c r="O28" s="293">
        <f>$F28*N28*P.C.!$C$5/1000</f>
        <v>0</v>
      </c>
      <c r="P28" s="295">
        <f>O28*P.C.!$C$6</f>
        <v>0</v>
      </c>
      <c r="Q28" s="394">
        <f t="shared" si="1"/>
        <v>0</v>
      </c>
      <c r="R28" s="394">
        <f t="shared" si="4"/>
        <v>0</v>
      </c>
      <c r="S28" s="299">
        <f>ROUND(IF(R28&lt;=P.C.!$C$4/P.C.!$C$7,'1 (3)'!Q28,IF(AND('1 (3)'!R28&gt;=P.C.!$C$4/P.C.!$C$7,(P.C.!$C$4/P.C.!$C$7)-'1 (3)'!R27&gt;0),(P.C.!$C$4/P.C.!$C$7-'1 (3)'!R27),"0")),0)</f>
        <v>0</v>
      </c>
      <c r="T28" s="293">
        <f>$F28*S28*P.C.!$C$5/1000</f>
        <v>0</v>
      </c>
      <c r="U28" s="295">
        <f>T28*P.C.!$C$6</f>
        <v>0</v>
      </c>
      <c r="V28" s="394">
        <f t="shared" si="2"/>
        <v>0</v>
      </c>
      <c r="W28" s="394">
        <f t="shared" si="5"/>
        <v>0</v>
      </c>
      <c r="X28" s="302">
        <f>ROUND(IF(W28&lt;=P.C.!$C$4/P.C.!$C$7,'1 (3)'!V28,IF(AND('1 (3)'!W28&gt;=P.C.!$C$4/P.C.!$C$7,(P.C.!$C$4/P.C.!$C$7)-'1 (3)'!W27&gt;0),(P.C.!$C$4/P.C.!$C$7-'1 (3)'!W27),"0")),0)</f>
        <v>0</v>
      </c>
      <c r="Y28" s="293">
        <f>$F28*X28*P.C.!$C$5/1000</f>
        <v>0</v>
      </c>
      <c r="Z28" s="295">
        <f>Y28*P.C.!$C$6</f>
        <v>0</v>
      </c>
      <c r="AA28" s="394">
        <f>IF((V28-X28)=0,V28-X28,($I$29+$N$29+$S$29+$X$29)*-1+P.C.!$C$4)</f>
        <v>0</v>
      </c>
      <c r="AB28" s="394">
        <f t="shared" si="6"/>
        <v>0</v>
      </c>
      <c r="AC28" s="302">
        <f>ROUND(IF(AND(AA28&lt;=P.C.!$C$4/P.C.!$C$7,AA27+AA26+AA25&lt;P.C.!$C$4/P.C.!$C$7),AA28,IF(AND('1 (3)'!AA28&gt;P.C.!$C$4/P.C.!$C$7,P.C.!$C$4/P.C.!$C$7-'1 (3)'!AA27&gt;0),(P.C.!$C$4/P.C.!$C$7-'1 (3)'!AA27),"0")),0)</f>
        <v>0</v>
      </c>
      <c r="AD28" s="293">
        <f>$F28*AC28*P.C.!$C$5/1000</f>
        <v>0</v>
      </c>
      <c r="AE28" s="295">
        <f>AD28*P.C.!$C$6</f>
        <v>0</v>
      </c>
      <c r="AF28" s="288"/>
      <c r="AG28" s="60"/>
      <c r="AH28" s="60"/>
      <c r="AI28" s="58"/>
      <c r="AJ28" s="58"/>
      <c r="AK28" s="58"/>
      <c r="AL28" s="57"/>
    </row>
    <row r="29" spans="1:38" ht="30" customHeight="1" thickBot="1">
      <c r="A29" s="118"/>
      <c r="B29" s="821" t="s">
        <v>288</v>
      </c>
      <c r="C29" s="822"/>
      <c r="D29" s="822"/>
      <c r="E29" s="822"/>
      <c r="F29" s="822"/>
      <c r="G29" s="313">
        <f>SUM(G6:G28)</f>
        <v>3737</v>
      </c>
      <c r="H29" s="404"/>
      <c r="I29" s="313">
        <f>ROUNDUP(SUM(I6:I28),0)</f>
        <v>1869</v>
      </c>
      <c r="J29" s="313">
        <f t="shared" ref="J29:AE29" si="8">SUM(J6:J28)</f>
        <v>2194365.7036799998</v>
      </c>
      <c r="K29" s="314">
        <f t="shared" si="8"/>
        <v>568011.56239756802</v>
      </c>
      <c r="L29" s="395"/>
      <c r="M29" s="395"/>
      <c r="N29" s="313">
        <f>ROUNDUP(SUM(N6:N28),0)</f>
        <v>1868</v>
      </c>
      <c r="O29" s="313">
        <f t="shared" si="8"/>
        <v>1692028.3392</v>
      </c>
      <c r="P29" s="314">
        <f t="shared" si="8"/>
        <v>437981.53560192004</v>
      </c>
      <c r="Q29" s="395"/>
      <c r="R29" s="395"/>
      <c r="S29" s="313">
        <f>ROUNDUP(SUM(S6:S28),0)</f>
        <v>0</v>
      </c>
      <c r="T29" s="313">
        <f t="shared" si="8"/>
        <v>0</v>
      </c>
      <c r="U29" s="314">
        <f t="shared" si="8"/>
        <v>0</v>
      </c>
      <c r="V29" s="395"/>
      <c r="W29" s="395"/>
      <c r="X29" s="313">
        <f>ROUNDUP(SUM(X6:X28),0)</f>
        <v>0</v>
      </c>
      <c r="Y29" s="313">
        <f t="shared" si="8"/>
        <v>0</v>
      </c>
      <c r="Z29" s="314">
        <f t="shared" si="8"/>
        <v>0</v>
      </c>
      <c r="AA29" s="395"/>
      <c r="AB29" s="395"/>
      <c r="AC29" s="313">
        <f t="shared" si="8"/>
        <v>0</v>
      </c>
      <c r="AD29" s="313">
        <f t="shared" si="8"/>
        <v>0</v>
      </c>
      <c r="AE29" s="314">
        <f t="shared" si="8"/>
        <v>0</v>
      </c>
      <c r="AF29" s="61"/>
      <c r="AG29" s="60"/>
      <c r="AH29" s="60"/>
      <c r="AI29" s="58"/>
      <c r="AJ29" s="58"/>
      <c r="AK29" s="58"/>
      <c r="AL29" s="57"/>
    </row>
    <row r="30" spans="1:38" ht="15.75" customHeight="1">
      <c r="A30" s="118"/>
      <c r="B30" s="62"/>
      <c r="C30" s="62"/>
      <c r="D30" s="62"/>
      <c r="E30" s="62"/>
      <c r="F30" s="62"/>
      <c r="G30" s="62"/>
      <c r="H30" s="396"/>
      <c r="I30" s="62"/>
      <c r="J30" s="62"/>
      <c r="K30" s="62"/>
      <c r="L30" s="396"/>
      <c r="M30" s="396"/>
      <c r="N30" s="62"/>
      <c r="O30" s="62"/>
      <c r="P30" s="62"/>
      <c r="Q30" s="396"/>
      <c r="R30" s="396"/>
      <c r="S30" s="62"/>
      <c r="T30" s="62"/>
      <c r="U30" s="62"/>
      <c r="V30" s="396"/>
      <c r="W30" s="396"/>
      <c r="X30" s="62"/>
      <c r="Y30" s="62"/>
      <c r="Z30" s="62"/>
      <c r="AA30" s="396"/>
      <c r="AB30" s="396"/>
      <c r="AC30" s="62"/>
      <c r="AD30" s="62"/>
      <c r="AE30" s="62"/>
      <c r="AF30" s="61"/>
      <c r="AG30" s="60"/>
      <c r="AH30" s="60"/>
      <c r="AI30" s="58"/>
      <c r="AJ30" s="58"/>
      <c r="AK30" s="58"/>
      <c r="AL30" s="57"/>
    </row>
    <row r="31" spans="1:38" s="118" customFormat="1" ht="15.75" customHeight="1">
      <c r="B31" s="289"/>
      <c r="C31" s="289"/>
      <c r="D31" s="289"/>
      <c r="E31" s="289"/>
      <c r="F31" s="289"/>
      <c r="G31" s="289"/>
      <c r="H31" s="396"/>
      <c r="I31" s="289"/>
      <c r="J31" s="289"/>
      <c r="K31" s="289"/>
      <c r="L31" s="396"/>
      <c r="M31" s="396"/>
      <c r="N31" s="289"/>
      <c r="O31" s="289"/>
      <c r="P31" s="289"/>
      <c r="Q31" s="396"/>
      <c r="R31" s="396"/>
      <c r="S31" s="289"/>
      <c r="T31" s="289"/>
      <c r="U31" s="289"/>
      <c r="V31" s="396"/>
      <c r="W31" s="396"/>
      <c r="X31" s="289"/>
      <c r="Y31" s="289"/>
      <c r="Z31" s="289"/>
      <c r="AA31" s="396"/>
      <c r="AB31" s="396"/>
      <c r="AC31" s="289"/>
      <c r="AD31" s="289"/>
      <c r="AE31" s="289"/>
      <c r="AF31" s="288"/>
      <c r="AG31" s="60"/>
      <c r="AH31" s="60"/>
      <c r="AI31" s="58"/>
      <c r="AJ31" s="58"/>
      <c r="AK31" s="58"/>
      <c r="AL31" s="57"/>
    </row>
    <row r="32" spans="1:38" s="118" customFormat="1" ht="15.75" customHeight="1">
      <c r="B32" s="289"/>
      <c r="C32" s="289"/>
      <c r="D32" s="791"/>
      <c r="E32" s="791"/>
      <c r="F32" s="791"/>
      <c r="G32" s="289"/>
      <c r="H32" s="396"/>
      <c r="I32" s="289"/>
      <c r="J32" s="289"/>
      <c r="K32" s="289"/>
      <c r="L32" s="396"/>
      <c r="M32" s="396"/>
      <c r="N32" s="289"/>
      <c r="O32" s="289"/>
      <c r="P32" s="289"/>
      <c r="Q32" s="396"/>
      <c r="R32" s="396"/>
      <c r="S32" s="289"/>
      <c r="T32" s="289"/>
      <c r="U32" s="289"/>
      <c r="V32" s="396"/>
      <c r="W32" s="396"/>
      <c r="X32" s="289"/>
      <c r="Y32" s="289"/>
      <c r="Z32" s="289"/>
      <c r="AA32" s="396"/>
      <c r="AB32" s="396"/>
      <c r="AC32" s="289"/>
      <c r="AD32" s="289"/>
      <c r="AE32" s="289"/>
      <c r="AF32" s="288"/>
      <c r="AG32" s="60"/>
      <c r="AH32" s="60"/>
      <c r="AI32" s="58"/>
      <c r="AJ32" s="58"/>
      <c r="AK32" s="58"/>
      <c r="AL32" s="57"/>
    </row>
    <row r="33" spans="2:38" s="118" customFormat="1" ht="15.75" customHeight="1">
      <c r="B33" s="70"/>
      <c r="C33" s="70"/>
      <c r="D33" s="791"/>
      <c r="E33" s="791"/>
      <c r="F33" s="791"/>
      <c r="G33" s="70"/>
      <c r="H33" s="397"/>
      <c r="I33" s="70"/>
      <c r="J33" s="70"/>
      <c r="K33" s="70"/>
      <c r="L33" s="397"/>
      <c r="M33" s="397"/>
      <c r="N33" s="70"/>
      <c r="O33" s="70"/>
      <c r="P33" s="70"/>
      <c r="Q33" s="397"/>
      <c r="R33" s="397"/>
      <c r="S33" s="70"/>
      <c r="T33" s="70"/>
      <c r="U33" s="70"/>
      <c r="V33" s="397"/>
      <c r="W33" s="397"/>
      <c r="X33" s="70"/>
      <c r="Y33" s="70"/>
      <c r="Z33" s="70"/>
      <c r="AA33" s="397"/>
      <c r="AB33" s="397"/>
      <c r="AC33" s="70"/>
      <c r="AD33" s="70"/>
      <c r="AE33" s="70"/>
      <c r="AF33" s="310"/>
      <c r="AG33" s="58"/>
      <c r="AH33" s="58"/>
      <c r="AI33" s="58"/>
      <c r="AJ33" s="58"/>
      <c r="AK33" s="58"/>
      <c r="AL33" s="57"/>
    </row>
    <row r="34" spans="2:38" s="118" customFormat="1" ht="15.75" customHeight="1">
      <c r="B34" s="70"/>
      <c r="C34" s="70"/>
      <c r="D34" s="70"/>
      <c r="E34" s="70"/>
      <c r="F34" s="70"/>
      <c r="G34" s="70"/>
      <c r="H34" s="397"/>
      <c r="I34" s="70"/>
      <c r="J34" s="70"/>
      <c r="K34" s="70"/>
      <c r="L34" s="397"/>
      <c r="M34" s="397"/>
      <c r="N34" s="70"/>
      <c r="O34" s="70"/>
      <c r="P34" s="70"/>
      <c r="Q34" s="397"/>
      <c r="R34" s="397"/>
      <c r="S34" s="70"/>
      <c r="T34" s="70"/>
      <c r="U34" s="70"/>
      <c r="V34" s="397"/>
      <c r="W34" s="397"/>
      <c r="X34" s="70"/>
      <c r="Y34" s="70"/>
      <c r="Z34" s="70"/>
      <c r="AA34" s="397"/>
      <c r="AB34" s="397"/>
      <c r="AC34" s="70"/>
      <c r="AD34" s="70"/>
      <c r="AE34" s="70"/>
      <c r="AF34" s="310"/>
      <c r="AG34" s="58"/>
      <c r="AH34" s="58"/>
      <c r="AI34" s="58"/>
      <c r="AJ34" s="58"/>
      <c r="AK34" s="58"/>
      <c r="AL34" s="57"/>
    </row>
    <row r="35" spans="2:38" s="118" customFormat="1" ht="15.75" customHeight="1">
      <c r="B35" s="70"/>
      <c r="C35" s="70"/>
      <c r="D35" s="70"/>
      <c r="E35" s="70"/>
      <c r="F35" s="70"/>
      <c r="G35" s="70"/>
      <c r="H35" s="397"/>
      <c r="I35" s="70"/>
      <c r="J35" s="70"/>
      <c r="K35" s="70"/>
      <c r="L35" s="397"/>
      <c r="M35" s="397"/>
      <c r="N35" s="70"/>
      <c r="O35" s="70"/>
      <c r="P35" s="70"/>
      <c r="Q35" s="397"/>
      <c r="R35" s="397"/>
      <c r="S35" s="70"/>
      <c r="T35" s="70"/>
      <c r="U35" s="70"/>
      <c r="V35" s="397"/>
      <c r="W35" s="397"/>
      <c r="X35" s="70"/>
      <c r="Y35" s="70"/>
      <c r="Z35" s="70"/>
      <c r="AA35" s="397"/>
      <c r="AB35" s="397"/>
      <c r="AC35" s="70"/>
      <c r="AD35" s="70"/>
      <c r="AE35" s="70"/>
      <c r="AF35" s="310"/>
      <c r="AG35" s="58"/>
      <c r="AH35" s="58"/>
      <c r="AI35" s="58"/>
      <c r="AJ35" s="58"/>
      <c r="AK35" s="58"/>
      <c r="AL35" s="57"/>
    </row>
    <row r="36" spans="2:38" s="118" customFormat="1" ht="15.75" customHeight="1">
      <c r="B36" s="70"/>
      <c r="C36" s="70"/>
      <c r="D36" s="70"/>
      <c r="E36" s="70"/>
      <c r="F36" s="70"/>
      <c r="G36" s="70"/>
      <c r="H36" s="397"/>
      <c r="I36" s="70"/>
      <c r="J36" s="70"/>
      <c r="K36" s="70"/>
      <c r="L36" s="397"/>
      <c r="M36" s="397"/>
      <c r="N36" s="70"/>
      <c r="O36" s="70"/>
      <c r="P36" s="70"/>
      <c r="Q36" s="397"/>
      <c r="R36" s="397"/>
      <c r="S36" s="70"/>
      <c r="T36" s="70"/>
      <c r="U36" s="70"/>
      <c r="V36" s="397"/>
      <c r="W36" s="397"/>
      <c r="X36" s="70"/>
      <c r="Y36" s="70"/>
      <c r="Z36" s="70"/>
      <c r="AA36" s="397"/>
      <c r="AB36" s="397"/>
      <c r="AC36" s="70"/>
      <c r="AD36" s="70"/>
      <c r="AE36" s="70"/>
      <c r="AF36" s="310"/>
      <c r="AG36" s="58"/>
      <c r="AH36" s="58"/>
      <c r="AI36" s="58"/>
      <c r="AJ36" s="58"/>
      <c r="AK36" s="58"/>
      <c r="AL36" s="57"/>
    </row>
    <row r="37" spans="2:38" s="118" customFormat="1" ht="15.75" customHeight="1">
      <c r="B37" s="70"/>
      <c r="C37" s="70"/>
      <c r="D37" s="70"/>
      <c r="E37" s="70"/>
      <c r="F37" s="70"/>
      <c r="G37" s="70"/>
      <c r="H37" s="397"/>
      <c r="I37" s="70"/>
      <c r="J37" s="70"/>
      <c r="K37" s="70"/>
      <c r="L37" s="397"/>
      <c r="M37" s="397"/>
      <c r="N37" s="70"/>
      <c r="O37" s="70"/>
      <c r="P37" s="70"/>
      <c r="Q37" s="397"/>
      <c r="R37" s="397"/>
      <c r="S37" s="70"/>
      <c r="T37" s="70"/>
      <c r="U37" s="70"/>
      <c r="V37" s="397"/>
      <c r="W37" s="397"/>
      <c r="X37" s="70"/>
      <c r="Y37" s="70"/>
      <c r="Z37" s="70"/>
      <c r="AA37" s="397"/>
      <c r="AB37" s="397"/>
      <c r="AC37" s="70"/>
      <c r="AD37" s="70"/>
      <c r="AE37" s="70"/>
      <c r="AF37" s="310"/>
      <c r="AG37" s="58"/>
      <c r="AH37" s="58"/>
      <c r="AI37" s="58"/>
      <c r="AJ37" s="58"/>
      <c r="AK37" s="58"/>
      <c r="AL37" s="57"/>
    </row>
    <row r="38" spans="2:38" s="118" customFormat="1" ht="15.75" customHeight="1">
      <c r="B38" s="70"/>
      <c r="C38" s="70"/>
      <c r="D38" s="70"/>
      <c r="E38" s="70"/>
      <c r="F38" s="70"/>
      <c r="G38" s="70"/>
      <c r="H38" s="397"/>
      <c r="I38" s="786"/>
      <c r="J38" s="786"/>
      <c r="K38" s="786"/>
      <c r="L38" s="403"/>
      <c r="M38" s="403"/>
      <c r="N38" s="70"/>
      <c r="O38" s="70"/>
      <c r="P38" s="70"/>
      <c r="Q38" s="397"/>
      <c r="R38" s="397"/>
      <c r="S38" s="70"/>
      <c r="T38" s="70"/>
      <c r="U38" s="70"/>
      <c r="V38" s="397"/>
      <c r="W38" s="397"/>
      <c r="X38" s="70"/>
      <c r="Y38" s="70"/>
      <c r="Z38" s="70"/>
      <c r="AA38" s="397"/>
      <c r="AB38" s="397"/>
      <c r="AC38" s="70"/>
      <c r="AD38" s="70"/>
      <c r="AE38" s="70"/>
      <c r="AF38" s="310"/>
      <c r="AG38" s="58"/>
      <c r="AH38" s="58"/>
      <c r="AI38" s="58"/>
      <c r="AJ38" s="58"/>
      <c r="AK38" s="58"/>
      <c r="AL38" s="57"/>
    </row>
    <row r="39" spans="2:38" s="118" customFormat="1" ht="15.75" customHeight="1">
      <c r="B39" s="70"/>
      <c r="C39" s="70"/>
      <c r="D39" s="70"/>
      <c r="E39" s="70"/>
      <c r="F39" s="70"/>
      <c r="G39" s="70"/>
      <c r="H39" s="397"/>
      <c r="I39" s="70"/>
      <c r="J39" s="70"/>
      <c r="K39" s="70"/>
      <c r="L39" s="397"/>
      <c r="M39" s="397"/>
      <c r="N39" s="70"/>
      <c r="O39" s="70"/>
      <c r="P39" s="70"/>
      <c r="Q39" s="397"/>
      <c r="R39" s="397"/>
      <c r="S39" s="70"/>
      <c r="T39" s="70"/>
      <c r="U39" s="70"/>
      <c r="V39" s="397"/>
      <c r="W39" s="397"/>
      <c r="X39" s="70"/>
      <c r="Y39" s="70"/>
      <c r="Z39" s="70"/>
      <c r="AA39" s="397"/>
      <c r="AB39" s="397"/>
      <c r="AC39" s="70"/>
      <c r="AD39" s="70"/>
      <c r="AE39" s="70"/>
      <c r="AF39" s="310"/>
      <c r="AG39" s="58"/>
      <c r="AH39" s="58"/>
      <c r="AI39" s="58"/>
      <c r="AJ39" s="58"/>
      <c r="AK39" s="58"/>
      <c r="AL39" s="57"/>
    </row>
    <row r="40" spans="2:38" s="118" customFormat="1" ht="15.75" customHeight="1">
      <c r="B40" s="70"/>
      <c r="C40" s="70"/>
      <c r="D40" s="70"/>
      <c r="E40" s="70"/>
      <c r="F40" s="70"/>
      <c r="G40" s="70"/>
      <c r="H40" s="397"/>
      <c r="I40" s="70"/>
      <c r="J40" s="70"/>
      <c r="K40" s="70"/>
      <c r="L40" s="397"/>
      <c r="M40" s="397"/>
      <c r="N40" s="70"/>
      <c r="O40" s="70"/>
      <c r="P40" s="70"/>
      <c r="Q40" s="397"/>
      <c r="R40" s="397"/>
      <c r="S40" s="70"/>
      <c r="T40" s="70"/>
      <c r="U40" s="70"/>
      <c r="V40" s="397"/>
      <c r="W40" s="397"/>
      <c r="X40" s="70"/>
      <c r="Y40" s="70"/>
      <c r="Z40" s="70"/>
      <c r="AA40" s="397"/>
      <c r="AB40" s="397"/>
      <c r="AC40" s="70"/>
      <c r="AD40" s="70"/>
      <c r="AE40" s="70"/>
      <c r="AF40" s="310"/>
      <c r="AG40" s="58"/>
      <c r="AH40" s="58"/>
      <c r="AI40" s="58"/>
      <c r="AJ40" s="58"/>
      <c r="AK40" s="58"/>
      <c r="AL40" s="57"/>
    </row>
    <row r="41" spans="2:38" s="118" customFormat="1" ht="15.75" customHeight="1">
      <c r="B41" s="70"/>
      <c r="C41" s="70"/>
      <c r="D41" s="70"/>
      <c r="E41" s="70"/>
      <c r="F41" s="70"/>
      <c r="G41" s="70"/>
      <c r="H41" s="397"/>
      <c r="I41" s="70"/>
      <c r="J41" s="70"/>
      <c r="K41" s="70"/>
      <c r="L41" s="397"/>
      <c r="M41" s="397"/>
      <c r="N41" s="70"/>
      <c r="O41" s="70"/>
      <c r="P41" s="70"/>
      <c r="Q41" s="397"/>
      <c r="R41" s="397"/>
      <c r="S41" s="70"/>
      <c r="T41" s="70"/>
      <c r="U41" s="70"/>
      <c r="V41" s="397"/>
      <c r="W41" s="397"/>
      <c r="X41" s="70"/>
      <c r="Y41" s="70"/>
      <c r="Z41" s="70"/>
      <c r="AA41" s="397"/>
      <c r="AB41" s="397"/>
      <c r="AC41" s="70"/>
      <c r="AD41" s="70"/>
      <c r="AE41" s="70"/>
      <c r="AF41" s="310"/>
      <c r="AG41" s="58"/>
      <c r="AH41" s="58"/>
      <c r="AI41" s="58"/>
      <c r="AJ41" s="58"/>
      <c r="AK41" s="58"/>
      <c r="AL41" s="57"/>
    </row>
    <row r="42" spans="2:38" s="118" customFormat="1" ht="15.75" customHeight="1">
      <c r="B42" s="70"/>
      <c r="C42" s="70"/>
      <c r="D42" s="70"/>
      <c r="E42" s="70"/>
      <c r="F42" s="70"/>
      <c r="G42" s="70"/>
      <c r="H42" s="397"/>
      <c r="I42" s="70"/>
      <c r="J42" s="70"/>
      <c r="K42" s="70"/>
      <c r="L42" s="397"/>
      <c r="M42" s="397"/>
      <c r="N42" s="70"/>
      <c r="O42" s="70"/>
      <c r="P42" s="70"/>
      <c r="Q42" s="397"/>
      <c r="R42" s="397"/>
      <c r="S42" s="70"/>
      <c r="T42" s="70"/>
      <c r="U42" s="70"/>
      <c r="V42" s="397"/>
      <c r="W42" s="397"/>
      <c r="X42" s="70"/>
      <c r="Y42" s="70"/>
      <c r="Z42" s="70"/>
      <c r="AA42" s="397"/>
      <c r="AB42" s="397"/>
      <c r="AC42" s="70"/>
      <c r="AD42" s="70"/>
      <c r="AE42" s="70"/>
      <c r="AF42" s="310"/>
      <c r="AG42" s="58"/>
      <c r="AH42" s="58"/>
      <c r="AI42" s="58"/>
      <c r="AJ42" s="58"/>
      <c r="AK42" s="58"/>
      <c r="AL42" s="57"/>
    </row>
    <row r="43" spans="2:38" s="118" customFormat="1" ht="15.75" customHeight="1">
      <c r="B43" s="70"/>
      <c r="C43" s="70"/>
      <c r="D43" s="70"/>
      <c r="E43" s="70"/>
      <c r="F43" s="70"/>
      <c r="G43" s="70"/>
      <c r="H43" s="397"/>
      <c r="I43" s="70"/>
      <c r="J43" s="70"/>
      <c r="K43" s="70"/>
      <c r="L43" s="397"/>
      <c r="M43" s="397"/>
      <c r="N43" s="70"/>
      <c r="O43" s="70"/>
      <c r="P43" s="70"/>
      <c r="Q43" s="397"/>
      <c r="R43" s="397"/>
      <c r="S43" s="70"/>
      <c r="T43" s="70"/>
      <c r="U43" s="70"/>
      <c r="V43" s="397"/>
      <c r="W43" s="397"/>
      <c r="X43" s="70"/>
      <c r="Y43" s="70"/>
      <c r="Z43" s="70"/>
      <c r="AA43" s="397"/>
      <c r="AB43" s="397"/>
      <c r="AC43" s="70"/>
      <c r="AD43" s="70"/>
      <c r="AE43" s="70"/>
      <c r="AF43" s="310"/>
      <c r="AG43" s="58"/>
      <c r="AH43" s="58"/>
      <c r="AI43" s="58"/>
      <c r="AJ43" s="58"/>
      <c r="AK43" s="58"/>
      <c r="AL43" s="57"/>
    </row>
    <row r="44" spans="2:38" s="118" customFormat="1" ht="15.75" customHeight="1">
      <c r="B44" s="70"/>
      <c r="C44" s="70"/>
      <c r="D44" s="70"/>
      <c r="E44" s="70"/>
      <c r="F44" s="70"/>
      <c r="G44" s="70"/>
      <c r="H44" s="397"/>
      <c r="I44" s="70"/>
      <c r="J44" s="70"/>
      <c r="K44" s="70"/>
      <c r="L44" s="397"/>
      <c r="M44" s="397"/>
      <c r="N44" s="70"/>
      <c r="O44" s="70"/>
      <c r="P44" s="70"/>
      <c r="Q44" s="397"/>
      <c r="R44" s="397"/>
      <c r="S44" s="70"/>
      <c r="T44" s="70"/>
      <c r="U44" s="70"/>
      <c r="V44" s="397"/>
      <c r="W44" s="397"/>
      <c r="X44" s="70"/>
      <c r="Y44" s="70"/>
      <c r="Z44" s="70"/>
      <c r="AA44" s="397"/>
      <c r="AB44" s="397"/>
      <c r="AC44" s="70"/>
      <c r="AD44" s="70"/>
      <c r="AE44" s="70"/>
      <c r="AF44" s="310"/>
      <c r="AG44" s="58"/>
      <c r="AH44" s="58"/>
      <c r="AI44" s="58"/>
      <c r="AJ44" s="58"/>
      <c r="AK44" s="58"/>
      <c r="AL44" s="57"/>
    </row>
    <row r="45" spans="2:38" s="118" customFormat="1" ht="15.75" customHeight="1">
      <c r="B45" s="70"/>
      <c r="C45" s="70"/>
      <c r="D45" s="70"/>
      <c r="E45" s="70"/>
      <c r="F45" s="70"/>
      <c r="G45" s="70"/>
      <c r="H45" s="397"/>
      <c r="I45" s="70"/>
      <c r="J45" s="70"/>
      <c r="K45" s="70"/>
      <c r="L45" s="397"/>
      <c r="M45" s="397"/>
      <c r="N45" s="70"/>
      <c r="O45" s="70"/>
      <c r="P45" s="70"/>
      <c r="Q45" s="397"/>
      <c r="R45" s="397"/>
      <c r="S45" s="70"/>
      <c r="T45" s="70"/>
      <c r="U45" s="70"/>
      <c r="V45" s="397"/>
      <c r="W45" s="397"/>
      <c r="X45" s="70"/>
      <c r="Y45" s="70"/>
      <c r="Z45" s="70"/>
      <c r="AA45" s="397"/>
      <c r="AB45" s="397"/>
      <c r="AC45" s="70"/>
      <c r="AD45" s="70"/>
      <c r="AE45" s="70"/>
      <c r="AF45" s="310"/>
      <c r="AG45" s="58"/>
      <c r="AH45" s="58"/>
      <c r="AI45" s="58"/>
      <c r="AJ45" s="58"/>
      <c r="AK45" s="58"/>
      <c r="AL45" s="57"/>
    </row>
    <row r="46" spans="2:38" s="118" customFormat="1" ht="15.75" customHeight="1">
      <c r="B46" s="70"/>
      <c r="C46" s="70"/>
      <c r="D46" s="70"/>
      <c r="E46" s="70"/>
      <c r="F46" s="70"/>
      <c r="G46" s="70"/>
      <c r="H46" s="397"/>
      <c r="I46" s="70"/>
      <c r="J46" s="70"/>
      <c r="K46" s="70"/>
      <c r="L46" s="397"/>
      <c r="M46" s="397"/>
      <c r="N46" s="70"/>
      <c r="O46" s="70"/>
      <c r="P46" s="70"/>
      <c r="Q46" s="397"/>
      <c r="R46" s="397"/>
      <c r="S46" s="70"/>
      <c r="T46" s="70"/>
      <c r="U46" s="70"/>
      <c r="V46" s="397"/>
      <c r="W46" s="397"/>
      <c r="X46" s="70"/>
      <c r="Y46" s="70"/>
      <c r="Z46" s="70"/>
      <c r="AA46" s="397"/>
      <c r="AB46" s="397"/>
      <c r="AC46" s="70"/>
      <c r="AD46" s="70"/>
      <c r="AE46" s="70"/>
      <c r="AF46" s="310"/>
      <c r="AG46" s="58"/>
      <c r="AH46" s="58"/>
      <c r="AI46" s="58"/>
      <c r="AJ46" s="58"/>
      <c r="AK46" s="58"/>
      <c r="AL46" s="57"/>
    </row>
    <row r="47" spans="2:38" s="118" customFormat="1" ht="15.75" customHeight="1">
      <c r="B47" s="70"/>
      <c r="C47" s="70"/>
      <c r="D47" s="70"/>
      <c r="E47" s="70"/>
      <c r="F47" s="70"/>
      <c r="G47" s="70"/>
      <c r="H47" s="397"/>
      <c r="I47" s="70"/>
      <c r="J47" s="70"/>
      <c r="K47" s="70"/>
      <c r="L47" s="397"/>
      <c r="M47" s="397"/>
      <c r="N47" s="70"/>
      <c r="O47" s="70"/>
      <c r="P47" s="70"/>
      <c r="Q47" s="397"/>
      <c r="R47" s="397"/>
      <c r="S47" s="70"/>
      <c r="T47" s="70"/>
      <c r="U47" s="70"/>
      <c r="V47" s="397"/>
      <c r="W47" s="397"/>
      <c r="X47" s="70"/>
      <c r="Y47" s="70"/>
      <c r="Z47" s="70"/>
      <c r="AA47" s="397"/>
      <c r="AB47" s="397"/>
      <c r="AC47" s="70"/>
      <c r="AD47" s="70"/>
      <c r="AE47" s="70"/>
      <c r="AF47" s="310"/>
      <c r="AG47" s="58"/>
      <c r="AH47" s="58"/>
      <c r="AI47" s="58"/>
      <c r="AJ47" s="58"/>
      <c r="AK47" s="58"/>
      <c r="AL47" s="57"/>
    </row>
    <row r="48" spans="2:38" s="118" customFormat="1" ht="15.75" customHeight="1">
      <c r="B48" s="70"/>
      <c r="C48" s="70"/>
      <c r="D48" s="70"/>
      <c r="E48" s="70"/>
      <c r="F48" s="70"/>
      <c r="G48" s="70"/>
      <c r="H48" s="397"/>
      <c r="I48" s="70"/>
      <c r="J48" s="70"/>
      <c r="K48" s="70"/>
      <c r="L48" s="397"/>
      <c r="M48" s="397"/>
      <c r="N48" s="70"/>
      <c r="O48" s="70"/>
      <c r="P48" s="70"/>
      <c r="Q48" s="397"/>
      <c r="R48" s="397"/>
      <c r="S48" s="70"/>
      <c r="T48" s="70"/>
      <c r="U48" s="70"/>
      <c r="V48" s="397"/>
      <c r="W48" s="397"/>
      <c r="X48" s="70"/>
      <c r="Y48" s="70"/>
      <c r="Z48" s="70"/>
      <c r="AA48" s="397"/>
      <c r="AB48" s="397"/>
      <c r="AC48" s="70"/>
      <c r="AD48" s="70"/>
      <c r="AE48" s="70"/>
      <c r="AF48" s="310"/>
      <c r="AG48" s="58"/>
      <c r="AH48" s="58"/>
      <c r="AI48" s="58"/>
      <c r="AJ48" s="58"/>
      <c r="AK48" s="58"/>
      <c r="AL48" s="57"/>
    </row>
    <row r="49" spans="2:38" s="118" customFormat="1" ht="15.75" customHeight="1">
      <c r="B49" s="70"/>
      <c r="C49" s="70"/>
      <c r="D49" s="70"/>
      <c r="E49" s="70"/>
      <c r="F49" s="70"/>
      <c r="G49" s="70"/>
      <c r="H49" s="397"/>
      <c r="I49" s="70"/>
      <c r="J49" s="70"/>
      <c r="K49" s="70"/>
      <c r="L49" s="397"/>
      <c r="M49" s="397"/>
      <c r="N49" s="70"/>
      <c r="O49" s="70"/>
      <c r="P49" s="70"/>
      <c r="Q49" s="397"/>
      <c r="R49" s="397"/>
      <c r="S49" s="70"/>
      <c r="T49" s="70"/>
      <c r="U49" s="70"/>
      <c r="V49" s="397"/>
      <c r="W49" s="397"/>
      <c r="X49" s="70"/>
      <c r="Y49" s="70"/>
      <c r="Z49" s="70"/>
      <c r="AA49" s="397"/>
      <c r="AB49" s="397"/>
      <c r="AC49" s="70"/>
      <c r="AD49" s="70"/>
      <c r="AE49" s="70"/>
      <c r="AF49" s="310"/>
      <c r="AG49" s="58"/>
      <c r="AH49" s="58"/>
      <c r="AI49" s="58"/>
      <c r="AJ49" s="58"/>
      <c r="AK49" s="58"/>
      <c r="AL49" s="57"/>
    </row>
    <row r="50" spans="2:38" s="118" customFormat="1" ht="15.75" customHeight="1">
      <c r="B50" s="70"/>
      <c r="C50" s="70"/>
      <c r="D50" s="70"/>
      <c r="E50" s="70"/>
      <c r="F50" s="70"/>
      <c r="G50" s="70"/>
      <c r="H50" s="397"/>
      <c r="I50" s="70"/>
      <c r="J50" s="70"/>
      <c r="K50" s="70"/>
      <c r="L50" s="397"/>
      <c r="M50" s="397"/>
      <c r="N50" s="70"/>
      <c r="O50" s="70"/>
      <c r="P50" s="70"/>
      <c r="Q50" s="397"/>
      <c r="R50" s="397"/>
      <c r="S50" s="70"/>
      <c r="T50" s="70"/>
      <c r="U50" s="70"/>
      <c r="V50" s="397"/>
      <c r="W50" s="397"/>
      <c r="X50" s="70"/>
      <c r="Y50" s="70"/>
      <c r="Z50" s="70"/>
      <c r="AA50" s="397"/>
      <c r="AB50" s="397"/>
      <c r="AC50" s="70"/>
      <c r="AD50" s="70"/>
      <c r="AE50" s="70"/>
      <c r="AF50" s="310"/>
      <c r="AG50" s="58"/>
      <c r="AH50" s="58"/>
      <c r="AI50" s="58"/>
      <c r="AJ50" s="58"/>
      <c r="AK50" s="58"/>
      <c r="AL50" s="57"/>
    </row>
    <row r="51" spans="2:38" s="118" customFormat="1" ht="15.75" customHeight="1">
      <c r="B51" s="70"/>
      <c r="C51" s="70"/>
      <c r="D51" s="70"/>
      <c r="E51" s="70"/>
      <c r="F51" s="70"/>
      <c r="G51" s="70"/>
      <c r="H51" s="397"/>
      <c r="I51" s="70"/>
      <c r="J51" s="70"/>
      <c r="K51" s="70"/>
      <c r="L51" s="397"/>
      <c r="M51" s="397"/>
      <c r="N51" s="70"/>
      <c r="O51" s="70"/>
      <c r="P51" s="70"/>
      <c r="Q51" s="397"/>
      <c r="R51" s="397"/>
      <c r="S51" s="70"/>
      <c r="T51" s="70"/>
      <c r="U51" s="70"/>
      <c r="V51" s="397"/>
      <c r="W51" s="397"/>
      <c r="X51" s="70"/>
      <c r="Y51" s="70"/>
      <c r="Z51" s="70"/>
      <c r="AA51" s="397"/>
      <c r="AB51" s="397"/>
      <c r="AC51" s="70"/>
      <c r="AD51" s="70"/>
      <c r="AE51" s="70"/>
      <c r="AF51" s="310"/>
      <c r="AG51" s="58"/>
      <c r="AH51" s="58"/>
      <c r="AI51" s="58"/>
      <c r="AJ51" s="58"/>
      <c r="AK51" s="58"/>
      <c r="AL51" s="57"/>
    </row>
    <row r="52" spans="2:38" s="118" customFormat="1" ht="15.75" customHeight="1">
      <c r="B52" s="70"/>
      <c r="C52" s="70"/>
      <c r="D52" s="70"/>
      <c r="E52" s="70"/>
      <c r="F52" s="70"/>
      <c r="G52" s="70"/>
      <c r="H52" s="397"/>
      <c r="I52" s="70"/>
      <c r="J52" s="70"/>
      <c r="K52" s="70"/>
      <c r="L52" s="397"/>
      <c r="M52" s="397"/>
      <c r="N52" s="70"/>
      <c r="O52" s="70"/>
      <c r="P52" s="70"/>
      <c r="Q52" s="397"/>
      <c r="R52" s="397"/>
      <c r="S52" s="70"/>
      <c r="T52" s="70"/>
      <c r="U52" s="70"/>
      <c r="V52" s="397"/>
      <c r="W52" s="397"/>
      <c r="X52" s="70"/>
      <c r="Y52" s="70"/>
      <c r="Z52" s="70"/>
      <c r="AA52" s="397"/>
      <c r="AB52" s="397"/>
      <c r="AC52" s="70"/>
      <c r="AD52" s="70"/>
      <c r="AE52" s="70"/>
      <c r="AF52" s="310"/>
      <c r="AG52" s="58"/>
      <c r="AH52" s="58"/>
      <c r="AI52" s="58"/>
      <c r="AJ52" s="58"/>
      <c r="AK52" s="58"/>
      <c r="AL52" s="57"/>
    </row>
    <row r="53" spans="2:38" s="118" customFormat="1" ht="15.75" customHeight="1">
      <c r="B53" s="70"/>
      <c r="C53" s="70"/>
      <c r="D53" s="70"/>
      <c r="E53" s="70"/>
      <c r="F53" s="70"/>
      <c r="G53" s="70"/>
      <c r="H53" s="397"/>
      <c r="I53" s="70"/>
      <c r="J53" s="70"/>
      <c r="K53" s="70"/>
      <c r="L53" s="397"/>
      <c r="M53" s="397"/>
      <c r="N53" s="70"/>
      <c r="O53" s="70"/>
      <c r="P53" s="70"/>
      <c r="Q53" s="397"/>
      <c r="R53" s="397"/>
      <c r="S53" s="70"/>
      <c r="T53" s="70"/>
      <c r="U53" s="70"/>
      <c r="V53" s="397"/>
      <c r="W53" s="397"/>
      <c r="X53" s="70"/>
      <c r="Y53" s="70"/>
      <c r="Z53" s="70"/>
      <c r="AA53" s="397"/>
      <c r="AB53" s="397"/>
      <c r="AC53" s="70"/>
      <c r="AD53" s="70"/>
      <c r="AE53" s="70"/>
      <c r="AF53" s="310"/>
      <c r="AG53" s="58"/>
      <c r="AH53" s="58"/>
      <c r="AI53" s="58"/>
      <c r="AJ53" s="58"/>
      <c r="AK53" s="58"/>
      <c r="AL53" s="57"/>
    </row>
    <row r="54" spans="2:38" s="118" customFormat="1" ht="15.75" customHeight="1">
      <c r="B54" s="70"/>
      <c r="C54" s="70"/>
      <c r="D54" s="70"/>
      <c r="E54" s="70"/>
      <c r="F54" s="70"/>
      <c r="G54" s="70"/>
      <c r="H54" s="397"/>
      <c r="I54" s="70"/>
      <c r="J54" s="70"/>
      <c r="K54" s="70"/>
      <c r="L54" s="397"/>
      <c r="M54" s="397"/>
      <c r="N54" s="70"/>
      <c r="O54" s="70"/>
      <c r="P54" s="70"/>
      <c r="Q54" s="397"/>
      <c r="R54" s="397"/>
      <c r="S54" s="70"/>
      <c r="T54" s="70"/>
      <c r="U54" s="70"/>
      <c r="V54" s="397"/>
      <c r="W54" s="397"/>
      <c r="X54" s="70"/>
      <c r="Y54" s="70"/>
      <c r="Z54" s="70"/>
      <c r="AA54" s="397"/>
      <c r="AB54" s="397"/>
      <c r="AC54" s="70"/>
      <c r="AD54" s="70"/>
      <c r="AE54" s="70"/>
      <c r="AF54" s="310"/>
      <c r="AG54" s="58"/>
      <c r="AH54" s="58"/>
      <c r="AI54" s="58"/>
      <c r="AJ54" s="58"/>
      <c r="AK54" s="58"/>
      <c r="AL54" s="57"/>
    </row>
    <row r="55" spans="2:38" s="118" customFormat="1" ht="15.75" customHeight="1">
      <c r="B55" s="70"/>
      <c r="C55" s="70"/>
      <c r="D55" s="70"/>
      <c r="E55" s="70"/>
      <c r="F55" s="70"/>
      <c r="G55" s="70"/>
      <c r="H55" s="397"/>
      <c r="I55" s="70"/>
      <c r="J55" s="70"/>
      <c r="K55" s="70"/>
      <c r="L55" s="397"/>
      <c r="M55" s="397"/>
      <c r="N55" s="70"/>
      <c r="O55" s="70"/>
      <c r="P55" s="70"/>
      <c r="Q55" s="397"/>
      <c r="R55" s="397"/>
      <c r="S55" s="70"/>
      <c r="T55" s="70"/>
      <c r="U55" s="70"/>
      <c r="V55" s="397"/>
      <c r="W55" s="397"/>
      <c r="X55" s="70"/>
      <c r="Y55" s="70"/>
      <c r="Z55" s="70"/>
      <c r="AA55" s="397"/>
      <c r="AB55" s="397"/>
      <c r="AC55" s="70"/>
      <c r="AD55" s="70"/>
      <c r="AE55" s="70"/>
      <c r="AF55" s="310"/>
      <c r="AG55" s="58"/>
      <c r="AH55" s="58"/>
      <c r="AI55" s="58"/>
      <c r="AJ55" s="58"/>
      <c r="AK55" s="58"/>
      <c r="AL55" s="57"/>
    </row>
    <row r="56" spans="2:38" s="118" customFormat="1" ht="15.75" customHeight="1">
      <c r="B56" s="70"/>
      <c r="C56" s="70"/>
      <c r="D56" s="70"/>
      <c r="E56" s="70"/>
      <c r="F56" s="70"/>
      <c r="G56" s="70"/>
      <c r="H56" s="397"/>
      <c r="I56" s="70"/>
      <c r="J56" s="70"/>
      <c r="K56" s="70"/>
      <c r="L56" s="397"/>
      <c r="M56" s="397"/>
      <c r="N56" s="70"/>
      <c r="O56" s="70"/>
      <c r="P56" s="70"/>
      <c r="Q56" s="397"/>
      <c r="R56" s="397"/>
      <c r="S56" s="70"/>
      <c r="T56" s="70"/>
      <c r="U56" s="70"/>
      <c r="V56" s="397"/>
      <c r="W56" s="397"/>
      <c r="X56" s="70"/>
      <c r="Y56" s="70"/>
      <c r="Z56" s="70"/>
      <c r="AA56" s="397"/>
      <c r="AB56" s="397"/>
      <c r="AC56" s="70"/>
      <c r="AD56" s="70"/>
      <c r="AE56" s="70"/>
      <c r="AF56" s="310"/>
      <c r="AG56" s="58"/>
      <c r="AH56" s="58"/>
      <c r="AI56" s="58"/>
      <c r="AJ56" s="58"/>
      <c r="AK56" s="58"/>
      <c r="AL56" s="57"/>
    </row>
    <row r="57" spans="2:38" s="118" customFormat="1" ht="15.75" customHeight="1">
      <c r="B57" s="70"/>
      <c r="C57" s="70"/>
      <c r="D57" s="70"/>
      <c r="E57" s="70"/>
      <c r="F57" s="70"/>
      <c r="G57" s="70"/>
      <c r="H57" s="397"/>
      <c r="I57" s="70"/>
      <c r="J57" s="70"/>
      <c r="K57" s="70"/>
      <c r="L57" s="397"/>
      <c r="M57" s="397"/>
      <c r="N57" s="70"/>
      <c r="O57" s="70"/>
      <c r="P57" s="70"/>
      <c r="Q57" s="397"/>
      <c r="R57" s="397"/>
      <c r="S57" s="70"/>
      <c r="T57" s="70"/>
      <c r="U57" s="70"/>
      <c r="V57" s="397"/>
      <c r="W57" s="397"/>
      <c r="X57" s="70"/>
      <c r="Y57" s="70"/>
      <c r="Z57" s="70"/>
      <c r="AA57" s="397"/>
      <c r="AB57" s="397"/>
      <c r="AC57" s="70"/>
      <c r="AD57" s="70"/>
      <c r="AE57" s="70"/>
      <c r="AF57" s="310"/>
      <c r="AG57" s="58"/>
      <c r="AH57" s="58"/>
      <c r="AI57" s="58"/>
      <c r="AJ57" s="58"/>
      <c r="AK57" s="58"/>
      <c r="AL57" s="57"/>
    </row>
    <row r="58" spans="2:38" s="118" customFormat="1" ht="15.75" customHeight="1">
      <c r="B58" s="70"/>
      <c r="C58" s="70"/>
      <c r="D58" s="70"/>
      <c r="E58" s="70"/>
      <c r="F58" s="70"/>
      <c r="G58" s="70"/>
      <c r="H58" s="397"/>
      <c r="I58" s="70"/>
      <c r="J58" s="70"/>
      <c r="K58" s="70"/>
      <c r="L58" s="397"/>
      <c r="M58" s="397"/>
      <c r="N58" s="70"/>
      <c r="O58" s="70"/>
      <c r="P58" s="70"/>
      <c r="Q58" s="397"/>
      <c r="R58" s="397"/>
      <c r="S58" s="70"/>
      <c r="T58" s="70"/>
      <c r="U58" s="70"/>
      <c r="V58" s="397"/>
      <c r="W58" s="397"/>
      <c r="X58" s="70"/>
      <c r="Y58" s="70"/>
      <c r="Z58" s="70"/>
      <c r="AA58" s="397"/>
      <c r="AB58" s="397"/>
      <c r="AC58" s="70"/>
      <c r="AD58" s="70"/>
      <c r="AE58" s="70"/>
      <c r="AF58" s="310"/>
      <c r="AG58" s="58"/>
      <c r="AH58" s="58"/>
      <c r="AI58" s="58"/>
      <c r="AJ58" s="58"/>
      <c r="AK58" s="58"/>
      <c r="AL58" s="57"/>
    </row>
    <row r="59" spans="2:38" s="118" customFormat="1" ht="15.75" customHeight="1">
      <c r="B59" s="70"/>
      <c r="C59" s="70"/>
      <c r="D59" s="70"/>
      <c r="E59" s="70"/>
      <c r="F59" s="70"/>
      <c r="G59" s="70"/>
      <c r="H59" s="397"/>
      <c r="I59" s="70"/>
      <c r="J59" s="70"/>
      <c r="K59" s="70"/>
      <c r="L59" s="397"/>
      <c r="M59" s="397"/>
      <c r="N59" s="70"/>
      <c r="O59" s="70"/>
      <c r="P59" s="70"/>
      <c r="Q59" s="397"/>
      <c r="R59" s="397"/>
      <c r="S59" s="70"/>
      <c r="T59" s="70"/>
      <c r="U59" s="70"/>
      <c r="V59" s="397"/>
      <c r="W59" s="397"/>
      <c r="X59" s="70"/>
      <c r="Y59" s="70"/>
      <c r="Z59" s="70"/>
      <c r="AA59" s="397"/>
      <c r="AB59" s="397"/>
      <c r="AC59" s="70"/>
      <c r="AD59" s="70"/>
      <c r="AE59" s="70"/>
      <c r="AF59" s="310"/>
      <c r="AG59" s="58"/>
      <c r="AH59" s="58"/>
      <c r="AI59" s="58"/>
      <c r="AJ59" s="58"/>
      <c r="AK59" s="58"/>
      <c r="AL59" s="57"/>
    </row>
    <row r="60" spans="2:38" s="118" customFormat="1" ht="15.75" customHeight="1">
      <c r="B60" s="70"/>
      <c r="C60" s="70"/>
      <c r="D60" s="70"/>
      <c r="E60" s="70"/>
      <c r="F60" s="70"/>
      <c r="G60" s="70"/>
      <c r="H60" s="397"/>
      <c r="I60" s="70"/>
      <c r="J60" s="70"/>
      <c r="K60" s="70"/>
      <c r="L60" s="397"/>
      <c r="M60" s="397"/>
      <c r="N60" s="70"/>
      <c r="O60" s="70"/>
      <c r="P60" s="70"/>
      <c r="Q60" s="397"/>
      <c r="R60" s="397"/>
      <c r="S60" s="70"/>
      <c r="T60" s="70"/>
      <c r="U60" s="70"/>
      <c r="V60" s="397"/>
      <c r="W60" s="397"/>
      <c r="X60" s="70"/>
      <c r="Y60" s="70"/>
      <c r="Z60" s="70"/>
      <c r="AA60" s="397"/>
      <c r="AB60" s="397"/>
      <c r="AC60" s="70"/>
      <c r="AD60" s="70"/>
      <c r="AE60" s="70"/>
      <c r="AF60" s="310"/>
      <c r="AG60" s="58"/>
      <c r="AH60" s="58"/>
      <c r="AI60" s="58"/>
      <c r="AJ60" s="58"/>
      <c r="AK60" s="58"/>
      <c r="AL60" s="57"/>
    </row>
    <row r="61" spans="2:38" s="118" customFormat="1" ht="15.75" customHeight="1">
      <c r="B61" s="70"/>
      <c r="C61" s="70"/>
      <c r="D61" s="70"/>
      <c r="E61" s="70"/>
      <c r="F61" s="70"/>
      <c r="G61" s="70"/>
      <c r="H61" s="397"/>
      <c r="I61" s="70"/>
      <c r="J61" s="70"/>
      <c r="K61" s="70"/>
      <c r="L61" s="397"/>
      <c r="M61" s="397"/>
      <c r="N61" s="70"/>
      <c r="O61" s="70"/>
      <c r="P61" s="70"/>
      <c r="Q61" s="397"/>
      <c r="R61" s="397"/>
      <c r="S61" s="70"/>
      <c r="T61" s="70"/>
      <c r="U61" s="70"/>
      <c r="V61" s="397"/>
      <c r="W61" s="397"/>
      <c r="X61" s="70"/>
      <c r="Y61" s="70"/>
      <c r="Z61" s="70"/>
      <c r="AA61" s="397"/>
      <c r="AB61" s="397"/>
      <c r="AC61" s="70"/>
      <c r="AD61" s="70"/>
      <c r="AE61" s="70"/>
      <c r="AF61" s="310"/>
      <c r="AG61" s="58"/>
      <c r="AH61" s="58"/>
      <c r="AI61" s="58"/>
      <c r="AJ61" s="58"/>
      <c r="AK61" s="58"/>
      <c r="AL61" s="57"/>
    </row>
    <row r="62" spans="2:38" s="118" customFormat="1" ht="15.75" customHeight="1">
      <c r="B62" s="70"/>
      <c r="C62" s="70"/>
      <c r="D62" s="70"/>
      <c r="E62" s="70"/>
      <c r="F62" s="70"/>
      <c r="G62" s="70"/>
      <c r="H62" s="397"/>
      <c r="I62" s="70"/>
      <c r="J62" s="70"/>
      <c r="K62" s="70"/>
      <c r="L62" s="397"/>
      <c r="M62" s="397"/>
      <c r="N62" s="70"/>
      <c r="O62" s="70"/>
      <c r="P62" s="70"/>
      <c r="Q62" s="397"/>
      <c r="R62" s="397"/>
      <c r="S62" s="70"/>
      <c r="T62" s="70"/>
      <c r="U62" s="70"/>
      <c r="V62" s="397"/>
      <c r="W62" s="397"/>
      <c r="X62" s="70"/>
      <c r="Y62" s="70"/>
      <c r="Z62" s="70"/>
      <c r="AA62" s="397"/>
      <c r="AB62" s="397"/>
      <c r="AC62" s="70"/>
      <c r="AD62" s="70"/>
      <c r="AE62" s="70"/>
      <c r="AF62" s="310"/>
      <c r="AG62" s="58"/>
      <c r="AH62" s="58"/>
      <c r="AI62" s="58"/>
      <c r="AJ62" s="58"/>
      <c r="AK62" s="58"/>
      <c r="AL62" s="57"/>
    </row>
    <row r="63" spans="2:38" s="118" customFormat="1" ht="15.75" customHeight="1">
      <c r="B63" s="70"/>
      <c r="C63" s="70"/>
      <c r="D63" s="70"/>
      <c r="E63" s="70"/>
      <c r="F63" s="70"/>
      <c r="G63" s="70"/>
      <c r="H63" s="397"/>
      <c r="I63" s="70"/>
      <c r="J63" s="70"/>
      <c r="K63" s="70"/>
      <c r="L63" s="397"/>
      <c r="M63" s="397"/>
      <c r="N63" s="70"/>
      <c r="O63" s="70"/>
      <c r="P63" s="70"/>
      <c r="Q63" s="397"/>
      <c r="R63" s="397"/>
      <c r="S63" s="70"/>
      <c r="T63" s="70"/>
      <c r="U63" s="70"/>
      <c r="V63" s="397"/>
      <c r="W63" s="397"/>
      <c r="X63" s="70"/>
      <c r="Y63" s="70"/>
      <c r="Z63" s="70"/>
      <c r="AA63" s="397"/>
      <c r="AB63" s="397"/>
      <c r="AC63" s="70"/>
      <c r="AD63" s="70"/>
      <c r="AE63" s="70"/>
      <c r="AF63" s="310"/>
      <c r="AG63" s="58"/>
      <c r="AH63" s="58"/>
      <c r="AI63" s="58"/>
      <c r="AJ63" s="58"/>
      <c r="AK63" s="58"/>
      <c r="AL63" s="57"/>
    </row>
    <row r="64" spans="2:38" s="118" customFormat="1" ht="15.75" customHeight="1">
      <c r="B64" s="70"/>
      <c r="C64" s="70"/>
      <c r="D64" s="70"/>
      <c r="E64" s="70"/>
      <c r="F64" s="70"/>
      <c r="G64" s="70"/>
      <c r="H64" s="397"/>
      <c r="I64" s="70"/>
      <c r="J64" s="70"/>
      <c r="K64" s="70"/>
      <c r="L64" s="397"/>
      <c r="M64" s="397"/>
      <c r="N64" s="70"/>
      <c r="O64" s="70"/>
      <c r="P64" s="70"/>
      <c r="Q64" s="397"/>
      <c r="R64" s="397"/>
      <c r="S64" s="70"/>
      <c r="T64" s="70"/>
      <c r="U64" s="70"/>
      <c r="V64" s="397"/>
      <c r="W64" s="397"/>
      <c r="X64" s="70"/>
      <c r="Y64" s="70"/>
      <c r="Z64" s="70"/>
      <c r="AA64" s="397"/>
      <c r="AB64" s="397"/>
      <c r="AC64" s="70"/>
      <c r="AD64" s="70"/>
      <c r="AE64" s="70"/>
      <c r="AF64" s="310"/>
      <c r="AG64" s="58"/>
      <c r="AH64" s="58"/>
      <c r="AI64" s="58"/>
      <c r="AJ64" s="58"/>
      <c r="AK64" s="58"/>
      <c r="AL64" s="57"/>
    </row>
    <row r="65" spans="2:38" s="118" customFormat="1" ht="15.75" customHeight="1">
      <c r="B65" s="70"/>
      <c r="C65" s="70"/>
      <c r="D65" s="70"/>
      <c r="E65" s="70"/>
      <c r="F65" s="70"/>
      <c r="G65" s="70"/>
      <c r="H65" s="397"/>
      <c r="I65" s="70"/>
      <c r="J65" s="70"/>
      <c r="K65" s="70"/>
      <c r="L65" s="397"/>
      <c r="M65" s="397"/>
      <c r="N65" s="70"/>
      <c r="O65" s="70"/>
      <c r="P65" s="70"/>
      <c r="Q65" s="397"/>
      <c r="R65" s="397"/>
      <c r="S65" s="70"/>
      <c r="T65" s="70"/>
      <c r="U65" s="70"/>
      <c r="V65" s="397"/>
      <c r="W65" s="397"/>
      <c r="X65" s="70"/>
      <c r="Y65" s="70"/>
      <c r="Z65" s="70"/>
      <c r="AA65" s="397"/>
      <c r="AB65" s="397"/>
      <c r="AC65" s="70"/>
      <c r="AD65" s="70"/>
      <c r="AE65" s="70"/>
      <c r="AF65" s="310"/>
      <c r="AG65" s="58"/>
      <c r="AH65" s="58"/>
      <c r="AI65" s="58"/>
      <c r="AJ65" s="58"/>
      <c r="AK65" s="58"/>
      <c r="AL65" s="57"/>
    </row>
    <row r="66" spans="2:38" s="118" customFormat="1" ht="15.75" customHeight="1">
      <c r="B66" s="70"/>
      <c r="C66" s="70"/>
      <c r="D66" s="70"/>
      <c r="E66" s="70"/>
      <c r="F66" s="70"/>
      <c r="G66" s="70"/>
      <c r="H66" s="397"/>
      <c r="I66" s="70"/>
      <c r="J66" s="70"/>
      <c r="K66" s="70"/>
      <c r="L66" s="397"/>
      <c r="M66" s="397"/>
      <c r="N66" s="70"/>
      <c r="O66" s="70"/>
      <c r="P66" s="70"/>
      <c r="Q66" s="397"/>
      <c r="R66" s="397"/>
      <c r="S66" s="70"/>
      <c r="T66" s="70"/>
      <c r="U66" s="70"/>
      <c r="V66" s="397"/>
      <c r="W66" s="397"/>
      <c r="X66" s="70"/>
      <c r="Y66" s="70"/>
      <c r="Z66" s="70"/>
      <c r="AA66" s="397"/>
      <c r="AB66" s="397"/>
      <c r="AC66" s="70"/>
      <c r="AD66" s="70"/>
      <c r="AE66" s="70"/>
      <c r="AF66" s="310"/>
      <c r="AG66" s="58"/>
      <c r="AH66" s="58"/>
      <c r="AI66" s="58"/>
      <c r="AJ66" s="58"/>
      <c r="AK66" s="58"/>
      <c r="AL66" s="57"/>
    </row>
    <row r="67" spans="2:38" s="118" customFormat="1" ht="15.75" customHeight="1">
      <c r="B67" s="70"/>
      <c r="C67" s="70"/>
      <c r="D67" s="70"/>
      <c r="E67" s="70"/>
      <c r="F67" s="70"/>
      <c r="G67" s="70"/>
      <c r="H67" s="397"/>
      <c r="I67" s="70"/>
      <c r="J67" s="70"/>
      <c r="K67" s="70"/>
      <c r="L67" s="397"/>
      <c r="M67" s="397"/>
      <c r="N67" s="70"/>
      <c r="O67" s="70"/>
      <c r="P67" s="70"/>
      <c r="Q67" s="397"/>
      <c r="R67" s="397"/>
      <c r="S67" s="70"/>
      <c r="T67" s="70"/>
      <c r="U67" s="70"/>
      <c r="V67" s="397"/>
      <c r="W67" s="397"/>
      <c r="X67" s="70"/>
      <c r="Y67" s="70"/>
      <c r="Z67" s="70"/>
      <c r="AA67" s="397"/>
      <c r="AB67" s="397"/>
      <c r="AC67" s="70"/>
      <c r="AD67" s="70"/>
      <c r="AE67" s="70"/>
      <c r="AF67" s="310"/>
      <c r="AG67" s="58"/>
      <c r="AH67" s="58"/>
      <c r="AI67" s="58"/>
      <c r="AJ67" s="58"/>
      <c r="AK67" s="58"/>
      <c r="AL67" s="57"/>
    </row>
    <row r="68" spans="2:38" s="118" customFormat="1" ht="15.75" customHeight="1">
      <c r="B68" s="70"/>
      <c r="C68" s="70"/>
      <c r="D68" s="70"/>
      <c r="E68" s="70"/>
      <c r="F68" s="70"/>
      <c r="G68" s="70"/>
      <c r="H68" s="397"/>
      <c r="I68" s="70"/>
      <c r="J68" s="70"/>
      <c r="K68" s="70"/>
      <c r="L68" s="397"/>
      <c r="M68" s="397"/>
      <c r="N68" s="70"/>
      <c r="O68" s="70"/>
      <c r="P68" s="70"/>
      <c r="Q68" s="397"/>
      <c r="R68" s="397"/>
      <c r="S68" s="70"/>
      <c r="T68" s="70"/>
      <c r="U68" s="70"/>
      <c r="V68" s="397"/>
      <c r="W68" s="397"/>
      <c r="X68" s="70"/>
      <c r="Y68" s="70"/>
      <c r="Z68" s="70"/>
      <c r="AA68" s="397"/>
      <c r="AB68" s="397"/>
      <c r="AC68" s="70"/>
      <c r="AD68" s="70"/>
      <c r="AE68" s="70"/>
      <c r="AF68" s="310"/>
      <c r="AG68" s="58"/>
      <c r="AH68" s="58"/>
      <c r="AI68" s="58"/>
      <c r="AJ68" s="58"/>
      <c r="AK68" s="58"/>
      <c r="AL68" s="57"/>
    </row>
    <row r="69" spans="2:38" s="118" customFormat="1" ht="15.75" customHeight="1">
      <c r="B69" s="70"/>
      <c r="C69" s="70"/>
      <c r="D69" s="70"/>
      <c r="E69" s="70"/>
      <c r="F69" s="70"/>
      <c r="G69" s="70"/>
      <c r="H69" s="397"/>
      <c r="I69" s="70"/>
      <c r="J69" s="70"/>
      <c r="K69" s="70"/>
      <c r="L69" s="397"/>
      <c r="M69" s="397"/>
      <c r="N69" s="70"/>
      <c r="O69" s="70"/>
      <c r="P69" s="70"/>
      <c r="Q69" s="397"/>
      <c r="R69" s="397"/>
      <c r="S69" s="70"/>
      <c r="T69" s="70"/>
      <c r="U69" s="70"/>
      <c r="V69" s="397"/>
      <c r="W69" s="397"/>
      <c r="X69" s="70"/>
      <c r="Y69" s="70"/>
      <c r="Z69" s="70"/>
      <c r="AA69" s="397"/>
      <c r="AB69" s="397"/>
      <c r="AC69" s="70"/>
      <c r="AD69" s="70"/>
      <c r="AE69" s="70"/>
      <c r="AF69" s="310"/>
      <c r="AG69" s="58"/>
      <c r="AH69" s="58"/>
      <c r="AI69" s="58"/>
      <c r="AJ69" s="58"/>
      <c r="AK69" s="58"/>
      <c r="AL69" s="57"/>
    </row>
    <row r="70" spans="2:38" s="118" customFormat="1" ht="15.75" customHeight="1">
      <c r="B70" s="70"/>
      <c r="C70" s="70"/>
      <c r="D70" s="70"/>
      <c r="E70" s="70"/>
      <c r="F70" s="70"/>
      <c r="G70" s="70"/>
      <c r="H70" s="397"/>
      <c r="I70" s="70"/>
      <c r="J70" s="70"/>
      <c r="K70" s="70"/>
      <c r="L70" s="397"/>
      <c r="M70" s="397"/>
      <c r="N70" s="70"/>
      <c r="O70" s="70"/>
      <c r="P70" s="70"/>
      <c r="Q70" s="397"/>
      <c r="R70" s="397"/>
      <c r="S70" s="70"/>
      <c r="T70" s="70"/>
      <c r="U70" s="70"/>
      <c r="V70" s="397"/>
      <c r="W70" s="397"/>
      <c r="X70" s="70"/>
      <c r="Y70" s="70"/>
      <c r="Z70" s="70"/>
      <c r="AA70" s="397"/>
      <c r="AB70" s="397"/>
      <c r="AC70" s="70"/>
      <c r="AD70" s="70"/>
      <c r="AE70" s="70"/>
      <c r="AF70" s="310"/>
      <c r="AG70" s="58"/>
      <c r="AH70" s="58"/>
      <c r="AI70" s="58"/>
      <c r="AJ70" s="58"/>
      <c r="AK70" s="58"/>
      <c r="AL70" s="57"/>
    </row>
    <row r="71" spans="2:38" s="118" customFormat="1" ht="15.75" customHeight="1">
      <c r="B71" s="70"/>
      <c r="C71" s="70"/>
      <c r="D71" s="70"/>
      <c r="E71" s="70"/>
      <c r="F71" s="70"/>
      <c r="G71" s="70"/>
      <c r="H71" s="397"/>
      <c r="I71" s="70"/>
      <c r="J71" s="70"/>
      <c r="K71" s="70"/>
      <c r="L71" s="397"/>
      <c r="M71" s="397"/>
      <c r="N71" s="70"/>
      <c r="O71" s="70"/>
      <c r="P71" s="70"/>
      <c r="Q71" s="397"/>
      <c r="R71" s="397"/>
      <c r="S71" s="70"/>
      <c r="T71" s="70"/>
      <c r="U71" s="70"/>
      <c r="V71" s="397"/>
      <c r="W71" s="397"/>
      <c r="X71" s="70"/>
      <c r="Y71" s="70"/>
      <c r="Z71" s="70"/>
      <c r="AA71" s="397"/>
      <c r="AB71" s="397"/>
      <c r="AC71" s="70"/>
      <c r="AD71" s="70"/>
      <c r="AE71" s="70"/>
      <c r="AF71" s="310"/>
      <c r="AG71" s="58"/>
      <c r="AH71" s="58"/>
      <c r="AI71" s="58"/>
      <c r="AJ71" s="58"/>
      <c r="AK71" s="58"/>
      <c r="AL71" s="57"/>
    </row>
    <row r="72" spans="2:38" s="118" customFormat="1" ht="15.75" customHeight="1">
      <c r="B72" s="70"/>
      <c r="C72" s="70"/>
      <c r="D72" s="70"/>
      <c r="E72" s="70"/>
      <c r="F72" s="70"/>
      <c r="G72" s="70"/>
      <c r="H72" s="397"/>
      <c r="I72" s="70"/>
      <c r="J72" s="70"/>
      <c r="K72" s="70"/>
      <c r="L72" s="397"/>
      <c r="M72" s="397"/>
      <c r="N72" s="70"/>
      <c r="O72" s="70"/>
      <c r="P72" s="70"/>
      <c r="Q72" s="397"/>
      <c r="R72" s="397"/>
      <c r="S72" s="70"/>
      <c r="T72" s="70"/>
      <c r="U72" s="70"/>
      <c r="V72" s="397"/>
      <c r="W72" s="397"/>
      <c r="X72" s="70"/>
      <c r="Y72" s="70"/>
      <c r="Z72" s="70"/>
      <c r="AA72" s="397"/>
      <c r="AB72" s="397"/>
      <c r="AC72" s="70"/>
      <c r="AD72" s="70"/>
      <c r="AE72" s="70"/>
      <c r="AF72" s="310"/>
      <c r="AG72" s="58"/>
      <c r="AH72" s="58"/>
      <c r="AI72" s="58"/>
      <c r="AJ72" s="58"/>
      <c r="AK72" s="58"/>
      <c r="AL72" s="57"/>
    </row>
    <row r="73" spans="2:38" s="118" customFormat="1" ht="15.75" customHeight="1">
      <c r="B73" s="70"/>
      <c r="C73" s="70"/>
      <c r="D73" s="70"/>
      <c r="E73" s="70"/>
      <c r="F73" s="70"/>
      <c r="G73" s="70"/>
      <c r="H73" s="397"/>
      <c r="I73" s="70"/>
      <c r="J73" s="70"/>
      <c r="K73" s="70"/>
      <c r="L73" s="397"/>
      <c r="M73" s="397"/>
      <c r="N73" s="70"/>
      <c r="O73" s="70"/>
      <c r="P73" s="70"/>
      <c r="Q73" s="397"/>
      <c r="R73" s="397"/>
      <c r="S73" s="70"/>
      <c r="T73" s="70"/>
      <c r="U73" s="70"/>
      <c r="V73" s="397"/>
      <c r="W73" s="397"/>
      <c r="X73" s="70"/>
      <c r="Y73" s="70"/>
      <c r="Z73" s="70"/>
      <c r="AA73" s="397"/>
      <c r="AB73" s="397"/>
      <c r="AC73" s="70"/>
      <c r="AD73" s="70"/>
      <c r="AE73" s="70"/>
      <c r="AF73" s="310"/>
      <c r="AG73" s="58"/>
      <c r="AH73" s="58"/>
      <c r="AI73" s="58"/>
      <c r="AJ73" s="58"/>
      <c r="AK73" s="58"/>
      <c r="AL73" s="57"/>
    </row>
    <row r="74" spans="2:38" s="118" customFormat="1" ht="15.75" customHeight="1">
      <c r="B74" s="70"/>
      <c r="C74" s="70"/>
      <c r="D74" s="70"/>
      <c r="E74" s="70"/>
      <c r="F74" s="70"/>
      <c r="G74" s="70"/>
      <c r="H74" s="397"/>
      <c r="I74" s="70"/>
      <c r="J74" s="70"/>
      <c r="K74" s="70"/>
      <c r="L74" s="397"/>
      <c r="M74" s="397"/>
      <c r="N74" s="70"/>
      <c r="O74" s="70"/>
      <c r="P74" s="70"/>
      <c r="Q74" s="397"/>
      <c r="R74" s="397"/>
      <c r="S74" s="70"/>
      <c r="T74" s="70"/>
      <c r="U74" s="70"/>
      <c r="V74" s="397"/>
      <c r="W74" s="397"/>
      <c r="X74" s="70"/>
      <c r="Y74" s="70"/>
      <c r="Z74" s="70"/>
      <c r="AA74" s="397"/>
      <c r="AB74" s="397"/>
      <c r="AC74" s="70"/>
      <c r="AD74" s="70"/>
      <c r="AE74" s="70"/>
      <c r="AF74" s="310"/>
      <c r="AG74" s="58"/>
      <c r="AH74" s="58"/>
      <c r="AI74" s="58"/>
      <c r="AJ74" s="58"/>
      <c r="AK74" s="58"/>
      <c r="AL74" s="57"/>
    </row>
    <row r="75" spans="2:38" s="118" customFormat="1" ht="15.75" customHeight="1">
      <c r="B75" s="70"/>
      <c r="C75" s="70"/>
      <c r="D75" s="70"/>
      <c r="E75" s="70"/>
      <c r="F75" s="70"/>
      <c r="G75" s="70"/>
      <c r="H75" s="397"/>
      <c r="I75" s="70"/>
      <c r="J75" s="70"/>
      <c r="K75" s="70"/>
      <c r="L75" s="397"/>
      <c r="M75" s="397"/>
      <c r="N75" s="70"/>
      <c r="O75" s="70"/>
      <c r="P75" s="70"/>
      <c r="Q75" s="397"/>
      <c r="R75" s="397"/>
      <c r="S75" s="70"/>
      <c r="T75" s="70"/>
      <c r="U75" s="70"/>
      <c r="V75" s="397"/>
      <c r="W75" s="397"/>
      <c r="X75" s="70"/>
      <c r="Y75" s="70"/>
      <c r="Z75" s="70"/>
      <c r="AA75" s="397"/>
      <c r="AB75" s="397"/>
      <c r="AC75" s="70"/>
      <c r="AD75" s="70"/>
      <c r="AE75" s="70"/>
      <c r="AF75" s="310"/>
      <c r="AG75" s="58"/>
      <c r="AH75" s="58"/>
      <c r="AI75" s="58"/>
      <c r="AJ75" s="58"/>
      <c r="AK75" s="58"/>
      <c r="AL75" s="57"/>
    </row>
    <row r="76" spans="2:38" s="118" customFormat="1" ht="15.75" customHeight="1">
      <c r="B76" s="70"/>
      <c r="C76" s="70"/>
      <c r="D76" s="70"/>
      <c r="E76" s="70"/>
      <c r="F76" s="70"/>
      <c r="G76" s="70"/>
      <c r="H76" s="397"/>
      <c r="I76" s="70"/>
      <c r="J76" s="70"/>
      <c r="K76" s="70"/>
      <c r="L76" s="397"/>
      <c r="M76" s="397"/>
      <c r="N76" s="70"/>
      <c r="O76" s="70"/>
      <c r="P76" s="70"/>
      <c r="Q76" s="397"/>
      <c r="R76" s="397"/>
      <c r="S76" s="70"/>
      <c r="T76" s="70"/>
      <c r="U76" s="70"/>
      <c r="V76" s="397"/>
      <c r="W76" s="397"/>
      <c r="X76" s="70"/>
      <c r="Y76" s="70"/>
      <c r="Z76" s="70"/>
      <c r="AA76" s="397"/>
      <c r="AB76" s="397"/>
      <c r="AC76" s="70"/>
      <c r="AD76" s="70"/>
      <c r="AE76" s="70"/>
      <c r="AF76" s="310"/>
      <c r="AG76" s="58"/>
      <c r="AH76" s="58"/>
      <c r="AI76" s="58"/>
      <c r="AJ76" s="58"/>
      <c r="AK76" s="58"/>
      <c r="AL76" s="57"/>
    </row>
    <row r="77" spans="2:38" s="118" customFormat="1" ht="15.75" customHeight="1">
      <c r="B77" s="70"/>
      <c r="C77" s="70"/>
      <c r="D77" s="70"/>
      <c r="E77" s="70"/>
      <c r="F77" s="70"/>
      <c r="G77" s="70"/>
      <c r="H77" s="397"/>
      <c r="I77" s="70"/>
      <c r="J77" s="70"/>
      <c r="K77" s="70"/>
      <c r="L77" s="397"/>
      <c r="M77" s="397"/>
      <c r="N77" s="70"/>
      <c r="O77" s="70"/>
      <c r="P77" s="70"/>
      <c r="Q77" s="397"/>
      <c r="R77" s="397"/>
      <c r="S77" s="70"/>
      <c r="T77" s="70"/>
      <c r="U77" s="70"/>
      <c r="V77" s="397"/>
      <c r="W77" s="397"/>
      <c r="X77" s="70"/>
      <c r="Y77" s="70"/>
      <c r="Z77" s="70"/>
      <c r="AA77" s="397"/>
      <c r="AB77" s="397"/>
      <c r="AC77" s="70"/>
      <c r="AD77" s="70"/>
      <c r="AE77" s="70"/>
      <c r="AF77" s="310"/>
      <c r="AG77" s="58"/>
      <c r="AH77" s="58"/>
      <c r="AI77" s="58"/>
      <c r="AJ77" s="58"/>
      <c r="AK77" s="58"/>
      <c r="AL77" s="57"/>
    </row>
    <row r="78" spans="2:38" s="118" customFormat="1" ht="15.75" customHeight="1">
      <c r="B78" s="70"/>
      <c r="C78" s="70"/>
      <c r="D78" s="70"/>
      <c r="E78" s="70"/>
      <c r="F78" s="70"/>
      <c r="G78" s="70"/>
      <c r="H78" s="397"/>
      <c r="I78" s="70"/>
      <c r="J78" s="70"/>
      <c r="K78" s="70"/>
      <c r="L78" s="397"/>
      <c r="M78" s="397"/>
      <c r="N78" s="70"/>
      <c r="O78" s="70"/>
      <c r="P78" s="70"/>
      <c r="Q78" s="397"/>
      <c r="R78" s="397"/>
      <c r="S78" s="70"/>
      <c r="T78" s="70"/>
      <c r="U78" s="70"/>
      <c r="V78" s="397"/>
      <c r="W78" s="397"/>
      <c r="X78" s="70"/>
      <c r="Y78" s="70"/>
      <c r="Z78" s="70"/>
      <c r="AA78" s="397"/>
      <c r="AB78" s="397"/>
      <c r="AC78" s="70"/>
      <c r="AD78" s="70"/>
      <c r="AE78" s="70"/>
      <c r="AF78" s="310"/>
      <c r="AG78" s="58"/>
      <c r="AH78" s="58"/>
      <c r="AI78" s="58"/>
      <c r="AJ78" s="58"/>
      <c r="AK78" s="58"/>
      <c r="AL78" s="57"/>
    </row>
    <row r="79" spans="2:38" s="118" customFormat="1" ht="15.75" customHeight="1">
      <c r="B79" s="70"/>
      <c r="C79" s="70"/>
      <c r="D79" s="70"/>
      <c r="E79" s="70"/>
      <c r="F79" s="70"/>
      <c r="G79" s="70"/>
      <c r="H79" s="397"/>
      <c r="I79" s="70"/>
      <c r="J79" s="70"/>
      <c r="K79" s="70"/>
      <c r="L79" s="397"/>
      <c r="M79" s="397"/>
      <c r="N79" s="70"/>
      <c r="O79" s="70"/>
      <c r="P79" s="70"/>
      <c r="Q79" s="397"/>
      <c r="R79" s="397"/>
      <c r="S79" s="70"/>
      <c r="T79" s="70"/>
      <c r="U79" s="70"/>
      <c r="V79" s="397"/>
      <c r="W79" s="397"/>
      <c r="X79" s="70"/>
      <c r="Y79" s="70"/>
      <c r="Z79" s="70"/>
      <c r="AA79" s="397"/>
      <c r="AB79" s="397"/>
      <c r="AC79" s="70"/>
      <c r="AD79" s="70"/>
      <c r="AE79" s="70"/>
      <c r="AF79" s="310"/>
      <c r="AG79" s="58"/>
      <c r="AH79" s="58"/>
      <c r="AI79" s="58"/>
      <c r="AJ79" s="58"/>
      <c r="AK79" s="58"/>
      <c r="AL79" s="57"/>
    </row>
    <row r="80" spans="2:38" s="118" customFormat="1" ht="15.75" customHeight="1">
      <c r="B80" s="70"/>
      <c r="C80" s="70"/>
      <c r="D80" s="70"/>
      <c r="E80" s="70"/>
      <c r="F80" s="70"/>
      <c r="G80" s="70"/>
      <c r="H80" s="397"/>
      <c r="I80" s="70"/>
      <c r="J80" s="70"/>
      <c r="K80" s="70"/>
      <c r="L80" s="397"/>
      <c r="M80" s="397"/>
      <c r="N80" s="70"/>
      <c r="O80" s="70"/>
      <c r="P80" s="70"/>
      <c r="Q80" s="397"/>
      <c r="R80" s="397"/>
      <c r="S80" s="70"/>
      <c r="T80" s="70"/>
      <c r="U80" s="70"/>
      <c r="V80" s="397"/>
      <c r="W80" s="397"/>
      <c r="X80" s="70"/>
      <c r="Y80" s="70"/>
      <c r="Z80" s="70"/>
      <c r="AA80" s="397"/>
      <c r="AB80" s="397"/>
      <c r="AC80" s="70"/>
      <c r="AD80" s="70"/>
      <c r="AE80" s="70"/>
      <c r="AF80" s="310"/>
      <c r="AG80" s="58"/>
      <c r="AH80" s="58"/>
      <c r="AI80" s="58"/>
      <c r="AJ80" s="58"/>
      <c r="AK80" s="58"/>
      <c r="AL80" s="57"/>
    </row>
    <row r="81" spans="2:38" s="118" customFormat="1" ht="15.75" customHeight="1">
      <c r="B81" s="70"/>
      <c r="C81" s="70"/>
      <c r="D81" s="70"/>
      <c r="E81" s="70"/>
      <c r="F81" s="70"/>
      <c r="G81" s="70"/>
      <c r="H81" s="397"/>
      <c r="I81" s="70"/>
      <c r="J81" s="70"/>
      <c r="K81" s="70"/>
      <c r="L81" s="397"/>
      <c r="M81" s="397"/>
      <c r="N81" s="70"/>
      <c r="O81" s="70"/>
      <c r="P81" s="70"/>
      <c r="Q81" s="397"/>
      <c r="R81" s="397"/>
      <c r="S81" s="70"/>
      <c r="T81" s="70"/>
      <c r="U81" s="70"/>
      <c r="V81" s="397"/>
      <c r="W81" s="397"/>
      <c r="X81" s="70"/>
      <c r="Y81" s="70"/>
      <c r="Z81" s="70"/>
      <c r="AA81" s="397"/>
      <c r="AB81" s="397"/>
      <c r="AC81" s="70"/>
      <c r="AD81" s="70"/>
      <c r="AE81" s="70"/>
      <c r="AF81" s="310"/>
      <c r="AG81" s="58"/>
      <c r="AH81" s="58"/>
      <c r="AI81" s="58"/>
      <c r="AJ81" s="58"/>
      <c r="AK81" s="58"/>
      <c r="AL81" s="57"/>
    </row>
    <row r="82" spans="2:38" s="118" customFormat="1" ht="15.75" customHeight="1">
      <c r="B82" s="70"/>
      <c r="C82" s="70"/>
      <c r="D82" s="70"/>
      <c r="E82" s="70"/>
      <c r="F82" s="70"/>
      <c r="G82" s="70"/>
      <c r="H82" s="397"/>
      <c r="I82" s="70"/>
      <c r="J82" s="70"/>
      <c r="K82" s="70"/>
      <c r="L82" s="397"/>
      <c r="M82" s="397"/>
      <c r="N82" s="70"/>
      <c r="O82" s="70"/>
      <c r="P82" s="70"/>
      <c r="Q82" s="397"/>
      <c r="R82" s="397"/>
      <c r="S82" s="70"/>
      <c r="T82" s="70"/>
      <c r="U82" s="70"/>
      <c r="V82" s="397"/>
      <c r="W82" s="397"/>
      <c r="X82" s="70"/>
      <c r="Y82" s="70"/>
      <c r="Z82" s="70"/>
      <c r="AA82" s="397"/>
      <c r="AB82" s="397"/>
      <c r="AC82" s="70"/>
      <c r="AD82" s="70"/>
      <c r="AE82" s="70"/>
      <c r="AF82" s="310"/>
      <c r="AG82" s="58"/>
      <c r="AH82" s="58"/>
      <c r="AI82" s="58"/>
      <c r="AJ82" s="58"/>
      <c r="AK82" s="58"/>
      <c r="AL82" s="57"/>
    </row>
    <row r="83" spans="2:38" s="118" customFormat="1" ht="15.75" customHeight="1">
      <c r="B83" s="70"/>
      <c r="C83" s="70"/>
      <c r="D83" s="70"/>
      <c r="E83" s="70"/>
      <c r="F83" s="70"/>
      <c r="G83" s="70"/>
      <c r="H83" s="397"/>
      <c r="I83" s="70"/>
      <c r="J83" s="70"/>
      <c r="K83" s="70"/>
      <c r="L83" s="397"/>
      <c r="M83" s="397"/>
      <c r="N83" s="70"/>
      <c r="O83" s="70"/>
      <c r="P83" s="70"/>
      <c r="Q83" s="397"/>
      <c r="R83" s="397"/>
      <c r="S83" s="70"/>
      <c r="T83" s="70"/>
      <c r="U83" s="70"/>
      <c r="V83" s="397"/>
      <c r="W83" s="397"/>
      <c r="X83" s="70"/>
      <c r="Y83" s="70"/>
      <c r="Z83" s="70"/>
      <c r="AA83" s="397"/>
      <c r="AB83" s="397"/>
      <c r="AC83" s="70"/>
      <c r="AD83" s="70"/>
      <c r="AE83" s="70"/>
      <c r="AF83" s="310"/>
      <c r="AG83" s="58"/>
      <c r="AH83" s="58"/>
      <c r="AI83" s="58"/>
      <c r="AJ83" s="58"/>
      <c r="AK83" s="58"/>
      <c r="AL83" s="57"/>
    </row>
    <row r="84" spans="2:38" s="118" customFormat="1" ht="15.75" customHeight="1">
      <c r="B84" s="128"/>
      <c r="C84" s="128"/>
      <c r="D84" s="128"/>
      <c r="E84" s="128"/>
      <c r="F84" s="128"/>
      <c r="G84" s="128"/>
      <c r="H84" s="398"/>
      <c r="I84" s="128"/>
      <c r="J84" s="128"/>
      <c r="K84" s="128"/>
      <c r="L84" s="398"/>
      <c r="M84" s="398"/>
      <c r="N84" s="128"/>
      <c r="O84" s="128"/>
      <c r="P84" s="128"/>
      <c r="Q84" s="398"/>
      <c r="R84" s="398"/>
      <c r="S84" s="128"/>
      <c r="T84" s="128"/>
      <c r="U84" s="128"/>
      <c r="V84" s="398"/>
      <c r="W84" s="398"/>
      <c r="X84" s="128"/>
      <c r="Y84" s="128"/>
      <c r="Z84" s="128"/>
      <c r="AA84" s="398"/>
      <c r="AB84" s="398"/>
      <c r="AC84" s="128"/>
      <c r="AD84" s="128"/>
      <c r="AE84" s="128"/>
      <c r="AF84" s="58"/>
      <c r="AG84" s="58"/>
      <c r="AH84" s="58"/>
      <c r="AI84" s="58"/>
      <c r="AJ84" s="58"/>
      <c r="AK84" s="58"/>
    </row>
    <row r="85" spans="2:38" s="118" customFormat="1" ht="15.75" customHeight="1">
      <c r="B85" s="58"/>
      <c r="C85" s="58"/>
      <c r="D85" s="58"/>
      <c r="E85" s="58"/>
      <c r="F85" s="58"/>
      <c r="G85" s="58"/>
      <c r="H85" s="399"/>
      <c r="I85" s="58"/>
      <c r="J85" s="58"/>
      <c r="K85" s="58"/>
      <c r="L85" s="399"/>
      <c r="M85" s="399"/>
      <c r="N85" s="58"/>
      <c r="O85" s="58"/>
      <c r="P85" s="58"/>
      <c r="Q85" s="399"/>
      <c r="R85" s="399"/>
      <c r="S85" s="58"/>
      <c r="T85" s="58"/>
      <c r="U85" s="58"/>
      <c r="V85" s="399"/>
      <c r="W85" s="399"/>
      <c r="X85" s="58"/>
      <c r="Y85" s="58"/>
      <c r="Z85" s="58"/>
      <c r="AA85" s="399"/>
      <c r="AB85" s="399"/>
      <c r="AC85" s="58"/>
      <c r="AD85" s="58"/>
      <c r="AE85" s="58"/>
      <c r="AF85" s="58"/>
      <c r="AG85" s="58"/>
      <c r="AH85" s="58"/>
      <c r="AI85" s="58"/>
      <c r="AJ85" s="58"/>
      <c r="AK85" s="58"/>
    </row>
    <row r="86" spans="2:38" s="118" customFormat="1" ht="15.75" customHeight="1">
      <c r="B86" s="58"/>
      <c r="C86" s="58"/>
      <c r="D86" s="58"/>
      <c r="E86" s="58"/>
      <c r="F86" s="58"/>
      <c r="G86" s="58"/>
      <c r="H86" s="399"/>
      <c r="I86" s="58"/>
      <c r="J86" s="58"/>
      <c r="K86" s="58"/>
      <c r="L86" s="399"/>
      <c r="M86" s="399"/>
      <c r="N86" s="58"/>
      <c r="O86" s="58"/>
      <c r="P86" s="58"/>
      <c r="Q86" s="399"/>
      <c r="R86" s="399"/>
      <c r="S86" s="58"/>
      <c r="T86" s="58"/>
      <c r="U86" s="58"/>
      <c r="V86" s="399"/>
      <c r="W86" s="399"/>
      <c r="X86" s="58"/>
      <c r="Y86" s="58"/>
      <c r="Z86" s="58"/>
      <c r="AA86" s="399"/>
      <c r="AB86" s="399"/>
      <c r="AC86" s="58"/>
      <c r="AD86" s="58"/>
      <c r="AE86" s="58"/>
      <c r="AF86" s="58"/>
      <c r="AG86" s="58"/>
      <c r="AH86" s="58"/>
      <c r="AI86" s="58"/>
      <c r="AJ86" s="58"/>
      <c r="AK86" s="58"/>
    </row>
    <row r="87" spans="2:38" s="118" customFormat="1" ht="15.75" customHeight="1">
      <c r="B87" s="58"/>
      <c r="C87" s="58"/>
      <c r="D87" s="58"/>
      <c r="E87" s="58"/>
      <c r="F87" s="58"/>
      <c r="G87" s="58"/>
      <c r="H87" s="399"/>
      <c r="I87" s="58"/>
      <c r="J87" s="58"/>
      <c r="K87" s="58"/>
      <c r="L87" s="399"/>
      <c r="M87" s="399"/>
      <c r="N87" s="58"/>
      <c r="O87" s="58"/>
      <c r="P87" s="58"/>
      <c r="Q87" s="399"/>
      <c r="R87" s="399"/>
      <c r="S87" s="58"/>
      <c r="T87" s="58"/>
      <c r="U87" s="58"/>
      <c r="V87" s="399"/>
      <c r="W87" s="399"/>
      <c r="X87" s="58"/>
      <c r="Y87" s="58"/>
      <c r="Z87" s="58"/>
      <c r="AA87" s="399"/>
      <c r="AB87" s="399"/>
      <c r="AC87" s="58"/>
      <c r="AD87" s="58"/>
      <c r="AE87" s="58"/>
      <c r="AF87" s="58"/>
      <c r="AG87" s="58"/>
      <c r="AH87" s="58"/>
      <c r="AI87" s="58"/>
      <c r="AJ87" s="58"/>
      <c r="AK87" s="58"/>
    </row>
    <row r="88" spans="2:38" s="118" customFormat="1" ht="15.75" customHeight="1">
      <c r="B88" s="58"/>
      <c r="C88" s="58"/>
      <c r="D88" s="58"/>
      <c r="E88" s="58"/>
      <c r="F88" s="58"/>
      <c r="G88" s="58"/>
      <c r="H88" s="399"/>
      <c r="I88" s="58"/>
      <c r="J88" s="58"/>
      <c r="K88" s="58"/>
      <c r="L88" s="399"/>
      <c r="M88" s="399"/>
      <c r="N88" s="58"/>
      <c r="O88" s="58"/>
      <c r="P88" s="58"/>
      <c r="Q88" s="399"/>
      <c r="R88" s="399"/>
      <c r="S88" s="58"/>
      <c r="T88" s="58"/>
      <c r="U88" s="58"/>
      <c r="V88" s="399"/>
      <c r="W88" s="399"/>
      <c r="X88" s="58"/>
      <c r="Y88" s="58"/>
      <c r="Z88" s="58"/>
      <c r="AA88" s="399"/>
      <c r="AB88" s="399"/>
      <c r="AC88" s="58"/>
      <c r="AD88" s="58"/>
      <c r="AE88" s="58"/>
      <c r="AF88" s="58"/>
      <c r="AG88" s="58"/>
      <c r="AH88" s="58"/>
      <c r="AI88" s="58"/>
      <c r="AJ88" s="58"/>
      <c r="AK88" s="58"/>
    </row>
    <row r="89" spans="2:38" s="118" customFormat="1" ht="15.75" customHeight="1">
      <c r="B89" s="58"/>
      <c r="C89" s="58"/>
      <c r="D89" s="58"/>
      <c r="E89" s="58"/>
      <c r="F89" s="58"/>
      <c r="G89" s="58"/>
      <c r="H89" s="399"/>
      <c r="I89" s="58"/>
      <c r="J89" s="58"/>
      <c r="K89" s="58"/>
      <c r="L89" s="399"/>
      <c r="M89" s="399"/>
      <c r="N89" s="58"/>
      <c r="O89" s="58"/>
      <c r="P89" s="58"/>
      <c r="Q89" s="399"/>
      <c r="R89" s="399"/>
      <c r="S89" s="58"/>
      <c r="T89" s="58"/>
      <c r="U89" s="58"/>
      <c r="V89" s="399"/>
      <c r="W89" s="399"/>
      <c r="X89" s="58"/>
      <c r="Y89" s="58"/>
      <c r="Z89" s="58"/>
      <c r="AA89" s="399"/>
      <c r="AB89" s="399"/>
      <c r="AC89" s="58"/>
      <c r="AD89" s="58"/>
      <c r="AE89" s="58"/>
      <c r="AF89" s="58"/>
      <c r="AG89" s="58"/>
      <c r="AH89" s="58"/>
      <c r="AI89" s="58"/>
      <c r="AJ89" s="58"/>
      <c r="AK89" s="58"/>
    </row>
    <row r="90" spans="2:38" s="118" customFormat="1" ht="15.75" customHeight="1">
      <c r="B90" s="58"/>
      <c r="C90" s="58"/>
      <c r="D90" s="58"/>
      <c r="E90" s="58"/>
      <c r="F90" s="58"/>
      <c r="G90" s="58"/>
      <c r="H90" s="399"/>
      <c r="I90" s="58"/>
      <c r="J90" s="58"/>
      <c r="K90" s="58"/>
      <c r="L90" s="399"/>
      <c r="M90" s="399"/>
      <c r="N90" s="58"/>
      <c r="O90" s="58"/>
      <c r="P90" s="58"/>
      <c r="Q90" s="399"/>
      <c r="R90" s="399"/>
      <c r="S90" s="58"/>
      <c r="T90" s="58"/>
      <c r="U90" s="58"/>
      <c r="V90" s="399"/>
      <c r="W90" s="399"/>
      <c r="X90" s="58"/>
      <c r="Y90" s="58"/>
      <c r="Z90" s="58"/>
      <c r="AA90" s="399"/>
      <c r="AB90" s="399"/>
      <c r="AC90" s="58"/>
      <c r="AD90" s="58"/>
      <c r="AE90" s="58"/>
      <c r="AF90" s="58"/>
      <c r="AG90" s="58"/>
      <c r="AH90" s="58"/>
      <c r="AI90" s="58"/>
      <c r="AJ90" s="58"/>
      <c r="AK90" s="58"/>
    </row>
    <row r="91" spans="2:38" s="118" customFormat="1" ht="15.75" customHeight="1">
      <c r="B91" s="58"/>
      <c r="C91" s="58"/>
      <c r="D91" s="58"/>
      <c r="E91" s="58"/>
      <c r="F91" s="58"/>
      <c r="G91" s="58"/>
      <c r="H91" s="399"/>
      <c r="I91" s="58"/>
      <c r="J91" s="58"/>
      <c r="K91" s="58"/>
      <c r="L91" s="399"/>
      <c r="M91" s="399"/>
      <c r="N91" s="58"/>
      <c r="O91" s="58"/>
      <c r="P91" s="58"/>
      <c r="Q91" s="399"/>
      <c r="R91" s="399"/>
      <c r="S91" s="58"/>
      <c r="T91" s="58"/>
      <c r="U91" s="58"/>
      <c r="V91" s="399"/>
      <c r="W91" s="399"/>
      <c r="X91" s="58"/>
      <c r="Y91" s="58"/>
      <c r="Z91" s="58"/>
      <c r="AA91" s="399"/>
      <c r="AB91" s="399"/>
      <c r="AC91" s="58"/>
      <c r="AD91" s="58"/>
      <c r="AE91" s="58"/>
      <c r="AF91" s="58"/>
      <c r="AG91" s="58"/>
      <c r="AH91" s="58"/>
      <c r="AI91" s="58"/>
      <c r="AJ91" s="58"/>
      <c r="AK91" s="58"/>
    </row>
    <row r="92" spans="2:38" s="118" customFormat="1" ht="15.75" customHeight="1">
      <c r="B92" s="58"/>
      <c r="C92" s="58"/>
      <c r="D92" s="58"/>
      <c r="E92" s="58"/>
      <c r="F92" s="58"/>
      <c r="G92" s="58"/>
      <c r="H92" s="399"/>
      <c r="I92" s="58"/>
      <c r="J92" s="58"/>
      <c r="K92" s="58"/>
      <c r="L92" s="399"/>
      <c r="M92" s="399"/>
      <c r="N92" s="58"/>
      <c r="O92" s="58"/>
      <c r="P92" s="58"/>
      <c r="Q92" s="399"/>
      <c r="R92" s="399"/>
      <c r="S92" s="58"/>
      <c r="T92" s="58"/>
      <c r="U92" s="58"/>
      <c r="V92" s="399"/>
      <c r="W92" s="399"/>
      <c r="X92" s="58"/>
      <c r="Y92" s="58"/>
      <c r="Z92" s="58"/>
      <c r="AA92" s="399"/>
      <c r="AB92" s="399"/>
      <c r="AC92" s="58"/>
      <c r="AD92" s="58"/>
      <c r="AE92" s="58"/>
      <c r="AF92" s="58"/>
      <c r="AG92" s="58"/>
      <c r="AH92" s="58"/>
      <c r="AI92" s="58"/>
      <c r="AJ92" s="58"/>
      <c r="AK92" s="58"/>
    </row>
    <row r="93" spans="2:38" s="118" customFormat="1" ht="15.75" customHeight="1">
      <c r="B93" s="58"/>
      <c r="C93" s="58"/>
      <c r="D93" s="58"/>
      <c r="E93" s="58"/>
      <c r="F93" s="58"/>
      <c r="G93" s="58"/>
      <c r="H93" s="399"/>
      <c r="I93" s="58"/>
      <c r="J93" s="58"/>
      <c r="K93" s="58"/>
      <c r="L93" s="399"/>
      <c r="M93" s="399"/>
      <c r="N93" s="58"/>
      <c r="O93" s="58"/>
      <c r="P93" s="58"/>
      <c r="Q93" s="399"/>
      <c r="R93" s="399"/>
      <c r="S93" s="58"/>
      <c r="T93" s="58"/>
      <c r="U93" s="58"/>
      <c r="V93" s="399"/>
      <c r="W93" s="399"/>
      <c r="X93" s="58"/>
      <c r="Y93" s="58"/>
      <c r="Z93" s="58"/>
      <c r="AA93" s="399"/>
      <c r="AB93" s="399"/>
      <c r="AC93" s="58"/>
      <c r="AD93" s="58"/>
      <c r="AE93" s="58"/>
      <c r="AF93" s="58"/>
      <c r="AG93" s="58"/>
      <c r="AH93" s="58"/>
      <c r="AI93" s="58"/>
      <c r="AJ93" s="58"/>
      <c r="AK93" s="58"/>
    </row>
    <row r="94" spans="2:38" s="118" customFormat="1" ht="15.75" customHeight="1">
      <c r="B94" s="58"/>
      <c r="C94" s="58"/>
      <c r="D94" s="58"/>
      <c r="E94" s="58"/>
      <c r="F94" s="58"/>
      <c r="G94" s="58"/>
      <c r="H94" s="399"/>
      <c r="I94" s="58"/>
      <c r="J94" s="58"/>
      <c r="K94" s="58"/>
      <c r="L94" s="399"/>
      <c r="M94" s="399"/>
      <c r="N94" s="58"/>
      <c r="O94" s="58"/>
      <c r="P94" s="58"/>
      <c r="Q94" s="399"/>
      <c r="R94" s="399"/>
      <c r="S94" s="58"/>
      <c r="T94" s="58"/>
      <c r="U94" s="58"/>
      <c r="V94" s="399"/>
      <c r="W94" s="399"/>
      <c r="X94" s="58"/>
      <c r="Y94" s="58"/>
      <c r="Z94" s="58"/>
      <c r="AA94" s="399"/>
      <c r="AB94" s="399"/>
      <c r="AC94" s="58"/>
      <c r="AD94" s="58"/>
      <c r="AE94" s="58"/>
      <c r="AF94" s="58"/>
      <c r="AG94" s="58"/>
      <c r="AH94" s="58"/>
      <c r="AI94" s="58"/>
      <c r="AJ94" s="58"/>
      <c r="AK94" s="58"/>
    </row>
    <row r="95" spans="2:38" s="118" customFormat="1" ht="15.75" customHeight="1">
      <c r="B95" s="58"/>
      <c r="C95" s="58"/>
      <c r="D95" s="58"/>
      <c r="E95" s="58"/>
      <c r="F95" s="58"/>
      <c r="G95" s="58"/>
      <c r="H95" s="399"/>
      <c r="I95" s="58"/>
      <c r="J95" s="58"/>
      <c r="K95" s="58"/>
      <c r="L95" s="399"/>
      <c r="M95" s="399"/>
      <c r="N95" s="58"/>
      <c r="O95" s="58"/>
      <c r="P95" s="58"/>
      <c r="Q95" s="399"/>
      <c r="R95" s="399"/>
      <c r="S95" s="58"/>
      <c r="T95" s="58"/>
      <c r="U95" s="58"/>
      <c r="V95" s="399"/>
      <c r="W95" s="399"/>
      <c r="X95" s="58"/>
      <c r="Y95" s="58"/>
      <c r="Z95" s="58"/>
      <c r="AA95" s="399"/>
      <c r="AB95" s="399"/>
      <c r="AC95" s="58"/>
      <c r="AD95" s="58"/>
      <c r="AE95" s="58"/>
      <c r="AF95" s="58"/>
      <c r="AG95" s="58"/>
      <c r="AH95" s="58"/>
      <c r="AI95" s="58"/>
      <c r="AJ95" s="58"/>
      <c r="AK95" s="58"/>
    </row>
    <row r="96" spans="2:38" s="118" customFormat="1" ht="15.75" customHeight="1">
      <c r="B96" s="58"/>
      <c r="C96" s="58"/>
      <c r="D96" s="58"/>
      <c r="E96" s="58"/>
      <c r="F96" s="58"/>
      <c r="G96" s="58"/>
      <c r="H96" s="399"/>
      <c r="I96" s="58"/>
      <c r="J96" s="58"/>
      <c r="K96" s="58"/>
      <c r="L96" s="399"/>
      <c r="M96" s="399"/>
      <c r="N96" s="58"/>
      <c r="O96" s="58"/>
      <c r="P96" s="58"/>
      <c r="Q96" s="399"/>
      <c r="R96" s="399"/>
      <c r="S96" s="58"/>
      <c r="T96" s="58"/>
      <c r="U96" s="58"/>
      <c r="V96" s="399"/>
      <c r="W96" s="399"/>
      <c r="X96" s="58"/>
      <c r="Y96" s="58"/>
      <c r="Z96" s="58"/>
      <c r="AA96" s="399"/>
      <c r="AB96" s="399"/>
      <c r="AC96" s="58"/>
      <c r="AD96" s="58"/>
      <c r="AE96" s="58"/>
      <c r="AF96" s="58"/>
      <c r="AG96" s="58"/>
      <c r="AH96" s="58"/>
      <c r="AI96" s="58"/>
      <c r="AJ96" s="58"/>
      <c r="AK96" s="58"/>
    </row>
    <row r="97" spans="2:37" s="118" customFormat="1" ht="15.75" customHeight="1">
      <c r="B97" s="58"/>
      <c r="C97" s="58"/>
      <c r="D97" s="58"/>
      <c r="E97" s="58"/>
      <c r="F97" s="58"/>
      <c r="G97" s="58"/>
      <c r="H97" s="399"/>
      <c r="I97" s="58"/>
      <c r="J97" s="58"/>
      <c r="K97" s="58"/>
      <c r="L97" s="399"/>
      <c r="M97" s="399"/>
      <c r="N97" s="58"/>
      <c r="O97" s="58"/>
      <c r="P97" s="58"/>
      <c r="Q97" s="399"/>
      <c r="R97" s="399"/>
      <c r="S97" s="58"/>
      <c r="T97" s="58"/>
      <c r="U97" s="58"/>
      <c r="V97" s="399"/>
      <c r="W97" s="399"/>
      <c r="X97" s="58"/>
      <c r="Y97" s="58"/>
      <c r="Z97" s="58"/>
      <c r="AA97" s="399"/>
      <c r="AB97" s="399"/>
      <c r="AC97" s="58"/>
      <c r="AD97" s="58"/>
      <c r="AE97" s="58"/>
      <c r="AF97" s="58"/>
      <c r="AG97" s="58"/>
      <c r="AH97" s="58"/>
      <c r="AI97" s="58"/>
      <c r="AJ97" s="58"/>
      <c r="AK97" s="58"/>
    </row>
    <row r="98" spans="2:37" s="118" customFormat="1" ht="15.75" customHeight="1">
      <c r="B98" s="58"/>
      <c r="C98" s="58"/>
      <c r="D98" s="58"/>
      <c r="E98" s="58"/>
      <c r="F98" s="58"/>
      <c r="G98" s="58"/>
      <c r="H98" s="399"/>
      <c r="I98" s="58"/>
      <c r="J98" s="58"/>
      <c r="K98" s="58"/>
      <c r="L98" s="399"/>
      <c r="M98" s="399"/>
      <c r="N98" s="58"/>
      <c r="O98" s="58"/>
      <c r="P98" s="58"/>
      <c r="Q98" s="399"/>
      <c r="R98" s="399"/>
      <c r="S98" s="58"/>
      <c r="T98" s="58"/>
      <c r="U98" s="58"/>
      <c r="V98" s="399"/>
      <c r="W98" s="399"/>
      <c r="X98" s="58"/>
      <c r="Y98" s="58"/>
      <c r="Z98" s="58"/>
      <c r="AA98" s="399"/>
      <c r="AB98" s="399"/>
      <c r="AC98" s="58"/>
      <c r="AD98" s="58"/>
      <c r="AE98" s="58"/>
      <c r="AF98" s="58"/>
      <c r="AG98" s="58"/>
      <c r="AH98" s="58"/>
      <c r="AI98" s="58"/>
      <c r="AJ98" s="58"/>
      <c r="AK98" s="58"/>
    </row>
    <row r="99" spans="2:37" s="118" customFormat="1" ht="15.75" customHeight="1">
      <c r="B99" s="58"/>
      <c r="C99" s="58"/>
      <c r="D99" s="58"/>
      <c r="E99" s="58"/>
      <c r="F99" s="58"/>
      <c r="G99" s="58"/>
      <c r="H99" s="399"/>
      <c r="I99" s="58"/>
      <c r="J99" s="58"/>
      <c r="K99" s="58"/>
      <c r="L99" s="399"/>
      <c r="M99" s="399"/>
      <c r="N99" s="58"/>
      <c r="O99" s="58"/>
      <c r="P99" s="58"/>
      <c r="Q99" s="399"/>
      <c r="R99" s="399"/>
      <c r="S99" s="58"/>
      <c r="T99" s="58"/>
      <c r="U99" s="58"/>
      <c r="V99" s="399"/>
      <c r="W99" s="399"/>
      <c r="X99" s="58"/>
      <c r="Y99" s="58"/>
      <c r="Z99" s="58"/>
      <c r="AA99" s="399"/>
      <c r="AB99" s="399"/>
      <c r="AC99" s="58"/>
      <c r="AD99" s="58"/>
      <c r="AE99" s="58"/>
      <c r="AF99" s="58"/>
      <c r="AG99" s="58"/>
      <c r="AH99" s="58"/>
      <c r="AI99" s="58"/>
      <c r="AJ99" s="58"/>
      <c r="AK99" s="58"/>
    </row>
    <row r="100" spans="2:37" s="118" customFormat="1" ht="15.75" customHeight="1">
      <c r="B100" s="58"/>
      <c r="C100" s="58"/>
      <c r="D100" s="58"/>
      <c r="E100" s="58"/>
      <c r="F100" s="58"/>
      <c r="G100" s="58"/>
      <c r="H100" s="399"/>
      <c r="I100" s="58"/>
      <c r="J100" s="58"/>
      <c r="K100" s="58"/>
      <c r="L100" s="399"/>
      <c r="M100" s="399"/>
      <c r="N100" s="58"/>
      <c r="O100" s="58"/>
      <c r="P100" s="58"/>
      <c r="Q100" s="399"/>
      <c r="R100" s="399"/>
      <c r="S100" s="58"/>
      <c r="T100" s="58"/>
      <c r="U100" s="58"/>
      <c r="V100" s="399"/>
      <c r="W100" s="399"/>
      <c r="X100" s="58"/>
      <c r="Y100" s="58"/>
      <c r="Z100" s="58"/>
      <c r="AA100" s="399"/>
      <c r="AB100" s="399"/>
      <c r="AC100" s="58"/>
      <c r="AD100" s="58"/>
      <c r="AE100" s="58"/>
      <c r="AF100" s="58"/>
      <c r="AG100" s="58"/>
      <c r="AH100" s="58"/>
      <c r="AI100" s="58"/>
      <c r="AJ100" s="58"/>
      <c r="AK100" s="58"/>
    </row>
    <row r="101" spans="2:37" s="118" customFormat="1" ht="15.75" customHeight="1">
      <c r="B101" s="58"/>
      <c r="C101" s="58"/>
      <c r="D101" s="58"/>
      <c r="E101" s="58"/>
      <c r="F101" s="58"/>
      <c r="G101" s="58"/>
      <c r="H101" s="399"/>
      <c r="I101" s="58"/>
      <c r="J101" s="58"/>
      <c r="K101" s="58"/>
      <c r="L101" s="399"/>
      <c r="M101" s="399"/>
      <c r="N101" s="58"/>
      <c r="O101" s="58"/>
      <c r="P101" s="58"/>
      <c r="Q101" s="399"/>
      <c r="R101" s="399"/>
      <c r="S101" s="58"/>
      <c r="T101" s="58"/>
      <c r="U101" s="58"/>
      <c r="V101" s="399"/>
      <c r="W101" s="399"/>
      <c r="X101" s="58"/>
      <c r="Y101" s="58"/>
      <c r="Z101" s="58"/>
      <c r="AA101" s="399"/>
      <c r="AB101" s="399"/>
      <c r="AC101" s="58"/>
      <c r="AD101" s="58"/>
      <c r="AE101" s="58"/>
      <c r="AF101" s="58"/>
      <c r="AG101" s="58"/>
      <c r="AH101" s="58"/>
      <c r="AI101" s="58"/>
      <c r="AJ101" s="58"/>
      <c r="AK101" s="58"/>
    </row>
    <row r="102" spans="2:37" s="118" customFormat="1" ht="15.75" customHeight="1">
      <c r="B102" s="58"/>
      <c r="C102" s="58"/>
      <c r="D102" s="58"/>
      <c r="E102" s="58"/>
      <c r="F102" s="58"/>
      <c r="G102" s="58"/>
      <c r="H102" s="399"/>
      <c r="I102" s="58"/>
      <c r="J102" s="58"/>
      <c r="K102" s="58"/>
      <c r="L102" s="399"/>
      <c r="M102" s="399"/>
      <c r="N102" s="58"/>
      <c r="O102" s="58"/>
      <c r="P102" s="58"/>
      <c r="Q102" s="399"/>
      <c r="R102" s="399"/>
      <c r="S102" s="58"/>
      <c r="T102" s="58"/>
      <c r="U102" s="58"/>
      <c r="V102" s="399"/>
      <c r="W102" s="399"/>
      <c r="X102" s="58"/>
      <c r="Y102" s="58"/>
      <c r="Z102" s="58"/>
      <c r="AA102" s="399"/>
      <c r="AB102" s="399"/>
      <c r="AC102" s="58"/>
      <c r="AD102" s="58"/>
      <c r="AE102" s="58"/>
      <c r="AF102" s="58"/>
      <c r="AG102" s="58"/>
      <c r="AH102" s="58"/>
      <c r="AI102" s="58"/>
      <c r="AJ102" s="58"/>
      <c r="AK102" s="58"/>
    </row>
    <row r="103" spans="2:37" s="118" customFormat="1" ht="15.75" customHeight="1">
      <c r="B103" s="58"/>
      <c r="C103" s="58"/>
      <c r="D103" s="58"/>
      <c r="E103" s="58"/>
      <c r="F103" s="58"/>
      <c r="G103" s="58"/>
      <c r="H103" s="399"/>
      <c r="I103" s="58"/>
      <c r="J103" s="58"/>
      <c r="K103" s="58"/>
      <c r="L103" s="399"/>
      <c r="M103" s="399"/>
      <c r="N103" s="58"/>
      <c r="O103" s="58"/>
      <c r="P103" s="58"/>
      <c r="Q103" s="399"/>
      <c r="R103" s="399"/>
      <c r="S103" s="58"/>
      <c r="T103" s="58"/>
      <c r="U103" s="58"/>
      <c r="V103" s="399"/>
      <c r="W103" s="399"/>
      <c r="X103" s="58"/>
      <c r="Y103" s="58"/>
      <c r="Z103" s="58"/>
      <c r="AA103" s="399"/>
      <c r="AB103" s="399"/>
      <c r="AC103" s="58"/>
      <c r="AD103" s="58"/>
      <c r="AE103" s="58"/>
      <c r="AF103" s="58"/>
      <c r="AG103" s="58"/>
      <c r="AH103" s="58"/>
      <c r="AI103" s="58"/>
      <c r="AJ103" s="58"/>
      <c r="AK103" s="58"/>
    </row>
    <row r="104" spans="2:37" s="118" customFormat="1" ht="15.75" customHeight="1">
      <c r="B104" s="58"/>
      <c r="C104" s="58"/>
      <c r="D104" s="58"/>
      <c r="E104" s="58"/>
      <c r="F104" s="58"/>
      <c r="G104" s="58"/>
      <c r="H104" s="399"/>
      <c r="I104" s="58"/>
      <c r="J104" s="58"/>
      <c r="K104" s="58"/>
      <c r="L104" s="399"/>
      <c r="M104" s="399"/>
      <c r="N104" s="58"/>
      <c r="O104" s="58"/>
      <c r="P104" s="58"/>
      <c r="Q104" s="399"/>
      <c r="R104" s="399"/>
      <c r="S104" s="58"/>
      <c r="T104" s="58"/>
      <c r="U104" s="58"/>
      <c r="V104" s="399"/>
      <c r="W104" s="399"/>
      <c r="X104" s="58"/>
      <c r="Y104" s="58"/>
      <c r="Z104" s="58"/>
      <c r="AA104" s="399"/>
      <c r="AB104" s="399"/>
      <c r="AC104" s="58"/>
      <c r="AD104" s="58"/>
      <c r="AE104" s="58"/>
      <c r="AF104" s="58"/>
      <c r="AG104" s="58"/>
      <c r="AH104" s="58"/>
      <c r="AI104" s="58"/>
      <c r="AJ104" s="58"/>
      <c r="AK104" s="58"/>
    </row>
    <row r="105" spans="2:37" s="118" customFormat="1" ht="15.75" customHeight="1">
      <c r="B105" s="58"/>
      <c r="C105" s="58"/>
      <c r="D105" s="58"/>
      <c r="E105" s="58"/>
      <c r="F105" s="58"/>
      <c r="G105" s="58"/>
      <c r="H105" s="399"/>
      <c r="I105" s="58"/>
      <c r="J105" s="58"/>
      <c r="K105" s="58"/>
      <c r="L105" s="399"/>
      <c r="M105" s="399"/>
      <c r="N105" s="58"/>
      <c r="O105" s="58"/>
      <c r="P105" s="58"/>
      <c r="Q105" s="399"/>
      <c r="R105" s="399"/>
      <c r="S105" s="58"/>
      <c r="T105" s="58"/>
      <c r="U105" s="58"/>
      <c r="V105" s="399"/>
      <c r="W105" s="399"/>
      <c r="X105" s="58"/>
      <c r="Y105" s="58"/>
      <c r="Z105" s="58"/>
      <c r="AA105" s="399"/>
      <c r="AB105" s="399"/>
      <c r="AC105" s="58"/>
      <c r="AD105" s="58"/>
      <c r="AE105" s="58"/>
      <c r="AF105" s="58"/>
      <c r="AG105" s="58"/>
      <c r="AH105" s="58"/>
      <c r="AI105" s="58"/>
      <c r="AJ105" s="58"/>
      <c r="AK105" s="58"/>
    </row>
    <row r="106" spans="2:37" s="118" customFormat="1" ht="15.75" customHeight="1">
      <c r="B106" s="58"/>
      <c r="C106" s="58"/>
      <c r="D106" s="58"/>
      <c r="E106" s="58"/>
      <c r="F106" s="58"/>
      <c r="G106" s="58"/>
      <c r="H106" s="399"/>
      <c r="I106" s="58"/>
      <c r="J106" s="58"/>
      <c r="K106" s="58"/>
      <c r="L106" s="399"/>
      <c r="M106" s="399"/>
      <c r="N106" s="58"/>
      <c r="O106" s="58"/>
      <c r="P106" s="58"/>
      <c r="Q106" s="399"/>
      <c r="R106" s="399"/>
      <c r="S106" s="58"/>
      <c r="T106" s="58"/>
      <c r="U106" s="58"/>
      <c r="V106" s="399"/>
      <c r="W106" s="399"/>
      <c r="X106" s="58"/>
      <c r="Y106" s="58"/>
      <c r="Z106" s="58"/>
      <c r="AA106" s="399"/>
      <c r="AB106" s="399"/>
      <c r="AC106" s="58"/>
      <c r="AD106" s="58"/>
      <c r="AE106" s="58"/>
      <c r="AF106" s="58"/>
      <c r="AG106" s="58"/>
      <c r="AH106" s="58"/>
      <c r="AI106" s="58"/>
      <c r="AJ106" s="58"/>
      <c r="AK106" s="58"/>
    </row>
    <row r="107" spans="2:37" s="118" customFormat="1" ht="15.75" customHeight="1">
      <c r="B107" s="58"/>
      <c r="C107" s="58"/>
      <c r="D107" s="58"/>
      <c r="E107" s="58"/>
      <c r="F107" s="58"/>
      <c r="G107" s="58"/>
      <c r="H107" s="399"/>
      <c r="I107" s="58"/>
      <c r="J107" s="58"/>
      <c r="K107" s="58"/>
      <c r="L107" s="399"/>
      <c r="M107" s="399"/>
      <c r="N107" s="58"/>
      <c r="O107" s="58"/>
      <c r="P107" s="58"/>
      <c r="Q107" s="399"/>
      <c r="R107" s="399"/>
      <c r="S107" s="58"/>
      <c r="T107" s="58"/>
      <c r="U107" s="58"/>
      <c r="V107" s="399"/>
      <c r="W107" s="399"/>
      <c r="X107" s="58"/>
      <c r="Y107" s="58"/>
      <c r="Z107" s="58"/>
      <c r="AA107" s="399"/>
      <c r="AB107" s="399"/>
      <c r="AC107" s="58"/>
      <c r="AD107" s="58"/>
      <c r="AE107" s="58"/>
      <c r="AF107" s="58"/>
      <c r="AG107" s="58"/>
      <c r="AH107" s="58"/>
      <c r="AI107" s="58"/>
      <c r="AJ107" s="58"/>
      <c r="AK107" s="58"/>
    </row>
    <row r="108" spans="2:37" s="118" customFormat="1" ht="15.75" customHeight="1">
      <c r="B108" s="58"/>
      <c r="C108" s="58"/>
      <c r="D108" s="58"/>
      <c r="E108" s="58"/>
      <c r="F108" s="58"/>
      <c r="G108" s="58"/>
      <c r="H108" s="399"/>
      <c r="I108" s="58"/>
      <c r="J108" s="58"/>
      <c r="K108" s="58"/>
      <c r="L108" s="399"/>
      <c r="M108" s="399"/>
      <c r="N108" s="58"/>
      <c r="O108" s="58"/>
      <c r="P108" s="58"/>
      <c r="Q108" s="399"/>
      <c r="R108" s="399"/>
      <c r="S108" s="58"/>
      <c r="T108" s="58"/>
      <c r="U108" s="58"/>
      <c r="V108" s="399"/>
      <c r="W108" s="399"/>
      <c r="X108" s="58"/>
      <c r="Y108" s="58"/>
      <c r="Z108" s="58"/>
      <c r="AA108" s="399"/>
      <c r="AB108" s="399"/>
      <c r="AC108" s="58"/>
      <c r="AD108" s="58"/>
      <c r="AE108" s="58"/>
      <c r="AF108" s="58"/>
      <c r="AG108" s="58"/>
      <c r="AH108" s="58"/>
      <c r="AI108" s="58"/>
      <c r="AJ108" s="58"/>
      <c r="AK108" s="58"/>
    </row>
    <row r="109" spans="2:37" s="118" customFormat="1" ht="15.75" customHeight="1">
      <c r="B109" s="58"/>
      <c r="C109" s="58"/>
      <c r="D109" s="58"/>
      <c r="E109" s="58"/>
      <c r="F109" s="58"/>
      <c r="G109" s="58"/>
      <c r="H109" s="399"/>
      <c r="I109" s="58"/>
      <c r="J109" s="58"/>
      <c r="K109" s="58"/>
      <c r="L109" s="399"/>
      <c r="M109" s="399"/>
      <c r="N109" s="58"/>
      <c r="O109" s="58"/>
      <c r="P109" s="58"/>
      <c r="Q109" s="399"/>
      <c r="R109" s="399"/>
      <c r="S109" s="58"/>
      <c r="T109" s="58"/>
      <c r="U109" s="58"/>
      <c r="V109" s="399"/>
      <c r="W109" s="399"/>
      <c r="X109" s="58"/>
      <c r="Y109" s="58"/>
      <c r="Z109" s="58"/>
      <c r="AA109" s="399"/>
      <c r="AB109" s="399"/>
      <c r="AC109" s="58"/>
      <c r="AD109" s="58"/>
      <c r="AE109" s="58"/>
      <c r="AF109" s="58"/>
      <c r="AG109" s="58"/>
      <c r="AH109" s="58"/>
      <c r="AI109" s="58"/>
      <c r="AJ109" s="58"/>
      <c r="AK109" s="58"/>
    </row>
    <row r="110" spans="2:37" s="118" customFormat="1" ht="15.75" customHeight="1">
      <c r="B110" s="58"/>
      <c r="C110" s="58"/>
      <c r="D110" s="58"/>
      <c r="E110" s="58"/>
      <c r="F110" s="58"/>
      <c r="G110" s="58"/>
      <c r="H110" s="399"/>
      <c r="I110" s="58"/>
      <c r="J110" s="58"/>
      <c r="K110" s="58"/>
      <c r="L110" s="399"/>
      <c r="M110" s="399"/>
      <c r="N110" s="58"/>
      <c r="O110" s="58"/>
      <c r="P110" s="58"/>
      <c r="Q110" s="399"/>
      <c r="R110" s="399"/>
      <c r="S110" s="58"/>
      <c r="T110" s="58"/>
      <c r="U110" s="58"/>
      <c r="V110" s="399"/>
      <c r="W110" s="399"/>
      <c r="X110" s="58"/>
      <c r="Y110" s="58"/>
      <c r="Z110" s="58"/>
      <c r="AA110" s="399"/>
      <c r="AB110" s="399"/>
      <c r="AC110" s="58"/>
      <c r="AD110" s="58"/>
      <c r="AE110" s="58"/>
      <c r="AF110" s="58"/>
      <c r="AG110" s="58"/>
      <c r="AH110" s="58"/>
      <c r="AI110" s="58"/>
      <c r="AJ110" s="58"/>
      <c r="AK110" s="58"/>
    </row>
    <row r="111" spans="2:37" s="118" customFormat="1" ht="15.75" customHeight="1">
      <c r="B111" s="58"/>
      <c r="C111" s="58"/>
      <c r="D111" s="58"/>
      <c r="E111" s="58"/>
      <c r="F111" s="58"/>
      <c r="G111" s="58"/>
      <c r="H111" s="399"/>
      <c r="I111" s="58"/>
      <c r="J111" s="58"/>
      <c r="K111" s="58"/>
      <c r="L111" s="399"/>
      <c r="M111" s="399"/>
      <c r="N111" s="58"/>
      <c r="O111" s="58"/>
      <c r="P111" s="58"/>
      <c r="Q111" s="399"/>
      <c r="R111" s="399"/>
      <c r="S111" s="58"/>
      <c r="T111" s="58"/>
      <c r="U111" s="58"/>
      <c r="V111" s="399"/>
      <c r="W111" s="399"/>
      <c r="X111" s="58"/>
      <c r="Y111" s="58"/>
      <c r="Z111" s="58"/>
      <c r="AA111" s="399"/>
      <c r="AB111" s="399"/>
      <c r="AC111" s="58"/>
      <c r="AD111" s="58"/>
      <c r="AE111" s="58"/>
      <c r="AF111" s="58"/>
      <c r="AG111" s="58"/>
      <c r="AH111" s="58"/>
      <c r="AI111" s="58"/>
      <c r="AJ111" s="58"/>
      <c r="AK111" s="58"/>
    </row>
    <row r="112" spans="2:37" s="118" customFormat="1" ht="15.75" customHeight="1">
      <c r="B112" s="58"/>
      <c r="C112" s="58"/>
      <c r="D112" s="58"/>
      <c r="E112" s="58"/>
      <c r="F112" s="58"/>
      <c r="G112" s="58"/>
      <c r="H112" s="399"/>
      <c r="I112" s="58"/>
      <c r="J112" s="58"/>
      <c r="K112" s="58"/>
      <c r="L112" s="399"/>
      <c r="M112" s="399"/>
      <c r="N112" s="58"/>
      <c r="O112" s="58"/>
      <c r="P112" s="58"/>
      <c r="Q112" s="399"/>
      <c r="R112" s="399"/>
      <c r="S112" s="58"/>
      <c r="T112" s="58"/>
      <c r="U112" s="58"/>
      <c r="V112" s="399"/>
      <c r="W112" s="399"/>
      <c r="X112" s="58"/>
      <c r="Y112" s="58"/>
      <c r="Z112" s="58"/>
      <c r="AA112" s="399"/>
      <c r="AB112" s="399"/>
      <c r="AC112" s="58"/>
      <c r="AD112" s="58"/>
      <c r="AE112" s="58"/>
      <c r="AF112" s="58"/>
      <c r="AG112" s="58"/>
      <c r="AH112" s="58"/>
      <c r="AI112" s="58"/>
      <c r="AJ112" s="58"/>
      <c r="AK112" s="58"/>
    </row>
    <row r="113" spans="2:37" s="118" customFormat="1" ht="15.75" customHeight="1">
      <c r="B113" s="58"/>
      <c r="C113" s="58"/>
      <c r="D113" s="58"/>
      <c r="E113" s="58"/>
      <c r="F113" s="58"/>
      <c r="G113" s="58"/>
      <c r="H113" s="399"/>
      <c r="I113" s="58"/>
      <c r="J113" s="58"/>
      <c r="K113" s="58"/>
      <c r="L113" s="399"/>
      <c r="M113" s="399"/>
      <c r="N113" s="58"/>
      <c r="O113" s="58"/>
      <c r="P113" s="58"/>
      <c r="Q113" s="399"/>
      <c r="R113" s="399"/>
      <c r="S113" s="58"/>
      <c r="T113" s="58"/>
      <c r="U113" s="58"/>
      <c r="V113" s="399"/>
      <c r="W113" s="399"/>
      <c r="X113" s="58"/>
      <c r="Y113" s="58"/>
      <c r="Z113" s="58"/>
      <c r="AA113" s="399"/>
      <c r="AB113" s="399"/>
      <c r="AC113" s="58"/>
      <c r="AD113" s="58"/>
      <c r="AE113" s="58"/>
      <c r="AF113" s="58"/>
      <c r="AG113" s="58"/>
      <c r="AH113" s="58"/>
      <c r="AI113" s="58"/>
      <c r="AJ113" s="58"/>
      <c r="AK113" s="58"/>
    </row>
    <row r="114" spans="2:37" s="118" customFormat="1" ht="15.75" customHeight="1">
      <c r="B114" s="58"/>
      <c r="C114" s="58"/>
      <c r="D114" s="58"/>
      <c r="E114" s="58"/>
      <c r="F114" s="58"/>
      <c r="G114" s="58"/>
      <c r="H114" s="399"/>
      <c r="I114" s="58"/>
      <c r="J114" s="58"/>
      <c r="K114" s="58"/>
      <c r="L114" s="399"/>
      <c r="M114" s="399"/>
      <c r="N114" s="58"/>
      <c r="O114" s="58"/>
      <c r="P114" s="58"/>
      <c r="Q114" s="399"/>
      <c r="R114" s="399"/>
      <c r="S114" s="58"/>
      <c r="T114" s="58"/>
      <c r="U114" s="58"/>
      <c r="V114" s="399"/>
      <c r="W114" s="399"/>
      <c r="X114" s="58"/>
      <c r="Y114" s="58"/>
      <c r="Z114" s="58"/>
      <c r="AA114" s="399"/>
      <c r="AB114" s="399"/>
      <c r="AC114" s="58"/>
      <c r="AD114" s="58"/>
      <c r="AE114" s="58"/>
      <c r="AF114" s="58"/>
      <c r="AG114" s="58"/>
      <c r="AH114" s="58"/>
      <c r="AI114" s="58"/>
      <c r="AJ114" s="58"/>
      <c r="AK114" s="58"/>
    </row>
    <row r="115" spans="2:37" s="118" customFormat="1" ht="15.75" customHeight="1">
      <c r="B115" s="58"/>
      <c r="C115" s="58"/>
      <c r="D115" s="58"/>
      <c r="E115" s="58"/>
      <c r="F115" s="58"/>
      <c r="G115" s="58"/>
      <c r="H115" s="399"/>
      <c r="I115" s="58"/>
      <c r="J115" s="58"/>
      <c r="K115" s="58"/>
      <c r="L115" s="399"/>
      <c r="M115" s="399"/>
      <c r="N115" s="58"/>
      <c r="O115" s="58"/>
      <c r="P115" s="58"/>
      <c r="Q115" s="399"/>
      <c r="R115" s="399"/>
      <c r="S115" s="58"/>
      <c r="T115" s="58"/>
      <c r="U115" s="58"/>
      <c r="V115" s="399"/>
      <c r="W115" s="399"/>
      <c r="X115" s="58"/>
      <c r="Y115" s="58"/>
      <c r="Z115" s="58"/>
      <c r="AA115" s="399"/>
      <c r="AB115" s="399"/>
      <c r="AC115" s="58"/>
      <c r="AD115" s="58"/>
      <c r="AE115" s="58"/>
      <c r="AF115" s="58"/>
      <c r="AG115" s="58"/>
      <c r="AH115" s="58"/>
      <c r="AI115" s="58"/>
      <c r="AJ115" s="58"/>
      <c r="AK115" s="58"/>
    </row>
    <row r="116" spans="2:37" s="118" customFormat="1" ht="15.75" customHeight="1">
      <c r="B116" s="58"/>
      <c r="C116" s="58"/>
      <c r="D116" s="58"/>
      <c r="E116" s="58"/>
      <c r="F116" s="58"/>
      <c r="G116" s="58"/>
      <c r="H116" s="399"/>
      <c r="I116" s="58"/>
      <c r="J116" s="58"/>
      <c r="K116" s="58"/>
      <c r="L116" s="399"/>
      <c r="M116" s="399"/>
      <c r="N116" s="58"/>
      <c r="O116" s="58"/>
      <c r="P116" s="58"/>
      <c r="Q116" s="399"/>
      <c r="R116" s="399"/>
      <c r="S116" s="58"/>
      <c r="T116" s="58"/>
      <c r="U116" s="58"/>
      <c r="V116" s="399"/>
      <c r="W116" s="399"/>
      <c r="X116" s="58"/>
      <c r="Y116" s="58"/>
      <c r="Z116" s="58"/>
      <c r="AA116" s="399"/>
      <c r="AB116" s="399"/>
      <c r="AC116" s="58"/>
      <c r="AD116" s="58"/>
      <c r="AE116" s="58"/>
      <c r="AF116" s="58"/>
      <c r="AG116" s="58"/>
      <c r="AH116" s="58"/>
      <c r="AI116" s="58"/>
      <c r="AJ116" s="58"/>
      <c r="AK116" s="58"/>
    </row>
    <row r="117" spans="2:37" s="118" customFormat="1" ht="15.75" customHeight="1">
      <c r="B117" s="58"/>
      <c r="C117" s="58"/>
      <c r="D117" s="58"/>
      <c r="E117" s="58"/>
      <c r="F117" s="58"/>
      <c r="G117" s="58"/>
      <c r="H117" s="399"/>
      <c r="I117" s="58"/>
      <c r="J117" s="58"/>
      <c r="K117" s="58"/>
      <c r="L117" s="399"/>
      <c r="M117" s="399"/>
      <c r="N117" s="58"/>
      <c r="O117" s="58"/>
      <c r="P117" s="58"/>
      <c r="Q117" s="399"/>
      <c r="R117" s="399"/>
      <c r="S117" s="58"/>
      <c r="T117" s="58"/>
      <c r="U117" s="58"/>
      <c r="V117" s="399"/>
      <c r="W117" s="399"/>
      <c r="X117" s="58"/>
      <c r="Y117" s="58"/>
      <c r="Z117" s="58"/>
      <c r="AA117" s="399"/>
      <c r="AB117" s="399"/>
      <c r="AC117" s="58"/>
      <c r="AD117" s="58"/>
      <c r="AE117" s="58"/>
      <c r="AF117" s="58"/>
      <c r="AG117" s="58"/>
      <c r="AH117" s="58"/>
      <c r="AI117" s="58"/>
      <c r="AJ117" s="58"/>
      <c r="AK117" s="58"/>
    </row>
    <row r="118" spans="2:37" s="118" customFormat="1" ht="15.75" customHeight="1">
      <c r="B118" s="58"/>
      <c r="C118" s="58"/>
      <c r="D118" s="58"/>
      <c r="E118" s="58"/>
      <c r="F118" s="58"/>
      <c r="G118" s="58"/>
      <c r="H118" s="399"/>
      <c r="I118" s="58"/>
      <c r="J118" s="58"/>
      <c r="K118" s="58"/>
      <c r="L118" s="399"/>
      <c r="M118" s="399"/>
      <c r="N118" s="58"/>
      <c r="O118" s="58"/>
      <c r="P118" s="58"/>
      <c r="Q118" s="399"/>
      <c r="R118" s="399"/>
      <c r="S118" s="58"/>
      <c r="T118" s="58"/>
      <c r="U118" s="58"/>
      <c r="V118" s="399"/>
      <c r="W118" s="399"/>
      <c r="X118" s="58"/>
      <c r="Y118" s="58"/>
      <c r="Z118" s="58"/>
      <c r="AA118" s="399"/>
      <c r="AB118" s="399"/>
      <c r="AC118" s="58"/>
      <c r="AD118" s="58"/>
      <c r="AE118" s="58"/>
      <c r="AF118" s="58"/>
      <c r="AG118" s="58"/>
      <c r="AH118" s="58"/>
      <c r="AI118" s="58"/>
      <c r="AJ118" s="58"/>
      <c r="AK118" s="58"/>
    </row>
    <row r="119" spans="2:37" s="118" customFormat="1" ht="15.75" customHeight="1">
      <c r="B119" s="58"/>
      <c r="C119" s="58"/>
      <c r="D119" s="58"/>
      <c r="E119" s="58"/>
      <c r="F119" s="58"/>
      <c r="G119" s="58"/>
      <c r="H119" s="399"/>
      <c r="I119" s="58"/>
      <c r="J119" s="58"/>
      <c r="K119" s="58"/>
      <c r="L119" s="399"/>
      <c r="M119" s="399"/>
      <c r="N119" s="58"/>
      <c r="O119" s="58"/>
      <c r="P119" s="58"/>
      <c r="Q119" s="399"/>
      <c r="R119" s="399"/>
      <c r="S119" s="58"/>
      <c r="T119" s="58"/>
      <c r="U119" s="58"/>
      <c r="V119" s="399"/>
      <c r="W119" s="399"/>
      <c r="X119" s="58"/>
      <c r="Y119" s="58"/>
      <c r="Z119" s="58"/>
      <c r="AA119" s="399"/>
      <c r="AB119" s="399"/>
      <c r="AC119" s="58"/>
      <c r="AD119" s="58"/>
      <c r="AE119" s="58"/>
      <c r="AF119" s="58"/>
      <c r="AG119" s="58"/>
      <c r="AH119" s="58"/>
      <c r="AI119" s="58"/>
      <c r="AJ119" s="58"/>
      <c r="AK119" s="58"/>
    </row>
    <row r="120" spans="2:37" s="118" customFormat="1" ht="15.75" customHeight="1">
      <c r="B120" s="58"/>
      <c r="C120" s="58"/>
      <c r="D120" s="58"/>
      <c r="E120" s="58"/>
      <c r="F120" s="58"/>
      <c r="G120" s="58"/>
      <c r="H120" s="399"/>
      <c r="I120" s="58"/>
      <c r="J120" s="58"/>
      <c r="K120" s="58"/>
      <c r="L120" s="399"/>
      <c r="M120" s="399"/>
      <c r="N120" s="58"/>
      <c r="O120" s="58"/>
      <c r="P120" s="58"/>
      <c r="Q120" s="399"/>
      <c r="R120" s="399"/>
      <c r="S120" s="58"/>
      <c r="T120" s="58"/>
      <c r="U120" s="58"/>
      <c r="V120" s="399"/>
      <c r="W120" s="399"/>
      <c r="X120" s="58"/>
      <c r="Y120" s="58"/>
      <c r="Z120" s="58"/>
      <c r="AA120" s="399"/>
      <c r="AB120" s="399"/>
      <c r="AC120" s="58"/>
      <c r="AD120" s="58"/>
      <c r="AE120" s="58"/>
      <c r="AF120" s="58"/>
      <c r="AG120" s="58"/>
      <c r="AH120" s="58"/>
      <c r="AI120" s="58"/>
      <c r="AJ120" s="58"/>
      <c r="AK120" s="58"/>
    </row>
    <row r="121" spans="2:37" s="118" customFormat="1" ht="15.75" customHeight="1">
      <c r="B121" s="58"/>
      <c r="C121" s="58"/>
      <c r="D121" s="58"/>
      <c r="E121" s="58"/>
      <c r="F121" s="58"/>
      <c r="G121" s="58"/>
      <c r="H121" s="399"/>
      <c r="I121" s="58"/>
      <c r="J121" s="58"/>
      <c r="K121" s="58"/>
      <c r="L121" s="399"/>
      <c r="M121" s="399"/>
      <c r="N121" s="58"/>
      <c r="O121" s="58"/>
      <c r="P121" s="58"/>
      <c r="Q121" s="399"/>
      <c r="R121" s="399"/>
      <c r="S121" s="58"/>
      <c r="T121" s="58"/>
      <c r="U121" s="58"/>
      <c r="V121" s="399"/>
      <c r="W121" s="399"/>
      <c r="X121" s="58"/>
      <c r="Y121" s="58"/>
      <c r="Z121" s="58"/>
      <c r="AA121" s="399"/>
      <c r="AB121" s="399"/>
      <c r="AC121" s="58"/>
      <c r="AD121" s="58"/>
      <c r="AE121" s="58"/>
      <c r="AF121" s="58"/>
      <c r="AG121" s="58"/>
      <c r="AH121" s="58"/>
      <c r="AI121" s="58"/>
      <c r="AJ121" s="58"/>
      <c r="AK121" s="58"/>
    </row>
    <row r="122" spans="2:37" s="118" customFormat="1" ht="15.75" customHeight="1">
      <c r="B122" s="58"/>
      <c r="C122" s="58"/>
      <c r="D122" s="58"/>
      <c r="E122" s="58"/>
      <c r="F122" s="58"/>
      <c r="G122" s="58"/>
      <c r="H122" s="399"/>
      <c r="I122" s="58"/>
      <c r="J122" s="58"/>
      <c r="K122" s="58"/>
      <c r="L122" s="399"/>
      <c r="M122" s="399"/>
      <c r="N122" s="58"/>
      <c r="O122" s="58"/>
      <c r="P122" s="58"/>
      <c r="Q122" s="399"/>
      <c r="R122" s="399"/>
      <c r="S122" s="58"/>
      <c r="T122" s="58"/>
      <c r="U122" s="58"/>
      <c r="V122" s="399"/>
      <c r="W122" s="399"/>
      <c r="X122" s="58"/>
      <c r="Y122" s="58"/>
      <c r="Z122" s="58"/>
      <c r="AA122" s="399"/>
      <c r="AB122" s="399"/>
      <c r="AC122" s="58"/>
      <c r="AD122" s="58"/>
      <c r="AE122" s="58"/>
      <c r="AF122" s="58"/>
      <c r="AG122" s="58"/>
      <c r="AH122" s="58"/>
      <c r="AI122" s="58"/>
      <c r="AJ122" s="58"/>
      <c r="AK122" s="58"/>
    </row>
    <row r="123" spans="2:37" s="118" customFormat="1" ht="15.75" customHeight="1">
      <c r="B123" s="58"/>
      <c r="C123" s="58"/>
      <c r="D123" s="58"/>
      <c r="E123" s="58"/>
      <c r="F123" s="58"/>
      <c r="G123" s="58"/>
      <c r="H123" s="399"/>
      <c r="I123" s="58"/>
      <c r="J123" s="58"/>
      <c r="K123" s="58"/>
      <c r="L123" s="399"/>
      <c r="M123" s="399"/>
      <c r="N123" s="58"/>
      <c r="O123" s="58"/>
      <c r="P123" s="58"/>
      <c r="Q123" s="399"/>
      <c r="R123" s="399"/>
      <c r="S123" s="58"/>
      <c r="T123" s="58"/>
      <c r="U123" s="58"/>
      <c r="V123" s="399"/>
      <c r="W123" s="399"/>
      <c r="X123" s="58"/>
      <c r="Y123" s="58"/>
      <c r="Z123" s="58"/>
      <c r="AA123" s="399"/>
      <c r="AB123" s="399"/>
      <c r="AC123" s="58"/>
      <c r="AD123" s="58"/>
      <c r="AE123" s="58"/>
      <c r="AF123" s="58"/>
      <c r="AG123" s="58"/>
      <c r="AH123" s="58"/>
      <c r="AI123" s="58"/>
      <c r="AJ123" s="58"/>
      <c r="AK123" s="58"/>
    </row>
    <row r="124" spans="2:37" s="118" customFormat="1" ht="15.75" customHeight="1">
      <c r="B124" s="58"/>
      <c r="C124" s="58"/>
      <c r="D124" s="58"/>
      <c r="E124" s="58"/>
      <c r="F124" s="58"/>
      <c r="G124" s="58"/>
      <c r="H124" s="399"/>
      <c r="I124" s="58"/>
      <c r="J124" s="58"/>
      <c r="K124" s="58"/>
      <c r="L124" s="399"/>
      <c r="M124" s="399"/>
      <c r="N124" s="58"/>
      <c r="O124" s="58"/>
      <c r="P124" s="58"/>
      <c r="Q124" s="399"/>
      <c r="R124" s="399"/>
      <c r="S124" s="58"/>
      <c r="T124" s="58"/>
      <c r="U124" s="58"/>
      <c r="V124" s="399"/>
      <c r="W124" s="399"/>
      <c r="X124" s="58"/>
      <c r="Y124" s="58"/>
      <c r="Z124" s="58"/>
      <c r="AA124" s="399"/>
      <c r="AB124" s="399"/>
      <c r="AC124" s="58"/>
      <c r="AD124" s="58"/>
      <c r="AE124" s="58"/>
      <c r="AF124" s="58"/>
      <c r="AG124" s="58"/>
      <c r="AH124" s="58"/>
      <c r="AI124" s="58"/>
      <c r="AJ124" s="58"/>
      <c r="AK124" s="58"/>
    </row>
    <row r="125" spans="2:37" s="118" customFormat="1" ht="15.75" customHeight="1">
      <c r="B125" s="58"/>
      <c r="C125" s="58"/>
      <c r="D125" s="58"/>
      <c r="E125" s="58"/>
      <c r="F125" s="58"/>
      <c r="G125" s="58"/>
      <c r="H125" s="399"/>
      <c r="I125" s="58"/>
      <c r="J125" s="58"/>
      <c r="K125" s="58"/>
      <c r="L125" s="399"/>
      <c r="M125" s="399"/>
      <c r="N125" s="58"/>
      <c r="O125" s="58"/>
      <c r="P125" s="58"/>
      <c r="Q125" s="399"/>
      <c r="R125" s="399"/>
      <c r="S125" s="58"/>
      <c r="T125" s="58"/>
      <c r="U125" s="58"/>
      <c r="V125" s="399"/>
      <c r="W125" s="399"/>
      <c r="X125" s="58"/>
      <c r="Y125" s="58"/>
      <c r="Z125" s="58"/>
      <c r="AA125" s="399"/>
      <c r="AB125" s="399"/>
      <c r="AC125" s="58"/>
      <c r="AD125" s="58"/>
      <c r="AE125" s="58"/>
      <c r="AF125" s="58"/>
      <c r="AG125" s="58"/>
      <c r="AH125" s="58"/>
      <c r="AI125" s="58"/>
      <c r="AJ125" s="58"/>
      <c r="AK125" s="58"/>
    </row>
    <row r="126" spans="2:37" s="118" customFormat="1" ht="15.75" customHeight="1">
      <c r="B126" s="58"/>
      <c r="C126" s="58"/>
      <c r="D126" s="58"/>
      <c r="E126" s="58"/>
      <c r="F126" s="58"/>
      <c r="G126" s="58"/>
      <c r="H126" s="399"/>
      <c r="I126" s="58"/>
      <c r="J126" s="58"/>
      <c r="K126" s="58"/>
      <c r="L126" s="399"/>
      <c r="M126" s="399"/>
      <c r="N126" s="58"/>
      <c r="O126" s="58"/>
      <c r="P126" s="58"/>
      <c r="Q126" s="399"/>
      <c r="R126" s="399"/>
      <c r="S126" s="58"/>
      <c r="T126" s="58"/>
      <c r="U126" s="58"/>
      <c r="V126" s="399"/>
      <c r="W126" s="399"/>
      <c r="X126" s="58"/>
      <c r="Y126" s="58"/>
      <c r="Z126" s="58"/>
      <c r="AA126" s="399"/>
      <c r="AB126" s="399"/>
      <c r="AC126" s="58"/>
      <c r="AD126" s="58"/>
      <c r="AE126" s="58"/>
      <c r="AF126" s="58"/>
      <c r="AG126" s="58"/>
      <c r="AH126" s="58"/>
      <c r="AI126" s="58"/>
      <c r="AJ126" s="58"/>
      <c r="AK126" s="58"/>
    </row>
    <row r="127" spans="2:37" s="118" customFormat="1" ht="15.75" customHeight="1">
      <c r="B127" s="58"/>
      <c r="C127" s="58"/>
      <c r="D127" s="58"/>
      <c r="E127" s="58"/>
      <c r="F127" s="58"/>
      <c r="G127" s="58"/>
      <c r="H127" s="399"/>
      <c r="I127" s="58"/>
      <c r="J127" s="58"/>
      <c r="K127" s="58"/>
      <c r="L127" s="399"/>
      <c r="M127" s="399"/>
      <c r="N127" s="58"/>
      <c r="O127" s="58"/>
      <c r="P127" s="58"/>
      <c r="Q127" s="399"/>
      <c r="R127" s="399"/>
      <c r="S127" s="58"/>
      <c r="T127" s="58"/>
      <c r="U127" s="58"/>
      <c r="V127" s="399"/>
      <c r="W127" s="399"/>
      <c r="X127" s="58"/>
      <c r="Y127" s="58"/>
      <c r="Z127" s="58"/>
      <c r="AA127" s="399"/>
      <c r="AB127" s="399"/>
      <c r="AC127" s="58"/>
      <c r="AD127" s="58"/>
      <c r="AE127" s="58"/>
      <c r="AF127" s="58"/>
      <c r="AG127" s="58"/>
      <c r="AH127" s="58"/>
      <c r="AI127" s="58"/>
      <c r="AJ127" s="58"/>
      <c r="AK127" s="58"/>
    </row>
    <row r="128" spans="2:37" s="118" customFormat="1" ht="15.75" customHeight="1">
      <c r="B128" s="58"/>
      <c r="C128" s="58"/>
      <c r="D128" s="58"/>
      <c r="E128" s="58"/>
      <c r="F128" s="58"/>
      <c r="G128" s="58"/>
      <c r="H128" s="399"/>
      <c r="I128" s="58"/>
      <c r="J128" s="58"/>
      <c r="K128" s="58"/>
      <c r="L128" s="399"/>
      <c r="M128" s="399"/>
      <c r="N128" s="58"/>
      <c r="O128" s="58"/>
      <c r="P128" s="58"/>
      <c r="Q128" s="399"/>
      <c r="R128" s="399"/>
      <c r="S128" s="58"/>
      <c r="T128" s="58"/>
      <c r="U128" s="58"/>
      <c r="V128" s="399"/>
      <c r="W128" s="399"/>
      <c r="X128" s="58"/>
      <c r="Y128" s="58"/>
      <c r="Z128" s="58"/>
      <c r="AA128" s="399"/>
      <c r="AB128" s="399"/>
      <c r="AC128" s="58"/>
      <c r="AD128" s="58"/>
      <c r="AE128" s="58"/>
      <c r="AF128" s="58"/>
      <c r="AG128" s="58"/>
      <c r="AH128" s="58"/>
      <c r="AI128" s="58"/>
      <c r="AJ128" s="58"/>
      <c r="AK128" s="58"/>
    </row>
    <row r="129" spans="2:37" s="118" customFormat="1" ht="15.75" customHeight="1">
      <c r="B129" s="58"/>
      <c r="C129" s="58"/>
      <c r="D129" s="58"/>
      <c r="E129" s="58"/>
      <c r="F129" s="58"/>
      <c r="G129" s="58"/>
      <c r="H129" s="399"/>
      <c r="I129" s="58"/>
      <c r="J129" s="58"/>
      <c r="K129" s="58"/>
      <c r="L129" s="399"/>
      <c r="M129" s="399"/>
      <c r="N129" s="58"/>
      <c r="O129" s="58"/>
      <c r="P129" s="58"/>
      <c r="Q129" s="399"/>
      <c r="R129" s="399"/>
      <c r="S129" s="58"/>
      <c r="T129" s="58"/>
      <c r="U129" s="58"/>
      <c r="V129" s="399"/>
      <c r="W129" s="399"/>
      <c r="X129" s="58"/>
      <c r="Y129" s="58"/>
      <c r="Z129" s="58"/>
      <c r="AA129" s="399"/>
      <c r="AB129" s="399"/>
      <c r="AC129" s="58"/>
      <c r="AD129" s="58"/>
      <c r="AE129" s="58"/>
      <c r="AF129" s="58"/>
      <c r="AG129" s="58"/>
      <c r="AH129" s="58"/>
      <c r="AI129" s="58"/>
      <c r="AJ129" s="58"/>
      <c r="AK129" s="58"/>
    </row>
    <row r="130" spans="2:37" s="118" customFormat="1" ht="15.75" customHeight="1">
      <c r="B130" s="58"/>
      <c r="C130" s="58"/>
      <c r="D130" s="58"/>
      <c r="E130" s="58"/>
      <c r="F130" s="58"/>
      <c r="G130" s="58"/>
      <c r="H130" s="399"/>
      <c r="I130" s="58"/>
      <c r="J130" s="58"/>
      <c r="K130" s="58"/>
      <c r="L130" s="399"/>
      <c r="M130" s="399"/>
      <c r="N130" s="58"/>
      <c r="O130" s="58"/>
      <c r="P130" s="58"/>
      <c r="Q130" s="399"/>
      <c r="R130" s="399"/>
      <c r="S130" s="58"/>
      <c r="T130" s="58"/>
      <c r="U130" s="58"/>
      <c r="V130" s="399"/>
      <c r="W130" s="399"/>
      <c r="X130" s="58"/>
      <c r="Y130" s="58"/>
      <c r="Z130" s="58"/>
      <c r="AA130" s="399"/>
      <c r="AB130" s="399"/>
      <c r="AC130" s="58"/>
      <c r="AD130" s="58"/>
      <c r="AE130" s="58"/>
      <c r="AF130" s="58"/>
      <c r="AG130" s="58"/>
      <c r="AH130" s="58"/>
      <c r="AI130" s="58"/>
      <c r="AJ130" s="58"/>
      <c r="AK130" s="58"/>
    </row>
    <row r="131" spans="2:37" s="118" customFormat="1" ht="15.75" customHeight="1">
      <c r="B131" s="58"/>
      <c r="C131" s="58"/>
      <c r="D131" s="58"/>
      <c r="E131" s="58"/>
      <c r="F131" s="58"/>
      <c r="G131" s="58"/>
      <c r="H131" s="399"/>
      <c r="I131" s="58"/>
      <c r="J131" s="58"/>
      <c r="K131" s="58"/>
      <c r="L131" s="399"/>
      <c r="M131" s="399"/>
      <c r="N131" s="58"/>
      <c r="O131" s="58"/>
      <c r="P131" s="58"/>
      <c r="Q131" s="399"/>
      <c r="R131" s="399"/>
      <c r="S131" s="58"/>
      <c r="T131" s="58"/>
      <c r="U131" s="58"/>
      <c r="V131" s="399"/>
      <c r="W131" s="399"/>
      <c r="X131" s="58"/>
      <c r="Y131" s="58"/>
      <c r="Z131" s="58"/>
      <c r="AA131" s="399"/>
      <c r="AB131" s="399"/>
      <c r="AC131" s="58"/>
      <c r="AD131" s="58"/>
      <c r="AE131" s="58"/>
      <c r="AF131" s="58"/>
      <c r="AG131" s="58"/>
      <c r="AH131" s="58"/>
      <c r="AI131" s="58"/>
      <c r="AJ131" s="58"/>
      <c r="AK131" s="58"/>
    </row>
    <row r="132" spans="2:37" s="118" customFormat="1" ht="15.75" customHeight="1">
      <c r="B132" s="58"/>
      <c r="C132" s="58"/>
      <c r="D132" s="58"/>
      <c r="E132" s="58"/>
      <c r="F132" s="58"/>
      <c r="G132" s="58"/>
      <c r="H132" s="399"/>
      <c r="I132" s="58"/>
      <c r="J132" s="58"/>
      <c r="K132" s="58"/>
      <c r="L132" s="399"/>
      <c r="M132" s="399"/>
      <c r="N132" s="58"/>
      <c r="O132" s="58"/>
      <c r="P132" s="58"/>
      <c r="Q132" s="399"/>
      <c r="R132" s="399"/>
      <c r="S132" s="58"/>
      <c r="T132" s="58"/>
      <c r="U132" s="58"/>
      <c r="V132" s="399"/>
      <c r="W132" s="399"/>
      <c r="X132" s="58"/>
      <c r="Y132" s="58"/>
      <c r="Z132" s="58"/>
      <c r="AA132" s="399"/>
      <c r="AB132" s="399"/>
      <c r="AC132" s="58"/>
      <c r="AD132" s="58"/>
      <c r="AE132" s="58"/>
      <c r="AF132" s="58"/>
      <c r="AG132" s="58"/>
      <c r="AH132" s="58"/>
      <c r="AI132" s="58"/>
      <c r="AJ132" s="58"/>
      <c r="AK132" s="58"/>
    </row>
    <row r="133" spans="2:37" s="118" customFormat="1" ht="15.75" customHeight="1">
      <c r="B133" s="58"/>
      <c r="C133" s="58"/>
      <c r="D133" s="58"/>
      <c r="E133" s="58"/>
      <c r="F133" s="58"/>
      <c r="G133" s="58"/>
      <c r="H133" s="399"/>
      <c r="I133" s="58"/>
      <c r="J133" s="58"/>
      <c r="K133" s="58"/>
      <c r="L133" s="399"/>
      <c r="M133" s="399"/>
      <c r="N133" s="58"/>
      <c r="O133" s="58"/>
      <c r="P133" s="58"/>
      <c r="Q133" s="399"/>
      <c r="R133" s="399"/>
      <c r="S133" s="58"/>
      <c r="T133" s="58"/>
      <c r="U133" s="58"/>
      <c r="V133" s="399"/>
      <c r="W133" s="399"/>
      <c r="X133" s="58"/>
      <c r="Y133" s="58"/>
      <c r="Z133" s="58"/>
      <c r="AA133" s="399"/>
      <c r="AB133" s="399"/>
      <c r="AC133" s="58"/>
      <c r="AD133" s="58"/>
      <c r="AE133" s="58"/>
      <c r="AF133" s="58"/>
      <c r="AG133" s="58"/>
      <c r="AH133" s="58"/>
      <c r="AI133" s="58"/>
      <c r="AJ133" s="58"/>
      <c r="AK133" s="58"/>
    </row>
    <row r="134" spans="2:37" s="118" customFormat="1" ht="15.75" customHeight="1">
      <c r="B134" s="58"/>
      <c r="C134" s="58"/>
      <c r="D134" s="58"/>
      <c r="E134" s="58"/>
      <c r="F134" s="58"/>
      <c r="G134" s="58"/>
      <c r="H134" s="399"/>
      <c r="I134" s="58"/>
      <c r="J134" s="58"/>
      <c r="K134" s="58"/>
      <c r="L134" s="399"/>
      <c r="M134" s="399"/>
      <c r="N134" s="58"/>
      <c r="O134" s="58"/>
      <c r="P134" s="58"/>
      <c r="Q134" s="399"/>
      <c r="R134" s="399"/>
      <c r="S134" s="58"/>
      <c r="T134" s="58"/>
      <c r="U134" s="58"/>
      <c r="V134" s="399"/>
      <c r="W134" s="399"/>
      <c r="X134" s="58"/>
      <c r="Y134" s="58"/>
      <c r="Z134" s="58"/>
      <c r="AA134" s="399"/>
      <c r="AB134" s="399"/>
      <c r="AC134" s="58"/>
      <c r="AD134" s="58"/>
      <c r="AE134" s="58"/>
      <c r="AF134" s="58"/>
      <c r="AG134" s="58"/>
      <c r="AH134" s="58"/>
      <c r="AI134" s="58"/>
      <c r="AJ134" s="58"/>
      <c r="AK134" s="58"/>
    </row>
    <row r="135" spans="2:37" s="118" customFormat="1" ht="15.75" customHeight="1">
      <c r="B135" s="58"/>
      <c r="C135" s="58"/>
      <c r="D135" s="58"/>
      <c r="E135" s="58"/>
      <c r="F135" s="58"/>
      <c r="G135" s="58"/>
      <c r="H135" s="399"/>
      <c r="I135" s="58"/>
      <c r="J135" s="58"/>
      <c r="K135" s="58"/>
      <c r="L135" s="399"/>
      <c r="M135" s="399"/>
      <c r="N135" s="58"/>
      <c r="O135" s="58"/>
      <c r="P135" s="58"/>
      <c r="Q135" s="399"/>
      <c r="R135" s="399"/>
      <c r="S135" s="58"/>
      <c r="T135" s="58"/>
      <c r="U135" s="58"/>
      <c r="V135" s="399"/>
      <c r="W135" s="399"/>
      <c r="X135" s="58"/>
      <c r="Y135" s="58"/>
      <c r="Z135" s="58"/>
      <c r="AA135" s="399"/>
      <c r="AB135" s="399"/>
      <c r="AC135" s="58"/>
      <c r="AD135" s="58"/>
      <c r="AE135" s="58"/>
      <c r="AF135" s="58"/>
      <c r="AG135" s="58"/>
      <c r="AH135" s="58"/>
      <c r="AI135" s="58"/>
      <c r="AJ135" s="58"/>
      <c r="AK135" s="58"/>
    </row>
    <row r="136" spans="2:37" s="118" customFormat="1" ht="15.75" customHeight="1">
      <c r="B136" s="58"/>
      <c r="C136" s="58"/>
      <c r="D136" s="58"/>
      <c r="E136" s="58"/>
      <c r="F136" s="58"/>
      <c r="G136" s="58"/>
      <c r="H136" s="399"/>
      <c r="I136" s="58"/>
      <c r="J136" s="58"/>
      <c r="K136" s="58"/>
      <c r="L136" s="399"/>
      <c r="M136" s="399"/>
      <c r="N136" s="58"/>
      <c r="O136" s="58"/>
      <c r="P136" s="58"/>
      <c r="Q136" s="399"/>
      <c r="R136" s="399"/>
      <c r="S136" s="58"/>
      <c r="T136" s="58"/>
      <c r="U136" s="58"/>
      <c r="V136" s="399"/>
      <c r="W136" s="399"/>
      <c r="X136" s="58"/>
      <c r="Y136" s="58"/>
      <c r="Z136" s="58"/>
      <c r="AA136" s="399"/>
      <c r="AB136" s="399"/>
      <c r="AC136" s="58"/>
      <c r="AD136" s="58"/>
      <c r="AE136" s="58"/>
      <c r="AF136" s="58"/>
      <c r="AG136" s="58"/>
      <c r="AH136" s="58"/>
      <c r="AI136" s="58"/>
      <c r="AJ136" s="58"/>
      <c r="AK136" s="58"/>
    </row>
    <row r="137" spans="2:37" s="118" customFormat="1" ht="15.75" customHeight="1">
      <c r="B137" s="58"/>
      <c r="C137" s="58"/>
      <c r="D137" s="58"/>
      <c r="E137" s="58"/>
      <c r="F137" s="58"/>
      <c r="G137" s="58"/>
      <c r="H137" s="399"/>
      <c r="I137" s="58"/>
      <c r="J137" s="58"/>
      <c r="K137" s="58"/>
      <c r="L137" s="399"/>
      <c r="M137" s="399"/>
      <c r="N137" s="58"/>
      <c r="O137" s="58"/>
      <c r="P137" s="58"/>
      <c r="Q137" s="399"/>
      <c r="R137" s="399"/>
      <c r="S137" s="58"/>
      <c r="T137" s="58"/>
      <c r="U137" s="58"/>
      <c r="V137" s="399"/>
      <c r="W137" s="399"/>
      <c r="X137" s="58"/>
      <c r="Y137" s="58"/>
      <c r="Z137" s="58"/>
      <c r="AA137" s="399"/>
      <c r="AB137" s="399"/>
      <c r="AC137" s="58"/>
      <c r="AD137" s="58"/>
      <c r="AE137" s="58"/>
      <c r="AF137" s="58"/>
      <c r="AG137" s="58"/>
      <c r="AH137" s="58"/>
      <c r="AI137" s="58"/>
      <c r="AJ137" s="58"/>
      <c r="AK137" s="58"/>
    </row>
    <row r="138" spans="2:37" s="118" customFormat="1" ht="15.75" customHeight="1">
      <c r="B138" s="58"/>
      <c r="C138" s="58"/>
      <c r="D138" s="58"/>
      <c r="E138" s="58"/>
      <c r="F138" s="58"/>
      <c r="G138" s="58"/>
      <c r="H138" s="399"/>
      <c r="I138" s="58"/>
      <c r="J138" s="58"/>
      <c r="K138" s="58"/>
      <c r="L138" s="399"/>
      <c r="M138" s="399"/>
      <c r="N138" s="58"/>
      <c r="O138" s="58"/>
      <c r="P138" s="58"/>
      <c r="Q138" s="399"/>
      <c r="R138" s="399"/>
      <c r="S138" s="58"/>
      <c r="T138" s="58"/>
      <c r="U138" s="58"/>
      <c r="V138" s="399"/>
      <c r="W138" s="399"/>
      <c r="X138" s="58"/>
      <c r="Y138" s="58"/>
      <c r="Z138" s="58"/>
      <c r="AA138" s="399"/>
      <c r="AB138" s="399"/>
      <c r="AC138" s="58"/>
      <c r="AD138" s="58"/>
      <c r="AE138" s="58"/>
      <c r="AF138" s="58"/>
      <c r="AG138" s="58"/>
      <c r="AH138" s="58"/>
      <c r="AI138" s="58"/>
      <c r="AJ138" s="58"/>
      <c r="AK138" s="58"/>
    </row>
    <row r="139" spans="2:37" s="118" customFormat="1" ht="15.75" customHeight="1">
      <c r="B139" s="58"/>
      <c r="C139" s="58"/>
      <c r="D139" s="58"/>
      <c r="E139" s="58"/>
      <c r="F139" s="58"/>
      <c r="G139" s="58"/>
      <c r="H139" s="399"/>
      <c r="I139" s="58"/>
      <c r="J139" s="58"/>
      <c r="K139" s="58"/>
      <c r="L139" s="399"/>
      <c r="M139" s="399"/>
      <c r="N139" s="58"/>
      <c r="O139" s="58"/>
      <c r="P139" s="58"/>
      <c r="Q139" s="399"/>
      <c r="R139" s="399"/>
      <c r="S139" s="58"/>
      <c r="T139" s="58"/>
      <c r="U139" s="58"/>
      <c r="V139" s="399"/>
      <c r="W139" s="399"/>
      <c r="X139" s="58"/>
      <c r="Y139" s="58"/>
      <c r="Z139" s="58"/>
      <c r="AA139" s="399"/>
      <c r="AB139" s="399"/>
      <c r="AC139" s="58"/>
      <c r="AD139" s="58"/>
      <c r="AE139" s="58"/>
      <c r="AF139" s="58"/>
      <c r="AG139" s="58"/>
      <c r="AH139" s="58"/>
      <c r="AI139" s="58"/>
      <c r="AJ139" s="58"/>
      <c r="AK139" s="58"/>
    </row>
    <row r="140" spans="2:37" s="118" customFormat="1" ht="15.75" customHeight="1">
      <c r="B140" s="58"/>
      <c r="C140" s="58"/>
      <c r="D140" s="58"/>
      <c r="E140" s="58"/>
      <c r="F140" s="58"/>
      <c r="G140" s="58"/>
      <c r="H140" s="399"/>
      <c r="I140" s="58"/>
      <c r="J140" s="58"/>
      <c r="K140" s="58"/>
      <c r="L140" s="399"/>
      <c r="M140" s="399"/>
      <c r="N140" s="58"/>
      <c r="O140" s="58"/>
      <c r="P140" s="58"/>
      <c r="Q140" s="399"/>
      <c r="R140" s="399"/>
      <c r="S140" s="58"/>
      <c r="T140" s="58"/>
      <c r="U140" s="58"/>
      <c r="V140" s="399"/>
      <c r="W140" s="399"/>
      <c r="X140" s="58"/>
      <c r="Y140" s="58"/>
      <c r="Z140" s="58"/>
      <c r="AA140" s="399"/>
      <c r="AB140" s="399"/>
      <c r="AC140" s="58"/>
      <c r="AD140" s="58"/>
      <c r="AE140" s="58"/>
      <c r="AF140" s="58"/>
      <c r="AG140" s="58"/>
      <c r="AH140" s="58"/>
      <c r="AI140" s="58"/>
      <c r="AJ140" s="58"/>
      <c r="AK140" s="58"/>
    </row>
    <row r="141" spans="2:37" s="118" customFormat="1" ht="15.75" customHeight="1">
      <c r="B141" s="58"/>
      <c r="C141" s="58"/>
      <c r="D141" s="58"/>
      <c r="E141" s="58"/>
      <c r="F141" s="58"/>
      <c r="G141" s="58"/>
      <c r="H141" s="399"/>
      <c r="I141" s="58"/>
      <c r="J141" s="58"/>
      <c r="K141" s="58"/>
      <c r="L141" s="399"/>
      <c r="M141" s="399"/>
      <c r="N141" s="58"/>
      <c r="O141" s="58"/>
      <c r="P141" s="58"/>
      <c r="Q141" s="399"/>
      <c r="R141" s="399"/>
      <c r="S141" s="58"/>
      <c r="T141" s="58"/>
      <c r="U141" s="58"/>
      <c r="V141" s="399"/>
      <c r="W141" s="399"/>
      <c r="X141" s="58"/>
      <c r="Y141" s="58"/>
      <c r="Z141" s="58"/>
      <c r="AA141" s="399"/>
      <c r="AB141" s="399"/>
      <c r="AC141" s="58"/>
      <c r="AD141" s="58"/>
      <c r="AE141" s="58"/>
      <c r="AF141" s="58"/>
      <c r="AG141" s="58"/>
      <c r="AH141" s="58"/>
      <c r="AI141" s="58"/>
      <c r="AJ141" s="58"/>
      <c r="AK141" s="58"/>
    </row>
    <row r="142" spans="2:37" s="118" customFormat="1" ht="15.75" customHeight="1">
      <c r="B142" s="58"/>
      <c r="C142" s="58"/>
      <c r="D142" s="58"/>
      <c r="E142" s="58"/>
      <c r="F142" s="58"/>
      <c r="G142" s="58"/>
      <c r="H142" s="399"/>
      <c r="I142" s="58"/>
      <c r="J142" s="58"/>
      <c r="K142" s="58"/>
      <c r="L142" s="399"/>
      <c r="M142" s="399"/>
      <c r="N142" s="58"/>
      <c r="O142" s="58"/>
      <c r="P142" s="58"/>
      <c r="Q142" s="399"/>
      <c r="R142" s="399"/>
      <c r="S142" s="58"/>
      <c r="T142" s="58"/>
      <c r="U142" s="58"/>
      <c r="V142" s="399"/>
      <c r="W142" s="399"/>
      <c r="X142" s="58"/>
      <c r="Y142" s="58"/>
      <c r="Z142" s="58"/>
      <c r="AA142" s="399"/>
      <c r="AB142" s="399"/>
      <c r="AC142" s="58"/>
      <c r="AD142" s="58"/>
      <c r="AE142" s="58"/>
      <c r="AF142" s="58"/>
      <c r="AG142" s="58"/>
      <c r="AH142" s="58"/>
      <c r="AI142" s="58"/>
      <c r="AJ142" s="58"/>
      <c r="AK142" s="58"/>
    </row>
    <row r="143" spans="2:37" s="118" customFormat="1" ht="15.75" customHeight="1">
      <c r="B143" s="58"/>
      <c r="C143" s="58"/>
      <c r="D143" s="58"/>
      <c r="E143" s="58"/>
      <c r="F143" s="58"/>
      <c r="G143" s="58"/>
      <c r="H143" s="399"/>
      <c r="I143" s="58"/>
      <c r="J143" s="58"/>
      <c r="K143" s="58"/>
      <c r="L143" s="399"/>
      <c r="M143" s="399"/>
      <c r="N143" s="58"/>
      <c r="O143" s="58"/>
      <c r="P143" s="58"/>
      <c r="Q143" s="399"/>
      <c r="R143" s="399"/>
      <c r="S143" s="58"/>
      <c r="T143" s="58"/>
      <c r="U143" s="58"/>
      <c r="V143" s="399"/>
      <c r="W143" s="399"/>
      <c r="X143" s="58"/>
      <c r="Y143" s="58"/>
      <c r="Z143" s="58"/>
      <c r="AA143" s="399"/>
      <c r="AB143" s="399"/>
      <c r="AC143" s="58"/>
      <c r="AD143" s="58"/>
      <c r="AE143" s="58"/>
      <c r="AF143" s="58"/>
      <c r="AG143" s="58"/>
      <c r="AH143" s="58"/>
      <c r="AI143" s="58"/>
      <c r="AJ143" s="58"/>
      <c r="AK143" s="58"/>
    </row>
    <row r="144" spans="2:37" s="118" customFormat="1" ht="15.75" customHeight="1">
      <c r="B144" s="58"/>
      <c r="C144" s="58"/>
      <c r="D144" s="58"/>
      <c r="E144" s="58"/>
      <c r="F144" s="58"/>
      <c r="G144" s="58"/>
      <c r="H144" s="399"/>
      <c r="I144" s="58"/>
      <c r="J144" s="58"/>
      <c r="K144" s="58"/>
      <c r="L144" s="399"/>
      <c r="M144" s="399"/>
      <c r="N144" s="58"/>
      <c r="O144" s="58"/>
      <c r="P144" s="58"/>
      <c r="Q144" s="399"/>
      <c r="R144" s="399"/>
      <c r="S144" s="58"/>
      <c r="T144" s="58"/>
      <c r="U144" s="58"/>
      <c r="V144" s="399"/>
      <c r="W144" s="399"/>
      <c r="X144" s="58"/>
      <c r="Y144" s="58"/>
      <c r="Z144" s="58"/>
      <c r="AA144" s="399"/>
      <c r="AB144" s="399"/>
      <c r="AC144" s="58"/>
      <c r="AD144" s="58"/>
      <c r="AE144" s="58"/>
      <c r="AF144" s="58"/>
      <c r="AG144" s="58"/>
      <c r="AH144" s="58"/>
      <c r="AI144" s="58"/>
      <c r="AJ144" s="58"/>
      <c r="AK144" s="58"/>
    </row>
    <row r="145" spans="2:37" s="118" customFormat="1" ht="15.75" customHeight="1">
      <c r="B145" s="58"/>
      <c r="C145" s="58"/>
      <c r="D145" s="58"/>
      <c r="E145" s="58"/>
      <c r="F145" s="58"/>
      <c r="G145" s="58"/>
      <c r="H145" s="399"/>
      <c r="I145" s="58"/>
      <c r="J145" s="58"/>
      <c r="K145" s="58"/>
      <c r="L145" s="399"/>
      <c r="M145" s="399"/>
      <c r="N145" s="58"/>
      <c r="O145" s="58"/>
      <c r="P145" s="58"/>
      <c r="Q145" s="399"/>
      <c r="R145" s="399"/>
      <c r="S145" s="58"/>
      <c r="T145" s="58"/>
      <c r="U145" s="58"/>
      <c r="V145" s="399"/>
      <c r="W145" s="399"/>
      <c r="X145" s="58"/>
      <c r="Y145" s="58"/>
      <c r="Z145" s="58"/>
      <c r="AA145" s="399"/>
      <c r="AB145" s="399"/>
      <c r="AC145" s="58"/>
      <c r="AD145" s="58"/>
      <c r="AE145" s="58"/>
      <c r="AF145" s="58"/>
      <c r="AG145" s="58"/>
      <c r="AH145" s="58"/>
      <c r="AI145" s="58"/>
      <c r="AJ145" s="58"/>
      <c r="AK145" s="58"/>
    </row>
    <row r="146" spans="2:37" s="118" customFormat="1" ht="15.75" customHeight="1">
      <c r="B146" s="58"/>
      <c r="C146" s="58"/>
      <c r="D146" s="58"/>
      <c r="E146" s="58"/>
      <c r="F146" s="58"/>
      <c r="G146" s="58"/>
      <c r="H146" s="399"/>
      <c r="I146" s="58"/>
      <c r="J146" s="58"/>
      <c r="K146" s="58"/>
      <c r="L146" s="399"/>
      <c r="M146" s="399"/>
      <c r="N146" s="58"/>
      <c r="O146" s="58"/>
      <c r="P146" s="58"/>
      <c r="Q146" s="399"/>
      <c r="R146" s="399"/>
      <c r="S146" s="58"/>
      <c r="T146" s="58"/>
      <c r="U146" s="58"/>
      <c r="V146" s="399"/>
      <c r="W146" s="399"/>
      <c r="X146" s="58"/>
      <c r="Y146" s="58"/>
      <c r="Z146" s="58"/>
      <c r="AA146" s="399"/>
      <c r="AB146" s="399"/>
      <c r="AC146" s="58"/>
      <c r="AD146" s="58"/>
      <c r="AE146" s="58"/>
      <c r="AF146" s="58"/>
      <c r="AG146" s="58"/>
      <c r="AH146" s="58"/>
      <c r="AI146" s="58"/>
      <c r="AJ146" s="58"/>
      <c r="AK146" s="58"/>
    </row>
    <row r="147" spans="2:37" s="118" customFormat="1" ht="15.75" customHeight="1">
      <c r="B147" s="58"/>
      <c r="C147" s="58"/>
      <c r="D147" s="58"/>
      <c r="E147" s="58"/>
      <c r="F147" s="58"/>
      <c r="G147" s="58"/>
      <c r="H147" s="399"/>
      <c r="I147" s="58"/>
      <c r="J147" s="58"/>
      <c r="K147" s="58"/>
      <c r="L147" s="399"/>
      <c r="M147" s="399"/>
      <c r="N147" s="58"/>
      <c r="O147" s="58"/>
      <c r="P147" s="58"/>
      <c r="Q147" s="399"/>
      <c r="R147" s="399"/>
      <c r="S147" s="58"/>
      <c r="T147" s="58"/>
      <c r="U147" s="58"/>
      <c r="V147" s="399"/>
      <c r="W147" s="399"/>
      <c r="X147" s="58"/>
      <c r="Y147" s="58"/>
      <c r="Z147" s="58"/>
      <c r="AA147" s="399"/>
      <c r="AB147" s="399"/>
      <c r="AC147" s="58"/>
      <c r="AD147" s="58"/>
      <c r="AE147" s="58"/>
      <c r="AF147" s="58"/>
      <c r="AG147" s="58"/>
      <c r="AH147" s="58"/>
      <c r="AI147" s="58"/>
      <c r="AJ147" s="58"/>
      <c r="AK147" s="58"/>
    </row>
    <row r="148" spans="2:37" s="118" customFormat="1" ht="15.75" customHeight="1">
      <c r="B148" s="58"/>
      <c r="C148" s="58"/>
      <c r="D148" s="58"/>
      <c r="E148" s="58"/>
      <c r="F148" s="58"/>
      <c r="G148" s="58"/>
      <c r="H148" s="399"/>
      <c r="I148" s="58"/>
      <c r="J148" s="58"/>
      <c r="K148" s="58"/>
      <c r="L148" s="399"/>
      <c r="M148" s="399"/>
      <c r="N148" s="58"/>
      <c r="O148" s="58"/>
      <c r="P148" s="58"/>
      <c r="Q148" s="399"/>
      <c r="R148" s="399"/>
      <c r="S148" s="58"/>
      <c r="T148" s="58"/>
      <c r="U148" s="58"/>
      <c r="V148" s="399"/>
      <c r="W148" s="399"/>
      <c r="X148" s="58"/>
      <c r="Y148" s="58"/>
      <c r="Z148" s="58"/>
      <c r="AA148" s="399"/>
      <c r="AB148" s="399"/>
      <c r="AC148" s="58"/>
      <c r="AD148" s="58"/>
      <c r="AE148" s="58"/>
      <c r="AF148" s="58"/>
      <c r="AG148" s="58"/>
      <c r="AH148" s="58"/>
      <c r="AI148" s="58"/>
      <c r="AJ148" s="58"/>
      <c r="AK148" s="58"/>
    </row>
    <row r="149" spans="2:37" s="118" customFormat="1" ht="15.75" customHeight="1">
      <c r="B149" s="58"/>
      <c r="C149" s="58"/>
      <c r="D149" s="58"/>
      <c r="E149" s="58"/>
      <c r="F149" s="58"/>
      <c r="G149" s="58"/>
      <c r="H149" s="399"/>
      <c r="I149" s="58"/>
      <c r="J149" s="58"/>
      <c r="K149" s="58"/>
      <c r="L149" s="399"/>
      <c r="M149" s="399"/>
      <c r="N149" s="58"/>
      <c r="O149" s="58"/>
      <c r="P149" s="58"/>
      <c r="Q149" s="399"/>
      <c r="R149" s="399"/>
      <c r="S149" s="58"/>
      <c r="T149" s="58"/>
      <c r="U149" s="58"/>
      <c r="V149" s="399"/>
      <c r="W149" s="399"/>
      <c r="X149" s="58"/>
      <c r="Y149" s="58"/>
      <c r="Z149" s="58"/>
      <c r="AA149" s="399"/>
      <c r="AB149" s="399"/>
      <c r="AC149" s="58"/>
      <c r="AD149" s="58"/>
      <c r="AE149" s="58"/>
      <c r="AF149" s="58"/>
      <c r="AG149" s="58"/>
      <c r="AH149" s="58"/>
      <c r="AI149" s="58"/>
      <c r="AJ149" s="58"/>
      <c r="AK149" s="58"/>
    </row>
    <row r="150" spans="2:37" s="118" customFormat="1" ht="15.75" customHeight="1">
      <c r="B150" s="58"/>
      <c r="C150" s="58"/>
      <c r="D150" s="58"/>
      <c r="E150" s="58"/>
      <c r="F150" s="58"/>
      <c r="G150" s="58"/>
      <c r="H150" s="399"/>
      <c r="I150" s="58"/>
      <c r="J150" s="58"/>
      <c r="K150" s="58"/>
      <c r="L150" s="399"/>
      <c r="M150" s="399"/>
      <c r="N150" s="58"/>
      <c r="O150" s="58"/>
      <c r="P150" s="58"/>
      <c r="Q150" s="399"/>
      <c r="R150" s="399"/>
      <c r="S150" s="58"/>
      <c r="T150" s="58"/>
      <c r="U150" s="58"/>
      <c r="V150" s="399"/>
      <c r="W150" s="399"/>
      <c r="X150" s="58"/>
      <c r="Y150" s="58"/>
      <c r="Z150" s="58"/>
      <c r="AA150" s="399"/>
      <c r="AB150" s="399"/>
      <c r="AC150" s="58"/>
      <c r="AD150" s="58"/>
      <c r="AE150" s="58"/>
      <c r="AF150" s="58"/>
      <c r="AG150" s="58"/>
      <c r="AH150" s="58"/>
      <c r="AI150" s="58"/>
      <c r="AJ150" s="58"/>
      <c r="AK150" s="58"/>
    </row>
    <row r="151" spans="2:37" s="118" customFormat="1" ht="15.75" customHeight="1">
      <c r="B151" s="58"/>
      <c r="C151" s="58"/>
      <c r="D151" s="58"/>
      <c r="E151" s="58"/>
      <c r="F151" s="58"/>
      <c r="G151" s="58"/>
      <c r="H151" s="399"/>
      <c r="I151" s="58"/>
      <c r="J151" s="58"/>
      <c r="K151" s="58"/>
      <c r="L151" s="399"/>
      <c r="M151" s="399"/>
      <c r="N151" s="58"/>
      <c r="O151" s="58"/>
      <c r="P151" s="58"/>
      <c r="Q151" s="399"/>
      <c r="R151" s="399"/>
      <c r="S151" s="58"/>
      <c r="T151" s="58"/>
      <c r="U151" s="58"/>
      <c r="V151" s="399"/>
      <c r="W151" s="399"/>
      <c r="X151" s="58"/>
      <c r="Y151" s="58"/>
      <c r="Z151" s="58"/>
      <c r="AA151" s="399"/>
      <c r="AB151" s="399"/>
      <c r="AC151" s="58"/>
      <c r="AD151" s="58"/>
      <c r="AE151" s="58"/>
      <c r="AF151" s="58"/>
      <c r="AG151" s="58"/>
      <c r="AH151" s="58"/>
      <c r="AI151" s="58"/>
      <c r="AJ151" s="58"/>
      <c r="AK151" s="58"/>
    </row>
    <row r="152" spans="2:37" s="118" customFormat="1" ht="15.75" customHeight="1">
      <c r="B152" s="58"/>
      <c r="C152" s="58"/>
      <c r="D152" s="58"/>
      <c r="E152" s="58"/>
      <c r="F152" s="58"/>
      <c r="G152" s="58"/>
      <c r="H152" s="399"/>
      <c r="I152" s="58"/>
      <c r="J152" s="58"/>
      <c r="K152" s="58"/>
      <c r="L152" s="399"/>
      <c r="M152" s="399"/>
      <c r="N152" s="58"/>
      <c r="O152" s="58"/>
      <c r="P152" s="58"/>
      <c r="Q152" s="399"/>
      <c r="R152" s="399"/>
      <c r="S152" s="58"/>
      <c r="T152" s="58"/>
      <c r="U152" s="58"/>
      <c r="V152" s="399"/>
      <c r="W152" s="399"/>
      <c r="X152" s="58"/>
      <c r="Y152" s="58"/>
      <c r="Z152" s="58"/>
      <c r="AA152" s="399"/>
      <c r="AB152" s="399"/>
      <c r="AC152" s="58"/>
      <c r="AD152" s="58"/>
      <c r="AE152" s="58"/>
      <c r="AF152" s="58"/>
      <c r="AG152" s="58"/>
      <c r="AH152" s="58"/>
      <c r="AI152" s="58"/>
      <c r="AJ152" s="58"/>
      <c r="AK152" s="58"/>
    </row>
    <row r="153" spans="2:37" s="118" customFormat="1" ht="15.75" customHeight="1">
      <c r="B153" s="58"/>
      <c r="C153" s="58"/>
      <c r="D153" s="58"/>
      <c r="E153" s="58"/>
      <c r="F153" s="58"/>
      <c r="G153" s="58"/>
      <c r="H153" s="399"/>
      <c r="I153" s="58"/>
      <c r="J153" s="58"/>
      <c r="K153" s="58"/>
      <c r="L153" s="399"/>
      <c r="M153" s="399"/>
      <c r="N153" s="58"/>
      <c r="O153" s="58"/>
      <c r="P153" s="58"/>
      <c r="Q153" s="399"/>
      <c r="R153" s="399"/>
      <c r="S153" s="58"/>
      <c r="T153" s="58"/>
      <c r="U153" s="58"/>
      <c r="V153" s="399"/>
      <c r="W153" s="399"/>
      <c r="X153" s="58"/>
      <c r="Y153" s="58"/>
      <c r="Z153" s="58"/>
      <c r="AA153" s="399"/>
      <c r="AB153" s="399"/>
      <c r="AC153" s="58"/>
      <c r="AD153" s="58"/>
      <c r="AE153" s="58"/>
      <c r="AF153" s="58"/>
      <c r="AG153" s="58"/>
      <c r="AH153" s="58"/>
      <c r="AI153" s="58"/>
      <c r="AJ153" s="58"/>
      <c r="AK153" s="58"/>
    </row>
    <row r="154" spans="2:37" s="118" customFormat="1" ht="15.75" customHeight="1">
      <c r="B154" s="58"/>
      <c r="C154" s="58"/>
      <c r="D154" s="58"/>
      <c r="E154" s="58"/>
      <c r="F154" s="58"/>
      <c r="G154" s="58"/>
      <c r="H154" s="399"/>
      <c r="I154" s="58"/>
      <c r="J154" s="58"/>
      <c r="K154" s="58"/>
      <c r="L154" s="399"/>
      <c r="M154" s="399"/>
      <c r="N154" s="58"/>
      <c r="O154" s="58"/>
      <c r="P154" s="58"/>
      <c r="Q154" s="399"/>
      <c r="R154" s="399"/>
      <c r="S154" s="58"/>
      <c r="T154" s="58"/>
      <c r="U154" s="58"/>
      <c r="V154" s="399"/>
      <c r="W154" s="399"/>
      <c r="X154" s="58"/>
      <c r="Y154" s="58"/>
      <c r="Z154" s="58"/>
      <c r="AA154" s="399"/>
      <c r="AB154" s="399"/>
      <c r="AC154" s="58"/>
      <c r="AD154" s="58"/>
      <c r="AE154" s="58"/>
      <c r="AF154" s="58"/>
      <c r="AG154" s="58"/>
      <c r="AH154" s="58"/>
      <c r="AI154" s="58"/>
      <c r="AJ154" s="58"/>
      <c r="AK154" s="58"/>
    </row>
    <row r="155" spans="2:37" s="118" customFormat="1" ht="15.75" customHeight="1">
      <c r="B155" s="58"/>
      <c r="C155" s="58"/>
      <c r="D155" s="58"/>
      <c r="E155" s="58"/>
      <c r="F155" s="58"/>
      <c r="G155" s="58"/>
      <c r="H155" s="399"/>
      <c r="I155" s="58"/>
      <c r="J155" s="58"/>
      <c r="K155" s="58"/>
      <c r="L155" s="399"/>
      <c r="M155" s="399"/>
      <c r="N155" s="58"/>
      <c r="O155" s="58"/>
      <c r="P155" s="58"/>
      <c r="Q155" s="399"/>
      <c r="R155" s="399"/>
      <c r="S155" s="58"/>
      <c r="T155" s="58"/>
      <c r="U155" s="58"/>
      <c r="V155" s="399"/>
      <c r="W155" s="399"/>
      <c r="X155" s="58"/>
      <c r="Y155" s="58"/>
      <c r="Z155" s="58"/>
      <c r="AA155" s="399"/>
      <c r="AB155" s="399"/>
      <c r="AC155" s="58"/>
      <c r="AD155" s="58"/>
      <c r="AE155" s="58"/>
      <c r="AF155" s="58"/>
      <c r="AG155" s="58"/>
      <c r="AH155" s="58"/>
      <c r="AI155" s="58"/>
      <c r="AJ155" s="58"/>
      <c r="AK155" s="58"/>
    </row>
    <row r="156" spans="2:37" s="118" customFormat="1" ht="15.75" customHeight="1">
      <c r="B156" s="58"/>
      <c r="C156" s="58"/>
      <c r="D156" s="58"/>
      <c r="E156" s="58"/>
      <c r="F156" s="58"/>
      <c r="G156" s="58"/>
      <c r="H156" s="399"/>
      <c r="I156" s="58"/>
      <c r="J156" s="58"/>
      <c r="K156" s="58"/>
      <c r="L156" s="399"/>
      <c r="M156" s="399"/>
      <c r="N156" s="58"/>
      <c r="O156" s="58"/>
      <c r="P156" s="58"/>
      <c r="Q156" s="399"/>
      <c r="R156" s="399"/>
      <c r="S156" s="58"/>
      <c r="T156" s="58"/>
      <c r="U156" s="58"/>
      <c r="V156" s="399"/>
      <c r="W156" s="399"/>
      <c r="X156" s="58"/>
      <c r="Y156" s="58"/>
      <c r="Z156" s="58"/>
      <c r="AA156" s="399"/>
      <c r="AB156" s="399"/>
      <c r="AC156" s="58"/>
      <c r="AD156" s="58"/>
      <c r="AE156" s="58"/>
      <c r="AF156" s="58"/>
      <c r="AG156" s="58"/>
      <c r="AH156" s="58"/>
      <c r="AI156" s="58"/>
      <c r="AJ156" s="58"/>
      <c r="AK156" s="58"/>
    </row>
    <row r="157" spans="2:37" s="118" customFormat="1" ht="15.75" customHeight="1">
      <c r="B157" s="58"/>
      <c r="C157" s="58"/>
      <c r="D157" s="58"/>
      <c r="E157" s="58"/>
      <c r="F157" s="58"/>
      <c r="G157" s="58"/>
      <c r="H157" s="399"/>
      <c r="I157" s="58"/>
      <c r="J157" s="58"/>
      <c r="K157" s="58"/>
      <c r="L157" s="399"/>
      <c r="M157" s="399"/>
      <c r="N157" s="58"/>
      <c r="O157" s="58"/>
      <c r="P157" s="58"/>
      <c r="Q157" s="399"/>
      <c r="R157" s="399"/>
      <c r="S157" s="58"/>
      <c r="T157" s="58"/>
      <c r="U157" s="58"/>
      <c r="V157" s="399"/>
      <c r="W157" s="399"/>
      <c r="X157" s="58"/>
      <c r="Y157" s="58"/>
      <c r="Z157" s="58"/>
      <c r="AA157" s="399"/>
      <c r="AB157" s="399"/>
      <c r="AC157" s="58"/>
      <c r="AD157" s="58"/>
      <c r="AE157" s="58"/>
      <c r="AF157" s="58"/>
      <c r="AG157" s="58"/>
      <c r="AH157" s="58"/>
      <c r="AI157" s="58"/>
      <c r="AJ157" s="58"/>
      <c r="AK157" s="58"/>
    </row>
    <row r="158" spans="2:37" s="118" customFormat="1" ht="15.75" customHeight="1">
      <c r="B158" s="58"/>
      <c r="C158" s="58"/>
      <c r="D158" s="58"/>
      <c r="E158" s="58"/>
      <c r="F158" s="58"/>
      <c r="G158" s="58"/>
      <c r="H158" s="399"/>
      <c r="I158" s="58"/>
      <c r="J158" s="58"/>
      <c r="K158" s="58"/>
      <c r="L158" s="399"/>
      <c r="M158" s="399"/>
      <c r="N158" s="58"/>
      <c r="O158" s="58"/>
      <c r="P158" s="58"/>
      <c r="Q158" s="399"/>
      <c r="R158" s="399"/>
      <c r="S158" s="58"/>
      <c r="T158" s="58"/>
      <c r="U158" s="58"/>
      <c r="V158" s="399"/>
      <c r="W158" s="399"/>
      <c r="X158" s="58"/>
      <c r="Y158" s="58"/>
      <c r="Z158" s="58"/>
      <c r="AA158" s="399"/>
      <c r="AB158" s="399"/>
      <c r="AC158" s="58"/>
      <c r="AD158" s="58"/>
      <c r="AE158" s="58"/>
      <c r="AF158" s="58"/>
      <c r="AG158" s="58"/>
      <c r="AH158" s="58"/>
      <c r="AI158" s="58"/>
      <c r="AJ158" s="58"/>
      <c r="AK158" s="58"/>
    </row>
    <row r="159" spans="2:37" s="118" customFormat="1" ht="15.75" customHeight="1">
      <c r="B159" s="58"/>
      <c r="C159" s="58"/>
      <c r="D159" s="58"/>
      <c r="E159" s="58"/>
      <c r="F159" s="58"/>
      <c r="G159" s="58"/>
      <c r="H159" s="399"/>
      <c r="I159" s="58"/>
      <c r="J159" s="58"/>
      <c r="K159" s="58"/>
      <c r="L159" s="399"/>
      <c r="M159" s="399"/>
      <c r="N159" s="58"/>
      <c r="O159" s="58"/>
      <c r="P159" s="58"/>
      <c r="Q159" s="399"/>
      <c r="R159" s="399"/>
      <c r="S159" s="58"/>
      <c r="T159" s="58"/>
      <c r="U159" s="58"/>
      <c r="V159" s="399"/>
      <c r="W159" s="399"/>
      <c r="X159" s="58"/>
      <c r="Y159" s="58"/>
      <c r="Z159" s="58"/>
      <c r="AA159" s="399"/>
      <c r="AB159" s="399"/>
      <c r="AC159" s="58"/>
      <c r="AD159" s="58"/>
      <c r="AE159" s="58"/>
      <c r="AF159" s="58"/>
      <c r="AG159" s="58"/>
      <c r="AH159" s="58"/>
      <c r="AI159" s="58"/>
      <c r="AJ159" s="58"/>
      <c r="AK159" s="58"/>
    </row>
    <row r="160" spans="2:37" s="118" customFormat="1" ht="15.75" customHeight="1">
      <c r="B160" s="58"/>
      <c r="C160" s="58"/>
      <c r="D160" s="58"/>
      <c r="E160" s="58"/>
      <c r="F160" s="58"/>
      <c r="G160" s="58"/>
      <c r="H160" s="399"/>
      <c r="I160" s="58"/>
      <c r="J160" s="58"/>
      <c r="K160" s="58"/>
      <c r="L160" s="399"/>
      <c r="M160" s="399"/>
      <c r="N160" s="58"/>
      <c r="O160" s="58"/>
      <c r="P160" s="58"/>
      <c r="Q160" s="399"/>
      <c r="R160" s="399"/>
      <c r="S160" s="58"/>
      <c r="T160" s="58"/>
      <c r="U160" s="58"/>
      <c r="V160" s="399"/>
      <c r="W160" s="399"/>
      <c r="X160" s="58"/>
      <c r="Y160" s="58"/>
      <c r="Z160" s="58"/>
      <c r="AA160" s="399"/>
      <c r="AB160" s="399"/>
      <c r="AC160" s="58"/>
      <c r="AD160" s="58"/>
      <c r="AE160" s="58"/>
      <c r="AF160" s="58"/>
      <c r="AG160" s="58"/>
      <c r="AH160" s="58"/>
      <c r="AI160" s="58"/>
      <c r="AJ160" s="58"/>
      <c r="AK160" s="58"/>
    </row>
    <row r="161" spans="2:37" s="118" customFormat="1" ht="15.75" customHeight="1">
      <c r="B161" s="58"/>
      <c r="C161" s="58"/>
      <c r="D161" s="58"/>
      <c r="E161" s="58"/>
      <c r="F161" s="58"/>
      <c r="G161" s="58"/>
      <c r="H161" s="399"/>
      <c r="I161" s="58"/>
      <c r="J161" s="58"/>
      <c r="K161" s="58"/>
      <c r="L161" s="399"/>
      <c r="M161" s="399"/>
      <c r="N161" s="58"/>
      <c r="O161" s="58"/>
      <c r="P161" s="58"/>
      <c r="Q161" s="399"/>
      <c r="R161" s="399"/>
      <c r="S161" s="58"/>
      <c r="T161" s="58"/>
      <c r="U161" s="58"/>
      <c r="V161" s="399"/>
      <c r="W161" s="399"/>
      <c r="X161" s="58"/>
      <c r="Y161" s="58"/>
      <c r="Z161" s="58"/>
      <c r="AA161" s="399"/>
      <c r="AB161" s="399"/>
      <c r="AC161" s="58"/>
      <c r="AD161" s="58"/>
      <c r="AE161" s="58"/>
      <c r="AF161" s="58"/>
      <c r="AG161" s="58"/>
      <c r="AH161" s="58"/>
      <c r="AI161" s="58"/>
      <c r="AJ161" s="58"/>
      <c r="AK161" s="58"/>
    </row>
    <row r="162" spans="2:37" s="118" customFormat="1" ht="15.75" customHeight="1">
      <c r="B162" s="58"/>
      <c r="C162" s="58"/>
      <c r="D162" s="58"/>
      <c r="E162" s="58"/>
      <c r="F162" s="58"/>
      <c r="G162" s="58"/>
      <c r="H162" s="399"/>
      <c r="I162" s="58"/>
      <c r="J162" s="58"/>
      <c r="K162" s="58"/>
      <c r="L162" s="399"/>
      <c r="M162" s="399"/>
      <c r="N162" s="58"/>
      <c r="O162" s="58"/>
      <c r="P162" s="58"/>
      <c r="Q162" s="399"/>
      <c r="R162" s="399"/>
      <c r="S162" s="58"/>
      <c r="T162" s="58"/>
      <c r="U162" s="58"/>
      <c r="V162" s="399"/>
      <c r="W162" s="399"/>
      <c r="X162" s="58"/>
      <c r="Y162" s="58"/>
      <c r="Z162" s="58"/>
      <c r="AA162" s="399"/>
      <c r="AB162" s="399"/>
      <c r="AC162" s="58"/>
      <c r="AD162" s="58"/>
      <c r="AE162" s="58"/>
      <c r="AF162" s="58"/>
      <c r="AG162" s="58"/>
      <c r="AH162" s="58"/>
      <c r="AI162" s="58"/>
      <c r="AJ162" s="58"/>
      <c r="AK162" s="58"/>
    </row>
    <row r="163" spans="2:37" s="118" customFormat="1" ht="15.75" customHeight="1">
      <c r="B163" s="58"/>
      <c r="C163" s="58"/>
      <c r="D163" s="58"/>
      <c r="E163" s="58"/>
      <c r="F163" s="58"/>
      <c r="G163" s="58"/>
      <c r="H163" s="399"/>
      <c r="I163" s="58"/>
      <c r="J163" s="58"/>
      <c r="K163" s="58"/>
      <c r="L163" s="399"/>
      <c r="M163" s="399"/>
      <c r="N163" s="58"/>
      <c r="O163" s="58"/>
      <c r="P163" s="58"/>
      <c r="Q163" s="399"/>
      <c r="R163" s="399"/>
      <c r="S163" s="58"/>
      <c r="T163" s="58"/>
      <c r="U163" s="58"/>
      <c r="V163" s="399"/>
      <c r="W163" s="399"/>
      <c r="X163" s="58"/>
      <c r="Y163" s="58"/>
      <c r="Z163" s="58"/>
      <c r="AA163" s="399"/>
      <c r="AB163" s="399"/>
      <c r="AC163" s="58"/>
      <c r="AD163" s="58"/>
      <c r="AE163" s="58"/>
      <c r="AF163" s="58"/>
      <c r="AG163" s="58"/>
      <c r="AH163" s="58"/>
      <c r="AI163" s="58"/>
      <c r="AJ163" s="58"/>
      <c r="AK163" s="58"/>
    </row>
    <row r="164" spans="2:37" s="118" customFormat="1" ht="15.75" customHeight="1">
      <c r="B164" s="58"/>
      <c r="C164" s="58"/>
      <c r="D164" s="58"/>
      <c r="E164" s="58"/>
      <c r="F164" s="58"/>
      <c r="G164" s="58"/>
      <c r="H164" s="399"/>
      <c r="I164" s="58"/>
      <c r="J164" s="58"/>
      <c r="K164" s="58"/>
      <c r="L164" s="399"/>
      <c r="M164" s="399"/>
      <c r="N164" s="58"/>
      <c r="O164" s="58"/>
      <c r="P164" s="58"/>
      <c r="Q164" s="399"/>
      <c r="R164" s="399"/>
      <c r="S164" s="58"/>
      <c r="T164" s="58"/>
      <c r="U164" s="58"/>
      <c r="V164" s="399"/>
      <c r="W164" s="399"/>
      <c r="X164" s="58"/>
      <c r="Y164" s="58"/>
      <c r="Z164" s="58"/>
      <c r="AA164" s="399"/>
      <c r="AB164" s="399"/>
      <c r="AC164" s="58"/>
      <c r="AD164" s="58"/>
      <c r="AE164" s="58"/>
      <c r="AF164" s="58"/>
      <c r="AG164" s="58"/>
      <c r="AH164" s="58"/>
      <c r="AI164" s="58"/>
      <c r="AJ164" s="58"/>
      <c r="AK164" s="58"/>
    </row>
    <row r="165" spans="2:37" s="118" customFormat="1" ht="15.75" customHeight="1">
      <c r="B165" s="58"/>
      <c r="C165" s="58"/>
      <c r="D165" s="58"/>
      <c r="E165" s="58"/>
      <c r="F165" s="58"/>
      <c r="G165" s="58"/>
      <c r="H165" s="399"/>
      <c r="I165" s="58"/>
      <c r="J165" s="58"/>
      <c r="K165" s="58"/>
      <c r="L165" s="399"/>
      <c r="M165" s="399"/>
      <c r="N165" s="58"/>
      <c r="O165" s="58"/>
      <c r="P165" s="58"/>
      <c r="Q165" s="399"/>
      <c r="R165" s="399"/>
      <c r="S165" s="58"/>
      <c r="T165" s="58"/>
      <c r="U165" s="58"/>
      <c r="V165" s="399"/>
      <c r="W165" s="399"/>
      <c r="X165" s="58"/>
      <c r="Y165" s="58"/>
      <c r="Z165" s="58"/>
      <c r="AA165" s="399"/>
      <c r="AB165" s="399"/>
      <c r="AC165" s="58"/>
      <c r="AD165" s="58"/>
      <c r="AE165" s="58"/>
      <c r="AF165" s="58"/>
      <c r="AG165" s="58"/>
      <c r="AH165" s="58"/>
      <c r="AI165" s="58"/>
      <c r="AJ165" s="58"/>
      <c r="AK165" s="58"/>
    </row>
    <row r="166" spans="2:37" s="118" customFormat="1" ht="15.75" customHeight="1">
      <c r="B166" s="58"/>
      <c r="C166" s="58"/>
      <c r="D166" s="58"/>
      <c r="E166" s="58"/>
      <c r="F166" s="58"/>
      <c r="G166" s="58"/>
      <c r="H166" s="399"/>
      <c r="I166" s="58"/>
      <c r="J166" s="58"/>
      <c r="K166" s="58"/>
      <c r="L166" s="399"/>
      <c r="M166" s="399"/>
      <c r="N166" s="58"/>
      <c r="O166" s="58"/>
      <c r="P166" s="58"/>
      <c r="Q166" s="399"/>
      <c r="R166" s="399"/>
      <c r="S166" s="58"/>
      <c r="T166" s="58"/>
      <c r="U166" s="58"/>
      <c r="V166" s="399"/>
      <c r="W166" s="399"/>
      <c r="X166" s="58"/>
      <c r="Y166" s="58"/>
      <c r="Z166" s="58"/>
      <c r="AA166" s="399"/>
      <c r="AB166" s="399"/>
      <c r="AC166" s="58"/>
      <c r="AD166" s="58"/>
      <c r="AE166" s="58"/>
      <c r="AF166" s="58"/>
      <c r="AG166" s="58"/>
      <c r="AH166" s="58"/>
      <c r="AI166" s="58"/>
      <c r="AJ166" s="58"/>
      <c r="AK166" s="58"/>
    </row>
    <row r="167" spans="2:37" s="118" customFormat="1" ht="15.75" customHeight="1">
      <c r="B167" s="58"/>
      <c r="C167" s="58"/>
      <c r="D167" s="58"/>
      <c r="E167" s="58"/>
      <c r="F167" s="58"/>
      <c r="G167" s="58"/>
      <c r="H167" s="399"/>
      <c r="I167" s="58"/>
      <c r="J167" s="58"/>
      <c r="K167" s="58"/>
      <c r="L167" s="399"/>
      <c r="M167" s="399"/>
      <c r="N167" s="58"/>
      <c r="O167" s="58"/>
      <c r="P167" s="58"/>
      <c r="Q167" s="399"/>
      <c r="R167" s="399"/>
      <c r="S167" s="58"/>
      <c r="T167" s="58"/>
      <c r="U167" s="58"/>
      <c r="V167" s="399"/>
      <c r="W167" s="399"/>
      <c r="X167" s="58"/>
      <c r="Y167" s="58"/>
      <c r="Z167" s="58"/>
      <c r="AA167" s="399"/>
      <c r="AB167" s="399"/>
      <c r="AC167" s="58"/>
      <c r="AD167" s="58"/>
      <c r="AE167" s="58"/>
      <c r="AF167" s="58"/>
      <c r="AG167" s="58"/>
      <c r="AH167" s="58"/>
      <c r="AI167" s="58"/>
      <c r="AJ167" s="58"/>
      <c r="AK167" s="58"/>
    </row>
    <row r="168" spans="2:37" s="118" customFormat="1" ht="15.75" customHeight="1">
      <c r="B168" s="58"/>
      <c r="C168" s="58"/>
      <c r="D168" s="58"/>
      <c r="E168" s="58"/>
      <c r="F168" s="58"/>
      <c r="G168" s="58"/>
      <c r="H168" s="399"/>
      <c r="I168" s="58"/>
      <c r="J168" s="58"/>
      <c r="K168" s="58"/>
      <c r="L168" s="399"/>
      <c r="M168" s="399"/>
      <c r="N168" s="58"/>
      <c r="O168" s="58"/>
      <c r="P168" s="58"/>
      <c r="Q168" s="399"/>
      <c r="R168" s="399"/>
      <c r="S168" s="58"/>
      <c r="T168" s="58"/>
      <c r="U168" s="58"/>
      <c r="V168" s="399"/>
      <c r="W168" s="399"/>
      <c r="X168" s="58"/>
      <c r="Y168" s="58"/>
      <c r="Z168" s="58"/>
      <c r="AA168" s="399"/>
      <c r="AB168" s="399"/>
      <c r="AC168" s="58"/>
      <c r="AD168" s="58"/>
      <c r="AE168" s="58"/>
      <c r="AF168" s="58"/>
      <c r="AG168" s="58"/>
      <c r="AH168" s="58"/>
      <c r="AI168" s="58"/>
      <c r="AJ168" s="58"/>
      <c r="AK168" s="58"/>
    </row>
    <row r="169" spans="2:37" s="118" customFormat="1" ht="15.75" customHeight="1">
      <c r="B169" s="58"/>
      <c r="C169" s="58"/>
      <c r="D169" s="58"/>
      <c r="E169" s="58"/>
      <c r="F169" s="58"/>
      <c r="G169" s="58"/>
      <c r="H169" s="399"/>
      <c r="I169" s="58"/>
      <c r="J169" s="58"/>
      <c r="K169" s="58"/>
      <c r="L169" s="399"/>
      <c r="M169" s="399"/>
      <c r="N169" s="58"/>
      <c r="O169" s="58"/>
      <c r="P169" s="58"/>
      <c r="Q169" s="399"/>
      <c r="R169" s="399"/>
      <c r="S169" s="58"/>
      <c r="T169" s="58"/>
      <c r="U169" s="58"/>
      <c r="V169" s="399"/>
      <c r="W169" s="399"/>
      <c r="X169" s="58"/>
      <c r="Y169" s="58"/>
      <c r="Z169" s="58"/>
      <c r="AA169" s="399"/>
      <c r="AB169" s="399"/>
      <c r="AC169" s="58"/>
      <c r="AD169" s="58"/>
      <c r="AE169" s="58"/>
      <c r="AF169" s="58"/>
      <c r="AG169" s="58"/>
      <c r="AH169" s="58"/>
      <c r="AI169" s="58"/>
      <c r="AJ169" s="58"/>
      <c r="AK169" s="58"/>
    </row>
    <row r="170" spans="2:37" s="118" customFormat="1" ht="15.75" customHeight="1">
      <c r="B170" s="58"/>
      <c r="C170" s="58"/>
      <c r="D170" s="58"/>
      <c r="E170" s="58"/>
      <c r="F170" s="58"/>
      <c r="G170" s="58"/>
      <c r="H170" s="399"/>
      <c r="I170" s="58"/>
      <c r="J170" s="58"/>
      <c r="K170" s="58"/>
      <c r="L170" s="399"/>
      <c r="M170" s="399"/>
      <c r="N170" s="58"/>
      <c r="O170" s="58"/>
      <c r="P170" s="58"/>
      <c r="Q170" s="399"/>
      <c r="R170" s="399"/>
      <c r="S170" s="58"/>
      <c r="T170" s="58"/>
      <c r="U170" s="58"/>
      <c r="V170" s="399"/>
      <c r="W170" s="399"/>
      <c r="X170" s="58"/>
      <c r="Y170" s="58"/>
      <c r="Z170" s="58"/>
      <c r="AA170" s="399"/>
      <c r="AB170" s="399"/>
      <c r="AC170" s="58"/>
      <c r="AD170" s="58"/>
      <c r="AE170" s="58"/>
      <c r="AF170" s="58"/>
      <c r="AG170" s="58"/>
      <c r="AH170" s="58"/>
      <c r="AI170" s="58"/>
      <c r="AJ170" s="58"/>
      <c r="AK170" s="58"/>
    </row>
    <row r="171" spans="2:37" s="118" customFormat="1" ht="15.75" customHeight="1">
      <c r="B171" s="58"/>
      <c r="C171" s="58"/>
      <c r="D171" s="58"/>
      <c r="E171" s="58"/>
      <c r="F171" s="58"/>
      <c r="G171" s="58"/>
      <c r="H171" s="399"/>
      <c r="I171" s="58"/>
      <c r="J171" s="58"/>
      <c r="K171" s="58"/>
      <c r="L171" s="399"/>
      <c r="M171" s="399"/>
      <c r="N171" s="58"/>
      <c r="O171" s="58"/>
      <c r="P171" s="58"/>
      <c r="Q171" s="399"/>
      <c r="R171" s="399"/>
      <c r="S171" s="58"/>
      <c r="T171" s="58"/>
      <c r="U171" s="58"/>
      <c r="V171" s="399"/>
      <c r="W171" s="399"/>
      <c r="X171" s="58"/>
      <c r="Y171" s="58"/>
      <c r="Z171" s="58"/>
      <c r="AA171" s="399"/>
      <c r="AB171" s="399"/>
      <c r="AC171" s="58"/>
      <c r="AD171" s="58"/>
      <c r="AE171" s="58"/>
      <c r="AF171" s="58"/>
      <c r="AG171" s="58"/>
      <c r="AH171" s="58"/>
      <c r="AI171" s="58"/>
      <c r="AJ171" s="58"/>
      <c r="AK171" s="58"/>
    </row>
    <row r="172" spans="2:37" s="118" customFormat="1" ht="15.75" customHeight="1">
      <c r="B172" s="58"/>
      <c r="C172" s="58"/>
      <c r="D172" s="58"/>
      <c r="E172" s="58"/>
      <c r="F172" s="58"/>
      <c r="G172" s="58"/>
      <c r="H172" s="399"/>
      <c r="I172" s="58"/>
      <c r="J172" s="58"/>
      <c r="K172" s="58"/>
      <c r="L172" s="399"/>
      <c r="M172" s="399"/>
      <c r="N172" s="58"/>
      <c r="O172" s="58"/>
      <c r="P172" s="58"/>
      <c r="Q172" s="399"/>
      <c r="R172" s="399"/>
      <c r="S172" s="58"/>
      <c r="T172" s="58"/>
      <c r="U172" s="58"/>
      <c r="V172" s="399"/>
      <c r="W172" s="399"/>
      <c r="X172" s="58"/>
      <c r="Y172" s="58"/>
      <c r="Z172" s="58"/>
      <c r="AA172" s="399"/>
      <c r="AB172" s="399"/>
      <c r="AC172" s="58"/>
      <c r="AD172" s="58"/>
      <c r="AE172" s="58"/>
      <c r="AF172" s="58"/>
      <c r="AG172" s="58"/>
      <c r="AH172" s="58"/>
      <c r="AI172" s="58"/>
      <c r="AJ172" s="58"/>
      <c r="AK172" s="58"/>
    </row>
    <row r="173" spans="2:37" s="118" customFormat="1" ht="15.75" customHeight="1">
      <c r="B173" s="58"/>
      <c r="C173" s="58"/>
      <c r="D173" s="58"/>
      <c r="E173" s="58"/>
      <c r="F173" s="58"/>
      <c r="G173" s="58"/>
      <c r="H173" s="399"/>
      <c r="I173" s="58"/>
      <c r="J173" s="58"/>
      <c r="K173" s="58"/>
      <c r="L173" s="399"/>
      <c r="M173" s="399"/>
      <c r="N173" s="58"/>
      <c r="O173" s="58"/>
      <c r="P173" s="58"/>
      <c r="Q173" s="399"/>
      <c r="R173" s="399"/>
      <c r="S173" s="58"/>
      <c r="T173" s="58"/>
      <c r="U173" s="58"/>
      <c r="V173" s="399"/>
      <c r="W173" s="399"/>
      <c r="X173" s="58"/>
      <c r="Y173" s="58"/>
      <c r="Z173" s="58"/>
      <c r="AA173" s="399"/>
      <c r="AB173" s="399"/>
      <c r="AC173" s="58"/>
      <c r="AD173" s="58"/>
      <c r="AE173" s="58"/>
      <c r="AF173" s="58"/>
      <c r="AG173" s="58"/>
      <c r="AH173" s="58"/>
      <c r="AI173" s="58"/>
      <c r="AJ173" s="58"/>
      <c r="AK173" s="58"/>
    </row>
    <row r="174" spans="2:37" s="118" customFormat="1" ht="15.75" customHeight="1">
      <c r="B174" s="58"/>
      <c r="C174" s="58"/>
      <c r="D174" s="58"/>
      <c r="E174" s="58"/>
      <c r="F174" s="58"/>
      <c r="G174" s="58"/>
      <c r="H174" s="399"/>
      <c r="I174" s="58"/>
      <c r="J174" s="58"/>
      <c r="K174" s="58"/>
      <c r="L174" s="399"/>
      <c r="M174" s="399"/>
      <c r="N174" s="58"/>
      <c r="O174" s="58"/>
      <c r="P174" s="58"/>
      <c r="Q174" s="399"/>
      <c r="R174" s="399"/>
      <c r="S174" s="58"/>
      <c r="T174" s="58"/>
      <c r="U174" s="58"/>
      <c r="V174" s="399"/>
      <c r="W174" s="399"/>
      <c r="X174" s="58"/>
      <c r="Y174" s="58"/>
      <c r="Z174" s="58"/>
      <c r="AA174" s="399"/>
      <c r="AB174" s="399"/>
      <c r="AC174" s="58"/>
      <c r="AD174" s="58"/>
      <c r="AE174" s="58"/>
      <c r="AF174" s="58"/>
      <c r="AG174" s="58"/>
      <c r="AH174" s="58"/>
      <c r="AI174" s="58"/>
      <c r="AJ174" s="58"/>
      <c r="AK174" s="58"/>
    </row>
    <row r="175" spans="2:37" s="118" customFormat="1" ht="15.75" customHeight="1">
      <c r="B175" s="58"/>
      <c r="C175" s="58"/>
      <c r="D175" s="58"/>
      <c r="E175" s="58"/>
      <c r="F175" s="58"/>
      <c r="G175" s="58"/>
      <c r="H175" s="399"/>
      <c r="I175" s="58"/>
      <c r="J175" s="58"/>
      <c r="K175" s="58"/>
      <c r="L175" s="399"/>
      <c r="M175" s="399"/>
      <c r="N175" s="58"/>
      <c r="O175" s="58"/>
      <c r="P175" s="58"/>
      <c r="Q175" s="399"/>
      <c r="R175" s="399"/>
      <c r="S175" s="58"/>
      <c r="T175" s="58"/>
      <c r="U175" s="58"/>
      <c r="V175" s="399"/>
      <c r="W175" s="399"/>
      <c r="X175" s="58"/>
      <c r="Y175" s="58"/>
      <c r="Z175" s="58"/>
      <c r="AA175" s="399"/>
      <c r="AB175" s="399"/>
      <c r="AC175" s="58"/>
      <c r="AD175" s="58"/>
      <c r="AE175" s="58"/>
      <c r="AF175" s="58"/>
      <c r="AG175" s="58"/>
      <c r="AH175" s="58"/>
      <c r="AI175" s="58"/>
      <c r="AJ175" s="58"/>
      <c r="AK175" s="58"/>
    </row>
    <row r="176" spans="2:37" s="118" customFormat="1" ht="15.75" customHeight="1">
      <c r="B176" s="58"/>
      <c r="C176" s="58"/>
      <c r="D176" s="58"/>
      <c r="E176" s="58"/>
      <c r="F176" s="58"/>
      <c r="G176" s="58"/>
      <c r="H176" s="399"/>
      <c r="I176" s="58"/>
      <c r="J176" s="58"/>
      <c r="K176" s="58"/>
      <c r="L176" s="399"/>
      <c r="M176" s="399"/>
      <c r="N176" s="58"/>
      <c r="O176" s="58"/>
      <c r="P176" s="58"/>
      <c r="Q176" s="399"/>
      <c r="R176" s="399"/>
      <c r="S176" s="58"/>
      <c r="T176" s="58"/>
      <c r="U176" s="58"/>
      <c r="V176" s="399"/>
      <c r="W176" s="399"/>
      <c r="X176" s="58"/>
      <c r="Y176" s="58"/>
      <c r="Z176" s="58"/>
      <c r="AA176" s="399"/>
      <c r="AB176" s="399"/>
      <c r="AC176" s="58"/>
      <c r="AD176" s="58"/>
      <c r="AE176" s="58"/>
      <c r="AF176" s="58"/>
      <c r="AG176" s="58"/>
      <c r="AH176" s="58"/>
      <c r="AI176" s="58"/>
      <c r="AJ176" s="58"/>
      <c r="AK176" s="58"/>
    </row>
    <row r="177" spans="2:37" s="118" customFormat="1" ht="15.75" customHeight="1">
      <c r="B177" s="58"/>
      <c r="C177" s="58"/>
      <c r="D177" s="58"/>
      <c r="E177" s="58"/>
      <c r="F177" s="58"/>
      <c r="G177" s="58"/>
      <c r="H177" s="399"/>
      <c r="I177" s="58"/>
      <c r="J177" s="58"/>
      <c r="K177" s="58"/>
      <c r="L177" s="399"/>
      <c r="M177" s="399"/>
      <c r="N177" s="58"/>
      <c r="O177" s="58"/>
      <c r="P177" s="58"/>
      <c r="Q177" s="399"/>
      <c r="R177" s="399"/>
      <c r="S177" s="58"/>
      <c r="T177" s="58"/>
      <c r="U177" s="58"/>
      <c r="V177" s="399"/>
      <c r="W177" s="399"/>
      <c r="X177" s="58"/>
      <c r="Y177" s="58"/>
      <c r="Z177" s="58"/>
      <c r="AA177" s="399"/>
      <c r="AB177" s="399"/>
      <c r="AC177" s="58"/>
      <c r="AD177" s="58"/>
      <c r="AE177" s="58"/>
      <c r="AF177" s="58"/>
      <c r="AG177" s="58"/>
      <c r="AH177" s="58"/>
      <c r="AI177" s="58"/>
      <c r="AJ177" s="58"/>
      <c r="AK177" s="58"/>
    </row>
    <row r="178" spans="2:37" s="118" customFormat="1" ht="15.75" customHeight="1">
      <c r="B178" s="58"/>
      <c r="C178" s="58"/>
      <c r="D178" s="58"/>
      <c r="E178" s="58"/>
      <c r="F178" s="58"/>
      <c r="G178" s="58"/>
      <c r="H178" s="399"/>
      <c r="I178" s="58"/>
      <c r="J178" s="58"/>
      <c r="K178" s="58"/>
      <c r="L178" s="399"/>
      <c r="M178" s="399"/>
      <c r="N178" s="58"/>
      <c r="O178" s="58"/>
      <c r="P178" s="58"/>
      <c r="Q178" s="399"/>
      <c r="R178" s="399"/>
      <c r="S178" s="58"/>
      <c r="T178" s="58"/>
      <c r="U178" s="58"/>
      <c r="V178" s="399"/>
      <c r="W178" s="399"/>
      <c r="X178" s="58"/>
      <c r="Y178" s="58"/>
      <c r="Z178" s="58"/>
      <c r="AA178" s="399"/>
      <c r="AB178" s="399"/>
      <c r="AC178" s="58"/>
      <c r="AD178" s="58"/>
      <c r="AE178" s="58"/>
      <c r="AF178" s="58"/>
      <c r="AG178" s="58"/>
      <c r="AH178" s="58"/>
      <c r="AI178" s="58"/>
      <c r="AJ178" s="58"/>
      <c r="AK178" s="58"/>
    </row>
    <row r="179" spans="2:37" s="118" customFormat="1" ht="15.75" customHeight="1">
      <c r="B179" s="58"/>
      <c r="C179" s="58"/>
      <c r="D179" s="58"/>
      <c r="E179" s="58"/>
      <c r="F179" s="58"/>
      <c r="G179" s="58"/>
      <c r="H179" s="399"/>
      <c r="I179" s="58"/>
      <c r="J179" s="58"/>
      <c r="K179" s="58"/>
      <c r="L179" s="399"/>
      <c r="M179" s="399"/>
      <c r="N179" s="58"/>
      <c r="O179" s="58"/>
      <c r="P179" s="58"/>
      <c r="Q179" s="399"/>
      <c r="R179" s="399"/>
      <c r="S179" s="58"/>
      <c r="T179" s="58"/>
      <c r="U179" s="58"/>
      <c r="V179" s="399"/>
      <c r="W179" s="399"/>
      <c r="X179" s="58"/>
      <c r="Y179" s="58"/>
      <c r="Z179" s="58"/>
      <c r="AA179" s="399"/>
      <c r="AB179" s="399"/>
      <c r="AC179" s="58"/>
      <c r="AD179" s="58"/>
      <c r="AE179" s="58"/>
      <c r="AF179" s="58"/>
      <c r="AG179" s="58"/>
      <c r="AH179" s="58"/>
      <c r="AI179" s="58"/>
      <c r="AJ179" s="58"/>
      <c r="AK179" s="58"/>
    </row>
    <row r="180" spans="2:37" s="118" customFormat="1" ht="15.75" customHeight="1">
      <c r="B180" s="58"/>
      <c r="C180" s="58"/>
      <c r="D180" s="58"/>
      <c r="E180" s="58"/>
      <c r="F180" s="58"/>
      <c r="G180" s="58"/>
      <c r="H180" s="399"/>
      <c r="I180" s="58"/>
      <c r="J180" s="58"/>
      <c r="K180" s="58"/>
      <c r="L180" s="399"/>
      <c r="M180" s="399"/>
      <c r="N180" s="58"/>
      <c r="O180" s="58"/>
      <c r="P180" s="58"/>
      <c r="Q180" s="399"/>
      <c r="R180" s="399"/>
      <c r="S180" s="58"/>
      <c r="T180" s="58"/>
      <c r="U180" s="58"/>
      <c r="V180" s="399"/>
      <c r="W180" s="399"/>
      <c r="X180" s="58"/>
      <c r="Y180" s="58"/>
      <c r="Z180" s="58"/>
      <c r="AA180" s="399"/>
      <c r="AB180" s="399"/>
      <c r="AC180" s="58"/>
      <c r="AD180" s="58"/>
      <c r="AE180" s="58"/>
      <c r="AF180" s="58"/>
      <c r="AG180" s="58"/>
      <c r="AH180" s="58"/>
      <c r="AI180" s="58"/>
      <c r="AJ180" s="58"/>
      <c r="AK180" s="58"/>
    </row>
    <row r="181" spans="2:37" s="118" customFormat="1" ht="15.75" customHeight="1">
      <c r="B181" s="58"/>
      <c r="C181" s="58"/>
      <c r="D181" s="58"/>
      <c r="E181" s="58"/>
      <c r="F181" s="58"/>
      <c r="G181" s="58"/>
      <c r="H181" s="399"/>
      <c r="I181" s="58"/>
      <c r="J181" s="58"/>
      <c r="K181" s="58"/>
      <c r="L181" s="399"/>
      <c r="M181" s="399"/>
      <c r="N181" s="58"/>
      <c r="O181" s="58"/>
      <c r="P181" s="58"/>
      <c r="Q181" s="399"/>
      <c r="R181" s="399"/>
      <c r="S181" s="58"/>
      <c r="T181" s="58"/>
      <c r="U181" s="58"/>
      <c r="V181" s="399"/>
      <c r="W181" s="399"/>
      <c r="X181" s="58"/>
      <c r="Y181" s="58"/>
      <c r="Z181" s="58"/>
      <c r="AA181" s="399"/>
      <c r="AB181" s="399"/>
      <c r="AC181" s="58"/>
      <c r="AD181" s="58"/>
      <c r="AE181" s="58"/>
      <c r="AF181" s="58"/>
      <c r="AG181" s="58"/>
      <c r="AH181" s="58"/>
      <c r="AI181" s="58"/>
      <c r="AJ181" s="58"/>
      <c r="AK181" s="58"/>
    </row>
    <row r="182" spans="2:37" s="118" customFormat="1" ht="15.75" customHeight="1">
      <c r="B182" s="58"/>
      <c r="C182" s="58"/>
      <c r="D182" s="58"/>
      <c r="E182" s="58"/>
      <c r="F182" s="58"/>
      <c r="G182" s="58"/>
      <c r="H182" s="399"/>
      <c r="I182" s="58"/>
      <c r="J182" s="58"/>
      <c r="K182" s="58"/>
      <c r="L182" s="399"/>
      <c r="M182" s="399"/>
      <c r="N182" s="58"/>
      <c r="O182" s="58"/>
      <c r="P182" s="58"/>
      <c r="Q182" s="399"/>
      <c r="R182" s="399"/>
      <c r="S182" s="58"/>
      <c r="T182" s="58"/>
      <c r="U182" s="58"/>
      <c r="V182" s="399"/>
      <c r="W182" s="399"/>
      <c r="X182" s="58"/>
      <c r="Y182" s="58"/>
      <c r="Z182" s="58"/>
      <c r="AA182" s="399"/>
      <c r="AB182" s="399"/>
      <c r="AC182" s="58"/>
      <c r="AD182" s="58"/>
      <c r="AE182" s="58"/>
      <c r="AF182" s="58"/>
      <c r="AG182" s="58"/>
      <c r="AH182" s="58"/>
      <c r="AI182" s="58"/>
      <c r="AJ182" s="58"/>
      <c r="AK182" s="58"/>
    </row>
    <row r="183" spans="2:37" s="118" customFormat="1" ht="15.75" customHeight="1">
      <c r="B183" s="58"/>
      <c r="C183" s="58"/>
      <c r="D183" s="58"/>
      <c r="E183" s="58"/>
      <c r="F183" s="58"/>
      <c r="G183" s="58"/>
      <c r="H183" s="399"/>
      <c r="I183" s="58"/>
      <c r="J183" s="58"/>
      <c r="K183" s="58"/>
      <c r="L183" s="399"/>
      <c r="M183" s="399"/>
      <c r="N183" s="58"/>
      <c r="O183" s="58"/>
      <c r="P183" s="58"/>
      <c r="Q183" s="399"/>
      <c r="R183" s="399"/>
      <c r="S183" s="58"/>
      <c r="T183" s="58"/>
      <c r="U183" s="58"/>
      <c r="V183" s="399"/>
      <c r="W183" s="399"/>
      <c r="X183" s="58"/>
      <c r="Y183" s="58"/>
      <c r="Z183" s="58"/>
      <c r="AA183" s="399"/>
      <c r="AB183" s="399"/>
      <c r="AC183" s="58"/>
      <c r="AD183" s="58"/>
      <c r="AE183" s="58"/>
      <c r="AF183" s="58"/>
      <c r="AG183" s="58"/>
      <c r="AH183" s="58"/>
      <c r="AI183" s="58"/>
      <c r="AJ183" s="58"/>
      <c r="AK183" s="58"/>
    </row>
    <row r="184" spans="2:37" s="118" customFormat="1" ht="15.75" customHeight="1">
      <c r="B184" s="58"/>
      <c r="C184" s="58"/>
      <c r="D184" s="58"/>
      <c r="E184" s="58"/>
      <c r="F184" s="58"/>
      <c r="G184" s="58"/>
      <c r="H184" s="399"/>
      <c r="I184" s="58"/>
      <c r="J184" s="58"/>
      <c r="K184" s="58"/>
      <c r="L184" s="399"/>
      <c r="M184" s="399"/>
      <c r="N184" s="58"/>
      <c r="O184" s="58"/>
      <c r="P184" s="58"/>
      <c r="Q184" s="399"/>
      <c r="R184" s="399"/>
      <c r="S184" s="58"/>
      <c r="T184" s="58"/>
      <c r="U184" s="58"/>
      <c r="V184" s="399"/>
      <c r="W184" s="399"/>
      <c r="X184" s="58"/>
      <c r="Y184" s="58"/>
      <c r="Z184" s="58"/>
      <c r="AA184" s="399"/>
      <c r="AB184" s="399"/>
      <c r="AC184" s="58"/>
      <c r="AD184" s="58"/>
      <c r="AE184" s="58"/>
      <c r="AF184" s="58"/>
      <c r="AG184" s="58"/>
      <c r="AH184" s="58"/>
      <c r="AI184" s="58"/>
      <c r="AJ184" s="58"/>
      <c r="AK184" s="58"/>
    </row>
    <row r="185" spans="2:37" s="118" customFormat="1" ht="15.75" customHeight="1">
      <c r="B185" s="58"/>
      <c r="C185" s="58"/>
      <c r="D185" s="58"/>
      <c r="E185" s="58"/>
      <c r="F185" s="58"/>
      <c r="G185" s="58"/>
      <c r="H185" s="399"/>
      <c r="I185" s="58"/>
      <c r="J185" s="58"/>
      <c r="K185" s="58"/>
      <c r="L185" s="399"/>
      <c r="M185" s="399"/>
      <c r="N185" s="58"/>
      <c r="O185" s="58"/>
      <c r="P185" s="58"/>
      <c r="Q185" s="399"/>
      <c r="R185" s="399"/>
      <c r="S185" s="58"/>
      <c r="T185" s="58"/>
      <c r="U185" s="58"/>
      <c r="V185" s="399"/>
      <c r="W185" s="399"/>
      <c r="X185" s="58"/>
      <c r="Y185" s="58"/>
      <c r="Z185" s="58"/>
      <c r="AA185" s="399"/>
      <c r="AB185" s="399"/>
      <c r="AC185" s="58"/>
      <c r="AD185" s="58"/>
      <c r="AE185" s="58"/>
      <c r="AF185" s="58"/>
      <c r="AG185" s="58"/>
      <c r="AH185" s="58"/>
      <c r="AI185" s="58"/>
      <c r="AJ185" s="58"/>
      <c r="AK185" s="58"/>
    </row>
    <row r="186" spans="2:37" s="118" customFormat="1" ht="15.75" customHeight="1">
      <c r="B186" s="58"/>
      <c r="C186" s="58"/>
      <c r="D186" s="58"/>
      <c r="E186" s="58"/>
      <c r="F186" s="58"/>
      <c r="G186" s="58"/>
      <c r="H186" s="399"/>
      <c r="I186" s="58"/>
      <c r="J186" s="58"/>
      <c r="K186" s="58"/>
      <c r="L186" s="399"/>
      <c r="M186" s="399"/>
      <c r="N186" s="58"/>
      <c r="O186" s="58"/>
      <c r="P186" s="58"/>
      <c r="Q186" s="399"/>
      <c r="R186" s="399"/>
      <c r="S186" s="58"/>
      <c r="T186" s="58"/>
      <c r="U186" s="58"/>
      <c r="V186" s="399"/>
      <c r="W186" s="399"/>
      <c r="X186" s="58"/>
      <c r="Y186" s="58"/>
      <c r="Z186" s="58"/>
      <c r="AA186" s="399"/>
      <c r="AB186" s="399"/>
      <c r="AC186" s="58"/>
      <c r="AD186" s="58"/>
      <c r="AE186" s="58"/>
      <c r="AF186" s="58"/>
      <c r="AG186" s="58"/>
      <c r="AH186" s="58"/>
      <c r="AI186" s="58"/>
      <c r="AJ186" s="58"/>
      <c r="AK186" s="58"/>
    </row>
    <row r="187" spans="2:37" s="118" customFormat="1" ht="15.75" customHeight="1">
      <c r="B187" s="58"/>
      <c r="C187" s="58"/>
      <c r="D187" s="58"/>
      <c r="E187" s="58"/>
      <c r="F187" s="58"/>
      <c r="G187" s="58"/>
      <c r="H187" s="399"/>
      <c r="I187" s="58"/>
      <c r="J187" s="58"/>
      <c r="K187" s="58"/>
      <c r="L187" s="399"/>
      <c r="M187" s="399"/>
      <c r="N187" s="58"/>
      <c r="O187" s="58"/>
      <c r="P187" s="58"/>
      <c r="Q187" s="399"/>
      <c r="R187" s="399"/>
      <c r="S187" s="58"/>
      <c r="T187" s="58"/>
      <c r="U187" s="58"/>
      <c r="V187" s="399"/>
      <c r="W187" s="399"/>
      <c r="X187" s="58"/>
      <c r="Y187" s="58"/>
      <c r="Z187" s="58"/>
      <c r="AA187" s="399"/>
      <c r="AB187" s="399"/>
      <c r="AC187" s="58"/>
      <c r="AD187" s="58"/>
      <c r="AE187" s="58"/>
      <c r="AF187" s="58"/>
      <c r="AG187" s="58"/>
      <c r="AH187" s="58"/>
      <c r="AI187" s="58"/>
      <c r="AJ187" s="58"/>
      <c r="AK187" s="58"/>
    </row>
    <row r="188" spans="2:37" s="118" customFormat="1" ht="15.75" customHeight="1">
      <c r="B188" s="58"/>
      <c r="C188" s="58"/>
      <c r="D188" s="58"/>
      <c r="E188" s="58"/>
      <c r="F188" s="58"/>
      <c r="G188" s="58"/>
      <c r="H188" s="399"/>
      <c r="I188" s="58"/>
      <c r="J188" s="58"/>
      <c r="K188" s="58"/>
      <c r="L188" s="399"/>
      <c r="M188" s="399"/>
      <c r="N188" s="58"/>
      <c r="O188" s="58"/>
      <c r="P188" s="58"/>
      <c r="Q188" s="399"/>
      <c r="R188" s="399"/>
      <c r="S188" s="58"/>
      <c r="T188" s="58"/>
      <c r="U188" s="58"/>
      <c r="V188" s="399"/>
      <c r="W188" s="399"/>
      <c r="X188" s="58"/>
      <c r="Y188" s="58"/>
      <c r="Z188" s="58"/>
      <c r="AA188" s="399"/>
      <c r="AB188" s="399"/>
      <c r="AC188" s="58"/>
      <c r="AD188" s="58"/>
      <c r="AE188" s="58"/>
      <c r="AF188" s="58"/>
      <c r="AG188" s="58"/>
      <c r="AH188" s="58"/>
      <c r="AI188" s="58"/>
      <c r="AJ188" s="58"/>
      <c r="AK188" s="58"/>
    </row>
    <row r="189" spans="2:37" s="118" customFormat="1" ht="15.75" customHeight="1">
      <c r="B189" s="58"/>
      <c r="C189" s="58"/>
      <c r="D189" s="58"/>
      <c r="E189" s="58"/>
      <c r="F189" s="58"/>
      <c r="G189" s="58"/>
      <c r="H189" s="399"/>
      <c r="I189" s="58"/>
      <c r="J189" s="58"/>
      <c r="K189" s="58"/>
      <c r="L189" s="399"/>
      <c r="M189" s="399"/>
      <c r="N189" s="58"/>
      <c r="O189" s="58"/>
      <c r="P189" s="58"/>
      <c r="Q189" s="399"/>
      <c r="R189" s="399"/>
      <c r="S189" s="58"/>
      <c r="T189" s="58"/>
      <c r="U189" s="58"/>
      <c r="V189" s="399"/>
      <c r="W189" s="399"/>
      <c r="X189" s="58"/>
      <c r="Y189" s="58"/>
      <c r="Z189" s="58"/>
      <c r="AA189" s="399"/>
      <c r="AB189" s="399"/>
      <c r="AC189" s="58"/>
      <c r="AD189" s="58"/>
      <c r="AE189" s="58"/>
      <c r="AF189" s="58"/>
      <c r="AG189" s="58"/>
      <c r="AH189" s="58"/>
      <c r="AI189" s="58"/>
      <c r="AJ189" s="58"/>
      <c r="AK189" s="58"/>
    </row>
    <row r="190" spans="2:37" s="118" customFormat="1" ht="15.75" customHeight="1">
      <c r="B190" s="58"/>
      <c r="C190" s="58"/>
      <c r="D190" s="58"/>
      <c r="E190" s="58"/>
      <c r="F190" s="58"/>
      <c r="G190" s="58"/>
      <c r="H190" s="399"/>
      <c r="I190" s="58"/>
      <c r="J190" s="58"/>
      <c r="K190" s="58"/>
      <c r="L190" s="399"/>
      <c r="M190" s="399"/>
      <c r="N190" s="58"/>
      <c r="O190" s="58"/>
      <c r="P190" s="58"/>
      <c r="Q190" s="399"/>
      <c r="R190" s="399"/>
      <c r="S190" s="58"/>
      <c r="T190" s="58"/>
      <c r="U190" s="58"/>
      <c r="V190" s="399"/>
      <c r="W190" s="399"/>
      <c r="X190" s="58"/>
      <c r="Y190" s="58"/>
      <c r="Z190" s="58"/>
      <c r="AA190" s="399"/>
      <c r="AB190" s="399"/>
      <c r="AC190" s="58"/>
      <c r="AD190" s="58"/>
      <c r="AE190" s="58"/>
      <c r="AF190" s="58"/>
      <c r="AG190" s="58"/>
      <c r="AH190" s="58"/>
      <c r="AI190" s="58"/>
      <c r="AJ190" s="58"/>
      <c r="AK190" s="58"/>
    </row>
    <row r="191" spans="2:37" s="118" customFormat="1" ht="15.75" customHeight="1">
      <c r="B191" s="58"/>
      <c r="C191" s="58"/>
      <c r="D191" s="58"/>
      <c r="E191" s="58"/>
      <c r="F191" s="58"/>
      <c r="G191" s="58"/>
      <c r="H191" s="399"/>
      <c r="I191" s="58"/>
      <c r="J191" s="58"/>
      <c r="K191" s="58"/>
      <c r="L191" s="399"/>
      <c r="M191" s="399"/>
      <c r="N191" s="58"/>
      <c r="O191" s="58"/>
      <c r="P191" s="58"/>
      <c r="Q191" s="399"/>
      <c r="R191" s="399"/>
      <c r="S191" s="58"/>
      <c r="T191" s="58"/>
      <c r="U191" s="58"/>
      <c r="V191" s="399"/>
      <c r="W191" s="399"/>
      <c r="X191" s="58"/>
      <c r="Y191" s="58"/>
      <c r="Z191" s="58"/>
      <c r="AA191" s="399"/>
      <c r="AB191" s="399"/>
      <c r="AC191" s="58"/>
      <c r="AD191" s="58"/>
      <c r="AE191" s="58"/>
      <c r="AF191" s="58"/>
      <c r="AG191" s="58"/>
      <c r="AH191" s="58"/>
      <c r="AI191" s="58"/>
      <c r="AJ191" s="58"/>
      <c r="AK191" s="58"/>
    </row>
    <row r="192" spans="2:37" s="118" customFormat="1" ht="15.75" customHeight="1">
      <c r="B192" s="58"/>
      <c r="C192" s="58"/>
      <c r="D192" s="58"/>
      <c r="E192" s="58"/>
      <c r="F192" s="58"/>
      <c r="G192" s="58"/>
      <c r="H192" s="399"/>
      <c r="I192" s="58"/>
      <c r="J192" s="58"/>
      <c r="K192" s="58"/>
      <c r="L192" s="399"/>
      <c r="M192" s="399"/>
      <c r="N192" s="58"/>
      <c r="O192" s="58"/>
      <c r="P192" s="58"/>
      <c r="Q192" s="399"/>
      <c r="R192" s="399"/>
      <c r="S192" s="58"/>
      <c r="T192" s="58"/>
      <c r="U192" s="58"/>
      <c r="V192" s="399"/>
      <c r="W192" s="399"/>
      <c r="X192" s="58"/>
      <c r="Y192" s="58"/>
      <c r="Z192" s="58"/>
      <c r="AA192" s="399"/>
      <c r="AB192" s="399"/>
      <c r="AC192" s="58"/>
      <c r="AD192" s="58"/>
      <c r="AE192" s="58"/>
      <c r="AF192" s="58"/>
      <c r="AG192" s="58"/>
      <c r="AH192" s="58"/>
      <c r="AI192" s="58"/>
      <c r="AJ192" s="58"/>
      <c r="AK192" s="58"/>
    </row>
    <row r="193" spans="2:37" s="118" customFormat="1" ht="15.75" customHeight="1">
      <c r="B193" s="58"/>
      <c r="C193" s="58"/>
      <c r="D193" s="58"/>
      <c r="E193" s="58"/>
      <c r="F193" s="58"/>
      <c r="G193" s="58"/>
      <c r="H193" s="399"/>
      <c r="I193" s="58"/>
      <c r="J193" s="58"/>
      <c r="K193" s="58"/>
      <c r="L193" s="399"/>
      <c r="M193" s="399"/>
      <c r="N193" s="58"/>
      <c r="O193" s="58"/>
      <c r="P193" s="58"/>
      <c r="Q193" s="399"/>
      <c r="R193" s="399"/>
      <c r="S193" s="58"/>
      <c r="T193" s="58"/>
      <c r="U193" s="58"/>
      <c r="V193" s="399"/>
      <c r="W193" s="399"/>
      <c r="X193" s="58"/>
      <c r="Y193" s="58"/>
      <c r="Z193" s="58"/>
      <c r="AA193" s="399"/>
      <c r="AB193" s="399"/>
      <c r="AC193" s="58"/>
      <c r="AD193" s="58"/>
      <c r="AE193" s="58"/>
      <c r="AF193" s="58"/>
      <c r="AG193" s="58"/>
      <c r="AH193" s="58"/>
      <c r="AI193" s="58"/>
      <c r="AJ193" s="58"/>
      <c r="AK193" s="58"/>
    </row>
    <row r="194" spans="2:37" s="118" customFormat="1" ht="15.75" customHeight="1">
      <c r="B194" s="58"/>
      <c r="C194" s="58"/>
      <c r="D194" s="58"/>
      <c r="E194" s="58"/>
      <c r="F194" s="58"/>
      <c r="G194" s="58"/>
      <c r="H194" s="399"/>
      <c r="I194" s="58"/>
      <c r="J194" s="58"/>
      <c r="K194" s="58"/>
      <c r="L194" s="399"/>
      <c r="M194" s="399"/>
      <c r="N194" s="58"/>
      <c r="O194" s="58"/>
      <c r="P194" s="58"/>
      <c r="Q194" s="399"/>
      <c r="R194" s="399"/>
      <c r="S194" s="58"/>
      <c r="T194" s="58"/>
      <c r="U194" s="58"/>
      <c r="V194" s="399"/>
      <c r="W194" s="399"/>
      <c r="X194" s="58"/>
      <c r="Y194" s="58"/>
      <c r="Z194" s="58"/>
      <c r="AA194" s="399"/>
      <c r="AB194" s="399"/>
      <c r="AC194" s="58"/>
      <c r="AD194" s="58"/>
      <c r="AE194" s="58"/>
      <c r="AF194" s="58"/>
      <c r="AG194" s="58"/>
      <c r="AH194" s="58"/>
      <c r="AI194" s="58"/>
      <c r="AJ194" s="58"/>
      <c r="AK194" s="58"/>
    </row>
    <row r="195" spans="2:37" s="118" customFormat="1" ht="15.75" customHeight="1">
      <c r="B195" s="58"/>
      <c r="C195" s="58"/>
      <c r="D195" s="58"/>
      <c r="E195" s="58"/>
      <c r="F195" s="58"/>
      <c r="G195" s="58"/>
      <c r="H195" s="399"/>
      <c r="I195" s="58"/>
      <c r="J195" s="58"/>
      <c r="K195" s="58"/>
      <c r="L195" s="399"/>
      <c r="M195" s="399"/>
      <c r="N195" s="58"/>
      <c r="O195" s="58"/>
      <c r="P195" s="58"/>
      <c r="Q195" s="399"/>
      <c r="R195" s="399"/>
      <c r="S195" s="58"/>
      <c r="T195" s="58"/>
      <c r="U195" s="58"/>
      <c r="V195" s="399"/>
      <c r="W195" s="399"/>
      <c r="X195" s="58"/>
      <c r="Y195" s="58"/>
      <c r="Z195" s="58"/>
      <c r="AA195" s="399"/>
      <c r="AB195" s="399"/>
      <c r="AC195" s="58"/>
      <c r="AD195" s="58"/>
      <c r="AE195" s="58"/>
      <c r="AF195" s="58"/>
      <c r="AG195" s="58"/>
      <c r="AH195" s="58"/>
      <c r="AI195" s="58"/>
      <c r="AJ195" s="58"/>
      <c r="AK195" s="58"/>
    </row>
    <row r="196" spans="2:37" s="118" customFormat="1" ht="15.75" customHeight="1">
      <c r="B196" s="58"/>
      <c r="C196" s="58"/>
      <c r="D196" s="58"/>
      <c r="E196" s="58"/>
      <c r="F196" s="58"/>
      <c r="G196" s="58"/>
      <c r="H196" s="399"/>
      <c r="I196" s="58"/>
      <c r="J196" s="58"/>
      <c r="K196" s="58"/>
      <c r="L196" s="399"/>
      <c r="M196" s="399"/>
      <c r="N196" s="58"/>
      <c r="O196" s="58"/>
      <c r="P196" s="58"/>
      <c r="Q196" s="399"/>
      <c r="R196" s="399"/>
      <c r="S196" s="58"/>
      <c r="T196" s="58"/>
      <c r="U196" s="58"/>
      <c r="V196" s="399"/>
      <c r="W196" s="399"/>
      <c r="X196" s="58"/>
      <c r="Y196" s="58"/>
      <c r="Z196" s="58"/>
      <c r="AA196" s="399"/>
      <c r="AB196" s="399"/>
      <c r="AC196" s="58"/>
      <c r="AD196" s="58"/>
      <c r="AE196" s="58"/>
      <c r="AF196" s="58"/>
      <c r="AG196" s="58"/>
      <c r="AH196" s="58"/>
      <c r="AI196" s="58"/>
      <c r="AJ196" s="58"/>
      <c r="AK196" s="58"/>
    </row>
    <row r="197" spans="2:37" s="118" customFormat="1" ht="15.75" customHeight="1">
      <c r="B197" s="58"/>
      <c r="C197" s="58"/>
      <c r="D197" s="58"/>
      <c r="E197" s="58"/>
      <c r="F197" s="58"/>
      <c r="G197" s="58"/>
      <c r="H197" s="399"/>
      <c r="I197" s="58"/>
      <c r="J197" s="58"/>
      <c r="K197" s="58"/>
      <c r="L197" s="399"/>
      <c r="M197" s="399"/>
      <c r="N197" s="58"/>
      <c r="O197" s="58"/>
      <c r="P197" s="58"/>
      <c r="Q197" s="399"/>
      <c r="R197" s="399"/>
      <c r="S197" s="58"/>
      <c r="T197" s="58"/>
      <c r="U197" s="58"/>
      <c r="V197" s="399"/>
      <c r="W197" s="399"/>
      <c r="X197" s="58"/>
      <c r="Y197" s="58"/>
      <c r="Z197" s="58"/>
      <c r="AA197" s="399"/>
      <c r="AB197" s="399"/>
      <c r="AC197" s="58"/>
      <c r="AD197" s="58"/>
      <c r="AE197" s="58"/>
      <c r="AF197" s="58"/>
      <c r="AG197" s="58"/>
      <c r="AH197" s="58"/>
      <c r="AI197" s="58"/>
      <c r="AJ197" s="58"/>
      <c r="AK197" s="58"/>
    </row>
    <row r="198" spans="2:37" s="118" customFormat="1" ht="15.75" customHeight="1">
      <c r="B198" s="58"/>
      <c r="C198" s="58"/>
      <c r="D198" s="58"/>
      <c r="E198" s="58"/>
      <c r="F198" s="58"/>
      <c r="G198" s="58"/>
      <c r="H198" s="399"/>
      <c r="I198" s="58"/>
      <c r="J198" s="58"/>
      <c r="K198" s="58"/>
      <c r="L198" s="399"/>
      <c r="M198" s="399"/>
      <c r="N198" s="58"/>
      <c r="O198" s="58"/>
      <c r="P198" s="58"/>
      <c r="Q198" s="399"/>
      <c r="R198" s="399"/>
      <c r="S198" s="58"/>
      <c r="T198" s="58"/>
      <c r="U198" s="58"/>
      <c r="V198" s="399"/>
      <c r="W198" s="399"/>
      <c r="X198" s="58"/>
      <c r="Y198" s="58"/>
      <c r="Z198" s="58"/>
      <c r="AA198" s="399"/>
      <c r="AB198" s="399"/>
      <c r="AC198" s="58"/>
      <c r="AD198" s="58"/>
      <c r="AE198" s="58"/>
      <c r="AF198" s="58"/>
      <c r="AG198" s="58"/>
      <c r="AH198" s="58"/>
      <c r="AI198" s="58"/>
      <c r="AJ198" s="58"/>
      <c r="AK198" s="58"/>
    </row>
    <row r="199" spans="2:37" s="118" customFormat="1" ht="15.75" customHeight="1">
      <c r="B199" s="58"/>
      <c r="C199" s="58"/>
      <c r="D199" s="58"/>
      <c r="E199" s="58"/>
      <c r="F199" s="58"/>
      <c r="G199" s="58"/>
      <c r="H199" s="399"/>
      <c r="I199" s="58"/>
      <c r="J199" s="58"/>
      <c r="K199" s="58"/>
      <c r="L199" s="399"/>
      <c r="M199" s="399"/>
      <c r="N199" s="58"/>
      <c r="O199" s="58"/>
      <c r="P199" s="58"/>
      <c r="Q199" s="399"/>
      <c r="R199" s="399"/>
      <c r="S199" s="58"/>
      <c r="T199" s="58"/>
      <c r="U199" s="58"/>
      <c r="V199" s="399"/>
      <c r="W199" s="399"/>
      <c r="X199" s="58"/>
      <c r="Y199" s="58"/>
      <c r="Z199" s="58"/>
      <c r="AA199" s="399"/>
      <c r="AB199" s="399"/>
      <c r="AC199" s="58"/>
      <c r="AD199" s="58"/>
      <c r="AE199" s="58"/>
      <c r="AF199" s="58"/>
      <c r="AG199" s="58"/>
      <c r="AH199" s="58"/>
      <c r="AI199" s="58"/>
      <c r="AJ199" s="58"/>
      <c r="AK199" s="58"/>
    </row>
    <row r="200" spans="2:37" s="118" customFormat="1" ht="15.75" customHeight="1">
      <c r="B200" s="58"/>
      <c r="C200" s="58"/>
      <c r="D200" s="58"/>
      <c r="E200" s="58"/>
      <c r="F200" s="58"/>
      <c r="G200" s="58"/>
      <c r="H200" s="399"/>
      <c r="I200" s="58"/>
      <c r="J200" s="58"/>
      <c r="K200" s="58"/>
      <c r="L200" s="399"/>
      <c r="M200" s="399"/>
      <c r="N200" s="58"/>
      <c r="O200" s="58"/>
      <c r="P200" s="58"/>
      <c r="Q200" s="399"/>
      <c r="R200" s="399"/>
      <c r="S200" s="58"/>
      <c r="T200" s="58"/>
      <c r="U200" s="58"/>
      <c r="V200" s="399"/>
      <c r="W200" s="399"/>
      <c r="X200" s="58"/>
      <c r="Y200" s="58"/>
      <c r="Z200" s="58"/>
      <c r="AA200" s="399"/>
      <c r="AB200" s="399"/>
      <c r="AC200" s="58"/>
      <c r="AD200" s="58"/>
      <c r="AE200" s="58"/>
      <c r="AF200" s="58"/>
      <c r="AG200" s="58"/>
      <c r="AH200" s="58"/>
      <c r="AI200" s="58"/>
      <c r="AJ200" s="58"/>
      <c r="AK200" s="58"/>
    </row>
    <row r="201" spans="2:37" s="118" customFormat="1" ht="15.75" customHeight="1">
      <c r="B201" s="58"/>
      <c r="C201" s="58"/>
      <c r="D201" s="58"/>
      <c r="E201" s="58"/>
      <c r="F201" s="58"/>
      <c r="G201" s="58"/>
      <c r="H201" s="399"/>
      <c r="I201" s="58"/>
      <c r="J201" s="58"/>
      <c r="K201" s="58"/>
      <c r="L201" s="399"/>
      <c r="M201" s="399"/>
      <c r="N201" s="58"/>
      <c r="O201" s="58"/>
      <c r="P201" s="58"/>
      <c r="Q201" s="399"/>
      <c r="R201" s="399"/>
      <c r="S201" s="58"/>
      <c r="T201" s="58"/>
      <c r="U201" s="58"/>
      <c r="V201" s="399"/>
      <c r="W201" s="399"/>
      <c r="X201" s="58"/>
      <c r="Y201" s="58"/>
      <c r="Z201" s="58"/>
      <c r="AA201" s="399"/>
      <c r="AB201" s="399"/>
      <c r="AC201" s="58"/>
      <c r="AD201" s="58"/>
      <c r="AE201" s="58"/>
      <c r="AF201" s="58"/>
      <c r="AG201" s="58"/>
      <c r="AH201" s="58"/>
      <c r="AI201" s="58"/>
      <c r="AJ201" s="58"/>
      <c r="AK201" s="58"/>
    </row>
    <row r="202" spans="2:37" s="118" customFormat="1" ht="15.75" customHeight="1">
      <c r="B202" s="58"/>
      <c r="C202" s="58"/>
      <c r="D202" s="58"/>
      <c r="E202" s="58"/>
      <c r="F202" s="58"/>
      <c r="G202" s="58"/>
      <c r="H202" s="399"/>
      <c r="I202" s="58"/>
      <c r="J202" s="58"/>
      <c r="K202" s="58"/>
      <c r="L202" s="399"/>
      <c r="M202" s="399"/>
      <c r="N202" s="58"/>
      <c r="O202" s="58"/>
      <c r="P202" s="58"/>
      <c r="Q202" s="399"/>
      <c r="R202" s="399"/>
      <c r="S202" s="58"/>
      <c r="T202" s="58"/>
      <c r="U202" s="58"/>
      <c r="V202" s="399"/>
      <c r="W202" s="399"/>
      <c r="X202" s="58"/>
      <c r="Y202" s="58"/>
      <c r="Z202" s="58"/>
      <c r="AA202" s="399"/>
      <c r="AB202" s="399"/>
      <c r="AC202" s="58"/>
      <c r="AD202" s="58"/>
      <c r="AE202" s="58"/>
      <c r="AF202" s="58"/>
      <c r="AG202" s="58"/>
      <c r="AH202" s="58"/>
      <c r="AI202" s="58"/>
      <c r="AJ202" s="58"/>
      <c r="AK202" s="58"/>
    </row>
    <row r="203" spans="2:37" s="118" customFormat="1" ht="15.75" customHeight="1">
      <c r="B203" s="58"/>
      <c r="C203" s="58"/>
      <c r="D203" s="58"/>
      <c r="E203" s="58"/>
      <c r="F203" s="58"/>
      <c r="G203" s="58"/>
      <c r="H203" s="399"/>
      <c r="I203" s="58"/>
      <c r="J203" s="58"/>
      <c r="K203" s="58"/>
      <c r="L203" s="399"/>
      <c r="M203" s="399"/>
      <c r="N203" s="58"/>
      <c r="O203" s="58"/>
      <c r="P203" s="58"/>
      <c r="Q203" s="399"/>
      <c r="R203" s="399"/>
      <c r="S203" s="58"/>
      <c r="T203" s="58"/>
      <c r="U203" s="58"/>
      <c r="V203" s="399"/>
      <c r="W203" s="399"/>
      <c r="X203" s="58"/>
      <c r="Y203" s="58"/>
      <c r="Z203" s="58"/>
      <c r="AA203" s="399"/>
      <c r="AB203" s="399"/>
      <c r="AC203" s="58"/>
      <c r="AD203" s="58"/>
      <c r="AE203" s="58"/>
      <c r="AF203" s="58"/>
      <c r="AG203" s="58"/>
      <c r="AH203" s="58"/>
      <c r="AI203" s="58"/>
      <c r="AJ203" s="58"/>
      <c r="AK203" s="58"/>
    </row>
    <row r="204" spans="2:37" s="118" customFormat="1" ht="15.75" customHeight="1">
      <c r="B204" s="58"/>
      <c r="C204" s="58"/>
      <c r="D204" s="58"/>
      <c r="E204" s="58"/>
      <c r="F204" s="58"/>
      <c r="G204" s="58"/>
      <c r="H204" s="399"/>
      <c r="I204" s="58"/>
      <c r="J204" s="58"/>
      <c r="K204" s="58"/>
      <c r="L204" s="399"/>
      <c r="M204" s="399"/>
      <c r="N204" s="58"/>
      <c r="O204" s="58"/>
      <c r="P204" s="58"/>
      <c r="Q204" s="399"/>
      <c r="R204" s="399"/>
      <c r="S204" s="58"/>
      <c r="T204" s="58"/>
      <c r="U204" s="58"/>
      <c r="V204" s="399"/>
      <c r="W204" s="399"/>
      <c r="X204" s="58"/>
      <c r="Y204" s="58"/>
      <c r="Z204" s="58"/>
      <c r="AA204" s="399"/>
      <c r="AB204" s="399"/>
      <c r="AC204" s="58"/>
      <c r="AD204" s="58"/>
      <c r="AE204" s="58"/>
      <c r="AF204" s="58"/>
      <c r="AG204" s="58"/>
      <c r="AH204" s="58"/>
      <c r="AI204" s="58"/>
      <c r="AJ204" s="58"/>
      <c r="AK204" s="58"/>
    </row>
    <row r="205" spans="2:37" s="118" customFormat="1" ht="15.75" customHeight="1">
      <c r="B205" s="58"/>
      <c r="C205" s="58"/>
      <c r="D205" s="58"/>
      <c r="E205" s="58"/>
      <c r="F205" s="58"/>
      <c r="G205" s="58"/>
      <c r="H205" s="399"/>
      <c r="I205" s="58"/>
      <c r="J205" s="58"/>
      <c r="K205" s="58"/>
      <c r="L205" s="399"/>
      <c r="M205" s="399"/>
      <c r="N205" s="58"/>
      <c r="O205" s="58"/>
      <c r="P205" s="58"/>
      <c r="Q205" s="399"/>
      <c r="R205" s="399"/>
      <c r="S205" s="58"/>
      <c r="T205" s="58"/>
      <c r="U205" s="58"/>
      <c r="V205" s="399"/>
      <c r="W205" s="399"/>
      <c r="X205" s="58"/>
      <c r="Y205" s="58"/>
      <c r="Z205" s="58"/>
      <c r="AA205" s="399"/>
      <c r="AB205" s="399"/>
      <c r="AC205" s="58"/>
      <c r="AD205" s="58"/>
      <c r="AE205" s="58"/>
      <c r="AF205" s="58"/>
      <c r="AG205" s="58"/>
      <c r="AH205" s="58"/>
      <c r="AI205" s="58"/>
      <c r="AJ205" s="58"/>
      <c r="AK205" s="58"/>
    </row>
    <row r="206" spans="2:37" s="118" customFormat="1" ht="15.75" customHeight="1">
      <c r="B206" s="58"/>
      <c r="C206" s="58"/>
      <c r="D206" s="58"/>
      <c r="E206" s="58"/>
      <c r="F206" s="58"/>
      <c r="G206" s="58"/>
      <c r="H206" s="399"/>
      <c r="I206" s="58"/>
      <c r="J206" s="58"/>
      <c r="K206" s="58"/>
      <c r="L206" s="399"/>
      <c r="M206" s="399"/>
      <c r="N206" s="58"/>
      <c r="O206" s="58"/>
      <c r="P206" s="58"/>
      <c r="Q206" s="399"/>
      <c r="R206" s="399"/>
      <c r="S206" s="58"/>
      <c r="T206" s="58"/>
      <c r="U206" s="58"/>
      <c r="V206" s="399"/>
      <c r="W206" s="399"/>
      <c r="X206" s="58"/>
      <c r="Y206" s="58"/>
      <c r="Z206" s="58"/>
      <c r="AA206" s="399"/>
      <c r="AB206" s="399"/>
      <c r="AC206" s="58"/>
      <c r="AD206" s="58"/>
      <c r="AE206" s="58"/>
      <c r="AF206" s="58"/>
      <c r="AG206" s="58"/>
      <c r="AH206" s="58"/>
      <c r="AI206" s="58"/>
      <c r="AJ206" s="58"/>
      <c r="AK206" s="58"/>
    </row>
    <row r="207" spans="2:37" s="118" customFormat="1" ht="15.75" customHeight="1">
      <c r="B207" s="58"/>
      <c r="C207" s="58"/>
      <c r="D207" s="58"/>
      <c r="E207" s="58"/>
      <c r="F207" s="58"/>
      <c r="G207" s="58"/>
      <c r="H207" s="399"/>
      <c r="I207" s="58"/>
      <c r="J207" s="58"/>
      <c r="K207" s="58"/>
      <c r="L207" s="399"/>
      <c r="M207" s="399"/>
      <c r="N207" s="58"/>
      <c r="O207" s="58"/>
      <c r="P207" s="58"/>
      <c r="Q207" s="399"/>
      <c r="R207" s="399"/>
      <c r="S207" s="58"/>
      <c r="T207" s="58"/>
      <c r="U207" s="58"/>
      <c r="V207" s="399"/>
      <c r="W207" s="399"/>
      <c r="X207" s="58"/>
      <c r="Y207" s="58"/>
      <c r="Z207" s="58"/>
      <c r="AA207" s="399"/>
      <c r="AB207" s="399"/>
      <c r="AC207" s="58"/>
      <c r="AD207" s="58"/>
      <c r="AE207" s="58"/>
      <c r="AF207" s="58"/>
      <c r="AG207" s="58"/>
      <c r="AH207" s="58"/>
      <c r="AI207" s="58"/>
      <c r="AJ207" s="58"/>
      <c r="AK207" s="58"/>
    </row>
    <row r="208" spans="2:37" s="118" customFormat="1" ht="15.75" customHeight="1">
      <c r="B208" s="58"/>
      <c r="C208" s="58"/>
      <c r="D208" s="58"/>
      <c r="E208" s="58"/>
      <c r="F208" s="58"/>
      <c r="G208" s="58"/>
      <c r="H208" s="399"/>
      <c r="I208" s="58"/>
      <c r="J208" s="58"/>
      <c r="K208" s="58"/>
      <c r="L208" s="399"/>
      <c r="M208" s="399"/>
      <c r="N208" s="58"/>
      <c r="O208" s="58"/>
      <c r="P208" s="58"/>
      <c r="Q208" s="399"/>
      <c r="R208" s="399"/>
      <c r="S208" s="58"/>
      <c r="T208" s="58"/>
      <c r="U208" s="58"/>
      <c r="V208" s="399"/>
      <c r="W208" s="399"/>
      <c r="X208" s="58"/>
      <c r="Y208" s="58"/>
      <c r="Z208" s="58"/>
      <c r="AA208" s="399"/>
      <c r="AB208" s="399"/>
      <c r="AC208" s="58"/>
      <c r="AD208" s="58"/>
      <c r="AE208" s="58"/>
      <c r="AF208" s="58"/>
      <c r="AG208" s="58"/>
      <c r="AH208" s="58"/>
      <c r="AI208" s="58"/>
      <c r="AJ208" s="58"/>
      <c r="AK208" s="58"/>
    </row>
    <row r="209" spans="2:37" s="118" customFormat="1" ht="15.75" customHeight="1">
      <c r="B209" s="58"/>
      <c r="C209" s="58"/>
      <c r="D209" s="58"/>
      <c r="E209" s="58"/>
      <c r="F209" s="58"/>
      <c r="G209" s="58"/>
      <c r="H209" s="399"/>
      <c r="I209" s="58"/>
      <c r="J209" s="58"/>
      <c r="K209" s="58"/>
      <c r="L209" s="399"/>
      <c r="M209" s="399"/>
      <c r="N209" s="58"/>
      <c r="O209" s="58"/>
      <c r="P209" s="58"/>
      <c r="Q209" s="399"/>
      <c r="R209" s="399"/>
      <c r="S209" s="58"/>
      <c r="T209" s="58"/>
      <c r="U209" s="58"/>
      <c r="V209" s="399"/>
      <c r="W209" s="399"/>
      <c r="X209" s="58"/>
      <c r="Y209" s="58"/>
      <c r="Z209" s="58"/>
      <c r="AA209" s="399"/>
      <c r="AB209" s="399"/>
      <c r="AC209" s="58"/>
      <c r="AD209" s="58"/>
      <c r="AE209" s="58"/>
      <c r="AF209" s="58"/>
      <c r="AG209" s="58"/>
      <c r="AH209" s="58"/>
      <c r="AI209" s="58"/>
      <c r="AJ209" s="58"/>
      <c r="AK209" s="58"/>
    </row>
    <row r="210" spans="2:37" s="118" customFormat="1" ht="15.75" customHeight="1">
      <c r="B210" s="58"/>
      <c r="C210" s="58"/>
      <c r="D210" s="58"/>
      <c r="E210" s="58"/>
      <c r="F210" s="58"/>
      <c r="G210" s="58"/>
      <c r="H210" s="399"/>
      <c r="I210" s="58"/>
      <c r="J210" s="58"/>
      <c r="K210" s="58"/>
      <c r="L210" s="399"/>
      <c r="M210" s="399"/>
      <c r="N210" s="58"/>
      <c r="O210" s="58"/>
      <c r="P210" s="58"/>
      <c r="Q210" s="399"/>
      <c r="R210" s="399"/>
      <c r="S210" s="58"/>
      <c r="T210" s="58"/>
      <c r="U210" s="58"/>
      <c r="V210" s="399"/>
      <c r="W210" s="399"/>
      <c r="X210" s="58"/>
      <c r="Y210" s="58"/>
      <c r="Z210" s="58"/>
      <c r="AA210" s="399"/>
      <c r="AB210" s="399"/>
      <c r="AC210" s="58"/>
      <c r="AD210" s="58"/>
      <c r="AE210" s="58"/>
      <c r="AF210" s="58"/>
      <c r="AG210" s="58"/>
      <c r="AH210" s="58"/>
      <c r="AI210" s="58"/>
      <c r="AJ210" s="58"/>
      <c r="AK210" s="58"/>
    </row>
    <row r="211" spans="2:37" s="118" customFormat="1" ht="15.75" customHeight="1">
      <c r="B211" s="58"/>
      <c r="C211" s="58"/>
      <c r="D211" s="58"/>
      <c r="E211" s="58"/>
      <c r="F211" s="58"/>
      <c r="G211" s="58"/>
      <c r="H211" s="399"/>
      <c r="I211" s="58"/>
      <c r="J211" s="58"/>
      <c r="K211" s="58"/>
      <c r="L211" s="399"/>
      <c r="M211" s="399"/>
      <c r="N211" s="58"/>
      <c r="O211" s="58"/>
      <c r="P211" s="58"/>
      <c r="Q211" s="399"/>
      <c r="R211" s="399"/>
      <c r="S211" s="58"/>
      <c r="T211" s="58"/>
      <c r="U211" s="58"/>
      <c r="V211" s="399"/>
      <c r="W211" s="399"/>
      <c r="X211" s="58"/>
      <c r="Y211" s="58"/>
      <c r="Z211" s="58"/>
      <c r="AA211" s="399"/>
      <c r="AB211" s="399"/>
      <c r="AC211" s="58"/>
      <c r="AD211" s="58"/>
      <c r="AE211" s="58"/>
      <c r="AF211" s="58"/>
      <c r="AG211" s="58"/>
      <c r="AH211" s="58"/>
      <c r="AI211" s="58"/>
      <c r="AJ211" s="58"/>
      <c r="AK211" s="58"/>
    </row>
    <row r="212" spans="2:37" s="118" customFormat="1" ht="15.75" customHeight="1">
      <c r="B212" s="58"/>
      <c r="C212" s="58"/>
      <c r="D212" s="58"/>
      <c r="E212" s="58"/>
      <c r="F212" s="58"/>
      <c r="G212" s="58"/>
      <c r="H212" s="399"/>
      <c r="I212" s="58"/>
      <c r="J212" s="58"/>
      <c r="K212" s="58"/>
      <c r="L212" s="399"/>
      <c r="M212" s="399"/>
      <c r="N212" s="58"/>
      <c r="O212" s="58"/>
      <c r="P212" s="58"/>
      <c r="Q212" s="399"/>
      <c r="R212" s="399"/>
      <c r="S212" s="58"/>
      <c r="T212" s="58"/>
      <c r="U212" s="58"/>
      <c r="V212" s="399"/>
      <c r="W212" s="399"/>
      <c r="X212" s="58"/>
      <c r="Y212" s="58"/>
      <c r="Z212" s="58"/>
      <c r="AA212" s="399"/>
      <c r="AB212" s="399"/>
      <c r="AC212" s="58"/>
      <c r="AD212" s="58"/>
      <c r="AE212" s="58"/>
      <c r="AF212" s="58"/>
      <c r="AG212" s="58"/>
      <c r="AH212" s="58"/>
      <c r="AI212" s="58"/>
      <c r="AJ212" s="58"/>
      <c r="AK212" s="58"/>
    </row>
    <row r="213" spans="2:37" s="118" customFormat="1" ht="15.75" customHeight="1">
      <c r="B213" s="58"/>
      <c r="C213" s="58"/>
      <c r="D213" s="58"/>
      <c r="E213" s="58"/>
      <c r="F213" s="58"/>
      <c r="G213" s="58"/>
      <c r="H213" s="399"/>
      <c r="I213" s="58"/>
      <c r="J213" s="58"/>
      <c r="K213" s="58"/>
      <c r="L213" s="399"/>
      <c r="M213" s="399"/>
      <c r="N213" s="58"/>
      <c r="O213" s="58"/>
      <c r="P213" s="58"/>
      <c r="Q213" s="399"/>
      <c r="R213" s="399"/>
      <c r="S213" s="58"/>
      <c r="T213" s="58"/>
      <c r="U213" s="58"/>
      <c r="V213" s="399"/>
      <c r="W213" s="399"/>
      <c r="X213" s="58"/>
      <c r="Y213" s="58"/>
      <c r="Z213" s="58"/>
      <c r="AA213" s="399"/>
      <c r="AB213" s="399"/>
      <c r="AC213" s="58"/>
      <c r="AD213" s="58"/>
      <c r="AE213" s="58"/>
      <c r="AF213" s="58"/>
      <c r="AG213" s="58"/>
      <c r="AH213" s="58"/>
      <c r="AI213" s="58"/>
      <c r="AJ213" s="58"/>
      <c r="AK213" s="58"/>
    </row>
    <row r="214" spans="2:37" s="118" customFormat="1" ht="15.75" customHeight="1">
      <c r="B214" s="58"/>
      <c r="C214" s="58"/>
      <c r="D214" s="58"/>
      <c r="E214" s="58"/>
      <c r="F214" s="58"/>
      <c r="G214" s="58"/>
      <c r="H214" s="399"/>
      <c r="I214" s="58"/>
      <c r="J214" s="58"/>
      <c r="K214" s="58"/>
      <c r="L214" s="399"/>
      <c r="M214" s="399"/>
      <c r="N214" s="58"/>
      <c r="O214" s="58"/>
      <c r="P214" s="58"/>
      <c r="Q214" s="399"/>
      <c r="R214" s="399"/>
      <c r="S214" s="58"/>
      <c r="T214" s="58"/>
      <c r="U214" s="58"/>
      <c r="V214" s="399"/>
      <c r="W214" s="399"/>
      <c r="X214" s="58"/>
      <c r="Y214" s="58"/>
      <c r="Z214" s="58"/>
      <c r="AA214" s="399"/>
      <c r="AB214" s="399"/>
      <c r="AC214" s="58"/>
      <c r="AD214" s="58"/>
      <c r="AE214" s="58"/>
      <c r="AF214" s="58"/>
      <c r="AG214" s="58"/>
      <c r="AH214" s="58"/>
      <c r="AI214" s="58"/>
      <c r="AJ214" s="58"/>
      <c r="AK214" s="58"/>
    </row>
    <row r="215" spans="2:37" s="118" customFormat="1" ht="15.75" customHeight="1">
      <c r="B215" s="58"/>
      <c r="C215" s="58"/>
      <c r="D215" s="58"/>
      <c r="E215" s="58"/>
      <c r="F215" s="58"/>
      <c r="G215" s="58"/>
      <c r="H215" s="399"/>
      <c r="I215" s="58"/>
      <c r="J215" s="58"/>
      <c r="K215" s="58"/>
      <c r="L215" s="399"/>
      <c r="M215" s="399"/>
      <c r="N215" s="58"/>
      <c r="O215" s="58"/>
      <c r="P215" s="58"/>
      <c r="Q215" s="399"/>
      <c r="R215" s="399"/>
      <c r="S215" s="58"/>
      <c r="T215" s="58"/>
      <c r="U215" s="58"/>
      <c r="V215" s="399"/>
      <c r="W215" s="399"/>
      <c r="X215" s="58"/>
      <c r="Y215" s="58"/>
      <c r="Z215" s="58"/>
      <c r="AA215" s="399"/>
      <c r="AB215" s="399"/>
      <c r="AC215" s="58"/>
      <c r="AD215" s="58"/>
      <c r="AE215" s="58"/>
      <c r="AF215" s="58"/>
      <c r="AG215" s="58"/>
      <c r="AH215" s="58"/>
      <c r="AI215" s="58"/>
      <c r="AJ215" s="58"/>
      <c r="AK215" s="58"/>
    </row>
    <row r="216" spans="2:37" s="118" customFormat="1" ht="15.75" customHeight="1">
      <c r="B216" s="58"/>
      <c r="C216" s="58"/>
      <c r="D216" s="58"/>
      <c r="E216" s="58"/>
      <c r="F216" s="58"/>
      <c r="G216" s="58"/>
      <c r="H216" s="399"/>
      <c r="I216" s="58"/>
      <c r="J216" s="58"/>
      <c r="K216" s="58"/>
      <c r="L216" s="399"/>
      <c r="M216" s="399"/>
      <c r="N216" s="58"/>
      <c r="O216" s="58"/>
      <c r="P216" s="58"/>
      <c r="Q216" s="399"/>
      <c r="R216" s="399"/>
      <c r="S216" s="58"/>
      <c r="T216" s="58"/>
      <c r="U216" s="58"/>
      <c r="V216" s="399"/>
      <c r="W216" s="399"/>
      <c r="X216" s="58"/>
      <c r="Y216" s="58"/>
      <c r="Z216" s="58"/>
      <c r="AA216" s="399"/>
      <c r="AB216" s="399"/>
      <c r="AC216" s="58"/>
      <c r="AD216" s="58"/>
      <c r="AE216" s="58"/>
      <c r="AF216" s="58"/>
      <c r="AG216" s="58"/>
      <c r="AH216" s="58"/>
      <c r="AI216" s="58"/>
      <c r="AJ216" s="58"/>
      <c r="AK216" s="58"/>
    </row>
    <row r="217" spans="2:37" s="118" customFormat="1" ht="15.75" customHeight="1">
      <c r="B217" s="58"/>
      <c r="C217" s="58"/>
      <c r="D217" s="58"/>
      <c r="E217" s="58"/>
      <c r="F217" s="58"/>
      <c r="G217" s="58"/>
      <c r="H217" s="399"/>
      <c r="I217" s="58"/>
      <c r="J217" s="58"/>
      <c r="K217" s="58"/>
      <c r="L217" s="399"/>
      <c r="M217" s="399"/>
      <c r="N217" s="58"/>
      <c r="O217" s="58"/>
      <c r="P217" s="58"/>
      <c r="Q217" s="399"/>
      <c r="R217" s="399"/>
      <c r="S217" s="58"/>
      <c r="T217" s="58"/>
      <c r="U217" s="58"/>
      <c r="V217" s="399"/>
      <c r="W217" s="399"/>
      <c r="X217" s="58"/>
      <c r="Y217" s="58"/>
      <c r="Z217" s="58"/>
      <c r="AA217" s="399"/>
      <c r="AB217" s="399"/>
      <c r="AC217" s="58"/>
      <c r="AD217" s="58"/>
      <c r="AE217" s="58"/>
      <c r="AF217" s="58"/>
      <c r="AG217" s="58"/>
      <c r="AH217" s="58"/>
      <c r="AI217" s="58"/>
      <c r="AJ217" s="58"/>
      <c r="AK217" s="58"/>
    </row>
    <row r="218" spans="2:37" s="118" customFormat="1" ht="15.75" customHeight="1">
      <c r="B218" s="58"/>
      <c r="C218" s="58"/>
      <c r="D218" s="58"/>
      <c r="E218" s="58"/>
      <c r="F218" s="58"/>
      <c r="G218" s="58"/>
      <c r="H218" s="399"/>
      <c r="I218" s="58"/>
      <c r="J218" s="58"/>
      <c r="K218" s="58"/>
      <c r="L218" s="399"/>
      <c r="M218" s="399"/>
      <c r="N218" s="58"/>
      <c r="O218" s="58"/>
      <c r="P218" s="58"/>
      <c r="Q218" s="399"/>
      <c r="R218" s="399"/>
      <c r="S218" s="58"/>
      <c r="T218" s="58"/>
      <c r="U218" s="58"/>
      <c r="V218" s="399"/>
      <c r="W218" s="399"/>
      <c r="X218" s="58"/>
      <c r="Y218" s="58"/>
      <c r="Z218" s="58"/>
      <c r="AA218" s="399"/>
      <c r="AB218" s="399"/>
      <c r="AC218" s="58"/>
      <c r="AD218" s="58"/>
      <c r="AE218" s="58"/>
      <c r="AF218" s="58"/>
      <c r="AG218" s="58"/>
      <c r="AH218" s="58"/>
      <c r="AI218" s="58"/>
      <c r="AJ218" s="58"/>
      <c r="AK218" s="58"/>
    </row>
    <row r="219" spans="2:37" s="118" customFormat="1" ht="15.75" customHeight="1">
      <c r="B219" s="58"/>
      <c r="C219" s="58"/>
      <c r="D219" s="58"/>
      <c r="E219" s="58"/>
      <c r="F219" s="58"/>
      <c r="G219" s="58"/>
      <c r="H219" s="399"/>
      <c r="I219" s="58"/>
      <c r="J219" s="58"/>
      <c r="K219" s="58"/>
      <c r="L219" s="399"/>
      <c r="M219" s="399"/>
      <c r="N219" s="58"/>
      <c r="O219" s="58"/>
      <c r="P219" s="58"/>
      <c r="Q219" s="399"/>
      <c r="R219" s="399"/>
      <c r="S219" s="58"/>
      <c r="T219" s="58"/>
      <c r="U219" s="58"/>
      <c r="V219" s="399"/>
      <c r="W219" s="399"/>
      <c r="X219" s="58"/>
      <c r="Y219" s="58"/>
      <c r="Z219" s="58"/>
      <c r="AA219" s="399"/>
      <c r="AB219" s="399"/>
      <c r="AC219" s="58"/>
      <c r="AD219" s="58"/>
      <c r="AE219" s="58"/>
      <c r="AF219" s="58"/>
      <c r="AG219" s="58"/>
      <c r="AH219" s="58"/>
      <c r="AI219" s="58"/>
      <c r="AJ219" s="58"/>
      <c r="AK219" s="58"/>
    </row>
    <row r="220" spans="2:37" s="118" customFormat="1" ht="15.75" customHeight="1">
      <c r="B220" s="58"/>
      <c r="C220" s="58"/>
      <c r="D220" s="58"/>
      <c r="E220" s="58"/>
      <c r="F220" s="58"/>
      <c r="G220" s="58"/>
      <c r="H220" s="399"/>
      <c r="I220" s="58"/>
      <c r="J220" s="58"/>
      <c r="K220" s="58"/>
      <c r="L220" s="399"/>
      <c r="M220" s="399"/>
      <c r="N220" s="58"/>
      <c r="O220" s="58"/>
      <c r="P220" s="58"/>
      <c r="Q220" s="399"/>
      <c r="R220" s="399"/>
      <c r="S220" s="58"/>
      <c r="T220" s="58"/>
      <c r="U220" s="58"/>
      <c r="V220" s="399"/>
      <c r="W220" s="399"/>
      <c r="X220" s="58"/>
      <c r="Y220" s="58"/>
      <c r="Z220" s="58"/>
      <c r="AA220" s="399"/>
      <c r="AB220" s="399"/>
      <c r="AC220" s="58"/>
      <c r="AD220" s="58"/>
      <c r="AE220" s="58"/>
      <c r="AF220" s="58"/>
      <c r="AG220" s="58"/>
      <c r="AH220" s="58"/>
      <c r="AI220" s="58"/>
      <c r="AJ220" s="58"/>
      <c r="AK220" s="58"/>
    </row>
    <row r="221" spans="2:37" s="118" customFormat="1" ht="15.75" customHeight="1">
      <c r="B221" s="58"/>
      <c r="C221" s="58"/>
      <c r="D221" s="58"/>
      <c r="E221" s="58"/>
      <c r="F221" s="58"/>
      <c r="G221" s="58"/>
      <c r="H221" s="399"/>
      <c r="I221" s="58"/>
      <c r="J221" s="58"/>
      <c r="K221" s="58"/>
      <c r="L221" s="399"/>
      <c r="M221" s="399"/>
      <c r="N221" s="58"/>
      <c r="O221" s="58"/>
      <c r="P221" s="58"/>
      <c r="Q221" s="399"/>
      <c r="R221" s="399"/>
      <c r="S221" s="58"/>
      <c r="T221" s="58"/>
      <c r="U221" s="58"/>
      <c r="V221" s="399"/>
      <c r="W221" s="399"/>
      <c r="X221" s="58"/>
      <c r="Y221" s="58"/>
      <c r="Z221" s="58"/>
      <c r="AA221" s="399"/>
      <c r="AB221" s="399"/>
      <c r="AC221" s="58"/>
      <c r="AD221" s="58"/>
      <c r="AE221" s="58"/>
      <c r="AF221" s="58"/>
      <c r="AG221" s="58"/>
      <c r="AH221" s="58"/>
      <c r="AI221" s="58"/>
      <c r="AJ221" s="58"/>
      <c r="AK221" s="58"/>
    </row>
    <row r="222" spans="2:37" s="118" customFormat="1" ht="15.75" customHeight="1">
      <c r="B222" s="58"/>
      <c r="C222" s="58"/>
      <c r="D222" s="58"/>
      <c r="E222" s="58"/>
      <c r="F222" s="58"/>
      <c r="G222" s="58"/>
      <c r="H222" s="399"/>
      <c r="I222" s="58"/>
      <c r="J222" s="58"/>
      <c r="K222" s="58"/>
      <c r="L222" s="399"/>
      <c r="M222" s="399"/>
      <c r="N222" s="58"/>
      <c r="O222" s="58"/>
      <c r="P222" s="58"/>
      <c r="Q222" s="399"/>
      <c r="R222" s="399"/>
      <c r="S222" s="58"/>
      <c r="T222" s="58"/>
      <c r="U222" s="58"/>
      <c r="V222" s="399"/>
      <c r="W222" s="399"/>
      <c r="X222" s="58"/>
      <c r="Y222" s="58"/>
      <c r="Z222" s="58"/>
      <c r="AA222" s="399"/>
      <c r="AB222" s="399"/>
      <c r="AC222" s="58"/>
      <c r="AD222" s="58"/>
      <c r="AE222" s="58"/>
      <c r="AF222" s="58"/>
      <c r="AG222" s="58"/>
      <c r="AH222" s="58"/>
      <c r="AI222" s="58"/>
      <c r="AJ222" s="58"/>
      <c r="AK222" s="58"/>
    </row>
    <row r="223" spans="2:37" s="118" customFormat="1" ht="15.75" customHeight="1">
      <c r="B223" s="58"/>
      <c r="C223" s="58"/>
      <c r="D223" s="58"/>
      <c r="E223" s="58"/>
      <c r="F223" s="58"/>
      <c r="G223" s="58"/>
      <c r="H223" s="399"/>
      <c r="I223" s="58"/>
      <c r="J223" s="58"/>
      <c r="K223" s="58"/>
      <c r="L223" s="399"/>
      <c r="M223" s="399"/>
      <c r="N223" s="58"/>
      <c r="O223" s="58"/>
      <c r="P223" s="58"/>
      <c r="Q223" s="399"/>
      <c r="R223" s="399"/>
      <c r="S223" s="58"/>
      <c r="T223" s="58"/>
      <c r="U223" s="58"/>
      <c r="V223" s="399"/>
      <c r="W223" s="399"/>
      <c r="X223" s="58"/>
      <c r="Y223" s="58"/>
      <c r="Z223" s="58"/>
      <c r="AA223" s="399"/>
      <c r="AB223" s="399"/>
      <c r="AC223" s="58"/>
      <c r="AD223" s="58"/>
      <c r="AE223" s="58"/>
      <c r="AF223" s="58"/>
      <c r="AG223" s="58"/>
      <c r="AH223" s="58"/>
      <c r="AI223" s="58"/>
      <c r="AJ223" s="58"/>
      <c r="AK223" s="58"/>
    </row>
    <row r="224" spans="2:37" s="118" customFormat="1" ht="15.75" customHeight="1">
      <c r="B224" s="58"/>
      <c r="C224" s="58"/>
      <c r="D224" s="58"/>
      <c r="E224" s="58"/>
      <c r="F224" s="58"/>
      <c r="G224" s="58"/>
      <c r="H224" s="399"/>
      <c r="I224" s="58"/>
      <c r="J224" s="58"/>
      <c r="K224" s="58"/>
      <c r="L224" s="399"/>
      <c r="M224" s="399"/>
      <c r="N224" s="58"/>
      <c r="O224" s="58"/>
      <c r="P224" s="58"/>
      <c r="Q224" s="399"/>
      <c r="R224" s="399"/>
      <c r="S224" s="58"/>
      <c r="T224" s="58"/>
      <c r="U224" s="58"/>
      <c r="V224" s="399"/>
      <c r="W224" s="399"/>
      <c r="X224" s="58"/>
      <c r="Y224" s="58"/>
      <c r="Z224" s="58"/>
      <c r="AA224" s="399"/>
      <c r="AB224" s="399"/>
      <c r="AC224" s="58"/>
      <c r="AD224" s="58"/>
      <c r="AE224" s="58"/>
      <c r="AF224" s="58"/>
      <c r="AG224" s="58"/>
      <c r="AH224" s="58"/>
      <c r="AI224" s="58"/>
      <c r="AJ224" s="58"/>
      <c r="AK224" s="58"/>
    </row>
    <row r="225" spans="2:37" s="118" customFormat="1" ht="15.75" customHeight="1">
      <c r="B225" s="58"/>
      <c r="C225" s="58"/>
      <c r="D225" s="58"/>
      <c r="E225" s="58"/>
      <c r="F225" s="58"/>
      <c r="G225" s="58"/>
      <c r="H225" s="399"/>
      <c r="I225" s="58"/>
      <c r="J225" s="58"/>
      <c r="K225" s="58"/>
      <c r="L225" s="399"/>
      <c r="M225" s="399"/>
      <c r="N225" s="58"/>
      <c r="O225" s="58"/>
      <c r="P225" s="58"/>
      <c r="Q225" s="399"/>
      <c r="R225" s="399"/>
      <c r="S225" s="58"/>
      <c r="T225" s="58"/>
      <c r="U225" s="58"/>
      <c r="V225" s="399"/>
      <c r="W225" s="399"/>
      <c r="X225" s="58"/>
      <c r="Y225" s="58"/>
      <c r="Z225" s="58"/>
      <c r="AA225" s="399"/>
      <c r="AB225" s="399"/>
      <c r="AC225" s="58"/>
      <c r="AD225" s="58"/>
      <c r="AE225" s="58"/>
      <c r="AF225" s="58"/>
      <c r="AG225" s="58"/>
      <c r="AH225" s="58"/>
      <c r="AI225" s="58"/>
      <c r="AJ225" s="58"/>
      <c r="AK225" s="58"/>
    </row>
    <row r="226" spans="2:37" s="118" customFormat="1" ht="15.75" customHeight="1">
      <c r="B226" s="58"/>
      <c r="C226" s="58"/>
      <c r="D226" s="58"/>
      <c r="E226" s="58"/>
      <c r="F226" s="58"/>
      <c r="G226" s="58"/>
      <c r="H226" s="399"/>
      <c r="I226" s="58"/>
      <c r="J226" s="58"/>
      <c r="K226" s="58"/>
      <c r="L226" s="399"/>
      <c r="M226" s="399"/>
      <c r="N226" s="58"/>
      <c r="O226" s="58"/>
      <c r="P226" s="58"/>
      <c r="Q226" s="399"/>
      <c r="R226" s="399"/>
      <c r="S226" s="58"/>
      <c r="T226" s="58"/>
      <c r="U226" s="58"/>
      <c r="V226" s="399"/>
      <c r="W226" s="399"/>
      <c r="X226" s="58"/>
      <c r="Y226" s="58"/>
      <c r="Z226" s="58"/>
      <c r="AA226" s="399"/>
      <c r="AB226" s="399"/>
      <c r="AC226" s="58"/>
      <c r="AD226" s="58"/>
      <c r="AE226" s="58"/>
      <c r="AF226" s="58"/>
      <c r="AG226" s="58"/>
      <c r="AH226" s="58"/>
      <c r="AI226" s="58"/>
      <c r="AJ226" s="58"/>
      <c r="AK226" s="58"/>
    </row>
    <row r="227" spans="2:37" s="118" customFormat="1" ht="15.75" customHeight="1">
      <c r="B227" s="58"/>
      <c r="C227" s="58"/>
      <c r="D227" s="58"/>
      <c r="E227" s="58"/>
      <c r="F227" s="58"/>
      <c r="G227" s="58"/>
      <c r="H227" s="399"/>
      <c r="I227" s="58"/>
      <c r="J227" s="58"/>
      <c r="K227" s="58"/>
      <c r="L227" s="399"/>
      <c r="M227" s="399"/>
      <c r="N227" s="58"/>
      <c r="O227" s="58"/>
      <c r="P227" s="58"/>
      <c r="Q227" s="399"/>
      <c r="R227" s="399"/>
      <c r="S227" s="58"/>
      <c r="T227" s="58"/>
      <c r="U227" s="58"/>
      <c r="V227" s="399"/>
      <c r="W227" s="399"/>
      <c r="X227" s="58"/>
      <c r="Y227" s="58"/>
      <c r="Z227" s="58"/>
      <c r="AA227" s="399"/>
      <c r="AB227" s="399"/>
      <c r="AC227" s="58"/>
      <c r="AD227" s="58"/>
      <c r="AE227" s="58"/>
      <c r="AF227" s="58"/>
      <c r="AG227" s="58"/>
      <c r="AH227" s="58"/>
      <c r="AI227" s="58"/>
      <c r="AJ227" s="58"/>
      <c r="AK227" s="58"/>
    </row>
    <row r="228" spans="2:37" s="118" customFormat="1" ht="15.75" customHeight="1">
      <c r="B228" s="58"/>
      <c r="C228" s="58"/>
      <c r="D228" s="58"/>
      <c r="E228" s="58"/>
      <c r="F228" s="58"/>
      <c r="G228" s="58"/>
      <c r="H228" s="399"/>
      <c r="I228" s="58"/>
      <c r="J228" s="58"/>
      <c r="K228" s="58"/>
      <c r="L228" s="399"/>
      <c r="M228" s="399"/>
      <c r="N228" s="58"/>
      <c r="O228" s="58"/>
      <c r="P228" s="58"/>
      <c r="Q228" s="399"/>
      <c r="R228" s="399"/>
      <c r="S228" s="58"/>
      <c r="T228" s="58"/>
      <c r="U228" s="58"/>
      <c r="V228" s="399"/>
      <c r="W228" s="399"/>
      <c r="X228" s="58"/>
      <c r="Y228" s="58"/>
      <c r="Z228" s="58"/>
      <c r="AA228" s="399"/>
      <c r="AB228" s="399"/>
      <c r="AC228" s="58"/>
      <c r="AD228" s="58"/>
      <c r="AE228" s="58"/>
      <c r="AF228" s="58"/>
      <c r="AG228" s="58"/>
      <c r="AH228" s="58"/>
      <c r="AI228" s="58"/>
      <c r="AJ228" s="58"/>
      <c r="AK228" s="58"/>
    </row>
    <row r="229" spans="2:37" s="118" customFormat="1" ht="15.75" customHeight="1">
      <c r="B229" s="58"/>
      <c r="C229" s="58"/>
      <c r="D229" s="58"/>
      <c r="E229" s="58"/>
      <c r="F229" s="58"/>
      <c r="G229" s="58"/>
      <c r="H229" s="399"/>
      <c r="I229" s="58"/>
      <c r="J229" s="58"/>
      <c r="K229" s="58"/>
      <c r="L229" s="399"/>
      <c r="M229" s="399"/>
      <c r="N229" s="58"/>
      <c r="O229" s="58"/>
      <c r="P229" s="58"/>
      <c r="Q229" s="399"/>
      <c r="R229" s="399"/>
      <c r="S229" s="58"/>
      <c r="T229" s="58"/>
      <c r="U229" s="58"/>
      <c r="V229" s="399"/>
      <c r="W229" s="399"/>
      <c r="X229" s="58"/>
      <c r="Y229" s="58"/>
      <c r="Z229" s="58"/>
      <c r="AA229" s="399"/>
      <c r="AB229" s="399"/>
      <c r="AC229" s="58"/>
      <c r="AD229" s="58"/>
      <c r="AE229" s="58"/>
      <c r="AF229" s="58"/>
      <c r="AG229" s="58"/>
      <c r="AH229" s="58"/>
      <c r="AI229" s="58"/>
      <c r="AJ229" s="58"/>
      <c r="AK229" s="58"/>
    </row>
    <row r="230" spans="2:37" s="118" customFormat="1" ht="15.75" customHeight="1">
      <c r="B230" s="58"/>
      <c r="C230" s="58"/>
      <c r="D230" s="58"/>
      <c r="E230" s="58"/>
      <c r="F230" s="58"/>
      <c r="G230" s="58"/>
      <c r="H230" s="399"/>
      <c r="I230" s="58"/>
      <c r="J230" s="58"/>
      <c r="K230" s="58"/>
      <c r="L230" s="399"/>
      <c r="M230" s="399"/>
      <c r="N230" s="58"/>
      <c r="O230" s="58"/>
      <c r="P230" s="58"/>
      <c r="Q230" s="399"/>
      <c r="R230" s="399"/>
      <c r="S230" s="58"/>
      <c r="T230" s="58"/>
      <c r="U230" s="58"/>
      <c r="V230" s="399"/>
      <c r="W230" s="399"/>
      <c r="X230" s="58"/>
      <c r="Y230" s="58"/>
      <c r="Z230" s="58"/>
      <c r="AA230" s="399"/>
      <c r="AB230" s="399"/>
      <c r="AC230" s="58"/>
      <c r="AD230" s="58"/>
      <c r="AE230" s="58"/>
      <c r="AF230" s="58"/>
      <c r="AG230" s="58"/>
      <c r="AH230" s="58"/>
      <c r="AI230" s="58"/>
      <c r="AJ230" s="58"/>
      <c r="AK230" s="58"/>
    </row>
    <row r="231" spans="2:37" s="118" customFormat="1" ht="15.75" customHeight="1">
      <c r="B231" s="58"/>
      <c r="C231" s="58"/>
      <c r="D231" s="58"/>
      <c r="E231" s="58"/>
      <c r="F231" s="58"/>
      <c r="G231" s="58"/>
      <c r="H231" s="399"/>
      <c r="I231" s="58"/>
      <c r="J231" s="58"/>
      <c r="K231" s="58"/>
      <c r="L231" s="399"/>
      <c r="M231" s="399"/>
      <c r="N231" s="58"/>
      <c r="O231" s="58"/>
      <c r="P231" s="58"/>
      <c r="Q231" s="399"/>
      <c r="R231" s="399"/>
      <c r="S231" s="58"/>
      <c r="T231" s="58"/>
      <c r="U231" s="58"/>
      <c r="V231" s="399"/>
      <c r="W231" s="399"/>
      <c r="X231" s="58"/>
      <c r="Y231" s="58"/>
      <c r="Z231" s="58"/>
      <c r="AA231" s="399"/>
      <c r="AB231" s="399"/>
      <c r="AC231" s="58"/>
      <c r="AD231" s="58"/>
      <c r="AE231" s="58"/>
      <c r="AF231" s="58"/>
      <c r="AG231" s="58"/>
      <c r="AH231" s="58"/>
      <c r="AI231" s="58"/>
      <c r="AJ231" s="58"/>
      <c r="AK231" s="58"/>
    </row>
    <row r="232" spans="2:37" s="118" customFormat="1" ht="15.75" customHeight="1">
      <c r="B232" s="58"/>
      <c r="C232" s="58"/>
      <c r="D232" s="58"/>
      <c r="E232" s="58"/>
      <c r="F232" s="58"/>
      <c r="G232" s="58"/>
      <c r="H232" s="399"/>
      <c r="I232" s="58"/>
      <c r="J232" s="58"/>
      <c r="K232" s="58"/>
      <c r="L232" s="399"/>
      <c r="M232" s="399"/>
      <c r="N232" s="58"/>
      <c r="O232" s="58"/>
      <c r="P232" s="58"/>
      <c r="Q232" s="399"/>
      <c r="R232" s="399"/>
      <c r="S232" s="58"/>
      <c r="T232" s="58"/>
      <c r="U232" s="58"/>
      <c r="V232" s="399"/>
      <c r="W232" s="399"/>
      <c r="X232" s="58"/>
      <c r="Y232" s="58"/>
      <c r="Z232" s="58"/>
      <c r="AA232" s="399"/>
      <c r="AB232" s="399"/>
      <c r="AC232" s="58"/>
      <c r="AD232" s="58"/>
      <c r="AE232" s="58"/>
      <c r="AF232" s="58"/>
      <c r="AG232" s="58"/>
      <c r="AH232" s="58"/>
      <c r="AI232" s="58"/>
      <c r="AJ232" s="58"/>
      <c r="AK232" s="58"/>
    </row>
    <row r="233" spans="2:37" s="118" customFormat="1" ht="15.75" customHeight="1">
      <c r="B233" s="58"/>
      <c r="C233" s="58"/>
      <c r="D233" s="58"/>
      <c r="E233" s="58"/>
      <c r="F233" s="58"/>
      <c r="G233" s="58"/>
      <c r="H233" s="399"/>
      <c r="I233" s="58"/>
      <c r="J233" s="58"/>
      <c r="K233" s="58"/>
      <c r="L233" s="399"/>
      <c r="M233" s="399"/>
      <c r="N233" s="58"/>
      <c r="O233" s="58"/>
      <c r="P233" s="58"/>
      <c r="Q233" s="399"/>
      <c r="R233" s="399"/>
      <c r="S233" s="58"/>
      <c r="T233" s="58"/>
      <c r="U233" s="58"/>
      <c r="V233" s="399"/>
      <c r="W233" s="399"/>
      <c r="X233" s="58"/>
      <c r="Y233" s="58"/>
      <c r="Z233" s="58"/>
      <c r="AA233" s="399"/>
      <c r="AB233" s="399"/>
      <c r="AC233" s="58"/>
      <c r="AD233" s="58"/>
      <c r="AE233" s="58"/>
      <c r="AF233" s="58"/>
      <c r="AG233" s="58"/>
      <c r="AH233" s="58"/>
      <c r="AI233" s="58"/>
      <c r="AJ233" s="58"/>
      <c r="AK233" s="58"/>
    </row>
    <row r="234" spans="2:37" ht="15.75" customHeight="1">
      <c r="B234" s="55"/>
      <c r="C234" s="55"/>
      <c r="D234" s="55"/>
      <c r="E234" s="55"/>
      <c r="F234" s="55"/>
      <c r="G234" s="55"/>
      <c r="H234" s="399"/>
      <c r="I234" s="55"/>
      <c r="J234" s="55"/>
      <c r="K234" s="55"/>
      <c r="L234" s="399"/>
      <c r="M234" s="399"/>
      <c r="N234" s="55"/>
      <c r="O234" s="55"/>
      <c r="P234" s="55"/>
      <c r="Q234" s="399"/>
      <c r="R234" s="399"/>
      <c r="S234" s="55"/>
      <c r="T234" s="55"/>
      <c r="U234" s="55"/>
      <c r="V234" s="399"/>
      <c r="W234" s="399"/>
      <c r="X234" s="55"/>
      <c r="Y234" s="55"/>
      <c r="Z234" s="55"/>
      <c r="AA234" s="399"/>
      <c r="AB234" s="399"/>
      <c r="AC234" s="55"/>
      <c r="AD234" s="55"/>
      <c r="AE234" s="55"/>
      <c r="AF234" s="55"/>
      <c r="AG234" s="55"/>
      <c r="AH234" s="55"/>
      <c r="AI234" s="55"/>
      <c r="AJ234" s="55"/>
      <c r="AK234" s="55"/>
    </row>
    <row r="235" spans="2:37" ht="15.75" customHeight="1">
      <c r="B235" s="55"/>
      <c r="C235" s="55"/>
      <c r="D235" s="55"/>
      <c r="E235" s="55"/>
      <c r="F235" s="55"/>
      <c r="G235" s="55"/>
      <c r="H235" s="399"/>
      <c r="I235" s="55"/>
      <c r="J235" s="55"/>
      <c r="K235" s="55"/>
      <c r="L235" s="399"/>
      <c r="M235" s="399"/>
      <c r="N235" s="55"/>
      <c r="O235" s="55"/>
      <c r="P235" s="55"/>
      <c r="Q235" s="399"/>
      <c r="R235" s="399"/>
      <c r="S235" s="55"/>
      <c r="T235" s="55"/>
      <c r="U235" s="55"/>
      <c r="V235" s="399"/>
      <c r="W235" s="399"/>
      <c r="X235" s="55"/>
      <c r="Y235" s="55"/>
      <c r="Z235" s="55"/>
      <c r="AA235" s="399"/>
      <c r="AB235" s="399"/>
      <c r="AC235" s="55"/>
      <c r="AD235" s="55"/>
      <c r="AE235" s="55"/>
      <c r="AF235" s="55"/>
      <c r="AG235" s="55"/>
      <c r="AH235" s="55"/>
      <c r="AI235" s="55"/>
      <c r="AJ235" s="55"/>
      <c r="AK235" s="55"/>
    </row>
    <row r="236" spans="2:37" ht="15.75" customHeight="1">
      <c r="B236" s="55"/>
      <c r="C236" s="55"/>
      <c r="D236" s="55"/>
      <c r="E236" s="55"/>
      <c r="F236" s="55"/>
      <c r="G236" s="55"/>
      <c r="H236" s="399"/>
      <c r="I236" s="55"/>
      <c r="J236" s="55"/>
      <c r="K236" s="55"/>
      <c r="L236" s="399"/>
      <c r="M236" s="399"/>
      <c r="N236" s="55"/>
      <c r="O236" s="55"/>
      <c r="P236" s="55"/>
      <c r="Q236" s="399"/>
      <c r="R236" s="399"/>
      <c r="S236" s="55"/>
      <c r="T236" s="55"/>
      <c r="U236" s="55"/>
      <c r="V236" s="399"/>
      <c r="W236" s="399"/>
      <c r="X236" s="55"/>
      <c r="Y236" s="55"/>
      <c r="Z236" s="55"/>
      <c r="AA236" s="399"/>
      <c r="AB236" s="399"/>
      <c r="AC236" s="55"/>
      <c r="AD236" s="55"/>
      <c r="AE236" s="55"/>
      <c r="AF236" s="55"/>
      <c r="AG236" s="55"/>
      <c r="AH236" s="55"/>
      <c r="AI236" s="55"/>
      <c r="AJ236" s="55"/>
      <c r="AK236" s="55"/>
    </row>
    <row r="237" spans="2:37" ht="15.75" customHeight="1">
      <c r="B237" s="55"/>
      <c r="C237" s="55"/>
      <c r="D237" s="55"/>
      <c r="E237" s="55"/>
      <c r="F237" s="55"/>
      <c r="G237" s="55"/>
      <c r="H237" s="399"/>
      <c r="I237" s="55"/>
      <c r="J237" s="55"/>
      <c r="K237" s="55"/>
      <c r="L237" s="399"/>
      <c r="M237" s="399"/>
      <c r="N237" s="55"/>
      <c r="O237" s="55"/>
      <c r="P237" s="55"/>
      <c r="Q237" s="399"/>
      <c r="R237" s="399"/>
      <c r="S237" s="55"/>
      <c r="T237" s="55"/>
      <c r="U237" s="55"/>
      <c r="V237" s="399"/>
      <c r="W237" s="399"/>
      <c r="X237" s="55"/>
      <c r="Y237" s="55"/>
      <c r="Z237" s="55"/>
      <c r="AA237" s="399"/>
      <c r="AB237" s="399"/>
      <c r="AC237" s="55"/>
      <c r="AD237" s="55"/>
      <c r="AE237" s="55"/>
      <c r="AF237" s="55"/>
      <c r="AG237" s="55"/>
      <c r="AH237" s="55"/>
      <c r="AI237" s="55"/>
      <c r="AJ237" s="55"/>
      <c r="AK237" s="55"/>
    </row>
    <row r="238" spans="2:37" ht="15.75" customHeight="1">
      <c r="B238" s="55"/>
      <c r="C238" s="55"/>
      <c r="D238" s="55"/>
      <c r="E238" s="55"/>
      <c r="F238" s="55"/>
      <c r="G238" s="55"/>
      <c r="H238" s="399"/>
      <c r="I238" s="55"/>
      <c r="J238" s="55"/>
      <c r="K238" s="55"/>
      <c r="L238" s="399"/>
      <c r="M238" s="399"/>
      <c r="N238" s="55"/>
      <c r="O238" s="55"/>
      <c r="P238" s="55"/>
      <c r="Q238" s="399"/>
      <c r="R238" s="399"/>
      <c r="S238" s="55"/>
      <c r="T238" s="55"/>
      <c r="U238" s="55"/>
      <c r="V238" s="399"/>
      <c r="W238" s="399"/>
      <c r="X238" s="55"/>
      <c r="Y238" s="55"/>
      <c r="Z238" s="55"/>
      <c r="AA238" s="399"/>
      <c r="AB238" s="399"/>
      <c r="AC238" s="55"/>
      <c r="AD238" s="55"/>
      <c r="AE238" s="55"/>
      <c r="AF238" s="55"/>
      <c r="AG238" s="55"/>
      <c r="AH238" s="55"/>
      <c r="AI238" s="55"/>
      <c r="AJ238" s="55"/>
      <c r="AK238" s="55"/>
    </row>
    <row r="239" spans="2:37" ht="15.75" customHeight="1">
      <c r="B239" s="55"/>
      <c r="C239" s="55"/>
      <c r="D239" s="55"/>
      <c r="E239" s="55"/>
      <c r="F239" s="55"/>
      <c r="G239" s="55"/>
      <c r="H239" s="399"/>
      <c r="I239" s="55"/>
      <c r="J239" s="55"/>
      <c r="K239" s="55"/>
      <c r="L239" s="399"/>
      <c r="M239" s="399"/>
      <c r="N239" s="55"/>
      <c r="O239" s="55"/>
      <c r="P239" s="55"/>
      <c r="Q239" s="399"/>
      <c r="R239" s="399"/>
      <c r="S239" s="55"/>
      <c r="T239" s="55"/>
      <c r="U239" s="55"/>
      <c r="V239" s="399"/>
      <c r="W239" s="399"/>
      <c r="X239" s="55"/>
      <c r="Y239" s="55"/>
      <c r="Z239" s="55"/>
      <c r="AA239" s="399"/>
      <c r="AB239" s="399"/>
      <c r="AC239" s="55"/>
      <c r="AD239" s="55"/>
      <c r="AE239" s="55"/>
      <c r="AF239" s="55"/>
      <c r="AG239" s="55"/>
      <c r="AH239" s="55"/>
      <c r="AI239" s="55"/>
      <c r="AJ239" s="55"/>
      <c r="AK239" s="55"/>
    </row>
    <row r="240" spans="2:37" ht="15.75" customHeight="1">
      <c r="B240" s="55"/>
      <c r="C240" s="55"/>
      <c r="D240" s="55"/>
      <c r="E240" s="55"/>
      <c r="F240" s="55"/>
      <c r="G240" s="55"/>
      <c r="H240" s="399"/>
      <c r="I240" s="55"/>
      <c r="J240" s="55"/>
      <c r="K240" s="55"/>
      <c r="L240" s="399"/>
      <c r="M240" s="399"/>
      <c r="N240" s="55"/>
      <c r="O240" s="55"/>
      <c r="P240" s="55"/>
      <c r="Q240" s="399"/>
      <c r="R240" s="399"/>
      <c r="S240" s="55"/>
      <c r="T240" s="55"/>
      <c r="U240" s="55"/>
      <c r="V240" s="399"/>
      <c r="W240" s="399"/>
      <c r="X240" s="55"/>
      <c r="Y240" s="55"/>
      <c r="Z240" s="55"/>
      <c r="AA240" s="399"/>
      <c r="AB240" s="399"/>
      <c r="AC240" s="55"/>
      <c r="AD240" s="55"/>
      <c r="AE240" s="55"/>
      <c r="AF240" s="55"/>
      <c r="AG240" s="55"/>
      <c r="AH240" s="55"/>
      <c r="AI240" s="55"/>
      <c r="AJ240" s="55"/>
      <c r="AK240" s="55"/>
    </row>
    <row r="241" spans="2:37" ht="15.75" customHeight="1">
      <c r="B241" s="55"/>
      <c r="C241" s="55"/>
      <c r="D241" s="55"/>
      <c r="E241" s="55"/>
      <c r="F241" s="55"/>
      <c r="G241" s="55"/>
      <c r="H241" s="399"/>
      <c r="I241" s="55"/>
      <c r="J241" s="55"/>
      <c r="K241" s="55"/>
      <c r="L241" s="399"/>
      <c r="M241" s="399"/>
      <c r="N241" s="55"/>
      <c r="O241" s="55"/>
      <c r="P241" s="55"/>
      <c r="Q241" s="399"/>
      <c r="R241" s="399"/>
      <c r="S241" s="55"/>
      <c r="T241" s="55"/>
      <c r="U241" s="55"/>
      <c r="V241" s="399"/>
      <c r="W241" s="399"/>
      <c r="X241" s="55"/>
      <c r="Y241" s="55"/>
      <c r="Z241" s="55"/>
      <c r="AA241" s="399"/>
      <c r="AB241" s="399"/>
      <c r="AC241" s="55"/>
      <c r="AD241" s="55"/>
      <c r="AE241" s="55"/>
      <c r="AF241" s="55"/>
      <c r="AG241" s="55"/>
      <c r="AH241" s="55"/>
      <c r="AI241" s="55"/>
      <c r="AJ241" s="55"/>
      <c r="AK241" s="55"/>
    </row>
    <row r="242" spans="2:37" ht="15.75" customHeight="1">
      <c r="B242" s="55"/>
      <c r="C242" s="55"/>
      <c r="D242" s="55"/>
      <c r="E242" s="55"/>
      <c r="F242" s="55"/>
      <c r="G242" s="55"/>
      <c r="H242" s="399"/>
      <c r="I242" s="55"/>
      <c r="J242" s="55"/>
      <c r="K242" s="55"/>
      <c r="L242" s="399"/>
      <c r="M242" s="399"/>
      <c r="N242" s="55"/>
      <c r="O242" s="55"/>
      <c r="P242" s="55"/>
      <c r="Q242" s="399"/>
      <c r="R242" s="399"/>
      <c r="S242" s="55"/>
      <c r="T242" s="55"/>
      <c r="U242" s="55"/>
      <c r="V242" s="399"/>
      <c r="W242" s="399"/>
      <c r="X242" s="55"/>
      <c r="Y242" s="55"/>
      <c r="Z242" s="55"/>
      <c r="AA242" s="399"/>
      <c r="AB242" s="399"/>
      <c r="AC242" s="55"/>
      <c r="AD242" s="55"/>
      <c r="AE242" s="55"/>
      <c r="AF242" s="55"/>
      <c r="AG242" s="55"/>
      <c r="AH242" s="55"/>
      <c r="AI242" s="55"/>
      <c r="AJ242" s="55"/>
      <c r="AK242" s="55"/>
    </row>
    <row r="243" spans="2:37" ht="15.75" customHeight="1">
      <c r="B243" s="55"/>
      <c r="C243" s="55"/>
      <c r="D243" s="55"/>
      <c r="E243" s="55"/>
      <c r="F243" s="55"/>
      <c r="G243" s="55"/>
      <c r="H243" s="399"/>
      <c r="I243" s="55"/>
      <c r="J243" s="55"/>
      <c r="K243" s="55"/>
      <c r="L243" s="399"/>
      <c r="M243" s="399"/>
      <c r="N243" s="55"/>
      <c r="O243" s="55"/>
      <c r="P243" s="55"/>
      <c r="Q243" s="399"/>
      <c r="R243" s="399"/>
      <c r="S243" s="55"/>
      <c r="T243" s="55"/>
      <c r="U243" s="55"/>
      <c r="V243" s="399"/>
      <c r="W243" s="399"/>
      <c r="X243" s="55"/>
      <c r="Y243" s="55"/>
      <c r="Z243" s="55"/>
      <c r="AA243" s="399"/>
      <c r="AB243" s="399"/>
      <c r="AC243" s="55"/>
      <c r="AD243" s="55"/>
      <c r="AE243" s="55"/>
      <c r="AF243" s="55"/>
      <c r="AG243" s="55"/>
      <c r="AH243" s="55"/>
      <c r="AI243" s="55"/>
      <c r="AJ243" s="55"/>
      <c r="AK243" s="55"/>
    </row>
    <row r="244" spans="2:37" ht="15.75" customHeight="1">
      <c r="B244" s="55"/>
      <c r="C244" s="55"/>
      <c r="D244" s="55"/>
      <c r="E244" s="55"/>
      <c r="F244" s="55"/>
      <c r="G244" s="55"/>
      <c r="H244" s="399"/>
      <c r="I244" s="55"/>
      <c r="J244" s="55"/>
      <c r="K244" s="55"/>
      <c r="L244" s="399"/>
      <c r="M244" s="399"/>
      <c r="N244" s="55"/>
      <c r="O244" s="55"/>
      <c r="P244" s="55"/>
      <c r="Q244" s="399"/>
      <c r="R244" s="399"/>
      <c r="S244" s="55"/>
      <c r="T244" s="55"/>
      <c r="U244" s="55"/>
      <c r="V244" s="399"/>
      <c r="W244" s="399"/>
      <c r="X244" s="55"/>
      <c r="Y244" s="55"/>
      <c r="Z244" s="55"/>
      <c r="AA244" s="399"/>
      <c r="AB244" s="399"/>
      <c r="AC244" s="55"/>
      <c r="AD244" s="55"/>
      <c r="AE244" s="55"/>
      <c r="AF244" s="55"/>
      <c r="AG244" s="55"/>
      <c r="AH244" s="55"/>
      <c r="AI244" s="55"/>
      <c r="AJ244" s="55"/>
      <c r="AK244" s="55"/>
    </row>
    <row r="245" spans="2:37" ht="15.75" customHeight="1">
      <c r="B245" s="55"/>
      <c r="C245" s="55"/>
      <c r="D245" s="55"/>
      <c r="E245" s="55"/>
      <c r="F245" s="55"/>
      <c r="G245" s="55"/>
      <c r="H245" s="399"/>
      <c r="I245" s="55"/>
      <c r="J245" s="55"/>
      <c r="K245" s="55"/>
      <c r="L245" s="399"/>
      <c r="M245" s="399"/>
      <c r="N245" s="55"/>
      <c r="O245" s="55"/>
      <c r="P245" s="55"/>
      <c r="Q245" s="399"/>
      <c r="R245" s="399"/>
      <c r="S245" s="55"/>
      <c r="T245" s="55"/>
      <c r="U245" s="55"/>
      <c r="V245" s="399"/>
      <c r="W245" s="399"/>
      <c r="X245" s="55"/>
      <c r="Y245" s="55"/>
      <c r="Z245" s="55"/>
      <c r="AA245" s="399"/>
      <c r="AB245" s="399"/>
      <c r="AC245" s="55"/>
      <c r="AD245" s="55"/>
      <c r="AE245" s="55"/>
      <c r="AF245" s="55"/>
      <c r="AG245" s="55"/>
      <c r="AH245" s="55"/>
      <c r="AI245" s="55"/>
      <c r="AJ245" s="55"/>
      <c r="AK245" s="55"/>
    </row>
    <row r="246" spans="2:37" ht="15.75" customHeight="1">
      <c r="B246" s="55"/>
      <c r="C246" s="55"/>
      <c r="D246" s="55"/>
      <c r="E246" s="55"/>
      <c r="F246" s="55"/>
      <c r="G246" s="55"/>
      <c r="H246" s="399"/>
      <c r="I246" s="55"/>
      <c r="J246" s="55"/>
      <c r="K246" s="55"/>
      <c r="L246" s="399"/>
      <c r="M246" s="399"/>
      <c r="N246" s="55"/>
      <c r="O246" s="55"/>
      <c r="P246" s="55"/>
      <c r="Q246" s="399"/>
      <c r="R246" s="399"/>
      <c r="S246" s="55"/>
      <c r="T246" s="55"/>
      <c r="U246" s="55"/>
      <c r="V246" s="399"/>
      <c r="W246" s="399"/>
      <c r="X246" s="55"/>
      <c r="Y246" s="55"/>
      <c r="Z246" s="55"/>
      <c r="AA246" s="399"/>
      <c r="AB246" s="399"/>
      <c r="AC246" s="55"/>
      <c r="AD246" s="55"/>
      <c r="AE246" s="55"/>
      <c r="AF246" s="55"/>
      <c r="AG246" s="55"/>
      <c r="AH246" s="55"/>
      <c r="AI246" s="55"/>
      <c r="AJ246" s="55"/>
      <c r="AK246" s="55"/>
    </row>
    <row r="247" spans="2:37" ht="15.75" customHeight="1">
      <c r="B247" s="55"/>
      <c r="C247" s="55"/>
      <c r="D247" s="55"/>
      <c r="E247" s="55"/>
      <c r="F247" s="55"/>
      <c r="G247" s="55"/>
      <c r="H247" s="399"/>
      <c r="I247" s="55"/>
      <c r="J247" s="55"/>
      <c r="K247" s="55"/>
      <c r="L247" s="399"/>
      <c r="M247" s="399"/>
      <c r="N247" s="55"/>
      <c r="O247" s="55"/>
      <c r="P247" s="55"/>
      <c r="Q247" s="399"/>
      <c r="R247" s="399"/>
      <c r="S247" s="55"/>
      <c r="T247" s="55"/>
      <c r="U247" s="55"/>
      <c r="V247" s="399"/>
      <c r="W247" s="399"/>
      <c r="X247" s="55"/>
      <c r="Y247" s="55"/>
      <c r="Z247" s="55"/>
      <c r="AA247" s="399"/>
      <c r="AB247" s="399"/>
      <c r="AC247" s="55"/>
      <c r="AD247" s="55"/>
      <c r="AE247" s="55"/>
      <c r="AF247" s="55"/>
      <c r="AG247" s="55"/>
      <c r="AH247" s="55"/>
      <c r="AI247" s="55"/>
      <c r="AJ247" s="55"/>
      <c r="AK247" s="55"/>
    </row>
    <row r="248" spans="2:37" ht="15.75" customHeight="1">
      <c r="B248" s="55"/>
      <c r="C248" s="55"/>
      <c r="D248" s="55"/>
      <c r="E248" s="55"/>
      <c r="F248" s="55"/>
      <c r="G248" s="55"/>
      <c r="H248" s="399"/>
      <c r="I248" s="55"/>
      <c r="J248" s="55"/>
      <c r="K248" s="55"/>
      <c r="L248" s="399"/>
      <c r="M248" s="399"/>
      <c r="N248" s="55"/>
      <c r="O248" s="55"/>
      <c r="P248" s="55"/>
      <c r="Q248" s="399"/>
      <c r="R248" s="399"/>
      <c r="S248" s="55"/>
      <c r="T248" s="55"/>
      <c r="U248" s="55"/>
      <c r="V248" s="399"/>
      <c r="W248" s="399"/>
      <c r="X248" s="55"/>
      <c r="Y248" s="55"/>
      <c r="Z248" s="55"/>
      <c r="AA248" s="399"/>
      <c r="AB248" s="399"/>
      <c r="AC248" s="55"/>
      <c r="AD248" s="55"/>
      <c r="AE248" s="55"/>
      <c r="AF248" s="55"/>
      <c r="AG248" s="55"/>
      <c r="AH248" s="55"/>
      <c r="AI248" s="55"/>
      <c r="AJ248" s="55"/>
      <c r="AK248" s="55"/>
    </row>
    <row r="249" spans="2:37" ht="15.75" customHeight="1">
      <c r="B249" s="55"/>
      <c r="C249" s="55"/>
      <c r="D249" s="55"/>
      <c r="E249" s="55"/>
      <c r="F249" s="55"/>
      <c r="G249" s="55"/>
      <c r="H249" s="399"/>
      <c r="I249" s="55"/>
      <c r="J249" s="55"/>
      <c r="K249" s="55"/>
      <c r="L249" s="399"/>
      <c r="M249" s="399"/>
      <c r="N249" s="55"/>
      <c r="O249" s="55"/>
      <c r="P249" s="55"/>
      <c r="Q249" s="399"/>
      <c r="R249" s="399"/>
      <c r="S249" s="55"/>
      <c r="T249" s="55"/>
      <c r="U249" s="55"/>
      <c r="V249" s="399"/>
      <c r="W249" s="399"/>
      <c r="X249" s="55"/>
      <c r="Y249" s="55"/>
      <c r="Z249" s="55"/>
      <c r="AA249" s="399"/>
      <c r="AB249" s="399"/>
      <c r="AC249" s="55"/>
      <c r="AD249" s="55"/>
      <c r="AE249" s="55"/>
      <c r="AF249" s="55"/>
      <c r="AG249" s="55"/>
      <c r="AH249" s="55"/>
      <c r="AI249" s="55"/>
      <c r="AJ249" s="55"/>
      <c r="AK249" s="55"/>
    </row>
    <row r="250" spans="2:37" ht="15.75" customHeight="1">
      <c r="B250" s="55"/>
      <c r="C250" s="55"/>
      <c r="D250" s="55"/>
      <c r="E250" s="55"/>
      <c r="F250" s="55"/>
      <c r="G250" s="55"/>
      <c r="H250" s="399"/>
      <c r="I250" s="55"/>
      <c r="J250" s="55"/>
      <c r="K250" s="55"/>
      <c r="L250" s="399"/>
      <c r="M250" s="399"/>
      <c r="N250" s="55"/>
      <c r="O250" s="55"/>
      <c r="P250" s="55"/>
      <c r="Q250" s="399"/>
      <c r="R250" s="399"/>
      <c r="S250" s="55"/>
      <c r="T250" s="55"/>
      <c r="U250" s="55"/>
      <c r="V250" s="399"/>
      <c r="W250" s="399"/>
      <c r="X250" s="55"/>
      <c r="Y250" s="55"/>
      <c r="Z250" s="55"/>
      <c r="AA250" s="399"/>
      <c r="AB250" s="399"/>
      <c r="AC250" s="55"/>
      <c r="AD250" s="55"/>
      <c r="AE250" s="55"/>
      <c r="AF250" s="55"/>
      <c r="AG250" s="55"/>
      <c r="AH250" s="55"/>
      <c r="AI250" s="55"/>
      <c r="AJ250" s="55"/>
      <c r="AK250" s="55"/>
    </row>
    <row r="251" spans="2:37" ht="15.75" customHeight="1">
      <c r="B251" s="55"/>
      <c r="C251" s="55"/>
      <c r="D251" s="55"/>
      <c r="E251" s="55"/>
      <c r="F251" s="55"/>
      <c r="G251" s="55"/>
      <c r="H251" s="399"/>
      <c r="I251" s="55"/>
      <c r="J251" s="55"/>
      <c r="K251" s="55"/>
      <c r="L251" s="399"/>
      <c r="M251" s="399"/>
      <c r="N251" s="55"/>
      <c r="O251" s="55"/>
      <c r="P251" s="55"/>
      <c r="Q251" s="399"/>
      <c r="R251" s="399"/>
      <c r="S251" s="55"/>
      <c r="T251" s="55"/>
      <c r="U251" s="55"/>
      <c r="V251" s="399"/>
      <c r="W251" s="399"/>
      <c r="X251" s="55"/>
      <c r="Y251" s="55"/>
      <c r="Z251" s="55"/>
      <c r="AA251" s="399"/>
      <c r="AB251" s="399"/>
      <c r="AC251" s="55"/>
      <c r="AD251" s="55"/>
      <c r="AE251" s="55"/>
      <c r="AF251" s="55"/>
      <c r="AG251" s="55"/>
      <c r="AH251" s="55"/>
      <c r="AI251" s="55"/>
      <c r="AJ251" s="55"/>
      <c r="AK251" s="55"/>
    </row>
    <row r="252" spans="2:37" ht="15.75" customHeight="1">
      <c r="B252" s="55"/>
      <c r="C252" s="55"/>
      <c r="D252" s="55"/>
      <c r="E252" s="55"/>
      <c r="F252" s="55"/>
      <c r="G252" s="55"/>
      <c r="H252" s="399"/>
      <c r="I252" s="55"/>
      <c r="J252" s="55"/>
      <c r="K252" s="55"/>
      <c r="L252" s="399"/>
      <c r="M252" s="399"/>
      <c r="N252" s="55"/>
      <c r="O252" s="55"/>
      <c r="P252" s="55"/>
      <c r="Q252" s="399"/>
      <c r="R252" s="399"/>
      <c r="S252" s="55"/>
      <c r="T252" s="55"/>
      <c r="U252" s="55"/>
      <c r="V252" s="399"/>
      <c r="W252" s="399"/>
      <c r="X252" s="55"/>
      <c r="Y252" s="55"/>
      <c r="Z252" s="55"/>
      <c r="AA252" s="399"/>
      <c r="AB252" s="399"/>
      <c r="AC252" s="55"/>
      <c r="AD252" s="55"/>
      <c r="AE252" s="55"/>
      <c r="AF252" s="55"/>
      <c r="AG252" s="55"/>
      <c r="AH252" s="55"/>
      <c r="AI252" s="55"/>
      <c r="AJ252" s="55"/>
      <c r="AK252" s="55"/>
    </row>
    <row r="253" spans="2:37" ht="15.75" customHeight="1">
      <c r="B253" s="55"/>
      <c r="C253" s="55"/>
      <c r="D253" s="55"/>
      <c r="E253" s="55"/>
      <c r="F253" s="55"/>
      <c r="G253" s="55"/>
      <c r="H253" s="399"/>
      <c r="I253" s="55"/>
      <c r="J253" s="55"/>
      <c r="K253" s="55"/>
      <c r="L253" s="399"/>
      <c r="M253" s="399"/>
      <c r="N253" s="55"/>
      <c r="O253" s="55"/>
      <c r="P253" s="55"/>
      <c r="Q253" s="399"/>
      <c r="R253" s="399"/>
      <c r="S253" s="55"/>
      <c r="T253" s="55"/>
      <c r="U253" s="55"/>
      <c r="V253" s="399"/>
      <c r="W253" s="399"/>
      <c r="X253" s="55"/>
      <c r="Y253" s="55"/>
      <c r="Z253" s="55"/>
      <c r="AA253" s="399"/>
      <c r="AB253" s="399"/>
      <c r="AC253" s="55"/>
      <c r="AD253" s="55"/>
      <c r="AE253" s="55"/>
      <c r="AF253" s="55"/>
      <c r="AG253" s="55"/>
      <c r="AH253" s="55"/>
      <c r="AI253" s="55"/>
      <c r="AJ253" s="55"/>
      <c r="AK253" s="55"/>
    </row>
    <row r="254" spans="2:37" ht="15.75" customHeight="1">
      <c r="B254" s="55"/>
      <c r="C254" s="55"/>
      <c r="D254" s="55"/>
      <c r="E254" s="55"/>
      <c r="F254" s="55"/>
      <c r="G254" s="55"/>
      <c r="H254" s="399"/>
      <c r="I254" s="55"/>
      <c r="J254" s="55"/>
      <c r="K254" s="55"/>
      <c r="L254" s="399"/>
      <c r="M254" s="399"/>
      <c r="N254" s="55"/>
      <c r="O254" s="55"/>
      <c r="P254" s="55"/>
      <c r="Q254" s="399"/>
      <c r="R254" s="399"/>
      <c r="S254" s="55"/>
      <c r="T254" s="55"/>
      <c r="U254" s="55"/>
      <c r="V254" s="399"/>
      <c r="W254" s="399"/>
      <c r="X254" s="55"/>
      <c r="Y254" s="55"/>
      <c r="Z254" s="55"/>
      <c r="AA254" s="399"/>
      <c r="AB254" s="399"/>
      <c r="AC254" s="55"/>
      <c r="AD254" s="55"/>
      <c r="AE254" s="55"/>
      <c r="AF254" s="55"/>
      <c r="AG254" s="55"/>
      <c r="AH254" s="55"/>
      <c r="AI254" s="55"/>
      <c r="AJ254" s="55"/>
      <c r="AK254" s="55"/>
    </row>
    <row r="255" spans="2:37" ht="15.75" customHeight="1">
      <c r="B255" s="55"/>
      <c r="C255" s="55"/>
      <c r="D255" s="55"/>
      <c r="E255" s="55"/>
      <c r="F255" s="55"/>
      <c r="G255" s="55"/>
      <c r="H255" s="399"/>
      <c r="I255" s="55"/>
      <c r="J255" s="55"/>
      <c r="K255" s="55"/>
      <c r="L255" s="399"/>
      <c r="M255" s="399"/>
      <c r="N255" s="55"/>
      <c r="O255" s="55"/>
      <c r="P255" s="55"/>
      <c r="Q255" s="399"/>
      <c r="R255" s="399"/>
      <c r="S255" s="55"/>
      <c r="T255" s="55"/>
      <c r="U255" s="55"/>
      <c r="V255" s="399"/>
      <c r="W255" s="399"/>
      <c r="X255" s="55"/>
      <c r="Y255" s="55"/>
      <c r="Z255" s="55"/>
      <c r="AA255" s="399"/>
      <c r="AB255" s="399"/>
      <c r="AC255" s="55"/>
      <c r="AD255" s="55"/>
      <c r="AE255" s="55"/>
      <c r="AF255" s="55"/>
      <c r="AG255" s="55"/>
      <c r="AH255" s="55"/>
      <c r="AI255" s="55"/>
      <c r="AJ255" s="55"/>
      <c r="AK255" s="55"/>
    </row>
    <row r="256" spans="2:37" ht="15.75" customHeight="1">
      <c r="B256" s="55"/>
      <c r="C256" s="55"/>
      <c r="D256" s="55"/>
      <c r="E256" s="55"/>
      <c r="F256" s="55"/>
      <c r="G256" s="55"/>
      <c r="H256" s="399"/>
      <c r="I256" s="55"/>
      <c r="J256" s="55"/>
      <c r="K256" s="55"/>
      <c r="L256" s="399"/>
      <c r="M256" s="399"/>
      <c r="N256" s="55"/>
      <c r="O256" s="55"/>
      <c r="P256" s="55"/>
      <c r="Q256" s="399"/>
      <c r="R256" s="399"/>
      <c r="S256" s="55"/>
      <c r="T256" s="55"/>
      <c r="U256" s="55"/>
      <c r="V256" s="399"/>
      <c r="W256" s="399"/>
      <c r="X256" s="55"/>
      <c r="Y256" s="55"/>
      <c r="Z256" s="55"/>
      <c r="AA256" s="399"/>
      <c r="AB256" s="399"/>
      <c r="AC256" s="55"/>
      <c r="AD256" s="55"/>
      <c r="AE256" s="55"/>
      <c r="AF256" s="55"/>
      <c r="AG256" s="55"/>
      <c r="AH256" s="55"/>
      <c r="AI256" s="55"/>
      <c r="AJ256" s="55"/>
      <c r="AK256" s="55"/>
    </row>
    <row r="257" spans="2:37" ht="15.75" customHeight="1">
      <c r="B257" s="55"/>
      <c r="C257" s="55"/>
      <c r="D257" s="55"/>
      <c r="E257" s="55"/>
      <c r="F257" s="55"/>
      <c r="G257" s="55"/>
      <c r="H257" s="399"/>
      <c r="I257" s="55"/>
      <c r="J257" s="55"/>
      <c r="K257" s="55"/>
      <c r="L257" s="399"/>
      <c r="M257" s="399"/>
      <c r="N257" s="55"/>
      <c r="O257" s="55"/>
      <c r="P257" s="55"/>
      <c r="Q257" s="399"/>
      <c r="R257" s="399"/>
      <c r="S257" s="55"/>
      <c r="T257" s="55"/>
      <c r="U257" s="55"/>
      <c r="V257" s="399"/>
      <c r="W257" s="399"/>
      <c r="X257" s="55"/>
      <c r="Y257" s="55"/>
      <c r="Z257" s="55"/>
      <c r="AA257" s="399"/>
      <c r="AB257" s="399"/>
      <c r="AC257" s="55"/>
      <c r="AD257" s="55"/>
      <c r="AE257" s="55"/>
      <c r="AF257" s="55"/>
      <c r="AG257" s="55"/>
      <c r="AH257" s="55"/>
      <c r="AI257" s="55"/>
      <c r="AJ257" s="55"/>
      <c r="AK257" s="55"/>
    </row>
    <row r="258" spans="2:37" ht="15.75" customHeight="1">
      <c r="B258" s="55"/>
      <c r="C258" s="55"/>
      <c r="D258" s="55"/>
      <c r="E258" s="55"/>
      <c r="F258" s="55"/>
      <c r="G258" s="55"/>
      <c r="H258" s="399"/>
      <c r="I258" s="55"/>
      <c r="J258" s="55"/>
      <c r="K258" s="55"/>
      <c r="L258" s="399"/>
      <c r="M258" s="399"/>
      <c r="N258" s="55"/>
      <c r="O258" s="55"/>
      <c r="P258" s="55"/>
      <c r="Q258" s="399"/>
      <c r="R258" s="399"/>
      <c r="S258" s="55"/>
      <c r="T258" s="55"/>
      <c r="U258" s="55"/>
      <c r="V258" s="399"/>
      <c r="W258" s="399"/>
      <c r="X258" s="55"/>
      <c r="Y258" s="55"/>
      <c r="Z258" s="55"/>
      <c r="AA258" s="399"/>
      <c r="AB258" s="399"/>
      <c r="AC258" s="55"/>
      <c r="AD258" s="55"/>
      <c r="AE258" s="55"/>
      <c r="AF258" s="55"/>
      <c r="AG258" s="55"/>
      <c r="AH258" s="55"/>
      <c r="AI258" s="55"/>
      <c r="AJ258" s="55"/>
      <c r="AK258" s="55"/>
    </row>
    <row r="259" spans="2:37" ht="15.75" customHeight="1">
      <c r="B259" s="55"/>
      <c r="C259" s="55"/>
      <c r="D259" s="55"/>
      <c r="E259" s="55"/>
      <c r="F259" s="55"/>
      <c r="G259" s="55"/>
      <c r="H259" s="399"/>
      <c r="I259" s="55"/>
      <c r="J259" s="55"/>
      <c r="K259" s="55"/>
      <c r="L259" s="399"/>
      <c r="M259" s="399"/>
      <c r="N259" s="55"/>
      <c r="O259" s="55"/>
      <c r="P259" s="55"/>
      <c r="Q259" s="399"/>
      <c r="R259" s="399"/>
      <c r="S259" s="55"/>
      <c r="T259" s="55"/>
      <c r="U259" s="55"/>
      <c r="V259" s="399"/>
      <c r="W259" s="399"/>
      <c r="X259" s="55"/>
      <c r="Y259" s="55"/>
      <c r="Z259" s="55"/>
      <c r="AA259" s="399"/>
      <c r="AB259" s="399"/>
      <c r="AC259" s="55"/>
      <c r="AD259" s="55"/>
      <c r="AE259" s="55"/>
      <c r="AF259" s="55"/>
      <c r="AG259" s="55"/>
      <c r="AH259" s="55"/>
      <c r="AI259" s="55"/>
      <c r="AJ259" s="55"/>
      <c r="AK259" s="55"/>
    </row>
    <row r="260" spans="2:37" ht="15.75" customHeight="1">
      <c r="B260" s="55"/>
      <c r="C260" s="55"/>
      <c r="D260" s="55"/>
      <c r="E260" s="55"/>
      <c r="F260" s="55"/>
      <c r="G260" s="55"/>
      <c r="H260" s="399"/>
      <c r="I260" s="55"/>
      <c r="J260" s="55"/>
      <c r="K260" s="55"/>
      <c r="L260" s="399"/>
      <c r="M260" s="399"/>
      <c r="N260" s="55"/>
      <c r="O260" s="55"/>
      <c r="P260" s="55"/>
      <c r="Q260" s="399"/>
      <c r="R260" s="399"/>
      <c r="S260" s="55"/>
      <c r="T260" s="55"/>
      <c r="U260" s="55"/>
      <c r="V260" s="399"/>
      <c r="W260" s="399"/>
      <c r="X260" s="55"/>
      <c r="Y260" s="55"/>
      <c r="Z260" s="55"/>
      <c r="AA260" s="399"/>
      <c r="AB260" s="399"/>
      <c r="AC260" s="55"/>
      <c r="AD260" s="55"/>
      <c r="AE260" s="55"/>
      <c r="AF260" s="55"/>
      <c r="AG260" s="55"/>
      <c r="AH260" s="55"/>
      <c r="AI260" s="55"/>
      <c r="AJ260" s="55"/>
      <c r="AK260" s="55"/>
    </row>
    <row r="261" spans="2:37" ht="15.75" customHeight="1">
      <c r="B261" s="55"/>
      <c r="C261" s="55"/>
      <c r="D261" s="55"/>
      <c r="E261" s="55"/>
      <c r="F261" s="55"/>
      <c r="G261" s="55"/>
      <c r="H261" s="399"/>
      <c r="I261" s="55"/>
      <c r="J261" s="55"/>
      <c r="K261" s="55"/>
      <c r="L261" s="399"/>
      <c r="M261" s="399"/>
      <c r="N261" s="55"/>
      <c r="O261" s="55"/>
      <c r="P261" s="55"/>
      <c r="Q261" s="399"/>
      <c r="R261" s="399"/>
      <c r="S261" s="55"/>
      <c r="T261" s="55"/>
      <c r="U261" s="55"/>
      <c r="V261" s="399"/>
      <c r="W261" s="399"/>
      <c r="X261" s="55"/>
      <c r="Y261" s="55"/>
      <c r="Z261" s="55"/>
      <c r="AA261" s="399"/>
      <c r="AB261" s="399"/>
      <c r="AC261" s="55"/>
      <c r="AD261" s="55"/>
      <c r="AE261" s="55"/>
      <c r="AF261" s="55"/>
      <c r="AG261" s="55"/>
      <c r="AH261" s="55"/>
      <c r="AI261" s="55"/>
      <c r="AJ261" s="55"/>
      <c r="AK261" s="55"/>
    </row>
    <row r="262" spans="2:37" ht="15.75" customHeight="1">
      <c r="B262" s="55"/>
      <c r="C262" s="55"/>
      <c r="D262" s="55"/>
      <c r="E262" s="55"/>
      <c r="F262" s="55"/>
      <c r="G262" s="55"/>
      <c r="H262" s="399"/>
      <c r="I262" s="55"/>
      <c r="J262" s="55"/>
      <c r="K262" s="55"/>
      <c r="L262" s="399"/>
      <c r="M262" s="399"/>
      <c r="N262" s="55"/>
      <c r="O262" s="55"/>
      <c r="P262" s="55"/>
      <c r="Q262" s="399"/>
      <c r="R262" s="399"/>
      <c r="S262" s="55"/>
      <c r="T262" s="55"/>
      <c r="U262" s="55"/>
      <c r="V262" s="399"/>
      <c r="W262" s="399"/>
      <c r="X262" s="55"/>
      <c r="Y262" s="55"/>
      <c r="Z262" s="55"/>
      <c r="AA262" s="399"/>
      <c r="AB262" s="399"/>
      <c r="AC262" s="55"/>
      <c r="AD262" s="55"/>
      <c r="AE262" s="55"/>
      <c r="AF262" s="55"/>
      <c r="AG262" s="55"/>
      <c r="AH262" s="55"/>
      <c r="AI262" s="55"/>
      <c r="AJ262" s="55"/>
      <c r="AK262" s="55"/>
    </row>
    <row r="263" spans="2:37" ht="15.75" customHeight="1">
      <c r="B263" s="55"/>
      <c r="C263" s="55"/>
      <c r="D263" s="55"/>
      <c r="E263" s="55"/>
      <c r="F263" s="55"/>
      <c r="G263" s="55"/>
      <c r="H263" s="399"/>
      <c r="I263" s="55"/>
      <c r="J263" s="55"/>
      <c r="K263" s="55"/>
      <c r="L263" s="399"/>
      <c r="M263" s="399"/>
      <c r="N263" s="55"/>
      <c r="O263" s="55"/>
      <c r="P263" s="55"/>
      <c r="Q263" s="399"/>
      <c r="R263" s="399"/>
      <c r="S263" s="55"/>
      <c r="T263" s="55"/>
      <c r="U263" s="55"/>
      <c r="V263" s="399"/>
      <c r="W263" s="399"/>
      <c r="X263" s="55"/>
      <c r="Y263" s="55"/>
      <c r="Z263" s="55"/>
      <c r="AA263" s="399"/>
      <c r="AB263" s="399"/>
      <c r="AC263" s="55"/>
      <c r="AD263" s="55"/>
      <c r="AE263" s="55"/>
      <c r="AF263" s="55"/>
      <c r="AG263" s="55"/>
      <c r="AH263" s="55"/>
      <c r="AI263" s="55"/>
      <c r="AJ263" s="55"/>
      <c r="AK263" s="55"/>
    </row>
    <row r="264" spans="2:37" ht="15.75" customHeight="1">
      <c r="B264" s="55"/>
      <c r="C264" s="55"/>
      <c r="D264" s="55"/>
      <c r="E264" s="55"/>
      <c r="F264" s="55"/>
      <c r="G264" s="55"/>
      <c r="H264" s="399"/>
      <c r="I264" s="55"/>
      <c r="J264" s="55"/>
      <c r="K264" s="55"/>
      <c r="L264" s="399"/>
      <c r="M264" s="399"/>
      <c r="N264" s="55"/>
      <c r="O264" s="55"/>
      <c r="P264" s="55"/>
      <c r="Q264" s="399"/>
      <c r="R264" s="399"/>
      <c r="S264" s="55"/>
      <c r="T264" s="55"/>
      <c r="U264" s="55"/>
      <c r="V264" s="399"/>
      <c r="W264" s="399"/>
      <c r="X264" s="55"/>
      <c r="Y264" s="55"/>
      <c r="Z264" s="55"/>
      <c r="AA264" s="399"/>
      <c r="AB264" s="399"/>
      <c r="AC264" s="55"/>
      <c r="AD264" s="55"/>
      <c r="AE264" s="55"/>
      <c r="AF264" s="55"/>
      <c r="AG264" s="55"/>
      <c r="AH264" s="55"/>
      <c r="AI264" s="55"/>
      <c r="AJ264" s="55"/>
      <c r="AK264" s="55"/>
    </row>
    <row r="265" spans="2:37" ht="15.75" customHeight="1">
      <c r="B265" s="55"/>
      <c r="C265" s="55"/>
      <c r="D265" s="55"/>
      <c r="E265" s="55"/>
      <c r="F265" s="55"/>
      <c r="G265" s="55"/>
      <c r="H265" s="399"/>
      <c r="I265" s="55"/>
      <c r="J265" s="55"/>
      <c r="K265" s="55"/>
      <c r="L265" s="399"/>
      <c r="M265" s="399"/>
      <c r="N265" s="55"/>
      <c r="O265" s="55"/>
      <c r="P265" s="55"/>
      <c r="Q265" s="399"/>
      <c r="R265" s="399"/>
      <c r="S265" s="55"/>
      <c r="T265" s="55"/>
      <c r="U265" s="55"/>
      <c r="V265" s="399"/>
      <c r="W265" s="399"/>
      <c r="X265" s="55"/>
      <c r="Y265" s="55"/>
      <c r="Z265" s="55"/>
      <c r="AA265" s="399"/>
      <c r="AB265" s="399"/>
      <c r="AC265" s="55"/>
      <c r="AD265" s="55"/>
      <c r="AE265" s="55"/>
      <c r="AF265" s="55"/>
      <c r="AG265" s="55"/>
      <c r="AH265" s="55"/>
      <c r="AI265" s="55"/>
      <c r="AJ265" s="55"/>
      <c r="AK265" s="55"/>
    </row>
    <row r="266" spans="2:37" ht="15.75" customHeight="1">
      <c r="B266" s="55"/>
      <c r="C266" s="55"/>
      <c r="D266" s="55"/>
      <c r="E266" s="55"/>
      <c r="F266" s="55"/>
      <c r="G266" s="55"/>
      <c r="H266" s="399"/>
      <c r="I266" s="55"/>
      <c r="J266" s="55"/>
      <c r="K266" s="55"/>
      <c r="L266" s="399"/>
      <c r="M266" s="399"/>
      <c r="N266" s="55"/>
      <c r="O266" s="55"/>
      <c r="P266" s="55"/>
      <c r="Q266" s="399"/>
      <c r="R266" s="399"/>
      <c r="S266" s="55"/>
      <c r="T266" s="55"/>
      <c r="U266" s="55"/>
      <c r="V266" s="399"/>
      <c r="W266" s="399"/>
      <c r="X266" s="55"/>
      <c r="Y266" s="55"/>
      <c r="Z266" s="55"/>
      <c r="AA266" s="399"/>
      <c r="AB266" s="399"/>
      <c r="AC266" s="55"/>
      <c r="AD266" s="55"/>
      <c r="AE266" s="55"/>
      <c r="AF266" s="55"/>
      <c r="AG266" s="55"/>
      <c r="AH266" s="55"/>
      <c r="AI266" s="55"/>
      <c r="AJ266" s="55"/>
      <c r="AK266" s="55"/>
    </row>
    <row r="267" spans="2:37" ht="15.75" customHeight="1">
      <c r="B267" s="55"/>
      <c r="C267" s="55"/>
      <c r="D267" s="55"/>
      <c r="E267" s="55"/>
      <c r="F267" s="55"/>
      <c r="G267" s="55"/>
      <c r="H267" s="399"/>
      <c r="I267" s="55"/>
      <c r="J267" s="55"/>
      <c r="K267" s="55"/>
      <c r="L267" s="399"/>
      <c r="M267" s="399"/>
      <c r="N267" s="55"/>
      <c r="O267" s="55"/>
      <c r="P267" s="55"/>
      <c r="Q267" s="399"/>
      <c r="R267" s="399"/>
      <c r="S267" s="55"/>
      <c r="T267" s="55"/>
      <c r="U267" s="55"/>
      <c r="V267" s="399"/>
      <c r="W267" s="399"/>
      <c r="X267" s="55"/>
      <c r="Y267" s="55"/>
      <c r="Z267" s="55"/>
      <c r="AA267" s="399"/>
      <c r="AB267" s="399"/>
      <c r="AC267" s="55"/>
      <c r="AD267" s="55"/>
      <c r="AE267" s="55"/>
      <c r="AF267" s="55"/>
      <c r="AG267" s="55"/>
      <c r="AH267" s="55"/>
      <c r="AI267" s="55"/>
      <c r="AJ267" s="55"/>
      <c r="AK267" s="55"/>
    </row>
    <row r="268" spans="2:37" ht="15.75" customHeight="1">
      <c r="B268" s="55"/>
      <c r="C268" s="55"/>
      <c r="D268" s="55"/>
      <c r="E268" s="55"/>
      <c r="F268" s="55"/>
      <c r="G268" s="55"/>
      <c r="H268" s="399"/>
      <c r="I268" s="55"/>
      <c r="J268" s="55"/>
      <c r="K268" s="55"/>
      <c r="L268" s="399"/>
      <c r="M268" s="399"/>
      <c r="N268" s="55"/>
      <c r="O268" s="55"/>
      <c r="P268" s="55"/>
      <c r="Q268" s="399"/>
      <c r="R268" s="399"/>
      <c r="S268" s="55"/>
      <c r="T268" s="55"/>
      <c r="U268" s="55"/>
      <c r="V268" s="399"/>
      <c r="W268" s="399"/>
      <c r="X268" s="55"/>
      <c r="Y268" s="55"/>
      <c r="Z268" s="55"/>
      <c r="AA268" s="399"/>
      <c r="AB268" s="399"/>
      <c r="AC268" s="55"/>
      <c r="AD268" s="55"/>
      <c r="AE268" s="55"/>
      <c r="AF268" s="55"/>
      <c r="AG268" s="55"/>
      <c r="AH268" s="55"/>
      <c r="AI268" s="55"/>
      <c r="AJ268" s="55"/>
      <c r="AK268" s="55"/>
    </row>
    <row r="269" spans="2:37" ht="15.75" customHeight="1">
      <c r="B269" s="55"/>
      <c r="C269" s="55"/>
      <c r="D269" s="55"/>
      <c r="E269" s="55"/>
      <c r="F269" s="55"/>
      <c r="G269" s="55"/>
      <c r="H269" s="399"/>
      <c r="I269" s="55"/>
      <c r="J269" s="55"/>
      <c r="K269" s="55"/>
      <c r="L269" s="399"/>
      <c r="M269" s="399"/>
      <c r="N269" s="55"/>
      <c r="O269" s="55"/>
      <c r="P269" s="55"/>
      <c r="Q269" s="399"/>
      <c r="R269" s="399"/>
      <c r="S269" s="55"/>
      <c r="T269" s="55"/>
      <c r="U269" s="55"/>
      <c r="V269" s="399"/>
      <c r="W269" s="399"/>
      <c r="X269" s="55"/>
      <c r="Y269" s="55"/>
      <c r="Z269" s="55"/>
      <c r="AA269" s="399"/>
      <c r="AB269" s="399"/>
      <c r="AC269" s="55"/>
      <c r="AD269" s="55"/>
      <c r="AE269" s="55"/>
      <c r="AF269" s="55"/>
      <c r="AG269" s="55"/>
      <c r="AH269" s="55"/>
      <c r="AI269" s="55"/>
      <c r="AJ269" s="55"/>
      <c r="AK269" s="55"/>
    </row>
    <row r="270" spans="2:37" ht="15.75" customHeight="1">
      <c r="B270" s="55"/>
      <c r="C270" s="55"/>
      <c r="D270" s="55"/>
      <c r="E270" s="55"/>
      <c r="F270" s="55"/>
      <c r="G270" s="55"/>
      <c r="H270" s="399"/>
      <c r="I270" s="55"/>
      <c r="J270" s="55"/>
      <c r="K270" s="55"/>
      <c r="L270" s="399"/>
      <c r="M270" s="399"/>
      <c r="N270" s="55"/>
      <c r="O270" s="55"/>
      <c r="P270" s="55"/>
      <c r="Q270" s="399"/>
      <c r="R270" s="399"/>
      <c r="S270" s="55"/>
      <c r="T270" s="55"/>
      <c r="U270" s="55"/>
      <c r="V270" s="399"/>
      <c r="W270" s="399"/>
      <c r="X270" s="55"/>
      <c r="Y270" s="55"/>
      <c r="Z270" s="55"/>
      <c r="AA270" s="399"/>
      <c r="AB270" s="399"/>
      <c r="AC270" s="55"/>
      <c r="AD270" s="55"/>
      <c r="AE270" s="55"/>
      <c r="AF270" s="55"/>
      <c r="AG270" s="55"/>
      <c r="AH270" s="55"/>
      <c r="AI270" s="55"/>
      <c r="AJ270" s="55"/>
      <c r="AK270" s="55"/>
    </row>
    <row r="271" spans="2:37" ht="15.75" customHeight="1">
      <c r="B271" s="55"/>
      <c r="C271" s="55"/>
      <c r="D271" s="55"/>
      <c r="E271" s="55"/>
      <c r="F271" s="55"/>
      <c r="G271" s="55"/>
      <c r="H271" s="399"/>
      <c r="I271" s="55"/>
      <c r="J271" s="55"/>
      <c r="K271" s="55"/>
      <c r="L271" s="399"/>
      <c r="M271" s="399"/>
      <c r="N271" s="55"/>
      <c r="O271" s="55"/>
      <c r="P271" s="55"/>
      <c r="Q271" s="399"/>
      <c r="R271" s="399"/>
      <c r="S271" s="55"/>
      <c r="T271" s="55"/>
      <c r="U271" s="55"/>
      <c r="V271" s="399"/>
      <c r="W271" s="399"/>
      <c r="X271" s="55"/>
      <c r="Y271" s="55"/>
      <c r="Z271" s="55"/>
      <c r="AA271" s="399"/>
      <c r="AB271" s="399"/>
      <c r="AC271" s="55"/>
      <c r="AD271" s="55"/>
      <c r="AE271" s="55"/>
      <c r="AF271" s="55"/>
      <c r="AG271" s="55"/>
      <c r="AH271" s="55"/>
      <c r="AI271" s="55"/>
      <c r="AJ271" s="55"/>
      <c r="AK271" s="55"/>
    </row>
    <row r="272" spans="2:37" ht="15.75" customHeight="1">
      <c r="B272" s="55"/>
      <c r="C272" s="55"/>
      <c r="D272" s="55"/>
      <c r="E272" s="55"/>
      <c r="F272" s="55"/>
      <c r="G272" s="55"/>
      <c r="H272" s="399"/>
      <c r="I272" s="55"/>
      <c r="J272" s="55"/>
      <c r="K272" s="55"/>
      <c r="L272" s="399"/>
      <c r="M272" s="399"/>
      <c r="N272" s="55"/>
      <c r="O272" s="55"/>
      <c r="P272" s="55"/>
      <c r="Q272" s="399"/>
      <c r="R272" s="399"/>
      <c r="S272" s="55"/>
      <c r="T272" s="55"/>
      <c r="U272" s="55"/>
      <c r="V272" s="399"/>
      <c r="W272" s="399"/>
      <c r="X272" s="55"/>
      <c r="Y272" s="55"/>
      <c r="Z272" s="55"/>
      <c r="AA272" s="399"/>
      <c r="AB272" s="399"/>
      <c r="AC272" s="55"/>
      <c r="AD272" s="55"/>
      <c r="AE272" s="55"/>
      <c r="AF272" s="55"/>
      <c r="AG272" s="55"/>
      <c r="AH272" s="55"/>
      <c r="AI272" s="55"/>
      <c r="AJ272" s="55"/>
      <c r="AK272" s="55"/>
    </row>
    <row r="273" spans="2:37" ht="15.75" customHeight="1">
      <c r="B273" s="55"/>
      <c r="C273" s="55"/>
      <c r="D273" s="55"/>
      <c r="E273" s="55"/>
      <c r="F273" s="55"/>
      <c r="G273" s="55"/>
      <c r="H273" s="399"/>
      <c r="I273" s="55"/>
      <c r="J273" s="55"/>
      <c r="K273" s="55"/>
      <c r="L273" s="399"/>
      <c r="M273" s="399"/>
      <c r="N273" s="55"/>
      <c r="O273" s="55"/>
      <c r="P273" s="55"/>
      <c r="Q273" s="399"/>
      <c r="R273" s="399"/>
      <c r="S273" s="55"/>
      <c r="T273" s="55"/>
      <c r="U273" s="55"/>
      <c r="V273" s="399"/>
      <c r="W273" s="399"/>
      <c r="X273" s="55"/>
      <c r="Y273" s="55"/>
      <c r="Z273" s="55"/>
      <c r="AA273" s="399"/>
      <c r="AB273" s="399"/>
      <c r="AC273" s="55"/>
      <c r="AD273" s="55"/>
      <c r="AE273" s="55"/>
      <c r="AF273" s="55"/>
      <c r="AG273" s="55"/>
      <c r="AH273" s="55"/>
      <c r="AI273" s="55"/>
      <c r="AJ273" s="55"/>
      <c r="AK273" s="55"/>
    </row>
    <row r="274" spans="2:37" ht="15.75" customHeight="1">
      <c r="B274" s="55"/>
      <c r="C274" s="55"/>
      <c r="D274" s="55"/>
      <c r="E274" s="55"/>
      <c r="F274" s="55"/>
      <c r="G274" s="55"/>
      <c r="H274" s="399"/>
      <c r="I274" s="55"/>
      <c r="J274" s="55"/>
      <c r="K274" s="55"/>
      <c r="L274" s="399"/>
      <c r="M274" s="399"/>
      <c r="N274" s="55"/>
      <c r="O274" s="55"/>
      <c r="P274" s="55"/>
      <c r="Q274" s="399"/>
      <c r="R274" s="399"/>
      <c r="S274" s="55"/>
      <c r="T274" s="55"/>
      <c r="U274" s="55"/>
      <c r="V274" s="399"/>
      <c r="W274" s="399"/>
      <c r="X274" s="55"/>
      <c r="Y274" s="55"/>
      <c r="Z274" s="55"/>
      <c r="AA274" s="399"/>
      <c r="AB274" s="399"/>
      <c r="AC274" s="55"/>
      <c r="AD274" s="55"/>
      <c r="AE274" s="55"/>
      <c r="AF274" s="55"/>
      <c r="AG274" s="55"/>
      <c r="AH274" s="55"/>
      <c r="AI274" s="55"/>
      <c r="AJ274" s="55"/>
      <c r="AK274" s="55"/>
    </row>
    <row r="275" spans="2:37" ht="15.75" customHeight="1">
      <c r="B275" s="55"/>
      <c r="C275" s="55"/>
      <c r="D275" s="55"/>
      <c r="E275" s="55"/>
      <c r="F275" s="55"/>
      <c r="G275" s="55"/>
      <c r="H275" s="399"/>
      <c r="I275" s="55"/>
      <c r="J275" s="55"/>
      <c r="K275" s="55"/>
      <c r="L275" s="399"/>
      <c r="M275" s="399"/>
      <c r="N275" s="55"/>
      <c r="O275" s="55"/>
      <c r="P275" s="55"/>
      <c r="Q275" s="399"/>
      <c r="R275" s="399"/>
      <c r="S275" s="55"/>
      <c r="T275" s="55"/>
      <c r="U275" s="55"/>
      <c r="V275" s="399"/>
      <c r="W275" s="399"/>
      <c r="X275" s="55"/>
      <c r="Y275" s="55"/>
      <c r="Z275" s="55"/>
      <c r="AA275" s="399"/>
      <c r="AB275" s="399"/>
      <c r="AC275" s="55"/>
      <c r="AD275" s="55"/>
      <c r="AE275" s="55"/>
      <c r="AF275" s="55"/>
      <c r="AG275" s="55"/>
      <c r="AH275" s="55"/>
      <c r="AI275" s="55"/>
      <c r="AJ275" s="55"/>
      <c r="AK275" s="55"/>
    </row>
    <row r="276" spans="2:37" ht="15.75" customHeight="1">
      <c r="B276" s="55"/>
      <c r="C276" s="55"/>
      <c r="D276" s="55"/>
      <c r="E276" s="55"/>
      <c r="F276" s="55"/>
      <c r="G276" s="55"/>
      <c r="H276" s="399"/>
      <c r="I276" s="55"/>
      <c r="J276" s="55"/>
      <c r="K276" s="55"/>
      <c r="L276" s="399"/>
      <c r="M276" s="399"/>
      <c r="N276" s="55"/>
      <c r="O276" s="55"/>
      <c r="P276" s="55"/>
      <c r="Q276" s="399"/>
      <c r="R276" s="399"/>
      <c r="S276" s="55"/>
      <c r="T276" s="55"/>
      <c r="U276" s="55"/>
      <c r="V276" s="399"/>
      <c r="W276" s="399"/>
      <c r="X276" s="55"/>
      <c r="Y276" s="55"/>
      <c r="Z276" s="55"/>
      <c r="AA276" s="399"/>
      <c r="AB276" s="399"/>
      <c r="AC276" s="55"/>
      <c r="AD276" s="55"/>
      <c r="AE276" s="55"/>
      <c r="AF276" s="55"/>
      <c r="AG276" s="55"/>
      <c r="AH276" s="55"/>
      <c r="AI276" s="55"/>
      <c r="AJ276" s="55"/>
      <c r="AK276" s="55"/>
    </row>
    <row r="277" spans="2:37" ht="15.75" customHeight="1">
      <c r="B277" s="55"/>
      <c r="C277" s="55"/>
      <c r="D277" s="55"/>
      <c r="E277" s="55"/>
      <c r="F277" s="55"/>
      <c r="G277" s="55"/>
      <c r="H277" s="399"/>
      <c r="I277" s="55"/>
      <c r="J277" s="55"/>
      <c r="K277" s="55"/>
      <c r="L277" s="399"/>
      <c r="M277" s="399"/>
      <c r="N277" s="55"/>
      <c r="O277" s="55"/>
      <c r="P277" s="55"/>
      <c r="Q277" s="399"/>
      <c r="R277" s="399"/>
      <c r="S277" s="55"/>
      <c r="T277" s="55"/>
      <c r="U277" s="55"/>
      <c r="V277" s="399"/>
      <c r="W277" s="399"/>
      <c r="X277" s="55"/>
      <c r="Y277" s="55"/>
      <c r="Z277" s="55"/>
      <c r="AA277" s="399"/>
      <c r="AB277" s="399"/>
      <c r="AC277" s="55"/>
      <c r="AD277" s="55"/>
      <c r="AE277" s="55"/>
      <c r="AF277" s="55"/>
      <c r="AG277" s="55"/>
      <c r="AH277" s="55"/>
      <c r="AI277" s="55"/>
      <c r="AJ277" s="55"/>
      <c r="AK277" s="55"/>
    </row>
    <row r="278" spans="2:37" ht="15.75" customHeight="1">
      <c r="B278" s="55"/>
      <c r="C278" s="55"/>
      <c r="D278" s="55"/>
      <c r="E278" s="55"/>
      <c r="F278" s="55"/>
      <c r="G278" s="55"/>
      <c r="H278" s="399"/>
      <c r="I278" s="55"/>
      <c r="J278" s="55"/>
      <c r="K278" s="55"/>
      <c r="L278" s="399"/>
      <c r="M278" s="399"/>
      <c r="N278" s="55"/>
      <c r="O278" s="55"/>
      <c r="P278" s="55"/>
      <c r="Q278" s="399"/>
      <c r="R278" s="399"/>
      <c r="S278" s="55"/>
      <c r="T278" s="55"/>
      <c r="U278" s="55"/>
      <c r="V278" s="399"/>
      <c r="W278" s="399"/>
      <c r="X278" s="55"/>
      <c r="Y278" s="55"/>
      <c r="Z278" s="55"/>
      <c r="AA278" s="399"/>
      <c r="AB278" s="399"/>
      <c r="AC278" s="55"/>
      <c r="AD278" s="55"/>
      <c r="AE278" s="55"/>
      <c r="AF278" s="55"/>
      <c r="AG278" s="55"/>
      <c r="AH278" s="55"/>
      <c r="AI278" s="55"/>
      <c r="AJ278" s="55"/>
      <c r="AK278" s="55"/>
    </row>
    <row r="279" spans="2:37" ht="15.75" customHeight="1">
      <c r="B279" s="55"/>
      <c r="C279" s="55"/>
      <c r="D279" s="55"/>
      <c r="E279" s="55"/>
      <c r="F279" s="55"/>
      <c r="G279" s="55"/>
      <c r="H279" s="399"/>
      <c r="I279" s="55"/>
      <c r="J279" s="55"/>
      <c r="K279" s="55"/>
      <c r="L279" s="399"/>
      <c r="M279" s="399"/>
      <c r="N279" s="55"/>
      <c r="O279" s="55"/>
      <c r="P279" s="55"/>
      <c r="Q279" s="399"/>
      <c r="R279" s="399"/>
      <c r="S279" s="55"/>
      <c r="T279" s="55"/>
      <c r="U279" s="55"/>
      <c r="V279" s="399"/>
      <c r="W279" s="399"/>
      <c r="X279" s="55"/>
      <c r="Y279" s="55"/>
      <c r="Z279" s="55"/>
      <c r="AA279" s="399"/>
      <c r="AB279" s="399"/>
      <c r="AC279" s="55"/>
      <c r="AD279" s="55"/>
      <c r="AE279" s="55"/>
      <c r="AF279" s="55"/>
      <c r="AG279" s="55"/>
      <c r="AH279" s="55"/>
      <c r="AI279" s="55"/>
      <c r="AJ279" s="55"/>
      <c r="AK279" s="55"/>
    </row>
    <row r="280" spans="2:37" ht="15.75" customHeight="1">
      <c r="B280" s="55"/>
      <c r="C280" s="55"/>
      <c r="D280" s="55"/>
      <c r="E280" s="55"/>
      <c r="F280" s="55"/>
      <c r="G280" s="55"/>
      <c r="H280" s="399"/>
      <c r="I280" s="55"/>
      <c r="J280" s="55"/>
      <c r="K280" s="55"/>
      <c r="L280" s="399"/>
      <c r="M280" s="399"/>
      <c r="N280" s="55"/>
      <c r="O280" s="55"/>
      <c r="P280" s="55"/>
      <c r="Q280" s="399"/>
      <c r="R280" s="399"/>
      <c r="S280" s="55"/>
      <c r="T280" s="55"/>
      <c r="U280" s="55"/>
      <c r="V280" s="399"/>
      <c r="W280" s="399"/>
      <c r="X280" s="55"/>
      <c r="Y280" s="55"/>
      <c r="Z280" s="55"/>
      <c r="AA280" s="399"/>
      <c r="AB280" s="399"/>
      <c r="AC280" s="55"/>
      <c r="AD280" s="55"/>
      <c r="AE280" s="55"/>
      <c r="AF280" s="55"/>
      <c r="AG280" s="55"/>
      <c r="AH280" s="55"/>
      <c r="AI280" s="55"/>
      <c r="AJ280" s="55"/>
      <c r="AK280" s="55"/>
    </row>
    <row r="281" spans="2:37" ht="15.75" customHeight="1">
      <c r="B281" s="55"/>
      <c r="C281" s="55"/>
      <c r="D281" s="55"/>
      <c r="E281" s="55"/>
      <c r="F281" s="55"/>
      <c r="G281" s="55"/>
      <c r="H281" s="399"/>
      <c r="I281" s="55"/>
      <c r="J281" s="55"/>
      <c r="K281" s="55"/>
      <c r="L281" s="399"/>
      <c r="M281" s="399"/>
      <c r="N281" s="55"/>
      <c r="O281" s="55"/>
      <c r="P281" s="55"/>
      <c r="Q281" s="399"/>
      <c r="R281" s="399"/>
      <c r="S281" s="55"/>
      <c r="T281" s="55"/>
      <c r="U281" s="55"/>
      <c r="V281" s="399"/>
      <c r="W281" s="399"/>
      <c r="X281" s="55"/>
      <c r="Y281" s="55"/>
      <c r="Z281" s="55"/>
      <c r="AA281" s="399"/>
      <c r="AB281" s="399"/>
      <c r="AC281" s="55"/>
      <c r="AD281" s="55"/>
      <c r="AE281" s="55"/>
      <c r="AF281" s="55"/>
      <c r="AG281" s="55"/>
      <c r="AH281" s="55"/>
      <c r="AI281" s="55"/>
      <c r="AJ281" s="55"/>
      <c r="AK281" s="55"/>
    </row>
    <row r="282" spans="2:37" ht="15.75" customHeight="1">
      <c r="B282" s="55"/>
      <c r="C282" s="55"/>
      <c r="D282" s="55"/>
      <c r="E282" s="55"/>
      <c r="F282" s="55"/>
      <c r="G282" s="55"/>
      <c r="H282" s="399"/>
      <c r="I282" s="55"/>
      <c r="J282" s="55"/>
      <c r="K282" s="55"/>
      <c r="L282" s="399"/>
      <c r="M282" s="399"/>
      <c r="N282" s="55"/>
      <c r="O282" s="55"/>
      <c r="P282" s="55"/>
      <c r="Q282" s="399"/>
      <c r="R282" s="399"/>
      <c r="S282" s="55"/>
      <c r="T282" s="55"/>
      <c r="U282" s="55"/>
      <c r="V282" s="399"/>
      <c r="W282" s="399"/>
      <c r="X282" s="55"/>
      <c r="Y282" s="55"/>
      <c r="Z282" s="55"/>
      <c r="AA282" s="399"/>
      <c r="AB282" s="399"/>
      <c r="AC282" s="55"/>
      <c r="AD282" s="55"/>
      <c r="AE282" s="55"/>
      <c r="AF282" s="55"/>
      <c r="AG282" s="55"/>
      <c r="AH282" s="55"/>
      <c r="AI282" s="55"/>
      <c r="AJ282" s="55"/>
      <c r="AK282" s="55"/>
    </row>
    <row r="283" spans="2:37" ht="15.75" customHeight="1">
      <c r="B283" s="55"/>
      <c r="C283" s="55"/>
      <c r="D283" s="55"/>
      <c r="E283" s="55"/>
      <c r="F283" s="55"/>
      <c r="G283" s="55"/>
      <c r="H283" s="399"/>
      <c r="I283" s="55"/>
      <c r="J283" s="55"/>
      <c r="K283" s="55"/>
      <c r="L283" s="399"/>
      <c r="M283" s="399"/>
      <c r="N283" s="55"/>
      <c r="O283" s="55"/>
      <c r="P283" s="55"/>
      <c r="Q283" s="399"/>
      <c r="R283" s="399"/>
      <c r="S283" s="55"/>
      <c r="T283" s="55"/>
      <c r="U283" s="55"/>
      <c r="V283" s="399"/>
      <c r="W283" s="399"/>
      <c r="X283" s="55"/>
      <c r="Y283" s="55"/>
      <c r="Z283" s="55"/>
      <c r="AA283" s="399"/>
      <c r="AB283" s="399"/>
      <c r="AC283" s="55"/>
      <c r="AD283" s="55"/>
      <c r="AE283" s="55"/>
      <c r="AF283" s="55"/>
      <c r="AG283" s="55"/>
      <c r="AH283" s="55"/>
      <c r="AI283" s="55"/>
      <c r="AJ283" s="55"/>
      <c r="AK283" s="55"/>
    </row>
    <row r="284" spans="2:37" ht="15.75" customHeight="1">
      <c r="B284" s="55"/>
      <c r="C284" s="55"/>
      <c r="D284" s="55"/>
      <c r="E284" s="55"/>
      <c r="F284" s="55"/>
      <c r="G284" s="55"/>
      <c r="H284" s="399"/>
      <c r="I284" s="55"/>
      <c r="J284" s="55"/>
      <c r="K284" s="55"/>
      <c r="L284" s="399"/>
      <c r="M284" s="399"/>
      <c r="N284" s="55"/>
      <c r="O284" s="55"/>
      <c r="P284" s="55"/>
      <c r="Q284" s="399"/>
      <c r="R284" s="399"/>
      <c r="S284" s="55"/>
      <c r="T284" s="55"/>
      <c r="U284" s="55"/>
      <c r="V284" s="399"/>
      <c r="W284" s="399"/>
      <c r="X284" s="55"/>
      <c r="Y284" s="55"/>
      <c r="Z284" s="55"/>
      <c r="AA284" s="399"/>
      <c r="AB284" s="399"/>
      <c r="AC284" s="55"/>
      <c r="AD284" s="55"/>
      <c r="AE284" s="55"/>
      <c r="AF284" s="55"/>
      <c r="AG284" s="55"/>
      <c r="AH284" s="55"/>
      <c r="AI284" s="55"/>
      <c r="AJ284" s="55"/>
      <c r="AK284" s="55"/>
    </row>
    <row r="285" spans="2:37" ht="15.75" customHeight="1">
      <c r="B285" s="55"/>
      <c r="C285" s="55"/>
      <c r="D285" s="55"/>
      <c r="E285" s="55"/>
      <c r="F285" s="55"/>
      <c r="G285" s="55"/>
      <c r="H285" s="399"/>
      <c r="I285" s="55"/>
      <c r="J285" s="55"/>
      <c r="K285" s="55"/>
      <c r="L285" s="399"/>
      <c r="M285" s="399"/>
      <c r="N285" s="55"/>
      <c r="O285" s="55"/>
      <c r="P285" s="55"/>
      <c r="Q285" s="399"/>
      <c r="R285" s="399"/>
      <c r="S285" s="55"/>
      <c r="T285" s="55"/>
      <c r="U285" s="55"/>
      <c r="V285" s="399"/>
      <c r="W285" s="399"/>
      <c r="X285" s="55"/>
      <c r="Y285" s="55"/>
      <c r="Z285" s="55"/>
      <c r="AA285" s="399"/>
      <c r="AB285" s="399"/>
      <c r="AC285" s="55"/>
      <c r="AD285" s="55"/>
      <c r="AE285" s="55"/>
      <c r="AF285" s="55"/>
      <c r="AG285" s="55"/>
      <c r="AH285" s="55"/>
      <c r="AI285" s="55"/>
      <c r="AJ285" s="55"/>
      <c r="AK285" s="55"/>
    </row>
    <row r="286" spans="2:37" ht="15.75" customHeight="1">
      <c r="B286" s="55"/>
      <c r="C286" s="55"/>
      <c r="D286" s="55"/>
      <c r="E286" s="55"/>
      <c r="F286" s="55"/>
      <c r="G286" s="55"/>
      <c r="H286" s="399"/>
      <c r="I286" s="55"/>
      <c r="J286" s="55"/>
      <c r="K286" s="55"/>
      <c r="L286" s="399"/>
      <c r="M286" s="399"/>
      <c r="N286" s="55"/>
      <c r="O286" s="55"/>
      <c r="P286" s="55"/>
      <c r="Q286" s="399"/>
      <c r="R286" s="399"/>
      <c r="S286" s="55"/>
      <c r="T286" s="55"/>
      <c r="U286" s="55"/>
      <c r="V286" s="399"/>
      <c r="W286" s="399"/>
      <c r="X286" s="55"/>
      <c r="Y286" s="55"/>
      <c r="Z286" s="55"/>
      <c r="AA286" s="399"/>
      <c r="AB286" s="399"/>
      <c r="AC286" s="55"/>
      <c r="AD286" s="55"/>
      <c r="AE286" s="55"/>
      <c r="AF286" s="55"/>
      <c r="AG286" s="55"/>
      <c r="AH286" s="55"/>
      <c r="AI286" s="55"/>
      <c r="AJ286" s="55"/>
      <c r="AK286" s="55"/>
    </row>
    <row r="287" spans="2:37" ht="15.75" customHeight="1">
      <c r="B287" s="55"/>
      <c r="C287" s="55"/>
      <c r="D287" s="55"/>
      <c r="E287" s="55"/>
      <c r="F287" s="55"/>
      <c r="G287" s="55"/>
      <c r="H287" s="399"/>
      <c r="I287" s="55"/>
      <c r="J287" s="55"/>
      <c r="K287" s="55"/>
      <c r="L287" s="399"/>
      <c r="M287" s="399"/>
      <c r="N287" s="55"/>
      <c r="O287" s="55"/>
      <c r="P287" s="55"/>
      <c r="Q287" s="399"/>
      <c r="R287" s="399"/>
      <c r="S287" s="55"/>
      <c r="T287" s="55"/>
      <c r="U287" s="55"/>
      <c r="V287" s="399"/>
      <c r="W287" s="399"/>
      <c r="X287" s="55"/>
      <c r="Y287" s="55"/>
      <c r="Z287" s="55"/>
      <c r="AA287" s="399"/>
      <c r="AB287" s="399"/>
      <c r="AC287" s="55"/>
      <c r="AD287" s="55"/>
      <c r="AE287" s="55"/>
      <c r="AF287" s="55"/>
      <c r="AG287" s="55"/>
      <c r="AH287" s="55"/>
      <c r="AI287" s="55"/>
      <c r="AJ287" s="55"/>
      <c r="AK287" s="55"/>
    </row>
    <row r="288" spans="2:37" ht="15.75" customHeight="1">
      <c r="B288" s="55"/>
      <c r="C288" s="55"/>
      <c r="D288" s="55"/>
      <c r="E288" s="55"/>
      <c r="F288" s="55"/>
      <c r="G288" s="55"/>
      <c r="H288" s="399"/>
      <c r="I288" s="55"/>
      <c r="J288" s="55"/>
      <c r="K288" s="55"/>
      <c r="L288" s="399"/>
      <c r="M288" s="399"/>
      <c r="N288" s="55"/>
      <c r="O288" s="55"/>
      <c r="P288" s="55"/>
      <c r="Q288" s="399"/>
      <c r="R288" s="399"/>
      <c r="S288" s="55"/>
      <c r="T288" s="55"/>
      <c r="U288" s="55"/>
      <c r="V288" s="399"/>
      <c r="W288" s="399"/>
      <c r="X288" s="55"/>
      <c r="Y288" s="55"/>
      <c r="Z288" s="55"/>
      <c r="AA288" s="399"/>
      <c r="AB288" s="399"/>
      <c r="AC288" s="55"/>
      <c r="AD288" s="55"/>
      <c r="AE288" s="55"/>
      <c r="AF288" s="55"/>
      <c r="AG288" s="55"/>
      <c r="AH288" s="55"/>
      <c r="AI288" s="55"/>
      <c r="AJ288" s="55"/>
      <c r="AK288" s="55"/>
    </row>
    <row r="289" spans="2:37" ht="15.75" customHeight="1">
      <c r="B289" s="55"/>
      <c r="C289" s="55"/>
      <c r="D289" s="55"/>
      <c r="E289" s="55"/>
      <c r="F289" s="55"/>
      <c r="G289" s="55"/>
      <c r="H289" s="399"/>
      <c r="I289" s="55"/>
      <c r="J289" s="55"/>
      <c r="K289" s="55"/>
      <c r="L289" s="399"/>
      <c r="M289" s="399"/>
      <c r="N289" s="55"/>
      <c r="O289" s="55"/>
      <c r="P289" s="55"/>
      <c r="Q289" s="399"/>
      <c r="R289" s="399"/>
      <c r="S289" s="55"/>
      <c r="T289" s="55"/>
      <c r="U289" s="55"/>
      <c r="V289" s="399"/>
      <c r="W289" s="399"/>
      <c r="X289" s="55"/>
      <c r="Y289" s="55"/>
      <c r="Z289" s="55"/>
      <c r="AA289" s="399"/>
      <c r="AB289" s="399"/>
      <c r="AC289" s="55"/>
      <c r="AD289" s="55"/>
      <c r="AE289" s="55"/>
      <c r="AF289" s="55"/>
      <c r="AG289" s="55"/>
      <c r="AH289" s="55"/>
      <c r="AI289" s="55"/>
      <c r="AJ289" s="55"/>
      <c r="AK289" s="55"/>
    </row>
    <row r="290" spans="2:37" ht="15.75" customHeight="1">
      <c r="B290" s="55"/>
      <c r="C290" s="55"/>
      <c r="D290" s="55"/>
      <c r="E290" s="55"/>
      <c r="F290" s="55"/>
      <c r="G290" s="55"/>
      <c r="H290" s="399"/>
      <c r="I290" s="55"/>
      <c r="J290" s="55"/>
      <c r="K290" s="55"/>
      <c r="L290" s="399"/>
      <c r="M290" s="399"/>
      <c r="N290" s="55"/>
      <c r="O290" s="55"/>
      <c r="P290" s="55"/>
      <c r="Q290" s="399"/>
      <c r="R290" s="399"/>
      <c r="S290" s="55"/>
      <c r="T290" s="55"/>
      <c r="U290" s="55"/>
      <c r="V290" s="399"/>
      <c r="W290" s="399"/>
      <c r="X290" s="55"/>
      <c r="Y290" s="55"/>
      <c r="Z290" s="55"/>
      <c r="AA290" s="399"/>
      <c r="AB290" s="399"/>
      <c r="AC290" s="55"/>
      <c r="AD290" s="55"/>
      <c r="AE290" s="55"/>
      <c r="AF290" s="55"/>
      <c r="AG290" s="55"/>
      <c r="AH290" s="55"/>
      <c r="AI290" s="55"/>
      <c r="AJ290" s="55"/>
      <c r="AK290" s="55"/>
    </row>
    <row r="291" spans="2:37" ht="15.75" customHeight="1">
      <c r="B291" s="55"/>
      <c r="C291" s="55"/>
      <c r="D291" s="55"/>
      <c r="E291" s="55"/>
      <c r="F291" s="55"/>
      <c r="G291" s="55"/>
      <c r="H291" s="399"/>
      <c r="I291" s="55"/>
      <c r="J291" s="55"/>
      <c r="K291" s="55"/>
      <c r="L291" s="399"/>
      <c r="M291" s="399"/>
      <c r="N291" s="55"/>
      <c r="O291" s="55"/>
      <c r="P291" s="55"/>
      <c r="Q291" s="399"/>
      <c r="R291" s="399"/>
      <c r="S291" s="55"/>
      <c r="T291" s="55"/>
      <c r="U291" s="55"/>
      <c r="V291" s="399"/>
      <c r="W291" s="399"/>
      <c r="X291" s="55"/>
      <c r="Y291" s="55"/>
      <c r="Z291" s="55"/>
      <c r="AA291" s="399"/>
      <c r="AB291" s="399"/>
      <c r="AC291" s="55"/>
      <c r="AD291" s="55"/>
      <c r="AE291" s="55"/>
      <c r="AF291" s="55"/>
      <c r="AG291" s="55"/>
      <c r="AH291" s="55"/>
      <c r="AI291" s="55"/>
      <c r="AJ291" s="55"/>
      <c r="AK291" s="55"/>
    </row>
    <row r="292" spans="2:37" ht="15.75" customHeight="1">
      <c r="B292" s="55"/>
      <c r="C292" s="55"/>
      <c r="D292" s="55"/>
      <c r="E292" s="55"/>
      <c r="F292" s="55"/>
      <c r="G292" s="55"/>
      <c r="H292" s="399"/>
      <c r="I292" s="55"/>
      <c r="J292" s="55"/>
      <c r="K292" s="55"/>
      <c r="L292" s="399"/>
      <c r="M292" s="399"/>
      <c r="N292" s="55"/>
      <c r="O292" s="55"/>
      <c r="P292" s="55"/>
      <c r="Q292" s="399"/>
      <c r="R292" s="399"/>
      <c r="S292" s="55"/>
      <c r="T292" s="55"/>
      <c r="U292" s="55"/>
      <c r="V292" s="399"/>
      <c r="W292" s="399"/>
      <c r="X292" s="55"/>
      <c r="Y292" s="55"/>
      <c r="Z292" s="55"/>
      <c r="AA292" s="399"/>
      <c r="AB292" s="399"/>
      <c r="AC292" s="55"/>
      <c r="AD292" s="55"/>
      <c r="AE292" s="55"/>
      <c r="AF292" s="55"/>
      <c r="AG292" s="55"/>
      <c r="AH292" s="55"/>
      <c r="AI292" s="55"/>
      <c r="AJ292" s="55"/>
      <c r="AK292" s="55"/>
    </row>
    <row r="293" spans="2:37" ht="15.75" customHeight="1">
      <c r="B293" s="55"/>
      <c r="C293" s="55"/>
      <c r="D293" s="55"/>
      <c r="E293" s="55"/>
      <c r="F293" s="55"/>
      <c r="G293" s="55"/>
      <c r="H293" s="399"/>
      <c r="I293" s="55"/>
      <c r="J293" s="55"/>
      <c r="K293" s="55"/>
      <c r="L293" s="399"/>
      <c r="M293" s="399"/>
      <c r="N293" s="55"/>
      <c r="O293" s="55"/>
      <c r="P293" s="55"/>
      <c r="Q293" s="399"/>
      <c r="R293" s="399"/>
      <c r="S293" s="55"/>
      <c r="T293" s="55"/>
      <c r="U293" s="55"/>
      <c r="V293" s="399"/>
      <c r="W293" s="399"/>
      <c r="X293" s="55"/>
      <c r="Y293" s="55"/>
      <c r="Z293" s="55"/>
      <c r="AA293" s="399"/>
      <c r="AB293" s="399"/>
      <c r="AC293" s="55"/>
      <c r="AD293" s="55"/>
      <c r="AE293" s="55"/>
      <c r="AF293" s="55"/>
      <c r="AG293" s="55"/>
      <c r="AH293" s="55"/>
      <c r="AI293" s="55"/>
      <c r="AJ293" s="55"/>
      <c r="AK293" s="55"/>
    </row>
    <row r="294" spans="2:37" ht="15.75" customHeight="1">
      <c r="B294" s="55"/>
      <c r="C294" s="55"/>
      <c r="D294" s="55"/>
      <c r="E294" s="55"/>
      <c r="F294" s="55"/>
      <c r="G294" s="55"/>
      <c r="H294" s="399"/>
      <c r="I294" s="55"/>
      <c r="J294" s="55"/>
      <c r="K294" s="55"/>
      <c r="L294" s="399"/>
      <c r="M294" s="399"/>
      <c r="N294" s="55"/>
      <c r="O294" s="55"/>
      <c r="P294" s="55"/>
      <c r="Q294" s="399"/>
      <c r="R294" s="399"/>
      <c r="S294" s="55"/>
      <c r="T294" s="55"/>
      <c r="U294" s="55"/>
      <c r="V294" s="399"/>
      <c r="W294" s="399"/>
      <c r="X294" s="55"/>
      <c r="Y294" s="55"/>
      <c r="Z294" s="55"/>
      <c r="AA294" s="399"/>
      <c r="AB294" s="399"/>
      <c r="AC294" s="55"/>
      <c r="AD294" s="55"/>
      <c r="AE294" s="55"/>
      <c r="AF294" s="55"/>
      <c r="AG294" s="55"/>
      <c r="AH294" s="55"/>
      <c r="AI294" s="55"/>
      <c r="AJ294" s="55"/>
      <c r="AK294" s="55"/>
    </row>
    <row r="295" spans="2:37" ht="15.75" customHeight="1">
      <c r="B295" s="55"/>
      <c r="C295" s="55"/>
      <c r="D295" s="55"/>
      <c r="E295" s="55"/>
      <c r="F295" s="55"/>
      <c r="G295" s="55"/>
      <c r="H295" s="399"/>
      <c r="I295" s="55"/>
      <c r="J295" s="55"/>
      <c r="K295" s="55"/>
      <c r="L295" s="399"/>
      <c r="M295" s="399"/>
      <c r="N295" s="55"/>
      <c r="O295" s="55"/>
      <c r="P295" s="55"/>
      <c r="Q295" s="399"/>
      <c r="R295" s="399"/>
      <c r="S295" s="55"/>
      <c r="T295" s="55"/>
      <c r="U295" s="55"/>
      <c r="V295" s="399"/>
      <c r="W295" s="399"/>
      <c r="X295" s="55"/>
      <c r="Y295" s="55"/>
      <c r="Z295" s="55"/>
      <c r="AA295" s="399"/>
      <c r="AB295" s="399"/>
      <c r="AC295" s="55"/>
      <c r="AD295" s="55"/>
      <c r="AE295" s="55"/>
      <c r="AF295" s="55"/>
      <c r="AG295" s="55"/>
      <c r="AH295" s="55"/>
      <c r="AI295" s="55"/>
      <c r="AJ295" s="55"/>
      <c r="AK295" s="55"/>
    </row>
    <row r="296" spans="2:37" ht="15.75" customHeight="1">
      <c r="B296" s="55"/>
      <c r="C296" s="55"/>
      <c r="D296" s="55"/>
      <c r="E296" s="55"/>
      <c r="F296" s="55"/>
      <c r="G296" s="55"/>
      <c r="H296" s="399"/>
      <c r="I296" s="55"/>
      <c r="J296" s="55"/>
      <c r="K296" s="55"/>
      <c r="L296" s="399"/>
      <c r="M296" s="399"/>
      <c r="N296" s="55"/>
      <c r="O296" s="55"/>
      <c r="P296" s="55"/>
      <c r="Q296" s="399"/>
      <c r="R296" s="399"/>
      <c r="S296" s="55"/>
      <c r="T296" s="55"/>
      <c r="U296" s="55"/>
      <c r="V296" s="399"/>
      <c r="W296" s="399"/>
      <c r="X296" s="55"/>
      <c r="Y296" s="55"/>
      <c r="Z296" s="55"/>
      <c r="AA296" s="399"/>
      <c r="AB296" s="399"/>
      <c r="AC296" s="55"/>
      <c r="AD296" s="55"/>
      <c r="AE296" s="55"/>
      <c r="AF296" s="55"/>
      <c r="AG296" s="55"/>
      <c r="AH296" s="55"/>
      <c r="AI296" s="55"/>
      <c r="AJ296" s="55"/>
      <c r="AK296" s="55"/>
    </row>
    <row r="297" spans="2:37" ht="15.75" customHeight="1">
      <c r="B297" s="55"/>
      <c r="C297" s="55"/>
      <c r="D297" s="55"/>
      <c r="E297" s="55"/>
      <c r="F297" s="55"/>
      <c r="G297" s="55"/>
      <c r="H297" s="399"/>
      <c r="I297" s="55"/>
      <c r="J297" s="55"/>
      <c r="K297" s="55"/>
      <c r="L297" s="399"/>
      <c r="M297" s="399"/>
      <c r="N297" s="55"/>
      <c r="O297" s="55"/>
      <c r="P297" s="55"/>
      <c r="Q297" s="399"/>
      <c r="R297" s="399"/>
      <c r="S297" s="55"/>
      <c r="T297" s="55"/>
      <c r="U297" s="55"/>
      <c r="V297" s="399"/>
      <c r="W297" s="399"/>
      <c r="X297" s="55"/>
      <c r="Y297" s="55"/>
      <c r="Z297" s="55"/>
      <c r="AA297" s="399"/>
      <c r="AB297" s="399"/>
      <c r="AC297" s="55"/>
      <c r="AD297" s="55"/>
      <c r="AE297" s="55"/>
      <c r="AF297" s="55"/>
      <c r="AG297" s="55"/>
      <c r="AH297" s="55"/>
      <c r="AI297" s="55"/>
      <c r="AJ297" s="55"/>
      <c r="AK297" s="55"/>
    </row>
    <row r="298" spans="2:37" ht="15.75" customHeight="1">
      <c r="B298" s="55"/>
      <c r="C298" s="55"/>
      <c r="D298" s="55"/>
      <c r="E298" s="55"/>
      <c r="F298" s="55"/>
      <c r="G298" s="55"/>
      <c r="H298" s="399"/>
      <c r="I298" s="55"/>
      <c r="J298" s="55"/>
      <c r="K298" s="55"/>
      <c r="L298" s="399"/>
      <c r="M298" s="399"/>
      <c r="N298" s="55"/>
      <c r="O298" s="55"/>
      <c r="P298" s="55"/>
      <c r="Q298" s="399"/>
      <c r="R298" s="399"/>
      <c r="S298" s="55"/>
      <c r="T298" s="55"/>
      <c r="U298" s="55"/>
      <c r="V298" s="399"/>
      <c r="W298" s="399"/>
      <c r="X298" s="55"/>
      <c r="Y298" s="55"/>
      <c r="Z298" s="55"/>
      <c r="AA298" s="399"/>
      <c r="AB298" s="399"/>
      <c r="AC298" s="55"/>
      <c r="AD298" s="55"/>
      <c r="AE298" s="55"/>
      <c r="AF298" s="55"/>
      <c r="AG298" s="55"/>
      <c r="AH298" s="55"/>
      <c r="AI298" s="55"/>
      <c r="AJ298" s="55"/>
      <c r="AK298" s="55"/>
    </row>
    <row r="299" spans="2:37" ht="15.75" customHeight="1">
      <c r="B299" s="55"/>
      <c r="C299" s="55"/>
      <c r="D299" s="55"/>
      <c r="E299" s="55"/>
      <c r="F299" s="55"/>
      <c r="G299" s="55"/>
      <c r="H299" s="399"/>
      <c r="I299" s="55"/>
      <c r="J299" s="55"/>
      <c r="K299" s="55"/>
      <c r="L299" s="399"/>
      <c r="M299" s="399"/>
      <c r="N299" s="55"/>
      <c r="O299" s="55"/>
      <c r="P299" s="55"/>
      <c r="Q299" s="399"/>
      <c r="R299" s="399"/>
      <c r="S299" s="55"/>
      <c r="T299" s="55"/>
      <c r="U299" s="55"/>
      <c r="V299" s="399"/>
      <c r="W299" s="399"/>
      <c r="X299" s="55"/>
      <c r="Y299" s="55"/>
      <c r="Z299" s="55"/>
      <c r="AA299" s="399"/>
      <c r="AB299" s="399"/>
      <c r="AC299" s="55"/>
      <c r="AD299" s="55"/>
      <c r="AE299" s="55"/>
      <c r="AF299" s="55"/>
      <c r="AG299" s="55"/>
      <c r="AH299" s="55"/>
      <c r="AI299" s="55"/>
      <c r="AJ299" s="55"/>
      <c r="AK299" s="55"/>
    </row>
    <row r="300" spans="2:37" ht="15.75" customHeight="1">
      <c r="B300" s="55"/>
      <c r="C300" s="55"/>
      <c r="D300" s="55"/>
      <c r="E300" s="55"/>
      <c r="F300" s="55"/>
      <c r="G300" s="55"/>
      <c r="H300" s="399"/>
      <c r="I300" s="55"/>
      <c r="J300" s="55"/>
      <c r="K300" s="55"/>
      <c r="L300" s="399"/>
      <c r="M300" s="399"/>
      <c r="N300" s="55"/>
      <c r="O300" s="55"/>
      <c r="P300" s="55"/>
      <c r="Q300" s="399"/>
      <c r="R300" s="399"/>
      <c r="S300" s="55"/>
      <c r="T300" s="55"/>
      <c r="U300" s="55"/>
      <c r="V300" s="399"/>
      <c r="W300" s="399"/>
      <c r="X300" s="55"/>
      <c r="Y300" s="55"/>
      <c r="Z300" s="55"/>
      <c r="AA300" s="399"/>
      <c r="AB300" s="399"/>
      <c r="AC300" s="55"/>
      <c r="AD300" s="55"/>
      <c r="AE300" s="55"/>
      <c r="AF300" s="55"/>
      <c r="AG300" s="55"/>
      <c r="AH300" s="55"/>
      <c r="AI300" s="55"/>
      <c r="AJ300" s="55"/>
      <c r="AK300" s="55"/>
    </row>
    <row r="301" spans="2:37" ht="15.75" customHeight="1">
      <c r="B301" s="55"/>
      <c r="C301" s="55"/>
      <c r="D301" s="55"/>
      <c r="E301" s="55"/>
      <c r="F301" s="55"/>
      <c r="G301" s="55"/>
      <c r="H301" s="399"/>
      <c r="I301" s="55"/>
      <c r="J301" s="55"/>
      <c r="K301" s="55"/>
      <c r="L301" s="399"/>
      <c r="M301" s="399"/>
      <c r="N301" s="55"/>
      <c r="O301" s="55"/>
      <c r="P301" s="55"/>
      <c r="Q301" s="399"/>
      <c r="R301" s="399"/>
      <c r="S301" s="55"/>
      <c r="T301" s="55"/>
      <c r="U301" s="55"/>
      <c r="V301" s="399"/>
      <c r="W301" s="399"/>
      <c r="X301" s="55"/>
      <c r="Y301" s="55"/>
      <c r="Z301" s="55"/>
      <c r="AA301" s="399"/>
      <c r="AB301" s="399"/>
      <c r="AC301" s="55"/>
      <c r="AD301" s="55"/>
      <c r="AE301" s="55"/>
      <c r="AF301" s="55"/>
      <c r="AG301" s="55"/>
      <c r="AH301" s="55"/>
      <c r="AI301" s="55"/>
      <c r="AJ301" s="55"/>
      <c r="AK301" s="55"/>
    </row>
    <row r="302" spans="2:37" ht="15.75" customHeight="1">
      <c r="B302" s="55"/>
      <c r="C302" s="55"/>
      <c r="D302" s="55"/>
      <c r="E302" s="55"/>
      <c r="F302" s="55"/>
      <c r="G302" s="55"/>
      <c r="H302" s="399"/>
      <c r="I302" s="55"/>
      <c r="J302" s="55"/>
      <c r="K302" s="55"/>
      <c r="L302" s="399"/>
      <c r="M302" s="399"/>
      <c r="N302" s="55"/>
      <c r="O302" s="55"/>
      <c r="P302" s="55"/>
      <c r="Q302" s="399"/>
      <c r="R302" s="399"/>
      <c r="S302" s="55"/>
      <c r="T302" s="55"/>
      <c r="U302" s="55"/>
      <c r="V302" s="399"/>
      <c r="W302" s="399"/>
      <c r="X302" s="55"/>
      <c r="Y302" s="55"/>
      <c r="Z302" s="55"/>
      <c r="AA302" s="399"/>
      <c r="AB302" s="399"/>
      <c r="AC302" s="55"/>
      <c r="AD302" s="55"/>
      <c r="AE302" s="55"/>
      <c r="AF302" s="55"/>
      <c r="AG302" s="55"/>
      <c r="AH302" s="55"/>
      <c r="AI302" s="55"/>
      <c r="AJ302" s="55"/>
      <c r="AK302" s="55"/>
    </row>
    <row r="303" spans="2:37" ht="15.75" customHeight="1">
      <c r="B303" s="55"/>
      <c r="C303" s="55"/>
      <c r="D303" s="55"/>
      <c r="E303" s="55"/>
      <c r="F303" s="55"/>
      <c r="G303" s="55"/>
      <c r="H303" s="399"/>
      <c r="I303" s="55"/>
      <c r="J303" s="55"/>
      <c r="K303" s="55"/>
      <c r="L303" s="399"/>
      <c r="M303" s="399"/>
      <c r="N303" s="55"/>
      <c r="O303" s="55"/>
      <c r="P303" s="55"/>
      <c r="Q303" s="399"/>
      <c r="R303" s="399"/>
      <c r="S303" s="55"/>
      <c r="T303" s="55"/>
      <c r="U303" s="55"/>
      <c r="V303" s="399"/>
      <c r="W303" s="399"/>
      <c r="X303" s="55"/>
      <c r="Y303" s="55"/>
      <c r="Z303" s="55"/>
      <c r="AA303" s="399"/>
      <c r="AB303" s="399"/>
      <c r="AC303" s="55"/>
      <c r="AD303" s="55"/>
      <c r="AE303" s="55"/>
      <c r="AF303" s="55"/>
      <c r="AG303" s="55"/>
      <c r="AH303" s="55"/>
      <c r="AI303" s="55"/>
      <c r="AJ303" s="55"/>
      <c r="AK303" s="55"/>
    </row>
    <row r="304" spans="2:37" ht="15.75" customHeight="1">
      <c r="B304" s="55"/>
      <c r="C304" s="55"/>
      <c r="D304" s="55"/>
      <c r="E304" s="55"/>
      <c r="F304" s="55"/>
      <c r="G304" s="55"/>
      <c r="H304" s="399"/>
      <c r="I304" s="55"/>
      <c r="J304" s="55"/>
      <c r="K304" s="55"/>
      <c r="L304" s="399"/>
      <c r="M304" s="399"/>
      <c r="N304" s="55"/>
      <c r="O304" s="55"/>
      <c r="P304" s="55"/>
      <c r="Q304" s="399"/>
      <c r="R304" s="399"/>
      <c r="S304" s="55"/>
      <c r="T304" s="55"/>
      <c r="U304" s="55"/>
      <c r="V304" s="399"/>
      <c r="W304" s="399"/>
      <c r="X304" s="55"/>
      <c r="Y304" s="55"/>
      <c r="Z304" s="55"/>
      <c r="AA304" s="399"/>
      <c r="AB304" s="399"/>
      <c r="AC304" s="55"/>
      <c r="AD304" s="55"/>
      <c r="AE304" s="55"/>
      <c r="AF304" s="55"/>
      <c r="AG304" s="55"/>
      <c r="AH304" s="55"/>
      <c r="AI304" s="55"/>
      <c r="AJ304" s="55"/>
      <c r="AK304" s="55"/>
    </row>
    <row r="305" spans="2:37" ht="15.75" customHeight="1">
      <c r="B305" s="55"/>
      <c r="C305" s="55"/>
      <c r="D305" s="55"/>
      <c r="E305" s="55"/>
      <c r="F305" s="55"/>
      <c r="G305" s="55"/>
      <c r="H305" s="399"/>
      <c r="I305" s="55"/>
      <c r="J305" s="55"/>
      <c r="K305" s="55"/>
      <c r="L305" s="399"/>
      <c r="M305" s="399"/>
      <c r="N305" s="55"/>
      <c r="O305" s="55"/>
      <c r="P305" s="55"/>
      <c r="Q305" s="399"/>
      <c r="R305" s="399"/>
      <c r="S305" s="55"/>
      <c r="T305" s="55"/>
      <c r="U305" s="55"/>
      <c r="V305" s="399"/>
      <c r="W305" s="399"/>
      <c r="X305" s="55"/>
      <c r="Y305" s="55"/>
      <c r="Z305" s="55"/>
      <c r="AA305" s="399"/>
      <c r="AB305" s="399"/>
      <c r="AC305" s="55"/>
      <c r="AD305" s="55"/>
      <c r="AE305" s="55"/>
      <c r="AF305" s="55"/>
      <c r="AG305" s="55"/>
      <c r="AH305" s="55"/>
      <c r="AI305" s="55"/>
      <c r="AJ305" s="55"/>
      <c r="AK305" s="55"/>
    </row>
    <row r="306" spans="2:37" ht="15.75" customHeight="1">
      <c r="B306" s="55"/>
      <c r="C306" s="55"/>
      <c r="D306" s="55"/>
      <c r="E306" s="55"/>
      <c r="F306" s="55"/>
      <c r="G306" s="55"/>
      <c r="H306" s="399"/>
      <c r="I306" s="55"/>
      <c r="J306" s="55"/>
      <c r="K306" s="55"/>
      <c r="L306" s="399"/>
      <c r="M306" s="399"/>
      <c r="N306" s="55"/>
      <c r="O306" s="55"/>
      <c r="P306" s="55"/>
      <c r="Q306" s="399"/>
      <c r="R306" s="399"/>
      <c r="S306" s="55"/>
      <c r="T306" s="55"/>
      <c r="U306" s="55"/>
      <c r="V306" s="399"/>
      <c r="W306" s="399"/>
      <c r="X306" s="55"/>
      <c r="Y306" s="55"/>
      <c r="Z306" s="55"/>
      <c r="AA306" s="399"/>
      <c r="AB306" s="399"/>
      <c r="AC306" s="55"/>
      <c r="AD306" s="55"/>
      <c r="AE306" s="55"/>
      <c r="AF306" s="55"/>
      <c r="AG306" s="55"/>
      <c r="AH306" s="55"/>
      <c r="AI306" s="55"/>
      <c r="AJ306" s="55"/>
      <c r="AK306" s="55"/>
    </row>
    <row r="307" spans="2:37" ht="15.75" customHeight="1">
      <c r="B307" s="55"/>
      <c r="C307" s="55"/>
      <c r="D307" s="55"/>
      <c r="E307" s="55"/>
      <c r="F307" s="55"/>
      <c r="G307" s="55"/>
      <c r="H307" s="399"/>
      <c r="I307" s="55"/>
      <c r="J307" s="55"/>
      <c r="K307" s="55"/>
      <c r="L307" s="399"/>
      <c r="M307" s="399"/>
      <c r="N307" s="55"/>
      <c r="O307" s="55"/>
      <c r="P307" s="55"/>
      <c r="Q307" s="399"/>
      <c r="R307" s="399"/>
      <c r="S307" s="55"/>
      <c r="T307" s="55"/>
      <c r="U307" s="55"/>
      <c r="V307" s="399"/>
      <c r="W307" s="399"/>
      <c r="X307" s="55"/>
      <c r="Y307" s="55"/>
      <c r="Z307" s="55"/>
      <c r="AA307" s="399"/>
      <c r="AB307" s="399"/>
      <c r="AC307" s="55"/>
      <c r="AD307" s="55"/>
      <c r="AE307" s="55"/>
      <c r="AF307" s="55"/>
      <c r="AG307" s="55"/>
      <c r="AH307" s="55"/>
      <c r="AI307" s="55"/>
      <c r="AJ307" s="55"/>
      <c r="AK307" s="55"/>
    </row>
    <row r="308" spans="2:37" ht="15.75" customHeight="1">
      <c r="B308" s="55"/>
      <c r="C308" s="55"/>
      <c r="D308" s="55"/>
      <c r="E308" s="55"/>
      <c r="F308" s="55"/>
      <c r="G308" s="55"/>
      <c r="H308" s="399"/>
      <c r="I308" s="55"/>
      <c r="J308" s="55"/>
      <c r="K308" s="55"/>
      <c r="L308" s="399"/>
      <c r="M308" s="399"/>
      <c r="N308" s="55"/>
      <c r="O308" s="55"/>
      <c r="P308" s="55"/>
      <c r="Q308" s="399"/>
      <c r="R308" s="399"/>
      <c r="S308" s="55"/>
      <c r="T308" s="55"/>
      <c r="U308" s="55"/>
      <c r="V308" s="399"/>
      <c r="W308" s="399"/>
      <c r="X308" s="55"/>
      <c r="Y308" s="55"/>
      <c r="Z308" s="55"/>
      <c r="AA308" s="399"/>
      <c r="AB308" s="399"/>
      <c r="AC308" s="55"/>
      <c r="AD308" s="55"/>
      <c r="AE308" s="55"/>
      <c r="AF308" s="55"/>
      <c r="AG308" s="55"/>
      <c r="AH308" s="55"/>
      <c r="AI308" s="55"/>
      <c r="AJ308" s="55"/>
      <c r="AK308" s="55"/>
    </row>
    <row r="309" spans="2:37" ht="15.75" customHeight="1">
      <c r="B309" s="55"/>
      <c r="C309" s="55"/>
      <c r="D309" s="55"/>
      <c r="E309" s="55"/>
      <c r="F309" s="55"/>
      <c r="G309" s="55"/>
      <c r="H309" s="399"/>
      <c r="I309" s="55"/>
      <c r="J309" s="55"/>
      <c r="K309" s="55"/>
      <c r="L309" s="399"/>
      <c r="M309" s="399"/>
      <c r="N309" s="55"/>
      <c r="O309" s="55"/>
      <c r="P309" s="55"/>
      <c r="Q309" s="399"/>
      <c r="R309" s="399"/>
      <c r="S309" s="55"/>
      <c r="T309" s="55"/>
      <c r="U309" s="55"/>
      <c r="V309" s="399"/>
      <c r="W309" s="399"/>
      <c r="X309" s="55"/>
      <c r="Y309" s="55"/>
      <c r="Z309" s="55"/>
      <c r="AA309" s="399"/>
      <c r="AB309" s="399"/>
      <c r="AC309" s="55"/>
      <c r="AD309" s="55"/>
      <c r="AE309" s="55"/>
      <c r="AF309" s="55"/>
      <c r="AG309" s="55"/>
      <c r="AH309" s="55"/>
      <c r="AI309" s="55"/>
      <c r="AJ309" s="55"/>
      <c r="AK309" s="55"/>
    </row>
    <row r="310" spans="2:37" ht="15.75" customHeight="1">
      <c r="B310" s="55"/>
      <c r="C310" s="55"/>
      <c r="D310" s="55"/>
      <c r="E310" s="55"/>
      <c r="F310" s="55"/>
      <c r="G310" s="55"/>
      <c r="H310" s="399"/>
      <c r="I310" s="55"/>
      <c r="J310" s="55"/>
      <c r="K310" s="55"/>
      <c r="L310" s="399"/>
      <c r="M310" s="399"/>
      <c r="N310" s="55"/>
      <c r="O310" s="55"/>
      <c r="P310" s="55"/>
      <c r="Q310" s="399"/>
      <c r="R310" s="399"/>
      <c r="S310" s="55"/>
      <c r="T310" s="55"/>
      <c r="U310" s="55"/>
      <c r="V310" s="399"/>
      <c r="W310" s="399"/>
      <c r="X310" s="55"/>
      <c r="Y310" s="55"/>
      <c r="Z310" s="55"/>
      <c r="AA310" s="399"/>
      <c r="AB310" s="399"/>
      <c r="AC310" s="55"/>
      <c r="AD310" s="55"/>
      <c r="AE310" s="55"/>
      <c r="AF310" s="55"/>
      <c r="AG310" s="55"/>
      <c r="AH310" s="55"/>
      <c r="AI310" s="55"/>
      <c r="AJ310" s="55"/>
      <c r="AK310" s="55"/>
    </row>
    <row r="311" spans="2:37" ht="15.75" customHeight="1">
      <c r="B311" s="55"/>
      <c r="C311" s="55"/>
      <c r="D311" s="55"/>
      <c r="E311" s="55"/>
      <c r="F311" s="55"/>
      <c r="G311" s="55"/>
      <c r="H311" s="399"/>
      <c r="I311" s="55"/>
      <c r="J311" s="55"/>
      <c r="K311" s="55"/>
      <c r="L311" s="399"/>
      <c r="M311" s="399"/>
      <c r="N311" s="55"/>
      <c r="O311" s="55"/>
      <c r="P311" s="55"/>
      <c r="Q311" s="399"/>
      <c r="R311" s="399"/>
      <c r="S311" s="55"/>
      <c r="T311" s="55"/>
      <c r="U311" s="55"/>
      <c r="V311" s="399"/>
      <c r="W311" s="399"/>
      <c r="X311" s="55"/>
      <c r="Y311" s="55"/>
      <c r="Z311" s="55"/>
      <c r="AA311" s="399"/>
      <c r="AB311" s="399"/>
      <c r="AC311" s="55"/>
      <c r="AD311" s="55"/>
      <c r="AE311" s="55"/>
      <c r="AF311" s="55"/>
      <c r="AG311" s="55"/>
      <c r="AH311" s="55"/>
      <c r="AI311" s="55"/>
      <c r="AJ311" s="55"/>
      <c r="AK311" s="55"/>
    </row>
    <row r="312" spans="2:37" ht="15.75" customHeight="1">
      <c r="B312" s="55"/>
      <c r="C312" s="55"/>
      <c r="D312" s="55"/>
      <c r="E312" s="55"/>
      <c r="F312" s="55"/>
      <c r="G312" s="55"/>
      <c r="H312" s="399"/>
      <c r="I312" s="55"/>
      <c r="J312" s="55"/>
      <c r="K312" s="55"/>
      <c r="L312" s="399"/>
      <c r="M312" s="399"/>
      <c r="N312" s="55"/>
      <c r="O312" s="55"/>
      <c r="P312" s="55"/>
      <c r="Q312" s="399"/>
      <c r="R312" s="399"/>
      <c r="S312" s="55"/>
      <c r="T312" s="55"/>
      <c r="U312" s="55"/>
      <c r="V312" s="399"/>
      <c r="W312" s="399"/>
      <c r="X312" s="55"/>
      <c r="Y312" s="55"/>
      <c r="Z312" s="55"/>
      <c r="AA312" s="399"/>
      <c r="AB312" s="399"/>
      <c r="AC312" s="55"/>
      <c r="AD312" s="55"/>
      <c r="AE312" s="55"/>
      <c r="AF312" s="55"/>
      <c r="AG312" s="55"/>
      <c r="AH312" s="55"/>
      <c r="AI312" s="55"/>
      <c r="AJ312" s="55"/>
      <c r="AK312" s="55"/>
    </row>
    <row r="313" spans="2:37" ht="15.75" customHeight="1">
      <c r="B313" s="55"/>
      <c r="C313" s="55"/>
      <c r="D313" s="55"/>
      <c r="E313" s="55"/>
      <c r="F313" s="55"/>
      <c r="G313" s="55"/>
      <c r="H313" s="399"/>
      <c r="I313" s="55"/>
      <c r="J313" s="55"/>
      <c r="K313" s="55"/>
      <c r="L313" s="399"/>
      <c r="M313" s="399"/>
      <c r="N313" s="55"/>
      <c r="O313" s="55"/>
      <c r="P313" s="55"/>
      <c r="Q313" s="399"/>
      <c r="R313" s="399"/>
      <c r="S313" s="55"/>
      <c r="T313" s="55"/>
      <c r="U313" s="55"/>
      <c r="V313" s="399"/>
      <c r="W313" s="399"/>
      <c r="X313" s="55"/>
      <c r="Y313" s="55"/>
      <c r="Z313" s="55"/>
      <c r="AA313" s="399"/>
      <c r="AB313" s="399"/>
      <c r="AC313" s="55"/>
      <c r="AD313" s="55"/>
      <c r="AE313" s="55"/>
      <c r="AF313" s="55"/>
      <c r="AG313" s="55"/>
      <c r="AH313" s="55"/>
      <c r="AI313" s="55"/>
      <c r="AJ313" s="55"/>
      <c r="AK313" s="55"/>
    </row>
    <row r="314" spans="2:37" ht="15.75" customHeight="1">
      <c r="B314" s="55"/>
      <c r="C314" s="55"/>
      <c r="D314" s="55"/>
      <c r="E314" s="55"/>
      <c r="F314" s="55"/>
      <c r="G314" s="55"/>
      <c r="H314" s="399"/>
      <c r="I314" s="55"/>
      <c r="J314" s="55"/>
      <c r="K314" s="55"/>
      <c r="L314" s="399"/>
      <c r="M314" s="399"/>
      <c r="N314" s="55"/>
      <c r="O314" s="55"/>
      <c r="P314" s="55"/>
      <c r="Q314" s="399"/>
      <c r="R314" s="399"/>
      <c r="S314" s="55"/>
      <c r="T314" s="55"/>
      <c r="U314" s="55"/>
      <c r="V314" s="399"/>
      <c r="W314" s="399"/>
      <c r="X314" s="55"/>
      <c r="Y314" s="55"/>
      <c r="Z314" s="55"/>
      <c r="AA314" s="399"/>
      <c r="AB314" s="399"/>
      <c r="AC314" s="55"/>
      <c r="AD314" s="55"/>
      <c r="AE314" s="55"/>
      <c r="AF314" s="55"/>
      <c r="AG314" s="55"/>
      <c r="AH314" s="55"/>
      <c r="AI314" s="55"/>
      <c r="AJ314" s="55"/>
      <c r="AK314" s="55"/>
    </row>
    <row r="315" spans="2:37" ht="15.75" customHeight="1">
      <c r="B315" s="55"/>
      <c r="C315" s="55"/>
      <c r="D315" s="55"/>
      <c r="E315" s="55"/>
      <c r="F315" s="55"/>
      <c r="G315" s="55"/>
      <c r="H315" s="399"/>
      <c r="I315" s="55"/>
      <c r="J315" s="55"/>
      <c r="K315" s="55"/>
      <c r="L315" s="399"/>
      <c r="M315" s="399"/>
      <c r="N315" s="55"/>
      <c r="O315" s="55"/>
      <c r="P315" s="55"/>
      <c r="Q315" s="399"/>
      <c r="R315" s="399"/>
      <c r="S315" s="55"/>
      <c r="T315" s="55"/>
      <c r="U315" s="55"/>
      <c r="V315" s="399"/>
      <c r="W315" s="399"/>
      <c r="X315" s="55"/>
      <c r="Y315" s="55"/>
      <c r="Z315" s="55"/>
      <c r="AA315" s="399"/>
      <c r="AB315" s="399"/>
      <c r="AC315" s="55"/>
      <c r="AD315" s="55"/>
      <c r="AE315" s="55"/>
      <c r="AF315" s="55"/>
      <c r="AG315" s="55"/>
      <c r="AH315" s="55"/>
      <c r="AI315" s="55"/>
      <c r="AJ315" s="55"/>
      <c r="AK315" s="55"/>
    </row>
    <row r="316" spans="2:37" ht="15.75" customHeight="1">
      <c r="B316" s="55"/>
      <c r="C316" s="55"/>
      <c r="D316" s="55"/>
      <c r="E316" s="55"/>
      <c r="F316" s="55"/>
      <c r="G316" s="55"/>
      <c r="H316" s="399"/>
      <c r="I316" s="55"/>
      <c r="J316" s="55"/>
      <c r="K316" s="55"/>
      <c r="L316" s="399"/>
      <c r="M316" s="399"/>
      <c r="N316" s="55"/>
      <c r="O316" s="55"/>
      <c r="P316" s="55"/>
      <c r="Q316" s="399"/>
      <c r="R316" s="399"/>
      <c r="S316" s="55"/>
      <c r="T316" s="55"/>
      <c r="U316" s="55"/>
      <c r="V316" s="399"/>
      <c r="W316" s="399"/>
      <c r="X316" s="55"/>
      <c r="Y316" s="55"/>
      <c r="Z316" s="55"/>
      <c r="AA316" s="399"/>
      <c r="AB316" s="399"/>
      <c r="AC316" s="55"/>
      <c r="AD316" s="55"/>
      <c r="AE316" s="55"/>
      <c r="AF316" s="55"/>
      <c r="AG316" s="55"/>
      <c r="AH316" s="55"/>
      <c r="AI316" s="55"/>
      <c r="AJ316" s="55"/>
      <c r="AK316" s="55"/>
    </row>
    <row r="317" spans="2:37" ht="15.75" customHeight="1">
      <c r="B317" s="55"/>
      <c r="C317" s="55"/>
      <c r="D317" s="55"/>
      <c r="E317" s="55"/>
      <c r="F317" s="55"/>
      <c r="G317" s="55"/>
      <c r="H317" s="399"/>
      <c r="I317" s="55"/>
      <c r="J317" s="55"/>
      <c r="K317" s="55"/>
      <c r="L317" s="399"/>
      <c r="M317" s="399"/>
      <c r="N317" s="55"/>
      <c r="O317" s="55"/>
      <c r="P317" s="55"/>
      <c r="Q317" s="399"/>
      <c r="R317" s="399"/>
      <c r="S317" s="55"/>
      <c r="T317" s="55"/>
      <c r="U317" s="55"/>
      <c r="V317" s="399"/>
      <c r="W317" s="399"/>
      <c r="X317" s="55"/>
      <c r="Y317" s="55"/>
      <c r="Z317" s="55"/>
      <c r="AA317" s="399"/>
      <c r="AB317" s="399"/>
      <c r="AC317" s="55"/>
      <c r="AD317" s="55"/>
      <c r="AE317" s="55"/>
      <c r="AF317" s="55"/>
      <c r="AG317" s="55"/>
      <c r="AH317" s="55"/>
      <c r="AI317" s="55"/>
      <c r="AJ317" s="55"/>
      <c r="AK317" s="55"/>
    </row>
    <row r="318" spans="2:37" ht="15.75" customHeight="1">
      <c r="B318" s="55"/>
      <c r="C318" s="55"/>
      <c r="D318" s="55"/>
      <c r="E318" s="55"/>
      <c r="F318" s="55"/>
      <c r="G318" s="55"/>
      <c r="H318" s="399"/>
      <c r="I318" s="55"/>
      <c r="J318" s="55"/>
      <c r="K318" s="55"/>
      <c r="L318" s="399"/>
      <c r="M318" s="399"/>
      <c r="N318" s="55"/>
      <c r="O318" s="55"/>
      <c r="P318" s="55"/>
      <c r="Q318" s="399"/>
      <c r="R318" s="399"/>
      <c r="S318" s="55"/>
      <c r="T318" s="55"/>
      <c r="U318" s="55"/>
      <c r="V318" s="399"/>
      <c r="W318" s="399"/>
      <c r="X318" s="55"/>
      <c r="Y318" s="55"/>
      <c r="Z318" s="55"/>
      <c r="AA318" s="399"/>
      <c r="AB318" s="399"/>
      <c r="AC318" s="55"/>
      <c r="AD318" s="55"/>
      <c r="AE318" s="55"/>
      <c r="AF318" s="55"/>
      <c r="AG318" s="55"/>
      <c r="AH318" s="55"/>
      <c r="AI318" s="55"/>
      <c r="AJ318" s="55"/>
      <c r="AK318" s="55"/>
    </row>
    <row r="319" spans="2:37" ht="15.75" customHeight="1">
      <c r="B319" s="55"/>
      <c r="C319" s="55"/>
      <c r="D319" s="55"/>
      <c r="E319" s="55"/>
      <c r="F319" s="55"/>
      <c r="G319" s="55"/>
      <c r="H319" s="399"/>
      <c r="I319" s="55"/>
      <c r="J319" s="55"/>
      <c r="K319" s="55"/>
      <c r="L319" s="399"/>
      <c r="M319" s="399"/>
      <c r="N319" s="55"/>
      <c r="O319" s="55"/>
      <c r="P319" s="55"/>
      <c r="Q319" s="399"/>
      <c r="R319" s="399"/>
      <c r="S319" s="55"/>
      <c r="T319" s="55"/>
      <c r="U319" s="55"/>
      <c r="V319" s="399"/>
      <c r="W319" s="399"/>
      <c r="X319" s="55"/>
      <c r="Y319" s="55"/>
      <c r="Z319" s="55"/>
      <c r="AA319" s="399"/>
      <c r="AB319" s="399"/>
      <c r="AC319" s="55"/>
      <c r="AD319" s="55"/>
      <c r="AE319" s="55"/>
      <c r="AF319" s="55"/>
      <c r="AG319" s="55"/>
      <c r="AH319" s="55"/>
      <c r="AI319" s="55"/>
      <c r="AJ319" s="55"/>
      <c r="AK319" s="55"/>
    </row>
    <row r="320" spans="2:37" ht="15.75" customHeight="1">
      <c r="B320" s="55"/>
      <c r="C320" s="55"/>
      <c r="D320" s="55"/>
      <c r="E320" s="55"/>
      <c r="F320" s="55"/>
      <c r="G320" s="55"/>
      <c r="H320" s="399"/>
      <c r="I320" s="55"/>
      <c r="J320" s="55"/>
      <c r="K320" s="55"/>
      <c r="L320" s="399"/>
      <c r="M320" s="399"/>
      <c r="N320" s="55"/>
      <c r="O320" s="55"/>
      <c r="P320" s="55"/>
      <c r="Q320" s="399"/>
      <c r="R320" s="399"/>
      <c r="S320" s="55"/>
      <c r="T320" s="55"/>
      <c r="U320" s="55"/>
      <c r="V320" s="399"/>
      <c r="W320" s="399"/>
      <c r="X320" s="55"/>
      <c r="Y320" s="55"/>
      <c r="Z320" s="55"/>
      <c r="AA320" s="399"/>
      <c r="AB320" s="399"/>
      <c r="AC320" s="55"/>
      <c r="AD320" s="55"/>
      <c r="AE320" s="55"/>
      <c r="AF320" s="55"/>
      <c r="AG320" s="55"/>
      <c r="AH320" s="55"/>
      <c r="AI320" s="55"/>
      <c r="AJ320" s="55"/>
      <c r="AK320" s="55"/>
    </row>
    <row r="321" spans="2:37" ht="15.75" customHeight="1">
      <c r="B321" s="55"/>
      <c r="C321" s="55"/>
      <c r="D321" s="55"/>
      <c r="E321" s="55"/>
      <c r="F321" s="55"/>
      <c r="G321" s="55"/>
      <c r="H321" s="399"/>
      <c r="I321" s="55"/>
      <c r="J321" s="55"/>
      <c r="K321" s="55"/>
      <c r="L321" s="399"/>
      <c r="M321" s="399"/>
      <c r="N321" s="55"/>
      <c r="O321" s="55"/>
      <c r="P321" s="55"/>
      <c r="Q321" s="399"/>
      <c r="R321" s="399"/>
      <c r="S321" s="55"/>
      <c r="T321" s="55"/>
      <c r="U321" s="55"/>
      <c r="V321" s="399"/>
      <c r="W321" s="399"/>
      <c r="X321" s="55"/>
      <c r="Y321" s="55"/>
      <c r="Z321" s="55"/>
      <c r="AA321" s="399"/>
      <c r="AB321" s="399"/>
      <c r="AC321" s="55"/>
      <c r="AD321" s="55"/>
      <c r="AE321" s="55"/>
      <c r="AF321" s="55"/>
      <c r="AG321" s="55"/>
      <c r="AH321" s="55"/>
      <c r="AI321" s="55"/>
      <c r="AJ321" s="55"/>
      <c r="AK321" s="55"/>
    </row>
    <row r="322" spans="2:37" ht="15.75" customHeight="1">
      <c r="B322" s="55"/>
      <c r="C322" s="55"/>
      <c r="D322" s="55"/>
      <c r="E322" s="55"/>
      <c r="F322" s="55"/>
      <c r="G322" s="55"/>
      <c r="H322" s="399"/>
      <c r="I322" s="55"/>
      <c r="J322" s="55"/>
      <c r="K322" s="55"/>
      <c r="L322" s="399"/>
      <c r="M322" s="399"/>
      <c r="N322" s="55"/>
      <c r="O322" s="55"/>
      <c r="P322" s="55"/>
      <c r="Q322" s="399"/>
      <c r="R322" s="399"/>
      <c r="S322" s="55"/>
      <c r="T322" s="55"/>
      <c r="U322" s="55"/>
      <c r="V322" s="399"/>
      <c r="W322" s="399"/>
      <c r="X322" s="55"/>
      <c r="Y322" s="55"/>
      <c r="Z322" s="55"/>
      <c r="AA322" s="399"/>
      <c r="AB322" s="399"/>
      <c r="AC322" s="55"/>
      <c r="AD322" s="55"/>
      <c r="AE322" s="55"/>
      <c r="AF322" s="55"/>
      <c r="AG322" s="55"/>
      <c r="AH322" s="55"/>
      <c r="AI322" s="55"/>
      <c r="AJ322" s="55"/>
      <c r="AK322" s="55"/>
    </row>
    <row r="323" spans="2:37" ht="15.75" customHeight="1">
      <c r="B323" s="55"/>
      <c r="C323" s="55"/>
      <c r="D323" s="55"/>
      <c r="E323" s="55"/>
      <c r="F323" s="55"/>
      <c r="G323" s="55"/>
      <c r="H323" s="399"/>
      <c r="I323" s="55"/>
      <c r="J323" s="55"/>
      <c r="K323" s="55"/>
      <c r="L323" s="399"/>
      <c r="M323" s="399"/>
      <c r="N323" s="55"/>
      <c r="O323" s="55"/>
      <c r="P323" s="55"/>
      <c r="Q323" s="399"/>
      <c r="R323" s="399"/>
      <c r="S323" s="55"/>
      <c r="T323" s="55"/>
      <c r="U323" s="55"/>
      <c r="V323" s="399"/>
      <c r="W323" s="399"/>
      <c r="X323" s="55"/>
      <c r="Y323" s="55"/>
      <c r="Z323" s="55"/>
      <c r="AA323" s="399"/>
      <c r="AB323" s="399"/>
      <c r="AC323" s="55"/>
      <c r="AD323" s="55"/>
      <c r="AE323" s="55"/>
      <c r="AF323" s="55"/>
      <c r="AG323" s="55"/>
      <c r="AH323" s="55"/>
      <c r="AI323" s="55"/>
      <c r="AJ323" s="55"/>
      <c r="AK323" s="55"/>
    </row>
    <row r="324" spans="2:37" ht="15.75" customHeight="1">
      <c r="B324" s="55"/>
      <c r="C324" s="55"/>
      <c r="D324" s="55"/>
      <c r="E324" s="55"/>
      <c r="F324" s="55"/>
      <c r="G324" s="55"/>
      <c r="H324" s="399"/>
      <c r="I324" s="55"/>
      <c r="J324" s="55"/>
      <c r="K324" s="55"/>
      <c r="L324" s="399"/>
      <c r="M324" s="399"/>
      <c r="N324" s="55"/>
      <c r="O324" s="55"/>
      <c r="P324" s="55"/>
      <c r="Q324" s="399"/>
      <c r="R324" s="399"/>
      <c r="S324" s="55"/>
      <c r="T324" s="55"/>
      <c r="U324" s="55"/>
      <c r="V324" s="399"/>
      <c r="W324" s="399"/>
      <c r="X324" s="55"/>
      <c r="Y324" s="55"/>
      <c r="Z324" s="55"/>
      <c r="AA324" s="399"/>
      <c r="AB324" s="399"/>
      <c r="AC324" s="55"/>
      <c r="AD324" s="55"/>
      <c r="AE324" s="55"/>
      <c r="AF324" s="55"/>
      <c r="AG324" s="55"/>
      <c r="AH324" s="55"/>
      <c r="AI324" s="55"/>
      <c r="AJ324" s="55"/>
      <c r="AK324" s="55"/>
    </row>
    <row r="325" spans="2:37" ht="15.75" customHeight="1">
      <c r="B325" s="55"/>
      <c r="C325" s="55"/>
      <c r="D325" s="55"/>
      <c r="E325" s="55"/>
      <c r="F325" s="55"/>
      <c r="G325" s="55"/>
      <c r="H325" s="399"/>
      <c r="I325" s="55"/>
      <c r="J325" s="55"/>
      <c r="K325" s="55"/>
      <c r="L325" s="399"/>
      <c r="M325" s="399"/>
      <c r="N325" s="55"/>
      <c r="O325" s="55"/>
      <c r="P325" s="55"/>
      <c r="Q325" s="399"/>
      <c r="R325" s="399"/>
      <c r="S325" s="55"/>
      <c r="T325" s="55"/>
      <c r="U325" s="55"/>
      <c r="V325" s="399"/>
      <c r="W325" s="399"/>
      <c r="X325" s="55"/>
      <c r="Y325" s="55"/>
      <c r="Z325" s="55"/>
      <c r="AA325" s="399"/>
      <c r="AB325" s="399"/>
      <c r="AC325" s="55"/>
      <c r="AD325" s="55"/>
      <c r="AE325" s="55"/>
      <c r="AF325" s="55"/>
      <c r="AG325" s="55"/>
      <c r="AH325" s="55"/>
      <c r="AI325" s="55"/>
      <c r="AJ325" s="55"/>
      <c r="AK325" s="55"/>
    </row>
    <row r="326" spans="2:37" ht="15.75" customHeight="1">
      <c r="B326" s="55"/>
      <c r="C326" s="55"/>
      <c r="D326" s="55"/>
      <c r="E326" s="55"/>
      <c r="F326" s="55"/>
      <c r="G326" s="55"/>
      <c r="H326" s="399"/>
      <c r="I326" s="55"/>
      <c r="J326" s="55"/>
      <c r="K326" s="55"/>
      <c r="L326" s="399"/>
      <c r="M326" s="399"/>
      <c r="N326" s="55"/>
      <c r="O326" s="55"/>
      <c r="P326" s="55"/>
      <c r="Q326" s="399"/>
      <c r="R326" s="399"/>
      <c r="S326" s="55"/>
      <c r="T326" s="55"/>
      <c r="U326" s="55"/>
      <c r="V326" s="399"/>
      <c r="W326" s="399"/>
      <c r="X326" s="55"/>
      <c r="Y326" s="55"/>
      <c r="Z326" s="55"/>
      <c r="AA326" s="399"/>
      <c r="AB326" s="399"/>
      <c r="AC326" s="55"/>
      <c r="AD326" s="55"/>
      <c r="AE326" s="55"/>
      <c r="AF326" s="55"/>
      <c r="AG326" s="55"/>
      <c r="AH326" s="55"/>
      <c r="AI326" s="55"/>
      <c r="AJ326" s="55"/>
      <c r="AK326" s="55"/>
    </row>
    <row r="327" spans="2:37" ht="15.75" customHeight="1">
      <c r="B327" s="55"/>
      <c r="C327" s="55"/>
      <c r="D327" s="55"/>
      <c r="E327" s="55"/>
      <c r="F327" s="55"/>
      <c r="G327" s="55"/>
      <c r="H327" s="399"/>
      <c r="I327" s="55"/>
      <c r="J327" s="55"/>
      <c r="K327" s="55"/>
      <c r="L327" s="399"/>
      <c r="M327" s="399"/>
      <c r="N327" s="55"/>
      <c r="O327" s="55"/>
      <c r="P327" s="55"/>
      <c r="Q327" s="399"/>
      <c r="R327" s="399"/>
      <c r="S327" s="55"/>
      <c r="T327" s="55"/>
      <c r="U327" s="55"/>
      <c r="V327" s="399"/>
      <c r="W327" s="399"/>
      <c r="X327" s="55"/>
      <c r="Y327" s="55"/>
      <c r="Z327" s="55"/>
      <c r="AA327" s="399"/>
      <c r="AB327" s="399"/>
      <c r="AC327" s="55"/>
      <c r="AD327" s="55"/>
      <c r="AE327" s="55"/>
      <c r="AF327" s="55"/>
      <c r="AG327" s="55"/>
      <c r="AH327" s="55"/>
      <c r="AI327" s="55"/>
      <c r="AJ327" s="55"/>
      <c r="AK327" s="55"/>
    </row>
    <row r="328" spans="2:37" ht="15.75" customHeight="1">
      <c r="B328" s="55"/>
      <c r="C328" s="55"/>
      <c r="D328" s="55"/>
      <c r="E328" s="55"/>
      <c r="F328" s="55"/>
      <c r="G328" s="55"/>
      <c r="H328" s="399"/>
      <c r="I328" s="55"/>
      <c r="J328" s="55"/>
      <c r="K328" s="55"/>
      <c r="L328" s="399"/>
      <c r="M328" s="399"/>
      <c r="N328" s="55"/>
      <c r="O328" s="55"/>
      <c r="P328" s="55"/>
      <c r="Q328" s="399"/>
      <c r="R328" s="399"/>
      <c r="S328" s="55"/>
      <c r="T328" s="55"/>
      <c r="U328" s="55"/>
      <c r="V328" s="399"/>
      <c r="W328" s="399"/>
      <c r="X328" s="55"/>
      <c r="Y328" s="55"/>
      <c r="Z328" s="55"/>
      <c r="AA328" s="399"/>
      <c r="AB328" s="399"/>
      <c r="AC328" s="55"/>
      <c r="AD328" s="55"/>
      <c r="AE328" s="55"/>
      <c r="AF328" s="55"/>
      <c r="AG328" s="55"/>
      <c r="AH328" s="55"/>
      <c r="AI328" s="55"/>
      <c r="AJ328" s="55"/>
      <c r="AK328" s="55"/>
    </row>
    <row r="329" spans="2:37" ht="15.75" customHeight="1">
      <c r="B329" s="55"/>
      <c r="C329" s="55"/>
      <c r="D329" s="55"/>
      <c r="E329" s="55"/>
      <c r="F329" s="55"/>
      <c r="G329" s="55"/>
      <c r="H329" s="399"/>
      <c r="I329" s="55"/>
      <c r="J329" s="55"/>
      <c r="K329" s="55"/>
      <c r="L329" s="399"/>
      <c r="M329" s="399"/>
      <c r="N329" s="55"/>
      <c r="O329" s="55"/>
      <c r="P329" s="55"/>
      <c r="Q329" s="399"/>
      <c r="R329" s="399"/>
      <c r="S329" s="55"/>
      <c r="T329" s="55"/>
      <c r="U329" s="55"/>
      <c r="V329" s="399"/>
      <c r="W329" s="399"/>
      <c r="X329" s="55"/>
      <c r="Y329" s="55"/>
      <c r="Z329" s="55"/>
      <c r="AA329" s="399"/>
      <c r="AB329" s="399"/>
      <c r="AC329" s="55"/>
      <c r="AD329" s="55"/>
      <c r="AE329" s="55"/>
      <c r="AF329" s="55"/>
      <c r="AG329" s="55"/>
      <c r="AH329" s="55"/>
      <c r="AI329" s="55"/>
      <c r="AJ329" s="55"/>
      <c r="AK329" s="55"/>
    </row>
    <row r="330" spans="2:37" ht="15.75" customHeight="1">
      <c r="B330" s="55"/>
      <c r="C330" s="55"/>
      <c r="D330" s="55"/>
      <c r="E330" s="55"/>
      <c r="F330" s="55"/>
      <c r="G330" s="55"/>
      <c r="H330" s="399"/>
      <c r="I330" s="55"/>
      <c r="J330" s="55"/>
      <c r="K330" s="55"/>
      <c r="L330" s="399"/>
      <c r="M330" s="399"/>
      <c r="N330" s="55"/>
      <c r="O330" s="55"/>
      <c r="P330" s="55"/>
      <c r="Q330" s="399"/>
      <c r="R330" s="399"/>
      <c r="S330" s="55"/>
      <c r="T330" s="55"/>
      <c r="U330" s="55"/>
      <c r="V330" s="399"/>
      <c r="W330" s="399"/>
      <c r="X330" s="55"/>
      <c r="Y330" s="55"/>
      <c r="Z330" s="55"/>
      <c r="AA330" s="399"/>
      <c r="AB330" s="399"/>
      <c r="AC330" s="55"/>
      <c r="AD330" s="55"/>
      <c r="AE330" s="55"/>
      <c r="AF330" s="55"/>
      <c r="AG330" s="55"/>
      <c r="AH330" s="55"/>
      <c r="AI330" s="55"/>
      <c r="AJ330" s="55"/>
      <c r="AK330" s="55"/>
    </row>
    <row r="331" spans="2:37" ht="15.75" customHeight="1">
      <c r="B331" s="55"/>
      <c r="C331" s="55"/>
      <c r="D331" s="55"/>
      <c r="E331" s="55"/>
      <c r="F331" s="55"/>
      <c r="G331" s="55"/>
      <c r="H331" s="399"/>
      <c r="I331" s="55"/>
      <c r="J331" s="55"/>
      <c r="K331" s="55"/>
      <c r="L331" s="399"/>
      <c r="M331" s="399"/>
      <c r="N331" s="55"/>
      <c r="O331" s="55"/>
      <c r="P331" s="55"/>
      <c r="Q331" s="399"/>
      <c r="R331" s="399"/>
      <c r="S331" s="55"/>
      <c r="T331" s="55"/>
      <c r="U331" s="55"/>
      <c r="V331" s="399"/>
      <c r="W331" s="399"/>
      <c r="X331" s="55"/>
      <c r="Y331" s="55"/>
      <c r="Z331" s="55"/>
      <c r="AA331" s="399"/>
      <c r="AB331" s="399"/>
      <c r="AC331" s="55"/>
      <c r="AD331" s="55"/>
      <c r="AE331" s="55"/>
      <c r="AF331" s="55"/>
      <c r="AG331" s="55"/>
      <c r="AH331" s="55"/>
      <c r="AI331" s="55"/>
      <c r="AJ331" s="55"/>
      <c r="AK331" s="55"/>
    </row>
    <row r="332" spans="2:37" ht="15.75" customHeight="1">
      <c r="B332" s="55"/>
      <c r="C332" s="55"/>
      <c r="D332" s="55"/>
      <c r="E332" s="55"/>
      <c r="F332" s="55"/>
      <c r="G332" s="55"/>
      <c r="H332" s="399"/>
      <c r="I332" s="55"/>
      <c r="J332" s="55"/>
      <c r="K332" s="55"/>
      <c r="L332" s="399"/>
      <c r="M332" s="399"/>
      <c r="N332" s="55"/>
      <c r="O332" s="55"/>
      <c r="P332" s="55"/>
      <c r="Q332" s="399"/>
      <c r="R332" s="399"/>
      <c r="S332" s="55"/>
      <c r="T332" s="55"/>
      <c r="U332" s="55"/>
      <c r="V332" s="399"/>
      <c r="W332" s="399"/>
      <c r="X332" s="55"/>
      <c r="Y332" s="55"/>
      <c r="Z332" s="55"/>
      <c r="AA332" s="399"/>
      <c r="AB332" s="399"/>
      <c r="AC332" s="55"/>
      <c r="AD332" s="55"/>
      <c r="AE332" s="55"/>
      <c r="AF332" s="55"/>
      <c r="AG332" s="55"/>
      <c r="AH332" s="55"/>
      <c r="AI332" s="55"/>
      <c r="AJ332" s="55"/>
      <c r="AK332" s="55"/>
    </row>
    <row r="333" spans="2:37" ht="15.75" customHeight="1">
      <c r="B333" s="55"/>
      <c r="C333" s="55"/>
      <c r="D333" s="55"/>
      <c r="E333" s="55"/>
      <c r="F333" s="55"/>
      <c r="G333" s="55"/>
      <c r="H333" s="399"/>
      <c r="I333" s="55"/>
      <c r="J333" s="55"/>
      <c r="K333" s="55"/>
      <c r="L333" s="399"/>
      <c r="M333" s="399"/>
      <c r="N333" s="55"/>
      <c r="O333" s="55"/>
      <c r="P333" s="55"/>
      <c r="Q333" s="399"/>
      <c r="R333" s="399"/>
      <c r="S333" s="55"/>
      <c r="T333" s="55"/>
      <c r="U333" s="55"/>
      <c r="V333" s="399"/>
      <c r="W333" s="399"/>
      <c r="X333" s="55"/>
      <c r="Y333" s="55"/>
      <c r="Z333" s="55"/>
      <c r="AA333" s="399"/>
      <c r="AB333" s="399"/>
      <c r="AC333" s="55"/>
      <c r="AD333" s="55"/>
      <c r="AE333" s="55"/>
      <c r="AF333" s="55"/>
      <c r="AG333" s="55"/>
      <c r="AH333" s="55"/>
      <c r="AI333" s="55"/>
      <c r="AJ333" s="55"/>
      <c r="AK333" s="55"/>
    </row>
    <row r="334" spans="2:37" ht="15.75" customHeight="1">
      <c r="B334" s="55"/>
      <c r="C334" s="55"/>
      <c r="D334" s="55"/>
      <c r="E334" s="55"/>
      <c r="F334" s="55"/>
      <c r="G334" s="55"/>
      <c r="H334" s="399"/>
      <c r="I334" s="55"/>
      <c r="J334" s="55"/>
      <c r="K334" s="55"/>
      <c r="L334" s="399"/>
      <c r="M334" s="399"/>
      <c r="N334" s="55"/>
      <c r="O334" s="55"/>
      <c r="P334" s="55"/>
      <c r="Q334" s="399"/>
      <c r="R334" s="399"/>
      <c r="S334" s="55"/>
      <c r="T334" s="55"/>
      <c r="U334" s="55"/>
      <c r="V334" s="399"/>
      <c r="W334" s="399"/>
      <c r="X334" s="55"/>
      <c r="Y334" s="55"/>
      <c r="Z334" s="55"/>
      <c r="AA334" s="399"/>
      <c r="AB334" s="399"/>
      <c r="AC334" s="55"/>
      <c r="AD334" s="55"/>
      <c r="AE334" s="55"/>
      <c r="AF334" s="55"/>
      <c r="AG334" s="55"/>
      <c r="AH334" s="55"/>
      <c r="AI334" s="55"/>
      <c r="AJ334" s="55"/>
      <c r="AK334" s="55"/>
    </row>
    <row r="335" spans="2:37" ht="15.75" customHeight="1">
      <c r="B335" s="55"/>
      <c r="C335" s="55"/>
      <c r="D335" s="55"/>
      <c r="E335" s="55"/>
      <c r="F335" s="55"/>
      <c r="G335" s="55"/>
      <c r="H335" s="399"/>
      <c r="I335" s="55"/>
      <c r="J335" s="55"/>
      <c r="K335" s="55"/>
      <c r="L335" s="399"/>
      <c r="M335" s="399"/>
      <c r="N335" s="55"/>
      <c r="O335" s="55"/>
      <c r="P335" s="55"/>
      <c r="Q335" s="399"/>
      <c r="R335" s="399"/>
      <c r="S335" s="55"/>
      <c r="T335" s="55"/>
      <c r="U335" s="55"/>
      <c r="V335" s="399"/>
      <c r="W335" s="399"/>
      <c r="X335" s="55"/>
      <c r="Y335" s="55"/>
      <c r="Z335" s="55"/>
      <c r="AA335" s="399"/>
      <c r="AB335" s="399"/>
      <c r="AC335" s="55"/>
      <c r="AD335" s="55"/>
      <c r="AE335" s="55"/>
      <c r="AF335" s="55"/>
      <c r="AG335" s="55"/>
      <c r="AH335" s="55"/>
      <c r="AI335" s="55"/>
      <c r="AJ335" s="55"/>
      <c r="AK335" s="55"/>
    </row>
    <row r="336" spans="2:37" ht="15.75" customHeight="1">
      <c r="B336" s="55"/>
      <c r="C336" s="55"/>
      <c r="D336" s="55"/>
      <c r="E336" s="55"/>
      <c r="F336" s="55"/>
      <c r="G336" s="55"/>
      <c r="H336" s="399"/>
      <c r="I336" s="55"/>
      <c r="J336" s="55"/>
      <c r="K336" s="55"/>
      <c r="L336" s="399"/>
      <c r="M336" s="399"/>
      <c r="N336" s="55"/>
      <c r="O336" s="55"/>
      <c r="P336" s="55"/>
      <c r="Q336" s="399"/>
      <c r="R336" s="399"/>
      <c r="S336" s="55"/>
      <c r="T336" s="55"/>
      <c r="U336" s="55"/>
      <c r="V336" s="399"/>
      <c r="W336" s="399"/>
      <c r="X336" s="55"/>
      <c r="Y336" s="55"/>
      <c r="Z336" s="55"/>
      <c r="AA336" s="399"/>
      <c r="AB336" s="399"/>
      <c r="AC336" s="55"/>
      <c r="AD336" s="55"/>
      <c r="AE336" s="55"/>
      <c r="AF336" s="55"/>
      <c r="AG336" s="55"/>
      <c r="AH336" s="55"/>
      <c r="AI336" s="55"/>
      <c r="AJ336" s="55"/>
      <c r="AK336" s="55"/>
    </row>
    <row r="337" spans="2:37" ht="15.75" customHeight="1">
      <c r="B337" s="55"/>
      <c r="C337" s="55"/>
      <c r="D337" s="55"/>
      <c r="E337" s="55"/>
      <c r="F337" s="55"/>
      <c r="G337" s="55"/>
      <c r="H337" s="399"/>
      <c r="I337" s="55"/>
      <c r="J337" s="55"/>
      <c r="K337" s="55"/>
      <c r="L337" s="399"/>
      <c r="M337" s="399"/>
      <c r="N337" s="55"/>
      <c r="O337" s="55"/>
      <c r="P337" s="55"/>
      <c r="Q337" s="399"/>
      <c r="R337" s="399"/>
      <c r="S337" s="55"/>
      <c r="T337" s="55"/>
      <c r="U337" s="55"/>
      <c r="V337" s="399"/>
      <c r="W337" s="399"/>
      <c r="X337" s="55"/>
      <c r="Y337" s="55"/>
      <c r="Z337" s="55"/>
      <c r="AA337" s="399"/>
      <c r="AB337" s="399"/>
      <c r="AC337" s="55"/>
      <c r="AD337" s="55"/>
      <c r="AE337" s="55"/>
      <c r="AF337" s="55"/>
      <c r="AG337" s="55"/>
      <c r="AH337" s="55"/>
      <c r="AI337" s="55"/>
      <c r="AJ337" s="55"/>
      <c r="AK337" s="55"/>
    </row>
    <row r="338" spans="2:37" ht="15.75" customHeight="1">
      <c r="B338" s="55"/>
      <c r="C338" s="55"/>
      <c r="D338" s="55"/>
      <c r="E338" s="55"/>
      <c r="F338" s="55"/>
      <c r="G338" s="55"/>
      <c r="H338" s="399"/>
      <c r="I338" s="55"/>
      <c r="J338" s="55"/>
      <c r="K338" s="55"/>
      <c r="L338" s="399"/>
      <c r="M338" s="399"/>
      <c r="N338" s="55"/>
      <c r="O338" s="55"/>
      <c r="P338" s="55"/>
      <c r="Q338" s="399"/>
      <c r="R338" s="399"/>
      <c r="S338" s="55"/>
      <c r="T338" s="55"/>
      <c r="U338" s="55"/>
      <c r="V338" s="399"/>
      <c r="W338" s="399"/>
      <c r="X338" s="55"/>
      <c r="Y338" s="55"/>
      <c r="Z338" s="55"/>
      <c r="AA338" s="399"/>
      <c r="AB338" s="399"/>
      <c r="AC338" s="55"/>
      <c r="AD338" s="55"/>
      <c r="AE338" s="55"/>
      <c r="AF338" s="55"/>
      <c r="AG338" s="55"/>
      <c r="AH338" s="55"/>
      <c r="AI338" s="55"/>
      <c r="AJ338" s="55"/>
      <c r="AK338" s="55"/>
    </row>
    <row r="339" spans="2:37" ht="15.75" customHeight="1">
      <c r="B339" s="55"/>
      <c r="C339" s="55"/>
      <c r="D339" s="55"/>
      <c r="E339" s="55"/>
      <c r="F339" s="55"/>
      <c r="G339" s="55"/>
      <c r="H339" s="399"/>
      <c r="I339" s="55"/>
      <c r="J339" s="55"/>
      <c r="K339" s="55"/>
      <c r="L339" s="399"/>
      <c r="M339" s="399"/>
      <c r="N339" s="55"/>
      <c r="O339" s="55"/>
      <c r="P339" s="55"/>
      <c r="Q339" s="399"/>
      <c r="R339" s="399"/>
      <c r="S339" s="55"/>
      <c r="T339" s="55"/>
      <c r="U339" s="55"/>
      <c r="V339" s="399"/>
      <c r="W339" s="399"/>
      <c r="X339" s="55"/>
      <c r="Y339" s="55"/>
      <c r="Z339" s="55"/>
      <c r="AA339" s="399"/>
      <c r="AB339" s="399"/>
      <c r="AC339" s="55"/>
      <c r="AD339" s="55"/>
      <c r="AE339" s="55"/>
      <c r="AF339" s="55"/>
      <c r="AG339" s="55"/>
      <c r="AH339" s="55"/>
      <c r="AI339" s="55"/>
      <c r="AJ339" s="55"/>
      <c r="AK339" s="55"/>
    </row>
    <row r="340" spans="2:37" ht="15.75" customHeight="1">
      <c r="B340" s="55"/>
      <c r="C340" s="55"/>
      <c r="D340" s="55"/>
      <c r="E340" s="55"/>
      <c r="F340" s="55"/>
      <c r="G340" s="55"/>
      <c r="H340" s="399"/>
      <c r="I340" s="55"/>
      <c r="J340" s="55"/>
      <c r="K340" s="55"/>
      <c r="L340" s="399"/>
      <c r="M340" s="399"/>
      <c r="N340" s="55"/>
      <c r="O340" s="55"/>
      <c r="P340" s="55"/>
      <c r="Q340" s="399"/>
      <c r="R340" s="399"/>
      <c r="S340" s="55"/>
      <c r="T340" s="55"/>
      <c r="U340" s="55"/>
      <c r="V340" s="399"/>
      <c r="W340" s="399"/>
      <c r="X340" s="55"/>
      <c r="Y340" s="55"/>
      <c r="Z340" s="55"/>
      <c r="AA340" s="399"/>
      <c r="AB340" s="399"/>
      <c r="AC340" s="55"/>
      <c r="AD340" s="55"/>
      <c r="AE340" s="55"/>
      <c r="AF340" s="55"/>
      <c r="AG340" s="55"/>
      <c r="AH340" s="55"/>
      <c r="AI340" s="55"/>
      <c r="AJ340" s="55"/>
      <c r="AK340" s="55"/>
    </row>
    <row r="341" spans="2:37" ht="15.75" customHeight="1">
      <c r="B341" s="55"/>
      <c r="C341" s="55"/>
      <c r="D341" s="55"/>
      <c r="E341" s="55"/>
      <c r="F341" s="55"/>
      <c r="G341" s="55"/>
      <c r="H341" s="399"/>
      <c r="I341" s="55"/>
      <c r="J341" s="55"/>
      <c r="K341" s="55"/>
      <c r="L341" s="399"/>
      <c r="M341" s="399"/>
      <c r="N341" s="55"/>
      <c r="O341" s="55"/>
      <c r="P341" s="55"/>
      <c r="Q341" s="399"/>
      <c r="R341" s="399"/>
      <c r="S341" s="55"/>
      <c r="T341" s="55"/>
      <c r="U341" s="55"/>
      <c r="V341" s="399"/>
      <c r="W341" s="399"/>
      <c r="X341" s="55"/>
      <c r="Y341" s="55"/>
      <c r="Z341" s="55"/>
      <c r="AA341" s="399"/>
      <c r="AB341" s="399"/>
      <c r="AC341" s="55"/>
      <c r="AD341" s="55"/>
      <c r="AE341" s="55"/>
      <c r="AF341" s="55"/>
      <c r="AG341" s="55"/>
      <c r="AH341" s="55"/>
      <c r="AI341" s="55"/>
      <c r="AJ341" s="55"/>
      <c r="AK341" s="55"/>
    </row>
    <row r="342" spans="2:37" ht="15.75" customHeight="1">
      <c r="B342" s="55"/>
      <c r="C342" s="55"/>
      <c r="D342" s="55"/>
      <c r="E342" s="55"/>
      <c r="F342" s="55"/>
      <c r="G342" s="55"/>
      <c r="H342" s="399"/>
      <c r="I342" s="55"/>
      <c r="J342" s="55"/>
      <c r="K342" s="55"/>
      <c r="L342" s="399"/>
      <c r="M342" s="399"/>
      <c r="N342" s="55"/>
      <c r="O342" s="55"/>
      <c r="P342" s="55"/>
      <c r="Q342" s="399"/>
      <c r="R342" s="399"/>
      <c r="S342" s="55"/>
      <c r="T342" s="55"/>
      <c r="U342" s="55"/>
      <c r="V342" s="399"/>
      <c r="W342" s="399"/>
      <c r="X342" s="55"/>
      <c r="Y342" s="55"/>
      <c r="Z342" s="55"/>
      <c r="AA342" s="399"/>
      <c r="AB342" s="399"/>
      <c r="AC342" s="55"/>
      <c r="AD342" s="55"/>
      <c r="AE342" s="55"/>
      <c r="AF342" s="55"/>
      <c r="AG342" s="55"/>
      <c r="AH342" s="55"/>
      <c r="AI342" s="55"/>
      <c r="AJ342" s="55"/>
      <c r="AK342" s="55"/>
    </row>
    <row r="343" spans="2:37" ht="15.75" customHeight="1">
      <c r="B343" s="55"/>
      <c r="C343" s="55"/>
      <c r="D343" s="55"/>
      <c r="E343" s="55"/>
      <c r="F343" s="55"/>
      <c r="G343" s="55"/>
      <c r="H343" s="399"/>
      <c r="I343" s="55"/>
      <c r="J343" s="55"/>
      <c r="K343" s="55"/>
      <c r="L343" s="399"/>
      <c r="M343" s="399"/>
      <c r="N343" s="55"/>
      <c r="O343" s="55"/>
      <c r="P343" s="55"/>
      <c r="Q343" s="399"/>
      <c r="R343" s="399"/>
      <c r="S343" s="55"/>
      <c r="T343" s="55"/>
      <c r="U343" s="55"/>
      <c r="V343" s="399"/>
      <c r="W343" s="399"/>
      <c r="X343" s="55"/>
      <c r="Y343" s="55"/>
      <c r="Z343" s="55"/>
      <c r="AA343" s="399"/>
      <c r="AB343" s="399"/>
      <c r="AC343" s="55"/>
      <c r="AD343" s="55"/>
      <c r="AE343" s="55"/>
      <c r="AF343" s="55"/>
      <c r="AG343" s="55"/>
      <c r="AH343" s="55"/>
      <c r="AI343" s="55"/>
      <c r="AJ343" s="55"/>
      <c r="AK343" s="55"/>
    </row>
    <row r="344" spans="2:37" ht="15.75" customHeight="1">
      <c r="B344" s="55"/>
      <c r="C344" s="55"/>
      <c r="D344" s="55"/>
      <c r="E344" s="55"/>
      <c r="F344" s="55"/>
      <c r="G344" s="55"/>
      <c r="H344" s="399"/>
      <c r="I344" s="55"/>
      <c r="J344" s="55"/>
      <c r="K344" s="55"/>
      <c r="L344" s="399"/>
      <c r="M344" s="399"/>
      <c r="N344" s="55"/>
      <c r="O344" s="55"/>
      <c r="P344" s="55"/>
      <c r="Q344" s="399"/>
      <c r="R344" s="399"/>
      <c r="S344" s="55"/>
      <c r="T344" s="55"/>
      <c r="U344" s="55"/>
      <c r="V344" s="399"/>
      <c r="W344" s="399"/>
      <c r="X344" s="55"/>
      <c r="Y344" s="55"/>
      <c r="Z344" s="55"/>
      <c r="AA344" s="399"/>
      <c r="AB344" s="399"/>
      <c r="AC344" s="55"/>
      <c r="AD344" s="55"/>
      <c r="AE344" s="55"/>
      <c r="AF344" s="55"/>
      <c r="AG344" s="55"/>
      <c r="AH344" s="55"/>
      <c r="AI344" s="55"/>
      <c r="AJ344" s="55"/>
      <c r="AK344" s="55"/>
    </row>
    <row r="345" spans="2:37" ht="15.75" customHeight="1">
      <c r="B345" s="55"/>
      <c r="C345" s="55"/>
      <c r="D345" s="55"/>
      <c r="E345" s="55"/>
      <c r="F345" s="55"/>
      <c r="G345" s="55"/>
      <c r="H345" s="399"/>
      <c r="I345" s="55"/>
      <c r="J345" s="55"/>
      <c r="K345" s="55"/>
      <c r="L345" s="399"/>
      <c r="M345" s="399"/>
      <c r="N345" s="55"/>
      <c r="O345" s="55"/>
      <c r="P345" s="55"/>
      <c r="Q345" s="399"/>
      <c r="R345" s="399"/>
      <c r="S345" s="55"/>
      <c r="T345" s="55"/>
      <c r="U345" s="55"/>
      <c r="V345" s="399"/>
      <c r="W345" s="399"/>
      <c r="X345" s="55"/>
      <c r="Y345" s="55"/>
      <c r="Z345" s="55"/>
      <c r="AA345" s="399"/>
      <c r="AB345" s="399"/>
      <c r="AC345" s="55"/>
      <c r="AD345" s="55"/>
      <c r="AE345" s="55"/>
      <c r="AF345" s="55"/>
      <c r="AG345" s="55"/>
      <c r="AH345" s="55"/>
      <c r="AI345" s="55"/>
      <c r="AJ345" s="55"/>
      <c r="AK345" s="55"/>
    </row>
    <row r="346" spans="2:37" ht="15.75" customHeight="1">
      <c r="B346" s="55"/>
      <c r="C346" s="55"/>
      <c r="D346" s="55"/>
      <c r="E346" s="55"/>
      <c r="F346" s="55"/>
      <c r="G346" s="55"/>
      <c r="H346" s="399"/>
      <c r="I346" s="55"/>
      <c r="J346" s="55"/>
      <c r="K346" s="55"/>
      <c r="L346" s="399"/>
      <c r="M346" s="399"/>
      <c r="N346" s="55"/>
      <c r="O346" s="55"/>
      <c r="P346" s="55"/>
      <c r="Q346" s="399"/>
      <c r="R346" s="399"/>
      <c r="S346" s="55"/>
      <c r="T346" s="55"/>
      <c r="U346" s="55"/>
      <c r="V346" s="399"/>
      <c r="W346" s="399"/>
      <c r="X346" s="55"/>
      <c r="Y346" s="55"/>
      <c r="Z346" s="55"/>
      <c r="AA346" s="399"/>
      <c r="AB346" s="399"/>
      <c r="AC346" s="55"/>
      <c r="AD346" s="55"/>
      <c r="AE346" s="55"/>
      <c r="AF346" s="55"/>
      <c r="AG346" s="55"/>
      <c r="AH346" s="55"/>
      <c r="AI346" s="55"/>
      <c r="AJ346" s="55"/>
      <c r="AK346" s="55"/>
    </row>
    <row r="347" spans="2:37" ht="15.75" customHeight="1">
      <c r="B347" s="55"/>
      <c r="C347" s="55"/>
      <c r="D347" s="55"/>
      <c r="E347" s="55"/>
      <c r="F347" s="55"/>
      <c r="G347" s="55"/>
      <c r="H347" s="399"/>
      <c r="I347" s="55"/>
      <c r="J347" s="55"/>
      <c r="K347" s="55"/>
      <c r="L347" s="399"/>
      <c r="M347" s="399"/>
      <c r="N347" s="55"/>
      <c r="O347" s="55"/>
      <c r="P347" s="55"/>
      <c r="Q347" s="399"/>
      <c r="R347" s="399"/>
      <c r="S347" s="55"/>
      <c r="T347" s="55"/>
      <c r="U347" s="55"/>
      <c r="V347" s="399"/>
      <c r="W347" s="399"/>
      <c r="X347" s="55"/>
      <c r="Y347" s="55"/>
      <c r="Z347" s="55"/>
      <c r="AA347" s="399"/>
      <c r="AB347" s="399"/>
      <c r="AC347" s="55"/>
      <c r="AD347" s="55"/>
      <c r="AE347" s="55"/>
      <c r="AF347" s="55"/>
      <c r="AG347" s="55"/>
      <c r="AH347" s="55"/>
      <c r="AI347" s="55"/>
      <c r="AJ347" s="55"/>
      <c r="AK347" s="55"/>
    </row>
    <row r="348" spans="2:37" ht="15.75" customHeight="1">
      <c r="B348" s="55"/>
      <c r="C348" s="55"/>
      <c r="D348" s="55"/>
      <c r="E348" s="55"/>
      <c r="F348" s="55"/>
      <c r="G348" s="55"/>
      <c r="H348" s="399"/>
      <c r="I348" s="55"/>
      <c r="J348" s="55"/>
      <c r="K348" s="55"/>
      <c r="L348" s="399"/>
      <c r="M348" s="399"/>
      <c r="N348" s="55"/>
      <c r="O348" s="55"/>
      <c r="P348" s="55"/>
      <c r="Q348" s="399"/>
      <c r="R348" s="399"/>
      <c r="S348" s="55"/>
      <c r="T348" s="55"/>
      <c r="U348" s="55"/>
      <c r="V348" s="399"/>
      <c r="W348" s="399"/>
      <c r="X348" s="55"/>
      <c r="Y348" s="55"/>
      <c r="Z348" s="55"/>
      <c r="AA348" s="399"/>
      <c r="AB348" s="399"/>
      <c r="AC348" s="55"/>
      <c r="AD348" s="55"/>
      <c r="AE348" s="55"/>
      <c r="AF348" s="55"/>
      <c r="AG348" s="55"/>
      <c r="AH348" s="55"/>
      <c r="AI348" s="55"/>
      <c r="AJ348" s="55"/>
      <c r="AK348" s="55"/>
    </row>
    <row r="349" spans="2:37" ht="15.75" customHeight="1">
      <c r="B349" s="55"/>
      <c r="C349" s="55"/>
      <c r="D349" s="55"/>
      <c r="E349" s="55"/>
      <c r="F349" s="55"/>
      <c r="G349" s="55"/>
      <c r="H349" s="399"/>
      <c r="I349" s="55"/>
      <c r="J349" s="55"/>
      <c r="K349" s="55"/>
      <c r="L349" s="399"/>
      <c r="M349" s="399"/>
      <c r="N349" s="55"/>
      <c r="O349" s="55"/>
      <c r="P349" s="55"/>
      <c r="Q349" s="399"/>
      <c r="R349" s="399"/>
      <c r="S349" s="55"/>
      <c r="T349" s="55"/>
      <c r="U349" s="55"/>
      <c r="V349" s="399"/>
      <c r="W349" s="399"/>
      <c r="X349" s="55"/>
      <c r="Y349" s="55"/>
      <c r="Z349" s="55"/>
      <c r="AA349" s="399"/>
      <c r="AB349" s="399"/>
      <c r="AC349" s="55"/>
      <c r="AD349" s="55"/>
      <c r="AE349" s="55"/>
      <c r="AF349" s="55"/>
      <c r="AG349" s="55"/>
      <c r="AH349" s="55"/>
      <c r="AI349" s="55"/>
      <c r="AJ349" s="55"/>
      <c r="AK349" s="55"/>
    </row>
    <row r="350" spans="2:37" ht="15.75" customHeight="1">
      <c r="B350" s="55"/>
      <c r="C350" s="55"/>
      <c r="D350" s="55"/>
      <c r="E350" s="55"/>
      <c r="F350" s="55"/>
      <c r="G350" s="55"/>
      <c r="H350" s="399"/>
      <c r="I350" s="55"/>
      <c r="J350" s="55"/>
      <c r="K350" s="55"/>
      <c r="L350" s="399"/>
      <c r="M350" s="399"/>
      <c r="N350" s="55"/>
      <c r="O350" s="55"/>
      <c r="P350" s="55"/>
      <c r="Q350" s="399"/>
      <c r="R350" s="399"/>
      <c r="S350" s="55"/>
      <c r="T350" s="55"/>
      <c r="U350" s="55"/>
      <c r="V350" s="399"/>
      <c r="W350" s="399"/>
      <c r="X350" s="55"/>
      <c r="Y350" s="55"/>
      <c r="Z350" s="55"/>
      <c r="AA350" s="399"/>
      <c r="AB350" s="399"/>
      <c r="AC350" s="55"/>
      <c r="AD350" s="55"/>
      <c r="AE350" s="55"/>
      <c r="AF350" s="55"/>
      <c r="AG350" s="55"/>
      <c r="AH350" s="55"/>
      <c r="AI350" s="55"/>
      <c r="AJ350" s="55"/>
      <c r="AK350" s="55"/>
    </row>
    <row r="351" spans="2:37" ht="15.75" customHeight="1">
      <c r="B351" s="55"/>
      <c r="C351" s="55"/>
      <c r="D351" s="55"/>
      <c r="E351" s="55"/>
      <c r="F351" s="55"/>
      <c r="G351" s="55"/>
      <c r="H351" s="399"/>
      <c r="I351" s="55"/>
      <c r="J351" s="55"/>
      <c r="K351" s="55"/>
      <c r="L351" s="399"/>
      <c r="M351" s="399"/>
      <c r="N351" s="55"/>
      <c r="O351" s="55"/>
      <c r="P351" s="55"/>
      <c r="Q351" s="399"/>
      <c r="R351" s="399"/>
      <c r="S351" s="55"/>
      <c r="T351" s="55"/>
      <c r="U351" s="55"/>
      <c r="V351" s="399"/>
      <c r="W351" s="399"/>
      <c r="X351" s="55"/>
      <c r="Y351" s="55"/>
      <c r="Z351" s="55"/>
      <c r="AA351" s="399"/>
      <c r="AB351" s="399"/>
      <c r="AC351" s="55"/>
      <c r="AD351" s="55"/>
      <c r="AE351" s="55"/>
      <c r="AF351" s="55"/>
      <c r="AG351" s="55"/>
      <c r="AH351" s="55"/>
      <c r="AI351" s="55"/>
      <c r="AJ351" s="55"/>
      <c r="AK351" s="55"/>
    </row>
    <row r="352" spans="2:37" ht="15.75" customHeight="1">
      <c r="B352" s="55"/>
      <c r="C352" s="55"/>
      <c r="D352" s="55"/>
      <c r="E352" s="55"/>
      <c r="F352" s="55"/>
      <c r="G352" s="55"/>
      <c r="H352" s="399"/>
      <c r="I352" s="55"/>
      <c r="J352" s="55"/>
      <c r="K352" s="55"/>
      <c r="L352" s="399"/>
      <c r="M352" s="399"/>
      <c r="N352" s="55"/>
      <c r="O352" s="55"/>
      <c r="P352" s="55"/>
      <c r="Q352" s="399"/>
      <c r="R352" s="399"/>
      <c r="S352" s="55"/>
      <c r="T352" s="55"/>
      <c r="U352" s="55"/>
      <c r="V352" s="399"/>
      <c r="W352" s="399"/>
      <c r="X352" s="55"/>
      <c r="Y352" s="55"/>
      <c r="Z352" s="55"/>
      <c r="AA352" s="399"/>
      <c r="AB352" s="399"/>
      <c r="AC352" s="55"/>
      <c r="AD352" s="55"/>
      <c r="AE352" s="55"/>
      <c r="AF352" s="55"/>
      <c r="AG352" s="55"/>
      <c r="AH352" s="55"/>
      <c r="AI352" s="55"/>
      <c r="AJ352" s="55"/>
      <c r="AK352" s="55"/>
    </row>
    <row r="353" spans="2:37" ht="15.75" customHeight="1">
      <c r="B353" s="55"/>
      <c r="C353" s="55"/>
      <c r="D353" s="55"/>
      <c r="E353" s="55"/>
      <c r="F353" s="55"/>
      <c r="G353" s="55"/>
      <c r="H353" s="399"/>
      <c r="I353" s="55"/>
      <c r="J353" s="55"/>
      <c r="K353" s="55"/>
      <c r="L353" s="399"/>
      <c r="M353" s="399"/>
      <c r="N353" s="55"/>
      <c r="O353" s="55"/>
      <c r="P353" s="55"/>
      <c r="Q353" s="399"/>
      <c r="R353" s="399"/>
      <c r="S353" s="55"/>
      <c r="T353" s="55"/>
      <c r="U353" s="55"/>
      <c r="V353" s="399"/>
      <c r="W353" s="399"/>
      <c r="X353" s="55"/>
      <c r="Y353" s="55"/>
      <c r="Z353" s="55"/>
      <c r="AA353" s="399"/>
      <c r="AB353" s="399"/>
      <c r="AC353" s="55"/>
      <c r="AD353" s="55"/>
      <c r="AE353" s="55"/>
      <c r="AF353" s="55"/>
      <c r="AG353" s="55"/>
      <c r="AH353" s="55"/>
      <c r="AI353" s="55"/>
      <c r="AJ353" s="55"/>
      <c r="AK353" s="55"/>
    </row>
    <row r="354" spans="2:37" ht="15.75" customHeight="1">
      <c r="B354" s="55"/>
      <c r="C354" s="55"/>
      <c r="D354" s="55"/>
      <c r="E354" s="55"/>
      <c r="F354" s="55"/>
      <c r="G354" s="55"/>
      <c r="H354" s="399"/>
      <c r="I354" s="55"/>
      <c r="J354" s="55"/>
      <c r="K354" s="55"/>
      <c r="L354" s="399"/>
      <c r="M354" s="399"/>
      <c r="N354" s="55"/>
      <c r="O354" s="55"/>
      <c r="P354" s="55"/>
      <c r="Q354" s="399"/>
      <c r="R354" s="399"/>
      <c r="S354" s="55"/>
      <c r="T354" s="55"/>
      <c r="U354" s="55"/>
      <c r="V354" s="399"/>
      <c r="W354" s="399"/>
      <c r="X354" s="55"/>
      <c r="Y354" s="55"/>
      <c r="Z354" s="55"/>
      <c r="AA354" s="399"/>
      <c r="AB354" s="399"/>
      <c r="AC354" s="55"/>
      <c r="AD354" s="55"/>
      <c r="AE354" s="55"/>
      <c r="AF354" s="55"/>
      <c r="AG354" s="55"/>
      <c r="AH354" s="55"/>
      <c r="AI354" s="55"/>
      <c r="AJ354" s="55"/>
      <c r="AK354" s="55"/>
    </row>
    <row r="355" spans="2:37" ht="15.75" customHeight="1">
      <c r="B355" s="55"/>
      <c r="C355" s="55"/>
      <c r="D355" s="55"/>
      <c r="E355" s="55"/>
      <c r="F355" s="55"/>
      <c r="G355" s="55"/>
      <c r="H355" s="399"/>
      <c r="I355" s="55"/>
      <c r="J355" s="55"/>
      <c r="K355" s="55"/>
      <c r="L355" s="399"/>
      <c r="M355" s="399"/>
      <c r="N355" s="55"/>
      <c r="O355" s="55"/>
      <c r="P355" s="55"/>
      <c r="Q355" s="399"/>
      <c r="R355" s="399"/>
      <c r="S355" s="55"/>
      <c r="T355" s="55"/>
      <c r="U355" s="55"/>
      <c r="V355" s="399"/>
      <c r="W355" s="399"/>
      <c r="X355" s="55"/>
      <c r="Y355" s="55"/>
      <c r="Z355" s="55"/>
      <c r="AA355" s="399"/>
      <c r="AB355" s="399"/>
      <c r="AC355" s="55"/>
      <c r="AD355" s="55"/>
      <c r="AE355" s="55"/>
      <c r="AF355" s="55"/>
      <c r="AG355" s="55"/>
      <c r="AH355" s="55"/>
      <c r="AI355" s="55"/>
      <c r="AJ355" s="55"/>
      <c r="AK355" s="55"/>
    </row>
    <row r="356" spans="2:37" ht="15.75" customHeight="1">
      <c r="B356" s="55"/>
      <c r="C356" s="55"/>
      <c r="D356" s="55"/>
      <c r="E356" s="55"/>
      <c r="F356" s="55"/>
      <c r="G356" s="55"/>
      <c r="H356" s="399"/>
      <c r="I356" s="55"/>
      <c r="J356" s="55"/>
      <c r="K356" s="55"/>
      <c r="L356" s="399"/>
      <c r="M356" s="399"/>
      <c r="N356" s="55"/>
      <c r="O356" s="55"/>
      <c r="P356" s="55"/>
      <c r="Q356" s="399"/>
      <c r="R356" s="399"/>
      <c r="S356" s="55"/>
      <c r="T356" s="55"/>
      <c r="U356" s="55"/>
      <c r="V356" s="399"/>
      <c r="W356" s="399"/>
      <c r="X356" s="55"/>
      <c r="Y356" s="55"/>
      <c r="Z356" s="55"/>
      <c r="AA356" s="399"/>
      <c r="AB356" s="399"/>
      <c r="AC356" s="55"/>
      <c r="AD356" s="55"/>
      <c r="AE356" s="55"/>
      <c r="AF356" s="55"/>
      <c r="AG356" s="55"/>
      <c r="AH356" s="55"/>
      <c r="AI356" s="55"/>
      <c r="AJ356" s="55"/>
      <c r="AK356" s="55"/>
    </row>
    <row r="357" spans="2:37" ht="15.75" customHeight="1">
      <c r="B357" s="55"/>
      <c r="C357" s="55"/>
      <c r="D357" s="55"/>
      <c r="E357" s="55"/>
      <c r="F357" s="55"/>
      <c r="G357" s="55"/>
      <c r="H357" s="399"/>
      <c r="I357" s="55"/>
      <c r="J357" s="55"/>
      <c r="K357" s="55"/>
      <c r="L357" s="399"/>
      <c r="M357" s="399"/>
      <c r="N357" s="55"/>
      <c r="O357" s="55"/>
      <c r="P357" s="55"/>
      <c r="Q357" s="399"/>
      <c r="R357" s="399"/>
      <c r="S357" s="55"/>
      <c r="T357" s="55"/>
      <c r="U357" s="55"/>
      <c r="V357" s="399"/>
      <c r="W357" s="399"/>
      <c r="X357" s="55"/>
      <c r="Y357" s="55"/>
      <c r="Z357" s="55"/>
      <c r="AA357" s="399"/>
      <c r="AB357" s="399"/>
      <c r="AC357" s="55"/>
      <c r="AD357" s="55"/>
      <c r="AE357" s="55"/>
      <c r="AF357" s="55"/>
      <c r="AG357" s="55"/>
      <c r="AH357" s="55"/>
      <c r="AI357" s="55"/>
      <c r="AJ357" s="55"/>
      <c r="AK357" s="55"/>
    </row>
    <row r="358" spans="2:37" ht="15.75" customHeight="1">
      <c r="B358" s="55"/>
      <c r="C358" s="55"/>
      <c r="D358" s="55"/>
      <c r="E358" s="55"/>
      <c r="F358" s="55"/>
      <c r="G358" s="55"/>
      <c r="H358" s="399"/>
      <c r="I358" s="55"/>
      <c r="J358" s="55"/>
      <c r="K358" s="55"/>
      <c r="L358" s="399"/>
      <c r="M358" s="399"/>
      <c r="N358" s="55"/>
      <c r="O358" s="55"/>
      <c r="P358" s="55"/>
      <c r="Q358" s="399"/>
      <c r="R358" s="399"/>
      <c r="S358" s="55"/>
      <c r="T358" s="55"/>
      <c r="U358" s="55"/>
      <c r="V358" s="399"/>
      <c r="W358" s="399"/>
      <c r="X358" s="55"/>
      <c r="Y358" s="55"/>
      <c r="Z358" s="55"/>
      <c r="AA358" s="399"/>
      <c r="AB358" s="399"/>
      <c r="AC358" s="55"/>
      <c r="AD358" s="55"/>
      <c r="AE358" s="55"/>
      <c r="AF358" s="55"/>
      <c r="AG358" s="55"/>
      <c r="AH358" s="55"/>
      <c r="AI358" s="55"/>
      <c r="AJ358" s="55"/>
      <c r="AK358" s="55"/>
    </row>
    <row r="359" spans="2:37" ht="15.75" customHeight="1">
      <c r="B359" s="55"/>
      <c r="C359" s="55"/>
      <c r="D359" s="55"/>
      <c r="E359" s="55"/>
      <c r="F359" s="55"/>
      <c r="G359" s="55"/>
      <c r="H359" s="399"/>
      <c r="I359" s="55"/>
      <c r="J359" s="55"/>
      <c r="K359" s="55"/>
      <c r="L359" s="399"/>
      <c r="M359" s="399"/>
      <c r="N359" s="55"/>
      <c r="O359" s="55"/>
      <c r="P359" s="55"/>
      <c r="Q359" s="399"/>
      <c r="R359" s="399"/>
      <c r="S359" s="55"/>
      <c r="T359" s="55"/>
      <c r="U359" s="55"/>
      <c r="V359" s="399"/>
      <c r="W359" s="399"/>
      <c r="X359" s="55"/>
      <c r="Y359" s="55"/>
      <c r="Z359" s="55"/>
      <c r="AA359" s="399"/>
      <c r="AB359" s="399"/>
      <c r="AC359" s="55"/>
      <c r="AD359" s="55"/>
      <c r="AE359" s="55"/>
      <c r="AF359" s="55"/>
      <c r="AG359" s="55"/>
      <c r="AH359" s="55"/>
      <c r="AI359" s="55"/>
      <c r="AJ359" s="55"/>
      <c r="AK359" s="55"/>
    </row>
    <row r="360" spans="2:37" ht="15.75" customHeight="1">
      <c r="B360" s="55"/>
      <c r="C360" s="55"/>
      <c r="D360" s="55"/>
      <c r="E360" s="55"/>
      <c r="F360" s="55"/>
      <c r="G360" s="55"/>
      <c r="H360" s="399"/>
      <c r="I360" s="55"/>
      <c r="J360" s="55"/>
      <c r="K360" s="55"/>
      <c r="L360" s="399"/>
      <c r="M360" s="399"/>
      <c r="N360" s="55"/>
      <c r="O360" s="55"/>
      <c r="P360" s="55"/>
      <c r="Q360" s="399"/>
      <c r="R360" s="399"/>
      <c r="S360" s="55"/>
      <c r="T360" s="55"/>
      <c r="U360" s="55"/>
      <c r="V360" s="399"/>
      <c r="W360" s="399"/>
      <c r="X360" s="55"/>
      <c r="Y360" s="55"/>
      <c r="Z360" s="55"/>
      <c r="AA360" s="399"/>
      <c r="AB360" s="399"/>
      <c r="AC360" s="55"/>
      <c r="AD360" s="55"/>
      <c r="AE360" s="55"/>
      <c r="AF360" s="55"/>
      <c r="AG360" s="55"/>
      <c r="AH360" s="55"/>
      <c r="AI360" s="55"/>
      <c r="AJ360" s="55"/>
      <c r="AK360" s="55"/>
    </row>
    <row r="361" spans="2:37" ht="15.75" customHeight="1">
      <c r="B361" s="55"/>
      <c r="C361" s="55"/>
      <c r="D361" s="55"/>
      <c r="E361" s="55"/>
      <c r="F361" s="55"/>
      <c r="G361" s="55"/>
      <c r="H361" s="399"/>
      <c r="I361" s="55"/>
      <c r="J361" s="55"/>
      <c r="K361" s="55"/>
      <c r="L361" s="399"/>
      <c r="M361" s="399"/>
      <c r="N361" s="55"/>
      <c r="O361" s="55"/>
      <c r="P361" s="55"/>
      <c r="Q361" s="399"/>
      <c r="R361" s="399"/>
      <c r="S361" s="55"/>
      <c r="T361" s="55"/>
      <c r="U361" s="55"/>
      <c r="V361" s="399"/>
      <c r="W361" s="399"/>
      <c r="X361" s="55"/>
      <c r="Y361" s="55"/>
      <c r="Z361" s="55"/>
      <c r="AA361" s="399"/>
      <c r="AB361" s="399"/>
      <c r="AC361" s="55"/>
      <c r="AD361" s="55"/>
      <c r="AE361" s="55"/>
      <c r="AF361" s="55"/>
      <c r="AG361" s="55"/>
      <c r="AH361" s="55"/>
      <c r="AI361" s="55"/>
      <c r="AJ361" s="55"/>
      <c r="AK361" s="55"/>
    </row>
    <row r="362" spans="2:37" ht="15.75" customHeight="1">
      <c r="B362" s="55"/>
      <c r="C362" s="55"/>
      <c r="D362" s="55"/>
      <c r="E362" s="55"/>
      <c r="F362" s="55"/>
      <c r="G362" s="55"/>
      <c r="H362" s="399"/>
      <c r="I362" s="55"/>
      <c r="J362" s="55"/>
      <c r="K362" s="55"/>
      <c r="L362" s="399"/>
      <c r="M362" s="399"/>
      <c r="N362" s="55"/>
      <c r="O362" s="55"/>
      <c r="P362" s="55"/>
      <c r="Q362" s="399"/>
      <c r="R362" s="399"/>
      <c r="S362" s="55"/>
      <c r="T362" s="55"/>
      <c r="U362" s="55"/>
      <c r="V362" s="399"/>
      <c r="W362" s="399"/>
      <c r="X362" s="55"/>
      <c r="Y362" s="55"/>
      <c r="Z362" s="55"/>
      <c r="AA362" s="399"/>
      <c r="AB362" s="399"/>
      <c r="AC362" s="55"/>
      <c r="AD362" s="55"/>
      <c r="AE362" s="55"/>
      <c r="AF362" s="55"/>
      <c r="AG362" s="55"/>
      <c r="AH362" s="55"/>
      <c r="AI362" s="55"/>
      <c r="AJ362" s="55"/>
      <c r="AK362" s="55"/>
    </row>
    <row r="363" spans="2:37" ht="15.75" customHeight="1">
      <c r="B363" s="55"/>
      <c r="C363" s="55"/>
      <c r="D363" s="55"/>
      <c r="E363" s="55"/>
      <c r="F363" s="55"/>
      <c r="G363" s="55"/>
      <c r="H363" s="399"/>
      <c r="I363" s="55"/>
      <c r="J363" s="55"/>
      <c r="K363" s="55"/>
      <c r="L363" s="399"/>
      <c r="M363" s="399"/>
      <c r="N363" s="55"/>
      <c r="O363" s="55"/>
      <c r="P363" s="55"/>
      <c r="Q363" s="399"/>
      <c r="R363" s="399"/>
      <c r="S363" s="55"/>
      <c r="T363" s="55"/>
      <c r="U363" s="55"/>
      <c r="V363" s="399"/>
      <c r="W363" s="399"/>
      <c r="X363" s="55"/>
      <c r="Y363" s="55"/>
      <c r="Z363" s="55"/>
      <c r="AA363" s="399"/>
      <c r="AB363" s="399"/>
      <c r="AC363" s="55"/>
      <c r="AD363" s="55"/>
      <c r="AE363" s="55"/>
      <c r="AF363" s="55"/>
      <c r="AG363" s="55"/>
      <c r="AH363" s="55"/>
      <c r="AI363" s="55"/>
      <c r="AJ363" s="55"/>
      <c r="AK363" s="55"/>
    </row>
    <row r="364" spans="2:37" ht="15.75" customHeight="1">
      <c r="B364" s="55"/>
      <c r="C364" s="55"/>
      <c r="D364" s="55"/>
      <c r="E364" s="55"/>
      <c r="F364" s="55"/>
      <c r="G364" s="55"/>
      <c r="H364" s="399"/>
      <c r="I364" s="55"/>
      <c r="J364" s="55"/>
      <c r="K364" s="55"/>
      <c r="L364" s="399"/>
      <c r="M364" s="399"/>
      <c r="N364" s="55"/>
      <c r="O364" s="55"/>
      <c r="P364" s="55"/>
      <c r="Q364" s="399"/>
      <c r="R364" s="399"/>
      <c r="S364" s="55"/>
      <c r="T364" s="55"/>
      <c r="U364" s="55"/>
      <c r="V364" s="399"/>
      <c r="W364" s="399"/>
      <c r="X364" s="55"/>
      <c r="Y364" s="55"/>
      <c r="Z364" s="55"/>
      <c r="AA364" s="399"/>
      <c r="AB364" s="399"/>
      <c r="AC364" s="55"/>
      <c r="AD364" s="55"/>
      <c r="AE364" s="55"/>
      <c r="AF364" s="55"/>
      <c r="AG364" s="55"/>
      <c r="AH364" s="55"/>
      <c r="AI364" s="55"/>
      <c r="AJ364" s="55"/>
      <c r="AK364" s="55"/>
    </row>
    <row r="365" spans="2:37" ht="15.75" customHeight="1">
      <c r="B365" s="55"/>
      <c r="C365" s="55"/>
      <c r="D365" s="55"/>
      <c r="E365" s="55"/>
      <c r="F365" s="55"/>
      <c r="G365" s="55"/>
      <c r="H365" s="399"/>
      <c r="I365" s="55"/>
      <c r="J365" s="55"/>
      <c r="K365" s="55"/>
      <c r="L365" s="399"/>
      <c r="M365" s="399"/>
      <c r="N365" s="55"/>
      <c r="O365" s="55"/>
      <c r="P365" s="55"/>
      <c r="Q365" s="399"/>
      <c r="R365" s="399"/>
      <c r="S365" s="55"/>
      <c r="T365" s="55"/>
      <c r="U365" s="55"/>
      <c r="V365" s="399"/>
      <c r="W365" s="399"/>
      <c r="X365" s="55"/>
      <c r="Y365" s="55"/>
      <c r="Z365" s="55"/>
      <c r="AA365" s="399"/>
      <c r="AB365" s="399"/>
      <c r="AC365" s="55"/>
      <c r="AD365" s="55"/>
      <c r="AE365" s="55"/>
      <c r="AF365" s="55"/>
      <c r="AG365" s="55"/>
      <c r="AH365" s="55"/>
      <c r="AI365" s="55"/>
      <c r="AJ365" s="55"/>
      <c r="AK365" s="55"/>
    </row>
    <row r="366" spans="2:37" ht="15.75" customHeight="1">
      <c r="B366" s="55"/>
      <c r="C366" s="55"/>
      <c r="D366" s="55"/>
      <c r="E366" s="55"/>
      <c r="F366" s="55"/>
      <c r="G366" s="55"/>
      <c r="H366" s="399"/>
      <c r="I366" s="55"/>
      <c r="J366" s="55"/>
      <c r="K366" s="55"/>
      <c r="L366" s="399"/>
      <c r="M366" s="399"/>
      <c r="N366" s="55"/>
      <c r="O366" s="55"/>
      <c r="P366" s="55"/>
      <c r="Q366" s="399"/>
      <c r="R366" s="399"/>
      <c r="S366" s="55"/>
      <c r="T366" s="55"/>
      <c r="U366" s="55"/>
      <c r="V366" s="399"/>
      <c r="W366" s="399"/>
      <c r="X366" s="55"/>
      <c r="Y366" s="55"/>
      <c r="Z366" s="55"/>
      <c r="AA366" s="399"/>
      <c r="AB366" s="399"/>
      <c r="AC366" s="55"/>
      <c r="AD366" s="55"/>
      <c r="AE366" s="55"/>
      <c r="AF366" s="55"/>
      <c r="AG366" s="55"/>
      <c r="AH366" s="55"/>
      <c r="AI366" s="55"/>
      <c r="AJ366" s="55"/>
      <c r="AK366" s="55"/>
    </row>
    <row r="367" spans="2:37" ht="15.75" customHeight="1">
      <c r="B367" s="55"/>
      <c r="C367" s="55"/>
      <c r="D367" s="55"/>
      <c r="E367" s="55"/>
      <c r="F367" s="55"/>
      <c r="G367" s="55"/>
      <c r="H367" s="399"/>
      <c r="I367" s="55"/>
      <c r="J367" s="55"/>
      <c r="K367" s="55"/>
      <c r="L367" s="399"/>
      <c r="M367" s="399"/>
      <c r="N367" s="55"/>
      <c r="O367" s="55"/>
      <c r="P367" s="55"/>
      <c r="Q367" s="399"/>
      <c r="R367" s="399"/>
      <c r="S367" s="55"/>
      <c r="T367" s="55"/>
      <c r="U367" s="55"/>
      <c r="V367" s="399"/>
      <c r="W367" s="399"/>
      <c r="X367" s="55"/>
      <c r="Y367" s="55"/>
      <c r="Z367" s="55"/>
      <c r="AA367" s="399"/>
      <c r="AB367" s="399"/>
      <c r="AC367" s="55"/>
      <c r="AD367" s="55"/>
      <c r="AE367" s="55"/>
      <c r="AF367" s="55"/>
      <c r="AG367" s="55"/>
      <c r="AH367" s="55"/>
      <c r="AI367" s="55"/>
      <c r="AJ367" s="55"/>
      <c r="AK367" s="55"/>
    </row>
    <row r="368" spans="2:37" ht="15.75" customHeight="1">
      <c r="B368" s="55"/>
      <c r="C368" s="55"/>
      <c r="D368" s="55"/>
      <c r="E368" s="55"/>
      <c r="F368" s="55"/>
      <c r="G368" s="55"/>
      <c r="H368" s="399"/>
      <c r="I368" s="55"/>
      <c r="J368" s="55"/>
      <c r="K368" s="55"/>
      <c r="L368" s="399"/>
      <c r="M368" s="399"/>
      <c r="N368" s="55"/>
      <c r="O368" s="55"/>
      <c r="P368" s="55"/>
      <c r="Q368" s="399"/>
      <c r="R368" s="399"/>
      <c r="S368" s="55"/>
      <c r="T368" s="55"/>
      <c r="U368" s="55"/>
      <c r="V368" s="399"/>
      <c r="W368" s="399"/>
      <c r="X368" s="55"/>
      <c r="Y368" s="55"/>
      <c r="Z368" s="55"/>
      <c r="AA368" s="399"/>
      <c r="AB368" s="399"/>
      <c r="AC368" s="55"/>
      <c r="AD368" s="55"/>
      <c r="AE368" s="55"/>
      <c r="AF368" s="55"/>
      <c r="AG368" s="55"/>
      <c r="AH368" s="55"/>
      <c r="AI368" s="55"/>
      <c r="AJ368" s="55"/>
      <c r="AK368" s="55"/>
    </row>
    <row r="369" spans="2:37" ht="15.75" customHeight="1">
      <c r="B369" s="55"/>
      <c r="C369" s="55"/>
      <c r="D369" s="55"/>
      <c r="E369" s="55"/>
      <c r="F369" s="55"/>
      <c r="G369" s="55"/>
      <c r="H369" s="399"/>
      <c r="I369" s="55"/>
      <c r="J369" s="55"/>
      <c r="K369" s="55"/>
      <c r="L369" s="399"/>
      <c r="M369" s="399"/>
      <c r="N369" s="55"/>
      <c r="O369" s="55"/>
      <c r="P369" s="55"/>
      <c r="Q369" s="399"/>
      <c r="R369" s="399"/>
      <c r="S369" s="55"/>
      <c r="T369" s="55"/>
      <c r="U369" s="55"/>
      <c r="V369" s="399"/>
      <c r="W369" s="399"/>
      <c r="X369" s="55"/>
      <c r="Y369" s="55"/>
      <c r="Z369" s="55"/>
      <c r="AA369" s="399"/>
      <c r="AB369" s="399"/>
      <c r="AC369" s="55"/>
      <c r="AD369" s="55"/>
      <c r="AE369" s="55"/>
      <c r="AF369" s="55"/>
      <c r="AG369" s="55"/>
      <c r="AH369" s="55"/>
      <c r="AI369" s="55"/>
      <c r="AJ369" s="55"/>
      <c r="AK369" s="55"/>
    </row>
    <row r="370" spans="2:37" ht="15.75" customHeight="1">
      <c r="B370" s="55"/>
      <c r="C370" s="55"/>
      <c r="D370" s="55"/>
      <c r="E370" s="55"/>
      <c r="F370" s="55"/>
      <c r="G370" s="55"/>
      <c r="H370" s="399"/>
      <c r="I370" s="55"/>
      <c r="J370" s="55"/>
      <c r="K370" s="55"/>
      <c r="L370" s="399"/>
      <c r="M370" s="399"/>
      <c r="N370" s="55"/>
      <c r="O370" s="55"/>
      <c r="P370" s="55"/>
      <c r="Q370" s="399"/>
      <c r="R370" s="399"/>
      <c r="S370" s="55"/>
      <c r="T370" s="55"/>
      <c r="U370" s="55"/>
      <c r="V370" s="399"/>
      <c r="W370" s="399"/>
      <c r="X370" s="55"/>
      <c r="Y370" s="55"/>
      <c r="Z370" s="55"/>
      <c r="AA370" s="399"/>
      <c r="AB370" s="399"/>
      <c r="AC370" s="55"/>
      <c r="AD370" s="55"/>
      <c r="AE370" s="55"/>
      <c r="AF370" s="55"/>
      <c r="AG370" s="55"/>
      <c r="AH370" s="55"/>
      <c r="AI370" s="55"/>
      <c r="AJ370" s="55"/>
      <c r="AK370" s="55"/>
    </row>
    <row r="371" spans="2:37" ht="15.75" customHeight="1">
      <c r="B371" s="55"/>
      <c r="C371" s="55"/>
      <c r="D371" s="55"/>
      <c r="E371" s="55"/>
      <c r="F371" s="55"/>
      <c r="G371" s="55"/>
      <c r="H371" s="399"/>
      <c r="I371" s="55"/>
      <c r="J371" s="55"/>
      <c r="K371" s="55"/>
      <c r="L371" s="399"/>
      <c r="M371" s="399"/>
      <c r="N371" s="55"/>
      <c r="O371" s="55"/>
      <c r="P371" s="55"/>
      <c r="Q371" s="399"/>
      <c r="R371" s="399"/>
      <c r="S371" s="55"/>
      <c r="T371" s="55"/>
      <c r="U371" s="55"/>
      <c r="V371" s="399"/>
      <c r="W371" s="399"/>
      <c r="X371" s="55"/>
      <c r="Y371" s="55"/>
      <c r="Z371" s="55"/>
      <c r="AA371" s="399"/>
      <c r="AB371" s="399"/>
      <c r="AC371" s="55"/>
      <c r="AD371" s="55"/>
      <c r="AE371" s="55"/>
      <c r="AF371" s="55"/>
      <c r="AG371" s="55"/>
      <c r="AH371" s="55"/>
      <c r="AI371" s="55"/>
      <c r="AJ371" s="55"/>
      <c r="AK371" s="55"/>
    </row>
    <row r="372" spans="2:37" ht="15.75" customHeight="1">
      <c r="B372" s="55"/>
      <c r="C372" s="55"/>
      <c r="D372" s="55"/>
      <c r="E372" s="55"/>
      <c r="F372" s="55"/>
      <c r="G372" s="55"/>
      <c r="H372" s="399"/>
      <c r="I372" s="55"/>
      <c r="J372" s="55"/>
      <c r="K372" s="55"/>
      <c r="L372" s="399"/>
      <c r="M372" s="399"/>
      <c r="N372" s="55"/>
      <c r="O372" s="55"/>
      <c r="P372" s="55"/>
      <c r="Q372" s="399"/>
      <c r="R372" s="399"/>
      <c r="S372" s="55"/>
      <c r="T372" s="55"/>
      <c r="U372" s="55"/>
      <c r="V372" s="399"/>
      <c r="W372" s="399"/>
      <c r="X372" s="55"/>
      <c r="Y372" s="55"/>
      <c r="Z372" s="55"/>
      <c r="AA372" s="399"/>
      <c r="AB372" s="399"/>
      <c r="AC372" s="55"/>
      <c r="AD372" s="55"/>
      <c r="AE372" s="55"/>
      <c r="AF372" s="55"/>
      <c r="AG372" s="55"/>
      <c r="AH372" s="55"/>
      <c r="AI372" s="55"/>
      <c r="AJ372" s="55"/>
      <c r="AK372" s="55"/>
    </row>
    <row r="373" spans="2:37" ht="15.75" customHeight="1">
      <c r="B373" s="55"/>
      <c r="C373" s="55"/>
      <c r="D373" s="55"/>
      <c r="E373" s="55"/>
      <c r="F373" s="55"/>
      <c r="G373" s="55"/>
      <c r="H373" s="399"/>
      <c r="I373" s="55"/>
      <c r="J373" s="55"/>
      <c r="K373" s="55"/>
      <c r="L373" s="399"/>
      <c r="M373" s="399"/>
      <c r="N373" s="55"/>
      <c r="O373" s="55"/>
      <c r="P373" s="55"/>
      <c r="Q373" s="399"/>
      <c r="R373" s="399"/>
      <c r="S373" s="55"/>
      <c r="T373" s="55"/>
      <c r="U373" s="55"/>
      <c r="V373" s="399"/>
      <c r="W373" s="399"/>
      <c r="X373" s="55"/>
      <c r="Y373" s="55"/>
      <c r="Z373" s="55"/>
      <c r="AA373" s="399"/>
      <c r="AB373" s="399"/>
      <c r="AC373" s="55"/>
      <c r="AD373" s="55"/>
      <c r="AE373" s="55"/>
      <c r="AF373" s="55"/>
      <c r="AG373" s="55"/>
      <c r="AH373" s="55"/>
      <c r="AI373" s="55"/>
      <c r="AJ373" s="55"/>
      <c r="AK373" s="55"/>
    </row>
    <row r="374" spans="2:37" ht="15.75" customHeight="1">
      <c r="B374" s="55"/>
      <c r="C374" s="55"/>
      <c r="D374" s="55"/>
      <c r="E374" s="55"/>
      <c r="F374" s="55"/>
      <c r="G374" s="55"/>
      <c r="H374" s="399"/>
      <c r="I374" s="55"/>
      <c r="J374" s="55"/>
      <c r="K374" s="55"/>
      <c r="L374" s="399"/>
      <c r="M374" s="399"/>
      <c r="N374" s="55"/>
      <c r="O374" s="55"/>
      <c r="P374" s="55"/>
      <c r="Q374" s="399"/>
      <c r="R374" s="399"/>
      <c r="S374" s="55"/>
      <c r="T374" s="55"/>
      <c r="U374" s="55"/>
      <c r="V374" s="399"/>
      <c r="W374" s="399"/>
      <c r="X374" s="55"/>
      <c r="Y374" s="55"/>
      <c r="Z374" s="55"/>
      <c r="AA374" s="399"/>
      <c r="AB374" s="399"/>
      <c r="AC374" s="55"/>
      <c r="AD374" s="55"/>
      <c r="AE374" s="55"/>
      <c r="AF374" s="55"/>
      <c r="AG374" s="55"/>
      <c r="AH374" s="55"/>
      <c r="AI374" s="55"/>
      <c r="AJ374" s="55"/>
      <c r="AK374" s="55"/>
    </row>
    <row r="375" spans="2:37" ht="15.75" customHeight="1">
      <c r="B375" s="55"/>
      <c r="C375" s="55"/>
      <c r="D375" s="55"/>
      <c r="E375" s="55"/>
      <c r="F375" s="55"/>
      <c r="G375" s="55"/>
      <c r="H375" s="399"/>
      <c r="I375" s="55"/>
      <c r="J375" s="55"/>
      <c r="K375" s="55"/>
      <c r="L375" s="399"/>
      <c r="M375" s="399"/>
      <c r="N375" s="55"/>
      <c r="O375" s="55"/>
      <c r="P375" s="55"/>
      <c r="Q375" s="399"/>
      <c r="R375" s="399"/>
      <c r="S375" s="55"/>
      <c r="T375" s="55"/>
      <c r="U375" s="55"/>
      <c r="V375" s="399"/>
      <c r="W375" s="399"/>
      <c r="X375" s="55"/>
      <c r="Y375" s="55"/>
      <c r="Z375" s="55"/>
      <c r="AA375" s="399"/>
      <c r="AB375" s="399"/>
      <c r="AC375" s="55"/>
      <c r="AD375" s="55"/>
      <c r="AE375" s="55"/>
      <c r="AF375" s="55"/>
      <c r="AG375" s="55"/>
      <c r="AH375" s="55"/>
      <c r="AI375" s="55"/>
      <c r="AJ375" s="55"/>
      <c r="AK375" s="55"/>
    </row>
    <row r="376" spans="2:37" ht="15.75" customHeight="1">
      <c r="B376" s="55"/>
      <c r="C376" s="55"/>
      <c r="D376" s="55"/>
      <c r="E376" s="55"/>
      <c r="F376" s="55"/>
      <c r="G376" s="55"/>
      <c r="H376" s="399"/>
      <c r="I376" s="55"/>
      <c r="J376" s="55"/>
      <c r="K376" s="55"/>
      <c r="L376" s="399"/>
      <c r="M376" s="399"/>
      <c r="N376" s="55"/>
      <c r="O376" s="55"/>
      <c r="P376" s="55"/>
      <c r="Q376" s="399"/>
      <c r="R376" s="399"/>
      <c r="S376" s="55"/>
      <c r="T376" s="55"/>
      <c r="U376" s="55"/>
      <c r="V376" s="399"/>
      <c r="W376" s="399"/>
      <c r="X376" s="55"/>
      <c r="Y376" s="55"/>
      <c r="Z376" s="55"/>
      <c r="AA376" s="399"/>
      <c r="AB376" s="399"/>
      <c r="AC376" s="55"/>
      <c r="AD376" s="55"/>
      <c r="AE376" s="55"/>
      <c r="AF376" s="55"/>
      <c r="AG376" s="55"/>
      <c r="AH376" s="55"/>
      <c r="AI376" s="55"/>
      <c r="AJ376" s="55"/>
      <c r="AK376" s="55"/>
    </row>
    <row r="377" spans="2:37" ht="15.75" customHeight="1">
      <c r="B377" s="55"/>
      <c r="C377" s="55"/>
      <c r="D377" s="55"/>
      <c r="E377" s="55"/>
      <c r="F377" s="55"/>
      <c r="G377" s="55"/>
      <c r="H377" s="399"/>
      <c r="I377" s="55"/>
      <c r="J377" s="55"/>
      <c r="K377" s="55"/>
      <c r="L377" s="399"/>
      <c r="M377" s="399"/>
      <c r="N377" s="55"/>
      <c r="O377" s="55"/>
      <c r="P377" s="55"/>
      <c r="Q377" s="399"/>
      <c r="R377" s="399"/>
      <c r="S377" s="55"/>
      <c r="T377" s="55"/>
      <c r="U377" s="55"/>
      <c r="V377" s="399"/>
      <c r="W377" s="399"/>
      <c r="X377" s="55"/>
      <c r="Y377" s="55"/>
      <c r="Z377" s="55"/>
      <c r="AA377" s="399"/>
      <c r="AB377" s="399"/>
      <c r="AC377" s="55"/>
      <c r="AD377" s="55"/>
      <c r="AE377" s="55"/>
      <c r="AF377" s="55"/>
      <c r="AG377" s="55"/>
      <c r="AH377" s="55"/>
      <c r="AI377" s="55"/>
      <c r="AJ377" s="55"/>
      <c r="AK377" s="55"/>
    </row>
    <row r="378" spans="2:37" ht="15.75" customHeight="1">
      <c r="B378" s="55"/>
      <c r="C378" s="55"/>
      <c r="D378" s="55"/>
      <c r="E378" s="55"/>
      <c r="F378" s="55"/>
      <c r="G378" s="55"/>
      <c r="H378" s="399"/>
      <c r="I378" s="55"/>
      <c r="J378" s="55"/>
      <c r="K378" s="55"/>
      <c r="L378" s="399"/>
      <c r="M378" s="399"/>
      <c r="N378" s="55"/>
      <c r="O378" s="55"/>
      <c r="P378" s="55"/>
      <c r="Q378" s="399"/>
      <c r="R378" s="399"/>
      <c r="S378" s="55"/>
      <c r="T378" s="55"/>
      <c r="U378" s="55"/>
      <c r="V378" s="399"/>
      <c r="W378" s="399"/>
      <c r="X378" s="55"/>
      <c r="Y378" s="55"/>
      <c r="Z378" s="55"/>
      <c r="AA378" s="399"/>
      <c r="AB378" s="399"/>
      <c r="AC378" s="55"/>
      <c r="AD378" s="55"/>
      <c r="AE378" s="55"/>
      <c r="AF378" s="55"/>
      <c r="AG378" s="55"/>
      <c r="AH378" s="55"/>
      <c r="AI378" s="55"/>
      <c r="AJ378" s="55"/>
      <c r="AK378" s="55"/>
    </row>
    <row r="379" spans="2:37" ht="15.75" customHeight="1">
      <c r="B379" s="55"/>
      <c r="C379" s="55"/>
      <c r="D379" s="55"/>
      <c r="E379" s="55"/>
      <c r="F379" s="55"/>
      <c r="G379" s="55"/>
      <c r="H379" s="399"/>
      <c r="I379" s="55"/>
      <c r="J379" s="55"/>
      <c r="K379" s="55"/>
      <c r="L379" s="399"/>
      <c r="M379" s="399"/>
      <c r="N379" s="55"/>
      <c r="O379" s="55"/>
      <c r="P379" s="55"/>
      <c r="Q379" s="399"/>
      <c r="R379" s="399"/>
      <c r="S379" s="55"/>
      <c r="T379" s="55"/>
      <c r="U379" s="55"/>
      <c r="V379" s="399"/>
      <c r="W379" s="399"/>
      <c r="X379" s="55"/>
      <c r="Y379" s="55"/>
      <c r="Z379" s="55"/>
      <c r="AA379" s="399"/>
      <c r="AB379" s="399"/>
      <c r="AC379" s="55"/>
      <c r="AD379" s="55"/>
      <c r="AE379" s="55"/>
      <c r="AF379" s="55"/>
      <c r="AG379" s="55"/>
      <c r="AH379" s="55"/>
      <c r="AI379" s="55"/>
      <c r="AJ379" s="55"/>
      <c r="AK379" s="55"/>
    </row>
    <row r="380" spans="2:37" ht="15.75" customHeight="1">
      <c r="B380" s="55"/>
      <c r="C380" s="55"/>
      <c r="D380" s="55"/>
      <c r="E380" s="55"/>
      <c r="F380" s="55"/>
      <c r="G380" s="55"/>
      <c r="H380" s="399"/>
      <c r="I380" s="55"/>
      <c r="J380" s="55"/>
      <c r="K380" s="55"/>
      <c r="L380" s="399"/>
      <c r="M380" s="399"/>
      <c r="N380" s="55"/>
      <c r="O380" s="55"/>
      <c r="P380" s="55"/>
      <c r="Q380" s="399"/>
      <c r="R380" s="399"/>
      <c r="S380" s="55"/>
      <c r="T380" s="55"/>
      <c r="U380" s="55"/>
      <c r="V380" s="399"/>
      <c r="W380" s="399"/>
      <c r="X380" s="55"/>
      <c r="Y380" s="55"/>
      <c r="Z380" s="55"/>
      <c r="AA380" s="399"/>
      <c r="AB380" s="399"/>
      <c r="AC380" s="55"/>
      <c r="AD380" s="55"/>
      <c r="AE380" s="55"/>
      <c r="AF380" s="55"/>
      <c r="AG380" s="55"/>
      <c r="AH380" s="55"/>
      <c r="AI380" s="55"/>
      <c r="AJ380" s="55"/>
      <c r="AK380" s="55"/>
    </row>
    <row r="381" spans="2:37" ht="15.75" customHeight="1">
      <c r="B381" s="55"/>
      <c r="C381" s="55"/>
      <c r="D381" s="55"/>
      <c r="E381" s="55"/>
      <c r="F381" s="55"/>
      <c r="G381" s="55"/>
      <c r="H381" s="399"/>
      <c r="I381" s="55"/>
      <c r="J381" s="55"/>
      <c r="K381" s="55"/>
      <c r="L381" s="399"/>
      <c r="M381" s="399"/>
      <c r="N381" s="55"/>
      <c r="O381" s="55"/>
      <c r="P381" s="55"/>
      <c r="Q381" s="399"/>
      <c r="R381" s="399"/>
      <c r="S381" s="55"/>
      <c r="T381" s="55"/>
      <c r="U381" s="55"/>
      <c r="V381" s="399"/>
      <c r="W381" s="399"/>
      <c r="X381" s="55"/>
      <c r="Y381" s="55"/>
      <c r="Z381" s="55"/>
      <c r="AA381" s="399"/>
      <c r="AB381" s="399"/>
      <c r="AC381" s="55"/>
      <c r="AD381" s="55"/>
      <c r="AE381" s="55"/>
      <c r="AF381" s="55"/>
      <c r="AG381" s="55"/>
      <c r="AH381" s="55"/>
      <c r="AI381" s="55"/>
      <c r="AJ381" s="55"/>
      <c r="AK381" s="55"/>
    </row>
    <row r="382" spans="2:37" ht="15.75" customHeight="1">
      <c r="B382" s="55"/>
      <c r="C382" s="55"/>
      <c r="D382" s="55"/>
      <c r="E382" s="55"/>
      <c r="F382" s="55"/>
      <c r="G382" s="55"/>
      <c r="H382" s="399"/>
      <c r="I382" s="55"/>
      <c r="J382" s="55"/>
      <c r="K382" s="55"/>
      <c r="L382" s="399"/>
      <c r="M382" s="399"/>
      <c r="N382" s="55"/>
      <c r="O382" s="55"/>
      <c r="P382" s="55"/>
      <c r="Q382" s="399"/>
      <c r="R382" s="399"/>
      <c r="S382" s="55"/>
      <c r="T382" s="55"/>
      <c r="U382" s="55"/>
      <c r="V382" s="399"/>
      <c r="W382" s="399"/>
      <c r="X382" s="55"/>
      <c r="Y382" s="55"/>
      <c r="Z382" s="55"/>
      <c r="AA382" s="399"/>
      <c r="AB382" s="399"/>
      <c r="AC382" s="55"/>
      <c r="AD382" s="55"/>
      <c r="AE382" s="55"/>
      <c r="AF382" s="55"/>
      <c r="AG382" s="55"/>
      <c r="AH382" s="55"/>
      <c r="AI382" s="55"/>
      <c r="AJ382" s="55"/>
      <c r="AK382" s="55"/>
    </row>
    <row r="383" spans="2:37" ht="15.75" customHeight="1">
      <c r="B383" s="55"/>
      <c r="C383" s="55"/>
      <c r="D383" s="55"/>
      <c r="E383" s="55"/>
      <c r="F383" s="55"/>
      <c r="G383" s="55"/>
      <c r="H383" s="399"/>
      <c r="I383" s="55"/>
      <c r="J383" s="55"/>
      <c r="K383" s="55"/>
      <c r="L383" s="399"/>
      <c r="M383" s="399"/>
      <c r="N383" s="55"/>
      <c r="O383" s="55"/>
      <c r="P383" s="55"/>
      <c r="Q383" s="399"/>
      <c r="R383" s="399"/>
      <c r="S383" s="55"/>
      <c r="T383" s="55"/>
      <c r="U383" s="55"/>
      <c r="V383" s="399"/>
      <c r="W383" s="399"/>
      <c r="X383" s="55"/>
      <c r="Y383" s="55"/>
      <c r="Z383" s="55"/>
      <c r="AA383" s="399"/>
      <c r="AB383" s="399"/>
      <c r="AC383" s="55"/>
      <c r="AD383" s="55"/>
      <c r="AE383" s="55"/>
      <c r="AF383" s="55"/>
      <c r="AG383" s="55"/>
      <c r="AH383" s="55"/>
      <c r="AI383" s="55"/>
      <c r="AJ383" s="55"/>
      <c r="AK383" s="55"/>
    </row>
    <row r="384" spans="2:37" ht="15.75" customHeight="1">
      <c r="B384" s="55"/>
      <c r="C384" s="55"/>
      <c r="D384" s="55"/>
      <c r="E384" s="55"/>
      <c r="F384" s="55"/>
      <c r="G384" s="55"/>
      <c r="H384" s="399"/>
      <c r="I384" s="55"/>
      <c r="J384" s="55"/>
      <c r="K384" s="55"/>
      <c r="L384" s="399"/>
      <c r="M384" s="399"/>
      <c r="N384" s="55"/>
      <c r="O384" s="55"/>
      <c r="P384" s="55"/>
      <c r="Q384" s="399"/>
      <c r="R384" s="399"/>
      <c r="S384" s="55"/>
      <c r="T384" s="55"/>
      <c r="U384" s="55"/>
      <c r="V384" s="399"/>
      <c r="W384" s="399"/>
      <c r="X384" s="55"/>
      <c r="Y384" s="55"/>
      <c r="Z384" s="55"/>
      <c r="AA384" s="399"/>
      <c r="AB384" s="399"/>
      <c r="AC384" s="55"/>
      <c r="AD384" s="55"/>
      <c r="AE384" s="55"/>
      <c r="AF384" s="55"/>
      <c r="AG384" s="55"/>
      <c r="AH384" s="55"/>
      <c r="AI384" s="55"/>
      <c r="AJ384" s="55"/>
      <c r="AK384" s="55"/>
    </row>
    <row r="385" spans="2:37" ht="15.75" customHeight="1">
      <c r="B385" s="55"/>
      <c r="C385" s="55"/>
      <c r="D385" s="55"/>
      <c r="E385" s="55"/>
      <c r="F385" s="55"/>
      <c r="G385" s="55"/>
      <c r="H385" s="399"/>
      <c r="I385" s="55"/>
      <c r="J385" s="55"/>
      <c r="K385" s="55"/>
      <c r="L385" s="399"/>
      <c r="M385" s="399"/>
      <c r="N385" s="55"/>
      <c r="O385" s="55"/>
      <c r="P385" s="55"/>
      <c r="Q385" s="399"/>
      <c r="R385" s="399"/>
      <c r="S385" s="55"/>
      <c r="T385" s="55"/>
      <c r="U385" s="55"/>
      <c r="V385" s="399"/>
      <c r="W385" s="399"/>
      <c r="X385" s="55"/>
      <c r="Y385" s="55"/>
      <c r="Z385" s="55"/>
      <c r="AA385" s="399"/>
      <c r="AB385" s="399"/>
      <c r="AC385" s="55"/>
      <c r="AD385" s="55"/>
      <c r="AE385" s="55"/>
      <c r="AF385" s="55"/>
      <c r="AG385" s="55"/>
      <c r="AH385" s="55"/>
      <c r="AI385" s="55"/>
      <c r="AJ385" s="55"/>
      <c r="AK385" s="55"/>
    </row>
    <row r="386" spans="2:37" ht="15.75" customHeight="1">
      <c r="B386" s="55"/>
      <c r="C386" s="55"/>
      <c r="D386" s="55"/>
      <c r="E386" s="55"/>
      <c r="F386" s="55"/>
      <c r="G386" s="55"/>
      <c r="H386" s="399"/>
      <c r="I386" s="55"/>
      <c r="J386" s="55"/>
      <c r="K386" s="55"/>
      <c r="L386" s="399"/>
      <c r="M386" s="399"/>
      <c r="N386" s="55"/>
      <c r="O386" s="55"/>
      <c r="P386" s="55"/>
      <c r="Q386" s="399"/>
      <c r="R386" s="399"/>
      <c r="S386" s="55"/>
      <c r="T386" s="55"/>
      <c r="U386" s="55"/>
      <c r="V386" s="399"/>
      <c r="W386" s="399"/>
      <c r="X386" s="55"/>
      <c r="Y386" s="55"/>
      <c r="Z386" s="55"/>
      <c r="AA386" s="399"/>
      <c r="AB386" s="399"/>
      <c r="AC386" s="55"/>
      <c r="AD386" s="55"/>
      <c r="AE386" s="55"/>
      <c r="AF386" s="55"/>
      <c r="AG386" s="55"/>
      <c r="AH386" s="55"/>
      <c r="AI386" s="55"/>
      <c r="AJ386" s="55"/>
      <c r="AK386" s="55"/>
    </row>
    <row r="387" spans="2:37" ht="15.75" customHeight="1">
      <c r="B387" s="55"/>
      <c r="C387" s="55"/>
      <c r="D387" s="55"/>
      <c r="E387" s="55"/>
      <c r="F387" s="55"/>
      <c r="G387" s="55"/>
      <c r="H387" s="399"/>
      <c r="I387" s="55"/>
      <c r="J387" s="55"/>
      <c r="K387" s="55"/>
      <c r="L387" s="399"/>
      <c r="M387" s="399"/>
      <c r="N387" s="55"/>
      <c r="O387" s="55"/>
      <c r="P387" s="55"/>
      <c r="Q387" s="399"/>
      <c r="R387" s="399"/>
      <c r="S387" s="55"/>
      <c r="T387" s="55"/>
      <c r="U387" s="55"/>
      <c r="V387" s="399"/>
      <c r="W387" s="399"/>
      <c r="X387" s="55"/>
      <c r="Y387" s="55"/>
      <c r="Z387" s="55"/>
      <c r="AA387" s="399"/>
      <c r="AB387" s="399"/>
      <c r="AC387" s="55"/>
      <c r="AD387" s="55"/>
      <c r="AE387" s="55"/>
      <c r="AF387" s="55"/>
      <c r="AG387" s="55"/>
      <c r="AH387" s="55"/>
      <c r="AI387" s="55"/>
      <c r="AJ387" s="55"/>
      <c r="AK387" s="55"/>
    </row>
    <row r="388" spans="2:37" ht="15.75" customHeight="1">
      <c r="B388" s="55"/>
      <c r="C388" s="55"/>
      <c r="D388" s="55"/>
      <c r="E388" s="55"/>
      <c r="F388" s="55"/>
      <c r="G388" s="55"/>
      <c r="H388" s="399"/>
      <c r="I388" s="55"/>
      <c r="J388" s="55"/>
      <c r="K388" s="55"/>
      <c r="L388" s="399"/>
      <c r="M388" s="399"/>
      <c r="N388" s="55"/>
      <c r="O388" s="55"/>
      <c r="P388" s="55"/>
      <c r="Q388" s="399"/>
      <c r="R388" s="399"/>
      <c r="S388" s="55"/>
      <c r="T388" s="55"/>
      <c r="U388" s="55"/>
      <c r="V388" s="399"/>
      <c r="W388" s="399"/>
      <c r="X388" s="55"/>
      <c r="Y388" s="55"/>
      <c r="Z388" s="55"/>
      <c r="AA388" s="399"/>
      <c r="AB388" s="399"/>
      <c r="AC388" s="55"/>
      <c r="AD388" s="55"/>
      <c r="AE388" s="55"/>
      <c r="AF388" s="55"/>
      <c r="AG388" s="55"/>
      <c r="AH388" s="55"/>
      <c r="AI388" s="55"/>
      <c r="AJ388" s="55"/>
      <c r="AK388" s="55"/>
    </row>
    <row r="389" spans="2:37" ht="15.75" customHeight="1">
      <c r="B389" s="55"/>
      <c r="C389" s="55"/>
      <c r="D389" s="55"/>
      <c r="E389" s="55"/>
      <c r="F389" s="55"/>
      <c r="G389" s="55"/>
      <c r="H389" s="399"/>
      <c r="I389" s="55"/>
      <c r="J389" s="55"/>
      <c r="K389" s="55"/>
      <c r="L389" s="399"/>
      <c r="M389" s="399"/>
      <c r="N389" s="55"/>
      <c r="O389" s="55"/>
      <c r="P389" s="55"/>
      <c r="Q389" s="399"/>
      <c r="R389" s="399"/>
      <c r="S389" s="55"/>
      <c r="T389" s="55"/>
      <c r="U389" s="55"/>
      <c r="V389" s="399"/>
      <c r="W389" s="399"/>
      <c r="X389" s="55"/>
      <c r="Y389" s="55"/>
      <c r="Z389" s="55"/>
      <c r="AA389" s="399"/>
      <c r="AB389" s="399"/>
      <c r="AC389" s="55"/>
      <c r="AD389" s="55"/>
      <c r="AE389" s="55"/>
      <c r="AF389" s="55"/>
      <c r="AG389" s="55"/>
      <c r="AH389" s="55"/>
      <c r="AI389" s="55"/>
      <c r="AJ389" s="55"/>
      <c r="AK389" s="55"/>
    </row>
    <row r="390" spans="2:37" ht="15.75" customHeight="1">
      <c r="B390" s="55"/>
      <c r="C390" s="55"/>
      <c r="D390" s="55"/>
      <c r="E390" s="55"/>
      <c r="F390" s="55"/>
      <c r="G390" s="55"/>
      <c r="H390" s="399"/>
      <c r="I390" s="55"/>
      <c r="J390" s="55"/>
      <c r="K390" s="55"/>
      <c r="L390" s="399"/>
      <c r="M390" s="399"/>
      <c r="N390" s="55"/>
      <c r="O390" s="55"/>
      <c r="P390" s="55"/>
      <c r="Q390" s="399"/>
      <c r="R390" s="399"/>
      <c r="S390" s="55"/>
      <c r="T390" s="55"/>
      <c r="U390" s="55"/>
      <c r="V390" s="399"/>
      <c r="W390" s="399"/>
      <c r="X390" s="55"/>
      <c r="Y390" s="55"/>
      <c r="Z390" s="55"/>
      <c r="AA390" s="399"/>
      <c r="AB390" s="399"/>
      <c r="AC390" s="55"/>
      <c r="AD390" s="55"/>
      <c r="AE390" s="55"/>
      <c r="AF390" s="55"/>
      <c r="AG390" s="55"/>
      <c r="AH390" s="55"/>
      <c r="AI390" s="55"/>
      <c r="AJ390" s="55"/>
      <c r="AK390" s="55"/>
    </row>
    <row r="391" spans="2:37" ht="15.75" customHeight="1">
      <c r="B391" s="55"/>
      <c r="C391" s="55"/>
      <c r="D391" s="55"/>
      <c r="E391" s="55"/>
      <c r="F391" s="55"/>
      <c r="G391" s="55"/>
      <c r="H391" s="399"/>
      <c r="I391" s="55"/>
      <c r="J391" s="55"/>
      <c r="K391" s="55"/>
      <c r="L391" s="399"/>
      <c r="M391" s="399"/>
      <c r="N391" s="55"/>
      <c r="O391" s="55"/>
      <c r="P391" s="55"/>
      <c r="Q391" s="399"/>
      <c r="R391" s="399"/>
      <c r="S391" s="55"/>
      <c r="T391" s="55"/>
      <c r="U391" s="55"/>
      <c r="V391" s="399"/>
      <c r="W391" s="399"/>
      <c r="X391" s="55"/>
      <c r="Y391" s="55"/>
      <c r="Z391" s="55"/>
      <c r="AA391" s="399"/>
      <c r="AB391" s="399"/>
      <c r="AC391" s="55"/>
      <c r="AD391" s="55"/>
      <c r="AE391" s="55"/>
      <c r="AF391" s="55"/>
      <c r="AG391" s="55"/>
      <c r="AH391" s="55"/>
      <c r="AI391" s="55"/>
      <c r="AJ391" s="55"/>
      <c r="AK391" s="55"/>
    </row>
    <row r="392" spans="2:37" ht="15.75" customHeight="1">
      <c r="B392" s="55"/>
      <c r="C392" s="55"/>
      <c r="D392" s="55"/>
      <c r="E392" s="55"/>
      <c r="F392" s="55"/>
      <c r="G392" s="55"/>
      <c r="H392" s="399"/>
      <c r="I392" s="55"/>
      <c r="J392" s="55"/>
      <c r="K392" s="55"/>
      <c r="L392" s="399"/>
      <c r="M392" s="399"/>
      <c r="N392" s="55"/>
      <c r="O392" s="55"/>
      <c r="P392" s="55"/>
      <c r="Q392" s="399"/>
      <c r="R392" s="399"/>
      <c r="S392" s="55"/>
      <c r="T392" s="55"/>
      <c r="U392" s="55"/>
      <c r="V392" s="399"/>
      <c r="W392" s="399"/>
      <c r="X392" s="55"/>
      <c r="Y392" s="55"/>
      <c r="Z392" s="55"/>
      <c r="AA392" s="399"/>
      <c r="AB392" s="399"/>
      <c r="AC392" s="55"/>
      <c r="AD392" s="55"/>
      <c r="AE392" s="55"/>
      <c r="AF392" s="55"/>
      <c r="AG392" s="55"/>
      <c r="AH392" s="55"/>
      <c r="AI392" s="55"/>
      <c r="AJ392" s="55"/>
      <c r="AK392" s="55"/>
    </row>
    <row r="393" spans="2:37" ht="15.75" customHeight="1">
      <c r="B393" s="55"/>
      <c r="C393" s="55"/>
      <c r="D393" s="55"/>
      <c r="E393" s="55"/>
      <c r="F393" s="55"/>
      <c r="G393" s="55"/>
      <c r="H393" s="399"/>
      <c r="I393" s="55"/>
      <c r="J393" s="55"/>
      <c r="K393" s="55"/>
      <c r="L393" s="399"/>
      <c r="M393" s="399"/>
      <c r="N393" s="55"/>
      <c r="O393" s="55"/>
      <c r="P393" s="55"/>
      <c r="Q393" s="399"/>
      <c r="R393" s="399"/>
      <c r="S393" s="55"/>
      <c r="T393" s="55"/>
      <c r="U393" s="55"/>
      <c r="V393" s="399"/>
      <c r="W393" s="399"/>
      <c r="X393" s="55"/>
      <c r="Y393" s="55"/>
      <c r="Z393" s="55"/>
      <c r="AA393" s="399"/>
      <c r="AB393" s="399"/>
      <c r="AC393" s="55"/>
      <c r="AD393" s="55"/>
      <c r="AE393" s="55"/>
      <c r="AF393" s="55"/>
      <c r="AG393" s="55"/>
      <c r="AH393" s="55"/>
      <c r="AI393" s="55"/>
      <c r="AJ393" s="55"/>
      <c r="AK393" s="55"/>
    </row>
    <row r="394" spans="2:37" ht="15.75" customHeight="1">
      <c r="B394" s="55"/>
      <c r="C394" s="55"/>
      <c r="D394" s="55"/>
      <c r="E394" s="55"/>
      <c r="F394" s="55"/>
      <c r="G394" s="55"/>
      <c r="H394" s="399"/>
      <c r="I394" s="55"/>
      <c r="J394" s="55"/>
      <c r="K394" s="55"/>
      <c r="L394" s="399"/>
      <c r="M394" s="399"/>
      <c r="N394" s="55"/>
      <c r="O394" s="55"/>
      <c r="P394" s="55"/>
      <c r="Q394" s="399"/>
      <c r="R394" s="399"/>
      <c r="S394" s="55"/>
      <c r="T394" s="55"/>
      <c r="U394" s="55"/>
      <c r="V394" s="399"/>
      <c r="W394" s="399"/>
      <c r="X394" s="55"/>
      <c r="Y394" s="55"/>
      <c r="Z394" s="55"/>
      <c r="AA394" s="399"/>
      <c r="AB394" s="399"/>
      <c r="AC394" s="55"/>
      <c r="AD394" s="55"/>
      <c r="AE394" s="55"/>
      <c r="AF394" s="55"/>
      <c r="AG394" s="55"/>
      <c r="AH394" s="55"/>
      <c r="AI394" s="55"/>
      <c r="AJ394" s="55"/>
      <c r="AK394" s="55"/>
    </row>
    <row r="395" spans="2:37" ht="15.75" customHeight="1">
      <c r="B395" s="55"/>
      <c r="C395" s="55"/>
      <c r="D395" s="55"/>
      <c r="E395" s="55"/>
      <c r="F395" s="55"/>
      <c r="G395" s="55"/>
      <c r="H395" s="399"/>
      <c r="I395" s="55"/>
      <c r="J395" s="55"/>
      <c r="K395" s="55"/>
      <c r="L395" s="399"/>
      <c r="M395" s="399"/>
      <c r="N395" s="55"/>
      <c r="O395" s="55"/>
      <c r="P395" s="55"/>
      <c r="Q395" s="399"/>
      <c r="R395" s="399"/>
      <c r="S395" s="55"/>
      <c r="T395" s="55"/>
      <c r="U395" s="55"/>
      <c r="V395" s="399"/>
      <c r="W395" s="399"/>
      <c r="X395" s="55"/>
      <c r="Y395" s="55"/>
      <c r="Z395" s="55"/>
      <c r="AA395" s="399"/>
      <c r="AB395" s="399"/>
      <c r="AC395" s="55"/>
      <c r="AD395" s="55"/>
      <c r="AE395" s="55"/>
      <c r="AF395" s="55"/>
      <c r="AG395" s="55"/>
      <c r="AH395" s="55"/>
      <c r="AI395" s="55"/>
      <c r="AJ395" s="55"/>
      <c r="AK395" s="55"/>
    </row>
    <row r="396" spans="2:37" ht="15.75" customHeight="1">
      <c r="B396" s="55"/>
      <c r="C396" s="55"/>
      <c r="D396" s="55"/>
      <c r="E396" s="55"/>
      <c r="F396" s="55"/>
      <c r="G396" s="55"/>
      <c r="H396" s="399"/>
      <c r="I396" s="55"/>
      <c r="J396" s="55"/>
      <c r="K396" s="55"/>
      <c r="L396" s="399"/>
      <c r="M396" s="399"/>
      <c r="N396" s="55"/>
      <c r="O396" s="55"/>
      <c r="P396" s="55"/>
      <c r="Q396" s="399"/>
      <c r="R396" s="399"/>
      <c r="S396" s="55"/>
      <c r="T396" s="55"/>
      <c r="U396" s="55"/>
      <c r="V396" s="399"/>
      <c r="W396" s="399"/>
      <c r="X396" s="55"/>
      <c r="Y396" s="55"/>
      <c r="Z396" s="55"/>
      <c r="AA396" s="399"/>
      <c r="AB396" s="399"/>
      <c r="AC396" s="55"/>
      <c r="AD396" s="55"/>
      <c r="AE396" s="55"/>
      <c r="AF396" s="55"/>
      <c r="AG396" s="55"/>
      <c r="AH396" s="55"/>
      <c r="AI396" s="55"/>
      <c r="AJ396" s="55"/>
      <c r="AK396" s="55"/>
    </row>
    <row r="397" spans="2:37" ht="15.75" customHeight="1">
      <c r="B397" s="55"/>
      <c r="C397" s="55"/>
      <c r="D397" s="55"/>
      <c r="E397" s="55"/>
      <c r="F397" s="55"/>
      <c r="G397" s="55"/>
      <c r="H397" s="399"/>
      <c r="I397" s="55"/>
      <c r="J397" s="55"/>
      <c r="K397" s="55"/>
      <c r="L397" s="399"/>
      <c r="M397" s="399"/>
      <c r="N397" s="55"/>
      <c r="O397" s="55"/>
      <c r="P397" s="55"/>
      <c r="Q397" s="399"/>
      <c r="R397" s="399"/>
      <c r="S397" s="55"/>
      <c r="T397" s="55"/>
      <c r="U397" s="55"/>
      <c r="V397" s="399"/>
      <c r="W397" s="399"/>
      <c r="X397" s="55"/>
      <c r="Y397" s="55"/>
      <c r="Z397" s="55"/>
      <c r="AA397" s="399"/>
      <c r="AB397" s="399"/>
      <c r="AC397" s="55"/>
      <c r="AD397" s="55"/>
      <c r="AE397" s="55"/>
      <c r="AF397" s="55"/>
      <c r="AG397" s="55"/>
      <c r="AH397" s="55"/>
      <c r="AI397" s="55"/>
      <c r="AJ397" s="55"/>
      <c r="AK397" s="55"/>
    </row>
    <row r="398" spans="2:37" ht="15.75" customHeight="1">
      <c r="B398" s="55"/>
      <c r="C398" s="55"/>
      <c r="D398" s="55"/>
      <c r="E398" s="55"/>
      <c r="F398" s="55"/>
      <c r="G398" s="55"/>
      <c r="H398" s="399"/>
      <c r="I398" s="55"/>
      <c r="J398" s="55"/>
      <c r="K398" s="55"/>
      <c r="L398" s="399"/>
      <c r="M398" s="399"/>
      <c r="N398" s="55"/>
      <c r="O398" s="55"/>
      <c r="P398" s="55"/>
      <c r="Q398" s="399"/>
      <c r="R398" s="399"/>
      <c r="S398" s="55"/>
      <c r="T398" s="55"/>
      <c r="U398" s="55"/>
      <c r="V398" s="399"/>
      <c r="W398" s="399"/>
      <c r="X398" s="55"/>
      <c r="Y398" s="55"/>
      <c r="Z398" s="55"/>
      <c r="AA398" s="399"/>
      <c r="AB398" s="399"/>
      <c r="AC398" s="55"/>
      <c r="AD398" s="55"/>
      <c r="AE398" s="55"/>
      <c r="AF398" s="55"/>
      <c r="AG398" s="55"/>
      <c r="AH398" s="55"/>
      <c r="AI398" s="55"/>
      <c r="AJ398" s="55"/>
      <c r="AK398" s="55"/>
    </row>
    <row r="399" spans="2:37" ht="15.75" customHeight="1">
      <c r="B399" s="55"/>
      <c r="C399" s="55"/>
      <c r="D399" s="55"/>
      <c r="E399" s="55"/>
      <c r="F399" s="55"/>
      <c r="G399" s="55"/>
      <c r="H399" s="399"/>
      <c r="I399" s="55"/>
      <c r="J399" s="55"/>
      <c r="K399" s="55"/>
      <c r="L399" s="399"/>
      <c r="M399" s="399"/>
      <c r="N399" s="55"/>
      <c r="O399" s="55"/>
      <c r="P399" s="55"/>
      <c r="Q399" s="399"/>
      <c r="R399" s="399"/>
      <c r="S399" s="55"/>
      <c r="T399" s="55"/>
      <c r="U399" s="55"/>
      <c r="V399" s="399"/>
      <c r="W399" s="399"/>
      <c r="X399" s="55"/>
      <c r="Y399" s="55"/>
      <c r="Z399" s="55"/>
      <c r="AA399" s="399"/>
      <c r="AB399" s="399"/>
      <c r="AC399" s="55"/>
      <c r="AD399" s="55"/>
      <c r="AE399" s="55"/>
      <c r="AF399" s="55"/>
      <c r="AG399" s="55"/>
      <c r="AH399" s="55"/>
      <c r="AI399" s="55"/>
      <c r="AJ399" s="55"/>
      <c r="AK399" s="55"/>
    </row>
    <row r="400" spans="2:37" ht="15.75" customHeight="1">
      <c r="B400" s="55"/>
      <c r="C400" s="55"/>
      <c r="D400" s="55"/>
      <c r="E400" s="55"/>
      <c r="F400" s="55"/>
      <c r="G400" s="55"/>
      <c r="H400" s="399"/>
      <c r="I400" s="55"/>
      <c r="J400" s="55"/>
      <c r="K400" s="55"/>
      <c r="L400" s="399"/>
      <c r="M400" s="399"/>
      <c r="N400" s="55"/>
      <c r="O400" s="55"/>
      <c r="P400" s="55"/>
      <c r="Q400" s="399"/>
      <c r="R400" s="399"/>
      <c r="S400" s="55"/>
      <c r="T400" s="55"/>
      <c r="U400" s="55"/>
      <c r="V400" s="399"/>
      <c r="W400" s="399"/>
      <c r="X400" s="55"/>
      <c r="Y400" s="55"/>
      <c r="Z400" s="55"/>
      <c r="AA400" s="399"/>
      <c r="AB400" s="399"/>
      <c r="AC400" s="55"/>
      <c r="AD400" s="55"/>
      <c r="AE400" s="55"/>
      <c r="AF400" s="55"/>
      <c r="AG400" s="55"/>
      <c r="AH400" s="55"/>
      <c r="AI400" s="55"/>
      <c r="AJ400" s="55"/>
      <c r="AK400" s="55"/>
    </row>
    <row r="401" spans="2:37" ht="15.75" customHeight="1">
      <c r="B401" s="55"/>
      <c r="C401" s="55"/>
      <c r="D401" s="55"/>
      <c r="E401" s="55"/>
      <c r="F401" s="55"/>
      <c r="G401" s="55"/>
      <c r="H401" s="399"/>
      <c r="I401" s="55"/>
      <c r="J401" s="55"/>
      <c r="K401" s="55"/>
      <c r="L401" s="399"/>
      <c r="M401" s="399"/>
      <c r="N401" s="55"/>
      <c r="O401" s="55"/>
      <c r="P401" s="55"/>
      <c r="Q401" s="399"/>
      <c r="R401" s="399"/>
      <c r="S401" s="55"/>
      <c r="T401" s="55"/>
      <c r="U401" s="55"/>
      <c r="V401" s="399"/>
      <c r="W401" s="399"/>
      <c r="X401" s="55"/>
      <c r="Y401" s="55"/>
      <c r="Z401" s="55"/>
      <c r="AA401" s="399"/>
      <c r="AB401" s="399"/>
      <c r="AC401" s="55"/>
      <c r="AD401" s="55"/>
      <c r="AE401" s="55"/>
      <c r="AF401" s="55"/>
      <c r="AG401" s="55"/>
      <c r="AH401" s="55"/>
      <c r="AI401" s="55"/>
      <c r="AJ401" s="55"/>
      <c r="AK401" s="55"/>
    </row>
    <row r="402" spans="2:37" ht="15.75" customHeight="1">
      <c r="B402" s="55"/>
      <c r="C402" s="55"/>
      <c r="D402" s="55"/>
      <c r="E402" s="55"/>
      <c r="F402" s="55"/>
      <c r="G402" s="55"/>
      <c r="H402" s="399"/>
      <c r="I402" s="55"/>
      <c r="J402" s="55"/>
      <c r="K402" s="55"/>
      <c r="L402" s="399"/>
      <c r="M402" s="399"/>
      <c r="N402" s="55"/>
      <c r="O402" s="55"/>
      <c r="P402" s="55"/>
      <c r="Q402" s="399"/>
      <c r="R402" s="399"/>
      <c r="S402" s="55"/>
      <c r="T402" s="55"/>
      <c r="U402" s="55"/>
      <c r="V402" s="399"/>
      <c r="W402" s="399"/>
      <c r="X402" s="55"/>
      <c r="Y402" s="55"/>
      <c r="Z402" s="55"/>
      <c r="AA402" s="399"/>
      <c r="AB402" s="399"/>
      <c r="AC402" s="55"/>
      <c r="AD402" s="55"/>
      <c r="AE402" s="55"/>
      <c r="AF402" s="55"/>
      <c r="AG402" s="55"/>
      <c r="AH402" s="55"/>
      <c r="AI402" s="55"/>
      <c r="AJ402" s="55"/>
      <c r="AK402" s="55"/>
    </row>
    <row r="403" spans="2:37" ht="15.75" customHeight="1">
      <c r="B403" s="55"/>
      <c r="C403" s="55"/>
      <c r="D403" s="55"/>
      <c r="E403" s="55"/>
      <c r="F403" s="55"/>
      <c r="G403" s="55"/>
      <c r="H403" s="399"/>
      <c r="I403" s="55"/>
      <c r="J403" s="55"/>
      <c r="K403" s="55"/>
      <c r="L403" s="399"/>
      <c r="M403" s="399"/>
      <c r="N403" s="55"/>
      <c r="O403" s="55"/>
      <c r="P403" s="55"/>
      <c r="Q403" s="399"/>
      <c r="R403" s="399"/>
      <c r="S403" s="55"/>
      <c r="T403" s="55"/>
      <c r="U403" s="55"/>
      <c r="V403" s="399"/>
      <c r="W403" s="399"/>
      <c r="X403" s="55"/>
      <c r="Y403" s="55"/>
      <c r="Z403" s="55"/>
      <c r="AA403" s="399"/>
      <c r="AB403" s="399"/>
      <c r="AC403" s="55"/>
      <c r="AD403" s="55"/>
      <c r="AE403" s="55"/>
      <c r="AF403" s="55"/>
      <c r="AG403" s="55"/>
      <c r="AH403" s="55"/>
      <c r="AI403" s="55"/>
      <c r="AJ403" s="55"/>
      <c r="AK403" s="55"/>
    </row>
    <row r="404" spans="2:37" ht="15.75" customHeight="1">
      <c r="B404" s="55"/>
      <c r="C404" s="55"/>
      <c r="D404" s="55"/>
      <c r="E404" s="55"/>
      <c r="F404" s="55"/>
      <c r="G404" s="55"/>
      <c r="H404" s="399"/>
      <c r="I404" s="55"/>
      <c r="J404" s="55"/>
      <c r="K404" s="55"/>
      <c r="L404" s="399"/>
      <c r="M404" s="399"/>
      <c r="N404" s="55"/>
      <c r="O404" s="55"/>
      <c r="P404" s="55"/>
      <c r="Q404" s="399"/>
      <c r="R404" s="399"/>
      <c r="S404" s="55"/>
      <c r="T404" s="55"/>
      <c r="U404" s="55"/>
      <c r="V404" s="399"/>
      <c r="W404" s="399"/>
      <c r="X404" s="55"/>
      <c r="Y404" s="55"/>
      <c r="Z404" s="55"/>
      <c r="AA404" s="399"/>
      <c r="AB404" s="399"/>
      <c r="AC404" s="55"/>
      <c r="AD404" s="55"/>
      <c r="AE404" s="55"/>
      <c r="AF404" s="55"/>
      <c r="AG404" s="55"/>
      <c r="AH404" s="55"/>
      <c r="AI404" s="55"/>
      <c r="AJ404" s="55"/>
      <c r="AK404" s="55"/>
    </row>
    <row r="405" spans="2:37" ht="15.75" customHeight="1">
      <c r="B405" s="55"/>
      <c r="C405" s="55"/>
      <c r="D405" s="55"/>
      <c r="E405" s="55"/>
      <c r="F405" s="55"/>
      <c r="G405" s="55"/>
      <c r="H405" s="399"/>
      <c r="I405" s="55"/>
      <c r="J405" s="55"/>
      <c r="K405" s="55"/>
      <c r="L405" s="399"/>
      <c r="M405" s="399"/>
      <c r="N405" s="55"/>
      <c r="O405" s="55"/>
      <c r="P405" s="55"/>
      <c r="Q405" s="399"/>
      <c r="R405" s="399"/>
      <c r="S405" s="55"/>
      <c r="T405" s="55"/>
      <c r="U405" s="55"/>
      <c r="V405" s="399"/>
      <c r="W405" s="399"/>
      <c r="X405" s="55"/>
      <c r="Y405" s="55"/>
      <c r="Z405" s="55"/>
      <c r="AA405" s="399"/>
      <c r="AB405" s="399"/>
      <c r="AC405" s="55"/>
      <c r="AD405" s="55"/>
      <c r="AE405" s="55"/>
      <c r="AF405" s="55"/>
      <c r="AG405" s="55"/>
      <c r="AH405" s="55"/>
      <c r="AI405" s="55"/>
      <c r="AJ405" s="55"/>
      <c r="AK405" s="55"/>
    </row>
    <row r="406" spans="2:37" ht="15.75" customHeight="1">
      <c r="B406" s="55"/>
      <c r="C406" s="55"/>
      <c r="D406" s="55"/>
      <c r="E406" s="55"/>
      <c r="F406" s="55"/>
      <c r="G406" s="55"/>
      <c r="H406" s="399"/>
      <c r="I406" s="55"/>
      <c r="J406" s="55"/>
      <c r="K406" s="55"/>
      <c r="L406" s="399"/>
      <c r="M406" s="399"/>
      <c r="N406" s="55"/>
      <c r="O406" s="55"/>
      <c r="P406" s="55"/>
      <c r="Q406" s="399"/>
      <c r="R406" s="399"/>
      <c r="S406" s="55"/>
      <c r="T406" s="55"/>
      <c r="U406" s="55"/>
      <c r="V406" s="399"/>
      <c r="W406" s="399"/>
      <c r="X406" s="55"/>
      <c r="Y406" s="55"/>
      <c r="Z406" s="55"/>
      <c r="AA406" s="399"/>
      <c r="AB406" s="399"/>
      <c r="AC406" s="55"/>
      <c r="AD406" s="55"/>
      <c r="AE406" s="55"/>
      <c r="AF406" s="55"/>
      <c r="AG406" s="55"/>
      <c r="AH406" s="55"/>
      <c r="AI406" s="55"/>
      <c r="AJ406" s="55"/>
      <c r="AK406" s="55"/>
    </row>
    <row r="407" spans="2:37" ht="15.75" customHeight="1">
      <c r="B407" s="55"/>
      <c r="C407" s="55"/>
      <c r="D407" s="55"/>
      <c r="E407" s="55"/>
      <c r="F407" s="55"/>
      <c r="G407" s="55"/>
      <c r="H407" s="399"/>
      <c r="I407" s="55"/>
      <c r="J407" s="55"/>
      <c r="K407" s="55"/>
      <c r="L407" s="399"/>
      <c r="M407" s="399"/>
      <c r="N407" s="55"/>
      <c r="O407" s="55"/>
      <c r="P407" s="55"/>
      <c r="Q407" s="399"/>
      <c r="R407" s="399"/>
      <c r="S407" s="55"/>
      <c r="T407" s="55"/>
      <c r="U407" s="55"/>
      <c r="V407" s="399"/>
      <c r="W407" s="399"/>
      <c r="X407" s="55"/>
      <c r="Y407" s="55"/>
      <c r="Z407" s="55"/>
      <c r="AA407" s="399"/>
      <c r="AB407" s="399"/>
      <c r="AC407" s="55"/>
      <c r="AD407" s="55"/>
      <c r="AE407" s="55"/>
      <c r="AF407" s="55"/>
      <c r="AG407" s="55"/>
      <c r="AH407" s="55"/>
      <c r="AI407" s="55"/>
      <c r="AJ407" s="55"/>
      <c r="AK407" s="55"/>
    </row>
    <row r="408" spans="2:37" ht="15.75" customHeight="1">
      <c r="B408" s="55"/>
      <c r="C408" s="55"/>
      <c r="D408" s="55"/>
      <c r="E408" s="55"/>
      <c r="F408" s="55"/>
      <c r="G408" s="55"/>
      <c r="H408" s="399"/>
      <c r="I408" s="55"/>
      <c r="J408" s="55"/>
      <c r="K408" s="55"/>
      <c r="L408" s="399"/>
      <c r="M408" s="399"/>
      <c r="N408" s="55"/>
      <c r="O408" s="55"/>
      <c r="P408" s="55"/>
      <c r="Q408" s="399"/>
      <c r="R408" s="399"/>
      <c r="S408" s="55"/>
      <c r="T408" s="55"/>
      <c r="U408" s="55"/>
      <c r="V408" s="399"/>
      <c r="W408" s="399"/>
      <c r="X408" s="55"/>
      <c r="Y408" s="55"/>
      <c r="Z408" s="55"/>
      <c r="AA408" s="399"/>
      <c r="AB408" s="399"/>
      <c r="AC408" s="55"/>
      <c r="AD408" s="55"/>
      <c r="AE408" s="55"/>
      <c r="AF408" s="55"/>
      <c r="AG408" s="55"/>
      <c r="AH408" s="55"/>
      <c r="AI408" s="55"/>
      <c r="AJ408" s="55"/>
      <c r="AK408" s="55"/>
    </row>
    <row r="409" spans="2:37" ht="15.75" customHeight="1">
      <c r="B409" s="55"/>
      <c r="C409" s="55"/>
      <c r="D409" s="55"/>
      <c r="E409" s="55"/>
      <c r="F409" s="55"/>
      <c r="G409" s="55"/>
      <c r="H409" s="399"/>
      <c r="I409" s="55"/>
      <c r="J409" s="55"/>
      <c r="K409" s="55"/>
      <c r="L409" s="399"/>
      <c r="M409" s="399"/>
      <c r="N409" s="55"/>
      <c r="O409" s="55"/>
      <c r="P409" s="55"/>
      <c r="Q409" s="399"/>
      <c r="R409" s="399"/>
      <c r="S409" s="55"/>
      <c r="T409" s="55"/>
      <c r="U409" s="55"/>
      <c r="V409" s="399"/>
      <c r="W409" s="399"/>
      <c r="X409" s="55"/>
      <c r="Y409" s="55"/>
      <c r="Z409" s="55"/>
      <c r="AA409" s="399"/>
      <c r="AB409" s="399"/>
      <c r="AC409" s="55"/>
      <c r="AD409" s="55"/>
      <c r="AE409" s="55"/>
      <c r="AF409" s="55"/>
      <c r="AG409" s="55"/>
      <c r="AH409" s="55"/>
      <c r="AI409" s="55"/>
      <c r="AJ409" s="55"/>
      <c r="AK409" s="55"/>
    </row>
    <row r="410" spans="2:37" ht="15.75" customHeight="1">
      <c r="B410" s="55"/>
      <c r="C410" s="55"/>
      <c r="D410" s="55"/>
      <c r="E410" s="55"/>
      <c r="F410" s="55"/>
      <c r="G410" s="55"/>
      <c r="H410" s="399"/>
      <c r="I410" s="55"/>
      <c r="J410" s="55"/>
      <c r="K410" s="55"/>
      <c r="L410" s="399"/>
      <c r="M410" s="399"/>
      <c r="N410" s="55"/>
      <c r="O410" s="55"/>
      <c r="P410" s="55"/>
      <c r="Q410" s="399"/>
      <c r="R410" s="399"/>
      <c r="S410" s="55"/>
      <c r="T410" s="55"/>
      <c r="U410" s="55"/>
      <c r="V410" s="399"/>
      <c r="W410" s="399"/>
      <c r="X410" s="55"/>
      <c r="Y410" s="55"/>
      <c r="Z410" s="55"/>
      <c r="AA410" s="399"/>
      <c r="AB410" s="399"/>
      <c r="AC410" s="55"/>
      <c r="AD410" s="55"/>
      <c r="AE410" s="55"/>
      <c r="AF410" s="55"/>
      <c r="AG410" s="55"/>
      <c r="AH410" s="55"/>
      <c r="AI410" s="55"/>
      <c r="AJ410" s="55"/>
      <c r="AK410" s="55"/>
    </row>
    <row r="411" spans="2:37" ht="15.75" customHeight="1">
      <c r="B411" s="55"/>
      <c r="C411" s="55"/>
      <c r="D411" s="55"/>
      <c r="E411" s="55"/>
      <c r="F411" s="55"/>
      <c r="G411" s="55"/>
      <c r="H411" s="399"/>
      <c r="I411" s="55"/>
      <c r="J411" s="55"/>
      <c r="K411" s="55"/>
      <c r="L411" s="399"/>
      <c r="M411" s="399"/>
      <c r="N411" s="55"/>
      <c r="O411" s="55"/>
      <c r="P411" s="55"/>
      <c r="Q411" s="399"/>
      <c r="R411" s="399"/>
      <c r="S411" s="55"/>
      <c r="T411" s="55"/>
      <c r="U411" s="55"/>
      <c r="V411" s="399"/>
      <c r="W411" s="399"/>
      <c r="X411" s="55"/>
      <c r="Y411" s="55"/>
      <c r="Z411" s="55"/>
      <c r="AA411" s="399"/>
      <c r="AB411" s="399"/>
      <c r="AC411" s="55"/>
      <c r="AD411" s="55"/>
      <c r="AE411" s="55"/>
      <c r="AF411" s="55"/>
      <c r="AG411" s="55"/>
      <c r="AH411" s="55"/>
      <c r="AI411" s="55"/>
      <c r="AJ411" s="55"/>
      <c r="AK411" s="55"/>
    </row>
    <row r="412" spans="2:37" ht="15.75" customHeight="1">
      <c r="B412" s="55"/>
      <c r="C412" s="55"/>
      <c r="D412" s="55"/>
      <c r="E412" s="55"/>
      <c r="F412" s="55"/>
      <c r="G412" s="55"/>
      <c r="H412" s="399"/>
      <c r="I412" s="55"/>
      <c r="J412" s="55"/>
      <c r="K412" s="55"/>
      <c r="L412" s="399"/>
      <c r="M412" s="399"/>
      <c r="N412" s="55"/>
      <c r="O412" s="55"/>
      <c r="P412" s="55"/>
      <c r="Q412" s="399"/>
      <c r="R412" s="399"/>
      <c r="S412" s="55"/>
      <c r="T412" s="55"/>
      <c r="U412" s="55"/>
      <c r="V412" s="399"/>
      <c r="W412" s="399"/>
      <c r="X412" s="55"/>
      <c r="Y412" s="55"/>
      <c r="Z412" s="55"/>
      <c r="AA412" s="399"/>
      <c r="AB412" s="399"/>
      <c r="AC412" s="55"/>
      <c r="AD412" s="55"/>
      <c r="AE412" s="55"/>
      <c r="AF412" s="55"/>
      <c r="AG412" s="55"/>
      <c r="AH412" s="55"/>
      <c r="AI412" s="55"/>
      <c r="AJ412" s="55"/>
      <c r="AK412" s="55"/>
    </row>
    <row r="413" spans="2:37" ht="15.75" customHeight="1">
      <c r="B413" s="55"/>
      <c r="C413" s="55"/>
      <c r="D413" s="55"/>
      <c r="E413" s="55"/>
      <c r="F413" s="55"/>
      <c r="G413" s="55"/>
      <c r="H413" s="399"/>
      <c r="I413" s="55"/>
      <c r="J413" s="55"/>
      <c r="K413" s="55"/>
      <c r="L413" s="399"/>
      <c r="M413" s="399"/>
      <c r="N413" s="55"/>
      <c r="O413" s="55"/>
      <c r="P413" s="55"/>
      <c r="Q413" s="399"/>
      <c r="R413" s="399"/>
      <c r="S413" s="55"/>
      <c r="T413" s="55"/>
      <c r="U413" s="55"/>
      <c r="V413" s="399"/>
      <c r="W413" s="399"/>
      <c r="X413" s="55"/>
      <c r="Y413" s="55"/>
      <c r="Z413" s="55"/>
      <c r="AA413" s="399"/>
      <c r="AB413" s="399"/>
      <c r="AC413" s="55"/>
      <c r="AD413" s="55"/>
      <c r="AE413" s="55"/>
      <c r="AF413" s="55"/>
      <c r="AG413" s="55"/>
      <c r="AH413" s="55"/>
      <c r="AI413" s="55"/>
      <c r="AJ413" s="55"/>
      <c r="AK413" s="55"/>
    </row>
    <row r="414" spans="2:37" ht="15.75" customHeight="1">
      <c r="B414" s="55"/>
      <c r="C414" s="55"/>
      <c r="D414" s="55"/>
      <c r="E414" s="55"/>
      <c r="F414" s="55"/>
      <c r="G414" s="55"/>
      <c r="H414" s="399"/>
      <c r="I414" s="55"/>
      <c r="J414" s="55"/>
      <c r="K414" s="55"/>
      <c r="L414" s="399"/>
      <c r="M414" s="399"/>
      <c r="N414" s="55"/>
      <c r="O414" s="55"/>
      <c r="P414" s="55"/>
      <c r="Q414" s="399"/>
      <c r="R414" s="399"/>
      <c r="S414" s="55"/>
      <c r="T414" s="55"/>
      <c r="U414" s="55"/>
      <c r="V414" s="399"/>
      <c r="W414" s="399"/>
      <c r="X414" s="55"/>
      <c r="Y414" s="55"/>
      <c r="Z414" s="55"/>
      <c r="AA414" s="399"/>
      <c r="AB414" s="399"/>
      <c r="AC414" s="55"/>
      <c r="AD414" s="55"/>
      <c r="AE414" s="55"/>
      <c r="AF414" s="55"/>
      <c r="AG414" s="55"/>
      <c r="AH414" s="55"/>
      <c r="AI414" s="55"/>
      <c r="AJ414" s="55"/>
      <c r="AK414" s="55"/>
    </row>
    <row r="415" spans="2:37" ht="15.75" customHeight="1">
      <c r="B415" s="55"/>
      <c r="C415" s="55"/>
      <c r="D415" s="55"/>
      <c r="E415" s="55"/>
      <c r="F415" s="55"/>
      <c r="G415" s="55"/>
      <c r="H415" s="399"/>
      <c r="I415" s="55"/>
      <c r="J415" s="55"/>
      <c r="K415" s="55"/>
      <c r="L415" s="399"/>
      <c r="M415" s="399"/>
      <c r="N415" s="55"/>
      <c r="O415" s="55"/>
      <c r="P415" s="55"/>
      <c r="Q415" s="399"/>
      <c r="R415" s="399"/>
      <c r="S415" s="55"/>
      <c r="T415" s="55"/>
      <c r="U415" s="55"/>
      <c r="V415" s="399"/>
      <c r="W415" s="399"/>
      <c r="X415" s="55"/>
      <c r="Y415" s="55"/>
      <c r="Z415" s="55"/>
      <c r="AA415" s="399"/>
      <c r="AB415" s="399"/>
      <c r="AC415" s="55"/>
      <c r="AD415" s="55"/>
      <c r="AE415" s="55"/>
      <c r="AF415" s="55"/>
      <c r="AG415" s="55"/>
      <c r="AH415" s="55"/>
      <c r="AI415" s="55"/>
      <c r="AJ415" s="55"/>
      <c r="AK415" s="55"/>
    </row>
    <row r="416" spans="2:37" ht="15.75" customHeight="1">
      <c r="B416" s="55"/>
      <c r="C416" s="55"/>
      <c r="D416" s="55"/>
      <c r="E416" s="55"/>
      <c r="F416" s="55"/>
      <c r="G416" s="55"/>
      <c r="H416" s="399"/>
      <c r="I416" s="55"/>
      <c r="J416" s="55"/>
      <c r="K416" s="55"/>
      <c r="L416" s="399"/>
      <c r="M416" s="399"/>
      <c r="N416" s="55"/>
      <c r="O416" s="55"/>
      <c r="P416" s="55"/>
      <c r="Q416" s="399"/>
      <c r="R416" s="399"/>
      <c r="S416" s="55"/>
      <c r="T416" s="55"/>
      <c r="U416" s="55"/>
      <c r="V416" s="399"/>
      <c r="W416" s="399"/>
      <c r="X416" s="55"/>
      <c r="Y416" s="55"/>
      <c r="Z416" s="55"/>
      <c r="AA416" s="399"/>
      <c r="AB416" s="399"/>
      <c r="AC416" s="55"/>
      <c r="AD416" s="55"/>
      <c r="AE416" s="55"/>
      <c r="AF416" s="55"/>
      <c r="AG416" s="55"/>
      <c r="AH416" s="55"/>
      <c r="AI416" s="55"/>
      <c r="AJ416" s="55"/>
      <c r="AK416" s="55"/>
    </row>
    <row r="417" spans="2:37" ht="15.75" customHeight="1">
      <c r="B417" s="55"/>
      <c r="C417" s="55"/>
      <c r="D417" s="55"/>
      <c r="E417" s="55"/>
      <c r="F417" s="55"/>
      <c r="G417" s="55"/>
      <c r="H417" s="399"/>
      <c r="I417" s="55"/>
      <c r="J417" s="55"/>
      <c r="K417" s="55"/>
      <c r="L417" s="399"/>
      <c r="M417" s="399"/>
      <c r="N417" s="55"/>
      <c r="O417" s="55"/>
      <c r="P417" s="55"/>
      <c r="Q417" s="399"/>
      <c r="R417" s="399"/>
      <c r="S417" s="55"/>
      <c r="T417" s="55"/>
      <c r="U417" s="55"/>
      <c r="V417" s="399"/>
      <c r="W417" s="399"/>
      <c r="X417" s="55"/>
      <c r="Y417" s="55"/>
      <c r="Z417" s="55"/>
      <c r="AA417" s="399"/>
      <c r="AB417" s="399"/>
      <c r="AC417" s="55"/>
      <c r="AD417" s="55"/>
      <c r="AE417" s="55"/>
      <c r="AF417" s="55"/>
      <c r="AG417" s="55"/>
      <c r="AH417" s="55"/>
      <c r="AI417" s="55"/>
      <c r="AJ417" s="55"/>
      <c r="AK417" s="55"/>
    </row>
    <row r="418" spans="2:37" ht="15.75" customHeight="1">
      <c r="B418" s="55"/>
      <c r="C418" s="55"/>
      <c r="D418" s="55"/>
      <c r="E418" s="55"/>
      <c r="F418" s="55"/>
      <c r="G418" s="55"/>
      <c r="H418" s="399"/>
      <c r="I418" s="55"/>
      <c r="J418" s="55"/>
      <c r="K418" s="55"/>
      <c r="L418" s="399"/>
      <c r="M418" s="399"/>
      <c r="N418" s="55"/>
      <c r="O418" s="55"/>
      <c r="P418" s="55"/>
      <c r="Q418" s="399"/>
      <c r="R418" s="399"/>
      <c r="S418" s="55"/>
      <c r="T418" s="55"/>
      <c r="U418" s="55"/>
      <c r="V418" s="399"/>
      <c r="W418" s="399"/>
      <c r="X418" s="55"/>
      <c r="Y418" s="55"/>
      <c r="Z418" s="55"/>
      <c r="AA418" s="399"/>
      <c r="AB418" s="399"/>
      <c r="AC418" s="55"/>
      <c r="AD418" s="55"/>
      <c r="AE418" s="55"/>
      <c r="AF418" s="55"/>
      <c r="AG418" s="55"/>
      <c r="AH418" s="55"/>
      <c r="AI418" s="55"/>
      <c r="AJ418" s="55"/>
      <c r="AK418" s="55"/>
    </row>
    <row r="419" spans="2:37" ht="15.75" customHeight="1">
      <c r="B419" s="55"/>
      <c r="C419" s="55"/>
      <c r="D419" s="55"/>
      <c r="E419" s="55"/>
      <c r="F419" s="55"/>
      <c r="G419" s="55"/>
      <c r="H419" s="399"/>
      <c r="I419" s="55"/>
      <c r="J419" s="55"/>
      <c r="K419" s="55"/>
      <c r="L419" s="399"/>
      <c r="M419" s="399"/>
      <c r="N419" s="55"/>
      <c r="O419" s="55"/>
      <c r="P419" s="55"/>
      <c r="Q419" s="399"/>
      <c r="R419" s="399"/>
      <c r="S419" s="55"/>
      <c r="T419" s="55"/>
      <c r="U419" s="55"/>
      <c r="V419" s="399"/>
      <c r="W419" s="399"/>
      <c r="X419" s="55"/>
      <c r="Y419" s="55"/>
      <c r="Z419" s="55"/>
      <c r="AA419" s="399"/>
      <c r="AB419" s="399"/>
      <c r="AC419" s="55"/>
      <c r="AD419" s="55"/>
      <c r="AE419" s="55"/>
      <c r="AF419" s="55"/>
      <c r="AG419" s="55"/>
      <c r="AH419" s="55"/>
      <c r="AI419" s="55"/>
      <c r="AJ419" s="55"/>
      <c r="AK419" s="55"/>
    </row>
    <row r="420" spans="2:37" ht="15.75" customHeight="1">
      <c r="B420" s="55"/>
      <c r="C420" s="55"/>
      <c r="D420" s="55"/>
      <c r="E420" s="55"/>
      <c r="F420" s="55"/>
      <c r="G420" s="55"/>
      <c r="H420" s="399"/>
      <c r="I420" s="55"/>
      <c r="J420" s="55"/>
      <c r="K420" s="55"/>
      <c r="L420" s="399"/>
      <c r="M420" s="399"/>
      <c r="N420" s="55"/>
      <c r="O420" s="55"/>
      <c r="P420" s="55"/>
      <c r="Q420" s="399"/>
      <c r="R420" s="399"/>
      <c r="S420" s="55"/>
      <c r="T420" s="55"/>
      <c r="U420" s="55"/>
      <c r="V420" s="399"/>
      <c r="W420" s="399"/>
      <c r="X420" s="55"/>
      <c r="Y420" s="55"/>
      <c r="Z420" s="55"/>
      <c r="AA420" s="399"/>
      <c r="AB420" s="399"/>
      <c r="AC420" s="55"/>
      <c r="AD420" s="55"/>
      <c r="AE420" s="55"/>
      <c r="AF420" s="55"/>
      <c r="AG420" s="55"/>
      <c r="AH420" s="55"/>
      <c r="AI420" s="55"/>
      <c r="AJ420" s="55"/>
      <c r="AK420" s="55"/>
    </row>
    <row r="421" spans="2:37" ht="15.75" customHeight="1">
      <c r="B421" s="55"/>
      <c r="C421" s="55"/>
      <c r="D421" s="55"/>
      <c r="E421" s="55"/>
      <c r="F421" s="55"/>
      <c r="G421" s="55"/>
      <c r="H421" s="399"/>
      <c r="I421" s="55"/>
      <c r="J421" s="55"/>
      <c r="K421" s="55"/>
      <c r="L421" s="399"/>
      <c r="M421" s="399"/>
      <c r="N421" s="55"/>
      <c r="O421" s="55"/>
      <c r="P421" s="55"/>
      <c r="Q421" s="399"/>
      <c r="R421" s="399"/>
      <c r="S421" s="55"/>
      <c r="T421" s="55"/>
      <c r="U421" s="55"/>
      <c r="V421" s="399"/>
      <c r="W421" s="399"/>
      <c r="X421" s="55"/>
      <c r="Y421" s="55"/>
      <c r="Z421" s="55"/>
      <c r="AA421" s="399"/>
      <c r="AB421" s="399"/>
      <c r="AC421" s="55"/>
      <c r="AD421" s="55"/>
      <c r="AE421" s="55"/>
      <c r="AF421" s="55"/>
      <c r="AG421" s="55"/>
      <c r="AH421" s="55"/>
      <c r="AI421" s="55"/>
      <c r="AJ421" s="55"/>
      <c r="AK421" s="55"/>
    </row>
    <row r="422" spans="2:37" ht="15.75" customHeight="1">
      <c r="B422" s="55"/>
      <c r="C422" s="55"/>
      <c r="D422" s="55"/>
      <c r="E422" s="55"/>
      <c r="F422" s="55"/>
      <c r="G422" s="55"/>
      <c r="H422" s="399"/>
      <c r="I422" s="55"/>
      <c r="J422" s="55"/>
      <c r="K422" s="55"/>
      <c r="L422" s="399"/>
      <c r="M422" s="399"/>
      <c r="N422" s="55"/>
      <c r="O422" s="55"/>
      <c r="P422" s="55"/>
      <c r="Q422" s="399"/>
      <c r="R422" s="399"/>
      <c r="S422" s="55"/>
      <c r="T422" s="55"/>
      <c r="U422" s="55"/>
      <c r="V422" s="399"/>
      <c r="W422" s="399"/>
      <c r="X422" s="55"/>
      <c r="Y422" s="55"/>
      <c r="Z422" s="55"/>
      <c r="AA422" s="399"/>
      <c r="AB422" s="399"/>
      <c r="AC422" s="55"/>
      <c r="AD422" s="55"/>
      <c r="AE422" s="55"/>
      <c r="AF422" s="55"/>
      <c r="AG422" s="55"/>
      <c r="AH422" s="55"/>
      <c r="AI422" s="55"/>
      <c r="AJ422" s="55"/>
      <c r="AK422" s="55"/>
    </row>
    <row r="423" spans="2:37" ht="15.75" customHeight="1">
      <c r="B423" s="55"/>
      <c r="C423" s="55"/>
      <c r="D423" s="55"/>
      <c r="E423" s="55"/>
      <c r="F423" s="55"/>
      <c r="G423" s="55"/>
      <c r="H423" s="399"/>
      <c r="I423" s="55"/>
      <c r="J423" s="55"/>
      <c r="K423" s="55"/>
      <c r="L423" s="399"/>
      <c r="M423" s="399"/>
      <c r="N423" s="55"/>
      <c r="O423" s="55"/>
      <c r="P423" s="55"/>
      <c r="Q423" s="399"/>
      <c r="R423" s="399"/>
      <c r="S423" s="55"/>
      <c r="T423" s="55"/>
      <c r="U423" s="55"/>
      <c r="V423" s="399"/>
      <c r="W423" s="399"/>
      <c r="X423" s="55"/>
      <c r="Y423" s="55"/>
      <c r="Z423" s="55"/>
      <c r="AA423" s="399"/>
      <c r="AB423" s="399"/>
      <c r="AC423" s="55"/>
      <c r="AD423" s="55"/>
      <c r="AE423" s="55"/>
      <c r="AF423" s="55"/>
      <c r="AG423" s="55"/>
      <c r="AH423" s="55"/>
      <c r="AI423" s="55"/>
      <c r="AJ423" s="55"/>
      <c r="AK423" s="55"/>
    </row>
    <row r="424" spans="2:37" ht="15.75" customHeight="1">
      <c r="B424" s="55"/>
      <c r="C424" s="55"/>
      <c r="D424" s="55"/>
      <c r="E424" s="55"/>
      <c r="F424" s="55"/>
      <c r="G424" s="55"/>
      <c r="H424" s="399"/>
      <c r="I424" s="55"/>
      <c r="J424" s="55"/>
      <c r="K424" s="55"/>
      <c r="L424" s="399"/>
      <c r="M424" s="399"/>
      <c r="N424" s="55"/>
      <c r="O424" s="55"/>
      <c r="P424" s="55"/>
      <c r="Q424" s="399"/>
      <c r="R424" s="399"/>
      <c r="S424" s="55"/>
      <c r="T424" s="55"/>
      <c r="U424" s="55"/>
      <c r="V424" s="399"/>
      <c r="W424" s="399"/>
      <c r="X424" s="55"/>
      <c r="Y424" s="55"/>
      <c r="Z424" s="55"/>
      <c r="AA424" s="399"/>
      <c r="AB424" s="399"/>
      <c r="AC424" s="55"/>
      <c r="AD424" s="55"/>
      <c r="AE424" s="55"/>
      <c r="AF424" s="55"/>
      <c r="AG424" s="55"/>
      <c r="AH424" s="55"/>
      <c r="AI424" s="55"/>
      <c r="AJ424" s="55"/>
      <c r="AK424" s="55"/>
    </row>
    <row r="425" spans="2:37" ht="15.75" customHeight="1">
      <c r="B425" s="55"/>
      <c r="C425" s="55"/>
      <c r="D425" s="55"/>
      <c r="E425" s="55"/>
      <c r="F425" s="55"/>
      <c r="G425" s="55"/>
      <c r="H425" s="399"/>
      <c r="I425" s="55"/>
      <c r="J425" s="55"/>
      <c r="K425" s="55"/>
      <c r="L425" s="399"/>
      <c r="M425" s="399"/>
      <c r="N425" s="55"/>
      <c r="O425" s="55"/>
      <c r="P425" s="55"/>
      <c r="Q425" s="399"/>
      <c r="R425" s="399"/>
      <c r="S425" s="55"/>
      <c r="T425" s="55"/>
      <c r="U425" s="55"/>
      <c r="V425" s="399"/>
      <c r="W425" s="399"/>
      <c r="X425" s="55"/>
      <c r="Y425" s="55"/>
      <c r="Z425" s="55"/>
      <c r="AA425" s="399"/>
      <c r="AB425" s="399"/>
      <c r="AC425" s="55"/>
      <c r="AD425" s="55"/>
      <c r="AE425" s="55"/>
      <c r="AF425" s="55"/>
      <c r="AG425" s="55"/>
      <c r="AH425" s="55"/>
      <c r="AI425" s="55"/>
      <c r="AJ425" s="55"/>
      <c r="AK425" s="55"/>
    </row>
    <row r="426" spans="2:37" ht="15.75" customHeight="1">
      <c r="B426" s="55"/>
      <c r="C426" s="55"/>
      <c r="D426" s="55"/>
      <c r="E426" s="55"/>
      <c r="F426" s="55"/>
      <c r="G426" s="55"/>
      <c r="H426" s="399"/>
      <c r="I426" s="55"/>
      <c r="J426" s="55"/>
      <c r="K426" s="55"/>
      <c r="L426" s="399"/>
      <c r="M426" s="399"/>
      <c r="N426" s="55"/>
      <c r="O426" s="55"/>
      <c r="P426" s="55"/>
      <c r="Q426" s="399"/>
      <c r="R426" s="399"/>
      <c r="S426" s="55"/>
      <c r="T426" s="55"/>
      <c r="U426" s="55"/>
      <c r="V426" s="399"/>
      <c r="W426" s="399"/>
      <c r="X426" s="55"/>
      <c r="Y426" s="55"/>
      <c r="Z426" s="55"/>
      <c r="AA426" s="399"/>
      <c r="AB426" s="399"/>
      <c r="AC426" s="55"/>
      <c r="AD426" s="55"/>
      <c r="AE426" s="55"/>
      <c r="AF426" s="55"/>
      <c r="AG426" s="55"/>
      <c r="AH426" s="55"/>
      <c r="AI426" s="55"/>
      <c r="AJ426" s="55"/>
      <c r="AK426" s="55"/>
    </row>
    <row r="427" spans="2:37" ht="15.75" customHeight="1">
      <c r="B427" s="55"/>
      <c r="C427" s="55"/>
      <c r="D427" s="55"/>
      <c r="E427" s="55"/>
      <c r="F427" s="55"/>
      <c r="G427" s="55"/>
      <c r="H427" s="399"/>
      <c r="I427" s="55"/>
      <c r="J427" s="55"/>
      <c r="K427" s="55"/>
      <c r="L427" s="399"/>
      <c r="M427" s="399"/>
      <c r="N427" s="55"/>
      <c r="O427" s="55"/>
      <c r="P427" s="55"/>
      <c r="Q427" s="399"/>
      <c r="R427" s="399"/>
      <c r="S427" s="55"/>
      <c r="T427" s="55"/>
      <c r="U427" s="55"/>
      <c r="V427" s="399"/>
      <c r="W427" s="399"/>
      <c r="X427" s="55"/>
      <c r="Y427" s="55"/>
      <c r="Z427" s="55"/>
      <c r="AA427" s="399"/>
      <c r="AB427" s="399"/>
      <c r="AC427" s="55"/>
      <c r="AD427" s="55"/>
      <c r="AE427" s="55"/>
      <c r="AF427" s="55"/>
      <c r="AG427" s="55"/>
      <c r="AH427" s="55"/>
      <c r="AI427" s="55"/>
      <c r="AJ427" s="55"/>
      <c r="AK427" s="55"/>
    </row>
    <row r="428" spans="2:37" ht="15.75" customHeight="1">
      <c r="B428" s="55"/>
      <c r="C428" s="55"/>
      <c r="D428" s="55"/>
      <c r="E428" s="55"/>
      <c r="F428" s="55"/>
      <c r="G428" s="55"/>
      <c r="H428" s="399"/>
      <c r="I428" s="55"/>
      <c r="J428" s="55"/>
      <c r="K428" s="55"/>
      <c r="L428" s="399"/>
      <c r="M428" s="399"/>
      <c r="N428" s="55"/>
      <c r="O428" s="55"/>
      <c r="P428" s="55"/>
      <c r="Q428" s="399"/>
      <c r="R428" s="399"/>
      <c r="S428" s="55"/>
      <c r="T428" s="55"/>
      <c r="U428" s="55"/>
      <c r="V428" s="399"/>
      <c r="W428" s="399"/>
      <c r="X428" s="55"/>
      <c r="Y428" s="55"/>
      <c r="Z428" s="55"/>
      <c r="AA428" s="399"/>
      <c r="AB428" s="399"/>
      <c r="AC428" s="55"/>
      <c r="AD428" s="55"/>
      <c r="AE428" s="55"/>
      <c r="AF428" s="55"/>
      <c r="AG428" s="55"/>
      <c r="AH428" s="55"/>
      <c r="AI428" s="55"/>
      <c r="AJ428" s="55"/>
      <c r="AK428" s="55"/>
    </row>
    <row r="429" spans="2:37" ht="15.75" customHeight="1">
      <c r="B429" s="55"/>
      <c r="C429" s="55"/>
      <c r="D429" s="55"/>
      <c r="E429" s="55"/>
      <c r="F429" s="55"/>
      <c r="G429" s="55"/>
      <c r="H429" s="399"/>
      <c r="I429" s="55"/>
      <c r="J429" s="55"/>
      <c r="K429" s="55"/>
      <c r="L429" s="399"/>
      <c r="M429" s="399"/>
      <c r="N429" s="55"/>
      <c r="O429" s="55"/>
      <c r="P429" s="55"/>
      <c r="Q429" s="399"/>
      <c r="R429" s="399"/>
      <c r="S429" s="55"/>
      <c r="T429" s="55"/>
      <c r="U429" s="55"/>
      <c r="V429" s="399"/>
      <c r="W429" s="399"/>
      <c r="X429" s="55"/>
      <c r="Y429" s="55"/>
      <c r="Z429" s="55"/>
      <c r="AA429" s="399"/>
      <c r="AB429" s="399"/>
      <c r="AC429" s="55"/>
      <c r="AD429" s="55"/>
      <c r="AE429" s="55"/>
      <c r="AF429" s="55"/>
      <c r="AG429" s="55"/>
      <c r="AH429" s="55"/>
      <c r="AI429" s="55"/>
      <c r="AJ429" s="55"/>
      <c r="AK429" s="55"/>
    </row>
    <row r="430" spans="2:37" ht="15.75" customHeight="1">
      <c r="B430" s="55"/>
      <c r="C430" s="55"/>
      <c r="D430" s="55"/>
      <c r="E430" s="55"/>
      <c r="F430" s="55"/>
      <c r="G430" s="55"/>
      <c r="H430" s="399"/>
      <c r="I430" s="55"/>
      <c r="J430" s="55"/>
      <c r="K430" s="55"/>
      <c r="L430" s="399"/>
      <c r="M430" s="399"/>
      <c r="N430" s="55"/>
      <c r="O430" s="55"/>
      <c r="P430" s="55"/>
      <c r="Q430" s="399"/>
      <c r="R430" s="399"/>
      <c r="S430" s="55"/>
      <c r="T430" s="55"/>
      <c r="U430" s="55"/>
      <c r="V430" s="399"/>
      <c r="W430" s="399"/>
      <c r="X430" s="55"/>
      <c r="Y430" s="55"/>
      <c r="Z430" s="55"/>
      <c r="AA430" s="399"/>
      <c r="AB430" s="399"/>
      <c r="AC430" s="55"/>
      <c r="AD430" s="55"/>
      <c r="AE430" s="55"/>
      <c r="AF430" s="55"/>
      <c r="AG430" s="55"/>
      <c r="AH430" s="55"/>
      <c r="AI430" s="55"/>
      <c r="AJ430" s="55"/>
      <c r="AK430" s="55"/>
    </row>
    <row r="431" spans="2:37" ht="15.75" customHeight="1">
      <c r="B431" s="55"/>
      <c r="C431" s="55"/>
      <c r="D431" s="55"/>
      <c r="E431" s="55"/>
      <c r="F431" s="55"/>
      <c r="G431" s="55"/>
      <c r="H431" s="399"/>
      <c r="I431" s="55"/>
      <c r="J431" s="55"/>
      <c r="K431" s="55"/>
      <c r="L431" s="399"/>
      <c r="M431" s="399"/>
      <c r="N431" s="55"/>
      <c r="O431" s="55"/>
      <c r="P431" s="55"/>
      <c r="Q431" s="399"/>
      <c r="R431" s="399"/>
      <c r="S431" s="55"/>
      <c r="T431" s="55"/>
      <c r="U431" s="55"/>
      <c r="V431" s="399"/>
      <c r="W431" s="399"/>
      <c r="X431" s="55"/>
      <c r="Y431" s="55"/>
      <c r="Z431" s="55"/>
      <c r="AA431" s="399"/>
      <c r="AB431" s="399"/>
      <c r="AC431" s="55"/>
      <c r="AD431" s="55"/>
      <c r="AE431" s="55"/>
      <c r="AF431" s="55"/>
      <c r="AG431" s="55"/>
      <c r="AH431" s="55"/>
      <c r="AI431" s="55"/>
      <c r="AJ431" s="55"/>
      <c r="AK431" s="55"/>
    </row>
    <row r="432" spans="2:37" ht="15.75" customHeight="1">
      <c r="B432" s="55"/>
      <c r="C432" s="55"/>
      <c r="D432" s="55"/>
      <c r="E432" s="55"/>
      <c r="F432" s="55"/>
      <c r="G432" s="55"/>
      <c r="H432" s="399"/>
      <c r="I432" s="55"/>
      <c r="J432" s="55"/>
      <c r="K432" s="55"/>
      <c r="L432" s="399"/>
      <c r="M432" s="399"/>
      <c r="N432" s="55"/>
      <c r="O432" s="55"/>
      <c r="P432" s="55"/>
      <c r="Q432" s="399"/>
      <c r="R432" s="399"/>
      <c r="S432" s="55"/>
      <c r="T432" s="55"/>
      <c r="U432" s="55"/>
      <c r="V432" s="399"/>
      <c r="W432" s="399"/>
      <c r="X432" s="55"/>
      <c r="Y432" s="55"/>
      <c r="Z432" s="55"/>
      <c r="AA432" s="399"/>
      <c r="AB432" s="399"/>
      <c r="AC432" s="55"/>
      <c r="AD432" s="55"/>
      <c r="AE432" s="55"/>
      <c r="AF432" s="55"/>
      <c r="AG432" s="55"/>
      <c r="AH432" s="55"/>
      <c r="AI432" s="55"/>
      <c r="AJ432" s="55"/>
      <c r="AK432" s="55"/>
    </row>
    <row r="433" spans="2:37" ht="15.75" customHeight="1">
      <c r="B433" s="55"/>
      <c r="C433" s="55"/>
      <c r="D433" s="55"/>
      <c r="E433" s="55"/>
      <c r="F433" s="55"/>
      <c r="G433" s="55"/>
      <c r="H433" s="399"/>
      <c r="I433" s="55"/>
      <c r="J433" s="55"/>
      <c r="K433" s="55"/>
      <c r="L433" s="399"/>
      <c r="M433" s="399"/>
      <c r="N433" s="55"/>
      <c r="O433" s="55"/>
      <c r="P433" s="55"/>
      <c r="Q433" s="399"/>
      <c r="R433" s="399"/>
      <c r="S433" s="55"/>
      <c r="T433" s="55"/>
      <c r="U433" s="55"/>
      <c r="V433" s="399"/>
      <c r="W433" s="399"/>
      <c r="X433" s="55"/>
      <c r="Y433" s="55"/>
      <c r="Z433" s="55"/>
      <c r="AA433" s="399"/>
      <c r="AB433" s="399"/>
      <c r="AC433" s="55"/>
      <c r="AD433" s="55"/>
      <c r="AE433" s="55"/>
      <c r="AF433" s="55"/>
      <c r="AG433" s="55"/>
      <c r="AH433" s="55"/>
      <c r="AI433" s="55"/>
      <c r="AJ433" s="55"/>
      <c r="AK433" s="55"/>
    </row>
    <row r="434" spans="2:37" ht="15.75" customHeight="1">
      <c r="B434" s="55"/>
      <c r="C434" s="55"/>
      <c r="D434" s="55"/>
      <c r="E434" s="55"/>
      <c r="F434" s="55"/>
      <c r="G434" s="55"/>
      <c r="H434" s="399"/>
      <c r="I434" s="55"/>
      <c r="J434" s="55"/>
      <c r="K434" s="55"/>
      <c r="L434" s="399"/>
      <c r="M434" s="399"/>
      <c r="N434" s="55"/>
      <c r="O434" s="55"/>
      <c r="P434" s="55"/>
      <c r="Q434" s="399"/>
      <c r="R434" s="399"/>
      <c r="S434" s="55"/>
      <c r="T434" s="55"/>
      <c r="U434" s="55"/>
      <c r="V434" s="399"/>
      <c r="W434" s="399"/>
      <c r="X434" s="55"/>
      <c r="Y434" s="55"/>
      <c r="Z434" s="55"/>
      <c r="AA434" s="399"/>
      <c r="AB434" s="399"/>
      <c r="AC434" s="55"/>
      <c r="AD434" s="55"/>
      <c r="AE434" s="55"/>
      <c r="AF434" s="55"/>
      <c r="AG434" s="55"/>
      <c r="AH434" s="55"/>
      <c r="AI434" s="55"/>
      <c r="AJ434" s="55"/>
      <c r="AK434" s="55"/>
    </row>
    <row r="435" spans="2:37" ht="15.75" customHeight="1">
      <c r="B435" s="55"/>
      <c r="C435" s="55"/>
      <c r="D435" s="55"/>
      <c r="E435" s="55"/>
      <c r="F435" s="55"/>
      <c r="G435" s="55"/>
      <c r="H435" s="399"/>
      <c r="I435" s="55"/>
      <c r="J435" s="55"/>
      <c r="K435" s="55"/>
      <c r="L435" s="399"/>
      <c r="M435" s="399"/>
      <c r="N435" s="55"/>
      <c r="O435" s="55"/>
      <c r="P435" s="55"/>
      <c r="Q435" s="399"/>
      <c r="R435" s="399"/>
      <c r="S435" s="55"/>
      <c r="T435" s="55"/>
      <c r="U435" s="55"/>
      <c r="V435" s="399"/>
      <c r="W435" s="399"/>
      <c r="X435" s="55"/>
      <c r="Y435" s="55"/>
      <c r="Z435" s="55"/>
      <c r="AA435" s="399"/>
      <c r="AB435" s="399"/>
      <c r="AC435" s="55"/>
      <c r="AD435" s="55"/>
      <c r="AE435" s="55"/>
      <c r="AF435" s="55"/>
      <c r="AG435" s="55"/>
      <c r="AH435" s="55"/>
      <c r="AI435" s="55"/>
      <c r="AJ435" s="55"/>
      <c r="AK435" s="55"/>
    </row>
    <row r="436" spans="2:37" ht="15.75" customHeight="1">
      <c r="B436" s="55"/>
      <c r="C436" s="55"/>
      <c r="D436" s="55"/>
      <c r="E436" s="55"/>
      <c r="F436" s="55"/>
      <c r="G436" s="55"/>
      <c r="H436" s="399"/>
      <c r="I436" s="55"/>
      <c r="J436" s="55"/>
      <c r="K436" s="55"/>
      <c r="L436" s="399"/>
      <c r="M436" s="399"/>
      <c r="N436" s="55"/>
      <c r="O436" s="55"/>
      <c r="P436" s="55"/>
      <c r="Q436" s="399"/>
      <c r="R436" s="399"/>
      <c r="S436" s="55"/>
      <c r="T436" s="55"/>
      <c r="U436" s="55"/>
      <c r="V436" s="399"/>
      <c r="W436" s="399"/>
      <c r="X436" s="55"/>
      <c r="Y436" s="55"/>
      <c r="Z436" s="55"/>
      <c r="AA436" s="399"/>
      <c r="AB436" s="399"/>
      <c r="AC436" s="55"/>
      <c r="AD436" s="55"/>
      <c r="AE436" s="55"/>
      <c r="AF436" s="55"/>
      <c r="AG436" s="55"/>
      <c r="AH436" s="55"/>
      <c r="AI436" s="55"/>
      <c r="AJ436" s="55"/>
      <c r="AK436" s="55"/>
    </row>
    <row r="437" spans="2:37" ht="15.75" customHeight="1">
      <c r="B437" s="55"/>
      <c r="C437" s="55"/>
      <c r="D437" s="55"/>
      <c r="E437" s="55"/>
      <c r="F437" s="55"/>
      <c r="G437" s="55"/>
      <c r="H437" s="399"/>
      <c r="I437" s="55"/>
      <c r="J437" s="55"/>
      <c r="K437" s="55"/>
      <c r="L437" s="399"/>
      <c r="M437" s="399"/>
      <c r="N437" s="55"/>
      <c r="O437" s="55"/>
      <c r="P437" s="55"/>
      <c r="Q437" s="399"/>
      <c r="R437" s="399"/>
      <c r="S437" s="55"/>
      <c r="T437" s="55"/>
      <c r="U437" s="55"/>
      <c r="V437" s="399"/>
      <c r="W437" s="399"/>
      <c r="X437" s="55"/>
      <c r="Y437" s="55"/>
      <c r="Z437" s="55"/>
      <c r="AA437" s="399"/>
      <c r="AB437" s="399"/>
      <c r="AC437" s="55"/>
      <c r="AD437" s="55"/>
      <c r="AE437" s="55"/>
      <c r="AF437" s="55"/>
      <c r="AG437" s="55"/>
      <c r="AH437" s="55"/>
      <c r="AI437" s="55"/>
      <c r="AJ437" s="55"/>
      <c r="AK437" s="55"/>
    </row>
    <row r="438" spans="2:37" ht="15.75" customHeight="1">
      <c r="B438" s="55"/>
      <c r="C438" s="55"/>
      <c r="D438" s="55"/>
      <c r="E438" s="55"/>
      <c r="F438" s="55"/>
      <c r="G438" s="55"/>
      <c r="H438" s="399"/>
      <c r="I438" s="55"/>
      <c r="J438" s="55"/>
      <c r="K438" s="55"/>
      <c r="L438" s="399"/>
      <c r="M438" s="399"/>
      <c r="N438" s="55"/>
      <c r="O438" s="55"/>
      <c r="P438" s="55"/>
      <c r="Q438" s="399"/>
      <c r="R438" s="399"/>
      <c r="S438" s="55"/>
      <c r="T438" s="55"/>
      <c r="U438" s="55"/>
      <c r="V438" s="399"/>
      <c r="W438" s="399"/>
      <c r="X438" s="55"/>
      <c r="Y438" s="55"/>
      <c r="Z438" s="55"/>
      <c r="AA438" s="399"/>
      <c r="AB438" s="399"/>
      <c r="AC438" s="55"/>
      <c r="AD438" s="55"/>
      <c r="AE438" s="55"/>
      <c r="AF438" s="55"/>
      <c r="AG438" s="55"/>
      <c r="AH438" s="55"/>
      <c r="AI438" s="55"/>
      <c r="AJ438" s="55"/>
      <c r="AK438" s="55"/>
    </row>
    <row r="439" spans="2:37" ht="15.75" customHeight="1">
      <c r="B439" s="55"/>
      <c r="C439" s="55"/>
      <c r="D439" s="55"/>
      <c r="E439" s="55"/>
      <c r="F439" s="55"/>
      <c r="G439" s="55"/>
      <c r="H439" s="399"/>
      <c r="I439" s="55"/>
      <c r="J439" s="55"/>
      <c r="K439" s="55"/>
      <c r="L439" s="399"/>
      <c r="M439" s="399"/>
      <c r="N439" s="55"/>
      <c r="O439" s="55"/>
      <c r="P439" s="55"/>
      <c r="Q439" s="399"/>
      <c r="R439" s="399"/>
      <c r="S439" s="55"/>
      <c r="T439" s="55"/>
      <c r="U439" s="55"/>
      <c r="V439" s="399"/>
      <c r="W439" s="399"/>
      <c r="X439" s="55"/>
      <c r="Y439" s="55"/>
      <c r="Z439" s="55"/>
      <c r="AA439" s="399"/>
      <c r="AB439" s="399"/>
      <c r="AC439" s="55"/>
      <c r="AD439" s="55"/>
      <c r="AE439" s="55"/>
      <c r="AF439" s="55"/>
      <c r="AG439" s="55"/>
      <c r="AH439" s="55"/>
      <c r="AI439" s="55"/>
      <c r="AJ439" s="55"/>
      <c r="AK439" s="55"/>
    </row>
    <row r="440" spans="2:37" ht="15.75" customHeight="1">
      <c r="B440" s="55"/>
      <c r="C440" s="55"/>
      <c r="D440" s="55"/>
      <c r="E440" s="55"/>
      <c r="F440" s="55"/>
      <c r="G440" s="55"/>
      <c r="H440" s="399"/>
      <c r="I440" s="55"/>
      <c r="J440" s="55"/>
      <c r="K440" s="55"/>
      <c r="L440" s="399"/>
      <c r="M440" s="399"/>
      <c r="N440" s="55"/>
      <c r="O440" s="55"/>
      <c r="P440" s="55"/>
      <c r="Q440" s="399"/>
      <c r="R440" s="399"/>
      <c r="S440" s="55"/>
      <c r="T440" s="55"/>
      <c r="U440" s="55"/>
      <c r="V440" s="399"/>
      <c r="W440" s="399"/>
      <c r="X440" s="55"/>
      <c r="Y440" s="55"/>
      <c r="Z440" s="55"/>
      <c r="AA440" s="399"/>
      <c r="AB440" s="399"/>
      <c r="AC440" s="55"/>
      <c r="AD440" s="55"/>
      <c r="AE440" s="55"/>
      <c r="AF440" s="55"/>
      <c r="AG440" s="55"/>
      <c r="AH440" s="55"/>
      <c r="AI440" s="55"/>
      <c r="AJ440" s="55"/>
      <c r="AK440" s="55"/>
    </row>
    <row r="441" spans="2:37" ht="15.75" customHeight="1">
      <c r="B441" s="55"/>
      <c r="C441" s="55"/>
      <c r="D441" s="55"/>
      <c r="E441" s="55"/>
      <c r="F441" s="55"/>
      <c r="G441" s="55"/>
      <c r="H441" s="399"/>
      <c r="I441" s="55"/>
      <c r="J441" s="55"/>
      <c r="K441" s="55"/>
      <c r="L441" s="399"/>
      <c r="M441" s="399"/>
      <c r="N441" s="55"/>
      <c r="O441" s="55"/>
      <c r="P441" s="55"/>
      <c r="Q441" s="399"/>
      <c r="R441" s="399"/>
      <c r="S441" s="55"/>
      <c r="T441" s="55"/>
      <c r="U441" s="55"/>
      <c r="V441" s="399"/>
      <c r="W441" s="399"/>
      <c r="X441" s="55"/>
      <c r="Y441" s="55"/>
      <c r="Z441" s="55"/>
      <c r="AA441" s="399"/>
      <c r="AB441" s="399"/>
      <c r="AC441" s="55"/>
      <c r="AD441" s="55"/>
      <c r="AE441" s="55"/>
      <c r="AF441" s="55"/>
      <c r="AG441" s="55"/>
      <c r="AH441" s="55"/>
      <c r="AI441" s="55"/>
      <c r="AJ441" s="55"/>
      <c r="AK441" s="55"/>
    </row>
    <row r="442" spans="2:37" ht="15.75" customHeight="1">
      <c r="B442" s="55"/>
      <c r="C442" s="55"/>
      <c r="D442" s="55"/>
      <c r="E442" s="55"/>
      <c r="F442" s="55"/>
      <c r="G442" s="55"/>
      <c r="H442" s="399"/>
      <c r="I442" s="55"/>
      <c r="J442" s="55"/>
      <c r="K442" s="55"/>
      <c r="L442" s="399"/>
      <c r="M442" s="399"/>
      <c r="N442" s="55"/>
      <c r="O442" s="55"/>
      <c r="P442" s="55"/>
      <c r="Q442" s="399"/>
      <c r="R442" s="399"/>
      <c r="S442" s="55"/>
      <c r="T442" s="55"/>
      <c r="U442" s="55"/>
      <c r="V442" s="399"/>
      <c r="W442" s="399"/>
      <c r="X442" s="55"/>
      <c r="Y442" s="55"/>
      <c r="Z442" s="55"/>
      <c r="AA442" s="399"/>
      <c r="AB442" s="399"/>
      <c r="AC442" s="55"/>
      <c r="AD442" s="55"/>
      <c r="AE442" s="55"/>
      <c r="AF442" s="55"/>
      <c r="AG442" s="55"/>
      <c r="AH442" s="55"/>
      <c r="AI442" s="55"/>
      <c r="AJ442" s="55"/>
      <c r="AK442" s="55"/>
    </row>
    <row r="443" spans="2:37" ht="15.75" customHeight="1">
      <c r="B443" s="55"/>
      <c r="C443" s="55"/>
      <c r="D443" s="55"/>
      <c r="E443" s="55"/>
      <c r="F443" s="55"/>
      <c r="G443" s="55"/>
      <c r="H443" s="399"/>
      <c r="I443" s="55"/>
      <c r="J443" s="55"/>
      <c r="K443" s="55"/>
      <c r="L443" s="399"/>
      <c r="M443" s="399"/>
      <c r="N443" s="55"/>
      <c r="O443" s="55"/>
      <c r="P443" s="55"/>
      <c r="Q443" s="399"/>
      <c r="R443" s="399"/>
      <c r="S443" s="55"/>
      <c r="T443" s="55"/>
      <c r="U443" s="55"/>
      <c r="V443" s="399"/>
      <c r="W443" s="399"/>
      <c r="X443" s="55"/>
      <c r="Y443" s="55"/>
      <c r="Z443" s="55"/>
      <c r="AA443" s="399"/>
      <c r="AB443" s="399"/>
      <c r="AC443" s="55"/>
      <c r="AD443" s="55"/>
      <c r="AE443" s="55"/>
      <c r="AF443" s="55"/>
      <c r="AG443" s="55"/>
      <c r="AH443" s="55"/>
      <c r="AI443" s="55"/>
      <c r="AJ443" s="55"/>
      <c r="AK443" s="55"/>
    </row>
    <row r="444" spans="2:37" ht="15.75" customHeight="1">
      <c r="B444" s="55"/>
      <c r="C444" s="55"/>
      <c r="D444" s="55"/>
      <c r="E444" s="55"/>
      <c r="F444" s="55"/>
      <c r="G444" s="55"/>
      <c r="H444" s="399"/>
      <c r="I444" s="55"/>
      <c r="J444" s="55"/>
      <c r="K444" s="55"/>
      <c r="L444" s="399"/>
      <c r="M444" s="399"/>
      <c r="N444" s="55"/>
      <c r="O444" s="55"/>
      <c r="P444" s="55"/>
      <c r="Q444" s="399"/>
      <c r="R444" s="399"/>
      <c r="S444" s="55"/>
      <c r="T444" s="55"/>
      <c r="U444" s="55"/>
      <c r="V444" s="399"/>
      <c r="W444" s="399"/>
      <c r="X444" s="55"/>
      <c r="Y444" s="55"/>
      <c r="Z444" s="55"/>
      <c r="AA444" s="399"/>
      <c r="AB444" s="399"/>
      <c r="AC444" s="55"/>
      <c r="AD444" s="55"/>
      <c r="AE444" s="55"/>
      <c r="AF444" s="55"/>
      <c r="AG444" s="55"/>
      <c r="AH444" s="55"/>
      <c r="AI444" s="55"/>
      <c r="AJ444" s="55"/>
      <c r="AK444" s="55"/>
    </row>
    <row r="445" spans="2:37" ht="15.75" customHeight="1">
      <c r="B445" s="55"/>
      <c r="C445" s="55"/>
      <c r="D445" s="55"/>
      <c r="E445" s="55"/>
      <c r="F445" s="55"/>
      <c r="G445" s="55"/>
      <c r="H445" s="399"/>
      <c r="I445" s="55"/>
      <c r="J445" s="55"/>
      <c r="K445" s="55"/>
      <c r="L445" s="399"/>
      <c r="M445" s="399"/>
      <c r="N445" s="55"/>
      <c r="O445" s="55"/>
      <c r="P445" s="55"/>
      <c r="Q445" s="399"/>
      <c r="R445" s="399"/>
      <c r="S445" s="55"/>
      <c r="T445" s="55"/>
      <c r="U445" s="55"/>
      <c r="V445" s="399"/>
      <c r="W445" s="399"/>
      <c r="X445" s="55"/>
      <c r="Y445" s="55"/>
      <c r="Z445" s="55"/>
      <c r="AA445" s="399"/>
      <c r="AB445" s="399"/>
      <c r="AC445" s="55"/>
      <c r="AD445" s="55"/>
      <c r="AE445" s="55"/>
      <c r="AF445" s="55"/>
      <c r="AG445" s="55"/>
      <c r="AH445" s="55"/>
      <c r="AI445" s="55"/>
      <c r="AJ445" s="55"/>
      <c r="AK445" s="55"/>
    </row>
    <row r="446" spans="2:37" ht="15.75" customHeight="1">
      <c r="B446" s="55"/>
      <c r="C446" s="55"/>
      <c r="D446" s="55"/>
      <c r="E446" s="55"/>
      <c r="F446" s="55"/>
      <c r="G446" s="55"/>
      <c r="H446" s="399"/>
      <c r="I446" s="55"/>
      <c r="J446" s="55"/>
      <c r="K446" s="55"/>
      <c r="L446" s="399"/>
      <c r="M446" s="399"/>
      <c r="N446" s="55"/>
      <c r="O446" s="55"/>
      <c r="P446" s="55"/>
      <c r="Q446" s="399"/>
      <c r="R446" s="399"/>
      <c r="S446" s="55"/>
      <c r="T446" s="55"/>
      <c r="U446" s="55"/>
      <c r="V446" s="399"/>
      <c r="W446" s="399"/>
      <c r="X446" s="55"/>
      <c r="Y446" s="55"/>
      <c r="Z446" s="55"/>
      <c r="AA446" s="399"/>
      <c r="AB446" s="399"/>
      <c r="AC446" s="55"/>
      <c r="AD446" s="55"/>
      <c r="AE446" s="55"/>
      <c r="AF446" s="55"/>
      <c r="AG446" s="55"/>
      <c r="AH446" s="55"/>
      <c r="AI446" s="55"/>
      <c r="AJ446" s="55"/>
      <c r="AK446" s="55"/>
    </row>
    <row r="447" spans="2:37" ht="15.75" customHeight="1">
      <c r="B447" s="55"/>
      <c r="C447" s="55"/>
      <c r="D447" s="55"/>
      <c r="E447" s="55"/>
      <c r="F447" s="55"/>
      <c r="G447" s="55"/>
      <c r="H447" s="399"/>
      <c r="I447" s="55"/>
      <c r="J447" s="55"/>
      <c r="K447" s="55"/>
      <c r="L447" s="399"/>
      <c r="M447" s="399"/>
      <c r="N447" s="55"/>
      <c r="O447" s="55"/>
      <c r="P447" s="55"/>
      <c r="Q447" s="399"/>
      <c r="R447" s="399"/>
      <c r="S447" s="55"/>
      <c r="T447" s="55"/>
      <c r="U447" s="55"/>
      <c r="V447" s="399"/>
      <c r="W447" s="399"/>
      <c r="X447" s="55"/>
      <c r="Y447" s="55"/>
      <c r="Z447" s="55"/>
      <c r="AA447" s="399"/>
      <c r="AB447" s="399"/>
      <c r="AC447" s="55"/>
      <c r="AD447" s="55"/>
      <c r="AE447" s="55"/>
      <c r="AF447" s="55"/>
      <c r="AG447" s="55"/>
      <c r="AH447" s="55"/>
      <c r="AI447" s="55"/>
      <c r="AJ447" s="55"/>
      <c r="AK447" s="55"/>
    </row>
    <row r="448" spans="2:37" ht="15.75" customHeight="1">
      <c r="B448" s="55"/>
      <c r="C448" s="55"/>
      <c r="D448" s="55"/>
      <c r="E448" s="55"/>
      <c r="F448" s="55"/>
      <c r="G448" s="55"/>
      <c r="H448" s="399"/>
      <c r="I448" s="55"/>
      <c r="J448" s="55"/>
      <c r="K448" s="55"/>
      <c r="L448" s="399"/>
      <c r="M448" s="399"/>
      <c r="N448" s="55"/>
      <c r="O448" s="55"/>
      <c r="P448" s="55"/>
      <c r="Q448" s="399"/>
      <c r="R448" s="399"/>
      <c r="S448" s="55"/>
      <c r="T448" s="55"/>
      <c r="U448" s="55"/>
      <c r="V448" s="399"/>
      <c r="W448" s="399"/>
      <c r="X448" s="55"/>
      <c r="Y448" s="55"/>
      <c r="Z448" s="55"/>
      <c r="AA448" s="399"/>
      <c r="AB448" s="399"/>
      <c r="AC448" s="55"/>
      <c r="AD448" s="55"/>
      <c r="AE448" s="55"/>
      <c r="AF448" s="55"/>
      <c r="AG448" s="55"/>
      <c r="AH448" s="55"/>
      <c r="AI448" s="55"/>
      <c r="AJ448" s="55"/>
      <c r="AK448" s="55"/>
    </row>
    <row r="449" spans="2:37" ht="15.75" customHeight="1">
      <c r="B449" s="55"/>
      <c r="C449" s="55"/>
      <c r="D449" s="55"/>
      <c r="E449" s="55"/>
      <c r="F449" s="55"/>
      <c r="G449" s="55"/>
      <c r="H449" s="399"/>
      <c r="I449" s="55"/>
      <c r="J449" s="55"/>
      <c r="K449" s="55"/>
      <c r="L449" s="399"/>
      <c r="M449" s="399"/>
      <c r="N449" s="55"/>
      <c r="O449" s="55"/>
      <c r="P449" s="55"/>
      <c r="Q449" s="399"/>
      <c r="R449" s="399"/>
      <c r="S449" s="55"/>
      <c r="T449" s="55"/>
      <c r="U449" s="55"/>
      <c r="V449" s="399"/>
      <c r="W449" s="399"/>
      <c r="X449" s="55"/>
      <c r="Y449" s="55"/>
      <c r="Z449" s="55"/>
      <c r="AA449" s="399"/>
      <c r="AB449" s="399"/>
      <c r="AC449" s="55"/>
      <c r="AD449" s="55"/>
      <c r="AE449" s="55"/>
      <c r="AF449" s="55"/>
      <c r="AG449" s="55"/>
      <c r="AH449" s="55"/>
      <c r="AI449" s="55"/>
      <c r="AJ449" s="55"/>
      <c r="AK449" s="55"/>
    </row>
    <row r="450" spans="2:37" ht="15.75" customHeight="1">
      <c r="B450" s="55"/>
      <c r="C450" s="55"/>
      <c r="D450" s="55"/>
      <c r="E450" s="55"/>
      <c r="F450" s="55"/>
      <c r="G450" s="55"/>
      <c r="H450" s="399"/>
      <c r="I450" s="55"/>
      <c r="J450" s="55"/>
      <c r="K450" s="55"/>
      <c r="L450" s="399"/>
      <c r="M450" s="399"/>
      <c r="N450" s="55"/>
      <c r="O450" s="55"/>
      <c r="P450" s="55"/>
      <c r="Q450" s="399"/>
      <c r="R450" s="399"/>
      <c r="S450" s="55"/>
      <c r="T450" s="55"/>
      <c r="U450" s="55"/>
      <c r="V450" s="399"/>
      <c r="W450" s="399"/>
      <c r="X450" s="55"/>
      <c r="Y450" s="55"/>
      <c r="Z450" s="55"/>
      <c r="AA450" s="399"/>
      <c r="AB450" s="399"/>
      <c r="AC450" s="55"/>
      <c r="AD450" s="55"/>
      <c r="AE450" s="55"/>
      <c r="AF450" s="55"/>
      <c r="AG450" s="55"/>
      <c r="AH450" s="55"/>
      <c r="AI450" s="55"/>
      <c r="AJ450" s="55"/>
      <c r="AK450" s="55"/>
    </row>
    <row r="451" spans="2:37" ht="15.75" customHeight="1">
      <c r="B451" s="55"/>
      <c r="C451" s="55"/>
      <c r="D451" s="55"/>
      <c r="E451" s="55"/>
      <c r="F451" s="55"/>
      <c r="G451" s="55"/>
      <c r="H451" s="399"/>
      <c r="I451" s="55"/>
      <c r="J451" s="55"/>
      <c r="K451" s="55"/>
      <c r="L451" s="399"/>
      <c r="M451" s="399"/>
      <c r="N451" s="55"/>
      <c r="O451" s="55"/>
      <c r="P451" s="55"/>
      <c r="Q451" s="399"/>
      <c r="R451" s="399"/>
      <c r="S451" s="55"/>
      <c r="T451" s="55"/>
      <c r="U451" s="55"/>
      <c r="V451" s="399"/>
      <c r="W451" s="399"/>
      <c r="X451" s="55"/>
      <c r="Y451" s="55"/>
      <c r="Z451" s="55"/>
      <c r="AA451" s="399"/>
      <c r="AB451" s="399"/>
      <c r="AC451" s="55"/>
      <c r="AD451" s="55"/>
      <c r="AE451" s="55"/>
      <c r="AF451" s="55"/>
      <c r="AG451" s="55"/>
      <c r="AH451" s="55"/>
      <c r="AI451" s="55"/>
      <c r="AJ451" s="55"/>
      <c r="AK451" s="55"/>
    </row>
    <row r="452" spans="2:37" ht="15.75" customHeight="1">
      <c r="B452" s="55"/>
      <c r="C452" s="55"/>
      <c r="D452" s="55"/>
      <c r="E452" s="55"/>
      <c r="F452" s="55"/>
      <c r="G452" s="55"/>
      <c r="H452" s="399"/>
      <c r="I452" s="55"/>
      <c r="J452" s="55"/>
      <c r="K452" s="55"/>
      <c r="L452" s="399"/>
      <c r="M452" s="399"/>
      <c r="N452" s="55"/>
      <c r="O452" s="55"/>
      <c r="P452" s="55"/>
      <c r="Q452" s="399"/>
      <c r="R452" s="399"/>
      <c r="S452" s="55"/>
      <c r="T452" s="55"/>
      <c r="U452" s="55"/>
      <c r="V452" s="399"/>
      <c r="W452" s="399"/>
      <c r="X452" s="55"/>
      <c r="Y452" s="55"/>
      <c r="Z452" s="55"/>
      <c r="AA452" s="399"/>
      <c r="AB452" s="399"/>
      <c r="AC452" s="55"/>
      <c r="AD452" s="55"/>
      <c r="AE452" s="55"/>
      <c r="AF452" s="55"/>
      <c r="AG452" s="55"/>
      <c r="AH452" s="55"/>
      <c r="AI452" s="55"/>
      <c r="AJ452" s="55"/>
      <c r="AK452" s="55"/>
    </row>
    <row r="453" spans="2:37" ht="15.75" customHeight="1">
      <c r="B453" s="55"/>
      <c r="C453" s="55"/>
      <c r="D453" s="55"/>
      <c r="E453" s="55"/>
      <c r="F453" s="55"/>
      <c r="G453" s="55"/>
      <c r="H453" s="399"/>
      <c r="I453" s="55"/>
      <c r="J453" s="55"/>
      <c r="K453" s="55"/>
      <c r="L453" s="399"/>
      <c r="M453" s="399"/>
      <c r="N453" s="55"/>
      <c r="O453" s="55"/>
      <c r="P453" s="55"/>
      <c r="Q453" s="399"/>
      <c r="R453" s="399"/>
      <c r="S453" s="55"/>
      <c r="T453" s="55"/>
      <c r="U453" s="55"/>
      <c r="V453" s="399"/>
      <c r="W453" s="399"/>
      <c r="X453" s="55"/>
      <c r="Y453" s="55"/>
      <c r="Z453" s="55"/>
      <c r="AA453" s="399"/>
      <c r="AB453" s="399"/>
      <c r="AC453" s="55"/>
      <c r="AD453" s="55"/>
      <c r="AE453" s="55"/>
      <c r="AF453" s="55"/>
      <c r="AG453" s="55"/>
      <c r="AH453" s="55"/>
      <c r="AI453" s="55"/>
      <c r="AJ453" s="55"/>
      <c r="AK453" s="55"/>
    </row>
    <row r="454" spans="2:37" ht="15.75" customHeight="1">
      <c r="B454" s="55"/>
      <c r="C454" s="55"/>
      <c r="D454" s="55"/>
      <c r="E454" s="55"/>
      <c r="F454" s="55"/>
      <c r="G454" s="55"/>
      <c r="H454" s="399"/>
      <c r="I454" s="55"/>
      <c r="J454" s="55"/>
      <c r="K454" s="55"/>
      <c r="L454" s="399"/>
      <c r="M454" s="399"/>
      <c r="N454" s="55"/>
      <c r="O454" s="55"/>
      <c r="P454" s="55"/>
      <c r="Q454" s="399"/>
      <c r="R454" s="399"/>
      <c r="S454" s="55"/>
      <c r="T454" s="55"/>
      <c r="U454" s="55"/>
      <c r="V454" s="399"/>
      <c r="W454" s="399"/>
      <c r="X454" s="55"/>
      <c r="Y454" s="55"/>
      <c r="Z454" s="55"/>
      <c r="AA454" s="399"/>
      <c r="AB454" s="399"/>
      <c r="AC454" s="55"/>
      <c r="AD454" s="55"/>
      <c r="AE454" s="55"/>
      <c r="AF454" s="55"/>
      <c r="AG454" s="55"/>
      <c r="AH454" s="55"/>
      <c r="AI454" s="55"/>
      <c r="AJ454" s="55"/>
      <c r="AK454" s="55"/>
    </row>
    <row r="455" spans="2:37" ht="15.75" customHeight="1">
      <c r="B455" s="55"/>
      <c r="C455" s="55"/>
      <c r="D455" s="55"/>
      <c r="E455" s="55"/>
      <c r="F455" s="55"/>
      <c r="G455" s="55"/>
      <c r="H455" s="399"/>
      <c r="I455" s="55"/>
      <c r="J455" s="55"/>
      <c r="K455" s="55"/>
      <c r="L455" s="399"/>
      <c r="M455" s="399"/>
      <c r="N455" s="55"/>
      <c r="O455" s="55"/>
      <c r="P455" s="55"/>
      <c r="Q455" s="399"/>
      <c r="R455" s="399"/>
      <c r="S455" s="55"/>
      <c r="T455" s="55"/>
      <c r="U455" s="55"/>
      <c r="V455" s="399"/>
      <c r="W455" s="399"/>
      <c r="X455" s="55"/>
      <c r="Y455" s="55"/>
      <c r="Z455" s="55"/>
      <c r="AA455" s="399"/>
      <c r="AB455" s="399"/>
      <c r="AC455" s="55"/>
      <c r="AD455" s="55"/>
      <c r="AE455" s="55"/>
      <c r="AF455" s="55"/>
      <c r="AG455" s="55"/>
      <c r="AH455" s="55"/>
      <c r="AI455" s="55"/>
      <c r="AJ455" s="55"/>
      <c r="AK455" s="55"/>
    </row>
    <row r="456" spans="2:37" ht="15.75" customHeight="1">
      <c r="B456" s="55"/>
      <c r="C456" s="55"/>
      <c r="D456" s="55"/>
      <c r="E456" s="55"/>
      <c r="F456" s="55"/>
      <c r="G456" s="55"/>
      <c r="H456" s="399"/>
      <c r="I456" s="55"/>
      <c r="J456" s="55"/>
      <c r="K456" s="55"/>
      <c r="L456" s="399"/>
      <c r="M456" s="399"/>
      <c r="N456" s="55"/>
      <c r="O456" s="55"/>
      <c r="P456" s="55"/>
      <c r="Q456" s="399"/>
      <c r="R456" s="399"/>
      <c r="S456" s="55"/>
      <c r="T456" s="55"/>
      <c r="U456" s="55"/>
      <c r="V456" s="399"/>
      <c r="W456" s="399"/>
      <c r="X456" s="55"/>
      <c r="Y456" s="55"/>
      <c r="Z456" s="55"/>
      <c r="AA456" s="399"/>
      <c r="AB456" s="399"/>
      <c r="AC456" s="55"/>
      <c r="AD456" s="55"/>
      <c r="AE456" s="55"/>
      <c r="AF456" s="55"/>
      <c r="AG456" s="55"/>
      <c r="AH456" s="55"/>
      <c r="AI456" s="55"/>
      <c r="AJ456" s="55"/>
      <c r="AK456" s="55"/>
    </row>
    <row r="457" spans="2:37" ht="15.75" customHeight="1">
      <c r="B457" s="55"/>
      <c r="C457" s="55"/>
      <c r="D457" s="55"/>
      <c r="E457" s="55"/>
      <c r="F457" s="55"/>
      <c r="G457" s="55"/>
      <c r="H457" s="399"/>
      <c r="I457" s="55"/>
      <c r="J457" s="55"/>
      <c r="K457" s="55"/>
      <c r="L457" s="399"/>
      <c r="M457" s="399"/>
      <c r="N457" s="55"/>
      <c r="O457" s="55"/>
      <c r="P457" s="55"/>
      <c r="Q457" s="399"/>
      <c r="R457" s="399"/>
      <c r="S457" s="55"/>
      <c r="T457" s="55"/>
      <c r="U457" s="55"/>
      <c r="V457" s="399"/>
      <c r="W457" s="399"/>
      <c r="X457" s="55"/>
      <c r="Y457" s="55"/>
      <c r="Z457" s="55"/>
      <c r="AA457" s="399"/>
      <c r="AB457" s="399"/>
      <c r="AC457" s="55"/>
      <c r="AD457" s="55"/>
      <c r="AE457" s="55"/>
      <c r="AF457" s="55"/>
      <c r="AG457" s="55"/>
      <c r="AH457" s="55"/>
      <c r="AI457" s="55"/>
      <c r="AJ457" s="55"/>
      <c r="AK457" s="55"/>
    </row>
    <row r="458" spans="2:37" ht="15.75" customHeight="1">
      <c r="B458" s="55"/>
      <c r="C458" s="55"/>
      <c r="D458" s="55"/>
      <c r="E458" s="55"/>
      <c r="F458" s="55"/>
      <c r="G458" s="55"/>
      <c r="H458" s="399"/>
      <c r="I458" s="55"/>
      <c r="J458" s="55"/>
      <c r="K458" s="55"/>
      <c r="L458" s="399"/>
      <c r="M458" s="399"/>
      <c r="N458" s="55"/>
      <c r="O458" s="55"/>
      <c r="P458" s="55"/>
      <c r="Q458" s="399"/>
      <c r="R458" s="399"/>
      <c r="S458" s="55"/>
      <c r="T458" s="55"/>
      <c r="U458" s="55"/>
      <c r="V458" s="399"/>
      <c r="W458" s="399"/>
      <c r="X458" s="55"/>
      <c r="Y458" s="55"/>
      <c r="Z458" s="55"/>
      <c r="AA458" s="399"/>
      <c r="AB458" s="399"/>
      <c r="AC458" s="55"/>
      <c r="AD458" s="55"/>
      <c r="AE458" s="55"/>
      <c r="AF458" s="55"/>
      <c r="AG458" s="55"/>
      <c r="AH458" s="55"/>
      <c r="AI458" s="55"/>
      <c r="AJ458" s="55"/>
      <c r="AK458" s="55"/>
    </row>
    <row r="459" spans="2:37" ht="15.75" customHeight="1">
      <c r="B459" s="55"/>
      <c r="C459" s="55"/>
      <c r="D459" s="55"/>
      <c r="E459" s="55"/>
      <c r="F459" s="55"/>
      <c r="G459" s="55"/>
      <c r="H459" s="399"/>
      <c r="I459" s="55"/>
      <c r="J459" s="55"/>
      <c r="K459" s="55"/>
      <c r="L459" s="399"/>
      <c r="M459" s="399"/>
      <c r="N459" s="55"/>
      <c r="O459" s="55"/>
      <c r="P459" s="55"/>
      <c r="Q459" s="399"/>
      <c r="R459" s="399"/>
      <c r="S459" s="55"/>
      <c r="T459" s="55"/>
      <c r="U459" s="55"/>
      <c r="V459" s="399"/>
      <c r="W459" s="399"/>
      <c r="X459" s="55"/>
      <c r="Y459" s="55"/>
      <c r="Z459" s="55"/>
      <c r="AA459" s="399"/>
      <c r="AB459" s="399"/>
      <c r="AC459" s="55"/>
      <c r="AD459" s="55"/>
      <c r="AE459" s="55"/>
      <c r="AF459" s="55"/>
      <c r="AG459" s="55"/>
      <c r="AH459" s="55"/>
      <c r="AI459" s="55"/>
      <c r="AJ459" s="55"/>
      <c r="AK459" s="55"/>
    </row>
    <row r="460" spans="2:37" ht="15.75" customHeight="1">
      <c r="B460" s="55"/>
      <c r="C460" s="55"/>
      <c r="D460" s="55"/>
      <c r="E460" s="55"/>
      <c r="F460" s="55"/>
      <c r="G460" s="55"/>
      <c r="H460" s="399"/>
      <c r="I460" s="55"/>
      <c r="J460" s="55"/>
      <c r="K460" s="55"/>
      <c r="L460" s="399"/>
      <c r="M460" s="399"/>
      <c r="N460" s="55"/>
      <c r="O460" s="55"/>
      <c r="P460" s="55"/>
      <c r="Q460" s="399"/>
      <c r="R460" s="399"/>
      <c r="S460" s="55"/>
      <c r="T460" s="55"/>
      <c r="U460" s="55"/>
      <c r="V460" s="399"/>
      <c r="W460" s="399"/>
      <c r="X460" s="55"/>
      <c r="Y460" s="55"/>
      <c r="Z460" s="55"/>
      <c r="AA460" s="399"/>
      <c r="AB460" s="399"/>
      <c r="AC460" s="55"/>
      <c r="AD460" s="55"/>
      <c r="AE460" s="55"/>
      <c r="AF460" s="55"/>
      <c r="AG460" s="55"/>
      <c r="AH460" s="55"/>
      <c r="AI460" s="55"/>
      <c r="AJ460" s="55"/>
      <c r="AK460" s="55"/>
    </row>
    <row r="461" spans="2:37" ht="15.75" customHeight="1">
      <c r="B461" s="55"/>
      <c r="C461" s="55"/>
      <c r="D461" s="55"/>
      <c r="E461" s="55"/>
      <c r="F461" s="55"/>
      <c r="G461" s="55"/>
      <c r="H461" s="399"/>
      <c r="I461" s="55"/>
      <c r="J461" s="55"/>
      <c r="K461" s="55"/>
      <c r="L461" s="399"/>
      <c r="M461" s="399"/>
      <c r="N461" s="55"/>
      <c r="O461" s="55"/>
      <c r="P461" s="55"/>
      <c r="Q461" s="399"/>
      <c r="R461" s="399"/>
      <c r="S461" s="55"/>
      <c r="T461" s="55"/>
      <c r="U461" s="55"/>
      <c r="V461" s="399"/>
      <c r="W461" s="399"/>
      <c r="X461" s="55"/>
      <c r="Y461" s="55"/>
      <c r="Z461" s="55"/>
      <c r="AA461" s="399"/>
      <c r="AB461" s="399"/>
      <c r="AC461" s="55"/>
      <c r="AD461" s="55"/>
      <c r="AE461" s="55"/>
      <c r="AF461" s="55"/>
      <c r="AG461" s="55"/>
      <c r="AH461" s="55"/>
      <c r="AI461" s="55"/>
      <c r="AJ461" s="55"/>
      <c r="AK461" s="55"/>
    </row>
    <row r="462" spans="2:37" ht="15.75" customHeight="1">
      <c r="B462" s="55"/>
      <c r="C462" s="55"/>
      <c r="D462" s="55"/>
      <c r="E462" s="55"/>
      <c r="F462" s="55"/>
      <c r="G462" s="55"/>
      <c r="H462" s="399"/>
      <c r="I462" s="55"/>
      <c r="J462" s="55"/>
      <c r="K462" s="55"/>
      <c r="L462" s="399"/>
      <c r="M462" s="399"/>
      <c r="N462" s="55"/>
      <c r="O462" s="55"/>
      <c r="P462" s="55"/>
      <c r="Q462" s="399"/>
      <c r="R462" s="399"/>
      <c r="S462" s="55"/>
      <c r="T462" s="55"/>
      <c r="U462" s="55"/>
      <c r="V462" s="399"/>
      <c r="W462" s="399"/>
      <c r="X462" s="55"/>
      <c r="Y462" s="55"/>
      <c r="Z462" s="55"/>
      <c r="AA462" s="399"/>
      <c r="AB462" s="399"/>
      <c r="AC462" s="55"/>
      <c r="AD462" s="55"/>
      <c r="AE462" s="55"/>
      <c r="AF462" s="55"/>
      <c r="AG462" s="55"/>
      <c r="AH462" s="55"/>
      <c r="AI462" s="55"/>
      <c r="AJ462" s="55"/>
      <c r="AK462" s="55"/>
    </row>
    <row r="463" spans="2:37" ht="15.75" customHeight="1">
      <c r="B463" s="55"/>
      <c r="C463" s="55"/>
      <c r="D463" s="55"/>
      <c r="E463" s="55"/>
      <c r="F463" s="55"/>
      <c r="G463" s="55"/>
      <c r="H463" s="399"/>
      <c r="I463" s="55"/>
      <c r="J463" s="55"/>
      <c r="K463" s="55"/>
      <c r="L463" s="399"/>
      <c r="M463" s="399"/>
      <c r="N463" s="55"/>
      <c r="O463" s="55"/>
      <c r="P463" s="55"/>
      <c r="Q463" s="399"/>
      <c r="R463" s="399"/>
      <c r="S463" s="55"/>
      <c r="T463" s="55"/>
      <c r="U463" s="55"/>
      <c r="V463" s="399"/>
      <c r="W463" s="399"/>
      <c r="X463" s="55"/>
      <c r="Y463" s="55"/>
      <c r="Z463" s="55"/>
      <c r="AA463" s="399"/>
      <c r="AB463" s="399"/>
      <c r="AC463" s="55"/>
      <c r="AD463" s="55"/>
      <c r="AE463" s="55"/>
      <c r="AF463" s="55"/>
      <c r="AG463" s="55"/>
      <c r="AH463" s="55"/>
      <c r="AI463" s="55"/>
      <c r="AJ463" s="55"/>
      <c r="AK463" s="55"/>
    </row>
    <row r="464" spans="2:37" ht="15.75" customHeight="1">
      <c r="B464" s="55"/>
      <c r="C464" s="55"/>
      <c r="D464" s="55"/>
      <c r="E464" s="55"/>
      <c r="F464" s="55"/>
      <c r="G464" s="55"/>
      <c r="H464" s="399"/>
      <c r="I464" s="55"/>
      <c r="J464" s="55"/>
      <c r="K464" s="55"/>
      <c r="L464" s="399"/>
      <c r="M464" s="399"/>
      <c r="N464" s="55"/>
      <c r="O464" s="55"/>
      <c r="P464" s="55"/>
      <c r="Q464" s="399"/>
      <c r="R464" s="399"/>
      <c r="S464" s="55"/>
      <c r="T464" s="55"/>
      <c r="U464" s="55"/>
      <c r="V464" s="399"/>
      <c r="W464" s="399"/>
      <c r="X464" s="55"/>
      <c r="Y464" s="55"/>
      <c r="Z464" s="55"/>
      <c r="AA464" s="399"/>
      <c r="AB464" s="399"/>
      <c r="AC464" s="55"/>
      <c r="AD464" s="55"/>
      <c r="AE464" s="55"/>
      <c r="AF464" s="55"/>
      <c r="AG464" s="55"/>
      <c r="AH464" s="55"/>
      <c r="AI464" s="55"/>
      <c r="AJ464" s="55"/>
      <c r="AK464" s="55"/>
    </row>
    <row r="465" spans="2:37" ht="15.75" customHeight="1">
      <c r="B465" s="55"/>
      <c r="C465" s="55"/>
      <c r="D465" s="55"/>
      <c r="E465" s="55"/>
      <c r="F465" s="55"/>
      <c r="G465" s="55"/>
      <c r="H465" s="399"/>
      <c r="I465" s="55"/>
      <c r="J465" s="55"/>
      <c r="K465" s="55"/>
      <c r="L465" s="399"/>
      <c r="M465" s="399"/>
      <c r="N465" s="55"/>
      <c r="O465" s="55"/>
      <c r="P465" s="55"/>
      <c r="Q465" s="399"/>
      <c r="R465" s="399"/>
      <c r="S465" s="55"/>
      <c r="T465" s="55"/>
      <c r="U465" s="55"/>
      <c r="V465" s="399"/>
      <c r="W465" s="399"/>
      <c r="X465" s="55"/>
      <c r="Y465" s="55"/>
      <c r="Z465" s="55"/>
      <c r="AA465" s="399"/>
      <c r="AB465" s="399"/>
      <c r="AC465" s="55"/>
      <c r="AD465" s="55"/>
      <c r="AE465" s="55"/>
      <c r="AF465" s="55"/>
      <c r="AG465" s="55"/>
      <c r="AH465" s="55"/>
      <c r="AI465" s="55"/>
      <c r="AJ465" s="55"/>
      <c r="AK465" s="55"/>
    </row>
    <row r="466" spans="2:37" ht="15.75" customHeight="1">
      <c r="B466" s="55"/>
      <c r="C466" s="55"/>
      <c r="D466" s="55"/>
      <c r="E466" s="55"/>
      <c r="F466" s="55"/>
      <c r="G466" s="55"/>
      <c r="H466" s="399"/>
      <c r="I466" s="55"/>
      <c r="J466" s="55"/>
      <c r="K466" s="55"/>
      <c r="L466" s="399"/>
      <c r="M466" s="399"/>
      <c r="N466" s="55"/>
      <c r="O466" s="55"/>
      <c r="P466" s="55"/>
      <c r="Q466" s="399"/>
      <c r="R466" s="399"/>
      <c r="S466" s="55"/>
      <c r="T466" s="55"/>
      <c r="U466" s="55"/>
      <c r="V466" s="399"/>
      <c r="W466" s="399"/>
      <c r="X466" s="55"/>
      <c r="Y466" s="55"/>
      <c r="Z466" s="55"/>
      <c r="AA466" s="399"/>
      <c r="AB466" s="399"/>
      <c r="AC466" s="55"/>
      <c r="AD466" s="55"/>
      <c r="AE466" s="55"/>
      <c r="AF466" s="55"/>
      <c r="AG466" s="55"/>
      <c r="AH466" s="55"/>
      <c r="AI466" s="55"/>
      <c r="AJ466" s="55"/>
      <c r="AK466" s="55"/>
    </row>
    <row r="467" spans="2:37" ht="15.75" customHeight="1">
      <c r="B467" s="55"/>
      <c r="C467" s="55"/>
      <c r="D467" s="55"/>
      <c r="E467" s="55"/>
      <c r="F467" s="55"/>
      <c r="G467" s="55"/>
      <c r="H467" s="399"/>
      <c r="I467" s="55"/>
      <c r="J467" s="55"/>
      <c r="K467" s="55"/>
      <c r="L467" s="399"/>
      <c r="M467" s="399"/>
      <c r="N467" s="55"/>
      <c r="O467" s="55"/>
      <c r="P467" s="55"/>
      <c r="Q467" s="399"/>
      <c r="R467" s="399"/>
      <c r="S467" s="55"/>
      <c r="T467" s="55"/>
      <c r="U467" s="55"/>
      <c r="V467" s="399"/>
      <c r="W467" s="399"/>
      <c r="X467" s="55"/>
      <c r="Y467" s="55"/>
      <c r="Z467" s="55"/>
      <c r="AA467" s="399"/>
      <c r="AB467" s="399"/>
      <c r="AC467" s="55"/>
      <c r="AD467" s="55"/>
      <c r="AE467" s="55"/>
      <c r="AF467" s="55"/>
      <c r="AG467" s="55"/>
      <c r="AH467" s="55"/>
      <c r="AI467" s="55"/>
      <c r="AJ467" s="55"/>
      <c r="AK467" s="55"/>
    </row>
    <row r="468" spans="2:37" ht="15.75" customHeight="1">
      <c r="B468" s="55"/>
      <c r="C468" s="55"/>
      <c r="D468" s="55"/>
      <c r="E468" s="55"/>
      <c r="F468" s="55"/>
      <c r="G468" s="55"/>
      <c r="H468" s="399"/>
      <c r="I468" s="55"/>
      <c r="J468" s="55"/>
      <c r="K468" s="55"/>
      <c r="L468" s="399"/>
      <c r="M468" s="399"/>
      <c r="N468" s="55"/>
      <c r="O468" s="55"/>
      <c r="P468" s="55"/>
      <c r="Q468" s="399"/>
      <c r="R468" s="399"/>
      <c r="S468" s="55"/>
      <c r="T468" s="55"/>
      <c r="U468" s="55"/>
      <c r="V468" s="399"/>
      <c r="W468" s="399"/>
      <c r="X468" s="55"/>
      <c r="Y468" s="55"/>
      <c r="Z468" s="55"/>
      <c r="AA468" s="399"/>
      <c r="AB468" s="399"/>
      <c r="AC468" s="55"/>
      <c r="AD468" s="55"/>
      <c r="AE468" s="55"/>
      <c r="AF468" s="55"/>
      <c r="AG468" s="55"/>
      <c r="AH468" s="55"/>
      <c r="AI468" s="55"/>
      <c r="AJ468" s="55"/>
      <c r="AK468" s="55"/>
    </row>
    <row r="469" spans="2:37" ht="15.75" customHeight="1">
      <c r="B469" s="55"/>
      <c r="C469" s="55"/>
      <c r="D469" s="55"/>
      <c r="E469" s="55"/>
      <c r="F469" s="55"/>
      <c r="G469" s="55"/>
      <c r="H469" s="399"/>
      <c r="I469" s="55"/>
      <c r="J469" s="55"/>
      <c r="K469" s="55"/>
      <c r="L469" s="399"/>
      <c r="M469" s="399"/>
      <c r="N469" s="55"/>
      <c r="O469" s="55"/>
      <c r="P469" s="55"/>
      <c r="Q469" s="399"/>
      <c r="R469" s="399"/>
      <c r="S469" s="55"/>
      <c r="T469" s="55"/>
      <c r="U469" s="55"/>
      <c r="V469" s="399"/>
      <c r="W469" s="399"/>
      <c r="X469" s="55"/>
      <c r="Y469" s="55"/>
      <c r="Z469" s="55"/>
      <c r="AA469" s="399"/>
      <c r="AB469" s="399"/>
      <c r="AC469" s="55"/>
      <c r="AD469" s="55"/>
      <c r="AE469" s="55"/>
      <c r="AF469" s="55"/>
      <c r="AG469" s="55"/>
      <c r="AH469" s="55"/>
      <c r="AI469" s="55"/>
      <c r="AJ469" s="55"/>
      <c r="AK469" s="55"/>
    </row>
    <row r="470" spans="2:37" ht="15.75" customHeight="1">
      <c r="B470" s="55"/>
      <c r="C470" s="55"/>
      <c r="D470" s="55"/>
      <c r="E470" s="55"/>
      <c r="F470" s="55"/>
      <c r="G470" s="55"/>
      <c r="H470" s="399"/>
      <c r="I470" s="55"/>
      <c r="J470" s="55"/>
      <c r="K470" s="55"/>
      <c r="L470" s="399"/>
      <c r="M470" s="399"/>
      <c r="N470" s="55"/>
      <c r="O470" s="55"/>
      <c r="P470" s="55"/>
      <c r="Q470" s="399"/>
      <c r="R470" s="399"/>
      <c r="S470" s="55"/>
      <c r="T470" s="55"/>
      <c r="U470" s="55"/>
      <c r="V470" s="399"/>
      <c r="W470" s="399"/>
      <c r="X470" s="55"/>
      <c r="Y470" s="55"/>
      <c r="Z470" s="55"/>
      <c r="AA470" s="399"/>
      <c r="AB470" s="399"/>
      <c r="AC470" s="55"/>
      <c r="AD470" s="55"/>
      <c r="AE470" s="55"/>
      <c r="AF470" s="55"/>
      <c r="AG470" s="55"/>
      <c r="AH470" s="55"/>
      <c r="AI470" s="55"/>
      <c r="AJ470" s="55"/>
      <c r="AK470" s="55"/>
    </row>
    <row r="471" spans="2:37" ht="15.75" customHeight="1">
      <c r="B471" s="55"/>
      <c r="C471" s="55"/>
      <c r="D471" s="55"/>
      <c r="E471" s="55"/>
      <c r="F471" s="55"/>
      <c r="G471" s="55"/>
      <c r="H471" s="399"/>
      <c r="I471" s="55"/>
      <c r="J471" s="55"/>
      <c r="K471" s="55"/>
      <c r="L471" s="399"/>
      <c r="M471" s="399"/>
      <c r="N471" s="55"/>
      <c r="O471" s="55"/>
      <c r="P471" s="55"/>
      <c r="Q471" s="399"/>
      <c r="R471" s="399"/>
      <c r="S471" s="55"/>
      <c r="T471" s="55"/>
      <c r="U471" s="55"/>
      <c r="V471" s="399"/>
      <c r="W471" s="399"/>
      <c r="X471" s="55"/>
      <c r="Y471" s="55"/>
      <c r="Z471" s="55"/>
      <c r="AA471" s="399"/>
      <c r="AB471" s="399"/>
      <c r="AC471" s="55"/>
      <c r="AD471" s="55"/>
      <c r="AE471" s="55"/>
      <c r="AF471" s="55"/>
      <c r="AG471" s="55"/>
      <c r="AH471" s="55"/>
      <c r="AI471" s="55"/>
      <c r="AJ471" s="55"/>
      <c r="AK471" s="55"/>
    </row>
    <row r="472" spans="2:37" ht="15.75" customHeight="1">
      <c r="B472" s="55"/>
      <c r="C472" s="55"/>
      <c r="D472" s="55"/>
      <c r="E472" s="55"/>
      <c r="F472" s="55"/>
      <c r="G472" s="55"/>
      <c r="H472" s="399"/>
      <c r="I472" s="55"/>
      <c r="J472" s="55"/>
      <c r="K472" s="55"/>
      <c r="L472" s="399"/>
      <c r="M472" s="399"/>
      <c r="N472" s="55"/>
      <c r="O472" s="55"/>
      <c r="P472" s="55"/>
      <c r="Q472" s="399"/>
      <c r="R472" s="399"/>
      <c r="S472" s="55"/>
      <c r="T472" s="55"/>
      <c r="U472" s="55"/>
      <c r="V472" s="399"/>
      <c r="W472" s="399"/>
      <c r="X472" s="55"/>
      <c r="Y472" s="55"/>
      <c r="Z472" s="55"/>
      <c r="AA472" s="399"/>
      <c r="AB472" s="399"/>
      <c r="AC472" s="55"/>
      <c r="AD472" s="55"/>
      <c r="AE472" s="55"/>
      <c r="AF472" s="55"/>
      <c r="AG472" s="55"/>
      <c r="AH472" s="55"/>
      <c r="AI472" s="55"/>
      <c r="AJ472" s="55"/>
      <c r="AK472" s="55"/>
    </row>
    <row r="473" spans="2:37" ht="15.75" customHeight="1">
      <c r="B473" s="55"/>
      <c r="C473" s="55"/>
      <c r="D473" s="55"/>
      <c r="E473" s="55"/>
      <c r="F473" s="55"/>
      <c r="G473" s="55"/>
      <c r="H473" s="399"/>
      <c r="I473" s="55"/>
      <c r="J473" s="55"/>
      <c r="K473" s="55"/>
      <c r="L473" s="399"/>
      <c r="M473" s="399"/>
      <c r="N473" s="55"/>
      <c r="O473" s="55"/>
      <c r="P473" s="55"/>
      <c r="Q473" s="399"/>
      <c r="R473" s="399"/>
      <c r="S473" s="55"/>
      <c r="T473" s="55"/>
      <c r="U473" s="55"/>
      <c r="V473" s="399"/>
      <c r="W473" s="399"/>
      <c r="X473" s="55"/>
      <c r="Y473" s="55"/>
      <c r="Z473" s="55"/>
      <c r="AA473" s="399"/>
      <c r="AB473" s="399"/>
      <c r="AC473" s="55"/>
      <c r="AD473" s="55"/>
      <c r="AE473" s="55"/>
      <c r="AF473" s="55"/>
      <c r="AG473" s="55"/>
      <c r="AH473" s="55"/>
      <c r="AI473" s="55"/>
      <c r="AJ473" s="55"/>
      <c r="AK473" s="55"/>
    </row>
    <row r="474" spans="2:37" ht="15.75" customHeight="1">
      <c r="B474" s="55"/>
      <c r="C474" s="55"/>
      <c r="D474" s="55"/>
      <c r="E474" s="55"/>
      <c r="F474" s="55"/>
      <c r="G474" s="55"/>
      <c r="H474" s="399"/>
      <c r="I474" s="55"/>
      <c r="J474" s="55"/>
      <c r="K474" s="55"/>
      <c r="L474" s="399"/>
      <c r="M474" s="399"/>
      <c r="N474" s="55"/>
      <c r="O474" s="55"/>
      <c r="P474" s="55"/>
      <c r="Q474" s="399"/>
      <c r="R474" s="399"/>
      <c r="S474" s="55"/>
      <c r="T474" s="55"/>
      <c r="U474" s="55"/>
      <c r="V474" s="399"/>
      <c r="W474" s="399"/>
      <c r="X474" s="55"/>
      <c r="Y474" s="55"/>
      <c r="Z474" s="55"/>
      <c r="AA474" s="399"/>
      <c r="AB474" s="399"/>
      <c r="AC474" s="55"/>
      <c r="AD474" s="55"/>
      <c r="AE474" s="55"/>
      <c r="AF474" s="55"/>
      <c r="AG474" s="55"/>
      <c r="AH474" s="55"/>
      <c r="AI474" s="55"/>
      <c r="AJ474" s="55"/>
      <c r="AK474" s="55"/>
    </row>
    <row r="475" spans="2:37" ht="15.75" customHeight="1">
      <c r="B475" s="55"/>
      <c r="C475" s="55"/>
      <c r="D475" s="55"/>
      <c r="E475" s="55"/>
      <c r="F475" s="55"/>
      <c r="G475" s="55"/>
      <c r="H475" s="399"/>
      <c r="I475" s="55"/>
      <c r="J475" s="55"/>
      <c r="K475" s="55"/>
      <c r="L475" s="399"/>
      <c r="M475" s="399"/>
      <c r="N475" s="55"/>
      <c r="O475" s="55"/>
      <c r="P475" s="55"/>
      <c r="Q475" s="399"/>
      <c r="R475" s="399"/>
      <c r="S475" s="55"/>
      <c r="T475" s="55"/>
      <c r="U475" s="55"/>
      <c r="V475" s="399"/>
      <c r="W475" s="399"/>
      <c r="X475" s="55"/>
      <c r="Y475" s="55"/>
      <c r="Z475" s="55"/>
      <c r="AA475" s="399"/>
      <c r="AB475" s="399"/>
      <c r="AC475" s="55"/>
      <c r="AD475" s="55"/>
      <c r="AE475" s="55"/>
      <c r="AF475" s="55"/>
      <c r="AG475" s="55"/>
      <c r="AH475" s="55"/>
      <c r="AI475" s="55"/>
      <c r="AJ475" s="55"/>
      <c r="AK475" s="55"/>
    </row>
    <row r="476" spans="2:37" ht="15.75" customHeight="1">
      <c r="B476" s="55"/>
      <c r="C476" s="55"/>
      <c r="D476" s="55"/>
      <c r="E476" s="55"/>
      <c r="F476" s="55"/>
      <c r="G476" s="55"/>
      <c r="H476" s="399"/>
      <c r="I476" s="55"/>
      <c r="J476" s="55"/>
      <c r="K476" s="55"/>
      <c r="L476" s="399"/>
      <c r="M476" s="399"/>
      <c r="N476" s="55"/>
      <c r="O476" s="55"/>
      <c r="P476" s="55"/>
      <c r="Q476" s="399"/>
      <c r="R476" s="399"/>
      <c r="S476" s="55"/>
      <c r="T476" s="55"/>
      <c r="U476" s="55"/>
      <c r="V476" s="399"/>
      <c r="W476" s="399"/>
      <c r="X476" s="55"/>
      <c r="Y476" s="55"/>
      <c r="Z476" s="55"/>
      <c r="AA476" s="399"/>
      <c r="AB476" s="399"/>
      <c r="AC476" s="55"/>
      <c r="AD476" s="55"/>
      <c r="AE476" s="55"/>
      <c r="AF476" s="55"/>
      <c r="AG476" s="55"/>
      <c r="AH476" s="55"/>
      <c r="AI476" s="55"/>
      <c r="AJ476" s="55"/>
      <c r="AK476" s="55"/>
    </row>
    <row r="477" spans="2:37" ht="15.75" customHeight="1">
      <c r="B477" s="55"/>
      <c r="C477" s="55"/>
      <c r="D477" s="55"/>
      <c r="E477" s="55"/>
      <c r="F477" s="55"/>
      <c r="G477" s="55"/>
      <c r="H477" s="399"/>
      <c r="I477" s="55"/>
      <c r="J477" s="55"/>
      <c r="K477" s="55"/>
      <c r="L477" s="399"/>
      <c r="M477" s="399"/>
      <c r="N477" s="55"/>
      <c r="O477" s="55"/>
      <c r="P477" s="55"/>
      <c r="Q477" s="399"/>
      <c r="R477" s="399"/>
      <c r="S477" s="55"/>
      <c r="T477" s="55"/>
      <c r="U477" s="55"/>
      <c r="V477" s="399"/>
      <c r="W477" s="399"/>
      <c r="X477" s="55"/>
      <c r="Y477" s="55"/>
      <c r="Z477" s="55"/>
      <c r="AA477" s="399"/>
      <c r="AB477" s="399"/>
      <c r="AC477" s="55"/>
      <c r="AD477" s="55"/>
      <c r="AE477" s="55"/>
      <c r="AF477" s="55"/>
      <c r="AG477" s="55"/>
      <c r="AH477" s="55"/>
      <c r="AI477" s="55"/>
      <c r="AJ477" s="55"/>
      <c r="AK477" s="55"/>
    </row>
    <row r="478" spans="2:37" ht="15.75" customHeight="1">
      <c r="B478" s="55"/>
      <c r="C478" s="55"/>
      <c r="D478" s="55"/>
      <c r="E478" s="55"/>
      <c r="F478" s="55"/>
      <c r="G478" s="55"/>
      <c r="H478" s="399"/>
      <c r="I478" s="55"/>
      <c r="J478" s="55"/>
      <c r="K478" s="55"/>
      <c r="L478" s="399"/>
      <c r="M478" s="399"/>
      <c r="N478" s="55"/>
      <c r="O478" s="55"/>
      <c r="P478" s="55"/>
      <c r="Q478" s="399"/>
      <c r="R478" s="399"/>
      <c r="S478" s="55"/>
      <c r="T478" s="55"/>
      <c r="U478" s="55"/>
      <c r="V478" s="399"/>
      <c r="W478" s="399"/>
      <c r="X478" s="55"/>
      <c r="Y478" s="55"/>
      <c r="Z478" s="55"/>
      <c r="AA478" s="399"/>
      <c r="AB478" s="399"/>
      <c r="AC478" s="55"/>
      <c r="AD478" s="55"/>
      <c r="AE478" s="55"/>
      <c r="AF478" s="55"/>
      <c r="AG478" s="55"/>
      <c r="AH478" s="55"/>
      <c r="AI478" s="55"/>
      <c r="AJ478" s="55"/>
      <c r="AK478" s="55"/>
    </row>
    <row r="479" spans="2:37" ht="15.75" customHeight="1">
      <c r="B479" s="55"/>
      <c r="C479" s="55"/>
      <c r="D479" s="55"/>
      <c r="E479" s="55"/>
      <c r="F479" s="55"/>
      <c r="G479" s="55"/>
      <c r="H479" s="399"/>
      <c r="I479" s="55"/>
      <c r="J479" s="55"/>
      <c r="K479" s="55"/>
      <c r="L479" s="399"/>
      <c r="M479" s="399"/>
      <c r="N479" s="55"/>
      <c r="O479" s="55"/>
      <c r="P479" s="55"/>
      <c r="Q479" s="399"/>
      <c r="R479" s="399"/>
      <c r="S479" s="55"/>
      <c r="T479" s="55"/>
      <c r="U479" s="55"/>
      <c r="V479" s="399"/>
      <c r="W479" s="399"/>
      <c r="X479" s="55"/>
      <c r="Y479" s="55"/>
      <c r="Z479" s="55"/>
      <c r="AA479" s="399"/>
      <c r="AB479" s="399"/>
      <c r="AC479" s="55"/>
      <c r="AD479" s="55"/>
      <c r="AE479" s="55"/>
      <c r="AF479" s="55"/>
      <c r="AG479" s="55"/>
      <c r="AH479" s="55"/>
      <c r="AI479" s="55"/>
      <c r="AJ479" s="55"/>
      <c r="AK479" s="55"/>
    </row>
    <row r="480" spans="2:37" ht="15.75" customHeight="1">
      <c r="B480" s="55"/>
      <c r="C480" s="55"/>
      <c r="D480" s="55"/>
      <c r="E480" s="55"/>
      <c r="F480" s="55"/>
      <c r="G480" s="55"/>
      <c r="H480" s="399"/>
      <c r="I480" s="55"/>
      <c r="J480" s="55"/>
      <c r="K480" s="55"/>
      <c r="L480" s="399"/>
      <c r="M480" s="399"/>
      <c r="N480" s="55"/>
      <c r="O480" s="55"/>
      <c r="P480" s="55"/>
      <c r="Q480" s="399"/>
      <c r="R480" s="399"/>
      <c r="S480" s="55"/>
      <c r="T480" s="55"/>
      <c r="U480" s="55"/>
      <c r="V480" s="399"/>
      <c r="W480" s="399"/>
      <c r="X480" s="55"/>
      <c r="Y480" s="55"/>
      <c r="Z480" s="55"/>
      <c r="AA480" s="399"/>
      <c r="AB480" s="399"/>
      <c r="AC480" s="55"/>
      <c r="AD480" s="55"/>
      <c r="AE480" s="55"/>
      <c r="AF480" s="55"/>
      <c r="AG480" s="55"/>
      <c r="AH480" s="55"/>
      <c r="AI480" s="55"/>
      <c r="AJ480" s="55"/>
      <c r="AK480" s="55"/>
    </row>
    <row r="481" spans="2:37" ht="15.75" customHeight="1">
      <c r="B481" s="55"/>
      <c r="C481" s="55"/>
      <c r="D481" s="55"/>
      <c r="E481" s="55"/>
      <c r="F481" s="55"/>
      <c r="G481" s="55"/>
      <c r="H481" s="399"/>
      <c r="I481" s="55"/>
      <c r="J481" s="55"/>
      <c r="K481" s="55"/>
      <c r="L481" s="399"/>
      <c r="M481" s="399"/>
      <c r="N481" s="55"/>
      <c r="O481" s="55"/>
      <c r="P481" s="55"/>
      <c r="Q481" s="399"/>
      <c r="R481" s="399"/>
      <c r="S481" s="55"/>
      <c r="T481" s="55"/>
      <c r="U481" s="55"/>
      <c r="V481" s="399"/>
      <c r="W481" s="399"/>
      <c r="X481" s="55"/>
      <c r="Y481" s="55"/>
      <c r="Z481" s="55"/>
      <c r="AA481" s="399"/>
      <c r="AB481" s="399"/>
      <c r="AC481" s="55"/>
      <c r="AD481" s="55"/>
      <c r="AE481" s="55"/>
      <c r="AF481" s="55"/>
      <c r="AG481" s="55"/>
      <c r="AH481" s="55"/>
      <c r="AI481" s="55"/>
      <c r="AJ481" s="55"/>
      <c r="AK481" s="55"/>
    </row>
    <row r="482" spans="2:37" ht="15.75" customHeight="1">
      <c r="B482" s="55"/>
      <c r="C482" s="55"/>
      <c r="D482" s="55"/>
      <c r="E482" s="55"/>
      <c r="F482" s="55"/>
      <c r="G482" s="55"/>
      <c r="H482" s="399"/>
      <c r="I482" s="55"/>
      <c r="J482" s="55"/>
      <c r="K482" s="55"/>
      <c r="L482" s="399"/>
      <c r="M482" s="399"/>
      <c r="N482" s="55"/>
      <c r="O482" s="55"/>
      <c r="P482" s="55"/>
      <c r="Q482" s="399"/>
      <c r="R482" s="399"/>
      <c r="S482" s="55"/>
      <c r="T482" s="55"/>
      <c r="U482" s="55"/>
      <c r="V482" s="399"/>
      <c r="W482" s="399"/>
      <c r="X482" s="55"/>
      <c r="Y482" s="55"/>
      <c r="Z482" s="55"/>
      <c r="AA482" s="399"/>
      <c r="AB482" s="399"/>
      <c r="AC482" s="55"/>
      <c r="AD482" s="55"/>
      <c r="AE482" s="55"/>
      <c r="AF482" s="55"/>
      <c r="AG482" s="55"/>
      <c r="AH482" s="55"/>
      <c r="AI482" s="55"/>
      <c r="AJ482" s="55"/>
      <c r="AK482" s="55"/>
    </row>
    <row r="483" spans="2:37" ht="15.75" customHeight="1">
      <c r="B483" s="55"/>
      <c r="C483" s="55"/>
      <c r="D483" s="55"/>
      <c r="E483" s="55"/>
      <c r="F483" s="55"/>
      <c r="G483" s="55"/>
      <c r="H483" s="399"/>
      <c r="I483" s="55"/>
      <c r="J483" s="55"/>
      <c r="K483" s="55"/>
      <c r="L483" s="399"/>
      <c r="M483" s="399"/>
      <c r="N483" s="55"/>
      <c r="O483" s="55"/>
      <c r="P483" s="55"/>
      <c r="Q483" s="399"/>
      <c r="R483" s="399"/>
      <c r="S483" s="55"/>
      <c r="T483" s="55"/>
      <c r="U483" s="55"/>
      <c r="V483" s="399"/>
      <c r="W483" s="399"/>
      <c r="X483" s="55"/>
      <c r="Y483" s="55"/>
      <c r="Z483" s="55"/>
      <c r="AA483" s="399"/>
      <c r="AB483" s="399"/>
      <c r="AC483" s="55"/>
      <c r="AD483" s="55"/>
      <c r="AE483" s="55"/>
      <c r="AF483" s="55"/>
      <c r="AG483" s="55"/>
      <c r="AH483" s="55"/>
      <c r="AI483" s="55"/>
      <c r="AJ483" s="55"/>
      <c r="AK483" s="55"/>
    </row>
    <row r="484" spans="2:37" ht="15.75" customHeight="1">
      <c r="B484" s="55"/>
      <c r="C484" s="55"/>
      <c r="D484" s="55"/>
      <c r="E484" s="55"/>
      <c r="F484" s="55"/>
      <c r="G484" s="55"/>
      <c r="H484" s="399"/>
      <c r="I484" s="55"/>
      <c r="J484" s="55"/>
      <c r="K484" s="55"/>
      <c r="L484" s="399"/>
      <c r="M484" s="399"/>
      <c r="N484" s="55"/>
      <c r="O484" s="55"/>
      <c r="P484" s="55"/>
      <c r="Q484" s="399"/>
      <c r="R484" s="399"/>
      <c r="S484" s="55"/>
      <c r="T484" s="55"/>
      <c r="U484" s="55"/>
      <c r="V484" s="399"/>
      <c r="W484" s="399"/>
      <c r="X484" s="55"/>
      <c r="Y484" s="55"/>
      <c r="Z484" s="55"/>
      <c r="AA484" s="399"/>
      <c r="AB484" s="399"/>
      <c r="AC484" s="55"/>
      <c r="AD484" s="55"/>
      <c r="AE484" s="55"/>
      <c r="AF484" s="55"/>
      <c r="AG484" s="55"/>
      <c r="AH484" s="55"/>
      <c r="AI484" s="55"/>
      <c r="AJ484" s="55"/>
      <c r="AK484" s="55"/>
    </row>
    <row r="485" spans="2:37" ht="15.75" customHeight="1">
      <c r="B485" s="55"/>
      <c r="C485" s="55"/>
      <c r="D485" s="55"/>
      <c r="E485" s="55"/>
      <c r="F485" s="55"/>
      <c r="G485" s="55"/>
      <c r="H485" s="399"/>
      <c r="I485" s="55"/>
      <c r="J485" s="55"/>
      <c r="K485" s="55"/>
      <c r="L485" s="399"/>
      <c r="M485" s="399"/>
      <c r="N485" s="55"/>
      <c r="O485" s="55"/>
      <c r="P485" s="55"/>
      <c r="Q485" s="399"/>
      <c r="R485" s="399"/>
      <c r="S485" s="55"/>
      <c r="T485" s="55"/>
      <c r="U485" s="55"/>
      <c r="V485" s="399"/>
      <c r="W485" s="399"/>
      <c r="X485" s="55"/>
      <c r="Y485" s="55"/>
      <c r="Z485" s="55"/>
      <c r="AA485" s="399"/>
      <c r="AB485" s="399"/>
      <c r="AC485" s="55"/>
      <c r="AD485" s="55"/>
      <c r="AE485" s="55"/>
      <c r="AF485" s="55"/>
      <c r="AG485" s="55"/>
      <c r="AH485" s="55"/>
      <c r="AI485" s="55"/>
      <c r="AJ485" s="55"/>
      <c r="AK485" s="55"/>
    </row>
    <row r="486" spans="2:37" ht="15.75" customHeight="1">
      <c r="B486" s="55"/>
      <c r="C486" s="55"/>
      <c r="D486" s="55"/>
      <c r="E486" s="55"/>
      <c r="F486" s="55"/>
      <c r="G486" s="55"/>
      <c r="H486" s="399"/>
      <c r="I486" s="55"/>
      <c r="J486" s="55"/>
      <c r="K486" s="55"/>
      <c r="L486" s="399"/>
      <c r="M486" s="399"/>
      <c r="N486" s="55"/>
      <c r="O486" s="55"/>
      <c r="P486" s="55"/>
      <c r="Q486" s="399"/>
      <c r="R486" s="399"/>
      <c r="S486" s="55"/>
      <c r="T486" s="55"/>
      <c r="U486" s="55"/>
      <c r="V486" s="399"/>
      <c r="W486" s="399"/>
      <c r="X486" s="55"/>
      <c r="Y486" s="55"/>
      <c r="Z486" s="55"/>
      <c r="AA486" s="399"/>
      <c r="AB486" s="399"/>
      <c r="AC486" s="55"/>
      <c r="AD486" s="55"/>
      <c r="AE486" s="55"/>
      <c r="AF486" s="55"/>
      <c r="AG486" s="55"/>
      <c r="AH486" s="55"/>
      <c r="AI486" s="55"/>
      <c r="AJ486" s="55"/>
      <c r="AK486" s="55"/>
    </row>
    <row r="487" spans="2:37" ht="15.75" customHeight="1">
      <c r="B487" s="55"/>
      <c r="C487" s="55"/>
      <c r="D487" s="55"/>
      <c r="E487" s="55"/>
      <c r="F487" s="55"/>
      <c r="G487" s="55"/>
      <c r="H487" s="399"/>
      <c r="I487" s="55"/>
      <c r="J487" s="55"/>
      <c r="K487" s="55"/>
      <c r="L487" s="399"/>
      <c r="M487" s="399"/>
      <c r="N487" s="55"/>
      <c r="O487" s="55"/>
      <c r="P487" s="55"/>
      <c r="Q487" s="399"/>
      <c r="R487" s="399"/>
      <c r="S487" s="55"/>
      <c r="T487" s="55"/>
      <c r="U487" s="55"/>
      <c r="V487" s="399"/>
      <c r="W487" s="399"/>
      <c r="X487" s="55"/>
      <c r="Y487" s="55"/>
      <c r="Z487" s="55"/>
      <c r="AA487" s="399"/>
      <c r="AB487" s="399"/>
      <c r="AC487" s="55"/>
      <c r="AD487" s="55"/>
      <c r="AE487" s="55"/>
      <c r="AF487" s="55"/>
      <c r="AG487" s="55"/>
      <c r="AH487" s="55"/>
      <c r="AI487" s="55"/>
      <c r="AJ487" s="55"/>
      <c r="AK487" s="55"/>
    </row>
    <row r="488" spans="2:37" ht="15.75" customHeight="1">
      <c r="B488" s="55"/>
      <c r="C488" s="55"/>
      <c r="D488" s="55"/>
      <c r="E488" s="55"/>
      <c r="F488" s="55"/>
      <c r="G488" s="55"/>
      <c r="H488" s="399"/>
      <c r="I488" s="55"/>
      <c r="J488" s="55"/>
      <c r="K488" s="55"/>
      <c r="L488" s="399"/>
      <c r="M488" s="399"/>
      <c r="N488" s="55"/>
      <c r="O488" s="55"/>
      <c r="P488" s="55"/>
      <c r="Q488" s="399"/>
      <c r="R488" s="399"/>
      <c r="S488" s="55"/>
      <c r="T488" s="55"/>
      <c r="U488" s="55"/>
      <c r="V488" s="399"/>
      <c r="W488" s="399"/>
      <c r="X488" s="55"/>
      <c r="Y488" s="55"/>
      <c r="Z488" s="55"/>
      <c r="AA488" s="399"/>
      <c r="AB488" s="399"/>
      <c r="AC488" s="55"/>
      <c r="AD488" s="55"/>
      <c r="AE488" s="55"/>
      <c r="AF488" s="55"/>
      <c r="AG488" s="55"/>
      <c r="AH488" s="55"/>
      <c r="AI488" s="55"/>
      <c r="AJ488" s="55"/>
      <c r="AK488" s="55"/>
    </row>
    <row r="489" spans="2:37" ht="15.75" customHeight="1">
      <c r="B489" s="55"/>
      <c r="C489" s="55"/>
      <c r="D489" s="55"/>
      <c r="E489" s="55"/>
      <c r="F489" s="55"/>
      <c r="G489" s="55"/>
      <c r="H489" s="399"/>
      <c r="I489" s="55"/>
      <c r="J489" s="55"/>
      <c r="K489" s="55"/>
      <c r="L489" s="399"/>
      <c r="M489" s="399"/>
      <c r="N489" s="55"/>
      <c r="O489" s="55"/>
      <c r="P489" s="55"/>
      <c r="Q489" s="399"/>
      <c r="R489" s="399"/>
      <c r="S489" s="55"/>
      <c r="T489" s="55"/>
      <c r="U489" s="55"/>
      <c r="V489" s="399"/>
      <c r="W489" s="399"/>
      <c r="X489" s="55"/>
      <c r="Y489" s="55"/>
      <c r="Z489" s="55"/>
      <c r="AA489" s="399"/>
      <c r="AB489" s="399"/>
      <c r="AC489" s="55"/>
      <c r="AD489" s="55"/>
      <c r="AE489" s="55"/>
      <c r="AF489" s="55"/>
      <c r="AG489" s="55"/>
      <c r="AH489" s="55"/>
      <c r="AI489" s="55"/>
      <c r="AJ489" s="55"/>
      <c r="AK489" s="55"/>
    </row>
    <row r="490" spans="2:37" ht="15.75" customHeight="1">
      <c r="B490" s="55"/>
      <c r="C490" s="55"/>
      <c r="D490" s="55"/>
      <c r="E490" s="55"/>
      <c r="F490" s="55"/>
      <c r="G490" s="55"/>
      <c r="H490" s="399"/>
      <c r="I490" s="55"/>
      <c r="J490" s="55"/>
      <c r="K490" s="55"/>
      <c r="L490" s="399"/>
      <c r="M490" s="399"/>
      <c r="N490" s="55"/>
      <c r="O490" s="55"/>
      <c r="P490" s="55"/>
      <c r="Q490" s="399"/>
      <c r="R490" s="399"/>
      <c r="S490" s="55"/>
      <c r="T490" s="55"/>
      <c r="U490" s="55"/>
      <c r="V490" s="399"/>
      <c r="W490" s="399"/>
      <c r="X490" s="55"/>
      <c r="Y490" s="55"/>
      <c r="Z490" s="55"/>
      <c r="AA490" s="399"/>
      <c r="AB490" s="399"/>
      <c r="AC490" s="55"/>
      <c r="AD490" s="55"/>
      <c r="AE490" s="55"/>
      <c r="AF490" s="55"/>
      <c r="AG490" s="55"/>
      <c r="AH490" s="55"/>
      <c r="AI490" s="55"/>
      <c r="AJ490" s="55"/>
      <c r="AK490" s="55"/>
    </row>
    <row r="491" spans="2:37" ht="15.75" customHeight="1">
      <c r="B491" s="55"/>
      <c r="C491" s="55"/>
      <c r="D491" s="55"/>
      <c r="E491" s="55"/>
      <c r="F491" s="55"/>
      <c r="G491" s="55"/>
      <c r="H491" s="399"/>
      <c r="I491" s="55"/>
      <c r="J491" s="55"/>
      <c r="K491" s="55"/>
      <c r="L491" s="399"/>
      <c r="M491" s="399"/>
      <c r="N491" s="55"/>
      <c r="O491" s="55"/>
      <c r="P491" s="55"/>
      <c r="Q491" s="399"/>
      <c r="R491" s="399"/>
      <c r="S491" s="55"/>
      <c r="T491" s="55"/>
      <c r="U491" s="55"/>
      <c r="V491" s="399"/>
      <c r="W491" s="399"/>
      <c r="X491" s="55"/>
      <c r="Y491" s="55"/>
      <c r="Z491" s="55"/>
      <c r="AA491" s="399"/>
      <c r="AB491" s="399"/>
      <c r="AC491" s="55"/>
      <c r="AD491" s="55"/>
      <c r="AE491" s="55"/>
      <c r="AF491" s="55"/>
      <c r="AG491" s="55"/>
      <c r="AH491" s="55"/>
      <c r="AI491" s="55"/>
      <c r="AJ491" s="55"/>
      <c r="AK491" s="55"/>
    </row>
    <row r="492" spans="2:37" ht="15.75" customHeight="1">
      <c r="B492" s="55"/>
      <c r="C492" s="55"/>
      <c r="D492" s="55"/>
      <c r="E492" s="55"/>
      <c r="F492" s="55"/>
      <c r="G492" s="55"/>
      <c r="H492" s="399"/>
      <c r="I492" s="55"/>
      <c r="J492" s="55"/>
      <c r="K492" s="55"/>
      <c r="L492" s="399"/>
      <c r="M492" s="399"/>
      <c r="N492" s="55"/>
      <c r="O492" s="55"/>
      <c r="P492" s="55"/>
      <c r="Q492" s="399"/>
      <c r="R492" s="399"/>
      <c r="S492" s="55"/>
      <c r="T492" s="55"/>
      <c r="U492" s="55"/>
      <c r="V492" s="399"/>
      <c r="W492" s="399"/>
      <c r="X492" s="55"/>
      <c r="Y492" s="55"/>
      <c r="Z492" s="55"/>
      <c r="AA492" s="399"/>
      <c r="AB492" s="399"/>
      <c r="AC492" s="55"/>
      <c r="AD492" s="55"/>
      <c r="AE492" s="55"/>
      <c r="AF492" s="55"/>
      <c r="AG492" s="55"/>
      <c r="AH492" s="55"/>
      <c r="AI492" s="55"/>
      <c r="AJ492" s="55"/>
      <c r="AK492" s="55"/>
    </row>
    <row r="493" spans="2:37" ht="15.75" customHeight="1">
      <c r="B493" s="55"/>
      <c r="C493" s="55"/>
      <c r="D493" s="55"/>
      <c r="E493" s="55"/>
      <c r="F493" s="55"/>
      <c r="G493" s="55"/>
      <c r="H493" s="399"/>
      <c r="I493" s="55"/>
      <c r="J493" s="55"/>
      <c r="K493" s="55"/>
      <c r="L493" s="399"/>
      <c r="M493" s="399"/>
      <c r="N493" s="55"/>
      <c r="O493" s="55"/>
      <c r="P493" s="55"/>
      <c r="Q493" s="399"/>
      <c r="R493" s="399"/>
      <c r="S493" s="55"/>
      <c r="T493" s="55"/>
      <c r="U493" s="55"/>
      <c r="V493" s="399"/>
      <c r="W493" s="399"/>
      <c r="X493" s="55"/>
      <c r="Y493" s="55"/>
      <c r="Z493" s="55"/>
      <c r="AA493" s="399"/>
      <c r="AB493" s="399"/>
      <c r="AC493" s="55"/>
      <c r="AD493" s="55"/>
      <c r="AE493" s="55"/>
      <c r="AF493" s="55"/>
      <c r="AG493" s="55"/>
      <c r="AH493" s="55"/>
      <c r="AI493" s="55"/>
      <c r="AJ493" s="55"/>
      <c r="AK493" s="55"/>
    </row>
    <row r="494" spans="2:37" ht="15.75" customHeight="1">
      <c r="B494" s="55"/>
      <c r="C494" s="55"/>
      <c r="D494" s="55"/>
      <c r="E494" s="55"/>
      <c r="F494" s="55"/>
      <c r="G494" s="55"/>
      <c r="H494" s="399"/>
      <c r="I494" s="55"/>
      <c r="J494" s="55"/>
      <c r="K494" s="55"/>
      <c r="L494" s="399"/>
      <c r="M494" s="399"/>
      <c r="N494" s="55"/>
      <c r="O494" s="55"/>
      <c r="P494" s="55"/>
      <c r="Q494" s="399"/>
      <c r="R494" s="399"/>
      <c r="S494" s="55"/>
      <c r="T494" s="55"/>
      <c r="U494" s="55"/>
      <c r="V494" s="399"/>
      <c r="W494" s="399"/>
      <c r="X494" s="55"/>
      <c r="Y494" s="55"/>
      <c r="Z494" s="55"/>
      <c r="AA494" s="399"/>
      <c r="AB494" s="399"/>
      <c r="AC494" s="55"/>
      <c r="AD494" s="55"/>
      <c r="AE494" s="55"/>
      <c r="AF494" s="55"/>
      <c r="AG494" s="55"/>
      <c r="AH494" s="55"/>
      <c r="AI494" s="55"/>
      <c r="AJ494" s="55"/>
      <c r="AK494" s="55"/>
    </row>
    <row r="495" spans="2:37" ht="15.75" customHeight="1">
      <c r="B495" s="55"/>
      <c r="C495" s="55"/>
      <c r="D495" s="55"/>
      <c r="E495" s="55"/>
      <c r="F495" s="55"/>
      <c r="G495" s="55"/>
      <c r="H495" s="399"/>
      <c r="I495" s="55"/>
      <c r="J495" s="55"/>
      <c r="K495" s="55"/>
      <c r="L495" s="399"/>
      <c r="M495" s="399"/>
      <c r="N495" s="55"/>
      <c r="O495" s="55"/>
      <c r="P495" s="55"/>
      <c r="Q495" s="399"/>
      <c r="R495" s="399"/>
      <c r="S495" s="55"/>
      <c r="T495" s="55"/>
      <c r="U495" s="55"/>
      <c r="V495" s="399"/>
      <c r="W495" s="399"/>
      <c r="X495" s="55"/>
      <c r="Y495" s="55"/>
      <c r="Z495" s="55"/>
      <c r="AA495" s="399"/>
      <c r="AB495" s="399"/>
      <c r="AC495" s="55"/>
      <c r="AD495" s="55"/>
      <c r="AE495" s="55"/>
      <c r="AF495" s="55"/>
      <c r="AG495" s="55"/>
      <c r="AH495" s="55"/>
      <c r="AI495" s="55"/>
      <c r="AJ495" s="55"/>
      <c r="AK495" s="55"/>
    </row>
    <row r="496" spans="2:37" ht="15.75" customHeight="1">
      <c r="B496" s="55"/>
      <c r="C496" s="55"/>
      <c r="D496" s="55"/>
      <c r="E496" s="55"/>
      <c r="F496" s="55"/>
      <c r="G496" s="55"/>
      <c r="H496" s="399"/>
      <c r="I496" s="55"/>
      <c r="J496" s="55"/>
      <c r="K496" s="55"/>
      <c r="L496" s="399"/>
      <c r="M496" s="399"/>
      <c r="N496" s="55"/>
      <c r="O496" s="55"/>
      <c r="P496" s="55"/>
      <c r="Q496" s="399"/>
      <c r="R496" s="399"/>
      <c r="S496" s="55"/>
      <c r="T496" s="55"/>
      <c r="U496" s="55"/>
      <c r="V496" s="399"/>
      <c r="W496" s="399"/>
      <c r="X496" s="55"/>
      <c r="Y496" s="55"/>
      <c r="Z496" s="55"/>
      <c r="AA496" s="399"/>
      <c r="AB496" s="399"/>
      <c r="AC496" s="55"/>
      <c r="AD496" s="55"/>
      <c r="AE496" s="55"/>
      <c r="AF496" s="55"/>
      <c r="AG496" s="55"/>
      <c r="AH496" s="55"/>
      <c r="AI496" s="55"/>
      <c r="AJ496" s="55"/>
      <c r="AK496" s="55"/>
    </row>
    <row r="497" spans="2:37" ht="15.75" customHeight="1">
      <c r="B497" s="55"/>
      <c r="C497" s="55"/>
      <c r="D497" s="55"/>
      <c r="E497" s="55"/>
      <c r="F497" s="55"/>
      <c r="G497" s="55"/>
      <c r="H497" s="399"/>
      <c r="I497" s="55"/>
      <c r="J497" s="55"/>
      <c r="K497" s="55"/>
      <c r="L497" s="399"/>
      <c r="M497" s="399"/>
      <c r="N497" s="55"/>
      <c r="O497" s="55"/>
      <c r="P497" s="55"/>
      <c r="Q497" s="399"/>
      <c r="R497" s="399"/>
      <c r="S497" s="55"/>
      <c r="T497" s="55"/>
      <c r="U497" s="55"/>
      <c r="V497" s="399"/>
      <c r="W497" s="399"/>
      <c r="X497" s="55"/>
      <c r="Y497" s="55"/>
      <c r="Z497" s="55"/>
      <c r="AA497" s="399"/>
      <c r="AB497" s="399"/>
      <c r="AC497" s="55"/>
      <c r="AD497" s="55"/>
      <c r="AE497" s="55"/>
      <c r="AF497" s="55"/>
      <c r="AG497" s="55"/>
      <c r="AH497" s="55"/>
      <c r="AI497" s="55"/>
      <c r="AJ497" s="55"/>
      <c r="AK497" s="55"/>
    </row>
    <row r="498" spans="2:37" ht="15.75" customHeight="1">
      <c r="B498" s="55"/>
      <c r="C498" s="55"/>
      <c r="D498" s="55"/>
      <c r="E498" s="55"/>
      <c r="F498" s="55"/>
      <c r="G498" s="55"/>
      <c r="H498" s="399"/>
      <c r="I498" s="55"/>
      <c r="J498" s="55"/>
      <c r="K498" s="55"/>
      <c r="L498" s="399"/>
      <c r="M498" s="399"/>
      <c r="N498" s="55"/>
      <c r="O498" s="55"/>
      <c r="P498" s="55"/>
      <c r="Q498" s="399"/>
      <c r="R498" s="399"/>
      <c r="S498" s="55"/>
      <c r="T498" s="55"/>
      <c r="U498" s="55"/>
      <c r="V498" s="399"/>
      <c r="W498" s="399"/>
      <c r="X498" s="55"/>
      <c r="Y498" s="55"/>
      <c r="Z498" s="55"/>
      <c r="AA498" s="399"/>
      <c r="AB498" s="399"/>
      <c r="AC498" s="55"/>
      <c r="AD498" s="55"/>
      <c r="AE498" s="55"/>
      <c r="AF498" s="55"/>
      <c r="AG498" s="55"/>
      <c r="AH498" s="55"/>
      <c r="AI498" s="55"/>
      <c r="AJ498" s="55"/>
      <c r="AK498" s="55"/>
    </row>
    <row r="499" spans="2:37" ht="15.75" customHeight="1">
      <c r="B499" s="55"/>
      <c r="C499" s="55"/>
      <c r="D499" s="55"/>
      <c r="E499" s="55"/>
      <c r="F499" s="55"/>
      <c r="G499" s="55"/>
      <c r="H499" s="399"/>
      <c r="I499" s="55"/>
      <c r="J499" s="55"/>
      <c r="K499" s="55"/>
      <c r="L499" s="399"/>
      <c r="M499" s="399"/>
      <c r="N499" s="55"/>
      <c r="O499" s="55"/>
      <c r="P499" s="55"/>
      <c r="Q499" s="399"/>
      <c r="R499" s="399"/>
      <c r="S499" s="55"/>
      <c r="T499" s="55"/>
      <c r="U499" s="55"/>
      <c r="V499" s="399"/>
      <c r="W499" s="399"/>
      <c r="X499" s="55"/>
      <c r="Y499" s="55"/>
      <c r="Z499" s="55"/>
      <c r="AA499" s="399"/>
      <c r="AB499" s="399"/>
      <c r="AC499" s="55"/>
      <c r="AD499" s="55"/>
      <c r="AE499" s="55"/>
      <c r="AF499" s="55"/>
      <c r="AG499" s="55"/>
      <c r="AH499" s="55"/>
      <c r="AI499" s="55"/>
      <c r="AJ499" s="55"/>
      <c r="AK499" s="55"/>
    </row>
    <row r="500" spans="2:37" ht="15.75" customHeight="1">
      <c r="B500" s="55"/>
      <c r="C500" s="55"/>
      <c r="D500" s="55"/>
      <c r="E500" s="55"/>
      <c r="F500" s="55"/>
      <c r="G500" s="55"/>
      <c r="H500" s="399"/>
      <c r="I500" s="55"/>
      <c r="J500" s="55"/>
      <c r="K500" s="55"/>
      <c r="L500" s="399"/>
      <c r="M500" s="399"/>
      <c r="N500" s="55"/>
      <c r="O500" s="55"/>
      <c r="P500" s="55"/>
      <c r="Q500" s="399"/>
      <c r="R500" s="399"/>
      <c r="S500" s="55"/>
      <c r="T500" s="55"/>
      <c r="U500" s="55"/>
      <c r="V500" s="399"/>
      <c r="W500" s="399"/>
      <c r="X500" s="55"/>
      <c r="Y500" s="55"/>
      <c r="Z500" s="55"/>
      <c r="AA500" s="399"/>
      <c r="AB500" s="399"/>
      <c r="AC500" s="55"/>
      <c r="AD500" s="55"/>
      <c r="AE500" s="55"/>
      <c r="AF500" s="55"/>
      <c r="AG500" s="55"/>
      <c r="AH500" s="55"/>
      <c r="AI500" s="55"/>
      <c r="AJ500" s="55"/>
      <c r="AK500" s="55"/>
    </row>
    <row r="501" spans="2:37" ht="15.75" customHeight="1">
      <c r="B501" s="55"/>
      <c r="C501" s="55"/>
      <c r="D501" s="55"/>
      <c r="E501" s="55"/>
      <c r="F501" s="55"/>
      <c r="G501" s="55"/>
      <c r="H501" s="399"/>
      <c r="I501" s="55"/>
      <c r="J501" s="55"/>
      <c r="K501" s="55"/>
      <c r="L501" s="399"/>
      <c r="M501" s="399"/>
      <c r="N501" s="55"/>
      <c r="O501" s="55"/>
      <c r="P501" s="55"/>
      <c r="Q501" s="399"/>
      <c r="R501" s="399"/>
      <c r="S501" s="55"/>
      <c r="T501" s="55"/>
      <c r="U501" s="55"/>
      <c r="V501" s="399"/>
      <c r="W501" s="399"/>
      <c r="X501" s="55"/>
      <c r="Y501" s="55"/>
      <c r="Z501" s="55"/>
      <c r="AA501" s="399"/>
      <c r="AB501" s="399"/>
      <c r="AC501" s="55"/>
      <c r="AD501" s="55"/>
      <c r="AE501" s="55"/>
      <c r="AF501" s="55"/>
      <c r="AG501" s="55"/>
      <c r="AH501" s="55"/>
      <c r="AI501" s="55"/>
      <c r="AJ501" s="55"/>
      <c r="AK501" s="55"/>
    </row>
    <row r="502" spans="2:37" ht="15.75" customHeight="1">
      <c r="B502" s="55"/>
      <c r="C502" s="55"/>
      <c r="D502" s="55"/>
      <c r="E502" s="55"/>
      <c r="F502" s="55"/>
      <c r="G502" s="55"/>
      <c r="H502" s="399"/>
      <c r="I502" s="55"/>
      <c r="J502" s="55"/>
      <c r="K502" s="55"/>
      <c r="L502" s="399"/>
      <c r="M502" s="399"/>
      <c r="N502" s="55"/>
      <c r="O502" s="55"/>
      <c r="P502" s="55"/>
      <c r="Q502" s="399"/>
      <c r="R502" s="399"/>
      <c r="S502" s="55"/>
      <c r="T502" s="55"/>
      <c r="U502" s="55"/>
      <c r="V502" s="399"/>
      <c r="W502" s="399"/>
      <c r="X502" s="55"/>
      <c r="Y502" s="55"/>
      <c r="Z502" s="55"/>
      <c r="AA502" s="399"/>
      <c r="AB502" s="399"/>
      <c r="AC502" s="55"/>
      <c r="AD502" s="55"/>
      <c r="AE502" s="55"/>
      <c r="AF502" s="55"/>
      <c r="AG502" s="55"/>
      <c r="AH502" s="55"/>
      <c r="AI502" s="55"/>
      <c r="AJ502" s="55"/>
      <c r="AK502" s="55"/>
    </row>
    <row r="503" spans="2:37" ht="15.75" customHeight="1">
      <c r="B503" s="55"/>
      <c r="C503" s="55"/>
      <c r="D503" s="55"/>
      <c r="E503" s="55"/>
      <c r="F503" s="55"/>
      <c r="G503" s="55"/>
      <c r="H503" s="399"/>
      <c r="I503" s="55"/>
      <c r="J503" s="55"/>
      <c r="K503" s="55"/>
      <c r="L503" s="399"/>
      <c r="M503" s="399"/>
      <c r="N503" s="55"/>
      <c r="O503" s="55"/>
      <c r="P503" s="55"/>
      <c r="Q503" s="399"/>
      <c r="R503" s="399"/>
      <c r="S503" s="55"/>
      <c r="T503" s="55"/>
      <c r="U503" s="55"/>
      <c r="V503" s="399"/>
      <c r="W503" s="399"/>
      <c r="X503" s="55"/>
      <c r="Y503" s="55"/>
      <c r="Z503" s="55"/>
      <c r="AA503" s="399"/>
      <c r="AB503" s="399"/>
      <c r="AC503" s="55"/>
      <c r="AD503" s="55"/>
      <c r="AE503" s="55"/>
      <c r="AF503" s="55"/>
      <c r="AG503" s="55"/>
      <c r="AH503" s="55"/>
      <c r="AI503" s="55"/>
      <c r="AJ503" s="55"/>
      <c r="AK503" s="55"/>
    </row>
    <row r="504" spans="2:37" ht="15.75" customHeight="1">
      <c r="B504" s="55"/>
      <c r="C504" s="55"/>
      <c r="D504" s="55"/>
      <c r="E504" s="55"/>
      <c r="F504" s="55"/>
      <c r="G504" s="55"/>
      <c r="H504" s="399"/>
      <c r="I504" s="55"/>
      <c r="J504" s="55"/>
      <c r="K504" s="55"/>
      <c r="L504" s="399"/>
      <c r="M504" s="399"/>
      <c r="N504" s="55"/>
      <c r="O504" s="55"/>
      <c r="P504" s="55"/>
      <c r="Q504" s="399"/>
      <c r="R504" s="399"/>
      <c r="S504" s="55"/>
      <c r="T504" s="55"/>
      <c r="U504" s="55"/>
      <c r="V504" s="399"/>
      <c r="W504" s="399"/>
      <c r="X504" s="55"/>
      <c r="Y504" s="55"/>
      <c r="Z504" s="55"/>
      <c r="AA504" s="399"/>
      <c r="AB504" s="399"/>
      <c r="AC504" s="55"/>
      <c r="AD504" s="55"/>
      <c r="AE504" s="55"/>
      <c r="AF504" s="55"/>
      <c r="AG504" s="55"/>
      <c r="AH504" s="55"/>
      <c r="AI504" s="55"/>
      <c r="AJ504" s="55"/>
      <c r="AK504" s="55"/>
    </row>
    <row r="505" spans="2:37" ht="15.75" customHeight="1">
      <c r="B505" s="55"/>
      <c r="C505" s="55"/>
      <c r="D505" s="55"/>
      <c r="E505" s="55"/>
      <c r="F505" s="55"/>
      <c r="G505" s="55"/>
      <c r="H505" s="399"/>
      <c r="I505" s="55"/>
      <c r="J505" s="55"/>
      <c r="K505" s="55"/>
      <c r="L505" s="399"/>
      <c r="M505" s="399"/>
      <c r="N505" s="55"/>
      <c r="O505" s="55"/>
      <c r="P505" s="55"/>
      <c r="Q505" s="399"/>
      <c r="R505" s="399"/>
      <c r="S505" s="55"/>
      <c r="T505" s="55"/>
      <c r="U505" s="55"/>
      <c r="V505" s="399"/>
      <c r="W505" s="399"/>
      <c r="X505" s="55"/>
      <c r="Y505" s="55"/>
      <c r="Z505" s="55"/>
      <c r="AA505" s="399"/>
      <c r="AB505" s="399"/>
      <c r="AC505" s="55"/>
      <c r="AD505" s="55"/>
      <c r="AE505" s="55"/>
      <c r="AF505" s="55"/>
      <c r="AG505" s="55"/>
      <c r="AH505" s="55"/>
      <c r="AI505" s="55"/>
      <c r="AJ505" s="55"/>
      <c r="AK505" s="55"/>
    </row>
    <row r="506" spans="2:37" ht="15.75" customHeight="1">
      <c r="B506" s="55"/>
      <c r="C506" s="55"/>
      <c r="D506" s="55"/>
      <c r="E506" s="55"/>
      <c r="F506" s="55"/>
      <c r="G506" s="55"/>
      <c r="H506" s="399"/>
      <c r="I506" s="55"/>
      <c r="J506" s="55"/>
      <c r="K506" s="55"/>
      <c r="L506" s="399"/>
      <c r="M506" s="399"/>
      <c r="N506" s="55"/>
      <c r="O506" s="55"/>
      <c r="P506" s="55"/>
      <c r="Q506" s="399"/>
      <c r="R506" s="399"/>
      <c r="S506" s="55"/>
      <c r="T506" s="55"/>
      <c r="U506" s="55"/>
      <c r="V506" s="399"/>
      <c r="W506" s="399"/>
      <c r="X506" s="55"/>
      <c r="Y506" s="55"/>
      <c r="Z506" s="55"/>
      <c r="AA506" s="399"/>
      <c r="AB506" s="399"/>
      <c r="AC506" s="55"/>
      <c r="AD506" s="55"/>
      <c r="AE506" s="55"/>
      <c r="AF506" s="55"/>
      <c r="AG506" s="55"/>
      <c r="AH506" s="55"/>
      <c r="AI506" s="55"/>
      <c r="AJ506" s="55"/>
      <c r="AK506" s="55"/>
    </row>
    <row r="507" spans="2:37" ht="15.75" customHeight="1">
      <c r="B507" s="55"/>
      <c r="C507" s="55"/>
      <c r="D507" s="55"/>
      <c r="E507" s="55"/>
      <c r="F507" s="55"/>
      <c r="G507" s="55"/>
      <c r="H507" s="399"/>
      <c r="I507" s="55"/>
      <c r="J507" s="55"/>
      <c r="K507" s="55"/>
      <c r="L507" s="399"/>
      <c r="M507" s="399"/>
      <c r="N507" s="55"/>
      <c r="O507" s="55"/>
      <c r="P507" s="55"/>
      <c r="Q507" s="399"/>
      <c r="R507" s="399"/>
      <c r="S507" s="55"/>
      <c r="T507" s="55"/>
      <c r="U507" s="55"/>
      <c r="V507" s="399"/>
      <c r="W507" s="399"/>
      <c r="X507" s="55"/>
      <c r="Y507" s="55"/>
      <c r="Z507" s="55"/>
      <c r="AA507" s="399"/>
      <c r="AB507" s="399"/>
      <c r="AC507" s="55"/>
      <c r="AD507" s="55"/>
      <c r="AE507" s="55"/>
      <c r="AF507" s="55"/>
      <c r="AG507" s="55"/>
      <c r="AH507" s="55"/>
      <c r="AI507" s="55"/>
      <c r="AJ507" s="55"/>
      <c r="AK507" s="55"/>
    </row>
    <row r="508" spans="2:37" ht="15.75" customHeight="1">
      <c r="B508" s="55"/>
      <c r="C508" s="55"/>
      <c r="D508" s="55"/>
      <c r="E508" s="55"/>
      <c r="F508" s="55"/>
      <c r="G508" s="55"/>
      <c r="H508" s="399"/>
      <c r="I508" s="55"/>
      <c r="J508" s="55"/>
      <c r="K508" s="55"/>
      <c r="L508" s="399"/>
      <c r="M508" s="399"/>
      <c r="N508" s="55"/>
      <c r="O508" s="55"/>
      <c r="P508" s="55"/>
      <c r="Q508" s="399"/>
      <c r="R508" s="399"/>
      <c r="S508" s="55"/>
      <c r="T508" s="55"/>
      <c r="U508" s="55"/>
      <c r="V508" s="399"/>
      <c r="W508" s="399"/>
      <c r="X508" s="55"/>
      <c r="Y508" s="55"/>
      <c r="Z508" s="55"/>
      <c r="AA508" s="399"/>
      <c r="AB508" s="399"/>
      <c r="AC508" s="55"/>
      <c r="AD508" s="55"/>
      <c r="AE508" s="55"/>
      <c r="AF508" s="55"/>
      <c r="AG508" s="55"/>
      <c r="AH508" s="55"/>
      <c r="AI508" s="55"/>
      <c r="AJ508" s="55"/>
      <c r="AK508" s="55"/>
    </row>
    <row r="509" spans="2:37" ht="15.75" customHeight="1">
      <c r="B509" s="55"/>
      <c r="C509" s="55"/>
      <c r="D509" s="55"/>
      <c r="E509" s="55"/>
      <c r="F509" s="55"/>
      <c r="G509" s="55"/>
      <c r="H509" s="399"/>
      <c r="I509" s="55"/>
      <c r="J509" s="55"/>
      <c r="K509" s="55"/>
      <c r="L509" s="399"/>
      <c r="M509" s="399"/>
      <c r="N509" s="55"/>
      <c r="O509" s="55"/>
      <c r="P509" s="55"/>
      <c r="Q509" s="399"/>
      <c r="R509" s="399"/>
      <c r="S509" s="55"/>
      <c r="T509" s="55"/>
      <c r="U509" s="55"/>
      <c r="V509" s="399"/>
      <c r="W509" s="399"/>
      <c r="X509" s="55"/>
      <c r="Y509" s="55"/>
      <c r="Z509" s="55"/>
      <c r="AA509" s="399"/>
      <c r="AB509" s="399"/>
      <c r="AC509" s="55"/>
      <c r="AD509" s="55"/>
      <c r="AE509" s="55"/>
      <c r="AF509" s="55"/>
      <c r="AG509" s="55"/>
      <c r="AH509" s="55"/>
      <c r="AI509" s="55"/>
      <c r="AJ509" s="55"/>
      <c r="AK509" s="55"/>
    </row>
    <row r="510" spans="2:37" ht="15.75" customHeight="1">
      <c r="B510" s="55"/>
      <c r="C510" s="55"/>
      <c r="D510" s="55"/>
      <c r="E510" s="55"/>
      <c r="F510" s="55"/>
      <c r="G510" s="55"/>
      <c r="H510" s="399"/>
      <c r="I510" s="55"/>
      <c r="J510" s="55"/>
      <c r="K510" s="55"/>
      <c r="L510" s="399"/>
      <c r="M510" s="399"/>
      <c r="N510" s="55"/>
      <c r="O510" s="55"/>
      <c r="P510" s="55"/>
      <c r="Q510" s="399"/>
      <c r="R510" s="399"/>
      <c r="S510" s="55"/>
      <c r="T510" s="55"/>
      <c r="U510" s="55"/>
      <c r="V510" s="399"/>
      <c r="W510" s="399"/>
      <c r="X510" s="55"/>
      <c r="Y510" s="55"/>
      <c r="Z510" s="55"/>
      <c r="AA510" s="399"/>
      <c r="AB510" s="399"/>
      <c r="AC510" s="55"/>
      <c r="AD510" s="55"/>
      <c r="AE510" s="55"/>
      <c r="AF510" s="55"/>
      <c r="AG510" s="55"/>
      <c r="AH510" s="55"/>
      <c r="AI510" s="55"/>
      <c r="AJ510" s="55"/>
      <c r="AK510" s="55"/>
    </row>
    <row r="511" spans="2:37" ht="15.75" customHeight="1">
      <c r="B511" s="55"/>
      <c r="C511" s="55"/>
      <c r="D511" s="55"/>
      <c r="E511" s="55"/>
      <c r="F511" s="55"/>
      <c r="G511" s="55"/>
      <c r="H511" s="399"/>
      <c r="I511" s="55"/>
      <c r="J511" s="55"/>
      <c r="K511" s="55"/>
      <c r="L511" s="399"/>
      <c r="M511" s="399"/>
      <c r="N511" s="55"/>
      <c r="O511" s="55"/>
      <c r="P511" s="55"/>
      <c r="Q511" s="399"/>
      <c r="R511" s="399"/>
      <c r="S511" s="55"/>
      <c r="T511" s="55"/>
      <c r="U511" s="55"/>
      <c r="V511" s="399"/>
      <c r="W511" s="399"/>
      <c r="X511" s="55"/>
      <c r="Y511" s="55"/>
      <c r="Z511" s="55"/>
      <c r="AA511" s="399"/>
      <c r="AB511" s="399"/>
      <c r="AC511" s="55"/>
      <c r="AD511" s="55"/>
      <c r="AE511" s="55"/>
      <c r="AF511" s="55"/>
      <c r="AG511" s="55"/>
      <c r="AH511" s="55"/>
      <c r="AI511" s="55"/>
      <c r="AJ511" s="55"/>
      <c r="AK511" s="55"/>
    </row>
    <row r="512" spans="2:37" ht="15.75" customHeight="1">
      <c r="B512" s="55"/>
      <c r="C512" s="55"/>
      <c r="D512" s="55"/>
      <c r="E512" s="55"/>
      <c r="F512" s="55"/>
      <c r="G512" s="55"/>
      <c r="H512" s="399"/>
      <c r="I512" s="55"/>
      <c r="J512" s="55"/>
      <c r="K512" s="55"/>
      <c r="L512" s="399"/>
      <c r="M512" s="399"/>
      <c r="N512" s="55"/>
      <c r="O512" s="55"/>
      <c r="P512" s="55"/>
      <c r="Q512" s="399"/>
      <c r="R512" s="399"/>
      <c r="S512" s="55"/>
      <c r="T512" s="55"/>
      <c r="U512" s="55"/>
      <c r="V512" s="399"/>
      <c r="W512" s="399"/>
      <c r="X512" s="55"/>
      <c r="Y512" s="55"/>
      <c r="Z512" s="55"/>
      <c r="AA512" s="399"/>
      <c r="AB512" s="399"/>
      <c r="AC512" s="55"/>
      <c r="AD512" s="55"/>
      <c r="AE512" s="55"/>
      <c r="AF512" s="55"/>
      <c r="AG512" s="55"/>
      <c r="AH512" s="55"/>
      <c r="AI512" s="55"/>
      <c r="AJ512" s="55"/>
      <c r="AK512" s="55"/>
    </row>
    <row r="513" spans="2:37" ht="15.75" customHeight="1">
      <c r="B513" s="55"/>
      <c r="C513" s="55"/>
      <c r="D513" s="55"/>
      <c r="E513" s="55"/>
      <c r="F513" s="55"/>
      <c r="G513" s="55"/>
      <c r="H513" s="399"/>
      <c r="I513" s="55"/>
      <c r="J513" s="55"/>
      <c r="K513" s="55"/>
      <c r="L513" s="399"/>
      <c r="M513" s="399"/>
      <c r="N513" s="55"/>
      <c r="O513" s="55"/>
      <c r="P513" s="55"/>
      <c r="Q513" s="399"/>
      <c r="R513" s="399"/>
      <c r="S513" s="55"/>
      <c r="T513" s="55"/>
      <c r="U513" s="55"/>
      <c r="V513" s="399"/>
      <c r="W513" s="399"/>
      <c r="X513" s="55"/>
      <c r="Y513" s="55"/>
      <c r="Z513" s="55"/>
      <c r="AA513" s="399"/>
      <c r="AB513" s="399"/>
      <c r="AC513" s="55"/>
      <c r="AD513" s="55"/>
      <c r="AE513" s="55"/>
      <c r="AF513" s="55"/>
      <c r="AG513" s="55"/>
      <c r="AH513" s="55"/>
      <c r="AI513" s="55"/>
      <c r="AJ513" s="55"/>
      <c r="AK513" s="55"/>
    </row>
    <row r="514" spans="2:37" ht="15.75" customHeight="1">
      <c r="B514" s="55"/>
      <c r="C514" s="55"/>
      <c r="D514" s="55"/>
      <c r="E514" s="55"/>
      <c r="F514" s="55"/>
      <c r="G514" s="55"/>
      <c r="H514" s="399"/>
      <c r="I514" s="55"/>
      <c r="J514" s="55"/>
      <c r="K514" s="55"/>
      <c r="L514" s="399"/>
      <c r="M514" s="399"/>
      <c r="N514" s="55"/>
      <c r="O514" s="55"/>
      <c r="P514" s="55"/>
      <c r="Q514" s="399"/>
      <c r="R514" s="399"/>
      <c r="S514" s="55"/>
      <c r="T514" s="55"/>
      <c r="U514" s="55"/>
      <c r="V514" s="399"/>
      <c r="W514" s="399"/>
      <c r="X514" s="55"/>
      <c r="Y514" s="55"/>
      <c r="Z514" s="55"/>
      <c r="AA514" s="399"/>
      <c r="AB514" s="399"/>
      <c r="AC514" s="55"/>
      <c r="AD514" s="55"/>
      <c r="AE514" s="55"/>
      <c r="AF514" s="55"/>
      <c r="AG514" s="55"/>
      <c r="AH514" s="55"/>
      <c r="AI514" s="55"/>
      <c r="AJ514" s="55"/>
      <c r="AK514" s="55"/>
    </row>
    <row r="515" spans="2:37" ht="15.75" customHeight="1">
      <c r="B515" s="55"/>
      <c r="C515" s="55"/>
      <c r="D515" s="55"/>
      <c r="E515" s="55"/>
      <c r="F515" s="55"/>
      <c r="G515" s="55"/>
      <c r="H515" s="399"/>
      <c r="I515" s="55"/>
      <c r="J515" s="55"/>
      <c r="K515" s="55"/>
      <c r="L515" s="399"/>
      <c r="M515" s="399"/>
      <c r="N515" s="55"/>
      <c r="O515" s="55"/>
      <c r="P515" s="55"/>
      <c r="Q515" s="399"/>
      <c r="R515" s="399"/>
      <c r="S515" s="55"/>
      <c r="T515" s="55"/>
      <c r="U515" s="55"/>
      <c r="V515" s="399"/>
      <c r="W515" s="399"/>
      <c r="X515" s="55"/>
      <c r="Y515" s="55"/>
      <c r="Z515" s="55"/>
      <c r="AA515" s="399"/>
      <c r="AB515" s="399"/>
      <c r="AC515" s="55"/>
      <c r="AD515" s="55"/>
      <c r="AE515" s="55"/>
      <c r="AF515" s="55"/>
      <c r="AG515" s="55"/>
      <c r="AH515" s="55"/>
      <c r="AI515" s="55"/>
      <c r="AJ515" s="55"/>
      <c r="AK515" s="55"/>
    </row>
    <row r="516" spans="2:37" ht="15.75" customHeight="1">
      <c r="B516" s="55"/>
      <c r="C516" s="55"/>
      <c r="D516" s="55"/>
      <c r="E516" s="55"/>
      <c r="F516" s="55"/>
      <c r="G516" s="55"/>
      <c r="H516" s="399"/>
      <c r="I516" s="55"/>
      <c r="J516" s="55"/>
      <c r="K516" s="55"/>
      <c r="L516" s="399"/>
      <c r="M516" s="399"/>
      <c r="N516" s="55"/>
      <c r="O516" s="55"/>
      <c r="P516" s="55"/>
      <c r="Q516" s="399"/>
      <c r="R516" s="399"/>
      <c r="S516" s="55"/>
      <c r="T516" s="55"/>
      <c r="U516" s="55"/>
      <c r="V516" s="399"/>
      <c r="W516" s="399"/>
      <c r="X516" s="55"/>
      <c r="Y516" s="55"/>
      <c r="Z516" s="55"/>
      <c r="AA516" s="399"/>
      <c r="AB516" s="399"/>
      <c r="AC516" s="55"/>
      <c r="AD516" s="55"/>
      <c r="AE516" s="55"/>
      <c r="AF516" s="55"/>
      <c r="AG516" s="55"/>
      <c r="AH516" s="55"/>
      <c r="AI516" s="55"/>
      <c r="AJ516" s="55"/>
      <c r="AK516" s="55"/>
    </row>
    <row r="517" spans="2:37" ht="15.75" customHeight="1">
      <c r="B517" s="55"/>
      <c r="C517" s="55"/>
      <c r="D517" s="55"/>
      <c r="E517" s="55"/>
      <c r="F517" s="55"/>
      <c r="G517" s="55"/>
      <c r="H517" s="399"/>
      <c r="I517" s="55"/>
      <c r="J517" s="55"/>
      <c r="K517" s="55"/>
      <c r="L517" s="399"/>
      <c r="M517" s="399"/>
      <c r="N517" s="55"/>
      <c r="O517" s="55"/>
      <c r="P517" s="55"/>
      <c r="Q517" s="399"/>
      <c r="R517" s="399"/>
      <c r="S517" s="55"/>
      <c r="T517" s="55"/>
      <c r="U517" s="55"/>
      <c r="V517" s="399"/>
      <c r="W517" s="399"/>
      <c r="X517" s="55"/>
      <c r="Y517" s="55"/>
      <c r="Z517" s="55"/>
      <c r="AA517" s="399"/>
      <c r="AB517" s="399"/>
      <c r="AC517" s="55"/>
      <c r="AD517" s="55"/>
      <c r="AE517" s="55"/>
      <c r="AF517" s="55"/>
      <c r="AG517" s="55"/>
      <c r="AH517" s="55"/>
      <c r="AI517" s="55"/>
      <c r="AJ517" s="55"/>
      <c r="AK517" s="55"/>
    </row>
    <row r="518" spans="2:37" ht="15.75" customHeight="1">
      <c r="B518" s="55"/>
      <c r="C518" s="55"/>
      <c r="D518" s="55"/>
      <c r="E518" s="55"/>
      <c r="F518" s="55"/>
      <c r="G518" s="55"/>
      <c r="H518" s="399"/>
      <c r="I518" s="55"/>
      <c r="J518" s="55"/>
      <c r="K518" s="55"/>
      <c r="L518" s="399"/>
      <c r="M518" s="399"/>
      <c r="N518" s="55"/>
      <c r="O518" s="55"/>
      <c r="P518" s="55"/>
      <c r="Q518" s="399"/>
      <c r="R518" s="399"/>
      <c r="S518" s="55"/>
      <c r="T518" s="55"/>
      <c r="U518" s="55"/>
      <c r="V518" s="399"/>
      <c r="W518" s="399"/>
      <c r="X518" s="55"/>
      <c r="Y518" s="55"/>
      <c r="Z518" s="55"/>
      <c r="AA518" s="399"/>
      <c r="AB518" s="399"/>
      <c r="AC518" s="55"/>
      <c r="AD518" s="55"/>
      <c r="AE518" s="55"/>
      <c r="AF518" s="55"/>
      <c r="AG518" s="55"/>
      <c r="AH518" s="55"/>
      <c r="AI518" s="55"/>
      <c r="AJ518" s="55"/>
      <c r="AK518" s="55"/>
    </row>
    <row r="519" spans="2:37" ht="15.75" customHeight="1">
      <c r="B519" s="55"/>
      <c r="C519" s="55"/>
      <c r="D519" s="55"/>
      <c r="E519" s="55"/>
      <c r="F519" s="55"/>
      <c r="G519" s="55"/>
      <c r="H519" s="399"/>
      <c r="I519" s="55"/>
      <c r="J519" s="55"/>
      <c r="K519" s="55"/>
      <c r="L519" s="399"/>
      <c r="M519" s="399"/>
      <c r="N519" s="55"/>
      <c r="O519" s="55"/>
      <c r="P519" s="55"/>
      <c r="Q519" s="399"/>
      <c r="R519" s="399"/>
      <c r="S519" s="55"/>
      <c r="T519" s="55"/>
      <c r="U519" s="55"/>
      <c r="V519" s="399"/>
      <c r="W519" s="399"/>
      <c r="X519" s="55"/>
      <c r="Y519" s="55"/>
      <c r="Z519" s="55"/>
      <c r="AA519" s="399"/>
      <c r="AB519" s="399"/>
      <c r="AC519" s="55"/>
      <c r="AD519" s="55"/>
      <c r="AE519" s="55"/>
      <c r="AF519" s="55"/>
      <c r="AG519" s="55"/>
      <c r="AH519" s="55"/>
      <c r="AI519" s="55"/>
      <c r="AJ519" s="55"/>
      <c r="AK519" s="55"/>
    </row>
    <row r="520" spans="2:37" ht="15.75" customHeight="1">
      <c r="B520" s="55"/>
      <c r="C520" s="55"/>
      <c r="D520" s="55"/>
      <c r="E520" s="55"/>
      <c r="F520" s="55"/>
      <c r="G520" s="55"/>
      <c r="H520" s="399"/>
      <c r="I520" s="55"/>
      <c r="J520" s="55"/>
      <c r="K520" s="55"/>
      <c r="L520" s="399"/>
      <c r="M520" s="399"/>
      <c r="N520" s="55"/>
      <c r="O520" s="55"/>
      <c r="P520" s="55"/>
      <c r="Q520" s="399"/>
      <c r="R520" s="399"/>
      <c r="S520" s="55"/>
      <c r="T520" s="55"/>
      <c r="U520" s="55"/>
      <c r="V520" s="399"/>
      <c r="W520" s="399"/>
      <c r="X520" s="55"/>
      <c r="Y520" s="55"/>
      <c r="Z520" s="55"/>
      <c r="AA520" s="399"/>
      <c r="AB520" s="399"/>
      <c r="AC520" s="55"/>
      <c r="AD520" s="55"/>
      <c r="AE520" s="55"/>
      <c r="AF520" s="55"/>
      <c r="AG520" s="55"/>
      <c r="AH520" s="55"/>
      <c r="AI520" s="55"/>
      <c r="AJ520" s="55"/>
      <c r="AK520" s="55"/>
    </row>
    <row r="521" spans="2:37" ht="15.75" customHeight="1">
      <c r="B521" s="55"/>
      <c r="C521" s="55"/>
      <c r="D521" s="55"/>
      <c r="E521" s="55"/>
      <c r="F521" s="55"/>
      <c r="G521" s="55"/>
      <c r="H521" s="399"/>
      <c r="I521" s="55"/>
      <c r="J521" s="55"/>
      <c r="K521" s="55"/>
      <c r="L521" s="399"/>
      <c r="M521" s="399"/>
      <c r="N521" s="55"/>
      <c r="O521" s="55"/>
      <c r="P521" s="55"/>
      <c r="Q521" s="399"/>
      <c r="R521" s="399"/>
      <c r="S521" s="55"/>
      <c r="T521" s="55"/>
      <c r="U521" s="55"/>
      <c r="V521" s="399"/>
      <c r="W521" s="399"/>
      <c r="X521" s="55"/>
      <c r="Y521" s="55"/>
      <c r="Z521" s="55"/>
      <c r="AA521" s="399"/>
      <c r="AB521" s="399"/>
      <c r="AC521" s="55"/>
      <c r="AD521" s="55"/>
      <c r="AE521" s="55"/>
      <c r="AF521" s="55"/>
      <c r="AG521" s="55"/>
      <c r="AH521" s="55"/>
      <c r="AI521" s="55"/>
      <c r="AJ521" s="55"/>
      <c r="AK521" s="55"/>
    </row>
    <row r="522" spans="2:37" ht="15.75" customHeight="1">
      <c r="B522" s="55"/>
      <c r="C522" s="55"/>
      <c r="D522" s="55"/>
      <c r="E522" s="55"/>
      <c r="F522" s="55"/>
      <c r="G522" s="55"/>
      <c r="H522" s="399"/>
      <c r="I522" s="55"/>
      <c r="J522" s="55"/>
      <c r="K522" s="55"/>
      <c r="L522" s="399"/>
      <c r="M522" s="399"/>
      <c r="N522" s="55"/>
      <c r="O522" s="55"/>
      <c r="P522" s="55"/>
      <c r="Q522" s="399"/>
      <c r="R522" s="399"/>
      <c r="S522" s="55"/>
      <c r="T522" s="55"/>
      <c r="U522" s="55"/>
      <c r="V522" s="399"/>
      <c r="W522" s="399"/>
      <c r="X522" s="55"/>
      <c r="Y522" s="55"/>
      <c r="Z522" s="55"/>
      <c r="AA522" s="399"/>
      <c r="AB522" s="399"/>
      <c r="AC522" s="55"/>
      <c r="AD522" s="55"/>
      <c r="AE522" s="55"/>
      <c r="AF522" s="55"/>
      <c r="AG522" s="55"/>
      <c r="AH522" s="55"/>
      <c r="AI522" s="55"/>
      <c r="AJ522" s="55"/>
      <c r="AK522" s="55"/>
    </row>
    <row r="523" spans="2:37" ht="15.75" customHeight="1">
      <c r="B523" s="55"/>
      <c r="C523" s="55"/>
      <c r="D523" s="55"/>
      <c r="E523" s="55"/>
      <c r="F523" s="55"/>
      <c r="G523" s="55"/>
      <c r="H523" s="399"/>
      <c r="I523" s="55"/>
      <c r="J523" s="55"/>
      <c r="K523" s="55"/>
      <c r="L523" s="399"/>
      <c r="M523" s="399"/>
      <c r="N523" s="55"/>
      <c r="O523" s="55"/>
      <c r="P523" s="55"/>
      <c r="Q523" s="399"/>
      <c r="R523" s="399"/>
      <c r="S523" s="55"/>
      <c r="T523" s="55"/>
      <c r="U523" s="55"/>
      <c r="V523" s="399"/>
      <c r="W523" s="399"/>
      <c r="X523" s="55"/>
      <c r="Y523" s="55"/>
      <c r="Z523" s="55"/>
      <c r="AA523" s="399"/>
      <c r="AB523" s="399"/>
      <c r="AC523" s="55"/>
      <c r="AD523" s="55"/>
      <c r="AE523" s="55"/>
      <c r="AF523" s="55"/>
      <c r="AG523" s="55"/>
      <c r="AH523" s="55"/>
      <c r="AI523" s="55"/>
      <c r="AJ523" s="55"/>
      <c r="AK523" s="55"/>
    </row>
    <row r="524" spans="2:37" ht="15.75" customHeight="1">
      <c r="B524" s="55"/>
      <c r="C524" s="55"/>
      <c r="D524" s="55"/>
      <c r="E524" s="55"/>
      <c r="F524" s="55"/>
      <c r="G524" s="55"/>
      <c r="H524" s="399"/>
      <c r="I524" s="55"/>
      <c r="J524" s="55"/>
      <c r="K524" s="55"/>
      <c r="L524" s="399"/>
      <c r="M524" s="399"/>
      <c r="N524" s="55"/>
      <c r="O524" s="55"/>
      <c r="P524" s="55"/>
      <c r="Q524" s="399"/>
      <c r="R524" s="399"/>
      <c r="S524" s="55"/>
      <c r="T524" s="55"/>
      <c r="U524" s="55"/>
      <c r="V524" s="399"/>
      <c r="W524" s="399"/>
      <c r="X524" s="55"/>
      <c r="Y524" s="55"/>
      <c r="Z524" s="55"/>
      <c r="AA524" s="399"/>
      <c r="AB524" s="399"/>
      <c r="AC524" s="55"/>
      <c r="AD524" s="55"/>
      <c r="AE524" s="55"/>
      <c r="AF524" s="55"/>
      <c r="AG524" s="55"/>
      <c r="AH524" s="55"/>
      <c r="AI524" s="55"/>
      <c r="AJ524" s="55"/>
      <c r="AK524" s="55"/>
    </row>
    <row r="525" spans="2:37" ht="15.75" customHeight="1">
      <c r="B525" s="55"/>
      <c r="C525" s="55"/>
      <c r="D525" s="55"/>
      <c r="E525" s="55"/>
      <c r="F525" s="55"/>
      <c r="G525" s="55"/>
      <c r="H525" s="399"/>
      <c r="I525" s="55"/>
      <c r="J525" s="55"/>
      <c r="K525" s="55"/>
      <c r="L525" s="399"/>
      <c r="M525" s="399"/>
      <c r="N525" s="55"/>
      <c r="O525" s="55"/>
      <c r="P525" s="55"/>
      <c r="Q525" s="399"/>
      <c r="R525" s="399"/>
      <c r="S525" s="55"/>
      <c r="T525" s="55"/>
      <c r="U525" s="55"/>
      <c r="V525" s="399"/>
      <c r="W525" s="399"/>
      <c r="X525" s="55"/>
      <c r="Y525" s="55"/>
      <c r="Z525" s="55"/>
      <c r="AA525" s="399"/>
      <c r="AB525" s="399"/>
      <c r="AC525" s="55"/>
      <c r="AD525" s="55"/>
      <c r="AE525" s="55"/>
      <c r="AF525" s="55"/>
      <c r="AG525" s="55"/>
      <c r="AH525" s="55"/>
      <c r="AI525" s="55"/>
      <c r="AJ525" s="55"/>
      <c r="AK525" s="55"/>
    </row>
    <row r="526" spans="2:37" ht="15.75" customHeight="1">
      <c r="B526" s="55"/>
      <c r="C526" s="55"/>
      <c r="D526" s="55"/>
      <c r="E526" s="55"/>
      <c r="F526" s="55"/>
      <c r="G526" s="55"/>
      <c r="H526" s="399"/>
      <c r="I526" s="55"/>
      <c r="J526" s="55"/>
      <c r="K526" s="55"/>
      <c r="L526" s="399"/>
      <c r="M526" s="399"/>
      <c r="N526" s="55"/>
      <c r="O526" s="55"/>
      <c r="P526" s="55"/>
      <c r="Q526" s="399"/>
      <c r="R526" s="399"/>
      <c r="S526" s="55"/>
      <c r="T526" s="55"/>
      <c r="U526" s="55"/>
      <c r="V526" s="399"/>
      <c r="W526" s="399"/>
      <c r="X526" s="55"/>
      <c r="Y526" s="55"/>
      <c r="Z526" s="55"/>
      <c r="AA526" s="399"/>
      <c r="AB526" s="399"/>
      <c r="AC526" s="55"/>
      <c r="AD526" s="55"/>
      <c r="AE526" s="55"/>
      <c r="AF526" s="55"/>
      <c r="AG526" s="55"/>
      <c r="AH526" s="55"/>
      <c r="AI526" s="55"/>
      <c r="AJ526" s="55"/>
      <c r="AK526" s="55"/>
    </row>
    <row r="527" spans="2:37" ht="15.75" customHeight="1">
      <c r="B527" s="55"/>
      <c r="C527" s="55"/>
      <c r="D527" s="55"/>
      <c r="E527" s="55"/>
      <c r="F527" s="55"/>
      <c r="G527" s="55"/>
      <c r="H527" s="399"/>
      <c r="I527" s="55"/>
      <c r="J527" s="55"/>
      <c r="K527" s="55"/>
      <c r="L527" s="399"/>
      <c r="M527" s="399"/>
      <c r="N527" s="55"/>
      <c r="O527" s="55"/>
      <c r="P527" s="55"/>
      <c r="Q527" s="399"/>
      <c r="R527" s="399"/>
      <c r="S527" s="55"/>
      <c r="T527" s="55"/>
      <c r="U527" s="55"/>
      <c r="V527" s="399"/>
      <c r="W527" s="399"/>
      <c r="X527" s="55"/>
      <c r="Y527" s="55"/>
      <c r="Z527" s="55"/>
      <c r="AA527" s="399"/>
      <c r="AB527" s="399"/>
      <c r="AC527" s="55"/>
      <c r="AD527" s="55"/>
      <c r="AE527" s="55"/>
      <c r="AF527" s="55"/>
      <c r="AG527" s="55"/>
      <c r="AH527" s="55"/>
      <c r="AI527" s="55"/>
      <c r="AJ527" s="55"/>
      <c r="AK527" s="55"/>
    </row>
    <row r="528" spans="2:37" ht="15.75" customHeight="1">
      <c r="B528" s="55"/>
      <c r="C528" s="55"/>
      <c r="D528" s="55"/>
      <c r="E528" s="55"/>
      <c r="F528" s="55"/>
      <c r="G528" s="55"/>
      <c r="H528" s="399"/>
      <c r="I528" s="55"/>
      <c r="J528" s="55"/>
      <c r="K528" s="55"/>
      <c r="L528" s="399"/>
      <c r="M528" s="399"/>
      <c r="N528" s="55"/>
      <c r="O528" s="55"/>
      <c r="P528" s="55"/>
      <c r="Q528" s="399"/>
      <c r="R528" s="399"/>
      <c r="S528" s="55"/>
      <c r="T528" s="55"/>
      <c r="U528" s="55"/>
      <c r="V528" s="399"/>
      <c r="W528" s="399"/>
      <c r="X528" s="55"/>
      <c r="Y528" s="55"/>
      <c r="Z528" s="55"/>
      <c r="AA528" s="399"/>
      <c r="AB528" s="399"/>
      <c r="AC528" s="55"/>
      <c r="AD528" s="55"/>
      <c r="AE528" s="55"/>
      <c r="AF528" s="55"/>
      <c r="AG528" s="55"/>
      <c r="AH528" s="55"/>
      <c r="AI528" s="55"/>
      <c r="AJ528" s="55"/>
      <c r="AK528" s="55"/>
    </row>
    <row r="529" spans="2:37" ht="15.75" customHeight="1">
      <c r="B529" s="55"/>
      <c r="C529" s="55"/>
      <c r="D529" s="55"/>
      <c r="E529" s="55"/>
      <c r="F529" s="55"/>
      <c r="G529" s="55"/>
      <c r="H529" s="399"/>
      <c r="I529" s="55"/>
      <c r="J529" s="55"/>
      <c r="K529" s="55"/>
      <c r="L529" s="399"/>
      <c r="M529" s="399"/>
      <c r="N529" s="55"/>
      <c r="O529" s="55"/>
      <c r="P529" s="55"/>
      <c r="Q529" s="399"/>
      <c r="R529" s="399"/>
      <c r="S529" s="55"/>
      <c r="T529" s="55"/>
      <c r="U529" s="55"/>
      <c r="V529" s="399"/>
      <c r="W529" s="399"/>
      <c r="X529" s="55"/>
      <c r="Y529" s="55"/>
      <c r="Z529" s="55"/>
      <c r="AA529" s="399"/>
      <c r="AB529" s="399"/>
      <c r="AC529" s="55"/>
      <c r="AD529" s="55"/>
      <c r="AE529" s="55"/>
      <c r="AF529" s="55"/>
      <c r="AG529" s="55"/>
      <c r="AH529" s="55"/>
      <c r="AI529" s="55"/>
      <c r="AJ529" s="55"/>
      <c r="AK529" s="55"/>
    </row>
    <row r="530" spans="2:37" ht="15.75" customHeight="1">
      <c r="B530" s="55"/>
      <c r="C530" s="55"/>
      <c r="D530" s="55"/>
      <c r="E530" s="55"/>
      <c r="F530" s="55"/>
      <c r="G530" s="55"/>
      <c r="H530" s="399"/>
      <c r="I530" s="55"/>
      <c r="J530" s="55"/>
      <c r="K530" s="55"/>
      <c r="L530" s="399"/>
      <c r="M530" s="399"/>
      <c r="N530" s="55"/>
      <c r="O530" s="55"/>
      <c r="P530" s="55"/>
      <c r="Q530" s="399"/>
      <c r="R530" s="399"/>
      <c r="S530" s="55"/>
      <c r="T530" s="55"/>
      <c r="U530" s="55"/>
      <c r="V530" s="399"/>
      <c r="W530" s="399"/>
      <c r="X530" s="55"/>
      <c r="Y530" s="55"/>
      <c r="Z530" s="55"/>
      <c r="AA530" s="399"/>
      <c r="AB530" s="399"/>
      <c r="AC530" s="55"/>
      <c r="AD530" s="55"/>
      <c r="AE530" s="55"/>
      <c r="AF530" s="55"/>
      <c r="AG530" s="55"/>
      <c r="AH530" s="55"/>
      <c r="AI530" s="55"/>
      <c r="AJ530" s="55"/>
      <c r="AK530" s="55"/>
    </row>
    <row r="531" spans="2:37" ht="15.75" customHeight="1">
      <c r="B531" s="55"/>
      <c r="C531" s="55"/>
      <c r="D531" s="55"/>
      <c r="E531" s="55"/>
      <c r="F531" s="55"/>
      <c r="G531" s="55"/>
      <c r="H531" s="399"/>
      <c r="I531" s="55"/>
      <c r="J531" s="55"/>
      <c r="K531" s="55"/>
      <c r="L531" s="399"/>
      <c r="M531" s="399"/>
      <c r="N531" s="55"/>
      <c r="O531" s="55"/>
      <c r="P531" s="55"/>
      <c r="Q531" s="399"/>
      <c r="R531" s="399"/>
      <c r="S531" s="55"/>
      <c r="T531" s="55"/>
      <c r="U531" s="55"/>
      <c r="V531" s="399"/>
      <c r="W531" s="399"/>
      <c r="X531" s="55"/>
      <c r="Y531" s="55"/>
      <c r="Z531" s="55"/>
      <c r="AA531" s="399"/>
      <c r="AB531" s="399"/>
      <c r="AC531" s="55"/>
      <c r="AD531" s="55"/>
      <c r="AE531" s="55"/>
      <c r="AF531" s="55"/>
      <c r="AG531" s="55"/>
      <c r="AH531" s="55"/>
      <c r="AI531" s="55"/>
      <c r="AJ531" s="55"/>
      <c r="AK531" s="55"/>
    </row>
    <row r="532" spans="2:37" ht="15.75" customHeight="1">
      <c r="B532" s="55"/>
      <c r="C532" s="55"/>
      <c r="D532" s="55"/>
      <c r="E532" s="55"/>
      <c r="F532" s="55"/>
      <c r="G532" s="55"/>
      <c r="H532" s="399"/>
      <c r="I532" s="55"/>
      <c r="J532" s="55"/>
      <c r="K532" s="55"/>
      <c r="L532" s="399"/>
      <c r="M532" s="399"/>
      <c r="N532" s="55"/>
      <c r="O532" s="55"/>
      <c r="P532" s="55"/>
      <c r="Q532" s="399"/>
      <c r="R532" s="399"/>
      <c r="S532" s="55"/>
      <c r="T532" s="55"/>
      <c r="U532" s="55"/>
      <c r="V532" s="399"/>
      <c r="W532" s="399"/>
      <c r="X532" s="55"/>
      <c r="Y532" s="55"/>
      <c r="Z532" s="55"/>
      <c r="AA532" s="399"/>
      <c r="AB532" s="399"/>
      <c r="AC532" s="55"/>
      <c r="AD532" s="55"/>
      <c r="AE532" s="55"/>
      <c r="AF532" s="55"/>
      <c r="AG532" s="55"/>
      <c r="AH532" s="55"/>
      <c r="AI532" s="55"/>
      <c r="AJ532" s="55"/>
      <c r="AK532" s="55"/>
    </row>
    <row r="533" spans="2:37" ht="15.75" customHeight="1">
      <c r="B533" s="55"/>
      <c r="C533" s="55"/>
      <c r="D533" s="55"/>
      <c r="E533" s="55"/>
      <c r="F533" s="55"/>
      <c r="G533" s="55"/>
      <c r="H533" s="399"/>
      <c r="I533" s="55"/>
      <c r="J533" s="55"/>
      <c r="K533" s="55"/>
      <c r="L533" s="399"/>
      <c r="M533" s="399"/>
      <c r="N533" s="55"/>
      <c r="O533" s="55"/>
      <c r="P533" s="55"/>
      <c r="Q533" s="399"/>
      <c r="R533" s="399"/>
      <c r="S533" s="55"/>
      <c r="T533" s="55"/>
      <c r="U533" s="55"/>
      <c r="V533" s="399"/>
      <c r="W533" s="399"/>
      <c r="X533" s="55"/>
      <c r="Y533" s="55"/>
      <c r="Z533" s="55"/>
      <c r="AA533" s="399"/>
      <c r="AB533" s="399"/>
      <c r="AC533" s="55"/>
      <c r="AD533" s="55"/>
      <c r="AE533" s="55"/>
      <c r="AF533" s="55"/>
      <c r="AG533" s="55"/>
      <c r="AH533" s="55"/>
      <c r="AI533" s="55"/>
      <c r="AJ533" s="55"/>
      <c r="AK533" s="55"/>
    </row>
    <row r="534" spans="2:37" ht="15.75" customHeight="1">
      <c r="B534" s="55"/>
      <c r="C534" s="55"/>
      <c r="D534" s="55"/>
      <c r="E534" s="55"/>
      <c r="F534" s="55"/>
      <c r="G534" s="55"/>
      <c r="H534" s="399"/>
      <c r="I534" s="55"/>
      <c r="J534" s="55"/>
      <c r="K534" s="55"/>
      <c r="L534" s="399"/>
      <c r="M534" s="399"/>
      <c r="N534" s="55"/>
      <c r="O534" s="55"/>
      <c r="P534" s="55"/>
      <c r="Q534" s="399"/>
      <c r="R534" s="399"/>
      <c r="S534" s="55"/>
      <c r="T534" s="55"/>
      <c r="U534" s="55"/>
      <c r="V534" s="399"/>
      <c r="W534" s="399"/>
      <c r="X534" s="55"/>
      <c r="Y534" s="55"/>
      <c r="Z534" s="55"/>
      <c r="AA534" s="399"/>
      <c r="AB534" s="399"/>
      <c r="AC534" s="55"/>
      <c r="AD534" s="55"/>
      <c r="AE534" s="55"/>
      <c r="AF534" s="55"/>
      <c r="AG534" s="55"/>
      <c r="AH534" s="55"/>
      <c r="AI534" s="55"/>
      <c r="AJ534" s="55"/>
      <c r="AK534" s="55"/>
    </row>
    <row r="535" spans="2:37" ht="15.75" customHeight="1">
      <c r="B535" s="55"/>
      <c r="C535" s="55"/>
      <c r="D535" s="55"/>
      <c r="E535" s="55"/>
      <c r="F535" s="55"/>
      <c r="G535" s="55"/>
      <c r="H535" s="399"/>
      <c r="I535" s="55"/>
      <c r="J535" s="55"/>
      <c r="K535" s="55"/>
      <c r="L535" s="399"/>
      <c r="M535" s="399"/>
      <c r="N535" s="55"/>
      <c r="O535" s="55"/>
      <c r="P535" s="55"/>
      <c r="Q535" s="399"/>
      <c r="R535" s="399"/>
      <c r="S535" s="55"/>
      <c r="T535" s="55"/>
      <c r="U535" s="55"/>
      <c r="V535" s="399"/>
      <c r="W535" s="399"/>
      <c r="X535" s="55"/>
      <c r="Y535" s="55"/>
      <c r="Z535" s="55"/>
      <c r="AA535" s="399"/>
      <c r="AB535" s="399"/>
      <c r="AC535" s="55"/>
      <c r="AD535" s="55"/>
      <c r="AE535" s="55"/>
      <c r="AF535" s="55"/>
      <c r="AG535" s="55"/>
      <c r="AH535" s="55"/>
      <c r="AI535" s="55"/>
      <c r="AJ535" s="55"/>
      <c r="AK535" s="55"/>
    </row>
    <row r="536" spans="2:37" ht="15.75" customHeight="1">
      <c r="B536" s="55"/>
      <c r="C536" s="55"/>
      <c r="D536" s="55"/>
      <c r="E536" s="55"/>
      <c r="F536" s="55"/>
      <c r="G536" s="55"/>
      <c r="H536" s="399"/>
      <c r="I536" s="55"/>
      <c r="J536" s="55"/>
      <c r="K536" s="55"/>
      <c r="L536" s="399"/>
      <c r="M536" s="399"/>
      <c r="N536" s="55"/>
      <c r="O536" s="55"/>
      <c r="P536" s="55"/>
      <c r="Q536" s="399"/>
      <c r="R536" s="399"/>
      <c r="S536" s="55"/>
      <c r="T536" s="55"/>
      <c r="U536" s="55"/>
      <c r="V536" s="399"/>
      <c r="W536" s="399"/>
      <c r="X536" s="55"/>
      <c r="Y536" s="55"/>
      <c r="Z536" s="55"/>
      <c r="AA536" s="399"/>
      <c r="AB536" s="399"/>
      <c r="AC536" s="55"/>
      <c r="AD536" s="55"/>
      <c r="AE536" s="55"/>
      <c r="AF536" s="55"/>
      <c r="AG536" s="55"/>
      <c r="AH536" s="55"/>
      <c r="AI536" s="55"/>
      <c r="AJ536" s="55"/>
      <c r="AK536" s="55"/>
    </row>
    <row r="537" spans="2:37" ht="15.75" customHeight="1">
      <c r="B537" s="55"/>
      <c r="C537" s="55"/>
      <c r="D537" s="55"/>
      <c r="E537" s="55"/>
      <c r="F537" s="55"/>
      <c r="G537" s="55"/>
      <c r="H537" s="399"/>
      <c r="I537" s="55"/>
      <c r="J537" s="55"/>
      <c r="K537" s="55"/>
      <c r="L537" s="399"/>
      <c r="M537" s="399"/>
      <c r="N537" s="55"/>
      <c r="O537" s="55"/>
      <c r="P537" s="55"/>
      <c r="Q537" s="399"/>
      <c r="R537" s="399"/>
      <c r="S537" s="55"/>
      <c r="T537" s="55"/>
      <c r="U537" s="55"/>
      <c r="V537" s="399"/>
      <c r="W537" s="399"/>
      <c r="X537" s="55"/>
      <c r="Y537" s="55"/>
      <c r="Z537" s="55"/>
      <c r="AA537" s="399"/>
      <c r="AB537" s="399"/>
      <c r="AC537" s="55"/>
      <c r="AD537" s="55"/>
      <c r="AE537" s="55"/>
      <c r="AF537" s="55"/>
      <c r="AG537" s="55"/>
      <c r="AH537" s="55"/>
      <c r="AI537" s="55"/>
      <c r="AJ537" s="55"/>
      <c r="AK537" s="55"/>
    </row>
    <row r="538" spans="2:37" ht="15.75" customHeight="1">
      <c r="B538" s="55"/>
      <c r="C538" s="55"/>
      <c r="D538" s="55"/>
      <c r="E538" s="55"/>
      <c r="F538" s="55"/>
      <c r="G538" s="55"/>
      <c r="H538" s="399"/>
      <c r="I538" s="55"/>
      <c r="J538" s="55"/>
      <c r="K538" s="55"/>
      <c r="L538" s="399"/>
      <c r="M538" s="399"/>
      <c r="N538" s="55"/>
      <c r="O538" s="55"/>
      <c r="P538" s="55"/>
      <c r="Q538" s="399"/>
      <c r="R538" s="399"/>
      <c r="S538" s="55"/>
      <c r="T538" s="55"/>
      <c r="U538" s="55"/>
      <c r="V538" s="399"/>
      <c r="W538" s="399"/>
      <c r="X538" s="55"/>
      <c r="Y538" s="55"/>
      <c r="Z538" s="55"/>
      <c r="AA538" s="399"/>
      <c r="AB538" s="399"/>
      <c r="AC538" s="55"/>
      <c r="AD538" s="55"/>
      <c r="AE538" s="55"/>
      <c r="AF538" s="55"/>
      <c r="AG538" s="55"/>
      <c r="AH538" s="55"/>
      <c r="AI538" s="55"/>
      <c r="AJ538" s="55"/>
      <c r="AK538" s="55"/>
    </row>
    <row r="539" spans="2:37" ht="15.75" customHeight="1">
      <c r="B539" s="55"/>
      <c r="C539" s="55"/>
      <c r="D539" s="55"/>
      <c r="E539" s="55"/>
      <c r="F539" s="55"/>
      <c r="G539" s="55"/>
      <c r="H539" s="399"/>
      <c r="I539" s="55"/>
      <c r="J539" s="55"/>
      <c r="K539" s="55"/>
      <c r="L539" s="399"/>
      <c r="M539" s="399"/>
      <c r="N539" s="55"/>
      <c r="O539" s="55"/>
      <c r="P539" s="55"/>
      <c r="Q539" s="399"/>
      <c r="R539" s="399"/>
      <c r="S539" s="55"/>
      <c r="T539" s="55"/>
      <c r="U539" s="55"/>
      <c r="V539" s="399"/>
      <c r="W539" s="399"/>
      <c r="X539" s="55"/>
      <c r="Y539" s="55"/>
      <c r="Z539" s="55"/>
      <c r="AA539" s="399"/>
      <c r="AB539" s="399"/>
      <c r="AC539" s="55"/>
      <c r="AD539" s="55"/>
      <c r="AE539" s="55"/>
      <c r="AF539" s="55"/>
      <c r="AG539" s="55"/>
      <c r="AH539" s="55"/>
      <c r="AI539" s="55"/>
      <c r="AJ539" s="55"/>
      <c r="AK539" s="55"/>
    </row>
    <row r="540" spans="2:37" ht="15.75" customHeight="1">
      <c r="B540" s="55"/>
      <c r="C540" s="55"/>
      <c r="D540" s="55"/>
      <c r="E540" s="55"/>
      <c r="F540" s="55"/>
      <c r="G540" s="55"/>
      <c r="H540" s="399"/>
      <c r="I540" s="55"/>
      <c r="J540" s="55"/>
      <c r="K540" s="55"/>
      <c r="L540" s="399"/>
      <c r="M540" s="399"/>
      <c r="N540" s="55"/>
      <c r="O540" s="55"/>
      <c r="P540" s="55"/>
      <c r="Q540" s="399"/>
      <c r="R540" s="399"/>
      <c r="S540" s="55"/>
      <c r="T540" s="55"/>
      <c r="U540" s="55"/>
      <c r="V540" s="399"/>
      <c r="W540" s="399"/>
      <c r="X540" s="55"/>
      <c r="Y540" s="55"/>
      <c r="Z540" s="55"/>
      <c r="AA540" s="399"/>
      <c r="AB540" s="399"/>
      <c r="AC540" s="55"/>
      <c r="AD540" s="55"/>
      <c r="AE540" s="55"/>
      <c r="AF540" s="55"/>
      <c r="AG540" s="55"/>
      <c r="AH540" s="55"/>
      <c r="AI540" s="55"/>
      <c r="AJ540" s="55"/>
      <c r="AK540" s="55"/>
    </row>
    <row r="541" spans="2:37" ht="15.75" customHeight="1">
      <c r="B541" s="55"/>
      <c r="C541" s="55"/>
      <c r="D541" s="55"/>
      <c r="E541" s="55"/>
      <c r="F541" s="55"/>
      <c r="G541" s="55"/>
      <c r="H541" s="399"/>
      <c r="I541" s="55"/>
      <c r="J541" s="55"/>
      <c r="K541" s="55"/>
      <c r="L541" s="399"/>
      <c r="M541" s="399"/>
      <c r="N541" s="55"/>
      <c r="O541" s="55"/>
      <c r="P541" s="55"/>
      <c r="Q541" s="399"/>
      <c r="R541" s="399"/>
      <c r="S541" s="55"/>
      <c r="T541" s="55"/>
      <c r="U541" s="55"/>
      <c r="V541" s="399"/>
      <c r="W541" s="399"/>
      <c r="X541" s="55"/>
      <c r="Y541" s="55"/>
      <c r="Z541" s="55"/>
      <c r="AA541" s="399"/>
      <c r="AB541" s="399"/>
      <c r="AC541" s="55"/>
      <c r="AD541" s="55"/>
      <c r="AE541" s="55"/>
      <c r="AF541" s="55"/>
      <c r="AG541" s="55"/>
      <c r="AH541" s="55"/>
      <c r="AI541" s="55"/>
      <c r="AJ541" s="55"/>
      <c r="AK541" s="55"/>
    </row>
    <row r="542" spans="2:37" ht="15.75" customHeight="1">
      <c r="B542" s="55"/>
      <c r="C542" s="55"/>
      <c r="D542" s="55"/>
      <c r="E542" s="55"/>
      <c r="F542" s="55"/>
      <c r="G542" s="55"/>
      <c r="H542" s="399"/>
      <c r="I542" s="55"/>
      <c r="J542" s="55"/>
      <c r="K542" s="55"/>
      <c r="L542" s="399"/>
      <c r="M542" s="399"/>
      <c r="N542" s="55"/>
      <c r="O542" s="55"/>
      <c r="P542" s="55"/>
      <c r="Q542" s="399"/>
      <c r="R542" s="399"/>
      <c r="S542" s="55"/>
      <c r="T542" s="55"/>
      <c r="U542" s="55"/>
      <c r="V542" s="399"/>
      <c r="W542" s="399"/>
      <c r="X542" s="55"/>
      <c r="Y542" s="55"/>
      <c r="Z542" s="55"/>
      <c r="AA542" s="399"/>
      <c r="AB542" s="399"/>
      <c r="AC542" s="55"/>
      <c r="AD542" s="55"/>
      <c r="AE542" s="55"/>
      <c r="AF542" s="55"/>
      <c r="AG542" s="55"/>
      <c r="AH542" s="55"/>
      <c r="AI542" s="55"/>
      <c r="AJ542" s="55"/>
      <c r="AK542" s="55"/>
    </row>
    <row r="543" spans="2:37" ht="15.75" customHeight="1">
      <c r="B543" s="55"/>
      <c r="C543" s="55"/>
      <c r="D543" s="55"/>
      <c r="E543" s="55"/>
      <c r="F543" s="55"/>
      <c r="G543" s="55"/>
      <c r="H543" s="399"/>
      <c r="I543" s="55"/>
      <c r="J543" s="55"/>
      <c r="K543" s="55"/>
      <c r="L543" s="399"/>
      <c r="M543" s="399"/>
      <c r="N543" s="55"/>
      <c r="O543" s="55"/>
      <c r="P543" s="55"/>
      <c r="Q543" s="399"/>
      <c r="R543" s="399"/>
      <c r="S543" s="55"/>
      <c r="T543" s="55"/>
      <c r="U543" s="55"/>
      <c r="V543" s="399"/>
      <c r="W543" s="399"/>
      <c r="X543" s="55"/>
      <c r="Y543" s="55"/>
      <c r="Z543" s="55"/>
      <c r="AA543" s="399"/>
      <c r="AB543" s="399"/>
      <c r="AC543" s="55"/>
      <c r="AD543" s="55"/>
      <c r="AE543" s="55"/>
      <c r="AF543" s="55"/>
      <c r="AG543" s="55"/>
      <c r="AH543" s="55"/>
      <c r="AI543" s="55"/>
      <c r="AJ543" s="55"/>
      <c r="AK543" s="55"/>
    </row>
    <row r="544" spans="2:37" ht="15.75" customHeight="1">
      <c r="B544" s="55"/>
      <c r="C544" s="55"/>
      <c r="D544" s="55"/>
      <c r="E544" s="55"/>
      <c r="F544" s="55"/>
      <c r="G544" s="55"/>
      <c r="H544" s="399"/>
      <c r="I544" s="55"/>
      <c r="J544" s="55"/>
      <c r="K544" s="55"/>
      <c r="L544" s="399"/>
      <c r="M544" s="399"/>
      <c r="N544" s="55"/>
      <c r="O544" s="55"/>
      <c r="P544" s="55"/>
      <c r="Q544" s="399"/>
      <c r="R544" s="399"/>
      <c r="S544" s="55"/>
      <c r="T544" s="55"/>
      <c r="U544" s="55"/>
      <c r="V544" s="399"/>
      <c r="W544" s="399"/>
      <c r="X544" s="55"/>
      <c r="Y544" s="55"/>
      <c r="Z544" s="55"/>
      <c r="AA544" s="399"/>
      <c r="AB544" s="399"/>
      <c r="AC544" s="55"/>
      <c r="AD544" s="55"/>
      <c r="AE544" s="55"/>
      <c r="AF544" s="55"/>
      <c r="AG544" s="55"/>
      <c r="AH544" s="55"/>
      <c r="AI544" s="55"/>
      <c r="AJ544" s="55"/>
      <c r="AK544" s="55"/>
    </row>
    <row r="545" spans="2:37" ht="15.75" customHeight="1">
      <c r="B545" s="55"/>
      <c r="C545" s="55"/>
      <c r="D545" s="55"/>
      <c r="E545" s="55"/>
      <c r="F545" s="55"/>
      <c r="G545" s="55"/>
      <c r="H545" s="399"/>
      <c r="I545" s="55"/>
      <c r="J545" s="55"/>
      <c r="K545" s="55"/>
      <c r="L545" s="399"/>
      <c r="M545" s="399"/>
      <c r="N545" s="55"/>
      <c r="O545" s="55"/>
      <c r="P545" s="55"/>
      <c r="Q545" s="399"/>
      <c r="R545" s="399"/>
      <c r="S545" s="55"/>
      <c r="T545" s="55"/>
      <c r="U545" s="55"/>
      <c r="V545" s="399"/>
      <c r="W545" s="399"/>
      <c r="X545" s="55"/>
      <c r="Y545" s="55"/>
      <c r="Z545" s="55"/>
      <c r="AA545" s="399"/>
      <c r="AB545" s="399"/>
      <c r="AC545" s="55"/>
      <c r="AD545" s="55"/>
      <c r="AE545" s="55"/>
      <c r="AF545" s="55"/>
      <c r="AG545" s="55"/>
      <c r="AH545" s="55"/>
      <c r="AI545" s="55"/>
      <c r="AJ545" s="55"/>
      <c r="AK545" s="55"/>
    </row>
    <row r="546" spans="2:37" ht="15.75" customHeight="1">
      <c r="B546" s="55"/>
      <c r="C546" s="55"/>
      <c r="D546" s="55"/>
      <c r="E546" s="55"/>
      <c r="F546" s="55"/>
      <c r="G546" s="55"/>
      <c r="H546" s="399"/>
      <c r="I546" s="55"/>
      <c r="J546" s="55"/>
      <c r="K546" s="55"/>
      <c r="L546" s="399"/>
      <c r="M546" s="399"/>
      <c r="N546" s="55"/>
      <c r="O546" s="55"/>
      <c r="P546" s="55"/>
      <c r="Q546" s="399"/>
      <c r="R546" s="399"/>
      <c r="S546" s="55"/>
      <c r="T546" s="55"/>
      <c r="U546" s="55"/>
      <c r="V546" s="399"/>
      <c r="W546" s="399"/>
      <c r="X546" s="55"/>
      <c r="Y546" s="55"/>
      <c r="Z546" s="55"/>
      <c r="AA546" s="399"/>
      <c r="AB546" s="399"/>
      <c r="AC546" s="55"/>
      <c r="AD546" s="55"/>
      <c r="AE546" s="55"/>
      <c r="AF546" s="55"/>
      <c r="AG546" s="55"/>
      <c r="AH546" s="55"/>
      <c r="AI546" s="55"/>
      <c r="AJ546" s="55"/>
      <c r="AK546" s="55"/>
    </row>
    <row r="547" spans="2:37" ht="15.75" customHeight="1">
      <c r="B547" s="55"/>
      <c r="C547" s="55"/>
      <c r="D547" s="55"/>
      <c r="E547" s="55"/>
      <c r="F547" s="55"/>
      <c r="G547" s="55"/>
      <c r="H547" s="399"/>
      <c r="I547" s="55"/>
      <c r="J547" s="55"/>
      <c r="K547" s="55"/>
      <c r="L547" s="399"/>
      <c r="M547" s="399"/>
      <c r="N547" s="55"/>
      <c r="O547" s="55"/>
      <c r="P547" s="55"/>
      <c r="Q547" s="399"/>
      <c r="R547" s="399"/>
      <c r="S547" s="55"/>
      <c r="T547" s="55"/>
      <c r="U547" s="55"/>
      <c r="V547" s="399"/>
      <c r="W547" s="399"/>
      <c r="X547" s="55"/>
      <c r="Y547" s="55"/>
      <c r="Z547" s="55"/>
      <c r="AA547" s="399"/>
      <c r="AB547" s="399"/>
      <c r="AC547" s="55"/>
      <c r="AD547" s="55"/>
      <c r="AE547" s="55"/>
      <c r="AF547" s="55"/>
      <c r="AG547" s="55"/>
      <c r="AH547" s="55"/>
      <c r="AI547" s="55"/>
      <c r="AJ547" s="55"/>
      <c r="AK547" s="55"/>
    </row>
    <row r="548" spans="2:37" ht="15.75" customHeight="1">
      <c r="B548" s="55"/>
      <c r="C548" s="55"/>
      <c r="D548" s="55"/>
      <c r="E548" s="55"/>
      <c r="F548" s="55"/>
      <c r="G548" s="55"/>
      <c r="H548" s="399"/>
      <c r="I548" s="55"/>
      <c r="J548" s="55"/>
      <c r="K548" s="55"/>
      <c r="L548" s="399"/>
      <c r="M548" s="399"/>
      <c r="N548" s="55"/>
      <c r="O548" s="55"/>
      <c r="P548" s="55"/>
      <c r="Q548" s="399"/>
      <c r="R548" s="399"/>
      <c r="S548" s="55"/>
      <c r="T548" s="55"/>
      <c r="U548" s="55"/>
      <c r="V548" s="399"/>
      <c r="W548" s="399"/>
      <c r="X548" s="55"/>
      <c r="Y548" s="55"/>
      <c r="Z548" s="55"/>
      <c r="AA548" s="399"/>
      <c r="AB548" s="399"/>
      <c r="AC548" s="55"/>
      <c r="AD548" s="55"/>
      <c r="AE548" s="55"/>
      <c r="AF548" s="55"/>
      <c r="AG548" s="55"/>
      <c r="AH548" s="55"/>
      <c r="AI548" s="55"/>
      <c r="AJ548" s="55"/>
      <c r="AK548" s="55"/>
    </row>
    <row r="549" spans="2:37" ht="15.75" customHeight="1">
      <c r="B549" s="55"/>
      <c r="C549" s="55"/>
      <c r="D549" s="55"/>
      <c r="E549" s="55"/>
      <c r="F549" s="55"/>
      <c r="G549" s="55"/>
      <c r="H549" s="399"/>
      <c r="I549" s="55"/>
      <c r="J549" s="55"/>
      <c r="K549" s="55"/>
      <c r="L549" s="399"/>
      <c r="M549" s="399"/>
      <c r="N549" s="55"/>
      <c r="O549" s="55"/>
      <c r="P549" s="55"/>
      <c r="Q549" s="399"/>
      <c r="R549" s="399"/>
      <c r="S549" s="55"/>
      <c r="T549" s="55"/>
      <c r="U549" s="55"/>
      <c r="V549" s="399"/>
      <c r="W549" s="399"/>
      <c r="X549" s="55"/>
      <c r="Y549" s="55"/>
      <c r="Z549" s="55"/>
      <c r="AA549" s="399"/>
      <c r="AB549" s="399"/>
      <c r="AC549" s="55"/>
      <c r="AD549" s="55"/>
      <c r="AE549" s="55"/>
      <c r="AF549" s="55"/>
      <c r="AG549" s="55"/>
      <c r="AH549" s="55"/>
      <c r="AI549" s="55"/>
      <c r="AJ549" s="55"/>
      <c r="AK549" s="55"/>
    </row>
    <row r="550" spans="2:37" ht="15.75" customHeight="1">
      <c r="B550" s="55"/>
      <c r="C550" s="55"/>
      <c r="D550" s="55"/>
      <c r="E550" s="55"/>
      <c r="F550" s="55"/>
      <c r="G550" s="55"/>
      <c r="H550" s="399"/>
      <c r="I550" s="55"/>
      <c r="J550" s="55"/>
      <c r="K550" s="55"/>
      <c r="L550" s="399"/>
      <c r="M550" s="399"/>
      <c r="N550" s="55"/>
      <c r="O550" s="55"/>
      <c r="P550" s="55"/>
      <c r="Q550" s="399"/>
      <c r="R550" s="399"/>
      <c r="S550" s="55"/>
      <c r="T550" s="55"/>
      <c r="U550" s="55"/>
      <c r="V550" s="399"/>
      <c r="W550" s="399"/>
      <c r="X550" s="55"/>
      <c r="Y550" s="55"/>
      <c r="Z550" s="55"/>
      <c r="AA550" s="399"/>
      <c r="AB550" s="399"/>
      <c r="AC550" s="55"/>
      <c r="AD550" s="55"/>
      <c r="AE550" s="55"/>
      <c r="AF550" s="55"/>
      <c r="AG550" s="55"/>
      <c r="AH550" s="55"/>
      <c r="AI550" s="55"/>
      <c r="AJ550" s="55"/>
      <c r="AK550" s="55"/>
    </row>
    <row r="551" spans="2:37" ht="15.75" customHeight="1">
      <c r="B551" s="55"/>
      <c r="C551" s="55"/>
      <c r="D551" s="55"/>
      <c r="E551" s="55"/>
      <c r="F551" s="55"/>
      <c r="G551" s="55"/>
      <c r="H551" s="399"/>
      <c r="I551" s="55"/>
      <c r="J551" s="55"/>
      <c r="K551" s="55"/>
      <c r="L551" s="399"/>
      <c r="M551" s="399"/>
      <c r="N551" s="55"/>
      <c r="O551" s="55"/>
      <c r="P551" s="55"/>
      <c r="Q551" s="399"/>
      <c r="R551" s="399"/>
      <c r="S551" s="55"/>
      <c r="T551" s="55"/>
      <c r="U551" s="55"/>
      <c r="V551" s="399"/>
      <c r="W551" s="399"/>
      <c r="X551" s="55"/>
      <c r="Y551" s="55"/>
      <c r="Z551" s="55"/>
      <c r="AA551" s="399"/>
      <c r="AB551" s="399"/>
      <c r="AC551" s="55"/>
      <c r="AD551" s="55"/>
      <c r="AE551" s="55"/>
      <c r="AF551" s="55"/>
      <c r="AG551" s="55"/>
      <c r="AH551" s="55"/>
      <c r="AI551" s="55"/>
      <c r="AJ551" s="55"/>
      <c r="AK551" s="55"/>
    </row>
    <row r="552" spans="2:37" ht="15.75" customHeight="1">
      <c r="B552" s="55"/>
      <c r="C552" s="55"/>
      <c r="D552" s="55"/>
      <c r="E552" s="55"/>
      <c r="F552" s="55"/>
      <c r="G552" s="55"/>
      <c r="H552" s="399"/>
      <c r="I552" s="55"/>
      <c r="J552" s="55"/>
      <c r="K552" s="55"/>
      <c r="L552" s="399"/>
      <c r="M552" s="399"/>
      <c r="N552" s="55"/>
      <c r="O552" s="55"/>
      <c r="P552" s="55"/>
      <c r="Q552" s="399"/>
      <c r="R552" s="399"/>
      <c r="S552" s="55"/>
      <c r="T552" s="55"/>
      <c r="U552" s="55"/>
      <c r="V552" s="399"/>
      <c r="W552" s="399"/>
      <c r="X552" s="55"/>
      <c r="Y552" s="55"/>
      <c r="Z552" s="55"/>
      <c r="AA552" s="399"/>
      <c r="AB552" s="399"/>
      <c r="AC552" s="55"/>
      <c r="AD552" s="55"/>
      <c r="AE552" s="55"/>
      <c r="AF552" s="55"/>
      <c r="AG552" s="55"/>
      <c r="AH552" s="55"/>
      <c r="AI552" s="55"/>
      <c r="AJ552" s="55"/>
      <c r="AK552" s="55"/>
    </row>
    <row r="553" spans="2:37" ht="15.75" customHeight="1">
      <c r="B553" s="55"/>
      <c r="C553" s="55"/>
      <c r="D553" s="55"/>
      <c r="E553" s="55"/>
      <c r="F553" s="55"/>
      <c r="G553" s="55"/>
      <c r="H553" s="399"/>
      <c r="I553" s="55"/>
      <c r="J553" s="55"/>
      <c r="K553" s="55"/>
      <c r="L553" s="399"/>
      <c r="M553" s="399"/>
      <c r="N553" s="55"/>
      <c r="O553" s="55"/>
      <c r="P553" s="55"/>
      <c r="Q553" s="399"/>
      <c r="R553" s="399"/>
      <c r="S553" s="55"/>
      <c r="T553" s="55"/>
      <c r="U553" s="55"/>
      <c r="V553" s="399"/>
      <c r="W553" s="399"/>
      <c r="X553" s="55"/>
      <c r="Y553" s="55"/>
      <c r="Z553" s="55"/>
      <c r="AA553" s="399"/>
      <c r="AB553" s="399"/>
      <c r="AC553" s="55"/>
      <c r="AD553" s="55"/>
      <c r="AE553" s="55"/>
      <c r="AF553" s="55"/>
      <c r="AG553" s="55"/>
      <c r="AH553" s="55"/>
      <c r="AI553" s="55"/>
      <c r="AJ553" s="55"/>
      <c r="AK553" s="55"/>
    </row>
    <row r="554" spans="2:37" ht="15.75" customHeight="1">
      <c r="B554" s="55"/>
      <c r="C554" s="55"/>
      <c r="D554" s="55"/>
      <c r="E554" s="55"/>
      <c r="F554" s="55"/>
      <c r="G554" s="55"/>
      <c r="H554" s="399"/>
      <c r="I554" s="55"/>
      <c r="J554" s="55"/>
      <c r="K554" s="55"/>
      <c r="L554" s="399"/>
      <c r="M554" s="399"/>
      <c r="N554" s="55"/>
      <c r="O554" s="55"/>
      <c r="P554" s="55"/>
      <c r="Q554" s="399"/>
      <c r="R554" s="399"/>
      <c r="S554" s="55"/>
      <c r="T554" s="55"/>
      <c r="U554" s="55"/>
      <c r="V554" s="399"/>
      <c r="W554" s="399"/>
      <c r="X554" s="55"/>
      <c r="Y554" s="55"/>
      <c r="Z554" s="55"/>
      <c r="AA554" s="399"/>
      <c r="AB554" s="399"/>
      <c r="AC554" s="55"/>
      <c r="AD554" s="55"/>
      <c r="AE554" s="55"/>
      <c r="AF554" s="55"/>
      <c r="AG554" s="55"/>
      <c r="AH554" s="55"/>
      <c r="AI554" s="55"/>
      <c r="AJ554" s="55"/>
      <c r="AK554" s="55"/>
    </row>
    <row r="555" spans="2:37" ht="15.75" customHeight="1">
      <c r="B555" s="55"/>
      <c r="C555" s="55"/>
      <c r="D555" s="55"/>
      <c r="E555" s="55"/>
      <c r="F555" s="55"/>
      <c r="G555" s="55"/>
      <c r="H555" s="399"/>
      <c r="I555" s="55"/>
      <c r="J555" s="55"/>
      <c r="K555" s="55"/>
      <c r="L555" s="399"/>
      <c r="M555" s="399"/>
      <c r="N555" s="55"/>
      <c r="O555" s="55"/>
      <c r="P555" s="55"/>
      <c r="Q555" s="399"/>
      <c r="R555" s="399"/>
      <c r="S555" s="55"/>
      <c r="T555" s="55"/>
      <c r="U555" s="55"/>
      <c r="V555" s="399"/>
      <c r="W555" s="399"/>
      <c r="X555" s="55"/>
      <c r="Y555" s="55"/>
      <c r="Z555" s="55"/>
      <c r="AA555" s="399"/>
      <c r="AB555" s="399"/>
      <c r="AC555" s="55"/>
      <c r="AD555" s="55"/>
      <c r="AE555" s="55"/>
      <c r="AF555" s="55"/>
      <c r="AG555" s="55"/>
      <c r="AH555" s="55"/>
      <c r="AI555" s="55"/>
      <c r="AJ555" s="55"/>
      <c r="AK555" s="55"/>
    </row>
    <row r="556" spans="2:37" ht="15.75" customHeight="1">
      <c r="B556" s="55"/>
      <c r="C556" s="55"/>
      <c r="D556" s="55"/>
      <c r="E556" s="55"/>
      <c r="F556" s="55"/>
      <c r="G556" s="55"/>
      <c r="H556" s="399"/>
      <c r="I556" s="55"/>
      <c r="J556" s="55"/>
      <c r="K556" s="55"/>
      <c r="L556" s="399"/>
      <c r="M556" s="399"/>
      <c r="N556" s="55"/>
      <c r="O556" s="55"/>
      <c r="P556" s="55"/>
      <c r="Q556" s="399"/>
      <c r="R556" s="399"/>
      <c r="S556" s="55"/>
      <c r="T556" s="55"/>
      <c r="U556" s="55"/>
      <c r="V556" s="399"/>
      <c r="W556" s="399"/>
      <c r="X556" s="55"/>
      <c r="Y556" s="55"/>
      <c r="Z556" s="55"/>
      <c r="AA556" s="399"/>
      <c r="AB556" s="399"/>
      <c r="AC556" s="55"/>
      <c r="AD556" s="55"/>
      <c r="AE556" s="55"/>
      <c r="AF556" s="55"/>
      <c r="AG556" s="55"/>
      <c r="AH556" s="55"/>
      <c r="AI556" s="55"/>
      <c r="AJ556" s="55"/>
      <c r="AK556" s="55"/>
    </row>
    <row r="557" spans="2:37" ht="15.75" customHeight="1">
      <c r="B557" s="55"/>
      <c r="C557" s="55"/>
      <c r="D557" s="55"/>
      <c r="E557" s="55"/>
      <c r="F557" s="55"/>
      <c r="G557" s="55"/>
      <c r="H557" s="399"/>
      <c r="I557" s="55"/>
      <c r="J557" s="55"/>
      <c r="K557" s="55"/>
      <c r="L557" s="399"/>
      <c r="M557" s="399"/>
      <c r="N557" s="55"/>
      <c r="O557" s="55"/>
      <c r="P557" s="55"/>
      <c r="Q557" s="399"/>
      <c r="R557" s="399"/>
      <c r="S557" s="55"/>
      <c r="T557" s="55"/>
      <c r="U557" s="55"/>
      <c r="V557" s="399"/>
      <c r="W557" s="399"/>
      <c r="X557" s="55"/>
      <c r="Y557" s="55"/>
      <c r="Z557" s="55"/>
      <c r="AA557" s="399"/>
      <c r="AB557" s="399"/>
      <c r="AC557" s="55"/>
      <c r="AD557" s="55"/>
      <c r="AE557" s="55"/>
      <c r="AF557" s="55"/>
      <c r="AG557" s="55"/>
      <c r="AH557" s="55"/>
      <c r="AI557" s="55"/>
      <c r="AJ557" s="55"/>
      <c r="AK557" s="55"/>
    </row>
    <row r="558" spans="2:37" ht="15.75" customHeight="1">
      <c r="B558" s="55"/>
      <c r="C558" s="55"/>
      <c r="D558" s="55"/>
      <c r="E558" s="55"/>
      <c r="F558" s="55"/>
      <c r="G558" s="55"/>
      <c r="H558" s="399"/>
      <c r="I558" s="55"/>
      <c r="J558" s="55"/>
      <c r="K558" s="55"/>
      <c r="L558" s="399"/>
      <c r="M558" s="399"/>
      <c r="N558" s="55"/>
      <c r="O558" s="55"/>
      <c r="P558" s="55"/>
      <c r="Q558" s="399"/>
      <c r="R558" s="399"/>
      <c r="S558" s="55"/>
      <c r="T558" s="55"/>
      <c r="U558" s="55"/>
      <c r="V558" s="399"/>
      <c r="W558" s="399"/>
      <c r="X558" s="55"/>
      <c r="Y558" s="55"/>
      <c r="Z558" s="55"/>
      <c r="AA558" s="399"/>
      <c r="AB558" s="399"/>
      <c r="AC558" s="55"/>
      <c r="AD558" s="55"/>
      <c r="AE558" s="55"/>
      <c r="AF558" s="55"/>
      <c r="AG558" s="55"/>
      <c r="AH558" s="55"/>
      <c r="AI558" s="55"/>
      <c r="AJ558" s="55"/>
      <c r="AK558" s="55"/>
    </row>
    <row r="559" spans="2:37" ht="15.75" customHeight="1">
      <c r="B559" s="55"/>
      <c r="C559" s="55"/>
      <c r="D559" s="55"/>
      <c r="E559" s="55"/>
      <c r="F559" s="55"/>
      <c r="G559" s="55"/>
      <c r="H559" s="399"/>
      <c r="I559" s="55"/>
      <c r="J559" s="55"/>
      <c r="K559" s="55"/>
      <c r="L559" s="399"/>
      <c r="M559" s="399"/>
      <c r="N559" s="55"/>
      <c r="O559" s="55"/>
      <c r="P559" s="55"/>
      <c r="Q559" s="399"/>
      <c r="R559" s="399"/>
      <c r="S559" s="55"/>
      <c r="T559" s="55"/>
      <c r="U559" s="55"/>
      <c r="V559" s="399"/>
      <c r="W559" s="399"/>
      <c r="X559" s="55"/>
      <c r="Y559" s="55"/>
      <c r="Z559" s="55"/>
      <c r="AA559" s="399"/>
      <c r="AB559" s="399"/>
      <c r="AC559" s="55"/>
      <c r="AD559" s="55"/>
      <c r="AE559" s="55"/>
      <c r="AF559" s="55"/>
      <c r="AG559" s="55"/>
      <c r="AH559" s="55"/>
      <c r="AI559" s="55"/>
      <c r="AJ559" s="55"/>
      <c r="AK559" s="55"/>
    </row>
    <row r="560" spans="2:37" ht="15.75" customHeight="1">
      <c r="B560" s="55"/>
      <c r="C560" s="55"/>
      <c r="D560" s="55"/>
      <c r="E560" s="55"/>
      <c r="F560" s="55"/>
      <c r="G560" s="55"/>
      <c r="H560" s="399"/>
      <c r="I560" s="55"/>
      <c r="J560" s="55"/>
      <c r="K560" s="55"/>
      <c r="L560" s="399"/>
      <c r="M560" s="399"/>
      <c r="N560" s="55"/>
      <c r="O560" s="55"/>
      <c r="P560" s="55"/>
      <c r="Q560" s="399"/>
      <c r="R560" s="399"/>
      <c r="S560" s="55"/>
      <c r="T560" s="55"/>
      <c r="U560" s="55"/>
      <c r="V560" s="399"/>
      <c r="W560" s="399"/>
      <c r="X560" s="55"/>
      <c r="Y560" s="55"/>
      <c r="Z560" s="55"/>
      <c r="AA560" s="399"/>
      <c r="AB560" s="399"/>
      <c r="AC560" s="55"/>
      <c r="AD560" s="55"/>
      <c r="AE560" s="55"/>
      <c r="AF560" s="55"/>
      <c r="AG560" s="55"/>
      <c r="AH560" s="55"/>
      <c r="AI560" s="55"/>
      <c r="AJ560" s="55"/>
      <c r="AK560" s="55"/>
    </row>
    <row r="561" spans="2:37" ht="15.75" customHeight="1">
      <c r="B561" s="55"/>
      <c r="C561" s="55"/>
      <c r="D561" s="55"/>
      <c r="E561" s="55"/>
      <c r="F561" s="55"/>
      <c r="G561" s="55"/>
      <c r="H561" s="399"/>
      <c r="I561" s="55"/>
      <c r="J561" s="55"/>
      <c r="K561" s="55"/>
      <c r="L561" s="399"/>
      <c r="M561" s="399"/>
      <c r="N561" s="55"/>
      <c r="O561" s="55"/>
      <c r="P561" s="55"/>
      <c r="Q561" s="399"/>
      <c r="R561" s="399"/>
      <c r="S561" s="55"/>
      <c r="T561" s="55"/>
      <c r="U561" s="55"/>
      <c r="V561" s="399"/>
      <c r="W561" s="399"/>
      <c r="X561" s="55"/>
      <c r="Y561" s="55"/>
      <c r="Z561" s="55"/>
      <c r="AA561" s="399"/>
      <c r="AB561" s="399"/>
      <c r="AC561" s="55"/>
      <c r="AD561" s="55"/>
      <c r="AE561" s="55"/>
      <c r="AF561" s="55"/>
      <c r="AG561" s="55"/>
      <c r="AH561" s="55"/>
      <c r="AI561" s="55"/>
      <c r="AJ561" s="55"/>
      <c r="AK561" s="55"/>
    </row>
    <row r="562" spans="2:37" ht="15.75" customHeight="1">
      <c r="B562" s="55"/>
      <c r="C562" s="55"/>
      <c r="D562" s="55"/>
      <c r="E562" s="55"/>
      <c r="F562" s="55"/>
      <c r="G562" s="55"/>
      <c r="H562" s="399"/>
      <c r="I562" s="55"/>
      <c r="J562" s="55"/>
      <c r="K562" s="55"/>
      <c r="L562" s="399"/>
      <c r="M562" s="399"/>
      <c r="N562" s="55"/>
      <c r="O562" s="55"/>
      <c r="P562" s="55"/>
      <c r="Q562" s="399"/>
      <c r="R562" s="399"/>
      <c r="S562" s="55"/>
      <c r="T562" s="55"/>
      <c r="U562" s="55"/>
      <c r="V562" s="399"/>
      <c r="W562" s="399"/>
      <c r="X562" s="55"/>
      <c r="Y562" s="55"/>
      <c r="Z562" s="55"/>
      <c r="AA562" s="399"/>
      <c r="AB562" s="399"/>
      <c r="AC562" s="55"/>
      <c r="AD562" s="55"/>
      <c r="AE562" s="55"/>
      <c r="AF562" s="55"/>
      <c r="AG562" s="55"/>
      <c r="AH562" s="55"/>
      <c r="AI562" s="55"/>
      <c r="AJ562" s="55"/>
      <c r="AK562" s="55"/>
    </row>
    <row r="563" spans="2:37" ht="15.75" customHeight="1">
      <c r="B563" s="55"/>
      <c r="C563" s="55"/>
      <c r="D563" s="55"/>
      <c r="E563" s="55"/>
      <c r="F563" s="55"/>
      <c r="G563" s="55"/>
      <c r="H563" s="399"/>
      <c r="I563" s="55"/>
      <c r="J563" s="55"/>
      <c r="K563" s="55"/>
      <c r="L563" s="399"/>
      <c r="M563" s="399"/>
      <c r="N563" s="55"/>
      <c r="O563" s="55"/>
      <c r="P563" s="55"/>
      <c r="Q563" s="399"/>
      <c r="R563" s="399"/>
      <c r="S563" s="55"/>
      <c r="T563" s="55"/>
      <c r="U563" s="55"/>
      <c r="V563" s="399"/>
      <c r="W563" s="399"/>
      <c r="X563" s="55"/>
      <c r="Y563" s="55"/>
      <c r="Z563" s="55"/>
      <c r="AA563" s="399"/>
      <c r="AB563" s="399"/>
      <c r="AC563" s="55"/>
      <c r="AD563" s="55"/>
      <c r="AE563" s="55"/>
      <c r="AF563" s="55"/>
      <c r="AG563" s="55"/>
      <c r="AH563" s="55"/>
      <c r="AI563" s="55"/>
      <c r="AJ563" s="55"/>
      <c r="AK563" s="55"/>
    </row>
    <row r="564" spans="2:37" ht="15.75" customHeight="1">
      <c r="B564" s="55"/>
      <c r="C564" s="55"/>
      <c r="D564" s="55"/>
      <c r="E564" s="55"/>
      <c r="F564" s="55"/>
      <c r="G564" s="55"/>
      <c r="H564" s="399"/>
      <c r="I564" s="55"/>
      <c r="J564" s="55"/>
      <c r="K564" s="55"/>
      <c r="L564" s="399"/>
      <c r="M564" s="399"/>
      <c r="N564" s="55"/>
      <c r="O564" s="55"/>
      <c r="P564" s="55"/>
      <c r="Q564" s="399"/>
      <c r="R564" s="399"/>
      <c r="S564" s="55"/>
      <c r="T564" s="55"/>
      <c r="U564" s="55"/>
      <c r="V564" s="399"/>
      <c r="W564" s="399"/>
      <c r="X564" s="55"/>
      <c r="Y564" s="55"/>
      <c r="Z564" s="55"/>
      <c r="AA564" s="399"/>
      <c r="AB564" s="399"/>
      <c r="AC564" s="55"/>
      <c r="AD564" s="55"/>
      <c r="AE564" s="55"/>
      <c r="AF564" s="55"/>
      <c r="AG564" s="55"/>
      <c r="AH564" s="55"/>
      <c r="AI564" s="55"/>
      <c r="AJ564" s="55"/>
      <c r="AK564" s="55"/>
    </row>
    <row r="565" spans="2:37" ht="15.75" customHeight="1">
      <c r="B565" s="55"/>
      <c r="C565" s="55"/>
      <c r="D565" s="55"/>
      <c r="E565" s="55"/>
      <c r="F565" s="55"/>
      <c r="G565" s="55"/>
      <c r="H565" s="399"/>
      <c r="I565" s="55"/>
      <c r="J565" s="55"/>
      <c r="K565" s="55"/>
      <c r="L565" s="399"/>
      <c r="M565" s="399"/>
      <c r="N565" s="55"/>
      <c r="O565" s="55"/>
      <c r="P565" s="55"/>
      <c r="Q565" s="399"/>
      <c r="R565" s="399"/>
      <c r="S565" s="55"/>
      <c r="T565" s="55"/>
      <c r="U565" s="55"/>
      <c r="V565" s="399"/>
      <c r="W565" s="399"/>
      <c r="X565" s="55"/>
      <c r="Y565" s="55"/>
      <c r="Z565" s="55"/>
      <c r="AA565" s="399"/>
      <c r="AB565" s="399"/>
      <c r="AC565" s="55"/>
      <c r="AD565" s="55"/>
      <c r="AE565" s="55"/>
      <c r="AF565" s="55"/>
      <c r="AG565" s="55"/>
      <c r="AH565" s="55"/>
      <c r="AI565" s="55"/>
      <c r="AJ565" s="55"/>
      <c r="AK565" s="55"/>
    </row>
    <row r="566" spans="2:37" ht="15.75" customHeight="1">
      <c r="B566" s="55"/>
      <c r="C566" s="55"/>
      <c r="D566" s="55"/>
      <c r="E566" s="55"/>
      <c r="F566" s="55"/>
      <c r="G566" s="55"/>
      <c r="H566" s="399"/>
      <c r="I566" s="55"/>
      <c r="J566" s="55"/>
      <c r="K566" s="55"/>
      <c r="L566" s="399"/>
      <c r="M566" s="399"/>
      <c r="N566" s="55"/>
      <c r="O566" s="55"/>
      <c r="P566" s="55"/>
      <c r="Q566" s="399"/>
      <c r="R566" s="399"/>
      <c r="S566" s="55"/>
      <c r="T566" s="55"/>
      <c r="U566" s="55"/>
      <c r="V566" s="399"/>
      <c r="W566" s="399"/>
      <c r="X566" s="55"/>
      <c r="Y566" s="55"/>
      <c r="Z566" s="55"/>
      <c r="AA566" s="399"/>
      <c r="AB566" s="399"/>
      <c r="AC566" s="55"/>
      <c r="AD566" s="55"/>
      <c r="AE566" s="55"/>
      <c r="AF566" s="55"/>
      <c r="AG566" s="55"/>
      <c r="AH566" s="55"/>
      <c r="AI566" s="55"/>
      <c r="AJ566" s="55"/>
      <c r="AK566" s="55"/>
    </row>
    <row r="567" spans="2:37" ht="15.75" customHeight="1">
      <c r="B567" s="55"/>
      <c r="C567" s="55"/>
      <c r="D567" s="55"/>
      <c r="E567" s="55"/>
      <c r="F567" s="55"/>
      <c r="G567" s="55"/>
      <c r="H567" s="399"/>
      <c r="I567" s="55"/>
      <c r="J567" s="55"/>
      <c r="K567" s="55"/>
      <c r="L567" s="399"/>
      <c r="M567" s="399"/>
      <c r="N567" s="55"/>
      <c r="O567" s="55"/>
      <c r="P567" s="55"/>
      <c r="Q567" s="399"/>
      <c r="R567" s="399"/>
      <c r="S567" s="55"/>
      <c r="T567" s="55"/>
      <c r="U567" s="55"/>
      <c r="V567" s="399"/>
      <c r="W567" s="399"/>
      <c r="X567" s="55"/>
      <c r="Y567" s="55"/>
      <c r="Z567" s="55"/>
      <c r="AA567" s="399"/>
      <c r="AB567" s="399"/>
      <c r="AC567" s="55"/>
      <c r="AD567" s="55"/>
      <c r="AE567" s="55"/>
      <c r="AF567" s="55"/>
      <c r="AG567" s="55"/>
      <c r="AH567" s="55"/>
      <c r="AI567" s="55"/>
      <c r="AJ567" s="55"/>
      <c r="AK567" s="55"/>
    </row>
    <row r="568" spans="2:37" ht="15.75" customHeight="1">
      <c r="B568" s="55"/>
      <c r="C568" s="55"/>
      <c r="D568" s="55"/>
      <c r="E568" s="55"/>
      <c r="F568" s="55"/>
      <c r="G568" s="55"/>
      <c r="H568" s="399"/>
      <c r="I568" s="55"/>
      <c r="J568" s="55"/>
      <c r="K568" s="55"/>
      <c r="L568" s="399"/>
      <c r="M568" s="399"/>
      <c r="N568" s="55"/>
      <c r="O568" s="55"/>
      <c r="P568" s="55"/>
      <c r="Q568" s="399"/>
      <c r="R568" s="399"/>
      <c r="S568" s="55"/>
      <c r="T568" s="55"/>
      <c r="U568" s="55"/>
      <c r="V568" s="399"/>
      <c r="W568" s="399"/>
      <c r="X568" s="55"/>
      <c r="Y568" s="55"/>
      <c r="Z568" s="55"/>
      <c r="AA568" s="399"/>
      <c r="AB568" s="399"/>
      <c r="AC568" s="55"/>
      <c r="AD568" s="55"/>
      <c r="AE568" s="55"/>
      <c r="AF568" s="55"/>
      <c r="AG568" s="55"/>
      <c r="AH568" s="55"/>
      <c r="AI568" s="55"/>
      <c r="AJ568" s="55"/>
      <c r="AK568" s="55"/>
    </row>
    <row r="569" spans="2:37" ht="15.75" customHeight="1">
      <c r="B569" s="55"/>
      <c r="C569" s="55"/>
      <c r="D569" s="55"/>
      <c r="E569" s="55"/>
      <c r="F569" s="55"/>
      <c r="G569" s="55"/>
      <c r="H569" s="399"/>
      <c r="I569" s="55"/>
      <c r="J569" s="55"/>
      <c r="K569" s="55"/>
      <c r="L569" s="399"/>
      <c r="M569" s="399"/>
      <c r="N569" s="55"/>
      <c r="O569" s="55"/>
      <c r="P569" s="55"/>
      <c r="Q569" s="399"/>
      <c r="R569" s="399"/>
      <c r="S569" s="55"/>
      <c r="T569" s="55"/>
      <c r="U569" s="55"/>
      <c r="V569" s="399"/>
      <c r="W569" s="399"/>
      <c r="X569" s="55"/>
      <c r="Y569" s="55"/>
      <c r="Z569" s="55"/>
      <c r="AA569" s="399"/>
      <c r="AB569" s="399"/>
      <c r="AC569" s="55"/>
      <c r="AD569" s="55"/>
      <c r="AE569" s="55"/>
      <c r="AF569" s="55"/>
      <c r="AG569" s="55"/>
      <c r="AH569" s="55"/>
      <c r="AI569" s="55"/>
      <c r="AJ569" s="55"/>
      <c r="AK569" s="55"/>
    </row>
    <row r="570" spans="2:37" ht="15.75" customHeight="1">
      <c r="B570" s="55"/>
      <c r="C570" s="55"/>
      <c r="D570" s="55"/>
      <c r="E570" s="55"/>
      <c r="F570" s="55"/>
      <c r="G570" s="55"/>
      <c r="H570" s="399"/>
      <c r="I570" s="55"/>
      <c r="J570" s="55"/>
      <c r="K570" s="55"/>
      <c r="L570" s="399"/>
      <c r="M570" s="399"/>
      <c r="N570" s="55"/>
      <c r="O570" s="55"/>
      <c r="P570" s="55"/>
      <c r="Q570" s="399"/>
      <c r="R570" s="399"/>
      <c r="S570" s="55"/>
      <c r="T570" s="55"/>
      <c r="U570" s="55"/>
      <c r="V570" s="399"/>
      <c r="W570" s="399"/>
      <c r="X570" s="55"/>
      <c r="Y570" s="55"/>
      <c r="Z570" s="55"/>
      <c r="AA570" s="399"/>
      <c r="AB570" s="399"/>
      <c r="AC570" s="55"/>
      <c r="AD570" s="55"/>
      <c r="AE570" s="55"/>
      <c r="AF570" s="55"/>
      <c r="AG570" s="55"/>
      <c r="AH570" s="55"/>
      <c r="AI570" s="55"/>
      <c r="AJ570" s="55"/>
      <c r="AK570" s="55"/>
    </row>
    <row r="571" spans="2:37" ht="15.75" customHeight="1">
      <c r="B571" s="55"/>
      <c r="C571" s="55"/>
      <c r="D571" s="55"/>
      <c r="E571" s="55"/>
      <c r="F571" s="55"/>
      <c r="G571" s="55"/>
      <c r="H571" s="399"/>
      <c r="I571" s="55"/>
      <c r="J571" s="55"/>
      <c r="K571" s="55"/>
      <c r="L571" s="399"/>
      <c r="M571" s="399"/>
      <c r="N571" s="55"/>
      <c r="O571" s="55"/>
      <c r="P571" s="55"/>
      <c r="Q571" s="399"/>
      <c r="R571" s="399"/>
      <c r="S571" s="55"/>
      <c r="T571" s="55"/>
      <c r="U571" s="55"/>
      <c r="V571" s="399"/>
      <c r="W571" s="399"/>
      <c r="X571" s="55"/>
      <c r="Y571" s="55"/>
      <c r="Z571" s="55"/>
      <c r="AA571" s="399"/>
      <c r="AB571" s="399"/>
      <c r="AC571" s="55"/>
      <c r="AD571" s="55"/>
      <c r="AE571" s="55"/>
      <c r="AF571" s="55"/>
      <c r="AG571" s="55"/>
      <c r="AH571" s="55"/>
      <c r="AI571" s="55"/>
      <c r="AJ571" s="55"/>
      <c r="AK571" s="55"/>
    </row>
    <row r="572" spans="2:37" ht="15.75" customHeight="1">
      <c r="B572" s="55"/>
      <c r="C572" s="55"/>
      <c r="D572" s="55"/>
      <c r="E572" s="55"/>
      <c r="F572" s="55"/>
      <c r="G572" s="55"/>
      <c r="H572" s="399"/>
      <c r="I572" s="55"/>
      <c r="J572" s="55"/>
      <c r="K572" s="55"/>
      <c r="L572" s="399"/>
      <c r="M572" s="399"/>
      <c r="N572" s="55"/>
      <c r="O572" s="55"/>
      <c r="P572" s="55"/>
      <c r="Q572" s="399"/>
      <c r="R572" s="399"/>
      <c r="S572" s="55"/>
      <c r="T572" s="55"/>
      <c r="U572" s="55"/>
      <c r="V572" s="399"/>
      <c r="W572" s="399"/>
      <c r="X572" s="55"/>
      <c r="Y572" s="55"/>
      <c r="Z572" s="55"/>
      <c r="AA572" s="399"/>
      <c r="AB572" s="399"/>
      <c r="AC572" s="55"/>
      <c r="AD572" s="55"/>
      <c r="AE572" s="55"/>
      <c r="AF572" s="55"/>
      <c r="AG572" s="55"/>
      <c r="AH572" s="55"/>
      <c r="AI572" s="55"/>
      <c r="AJ572" s="55"/>
      <c r="AK572" s="55"/>
    </row>
    <row r="573" spans="2:37" ht="15.75" customHeight="1">
      <c r="B573" s="55"/>
      <c r="C573" s="55"/>
      <c r="D573" s="55"/>
      <c r="E573" s="55"/>
      <c r="F573" s="55"/>
      <c r="G573" s="55"/>
      <c r="H573" s="399"/>
      <c r="I573" s="55"/>
      <c r="J573" s="55"/>
      <c r="K573" s="55"/>
      <c r="L573" s="399"/>
      <c r="M573" s="399"/>
      <c r="N573" s="55"/>
      <c r="O573" s="55"/>
      <c r="P573" s="55"/>
      <c r="Q573" s="399"/>
      <c r="R573" s="399"/>
      <c r="S573" s="55"/>
      <c r="T573" s="55"/>
      <c r="U573" s="55"/>
      <c r="V573" s="399"/>
      <c r="W573" s="399"/>
      <c r="X573" s="55"/>
      <c r="Y573" s="55"/>
      <c r="Z573" s="55"/>
      <c r="AA573" s="399"/>
      <c r="AB573" s="399"/>
      <c r="AC573" s="55"/>
      <c r="AD573" s="55"/>
      <c r="AE573" s="55"/>
      <c r="AF573" s="55"/>
      <c r="AG573" s="55"/>
      <c r="AH573" s="55"/>
      <c r="AI573" s="55"/>
      <c r="AJ573" s="55"/>
      <c r="AK573" s="55"/>
    </row>
    <row r="574" spans="2:37" ht="15.75" customHeight="1">
      <c r="B574" s="55"/>
      <c r="C574" s="55"/>
      <c r="D574" s="55"/>
      <c r="E574" s="55"/>
      <c r="F574" s="55"/>
      <c r="G574" s="55"/>
      <c r="H574" s="399"/>
      <c r="I574" s="55"/>
      <c r="J574" s="55"/>
      <c r="K574" s="55"/>
      <c r="L574" s="399"/>
      <c r="M574" s="399"/>
      <c r="N574" s="55"/>
      <c r="O574" s="55"/>
      <c r="P574" s="55"/>
      <c r="Q574" s="399"/>
      <c r="R574" s="399"/>
      <c r="S574" s="55"/>
      <c r="T574" s="55"/>
      <c r="U574" s="55"/>
      <c r="V574" s="399"/>
      <c r="W574" s="399"/>
      <c r="X574" s="55"/>
      <c r="Y574" s="55"/>
      <c r="Z574" s="55"/>
      <c r="AA574" s="399"/>
      <c r="AB574" s="399"/>
      <c r="AC574" s="55"/>
      <c r="AD574" s="55"/>
      <c r="AE574" s="55"/>
      <c r="AF574" s="55"/>
      <c r="AG574" s="55"/>
      <c r="AH574" s="55"/>
      <c r="AI574" s="55"/>
      <c r="AJ574" s="55"/>
      <c r="AK574" s="55"/>
    </row>
    <row r="575" spans="2:37" ht="15.75" customHeight="1">
      <c r="B575" s="55"/>
      <c r="C575" s="55"/>
      <c r="D575" s="55"/>
      <c r="E575" s="55"/>
      <c r="F575" s="55"/>
      <c r="G575" s="55"/>
      <c r="H575" s="399"/>
      <c r="I575" s="55"/>
      <c r="J575" s="55"/>
      <c r="K575" s="55"/>
      <c r="L575" s="399"/>
      <c r="M575" s="399"/>
      <c r="N575" s="55"/>
      <c r="O575" s="55"/>
      <c r="P575" s="55"/>
      <c r="Q575" s="399"/>
      <c r="R575" s="399"/>
      <c r="S575" s="55"/>
      <c r="T575" s="55"/>
      <c r="U575" s="55"/>
      <c r="V575" s="399"/>
      <c r="W575" s="399"/>
      <c r="X575" s="55"/>
      <c r="Y575" s="55"/>
      <c r="Z575" s="55"/>
      <c r="AA575" s="399"/>
      <c r="AB575" s="399"/>
      <c r="AC575" s="55"/>
      <c r="AD575" s="55"/>
      <c r="AE575" s="55"/>
      <c r="AF575" s="55"/>
      <c r="AG575" s="55"/>
      <c r="AH575" s="55"/>
      <c r="AI575" s="55"/>
      <c r="AJ575" s="55"/>
      <c r="AK575" s="55"/>
    </row>
    <row r="576" spans="2:37" ht="15.75" customHeight="1">
      <c r="B576" s="55"/>
      <c r="C576" s="55"/>
      <c r="D576" s="55"/>
      <c r="E576" s="55"/>
      <c r="F576" s="55"/>
      <c r="G576" s="55"/>
      <c r="H576" s="399"/>
      <c r="I576" s="55"/>
      <c r="J576" s="55"/>
      <c r="K576" s="55"/>
      <c r="L576" s="399"/>
      <c r="M576" s="399"/>
      <c r="N576" s="55"/>
      <c r="O576" s="55"/>
      <c r="P576" s="55"/>
      <c r="Q576" s="399"/>
      <c r="R576" s="399"/>
      <c r="S576" s="55"/>
      <c r="T576" s="55"/>
      <c r="U576" s="55"/>
      <c r="V576" s="399"/>
      <c r="W576" s="399"/>
      <c r="X576" s="55"/>
      <c r="Y576" s="55"/>
      <c r="Z576" s="55"/>
      <c r="AA576" s="399"/>
      <c r="AB576" s="399"/>
      <c r="AC576" s="55"/>
      <c r="AD576" s="55"/>
      <c r="AE576" s="55"/>
      <c r="AF576" s="55"/>
      <c r="AG576" s="55"/>
      <c r="AH576" s="55"/>
      <c r="AI576" s="55"/>
      <c r="AJ576" s="55"/>
      <c r="AK576" s="55"/>
    </row>
    <row r="577" spans="2:37" ht="15.75" customHeight="1">
      <c r="B577" s="55"/>
      <c r="C577" s="55"/>
      <c r="D577" s="55"/>
      <c r="E577" s="55"/>
      <c r="F577" s="55"/>
      <c r="G577" s="55"/>
      <c r="H577" s="399"/>
      <c r="I577" s="55"/>
      <c r="J577" s="55"/>
      <c r="K577" s="55"/>
      <c r="L577" s="399"/>
      <c r="M577" s="399"/>
      <c r="N577" s="55"/>
      <c r="O577" s="55"/>
      <c r="P577" s="55"/>
      <c r="Q577" s="399"/>
      <c r="R577" s="399"/>
      <c r="S577" s="55"/>
      <c r="T577" s="55"/>
      <c r="U577" s="55"/>
      <c r="V577" s="399"/>
      <c r="W577" s="399"/>
      <c r="X577" s="55"/>
      <c r="Y577" s="55"/>
      <c r="Z577" s="55"/>
      <c r="AA577" s="399"/>
      <c r="AB577" s="399"/>
      <c r="AC577" s="55"/>
      <c r="AD577" s="55"/>
      <c r="AE577" s="55"/>
      <c r="AF577" s="55"/>
      <c r="AG577" s="55"/>
      <c r="AH577" s="55"/>
      <c r="AI577" s="55"/>
      <c r="AJ577" s="55"/>
      <c r="AK577" s="55"/>
    </row>
    <row r="578" spans="2:37" ht="15.75" customHeight="1">
      <c r="B578" s="55"/>
      <c r="C578" s="55"/>
      <c r="D578" s="55"/>
      <c r="E578" s="55"/>
      <c r="F578" s="55"/>
      <c r="G578" s="55"/>
      <c r="H578" s="399"/>
      <c r="I578" s="55"/>
      <c r="J578" s="55"/>
      <c r="K578" s="55"/>
      <c r="L578" s="399"/>
      <c r="M578" s="399"/>
      <c r="N578" s="55"/>
      <c r="O578" s="55"/>
      <c r="P578" s="55"/>
      <c r="Q578" s="399"/>
      <c r="R578" s="399"/>
      <c r="S578" s="55"/>
      <c r="T578" s="55"/>
      <c r="U578" s="55"/>
      <c r="V578" s="399"/>
      <c r="W578" s="399"/>
      <c r="X578" s="55"/>
      <c r="Y578" s="55"/>
      <c r="Z578" s="55"/>
      <c r="AA578" s="399"/>
      <c r="AB578" s="399"/>
      <c r="AC578" s="55"/>
      <c r="AD578" s="55"/>
      <c r="AE578" s="55"/>
      <c r="AF578" s="55"/>
      <c r="AG578" s="55"/>
      <c r="AH578" s="55"/>
      <c r="AI578" s="55"/>
      <c r="AJ578" s="55"/>
      <c r="AK578" s="55"/>
    </row>
    <row r="579" spans="2:37" ht="15.75" customHeight="1">
      <c r="B579" s="55"/>
      <c r="C579" s="55"/>
      <c r="D579" s="55"/>
      <c r="E579" s="55"/>
      <c r="F579" s="55"/>
      <c r="G579" s="55"/>
      <c r="H579" s="399"/>
      <c r="I579" s="55"/>
      <c r="J579" s="55"/>
      <c r="K579" s="55"/>
      <c r="L579" s="399"/>
      <c r="M579" s="399"/>
      <c r="N579" s="55"/>
      <c r="O579" s="55"/>
      <c r="P579" s="55"/>
      <c r="Q579" s="399"/>
      <c r="R579" s="399"/>
      <c r="S579" s="55"/>
      <c r="T579" s="55"/>
      <c r="U579" s="55"/>
      <c r="V579" s="399"/>
      <c r="W579" s="399"/>
      <c r="X579" s="55"/>
      <c r="Y579" s="55"/>
      <c r="Z579" s="55"/>
      <c r="AA579" s="399"/>
      <c r="AB579" s="399"/>
      <c r="AC579" s="55"/>
      <c r="AD579" s="55"/>
      <c r="AE579" s="55"/>
      <c r="AF579" s="55"/>
      <c r="AG579" s="55"/>
      <c r="AH579" s="55"/>
      <c r="AI579" s="55"/>
      <c r="AJ579" s="55"/>
      <c r="AK579" s="55"/>
    </row>
    <row r="580" spans="2:37" ht="15.75" customHeight="1">
      <c r="B580" s="55"/>
      <c r="C580" s="55"/>
      <c r="D580" s="55"/>
      <c r="E580" s="55"/>
      <c r="F580" s="55"/>
      <c r="G580" s="55"/>
      <c r="H580" s="399"/>
      <c r="I580" s="55"/>
      <c r="J580" s="55"/>
      <c r="K580" s="55"/>
      <c r="L580" s="399"/>
      <c r="M580" s="399"/>
      <c r="N580" s="55"/>
      <c r="O580" s="55"/>
      <c r="P580" s="55"/>
      <c r="Q580" s="399"/>
      <c r="R580" s="399"/>
      <c r="S580" s="55"/>
      <c r="T580" s="55"/>
      <c r="U580" s="55"/>
      <c r="V580" s="399"/>
      <c r="W580" s="399"/>
      <c r="X580" s="55"/>
      <c r="Y580" s="55"/>
      <c r="Z580" s="55"/>
      <c r="AA580" s="399"/>
      <c r="AB580" s="399"/>
      <c r="AC580" s="55"/>
      <c r="AD580" s="55"/>
      <c r="AE580" s="55"/>
      <c r="AF580" s="55"/>
      <c r="AG580" s="55"/>
      <c r="AH580" s="55"/>
      <c r="AI580" s="55"/>
      <c r="AJ580" s="55"/>
      <c r="AK580" s="55"/>
    </row>
    <row r="581" spans="2:37" ht="15.75" customHeight="1">
      <c r="B581" s="55"/>
      <c r="C581" s="55"/>
      <c r="D581" s="55"/>
      <c r="E581" s="55"/>
      <c r="F581" s="55"/>
      <c r="G581" s="55"/>
      <c r="H581" s="399"/>
      <c r="I581" s="55"/>
      <c r="J581" s="55"/>
      <c r="K581" s="55"/>
      <c r="L581" s="399"/>
      <c r="M581" s="399"/>
      <c r="N581" s="55"/>
      <c r="O581" s="55"/>
      <c r="P581" s="55"/>
      <c r="Q581" s="399"/>
      <c r="R581" s="399"/>
      <c r="S581" s="55"/>
      <c r="T581" s="55"/>
      <c r="U581" s="55"/>
      <c r="V581" s="399"/>
      <c r="W581" s="399"/>
      <c r="X581" s="55"/>
      <c r="Y581" s="55"/>
      <c r="Z581" s="55"/>
      <c r="AA581" s="399"/>
      <c r="AB581" s="399"/>
      <c r="AC581" s="55"/>
      <c r="AD581" s="55"/>
      <c r="AE581" s="55"/>
      <c r="AF581" s="55"/>
      <c r="AG581" s="55"/>
      <c r="AH581" s="55"/>
      <c r="AI581" s="55"/>
      <c r="AJ581" s="55"/>
      <c r="AK581" s="55"/>
    </row>
    <row r="582" spans="2:37" ht="15.75" customHeight="1">
      <c r="B582" s="55"/>
      <c r="C582" s="55"/>
      <c r="D582" s="55"/>
      <c r="E582" s="55"/>
      <c r="F582" s="55"/>
      <c r="G582" s="55"/>
      <c r="H582" s="399"/>
      <c r="I582" s="55"/>
      <c r="J582" s="55"/>
      <c r="K582" s="55"/>
      <c r="L582" s="399"/>
      <c r="M582" s="399"/>
      <c r="N582" s="55"/>
      <c r="O582" s="55"/>
      <c r="P582" s="55"/>
      <c r="Q582" s="399"/>
      <c r="R582" s="399"/>
      <c r="S582" s="55"/>
      <c r="T582" s="55"/>
      <c r="U582" s="55"/>
      <c r="V582" s="399"/>
      <c r="W582" s="399"/>
      <c r="X582" s="55"/>
      <c r="Y582" s="55"/>
      <c r="Z582" s="55"/>
      <c r="AA582" s="399"/>
      <c r="AB582" s="399"/>
      <c r="AC582" s="55"/>
      <c r="AD582" s="55"/>
      <c r="AE582" s="55"/>
      <c r="AF582" s="55"/>
      <c r="AG582" s="55"/>
      <c r="AH582" s="55"/>
      <c r="AI582" s="55"/>
      <c r="AJ582" s="55"/>
      <c r="AK582" s="55"/>
    </row>
    <row r="583" spans="2:37" ht="15.75" customHeight="1">
      <c r="B583" s="55"/>
      <c r="C583" s="55"/>
      <c r="D583" s="55"/>
      <c r="E583" s="55"/>
      <c r="F583" s="55"/>
      <c r="G583" s="55"/>
      <c r="H583" s="399"/>
      <c r="I583" s="55"/>
      <c r="J583" s="55"/>
      <c r="K583" s="55"/>
      <c r="L583" s="399"/>
      <c r="M583" s="399"/>
      <c r="N583" s="55"/>
      <c r="O583" s="55"/>
      <c r="P583" s="55"/>
      <c r="Q583" s="399"/>
      <c r="R583" s="399"/>
      <c r="S583" s="55"/>
      <c r="T583" s="55"/>
      <c r="U583" s="55"/>
      <c r="V583" s="399"/>
      <c r="W583" s="399"/>
      <c r="X583" s="55"/>
      <c r="Y583" s="55"/>
      <c r="Z583" s="55"/>
      <c r="AA583" s="399"/>
      <c r="AB583" s="399"/>
      <c r="AC583" s="55"/>
      <c r="AD583" s="55"/>
      <c r="AE583" s="55"/>
      <c r="AF583" s="55"/>
      <c r="AG583" s="55"/>
      <c r="AH583" s="55"/>
      <c r="AI583" s="55"/>
      <c r="AJ583" s="55"/>
      <c r="AK583" s="55"/>
    </row>
    <row r="584" spans="2:37" ht="15.75" customHeight="1">
      <c r="B584" s="55"/>
      <c r="C584" s="55"/>
      <c r="D584" s="55"/>
      <c r="E584" s="55"/>
      <c r="F584" s="55"/>
      <c r="G584" s="55"/>
      <c r="H584" s="399"/>
      <c r="I584" s="55"/>
      <c r="J584" s="55"/>
      <c r="K584" s="55"/>
      <c r="L584" s="399"/>
      <c r="M584" s="399"/>
      <c r="N584" s="55"/>
      <c r="O584" s="55"/>
      <c r="P584" s="55"/>
      <c r="Q584" s="399"/>
      <c r="R584" s="399"/>
      <c r="S584" s="55"/>
      <c r="T584" s="55"/>
      <c r="U584" s="55"/>
      <c r="V584" s="399"/>
      <c r="W584" s="399"/>
      <c r="X584" s="55"/>
      <c r="Y584" s="55"/>
      <c r="Z584" s="55"/>
      <c r="AA584" s="399"/>
      <c r="AB584" s="399"/>
      <c r="AC584" s="55"/>
      <c r="AD584" s="55"/>
      <c r="AE584" s="55"/>
      <c r="AF584" s="55"/>
      <c r="AG584" s="55"/>
      <c r="AH584" s="55"/>
      <c r="AI584" s="55"/>
      <c r="AJ584" s="55"/>
      <c r="AK584" s="55"/>
    </row>
    <row r="585" spans="2:37" ht="15.75" customHeight="1">
      <c r="B585" s="55"/>
      <c r="C585" s="55"/>
      <c r="D585" s="55"/>
      <c r="E585" s="55"/>
      <c r="F585" s="55"/>
      <c r="G585" s="55"/>
      <c r="H585" s="399"/>
      <c r="I585" s="55"/>
      <c r="J585" s="55"/>
      <c r="K585" s="55"/>
      <c r="L585" s="399"/>
      <c r="M585" s="399"/>
      <c r="N585" s="55"/>
      <c r="O585" s="55"/>
      <c r="P585" s="55"/>
      <c r="Q585" s="399"/>
      <c r="R585" s="399"/>
      <c r="S585" s="55"/>
      <c r="T585" s="55"/>
      <c r="U585" s="55"/>
      <c r="V585" s="399"/>
      <c r="W585" s="399"/>
      <c r="X585" s="55"/>
      <c r="Y585" s="55"/>
      <c r="Z585" s="55"/>
      <c r="AA585" s="399"/>
      <c r="AB585" s="399"/>
      <c r="AC585" s="55"/>
      <c r="AD585" s="55"/>
      <c r="AE585" s="55"/>
      <c r="AF585" s="55"/>
      <c r="AG585" s="55"/>
      <c r="AH585" s="55"/>
      <c r="AI585" s="55"/>
      <c r="AJ585" s="55"/>
      <c r="AK585" s="55"/>
    </row>
    <row r="586" spans="2:37" ht="15.75" customHeight="1">
      <c r="B586" s="55"/>
      <c r="C586" s="55"/>
      <c r="D586" s="55"/>
      <c r="E586" s="55"/>
      <c r="F586" s="55"/>
      <c r="G586" s="55"/>
      <c r="H586" s="399"/>
      <c r="I586" s="55"/>
      <c r="J586" s="55"/>
      <c r="K586" s="55"/>
      <c r="L586" s="399"/>
      <c r="M586" s="399"/>
      <c r="N586" s="55"/>
      <c r="O586" s="55"/>
      <c r="P586" s="55"/>
      <c r="Q586" s="399"/>
      <c r="R586" s="399"/>
      <c r="S586" s="55"/>
      <c r="T586" s="55"/>
      <c r="U586" s="55"/>
      <c r="V586" s="399"/>
      <c r="W586" s="399"/>
      <c r="X586" s="55"/>
      <c r="Y586" s="55"/>
      <c r="Z586" s="55"/>
      <c r="AA586" s="399"/>
      <c r="AB586" s="399"/>
      <c r="AC586" s="55"/>
      <c r="AD586" s="55"/>
      <c r="AE586" s="55"/>
      <c r="AF586" s="55"/>
      <c r="AG586" s="55"/>
      <c r="AH586" s="55"/>
      <c r="AI586" s="55"/>
      <c r="AJ586" s="55"/>
      <c r="AK586" s="55"/>
    </row>
    <row r="587" spans="2:37" ht="15.75" customHeight="1">
      <c r="B587" s="55"/>
      <c r="C587" s="55"/>
      <c r="D587" s="55"/>
      <c r="E587" s="55"/>
      <c r="F587" s="55"/>
      <c r="G587" s="55"/>
      <c r="H587" s="399"/>
      <c r="I587" s="55"/>
      <c r="J587" s="55"/>
      <c r="K587" s="55"/>
      <c r="L587" s="399"/>
      <c r="M587" s="399"/>
      <c r="N587" s="55"/>
      <c r="O587" s="55"/>
      <c r="P587" s="55"/>
      <c r="Q587" s="399"/>
      <c r="R587" s="399"/>
      <c r="S587" s="55"/>
      <c r="T587" s="55"/>
      <c r="U587" s="55"/>
      <c r="V587" s="399"/>
      <c r="W587" s="399"/>
      <c r="X587" s="55"/>
      <c r="Y587" s="55"/>
      <c r="Z587" s="55"/>
      <c r="AA587" s="399"/>
      <c r="AB587" s="399"/>
      <c r="AC587" s="55"/>
      <c r="AD587" s="55"/>
      <c r="AE587" s="55"/>
      <c r="AF587" s="55"/>
      <c r="AG587" s="55"/>
      <c r="AH587" s="55"/>
      <c r="AI587" s="55"/>
      <c r="AJ587" s="55"/>
      <c r="AK587" s="55"/>
    </row>
    <row r="588" spans="2:37" ht="15.75" customHeight="1">
      <c r="B588" s="55"/>
      <c r="C588" s="55"/>
      <c r="D588" s="55"/>
      <c r="E588" s="55"/>
      <c r="F588" s="55"/>
      <c r="G588" s="55"/>
      <c r="H588" s="399"/>
      <c r="I588" s="55"/>
      <c r="J588" s="55"/>
      <c r="K588" s="55"/>
      <c r="L588" s="399"/>
      <c r="M588" s="399"/>
      <c r="N588" s="55"/>
      <c r="O588" s="55"/>
      <c r="P588" s="55"/>
      <c r="Q588" s="399"/>
      <c r="R588" s="399"/>
      <c r="S588" s="55"/>
      <c r="T588" s="55"/>
      <c r="U588" s="55"/>
      <c r="V588" s="399"/>
      <c r="W588" s="399"/>
      <c r="X588" s="55"/>
      <c r="Y588" s="55"/>
      <c r="Z588" s="55"/>
      <c r="AA588" s="399"/>
      <c r="AB588" s="399"/>
      <c r="AC588" s="55"/>
      <c r="AD588" s="55"/>
      <c r="AE588" s="55"/>
      <c r="AF588" s="55"/>
      <c r="AG588" s="55"/>
      <c r="AH588" s="55"/>
      <c r="AI588" s="55"/>
      <c r="AJ588" s="55"/>
      <c r="AK588" s="55"/>
    </row>
    <row r="589" spans="2:37" ht="15.75" customHeight="1">
      <c r="B589" s="55"/>
      <c r="C589" s="55"/>
      <c r="D589" s="55"/>
      <c r="E589" s="55"/>
      <c r="F589" s="55"/>
      <c r="G589" s="55"/>
      <c r="H589" s="399"/>
      <c r="I589" s="55"/>
      <c r="J589" s="55"/>
      <c r="K589" s="55"/>
      <c r="L589" s="399"/>
      <c r="M589" s="399"/>
      <c r="N589" s="55"/>
      <c r="O589" s="55"/>
      <c r="P589" s="55"/>
      <c r="Q589" s="399"/>
      <c r="R589" s="399"/>
      <c r="S589" s="55"/>
      <c r="T589" s="55"/>
      <c r="U589" s="55"/>
      <c r="V589" s="399"/>
      <c r="W589" s="399"/>
      <c r="X589" s="55"/>
      <c r="Y589" s="55"/>
      <c r="Z589" s="55"/>
      <c r="AA589" s="399"/>
      <c r="AB589" s="399"/>
      <c r="AC589" s="55"/>
      <c r="AD589" s="55"/>
      <c r="AE589" s="55"/>
      <c r="AF589" s="55"/>
      <c r="AG589" s="55"/>
      <c r="AH589" s="55"/>
      <c r="AI589" s="55"/>
      <c r="AJ589" s="55"/>
      <c r="AK589" s="55"/>
    </row>
    <row r="590" spans="2:37" ht="15.75" customHeight="1">
      <c r="B590" s="55"/>
      <c r="C590" s="55"/>
      <c r="D590" s="55"/>
      <c r="E590" s="55"/>
      <c r="F590" s="55"/>
      <c r="G590" s="55"/>
      <c r="H590" s="399"/>
      <c r="I590" s="55"/>
      <c r="J590" s="55"/>
      <c r="K590" s="55"/>
      <c r="L590" s="399"/>
      <c r="M590" s="399"/>
      <c r="N590" s="55"/>
      <c r="O590" s="55"/>
      <c r="P590" s="55"/>
      <c r="Q590" s="399"/>
      <c r="R590" s="399"/>
      <c r="S590" s="55"/>
      <c r="T590" s="55"/>
      <c r="U590" s="55"/>
      <c r="V590" s="399"/>
      <c r="W590" s="399"/>
      <c r="X590" s="55"/>
      <c r="Y590" s="55"/>
      <c r="Z590" s="55"/>
      <c r="AA590" s="399"/>
      <c r="AB590" s="399"/>
      <c r="AC590" s="55"/>
      <c r="AD590" s="55"/>
      <c r="AE590" s="55"/>
      <c r="AF590" s="55"/>
      <c r="AG590" s="55"/>
      <c r="AH590" s="55"/>
      <c r="AI590" s="55"/>
      <c r="AJ590" s="55"/>
      <c r="AK590" s="55"/>
    </row>
    <row r="591" spans="2:37" ht="15.75" customHeight="1">
      <c r="B591" s="55"/>
      <c r="C591" s="55"/>
      <c r="D591" s="55"/>
      <c r="E591" s="55"/>
      <c r="F591" s="55"/>
      <c r="G591" s="55"/>
      <c r="H591" s="399"/>
      <c r="I591" s="55"/>
      <c r="J591" s="55"/>
      <c r="K591" s="55"/>
      <c r="L591" s="399"/>
      <c r="M591" s="399"/>
      <c r="N591" s="55"/>
      <c r="O591" s="55"/>
      <c r="P591" s="55"/>
      <c r="Q591" s="399"/>
      <c r="R591" s="399"/>
      <c r="S591" s="55"/>
      <c r="T591" s="55"/>
      <c r="U591" s="55"/>
      <c r="V591" s="399"/>
      <c r="W591" s="399"/>
      <c r="X591" s="55"/>
      <c r="Y591" s="55"/>
      <c r="Z591" s="55"/>
      <c r="AA591" s="399"/>
      <c r="AB591" s="399"/>
      <c r="AC591" s="55"/>
      <c r="AD591" s="55"/>
      <c r="AE591" s="55"/>
      <c r="AF591" s="55"/>
      <c r="AG591" s="55"/>
      <c r="AH591" s="55"/>
      <c r="AI591" s="55"/>
      <c r="AJ591" s="55"/>
      <c r="AK591" s="55"/>
    </row>
    <row r="592" spans="2:37" ht="15.75" customHeight="1">
      <c r="B592" s="55"/>
      <c r="C592" s="55"/>
      <c r="D592" s="55"/>
      <c r="E592" s="55"/>
      <c r="F592" s="55"/>
      <c r="G592" s="55"/>
      <c r="H592" s="399"/>
      <c r="I592" s="55"/>
      <c r="J592" s="55"/>
      <c r="K592" s="55"/>
      <c r="L592" s="399"/>
      <c r="M592" s="399"/>
      <c r="N592" s="55"/>
      <c r="O592" s="55"/>
      <c r="P592" s="55"/>
      <c r="Q592" s="399"/>
      <c r="R592" s="399"/>
      <c r="S592" s="55"/>
      <c r="T592" s="55"/>
      <c r="U592" s="55"/>
      <c r="V592" s="399"/>
      <c r="W592" s="399"/>
      <c r="X592" s="55"/>
      <c r="Y592" s="55"/>
      <c r="Z592" s="55"/>
      <c r="AA592" s="399"/>
      <c r="AB592" s="399"/>
      <c r="AC592" s="55"/>
      <c r="AD592" s="55"/>
      <c r="AE592" s="55"/>
      <c r="AF592" s="55"/>
      <c r="AG592" s="55"/>
      <c r="AH592" s="55"/>
      <c r="AI592" s="55"/>
      <c r="AJ592" s="55"/>
      <c r="AK592" s="55"/>
    </row>
    <row r="593" spans="2:37" ht="15.75" customHeight="1">
      <c r="B593" s="55"/>
      <c r="C593" s="55"/>
      <c r="D593" s="55"/>
      <c r="E593" s="55"/>
      <c r="F593" s="55"/>
      <c r="G593" s="55"/>
      <c r="H593" s="399"/>
      <c r="I593" s="55"/>
      <c r="J593" s="55"/>
      <c r="K593" s="55"/>
      <c r="L593" s="399"/>
      <c r="M593" s="399"/>
      <c r="N593" s="55"/>
      <c r="O593" s="55"/>
      <c r="P593" s="55"/>
      <c r="Q593" s="399"/>
      <c r="R593" s="399"/>
      <c r="S593" s="55"/>
      <c r="T593" s="55"/>
      <c r="U593" s="55"/>
      <c r="V593" s="399"/>
      <c r="W593" s="399"/>
      <c r="X593" s="55"/>
      <c r="Y593" s="55"/>
      <c r="Z593" s="55"/>
      <c r="AA593" s="399"/>
      <c r="AB593" s="399"/>
      <c r="AC593" s="55"/>
      <c r="AD593" s="55"/>
      <c r="AE593" s="55"/>
      <c r="AF593" s="55"/>
      <c r="AG593" s="55"/>
      <c r="AH593" s="55"/>
      <c r="AI593" s="55"/>
      <c r="AJ593" s="55"/>
      <c r="AK593" s="55"/>
    </row>
    <row r="594" spans="2:37" ht="15.75" customHeight="1">
      <c r="B594" s="55"/>
      <c r="C594" s="55"/>
      <c r="D594" s="55"/>
      <c r="E594" s="55"/>
      <c r="F594" s="55"/>
      <c r="G594" s="55"/>
      <c r="H594" s="399"/>
      <c r="I594" s="55"/>
      <c r="J594" s="55"/>
      <c r="K594" s="55"/>
      <c r="L594" s="399"/>
      <c r="M594" s="399"/>
      <c r="N594" s="55"/>
      <c r="O594" s="55"/>
      <c r="P594" s="55"/>
      <c r="Q594" s="399"/>
      <c r="R594" s="399"/>
      <c r="S594" s="55"/>
      <c r="T594" s="55"/>
      <c r="U594" s="55"/>
      <c r="V594" s="399"/>
      <c r="W594" s="399"/>
      <c r="X594" s="55"/>
      <c r="Y594" s="55"/>
      <c r="Z594" s="55"/>
      <c r="AA594" s="399"/>
      <c r="AB594" s="399"/>
      <c r="AC594" s="55"/>
      <c r="AD594" s="55"/>
      <c r="AE594" s="55"/>
      <c r="AF594" s="55"/>
      <c r="AG594" s="55"/>
      <c r="AH594" s="55"/>
      <c r="AI594" s="55"/>
      <c r="AJ594" s="55"/>
      <c r="AK594" s="55"/>
    </row>
    <row r="595" spans="2:37" ht="15.75" customHeight="1">
      <c r="B595" s="55"/>
      <c r="C595" s="55"/>
      <c r="D595" s="55"/>
      <c r="E595" s="55"/>
      <c r="F595" s="55"/>
      <c r="G595" s="55"/>
      <c r="H595" s="399"/>
      <c r="I595" s="55"/>
      <c r="J595" s="55"/>
      <c r="K595" s="55"/>
      <c r="L595" s="399"/>
      <c r="M595" s="399"/>
      <c r="N595" s="55"/>
      <c r="O595" s="55"/>
      <c r="P595" s="55"/>
      <c r="Q595" s="399"/>
      <c r="R595" s="399"/>
      <c r="S595" s="55"/>
      <c r="T595" s="55"/>
      <c r="U595" s="55"/>
      <c r="V595" s="399"/>
      <c r="W595" s="399"/>
      <c r="X595" s="55"/>
      <c r="Y595" s="55"/>
      <c r="Z595" s="55"/>
      <c r="AA595" s="399"/>
      <c r="AB595" s="399"/>
      <c r="AC595" s="55"/>
      <c r="AD595" s="55"/>
      <c r="AE595" s="55"/>
      <c r="AF595" s="55"/>
      <c r="AG595" s="55"/>
      <c r="AH595" s="55"/>
      <c r="AI595" s="55"/>
      <c r="AJ595" s="55"/>
      <c r="AK595" s="55"/>
    </row>
    <row r="596" spans="2:37" ht="15.75" customHeight="1">
      <c r="B596" s="55"/>
      <c r="C596" s="55"/>
      <c r="D596" s="55"/>
      <c r="E596" s="55"/>
      <c r="F596" s="55"/>
      <c r="G596" s="55"/>
      <c r="H596" s="399"/>
      <c r="I596" s="55"/>
      <c r="J596" s="55"/>
      <c r="K596" s="55"/>
      <c r="L596" s="399"/>
      <c r="M596" s="399"/>
      <c r="N596" s="55"/>
      <c r="O596" s="55"/>
      <c r="P596" s="55"/>
      <c r="Q596" s="399"/>
      <c r="R596" s="399"/>
      <c r="S596" s="55"/>
      <c r="T596" s="55"/>
      <c r="U596" s="55"/>
      <c r="V596" s="399"/>
      <c r="W596" s="399"/>
      <c r="X596" s="55"/>
      <c r="Y596" s="55"/>
      <c r="Z596" s="55"/>
      <c r="AA596" s="399"/>
      <c r="AB596" s="399"/>
      <c r="AC596" s="55"/>
      <c r="AD596" s="55"/>
      <c r="AE596" s="55"/>
      <c r="AF596" s="55"/>
      <c r="AG596" s="55"/>
      <c r="AH596" s="55"/>
      <c r="AI596" s="55"/>
      <c r="AJ596" s="55"/>
      <c r="AK596" s="55"/>
    </row>
    <row r="597" spans="2:37" ht="15.75" customHeight="1">
      <c r="B597" s="55"/>
      <c r="C597" s="55"/>
      <c r="D597" s="55"/>
      <c r="E597" s="55"/>
      <c r="F597" s="55"/>
      <c r="G597" s="55"/>
      <c r="H597" s="399"/>
      <c r="I597" s="55"/>
      <c r="J597" s="55"/>
      <c r="K597" s="55"/>
      <c r="L597" s="399"/>
      <c r="M597" s="399"/>
      <c r="N597" s="55"/>
      <c r="O597" s="55"/>
      <c r="P597" s="55"/>
      <c r="Q597" s="399"/>
      <c r="R597" s="399"/>
      <c r="S597" s="55"/>
      <c r="T597" s="55"/>
      <c r="U597" s="55"/>
      <c r="V597" s="399"/>
      <c r="W597" s="399"/>
      <c r="X597" s="55"/>
      <c r="Y597" s="55"/>
      <c r="Z597" s="55"/>
      <c r="AA597" s="399"/>
      <c r="AB597" s="399"/>
      <c r="AC597" s="55"/>
      <c r="AD597" s="55"/>
      <c r="AE597" s="55"/>
      <c r="AF597" s="55"/>
      <c r="AG597" s="55"/>
      <c r="AH597" s="55"/>
      <c r="AI597" s="55"/>
      <c r="AJ597" s="55"/>
      <c r="AK597" s="55"/>
    </row>
    <row r="598" spans="2:37" ht="15.75" customHeight="1">
      <c r="B598" s="55"/>
      <c r="C598" s="55"/>
      <c r="D598" s="55"/>
      <c r="E598" s="55"/>
      <c r="F598" s="55"/>
      <c r="G598" s="55"/>
      <c r="H598" s="399"/>
      <c r="I598" s="55"/>
      <c r="J598" s="55"/>
      <c r="K598" s="55"/>
      <c r="L598" s="399"/>
      <c r="M598" s="399"/>
      <c r="N598" s="55"/>
      <c r="O598" s="55"/>
      <c r="P598" s="55"/>
      <c r="Q598" s="399"/>
      <c r="R598" s="399"/>
      <c r="S598" s="55"/>
      <c r="T598" s="55"/>
      <c r="U598" s="55"/>
      <c r="V598" s="399"/>
      <c r="W598" s="399"/>
      <c r="X598" s="55"/>
      <c r="Y598" s="55"/>
      <c r="Z598" s="55"/>
      <c r="AA598" s="399"/>
      <c r="AB598" s="399"/>
      <c r="AC598" s="55"/>
      <c r="AD598" s="55"/>
      <c r="AE598" s="55"/>
      <c r="AF598" s="55"/>
      <c r="AG598" s="55"/>
      <c r="AH598" s="55"/>
      <c r="AI598" s="55"/>
      <c r="AJ598" s="55"/>
      <c r="AK598" s="55"/>
    </row>
    <row r="599" spans="2:37" ht="15.75" customHeight="1">
      <c r="B599" s="55"/>
      <c r="C599" s="55"/>
      <c r="D599" s="55"/>
      <c r="E599" s="55"/>
      <c r="F599" s="55"/>
      <c r="G599" s="55"/>
      <c r="H599" s="399"/>
      <c r="I599" s="55"/>
      <c r="J599" s="55"/>
      <c r="K599" s="55"/>
      <c r="L599" s="399"/>
      <c r="M599" s="399"/>
      <c r="N599" s="55"/>
      <c r="O599" s="55"/>
      <c r="P599" s="55"/>
      <c r="Q599" s="399"/>
      <c r="R599" s="399"/>
      <c r="S599" s="55"/>
      <c r="T599" s="55"/>
      <c r="U599" s="55"/>
      <c r="V599" s="399"/>
      <c r="W599" s="399"/>
      <c r="X599" s="55"/>
      <c r="Y599" s="55"/>
      <c r="Z599" s="55"/>
      <c r="AA599" s="399"/>
      <c r="AB599" s="399"/>
      <c r="AC599" s="55"/>
      <c r="AD599" s="55"/>
      <c r="AE599" s="55"/>
      <c r="AF599" s="55"/>
      <c r="AG599" s="55"/>
      <c r="AH599" s="55"/>
      <c r="AI599" s="55"/>
      <c r="AJ599" s="55"/>
      <c r="AK599" s="55"/>
    </row>
    <row r="600" spans="2:37" ht="15.75" customHeight="1">
      <c r="B600" s="55"/>
      <c r="C600" s="55"/>
      <c r="D600" s="55"/>
      <c r="E600" s="55"/>
      <c r="F600" s="55"/>
      <c r="G600" s="55"/>
      <c r="H600" s="399"/>
      <c r="I600" s="55"/>
      <c r="J600" s="55"/>
      <c r="K600" s="55"/>
      <c r="L600" s="399"/>
      <c r="M600" s="399"/>
      <c r="N600" s="55"/>
      <c r="O600" s="55"/>
      <c r="P600" s="55"/>
      <c r="Q600" s="399"/>
      <c r="R600" s="399"/>
      <c r="S600" s="55"/>
      <c r="T600" s="55"/>
      <c r="U600" s="55"/>
      <c r="V600" s="399"/>
      <c r="W600" s="399"/>
      <c r="X600" s="55"/>
      <c r="Y600" s="55"/>
      <c r="Z600" s="55"/>
      <c r="AA600" s="399"/>
      <c r="AB600" s="399"/>
      <c r="AC600" s="55"/>
      <c r="AD600" s="55"/>
      <c r="AE600" s="55"/>
      <c r="AF600" s="55"/>
      <c r="AG600" s="55"/>
      <c r="AH600" s="55"/>
      <c r="AI600" s="55"/>
      <c r="AJ600" s="55"/>
      <c r="AK600" s="55"/>
    </row>
    <row r="601" spans="2:37" ht="15.75" customHeight="1">
      <c r="B601" s="55"/>
      <c r="C601" s="55"/>
      <c r="D601" s="55"/>
      <c r="E601" s="55"/>
      <c r="F601" s="55"/>
      <c r="G601" s="55"/>
      <c r="H601" s="399"/>
      <c r="I601" s="55"/>
      <c r="J601" s="55"/>
      <c r="K601" s="55"/>
      <c r="L601" s="399"/>
      <c r="M601" s="399"/>
      <c r="N601" s="55"/>
      <c r="O601" s="55"/>
      <c r="P601" s="55"/>
      <c r="Q601" s="399"/>
      <c r="R601" s="399"/>
      <c r="S601" s="55"/>
      <c r="T601" s="55"/>
      <c r="U601" s="55"/>
      <c r="V601" s="399"/>
      <c r="W601" s="399"/>
      <c r="X601" s="55"/>
      <c r="Y601" s="55"/>
      <c r="Z601" s="55"/>
      <c r="AA601" s="399"/>
      <c r="AB601" s="399"/>
      <c r="AC601" s="55"/>
      <c r="AD601" s="55"/>
      <c r="AE601" s="55"/>
      <c r="AF601" s="55"/>
      <c r="AG601" s="55"/>
      <c r="AH601" s="55"/>
      <c r="AI601" s="55"/>
      <c r="AJ601" s="55"/>
      <c r="AK601" s="55"/>
    </row>
    <row r="602" spans="2:37" ht="15.75" customHeight="1">
      <c r="B602" s="55"/>
      <c r="C602" s="55"/>
      <c r="D602" s="55"/>
      <c r="E602" s="55"/>
      <c r="F602" s="55"/>
      <c r="G602" s="55"/>
      <c r="H602" s="399"/>
      <c r="I602" s="55"/>
      <c r="J602" s="55"/>
      <c r="K602" s="55"/>
      <c r="L602" s="399"/>
      <c r="M602" s="399"/>
      <c r="N602" s="55"/>
      <c r="O602" s="55"/>
      <c r="P602" s="55"/>
      <c r="Q602" s="399"/>
      <c r="R602" s="399"/>
      <c r="S602" s="55"/>
      <c r="T602" s="55"/>
      <c r="U602" s="55"/>
      <c r="V602" s="399"/>
      <c r="W602" s="399"/>
      <c r="X602" s="55"/>
      <c r="Y602" s="55"/>
      <c r="Z602" s="55"/>
      <c r="AA602" s="399"/>
      <c r="AB602" s="399"/>
      <c r="AC602" s="55"/>
      <c r="AD602" s="55"/>
      <c r="AE602" s="55"/>
      <c r="AF602" s="55"/>
      <c r="AG602" s="55"/>
      <c r="AH602" s="55"/>
      <c r="AI602" s="55"/>
      <c r="AJ602" s="55"/>
      <c r="AK602" s="55"/>
    </row>
    <row r="603" spans="2:37" ht="15.75" customHeight="1">
      <c r="B603" s="55"/>
      <c r="C603" s="55"/>
      <c r="D603" s="55"/>
      <c r="E603" s="55"/>
      <c r="F603" s="55"/>
      <c r="G603" s="55"/>
      <c r="H603" s="399"/>
      <c r="I603" s="55"/>
      <c r="J603" s="55"/>
      <c r="K603" s="55"/>
      <c r="L603" s="399"/>
      <c r="M603" s="399"/>
      <c r="N603" s="55"/>
      <c r="O603" s="55"/>
      <c r="P603" s="55"/>
      <c r="Q603" s="399"/>
      <c r="R603" s="399"/>
      <c r="S603" s="55"/>
      <c r="T603" s="55"/>
      <c r="U603" s="55"/>
      <c r="V603" s="399"/>
      <c r="W603" s="399"/>
      <c r="X603" s="55"/>
      <c r="Y603" s="55"/>
      <c r="Z603" s="55"/>
      <c r="AA603" s="399"/>
      <c r="AB603" s="399"/>
      <c r="AC603" s="55"/>
      <c r="AD603" s="55"/>
      <c r="AE603" s="55"/>
      <c r="AF603" s="55"/>
      <c r="AG603" s="55"/>
      <c r="AH603" s="55"/>
      <c r="AI603" s="55"/>
      <c r="AJ603" s="55"/>
      <c r="AK603" s="55"/>
    </row>
    <row r="604" spans="2:37" ht="15.75" customHeight="1">
      <c r="B604" s="55"/>
      <c r="C604" s="55"/>
      <c r="D604" s="55"/>
      <c r="E604" s="55"/>
      <c r="F604" s="55"/>
      <c r="G604" s="55"/>
      <c r="H604" s="399"/>
      <c r="I604" s="55"/>
      <c r="J604" s="55"/>
      <c r="K604" s="55"/>
      <c r="L604" s="399"/>
      <c r="M604" s="399"/>
      <c r="N604" s="55"/>
      <c r="O604" s="55"/>
      <c r="P604" s="55"/>
      <c r="Q604" s="399"/>
      <c r="R604" s="399"/>
      <c r="S604" s="55"/>
      <c r="T604" s="55"/>
      <c r="U604" s="55"/>
      <c r="V604" s="399"/>
      <c r="W604" s="399"/>
      <c r="X604" s="55"/>
      <c r="Y604" s="55"/>
      <c r="Z604" s="55"/>
      <c r="AA604" s="399"/>
      <c r="AB604" s="399"/>
      <c r="AC604" s="55"/>
      <c r="AD604" s="55"/>
      <c r="AE604" s="55"/>
      <c r="AF604" s="55"/>
      <c r="AG604" s="55"/>
      <c r="AH604" s="55"/>
      <c r="AI604" s="55"/>
      <c r="AJ604" s="55"/>
      <c r="AK604" s="55"/>
    </row>
    <row r="605" spans="2:37" ht="15.75" customHeight="1">
      <c r="B605" s="55"/>
      <c r="C605" s="55"/>
      <c r="D605" s="55"/>
      <c r="E605" s="55"/>
      <c r="F605" s="55"/>
      <c r="G605" s="55"/>
      <c r="H605" s="399"/>
      <c r="I605" s="55"/>
      <c r="J605" s="55"/>
      <c r="K605" s="55"/>
      <c r="L605" s="399"/>
      <c r="M605" s="399"/>
      <c r="N605" s="55"/>
      <c r="O605" s="55"/>
      <c r="P605" s="55"/>
      <c r="Q605" s="399"/>
      <c r="R605" s="399"/>
      <c r="S605" s="55"/>
      <c r="T605" s="55"/>
      <c r="U605" s="55"/>
      <c r="V605" s="399"/>
      <c r="W605" s="399"/>
      <c r="X605" s="55"/>
      <c r="Y605" s="55"/>
      <c r="Z605" s="55"/>
      <c r="AA605" s="399"/>
      <c r="AB605" s="399"/>
      <c r="AC605" s="55"/>
      <c r="AD605" s="55"/>
      <c r="AE605" s="55"/>
      <c r="AF605" s="55"/>
      <c r="AG605" s="55"/>
      <c r="AH605" s="55"/>
      <c r="AI605" s="55"/>
      <c r="AJ605" s="55"/>
      <c r="AK605" s="55"/>
    </row>
    <row r="606" spans="2:37" ht="15.75" customHeight="1">
      <c r="B606" s="55"/>
      <c r="C606" s="55"/>
      <c r="D606" s="55"/>
      <c r="E606" s="55"/>
      <c r="F606" s="55"/>
      <c r="G606" s="55"/>
      <c r="H606" s="399"/>
      <c r="I606" s="55"/>
      <c r="J606" s="55"/>
      <c r="K606" s="55"/>
      <c r="L606" s="399"/>
      <c r="M606" s="399"/>
      <c r="N606" s="55"/>
      <c r="O606" s="55"/>
      <c r="P606" s="55"/>
      <c r="Q606" s="399"/>
      <c r="R606" s="399"/>
      <c r="S606" s="55"/>
      <c r="T606" s="55"/>
      <c r="U606" s="55"/>
      <c r="V606" s="399"/>
      <c r="W606" s="399"/>
      <c r="X606" s="55"/>
      <c r="Y606" s="55"/>
      <c r="Z606" s="55"/>
      <c r="AA606" s="399"/>
      <c r="AB606" s="399"/>
      <c r="AC606" s="55"/>
      <c r="AD606" s="55"/>
      <c r="AE606" s="55"/>
      <c r="AF606" s="55"/>
      <c r="AG606" s="55"/>
      <c r="AH606" s="55"/>
      <c r="AI606" s="55"/>
      <c r="AJ606" s="55"/>
      <c r="AK606" s="55"/>
    </row>
    <row r="607" spans="2:37" ht="15.75" customHeight="1">
      <c r="B607" s="55"/>
      <c r="C607" s="55"/>
      <c r="D607" s="55"/>
      <c r="E607" s="55"/>
      <c r="F607" s="55"/>
      <c r="G607" s="55"/>
      <c r="H607" s="399"/>
      <c r="I607" s="55"/>
      <c r="J607" s="55"/>
      <c r="K607" s="55"/>
      <c r="L607" s="399"/>
      <c r="M607" s="399"/>
      <c r="N607" s="55"/>
      <c r="O607" s="55"/>
      <c r="P607" s="55"/>
      <c r="Q607" s="399"/>
      <c r="R607" s="399"/>
      <c r="S607" s="55"/>
      <c r="T607" s="55"/>
      <c r="U607" s="55"/>
      <c r="V607" s="399"/>
      <c r="W607" s="399"/>
      <c r="X607" s="55"/>
      <c r="Y607" s="55"/>
      <c r="Z607" s="55"/>
      <c r="AA607" s="399"/>
      <c r="AB607" s="399"/>
      <c r="AC607" s="55"/>
      <c r="AD607" s="55"/>
      <c r="AE607" s="55"/>
      <c r="AF607" s="55"/>
      <c r="AG607" s="55"/>
      <c r="AH607" s="55"/>
      <c r="AI607" s="55"/>
      <c r="AJ607" s="55"/>
      <c r="AK607" s="55"/>
    </row>
    <row r="608" spans="2:37" ht="15.75" customHeight="1">
      <c r="B608" s="55"/>
      <c r="C608" s="55"/>
      <c r="D608" s="55"/>
      <c r="E608" s="55"/>
      <c r="F608" s="55"/>
      <c r="G608" s="55"/>
      <c r="H608" s="399"/>
      <c r="I608" s="55"/>
      <c r="J608" s="55"/>
      <c r="K608" s="55"/>
      <c r="L608" s="399"/>
      <c r="M608" s="399"/>
      <c r="N608" s="55"/>
      <c r="O608" s="55"/>
      <c r="P608" s="55"/>
      <c r="Q608" s="399"/>
      <c r="R608" s="399"/>
      <c r="S608" s="55"/>
      <c r="T608" s="55"/>
      <c r="U608" s="55"/>
      <c r="V608" s="399"/>
      <c r="W608" s="399"/>
      <c r="X608" s="55"/>
      <c r="Y608" s="55"/>
      <c r="Z608" s="55"/>
      <c r="AA608" s="399"/>
      <c r="AB608" s="399"/>
      <c r="AC608" s="55"/>
      <c r="AD608" s="55"/>
      <c r="AE608" s="55"/>
      <c r="AF608" s="55"/>
      <c r="AG608" s="55"/>
      <c r="AH608" s="55"/>
      <c r="AI608" s="55"/>
      <c r="AJ608" s="55"/>
      <c r="AK608" s="55"/>
    </row>
    <row r="609" spans="2:37" ht="15.75" customHeight="1">
      <c r="B609" s="55"/>
      <c r="C609" s="55"/>
      <c r="D609" s="55"/>
      <c r="E609" s="55"/>
      <c r="F609" s="55"/>
      <c r="G609" s="55"/>
      <c r="H609" s="399"/>
      <c r="I609" s="55"/>
      <c r="J609" s="55"/>
      <c r="K609" s="55"/>
      <c r="L609" s="399"/>
      <c r="M609" s="399"/>
      <c r="N609" s="55"/>
      <c r="O609" s="55"/>
      <c r="P609" s="55"/>
      <c r="Q609" s="399"/>
      <c r="R609" s="399"/>
      <c r="S609" s="55"/>
      <c r="T609" s="55"/>
      <c r="U609" s="55"/>
      <c r="V609" s="399"/>
      <c r="W609" s="399"/>
      <c r="X609" s="55"/>
      <c r="Y609" s="55"/>
      <c r="Z609" s="55"/>
      <c r="AA609" s="399"/>
      <c r="AB609" s="399"/>
      <c r="AC609" s="55"/>
      <c r="AD609" s="55"/>
      <c r="AE609" s="55"/>
      <c r="AF609" s="55"/>
      <c r="AG609" s="55"/>
      <c r="AH609" s="55"/>
      <c r="AI609" s="55"/>
      <c r="AJ609" s="55"/>
      <c r="AK609" s="55"/>
    </row>
    <row r="610" spans="2:37" ht="15.75" customHeight="1">
      <c r="B610" s="55"/>
      <c r="C610" s="55"/>
      <c r="D610" s="55"/>
      <c r="E610" s="55"/>
      <c r="F610" s="55"/>
      <c r="G610" s="55"/>
      <c r="H610" s="399"/>
      <c r="I610" s="55"/>
      <c r="J610" s="55"/>
      <c r="K610" s="55"/>
      <c r="L610" s="399"/>
      <c r="M610" s="399"/>
      <c r="N610" s="55"/>
      <c r="O610" s="55"/>
      <c r="P610" s="55"/>
      <c r="Q610" s="399"/>
      <c r="R610" s="399"/>
      <c r="S610" s="55"/>
      <c r="T610" s="55"/>
      <c r="U610" s="55"/>
      <c r="V610" s="399"/>
      <c r="W610" s="399"/>
      <c r="X610" s="55"/>
      <c r="Y610" s="55"/>
      <c r="Z610" s="55"/>
      <c r="AA610" s="399"/>
      <c r="AB610" s="399"/>
      <c r="AC610" s="55"/>
      <c r="AD610" s="55"/>
      <c r="AE610" s="55"/>
      <c r="AF610" s="55"/>
      <c r="AG610" s="55"/>
      <c r="AH610" s="55"/>
      <c r="AI610" s="55"/>
      <c r="AJ610" s="55"/>
      <c r="AK610" s="55"/>
    </row>
    <row r="611" spans="2:37" ht="15.75" customHeight="1">
      <c r="B611" s="55"/>
      <c r="C611" s="55"/>
      <c r="D611" s="55"/>
      <c r="E611" s="55"/>
      <c r="F611" s="55"/>
      <c r="G611" s="55"/>
      <c r="H611" s="399"/>
      <c r="I611" s="55"/>
      <c r="J611" s="55"/>
      <c r="K611" s="55"/>
      <c r="L611" s="399"/>
      <c r="M611" s="399"/>
      <c r="N611" s="55"/>
      <c r="O611" s="55"/>
      <c r="P611" s="55"/>
      <c r="Q611" s="399"/>
      <c r="R611" s="399"/>
      <c r="S611" s="55"/>
      <c r="T611" s="55"/>
      <c r="U611" s="55"/>
      <c r="V611" s="399"/>
      <c r="W611" s="399"/>
      <c r="X611" s="55"/>
      <c r="Y611" s="55"/>
      <c r="Z611" s="55"/>
      <c r="AA611" s="399"/>
      <c r="AB611" s="399"/>
      <c r="AC611" s="55"/>
      <c r="AD611" s="55"/>
      <c r="AE611" s="55"/>
      <c r="AF611" s="55"/>
      <c r="AG611" s="55"/>
      <c r="AH611" s="55"/>
      <c r="AI611" s="55"/>
      <c r="AJ611" s="55"/>
      <c r="AK611" s="55"/>
    </row>
    <row r="612" spans="2:37" ht="15.75" customHeight="1">
      <c r="B612" s="55"/>
      <c r="C612" s="55"/>
      <c r="D612" s="55"/>
      <c r="E612" s="55"/>
      <c r="F612" s="55"/>
      <c r="G612" s="55"/>
      <c r="H612" s="399"/>
      <c r="I612" s="55"/>
      <c r="J612" s="55"/>
      <c r="K612" s="55"/>
      <c r="L612" s="399"/>
      <c r="M612" s="399"/>
      <c r="N612" s="55"/>
      <c r="O612" s="55"/>
      <c r="P612" s="55"/>
      <c r="Q612" s="399"/>
      <c r="R612" s="399"/>
      <c r="S612" s="55"/>
      <c r="T612" s="55"/>
      <c r="U612" s="55"/>
      <c r="V612" s="399"/>
      <c r="W612" s="399"/>
      <c r="X612" s="55"/>
      <c r="Y612" s="55"/>
      <c r="Z612" s="55"/>
      <c r="AA612" s="399"/>
      <c r="AB612" s="399"/>
      <c r="AC612" s="55"/>
      <c r="AD612" s="55"/>
      <c r="AE612" s="55"/>
      <c r="AF612" s="55"/>
      <c r="AG612" s="55"/>
      <c r="AH612" s="55"/>
      <c r="AI612" s="55"/>
      <c r="AJ612" s="55"/>
      <c r="AK612" s="55"/>
    </row>
    <row r="613" spans="2:37" ht="15.75" customHeight="1">
      <c r="B613" s="55"/>
      <c r="C613" s="55"/>
      <c r="D613" s="55"/>
      <c r="E613" s="55"/>
      <c r="F613" s="55"/>
      <c r="G613" s="55"/>
      <c r="H613" s="399"/>
      <c r="I613" s="55"/>
      <c r="J613" s="55"/>
      <c r="K613" s="55"/>
      <c r="L613" s="399"/>
      <c r="M613" s="399"/>
      <c r="N613" s="55"/>
      <c r="O613" s="55"/>
      <c r="P613" s="55"/>
      <c r="Q613" s="399"/>
      <c r="R613" s="399"/>
      <c r="S613" s="55"/>
      <c r="T613" s="55"/>
      <c r="U613" s="55"/>
      <c r="V613" s="399"/>
      <c r="W613" s="399"/>
      <c r="X613" s="55"/>
      <c r="Y613" s="55"/>
      <c r="Z613" s="55"/>
      <c r="AA613" s="399"/>
      <c r="AB613" s="399"/>
      <c r="AC613" s="55"/>
      <c r="AD613" s="55"/>
      <c r="AE613" s="55"/>
      <c r="AF613" s="55"/>
      <c r="AG613" s="55"/>
      <c r="AH613" s="55"/>
      <c r="AI613" s="55"/>
      <c r="AJ613" s="55"/>
      <c r="AK613" s="55"/>
    </row>
    <row r="614" spans="2:37" ht="15.75" customHeight="1">
      <c r="B614" s="55"/>
      <c r="C614" s="55"/>
      <c r="D614" s="55"/>
      <c r="E614" s="55"/>
      <c r="F614" s="55"/>
      <c r="G614" s="55"/>
      <c r="H614" s="399"/>
      <c r="I614" s="55"/>
      <c r="J614" s="55"/>
      <c r="K614" s="55"/>
      <c r="L614" s="399"/>
      <c r="M614" s="399"/>
      <c r="N614" s="55"/>
      <c r="O614" s="55"/>
      <c r="P614" s="55"/>
      <c r="Q614" s="399"/>
      <c r="R614" s="399"/>
      <c r="S614" s="55"/>
      <c r="T614" s="55"/>
      <c r="U614" s="55"/>
      <c r="V614" s="399"/>
      <c r="W614" s="399"/>
      <c r="X614" s="55"/>
      <c r="Y614" s="55"/>
      <c r="Z614" s="55"/>
      <c r="AA614" s="399"/>
      <c r="AB614" s="399"/>
      <c r="AC614" s="55"/>
      <c r="AD614" s="55"/>
      <c r="AE614" s="55"/>
      <c r="AF614" s="55"/>
      <c r="AG614" s="55"/>
      <c r="AH614" s="55"/>
      <c r="AI614" s="55"/>
      <c r="AJ614" s="55"/>
      <c r="AK614" s="55"/>
    </row>
    <row r="615" spans="2:37" ht="15.75" customHeight="1">
      <c r="B615" s="55"/>
      <c r="C615" s="55"/>
      <c r="D615" s="55"/>
      <c r="E615" s="55"/>
      <c r="F615" s="55"/>
      <c r="G615" s="55"/>
      <c r="H615" s="399"/>
      <c r="I615" s="55"/>
      <c r="J615" s="55"/>
      <c r="K615" s="55"/>
      <c r="L615" s="399"/>
      <c r="M615" s="399"/>
      <c r="N615" s="55"/>
      <c r="O615" s="55"/>
      <c r="P615" s="55"/>
      <c r="Q615" s="399"/>
      <c r="R615" s="399"/>
      <c r="S615" s="55"/>
      <c r="T615" s="55"/>
      <c r="U615" s="55"/>
      <c r="V615" s="399"/>
      <c r="W615" s="399"/>
      <c r="X615" s="55"/>
      <c r="Y615" s="55"/>
      <c r="Z615" s="55"/>
      <c r="AA615" s="399"/>
      <c r="AB615" s="399"/>
      <c r="AC615" s="55"/>
      <c r="AD615" s="55"/>
      <c r="AE615" s="55"/>
      <c r="AF615" s="55"/>
      <c r="AG615" s="55"/>
      <c r="AH615" s="55"/>
      <c r="AI615" s="55"/>
      <c r="AJ615" s="55"/>
      <c r="AK615" s="55"/>
    </row>
    <row r="616" spans="2:37" ht="15.75" customHeight="1">
      <c r="B616" s="55"/>
      <c r="C616" s="55"/>
      <c r="D616" s="55"/>
      <c r="E616" s="55"/>
      <c r="F616" s="55"/>
      <c r="G616" s="55"/>
      <c r="H616" s="399"/>
      <c r="I616" s="55"/>
      <c r="J616" s="55"/>
      <c r="K616" s="55"/>
      <c r="L616" s="399"/>
      <c r="M616" s="399"/>
      <c r="N616" s="55"/>
      <c r="O616" s="55"/>
      <c r="P616" s="55"/>
      <c r="Q616" s="399"/>
      <c r="R616" s="399"/>
      <c r="S616" s="55"/>
      <c r="T616" s="55"/>
      <c r="U616" s="55"/>
      <c r="V616" s="399"/>
      <c r="W616" s="399"/>
      <c r="X616" s="55"/>
      <c r="Y616" s="55"/>
      <c r="Z616" s="55"/>
      <c r="AA616" s="399"/>
      <c r="AB616" s="399"/>
      <c r="AC616" s="55"/>
      <c r="AD616" s="55"/>
      <c r="AE616" s="55"/>
      <c r="AF616" s="55"/>
      <c r="AG616" s="55"/>
      <c r="AH616" s="55"/>
      <c r="AI616" s="55"/>
      <c r="AJ616" s="55"/>
      <c r="AK616" s="55"/>
    </row>
    <row r="617" spans="2:37" ht="15.75" customHeight="1">
      <c r="B617" s="55"/>
      <c r="C617" s="55"/>
      <c r="D617" s="55"/>
      <c r="E617" s="55"/>
      <c r="F617" s="55"/>
      <c r="G617" s="55"/>
      <c r="H617" s="399"/>
      <c r="I617" s="55"/>
      <c r="J617" s="55"/>
      <c r="K617" s="55"/>
      <c r="L617" s="399"/>
      <c r="M617" s="399"/>
      <c r="N617" s="55"/>
      <c r="O617" s="55"/>
      <c r="P617" s="55"/>
      <c r="Q617" s="399"/>
      <c r="R617" s="399"/>
      <c r="S617" s="55"/>
      <c r="T617" s="55"/>
      <c r="U617" s="55"/>
      <c r="V617" s="399"/>
      <c r="W617" s="399"/>
      <c r="X617" s="55"/>
      <c r="Y617" s="55"/>
      <c r="Z617" s="55"/>
      <c r="AA617" s="399"/>
      <c r="AB617" s="399"/>
      <c r="AC617" s="55"/>
      <c r="AD617" s="55"/>
      <c r="AE617" s="55"/>
      <c r="AF617" s="55"/>
      <c r="AG617" s="55"/>
      <c r="AH617" s="55"/>
      <c r="AI617" s="55"/>
      <c r="AJ617" s="55"/>
      <c r="AK617" s="55"/>
    </row>
    <row r="618" spans="2:37" ht="15.75" customHeight="1">
      <c r="B618" s="55"/>
      <c r="C618" s="55"/>
      <c r="D618" s="55"/>
      <c r="E618" s="55"/>
      <c r="F618" s="55"/>
      <c r="G618" s="55"/>
      <c r="H618" s="399"/>
      <c r="I618" s="55"/>
      <c r="J618" s="55"/>
      <c r="K618" s="55"/>
      <c r="L618" s="399"/>
      <c r="M618" s="399"/>
      <c r="N618" s="55"/>
      <c r="O618" s="55"/>
      <c r="P618" s="55"/>
      <c r="Q618" s="399"/>
      <c r="R618" s="399"/>
      <c r="S618" s="55"/>
      <c r="T618" s="55"/>
      <c r="U618" s="55"/>
      <c r="V618" s="399"/>
      <c r="W618" s="399"/>
      <c r="X618" s="55"/>
      <c r="Y618" s="55"/>
      <c r="Z618" s="55"/>
      <c r="AA618" s="399"/>
      <c r="AB618" s="399"/>
      <c r="AC618" s="55"/>
      <c r="AD618" s="55"/>
      <c r="AE618" s="55"/>
      <c r="AF618" s="55"/>
      <c r="AG618" s="55"/>
      <c r="AH618" s="55"/>
      <c r="AI618" s="55"/>
      <c r="AJ618" s="55"/>
      <c r="AK618" s="55"/>
    </row>
    <row r="619" spans="2:37" ht="15.75" customHeight="1">
      <c r="B619" s="55"/>
      <c r="C619" s="55"/>
      <c r="D619" s="55"/>
      <c r="E619" s="55"/>
      <c r="F619" s="55"/>
      <c r="G619" s="55"/>
      <c r="H619" s="399"/>
      <c r="I619" s="55"/>
      <c r="J619" s="55"/>
      <c r="K619" s="55"/>
      <c r="L619" s="399"/>
      <c r="M619" s="399"/>
      <c r="N619" s="55"/>
      <c r="O619" s="55"/>
      <c r="P619" s="55"/>
      <c r="Q619" s="399"/>
      <c r="R619" s="399"/>
      <c r="S619" s="55"/>
      <c r="T619" s="55"/>
      <c r="U619" s="55"/>
      <c r="V619" s="399"/>
      <c r="W619" s="399"/>
      <c r="X619" s="55"/>
      <c r="Y619" s="55"/>
      <c r="Z619" s="55"/>
      <c r="AA619" s="399"/>
      <c r="AB619" s="399"/>
      <c r="AC619" s="55"/>
      <c r="AD619" s="55"/>
      <c r="AE619" s="55"/>
      <c r="AF619" s="55"/>
      <c r="AG619" s="55"/>
      <c r="AH619" s="55"/>
      <c r="AI619" s="55"/>
      <c r="AJ619" s="55"/>
      <c r="AK619" s="55"/>
    </row>
    <row r="620" spans="2:37" ht="15.75" customHeight="1">
      <c r="B620" s="55"/>
      <c r="C620" s="55"/>
      <c r="D620" s="55"/>
      <c r="E620" s="55"/>
      <c r="F620" s="55"/>
      <c r="G620" s="55"/>
      <c r="H620" s="399"/>
      <c r="I620" s="55"/>
      <c r="J620" s="55"/>
      <c r="K620" s="55"/>
      <c r="L620" s="399"/>
      <c r="M620" s="399"/>
      <c r="N620" s="55"/>
      <c r="O620" s="55"/>
      <c r="P620" s="55"/>
      <c r="Q620" s="399"/>
      <c r="R620" s="399"/>
      <c r="S620" s="55"/>
      <c r="T620" s="55"/>
      <c r="U620" s="55"/>
      <c r="V620" s="399"/>
      <c r="W620" s="399"/>
      <c r="X620" s="55"/>
      <c r="Y620" s="55"/>
      <c r="Z620" s="55"/>
      <c r="AA620" s="399"/>
      <c r="AB620" s="399"/>
      <c r="AC620" s="55"/>
      <c r="AD620" s="55"/>
      <c r="AE620" s="55"/>
      <c r="AF620" s="55"/>
      <c r="AG620" s="55"/>
      <c r="AH620" s="55"/>
      <c r="AI620" s="55"/>
      <c r="AJ620" s="55"/>
      <c r="AK620" s="55"/>
    </row>
    <row r="621" spans="2:37" ht="15.75" customHeight="1">
      <c r="B621" s="55"/>
      <c r="C621" s="55"/>
      <c r="D621" s="55"/>
      <c r="E621" s="55"/>
      <c r="F621" s="55"/>
      <c r="G621" s="55"/>
      <c r="H621" s="399"/>
      <c r="I621" s="55"/>
      <c r="J621" s="55"/>
      <c r="K621" s="55"/>
      <c r="L621" s="399"/>
      <c r="M621" s="399"/>
      <c r="N621" s="55"/>
      <c r="O621" s="55"/>
      <c r="P621" s="55"/>
      <c r="Q621" s="399"/>
      <c r="R621" s="399"/>
      <c r="S621" s="55"/>
      <c r="T621" s="55"/>
      <c r="U621" s="55"/>
      <c r="V621" s="399"/>
      <c r="W621" s="399"/>
      <c r="X621" s="55"/>
      <c r="Y621" s="55"/>
      <c r="Z621" s="55"/>
      <c r="AA621" s="399"/>
      <c r="AB621" s="399"/>
      <c r="AC621" s="55"/>
      <c r="AD621" s="55"/>
      <c r="AE621" s="55"/>
      <c r="AF621" s="55"/>
      <c r="AG621" s="55"/>
      <c r="AH621" s="55"/>
      <c r="AI621" s="55"/>
      <c r="AJ621" s="55"/>
      <c r="AK621" s="55"/>
    </row>
    <row r="622" spans="2:37" ht="15.75" customHeight="1">
      <c r="B622" s="55"/>
      <c r="C622" s="55"/>
      <c r="D622" s="55"/>
      <c r="E622" s="55"/>
      <c r="F622" s="55"/>
      <c r="G622" s="55"/>
      <c r="H622" s="399"/>
      <c r="I622" s="55"/>
      <c r="J622" s="55"/>
      <c r="K622" s="55"/>
      <c r="L622" s="399"/>
      <c r="M622" s="399"/>
      <c r="N622" s="55"/>
      <c r="O622" s="55"/>
      <c r="P622" s="55"/>
      <c r="Q622" s="399"/>
      <c r="R622" s="399"/>
      <c r="S622" s="55"/>
      <c r="T622" s="55"/>
      <c r="U622" s="55"/>
      <c r="V622" s="399"/>
      <c r="W622" s="399"/>
      <c r="X622" s="55"/>
      <c r="Y622" s="55"/>
      <c r="Z622" s="55"/>
      <c r="AA622" s="399"/>
      <c r="AB622" s="399"/>
      <c r="AC622" s="55"/>
      <c r="AD622" s="55"/>
      <c r="AE622" s="55"/>
      <c r="AF622" s="55"/>
      <c r="AG622" s="55"/>
      <c r="AH622" s="55"/>
      <c r="AI622" s="55"/>
      <c r="AJ622" s="55"/>
      <c r="AK622" s="55"/>
    </row>
    <row r="623" spans="2:37" ht="15.75" customHeight="1">
      <c r="B623" s="55"/>
      <c r="C623" s="55"/>
      <c r="D623" s="55"/>
      <c r="E623" s="55"/>
      <c r="F623" s="55"/>
      <c r="G623" s="55"/>
      <c r="H623" s="399"/>
      <c r="I623" s="55"/>
      <c r="J623" s="55"/>
      <c r="K623" s="55"/>
      <c r="L623" s="399"/>
      <c r="M623" s="399"/>
      <c r="N623" s="55"/>
      <c r="O623" s="55"/>
      <c r="P623" s="55"/>
      <c r="Q623" s="399"/>
      <c r="R623" s="399"/>
      <c r="S623" s="55"/>
      <c r="T623" s="55"/>
      <c r="U623" s="55"/>
      <c r="V623" s="399"/>
      <c r="W623" s="399"/>
      <c r="X623" s="55"/>
      <c r="Y623" s="55"/>
      <c r="Z623" s="55"/>
      <c r="AA623" s="399"/>
      <c r="AB623" s="399"/>
      <c r="AC623" s="55"/>
      <c r="AD623" s="55"/>
      <c r="AE623" s="55"/>
      <c r="AF623" s="55"/>
      <c r="AG623" s="55"/>
      <c r="AH623" s="55"/>
      <c r="AI623" s="55"/>
      <c r="AJ623" s="55"/>
      <c r="AK623" s="55"/>
    </row>
    <row r="624" spans="2:37" ht="15.75" customHeight="1">
      <c r="B624" s="55"/>
      <c r="C624" s="55"/>
      <c r="D624" s="55"/>
      <c r="E624" s="55"/>
      <c r="F624" s="55"/>
      <c r="G624" s="55"/>
      <c r="H624" s="399"/>
      <c r="I624" s="55"/>
      <c r="J624" s="55"/>
      <c r="K624" s="55"/>
      <c r="L624" s="399"/>
      <c r="M624" s="399"/>
      <c r="N624" s="55"/>
      <c r="O624" s="55"/>
      <c r="P624" s="55"/>
      <c r="Q624" s="399"/>
      <c r="R624" s="399"/>
      <c r="S624" s="55"/>
      <c r="T624" s="55"/>
      <c r="U624" s="55"/>
      <c r="V624" s="399"/>
      <c r="W624" s="399"/>
      <c r="X624" s="55"/>
      <c r="Y624" s="55"/>
      <c r="Z624" s="55"/>
      <c r="AA624" s="399"/>
      <c r="AB624" s="399"/>
      <c r="AC624" s="55"/>
      <c r="AD624" s="55"/>
      <c r="AE624" s="55"/>
      <c r="AF624" s="55"/>
      <c r="AG624" s="55"/>
      <c r="AH624" s="55"/>
      <c r="AI624" s="55"/>
      <c r="AJ624" s="55"/>
      <c r="AK624" s="55"/>
    </row>
    <row r="625" spans="2:37" ht="15.75" customHeight="1">
      <c r="B625" s="55"/>
      <c r="C625" s="55"/>
      <c r="D625" s="55"/>
      <c r="E625" s="55"/>
      <c r="F625" s="55"/>
      <c r="G625" s="55"/>
      <c r="H625" s="399"/>
      <c r="I625" s="55"/>
      <c r="J625" s="55"/>
      <c r="K625" s="55"/>
      <c r="L625" s="399"/>
      <c r="M625" s="399"/>
      <c r="N625" s="55"/>
      <c r="O625" s="55"/>
      <c r="P625" s="55"/>
      <c r="Q625" s="399"/>
      <c r="R625" s="399"/>
      <c r="S625" s="55"/>
      <c r="T625" s="55"/>
      <c r="U625" s="55"/>
      <c r="V625" s="399"/>
      <c r="W625" s="399"/>
      <c r="X625" s="55"/>
      <c r="Y625" s="55"/>
      <c r="Z625" s="55"/>
      <c r="AA625" s="399"/>
      <c r="AB625" s="399"/>
      <c r="AC625" s="55"/>
      <c r="AD625" s="55"/>
      <c r="AE625" s="55"/>
      <c r="AF625" s="55"/>
      <c r="AG625" s="55"/>
      <c r="AH625" s="55"/>
      <c r="AI625" s="55"/>
      <c r="AJ625" s="55"/>
      <c r="AK625" s="55"/>
    </row>
    <row r="626" spans="2:37" ht="15.75" customHeight="1">
      <c r="B626" s="55"/>
      <c r="C626" s="55"/>
      <c r="D626" s="55"/>
      <c r="E626" s="55"/>
      <c r="F626" s="55"/>
      <c r="G626" s="55"/>
      <c r="H626" s="399"/>
      <c r="I626" s="55"/>
      <c r="J626" s="55"/>
      <c r="K626" s="55"/>
      <c r="L626" s="399"/>
      <c r="M626" s="399"/>
      <c r="N626" s="55"/>
      <c r="O626" s="55"/>
      <c r="P626" s="55"/>
      <c r="Q626" s="399"/>
      <c r="R626" s="399"/>
      <c r="S626" s="55"/>
      <c r="T626" s="55"/>
      <c r="U626" s="55"/>
      <c r="V626" s="399"/>
      <c r="W626" s="399"/>
      <c r="X626" s="55"/>
      <c r="Y626" s="55"/>
      <c r="Z626" s="55"/>
      <c r="AA626" s="399"/>
      <c r="AB626" s="399"/>
      <c r="AC626" s="55"/>
      <c r="AD626" s="55"/>
      <c r="AE626" s="55"/>
      <c r="AF626" s="55"/>
      <c r="AG626" s="55"/>
      <c r="AH626" s="55"/>
      <c r="AI626" s="55"/>
      <c r="AJ626" s="55"/>
      <c r="AK626" s="55"/>
    </row>
    <row r="627" spans="2:37" ht="15.75" customHeight="1">
      <c r="B627" s="55"/>
      <c r="C627" s="55"/>
      <c r="D627" s="55"/>
      <c r="E627" s="55"/>
      <c r="F627" s="55"/>
      <c r="G627" s="55"/>
      <c r="H627" s="399"/>
      <c r="I627" s="55"/>
      <c r="J627" s="55"/>
      <c r="K627" s="55"/>
      <c r="L627" s="399"/>
      <c r="M627" s="399"/>
      <c r="N627" s="55"/>
      <c r="O627" s="55"/>
      <c r="P627" s="55"/>
      <c r="Q627" s="399"/>
      <c r="R627" s="399"/>
      <c r="S627" s="55"/>
      <c r="T627" s="55"/>
      <c r="U627" s="55"/>
      <c r="V627" s="399"/>
      <c r="W627" s="399"/>
      <c r="X627" s="55"/>
      <c r="Y627" s="55"/>
      <c r="Z627" s="55"/>
      <c r="AA627" s="399"/>
      <c r="AB627" s="399"/>
      <c r="AC627" s="55"/>
      <c r="AD627" s="55"/>
      <c r="AE627" s="55"/>
      <c r="AF627" s="55"/>
      <c r="AG627" s="55"/>
      <c r="AH627" s="55"/>
      <c r="AI627" s="55"/>
      <c r="AJ627" s="55"/>
      <c r="AK627" s="55"/>
    </row>
    <row r="628" spans="2:37" ht="15.75" customHeight="1">
      <c r="B628" s="55"/>
      <c r="C628" s="55"/>
      <c r="D628" s="55"/>
      <c r="E628" s="55"/>
      <c r="F628" s="55"/>
      <c r="G628" s="55"/>
      <c r="H628" s="399"/>
      <c r="I628" s="55"/>
      <c r="J628" s="55"/>
      <c r="K628" s="55"/>
      <c r="L628" s="399"/>
      <c r="M628" s="399"/>
      <c r="N628" s="55"/>
      <c r="O628" s="55"/>
      <c r="P628" s="55"/>
      <c r="Q628" s="399"/>
      <c r="R628" s="399"/>
      <c r="S628" s="55"/>
      <c r="T628" s="55"/>
      <c r="U628" s="55"/>
      <c r="V628" s="399"/>
      <c r="W628" s="399"/>
      <c r="X628" s="55"/>
      <c r="Y628" s="55"/>
      <c r="Z628" s="55"/>
      <c r="AA628" s="399"/>
      <c r="AB628" s="399"/>
      <c r="AC628" s="55"/>
      <c r="AD628" s="55"/>
      <c r="AE628" s="55"/>
      <c r="AF628" s="55"/>
      <c r="AG628" s="55"/>
      <c r="AH628" s="55"/>
      <c r="AI628" s="55"/>
      <c r="AJ628" s="55"/>
      <c r="AK628" s="55"/>
    </row>
    <row r="629" spans="2:37" ht="15.75" customHeight="1">
      <c r="B629" s="55"/>
      <c r="C629" s="55"/>
      <c r="D629" s="55"/>
      <c r="E629" s="55"/>
      <c r="F629" s="55"/>
      <c r="G629" s="55"/>
      <c r="H629" s="399"/>
      <c r="I629" s="55"/>
      <c r="J629" s="55"/>
      <c r="K629" s="55"/>
      <c r="L629" s="399"/>
      <c r="M629" s="399"/>
      <c r="N629" s="55"/>
      <c r="O629" s="55"/>
      <c r="P629" s="55"/>
      <c r="Q629" s="399"/>
      <c r="R629" s="399"/>
      <c r="S629" s="55"/>
      <c r="T629" s="55"/>
      <c r="U629" s="55"/>
      <c r="V629" s="399"/>
      <c r="W629" s="399"/>
      <c r="X629" s="55"/>
      <c r="Y629" s="55"/>
      <c r="Z629" s="55"/>
      <c r="AA629" s="399"/>
      <c r="AB629" s="399"/>
      <c r="AC629" s="55"/>
      <c r="AD629" s="55"/>
      <c r="AE629" s="55"/>
      <c r="AF629" s="55"/>
      <c r="AG629" s="55"/>
      <c r="AH629" s="55"/>
      <c r="AI629" s="55"/>
      <c r="AJ629" s="55"/>
      <c r="AK629" s="55"/>
    </row>
    <row r="630" spans="2:37" ht="15.75" customHeight="1">
      <c r="B630" s="55"/>
      <c r="C630" s="55"/>
      <c r="D630" s="55"/>
      <c r="E630" s="55"/>
      <c r="F630" s="55"/>
      <c r="G630" s="55"/>
      <c r="H630" s="399"/>
      <c r="I630" s="55"/>
      <c r="J630" s="55"/>
      <c r="K630" s="55"/>
      <c r="L630" s="399"/>
      <c r="M630" s="399"/>
      <c r="N630" s="55"/>
      <c r="O630" s="55"/>
      <c r="P630" s="55"/>
      <c r="Q630" s="399"/>
      <c r="R630" s="399"/>
      <c r="S630" s="55"/>
      <c r="T630" s="55"/>
      <c r="U630" s="55"/>
      <c r="V630" s="399"/>
      <c r="W630" s="399"/>
      <c r="X630" s="55"/>
      <c r="Y630" s="55"/>
      <c r="Z630" s="55"/>
      <c r="AA630" s="399"/>
      <c r="AB630" s="399"/>
      <c r="AC630" s="55"/>
      <c r="AD630" s="55"/>
      <c r="AE630" s="55"/>
      <c r="AF630" s="55"/>
      <c r="AG630" s="55"/>
      <c r="AH630" s="55"/>
      <c r="AI630" s="55"/>
      <c r="AJ630" s="55"/>
      <c r="AK630" s="55"/>
    </row>
    <row r="631" spans="2:37" ht="15.75" customHeight="1">
      <c r="B631" s="55"/>
      <c r="C631" s="55"/>
      <c r="D631" s="55"/>
      <c r="E631" s="55"/>
      <c r="F631" s="55"/>
      <c r="G631" s="55"/>
      <c r="H631" s="399"/>
      <c r="I631" s="55"/>
      <c r="J631" s="55"/>
      <c r="K631" s="55"/>
      <c r="L631" s="399"/>
      <c r="M631" s="399"/>
      <c r="N631" s="55"/>
      <c r="O631" s="55"/>
      <c r="P631" s="55"/>
      <c r="Q631" s="399"/>
      <c r="R631" s="399"/>
      <c r="S631" s="55"/>
      <c r="T631" s="55"/>
      <c r="U631" s="55"/>
      <c r="V631" s="399"/>
      <c r="W631" s="399"/>
      <c r="X631" s="55"/>
      <c r="Y631" s="55"/>
      <c r="Z631" s="55"/>
      <c r="AA631" s="399"/>
      <c r="AB631" s="399"/>
      <c r="AC631" s="55"/>
      <c r="AD631" s="55"/>
      <c r="AE631" s="55"/>
      <c r="AF631" s="55"/>
      <c r="AG631" s="55"/>
      <c r="AH631" s="55"/>
      <c r="AI631" s="55"/>
      <c r="AJ631" s="55"/>
      <c r="AK631" s="55"/>
    </row>
    <row r="632" spans="2:37" ht="15.75" customHeight="1">
      <c r="B632" s="55"/>
      <c r="C632" s="55"/>
      <c r="D632" s="55"/>
      <c r="E632" s="55"/>
      <c r="F632" s="55"/>
      <c r="G632" s="55"/>
      <c r="H632" s="399"/>
      <c r="I632" s="55"/>
      <c r="J632" s="55"/>
      <c r="K632" s="55"/>
      <c r="L632" s="399"/>
      <c r="M632" s="399"/>
      <c r="N632" s="55"/>
      <c r="O632" s="55"/>
      <c r="P632" s="55"/>
      <c r="Q632" s="399"/>
      <c r="R632" s="399"/>
      <c r="S632" s="55"/>
      <c r="T632" s="55"/>
      <c r="U632" s="55"/>
      <c r="V632" s="399"/>
      <c r="W632" s="399"/>
      <c r="X632" s="55"/>
      <c r="Y632" s="55"/>
      <c r="Z632" s="55"/>
      <c r="AA632" s="399"/>
      <c r="AB632" s="399"/>
      <c r="AC632" s="55"/>
      <c r="AD632" s="55"/>
      <c r="AE632" s="55"/>
      <c r="AF632" s="55"/>
      <c r="AG632" s="55"/>
      <c r="AH632" s="55"/>
      <c r="AI632" s="55"/>
      <c r="AJ632" s="55"/>
      <c r="AK632" s="55"/>
    </row>
    <row r="633" spans="2:37" ht="15.75" customHeight="1">
      <c r="B633" s="55"/>
      <c r="C633" s="55"/>
      <c r="D633" s="55"/>
      <c r="E633" s="55"/>
      <c r="F633" s="55"/>
      <c r="G633" s="55"/>
      <c r="H633" s="399"/>
      <c r="I633" s="55"/>
      <c r="J633" s="55"/>
      <c r="K633" s="55"/>
      <c r="L633" s="399"/>
      <c r="M633" s="399"/>
      <c r="N633" s="55"/>
      <c r="O633" s="55"/>
      <c r="P633" s="55"/>
      <c r="Q633" s="399"/>
      <c r="R633" s="399"/>
      <c r="S633" s="55"/>
      <c r="T633" s="55"/>
      <c r="U633" s="55"/>
      <c r="V633" s="399"/>
      <c r="W633" s="399"/>
      <c r="X633" s="55"/>
      <c r="Y633" s="55"/>
      <c r="Z633" s="55"/>
      <c r="AA633" s="399"/>
      <c r="AB633" s="399"/>
      <c r="AC633" s="55"/>
      <c r="AD633" s="55"/>
      <c r="AE633" s="55"/>
      <c r="AF633" s="55"/>
      <c r="AG633" s="55"/>
      <c r="AH633" s="55"/>
      <c r="AI633" s="55"/>
      <c r="AJ633" s="55"/>
      <c r="AK633" s="55"/>
    </row>
    <row r="634" spans="2:37" ht="15.75" customHeight="1">
      <c r="B634" s="55"/>
      <c r="C634" s="55"/>
      <c r="D634" s="55"/>
      <c r="E634" s="55"/>
      <c r="F634" s="55"/>
      <c r="G634" s="55"/>
      <c r="H634" s="399"/>
      <c r="I634" s="55"/>
      <c r="J634" s="55"/>
      <c r="K634" s="55"/>
      <c r="L634" s="399"/>
      <c r="M634" s="399"/>
      <c r="N634" s="55"/>
      <c r="O634" s="55"/>
      <c r="P634" s="55"/>
      <c r="Q634" s="399"/>
      <c r="R634" s="399"/>
      <c r="S634" s="55"/>
      <c r="T634" s="55"/>
      <c r="U634" s="55"/>
      <c r="V634" s="399"/>
      <c r="W634" s="399"/>
      <c r="X634" s="55"/>
      <c r="Y634" s="55"/>
      <c r="Z634" s="55"/>
      <c r="AA634" s="399"/>
      <c r="AB634" s="399"/>
      <c r="AC634" s="55"/>
      <c r="AD634" s="55"/>
      <c r="AE634" s="55"/>
      <c r="AF634" s="55"/>
      <c r="AG634" s="55"/>
      <c r="AH634" s="55"/>
      <c r="AI634" s="55"/>
      <c r="AJ634" s="55"/>
      <c r="AK634" s="55"/>
    </row>
    <row r="635" spans="2:37" ht="15.75" customHeight="1">
      <c r="B635" s="55"/>
      <c r="C635" s="55"/>
      <c r="D635" s="55"/>
      <c r="E635" s="55"/>
      <c r="F635" s="55"/>
      <c r="G635" s="55"/>
      <c r="H635" s="399"/>
      <c r="I635" s="55"/>
      <c r="J635" s="55"/>
      <c r="K635" s="55"/>
      <c r="L635" s="399"/>
      <c r="M635" s="399"/>
      <c r="N635" s="55"/>
      <c r="O635" s="55"/>
      <c r="P635" s="55"/>
      <c r="Q635" s="399"/>
      <c r="R635" s="399"/>
      <c r="S635" s="55"/>
      <c r="T635" s="55"/>
      <c r="U635" s="55"/>
      <c r="V635" s="399"/>
      <c r="W635" s="399"/>
      <c r="X635" s="55"/>
      <c r="Y635" s="55"/>
      <c r="Z635" s="55"/>
      <c r="AA635" s="399"/>
      <c r="AB635" s="399"/>
      <c r="AC635" s="55"/>
      <c r="AD635" s="55"/>
      <c r="AE635" s="55"/>
      <c r="AF635" s="55"/>
      <c r="AG635" s="55"/>
      <c r="AH635" s="55"/>
      <c r="AI635" s="55"/>
      <c r="AJ635" s="55"/>
      <c r="AK635" s="55"/>
    </row>
    <row r="636" spans="2:37" ht="15.75" customHeight="1">
      <c r="B636" s="55"/>
      <c r="C636" s="55"/>
      <c r="D636" s="55"/>
      <c r="E636" s="55"/>
      <c r="F636" s="55"/>
      <c r="G636" s="55"/>
      <c r="H636" s="399"/>
      <c r="I636" s="55"/>
      <c r="J636" s="55"/>
      <c r="K636" s="55"/>
      <c r="L636" s="399"/>
      <c r="M636" s="399"/>
      <c r="N636" s="55"/>
      <c r="O636" s="55"/>
      <c r="P636" s="55"/>
      <c r="Q636" s="399"/>
      <c r="R636" s="399"/>
      <c r="S636" s="55"/>
      <c r="T636" s="55"/>
      <c r="U636" s="55"/>
      <c r="V636" s="399"/>
      <c r="W636" s="399"/>
      <c r="X636" s="55"/>
      <c r="Y636" s="55"/>
      <c r="Z636" s="55"/>
      <c r="AA636" s="399"/>
      <c r="AB636" s="399"/>
      <c r="AC636" s="55"/>
      <c r="AD636" s="55"/>
      <c r="AE636" s="55"/>
      <c r="AF636" s="55"/>
      <c r="AG636" s="55"/>
      <c r="AH636" s="55"/>
      <c r="AI636" s="55"/>
      <c r="AJ636" s="55"/>
      <c r="AK636" s="55"/>
    </row>
    <row r="637" spans="2:37" ht="15.75" customHeight="1">
      <c r="B637" s="55"/>
      <c r="C637" s="55"/>
      <c r="D637" s="55"/>
      <c r="E637" s="55"/>
      <c r="F637" s="55"/>
      <c r="G637" s="55"/>
      <c r="H637" s="399"/>
      <c r="I637" s="55"/>
      <c r="J637" s="55"/>
      <c r="K637" s="55"/>
      <c r="L637" s="399"/>
      <c r="M637" s="399"/>
      <c r="N637" s="55"/>
      <c r="O637" s="55"/>
      <c r="P637" s="55"/>
      <c r="Q637" s="399"/>
      <c r="R637" s="399"/>
      <c r="S637" s="55"/>
      <c r="T637" s="55"/>
      <c r="U637" s="55"/>
      <c r="V637" s="399"/>
      <c r="W637" s="399"/>
      <c r="X637" s="55"/>
      <c r="Y637" s="55"/>
      <c r="Z637" s="55"/>
      <c r="AA637" s="399"/>
      <c r="AB637" s="399"/>
      <c r="AC637" s="55"/>
      <c r="AD637" s="55"/>
      <c r="AE637" s="55"/>
      <c r="AF637" s="55"/>
      <c r="AG637" s="55"/>
      <c r="AH637" s="55"/>
      <c r="AI637" s="55"/>
      <c r="AJ637" s="55"/>
      <c r="AK637" s="55"/>
    </row>
    <row r="638" spans="2:37" ht="15.75" customHeight="1">
      <c r="B638" s="55"/>
      <c r="C638" s="55"/>
      <c r="D638" s="55"/>
      <c r="E638" s="55"/>
      <c r="F638" s="55"/>
      <c r="G638" s="55"/>
      <c r="H638" s="399"/>
      <c r="I638" s="55"/>
      <c r="J638" s="55"/>
      <c r="K638" s="55"/>
      <c r="L638" s="399"/>
      <c r="M638" s="399"/>
      <c r="N638" s="55"/>
      <c r="O638" s="55"/>
      <c r="P638" s="55"/>
      <c r="Q638" s="399"/>
      <c r="R638" s="399"/>
      <c r="S638" s="55"/>
      <c r="T638" s="55"/>
      <c r="U638" s="55"/>
      <c r="V638" s="399"/>
      <c r="W638" s="399"/>
      <c r="X638" s="55"/>
      <c r="Y638" s="55"/>
      <c r="Z638" s="55"/>
      <c r="AA638" s="399"/>
      <c r="AB638" s="399"/>
      <c r="AC638" s="55"/>
      <c r="AD638" s="55"/>
      <c r="AE638" s="55"/>
      <c r="AF638" s="55"/>
      <c r="AG638" s="55"/>
      <c r="AH638" s="55"/>
      <c r="AI638" s="55"/>
      <c r="AJ638" s="55"/>
      <c r="AK638" s="55"/>
    </row>
    <row r="639" spans="2:37" ht="15.75" customHeight="1">
      <c r="B639" s="55"/>
      <c r="C639" s="55"/>
      <c r="D639" s="55"/>
      <c r="E639" s="55"/>
      <c r="F639" s="55"/>
      <c r="G639" s="55"/>
      <c r="H639" s="399"/>
      <c r="I639" s="55"/>
      <c r="J639" s="55"/>
      <c r="K639" s="55"/>
      <c r="L639" s="399"/>
      <c r="M639" s="399"/>
      <c r="N639" s="55"/>
      <c r="O639" s="55"/>
      <c r="P639" s="55"/>
      <c r="Q639" s="399"/>
      <c r="R639" s="399"/>
      <c r="S639" s="55"/>
      <c r="T639" s="55"/>
      <c r="U639" s="55"/>
      <c r="V639" s="399"/>
      <c r="W639" s="399"/>
      <c r="X639" s="55"/>
      <c r="Y639" s="55"/>
      <c r="Z639" s="55"/>
      <c r="AA639" s="399"/>
      <c r="AB639" s="399"/>
      <c r="AC639" s="55"/>
      <c r="AD639" s="55"/>
      <c r="AE639" s="55"/>
      <c r="AF639" s="55"/>
      <c r="AG639" s="55"/>
      <c r="AH639" s="55"/>
      <c r="AI639" s="55"/>
      <c r="AJ639" s="55"/>
      <c r="AK639" s="55"/>
    </row>
    <row r="640" spans="2:37" ht="15.75" customHeight="1">
      <c r="B640" s="55"/>
      <c r="C640" s="55"/>
      <c r="D640" s="55"/>
      <c r="E640" s="55"/>
      <c r="F640" s="55"/>
      <c r="G640" s="55"/>
      <c r="H640" s="399"/>
      <c r="I640" s="55"/>
      <c r="J640" s="55"/>
      <c r="K640" s="55"/>
      <c r="L640" s="399"/>
      <c r="M640" s="399"/>
      <c r="N640" s="55"/>
      <c r="O640" s="55"/>
      <c r="P640" s="55"/>
      <c r="Q640" s="399"/>
      <c r="R640" s="399"/>
      <c r="S640" s="55"/>
      <c r="T640" s="55"/>
      <c r="U640" s="55"/>
      <c r="V640" s="399"/>
      <c r="W640" s="399"/>
      <c r="X640" s="55"/>
      <c r="Y640" s="55"/>
      <c r="Z640" s="55"/>
      <c r="AA640" s="399"/>
      <c r="AB640" s="399"/>
      <c r="AC640" s="55"/>
      <c r="AD640" s="55"/>
      <c r="AE640" s="55"/>
      <c r="AF640" s="55"/>
      <c r="AG640" s="55"/>
      <c r="AH640" s="55"/>
      <c r="AI640" s="55"/>
      <c r="AJ640" s="55"/>
      <c r="AK640" s="55"/>
    </row>
    <row r="641" spans="2:37" ht="15.75" customHeight="1">
      <c r="B641" s="55"/>
      <c r="C641" s="55"/>
      <c r="D641" s="55"/>
      <c r="E641" s="55"/>
      <c r="F641" s="55"/>
      <c r="G641" s="55"/>
      <c r="H641" s="399"/>
      <c r="I641" s="55"/>
      <c r="J641" s="55"/>
      <c r="K641" s="55"/>
      <c r="L641" s="399"/>
      <c r="M641" s="399"/>
      <c r="N641" s="55"/>
      <c r="O641" s="55"/>
      <c r="P641" s="55"/>
      <c r="Q641" s="399"/>
      <c r="R641" s="399"/>
      <c r="S641" s="55"/>
      <c r="T641" s="55"/>
      <c r="U641" s="55"/>
      <c r="V641" s="399"/>
      <c r="W641" s="399"/>
      <c r="X641" s="55"/>
      <c r="Y641" s="55"/>
      <c r="Z641" s="55"/>
      <c r="AA641" s="399"/>
      <c r="AB641" s="399"/>
      <c r="AC641" s="55"/>
      <c r="AD641" s="55"/>
      <c r="AE641" s="55"/>
      <c r="AF641" s="55"/>
      <c r="AG641" s="55"/>
      <c r="AH641" s="55"/>
      <c r="AI641" s="55"/>
      <c r="AJ641" s="55"/>
      <c r="AK641" s="55"/>
    </row>
    <row r="642" spans="2:37" ht="15.75" customHeight="1">
      <c r="B642" s="55"/>
      <c r="C642" s="55"/>
      <c r="D642" s="55"/>
      <c r="E642" s="55"/>
      <c r="F642" s="55"/>
      <c r="G642" s="55"/>
      <c r="H642" s="399"/>
      <c r="I642" s="55"/>
      <c r="J642" s="55"/>
      <c r="K642" s="55"/>
      <c r="L642" s="399"/>
      <c r="M642" s="399"/>
      <c r="N642" s="55"/>
      <c r="O642" s="55"/>
      <c r="P642" s="55"/>
      <c r="Q642" s="399"/>
      <c r="R642" s="399"/>
      <c r="S642" s="55"/>
      <c r="T642" s="55"/>
      <c r="U642" s="55"/>
      <c r="V642" s="399"/>
      <c r="W642" s="399"/>
      <c r="X642" s="55"/>
      <c r="Y642" s="55"/>
      <c r="Z642" s="55"/>
      <c r="AA642" s="399"/>
      <c r="AB642" s="399"/>
      <c r="AC642" s="55"/>
      <c r="AD642" s="55"/>
      <c r="AE642" s="55"/>
      <c r="AF642" s="55"/>
      <c r="AG642" s="55"/>
      <c r="AH642" s="55"/>
      <c r="AI642" s="55"/>
      <c r="AJ642" s="55"/>
      <c r="AK642" s="55"/>
    </row>
    <row r="643" spans="2:37" ht="15.75" customHeight="1">
      <c r="B643" s="55"/>
      <c r="C643" s="55"/>
      <c r="D643" s="55"/>
      <c r="E643" s="55"/>
      <c r="F643" s="55"/>
      <c r="G643" s="55"/>
      <c r="H643" s="399"/>
      <c r="I643" s="55"/>
      <c r="J643" s="55"/>
      <c r="K643" s="55"/>
      <c r="L643" s="399"/>
      <c r="M643" s="399"/>
      <c r="N643" s="55"/>
      <c r="O643" s="55"/>
      <c r="P643" s="55"/>
      <c r="Q643" s="399"/>
      <c r="R643" s="399"/>
      <c r="S643" s="55"/>
      <c r="T643" s="55"/>
      <c r="U643" s="55"/>
      <c r="V643" s="399"/>
      <c r="W643" s="399"/>
      <c r="X643" s="55"/>
      <c r="Y643" s="55"/>
      <c r="Z643" s="55"/>
      <c r="AA643" s="399"/>
      <c r="AB643" s="399"/>
      <c r="AC643" s="55"/>
      <c r="AD643" s="55"/>
      <c r="AE643" s="55"/>
      <c r="AF643" s="55"/>
      <c r="AG643" s="55"/>
      <c r="AH643" s="55"/>
      <c r="AI643" s="55"/>
      <c r="AJ643" s="55"/>
      <c r="AK643" s="55"/>
    </row>
    <row r="644" spans="2:37" ht="15.75" customHeight="1">
      <c r="B644" s="55"/>
      <c r="C644" s="55"/>
      <c r="D644" s="55"/>
      <c r="E644" s="55"/>
      <c r="F644" s="55"/>
      <c r="G644" s="55"/>
      <c r="H644" s="399"/>
      <c r="I644" s="55"/>
      <c r="J644" s="55"/>
      <c r="K644" s="55"/>
      <c r="L644" s="399"/>
      <c r="M644" s="399"/>
      <c r="N644" s="55"/>
      <c r="O644" s="55"/>
      <c r="P644" s="55"/>
      <c r="Q644" s="399"/>
      <c r="R644" s="399"/>
      <c r="S644" s="55"/>
      <c r="T644" s="55"/>
      <c r="U644" s="55"/>
      <c r="V644" s="399"/>
      <c r="W644" s="399"/>
      <c r="X644" s="55"/>
      <c r="Y644" s="55"/>
      <c r="Z644" s="55"/>
      <c r="AA644" s="399"/>
      <c r="AB644" s="399"/>
      <c r="AC644" s="55"/>
      <c r="AD644" s="55"/>
      <c r="AE644" s="55"/>
      <c r="AF644" s="55"/>
      <c r="AG644" s="55"/>
      <c r="AH644" s="55"/>
      <c r="AI644" s="55"/>
      <c r="AJ644" s="55"/>
      <c r="AK644" s="55"/>
    </row>
    <row r="645" spans="2:37" ht="15.75" customHeight="1">
      <c r="B645" s="55"/>
      <c r="C645" s="55"/>
      <c r="D645" s="55"/>
      <c r="E645" s="55"/>
      <c r="F645" s="55"/>
      <c r="G645" s="55"/>
      <c r="H645" s="399"/>
      <c r="I645" s="55"/>
      <c r="J645" s="55"/>
      <c r="K645" s="55"/>
      <c r="L645" s="399"/>
      <c r="M645" s="399"/>
      <c r="N645" s="55"/>
      <c r="O645" s="55"/>
      <c r="P645" s="55"/>
      <c r="Q645" s="399"/>
      <c r="R645" s="399"/>
      <c r="S645" s="55"/>
      <c r="T645" s="55"/>
      <c r="U645" s="55"/>
      <c r="V645" s="399"/>
      <c r="W645" s="399"/>
      <c r="X645" s="55"/>
      <c r="Y645" s="55"/>
      <c r="Z645" s="55"/>
      <c r="AA645" s="399"/>
      <c r="AB645" s="399"/>
      <c r="AC645" s="55"/>
      <c r="AD645" s="55"/>
      <c r="AE645" s="55"/>
      <c r="AF645" s="55"/>
      <c r="AG645" s="55"/>
      <c r="AH645" s="55"/>
      <c r="AI645" s="55"/>
      <c r="AJ645" s="55"/>
      <c r="AK645" s="55"/>
    </row>
    <row r="646" spans="2:37" ht="15.75" customHeight="1">
      <c r="B646" s="55"/>
      <c r="C646" s="55"/>
      <c r="D646" s="55"/>
      <c r="E646" s="55"/>
      <c r="F646" s="55"/>
      <c r="G646" s="55"/>
      <c r="H646" s="399"/>
      <c r="I646" s="55"/>
      <c r="J646" s="55"/>
      <c r="K646" s="55"/>
      <c r="L646" s="399"/>
      <c r="M646" s="399"/>
      <c r="N646" s="55"/>
      <c r="O646" s="55"/>
      <c r="P646" s="55"/>
      <c r="Q646" s="399"/>
      <c r="R646" s="399"/>
      <c r="S646" s="55"/>
      <c r="T646" s="55"/>
      <c r="U646" s="55"/>
      <c r="V646" s="399"/>
      <c r="W646" s="399"/>
      <c r="X646" s="55"/>
      <c r="Y646" s="55"/>
      <c r="Z646" s="55"/>
      <c r="AA646" s="399"/>
      <c r="AB646" s="399"/>
      <c r="AC646" s="55"/>
      <c r="AD646" s="55"/>
      <c r="AE646" s="55"/>
      <c r="AF646" s="55"/>
      <c r="AG646" s="55"/>
      <c r="AH646" s="55"/>
      <c r="AI646" s="55"/>
      <c r="AJ646" s="55"/>
      <c r="AK646" s="55"/>
    </row>
    <row r="647" spans="2:37" ht="15.75" customHeight="1">
      <c r="B647" s="55"/>
      <c r="C647" s="55"/>
      <c r="D647" s="55"/>
      <c r="E647" s="55"/>
      <c r="F647" s="55"/>
      <c r="G647" s="55"/>
      <c r="H647" s="399"/>
      <c r="I647" s="55"/>
      <c r="J647" s="55"/>
      <c r="K647" s="55"/>
      <c r="L647" s="399"/>
      <c r="M647" s="399"/>
      <c r="N647" s="55"/>
      <c r="O647" s="55"/>
      <c r="P647" s="55"/>
      <c r="Q647" s="399"/>
      <c r="R647" s="399"/>
      <c r="S647" s="55"/>
      <c r="T647" s="55"/>
      <c r="U647" s="55"/>
      <c r="V647" s="399"/>
      <c r="W647" s="399"/>
      <c r="X647" s="55"/>
      <c r="Y647" s="55"/>
      <c r="Z647" s="55"/>
      <c r="AA647" s="399"/>
      <c r="AB647" s="399"/>
      <c r="AC647" s="55"/>
      <c r="AD647" s="55"/>
      <c r="AE647" s="55"/>
      <c r="AF647" s="55"/>
      <c r="AG647" s="55"/>
      <c r="AH647" s="55"/>
      <c r="AI647" s="55"/>
      <c r="AJ647" s="55"/>
      <c r="AK647" s="55"/>
    </row>
    <row r="648" spans="2:37" ht="15.75" customHeight="1">
      <c r="B648" s="55"/>
      <c r="C648" s="55"/>
      <c r="D648" s="55"/>
      <c r="E648" s="55"/>
      <c r="F648" s="55"/>
      <c r="G648" s="55"/>
      <c r="H648" s="399"/>
      <c r="I648" s="55"/>
      <c r="J648" s="55"/>
      <c r="K648" s="55"/>
      <c r="L648" s="399"/>
      <c r="M648" s="399"/>
      <c r="N648" s="55"/>
      <c r="O648" s="55"/>
      <c r="P648" s="55"/>
      <c r="Q648" s="399"/>
      <c r="R648" s="399"/>
      <c r="S648" s="55"/>
      <c r="T648" s="55"/>
      <c r="U648" s="55"/>
      <c r="V648" s="399"/>
      <c r="W648" s="399"/>
      <c r="X648" s="55"/>
      <c r="Y648" s="55"/>
      <c r="Z648" s="55"/>
      <c r="AA648" s="399"/>
      <c r="AB648" s="399"/>
      <c r="AC648" s="55"/>
      <c r="AD648" s="55"/>
      <c r="AE648" s="55"/>
      <c r="AF648" s="55"/>
      <c r="AG648" s="55"/>
      <c r="AH648" s="55"/>
      <c r="AI648" s="55"/>
      <c r="AJ648" s="55"/>
      <c r="AK648" s="55"/>
    </row>
    <row r="649" spans="2:37" ht="15.75" customHeight="1">
      <c r="B649" s="55"/>
      <c r="C649" s="55"/>
      <c r="D649" s="55"/>
      <c r="E649" s="55"/>
      <c r="F649" s="55"/>
      <c r="G649" s="55"/>
      <c r="H649" s="399"/>
      <c r="I649" s="55"/>
      <c r="J649" s="55"/>
      <c r="K649" s="55"/>
      <c r="L649" s="399"/>
      <c r="M649" s="399"/>
      <c r="N649" s="55"/>
      <c r="O649" s="55"/>
      <c r="P649" s="55"/>
      <c r="Q649" s="399"/>
      <c r="R649" s="399"/>
      <c r="S649" s="55"/>
      <c r="T649" s="55"/>
      <c r="U649" s="55"/>
      <c r="V649" s="399"/>
      <c r="W649" s="399"/>
      <c r="X649" s="55"/>
      <c r="Y649" s="55"/>
      <c r="Z649" s="55"/>
      <c r="AA649" s="399"/>
      <c r="AB649" s="399"/>
      <c r="AC649" s="55"/>
      <c r="AD649" s="55"/>
      <c r="AE649" s="55"/>
      <c r="AF649" s="55"/>
      <c r="AG649" s="55"/>
      <c r="AH649" s="55"/>
      <c r="AI649" s="55"/>
      <c r="AJ649" s="55"/>
      <c r="AK649" s="55"/>
    </row>
    <row r="650" spans="2:37" ht="15.75" customHeight="1">
      <c r="B650" s="55"/>
      <c r="C650" s="55"/>
      <c r="D650" s="55"/>
      <c r="E650" s="55"/>
      <c r="F650" s="55"/>
      <c r="G650" s="55"/>
      <c r="H650" s="399"/>
      <c r="I650" s="55"/>
      <c r="J650" s="55"/>
      <c r="K650" s="55"/>
      <c r="L650" s="399"/>
      <c r="M650" s="399"/>
      <c r="N650" s="55"/>
      <c r="O650" s="55"/>
      <c r="P650" s="55"/>
      <c r="Q650" s="399"/>
      <c r="R650" s="399"/>
      <c r="S650" s="55"/>
      <c r="T650" s="55"/>
      <c r="U650" s="55"/>
      <c r="V650" s="399"/>
      <c r="W650" s="399"/>
      <c r="X650" s="55"/>
      <c r="Y650" s="55"/>
      <c r="Z650" s="55"/>
      <c r="AA650" s="399"/>
      <c r="AB650" s="399"/>
      <c r="AC650" s="55"/>
      <c r="AD650" s="55"/>
      <c r="AE650" s="55"/>
      <c r="AF650" s="55"/>
      <c r="AG650" s="55"/>
      <c r="AH650" s="55"/>
      <c r="AI650" s="55"/>
      <c r="AJ650" s="55"/>
      <c r="AK650" s="55"/>
    </row>
    <row r="651" spans="2:37" ht="15.75" customHeight="1">
      <c r="B651" s="55"/>
      <c r="C651" s="55"/>
      <c r="D651" s="55"/>
      <c r="E651" s="55"/>
      <c r="F651" s="55"/>
      <c r="G651" s="55"/>
      <c r="H651" s="399"/>
      <c r="I651" s="55"/>
      <c r="J651" s="55"/>
      <c r="K651" s="55"/>
      <c r="L651" s="399"/>
      <c r="M651" s="399"/>
      <c r="N651" s="55"/>
      <c r="O651" s="55"/>
      <c r="P651" s="55"/>
      <c r="Q651" s="399"/>
      <c r="R651" s="399"/>
      <c r="S651" s="55"/>
      <c r="T651" s="55"/>
      <c r="U651" s="55"/>
      <c r="V651" s="399"/>
      <c r="W651" s="399"/>
      <c r="X651" s="55"/>
      <c r="Y651" s="55"/>
      <c r="Z651" s="55"/>
      <c r="AA651" s="399"/>
      <c r="AB651" s="399"/>
      <c r="AC651" s="55"/>
      <c r="AD651" s="55"/>
      <c r="AE651" s="55"/>
      <c r="AF651" s="55"/>
      <c r="AG651" s="55"/>
      <c r="AH651" s="55"/>
      <c r="AI651" s="55"/>
      <c r="AJ651" s="55"/>
      <c r="AK651" s="55"/>
    </row>
    <row r="652" spans="2:37" ht="15.75" customHeight="1">
      <c r="B652" s="55"/>
      <c r="C652" s="55"/>
      <c r="D652" s="55"/>
      <c r="E652" s="55"/>
      <c r="F652" s="55"/>
      <c r="G652" s="55"/>
      <c r="H652" s="399"/>
      <c r="I652" s="55"/>
      <c r="J652" s="55"/>
      <c r="K652" s="55"/>
      <c r="L652" s="399"/>
      <c r="M652" s="399"/>
      <c r="N652" s="55"/>
      <c r="O652" s="55"/>
      <c r="P652" s="55"/>
      <c r="Q652" s="399"/>
      <c r="R652" s="399"/>
      <c r="S652" s="55"/>
      <c r="T652" s="55"/>
      <c r="U652" s="55"/>
      <c r="V652" s="399"/>
      <c r="W652" s="399"/>
      <c r="X652" s="55"/>
      <c r="Y652" s="55"/>
      <c r="Z652" s="55"/>
      <c r="AA652" s="399"/>
      <c r="AB652" s="399"/>
      <c r="AC652" s="55"/>
      <c r="AD652" s="55"/>
      <c r="AE652" s="55"/>
      <c r="AF652" s="55"/>
      <c r="AG652" s="55"/>
      <c r="AH652" s="55"/>
      <c r="AI652" s="55"/>
      <c r="AJ652" s="55"/>
      <c r="AK652" s="55"/>
    </row>
    <row r="653" spans="2:37" ht="15.75" customHeight="1">
      <c r="B653" s="55"/>
      <c r="C653" s="55"/>
      <c r="D653" s="55"/>
      <c r="E653" s="55"/>
      <c r="F653" s="55"/>
      <c r="G653" s="55"/>
      <c r="H653" s="399"/>
      <c r="I653" s="55"/>
      <c r="J653" s="55"/>
      <c r="K653" s="55"/>
      <c r="L653" s="399"/>
      <c r="M653" s="399"/>
      <c r="N653" s="55"/>
      <c r="O653" s="55"/>
      <c r="P653" s="55"/>
      <c r="Q653" s="399"/>
      <c r="R653" s="399"/>
      <c r="S653" s="55"/>
      <c r="T653" s="55"/>
      <c r="U653" s="55"/>
      <c r="V653" s="399"/>
      <c r="W653" s="399"/>
      <c r="X653" s="55"/>
      <c r="Y653" s="55"/>
      <c r="Z653" s="55"/>
      <c r="AA653" s="399"/>
      <c r="AB653" s="399"/>
      <c r="AC653" s="55"/>
      <c r="AD653" s="55"/>
      <c r="AE653" s="55"/>
      <c r="AF653" s="55"/>
      <c r="AG653" s="55"/>
      <c r="AH653" s="55"/>
      <c r="AI653" s="55"/>
      <c r="AJ653" s="55"/>
      <c r="AK653" s="55"/>
    </row>
    <row r="654" spans="2:37" ht="15.75" customHeight="1">
      <c r="B654" s="55"/>
      <c r="C654" s="55"/>
      <c r="D654" s="55"/>
      <c r="E654" s="55"/>
      <c r="F654" s="55"/>
      <c r="G654" s="55"/>
      <c r="H654" s="399"/>
      <c r="I654" s="55"/>
      <c r="J654" s="55"/>
      <c r="K654" s="55"/>
      <c r="L654" s="399"/>
      <c r="M654" s="399"/>
      <c r="N654" s="55"/>
      <c r="O654" s="55"/>
      <c r="P654" s="55"/>
      <c r="Q654" s="399"/>
      <c r="R654" s="399"/>
      <c r="S654" s="55"/>
      <c r="T654" s="55"/>
      <c r="U654" s="55"/>
      <c r="V654" s="399"/>
      <c r="W654" s="399"/>
      <c r="X654" s="55"/>
      <c r="Y654" s="55"/>
      <c r="Z654" s="55"/>
      <c r="AA654" s="399"/>
      <c r="AB654" s="399"/>
      <c r="AC654" s="55"/>
      <c r="AD654" s="55"/>
      <c r="AE654" s="55"/>
      <c r="AF654" s="55"/>
      <c r="AG654" s="55"/>
      <c r="AH654" s="55"/>
      <c r="AI654" s="55"/>
      <c r="AJ654" s="55"/>
      <c r="AK654" s="55"/>
    </row>
    <row r="655" spans="2:37" ht="15.75" customHeight="1">
      <c r="B655" s="55"/>
      <c r="C655" s="55"/>
      <c r="D655" s="55"/>
      <c r="E655" s="55"/>
      <c r="F655" s="55"/>
      <c r="G655" s="55"/>
      <c r="H655" s="399"/>
      <c r="I655" s="55"/>
      <c r="J655" s="55"/>
      <c r="K655" s="55"/>
      <c r="L655" s="399"/>
      <c r="M655" s="399"/>
      <c r="N655" s="55"/>
      <c r="O655" s="55"/>
      <c r="P655" s="55"/>
      <c r="Q655" s="399"/>
      <c r="R655" s="399"/>
      <c r="S655" s="55"/>
      <c r="T655" s="55"/>
      <c r="U655" s="55"/>
      <c r="V655" s="399"/>
      <c r="W655" s="399"/>
      <c r="X655" s="55"/>
      <c r="Y655" s="55"/>
      <c r="Z655" s="55"/>
      <c r="AA655" s="399"/>
      <c r="AB655" s="399"/>
      <c r="AC655" s="55"/>
      <c r="AD655" s="55"/>
      <c r="AE655" s="55"/>
      <c r="AF655" s="55"/>
      <c r="AG655" s="55"/>
      <c r="AH655" s="55"/>
      <c r="AI655" s="55"/>
      <c r="AJ655" s="55"/>
      <c r="AK655" s="55"/>
    </row>
    <row r="656" spans="2:37" ht="15.75" customHeight="1">
      <c r="B656" s="55"/>
      <c r="C656" s="55"/>
      <c r="D656" s="55"/>
      <c r="E656" s="55"/>
      <c r="F656" s="55"/>
      <c r="G656" s="55"/>
      <c r="H656" s="399"/>
      <c r="I656" s="55"/>
      <c r="J656" s="55"/>
      <c r="K656" s="55"/>
      <c r="L656" s="399"/>
      <c r="M656" s="399"/>
      <c r="N656" s="55"/>
      <c r="O656" s="55"/>
      <c r="P656" s="55"/>
      <c r="Q656" s="399"/>
      <c r="R656" s="399"/>
      <c r="S656" s="55"/>
      <c r="T656" s="55"/>
      <c r="U656" s="55"/>
      <c r="V656" s="399"/>
      <c r="W656" s="399"/>
      <c r="X656" s="55"/>
      <c r="Y656" s="55"/>
      <c r="Z656" s="55"/>
      <c r="AA656" s="399"/>
      <c r="AB656" s="399"/>
      <c r="AC656" s="55"/>
      <c r="AD656" s="55"/>
      <c r="AE656" s="55"/>
      <c r="AF656" s="55"/>
      <c r="AG656" s="55"/>
      <c r="AH656" s="55"/>
      <c r="AI656" s="55"/>
      <c r="AJ656" s="55"/>
      <c r="AK656" s="55"/>
    </row>
    <row r="657" spans="2:37" ht="15.75" customHeight="1">
      <c r="B657" s="55"/>
      <c r="C657" s="55"/>
      <c r="D657" s="55"/>
      <c r="E657" s="55"/>
      <c r="F657" s="55"/>
      <c r="G657" s="55"/>
      <c r="H657" s="399"/>
      <c r="I657" s="55"/>
      <c r="J657" s="55"/>
      <c r="K657" s="55"/>
      <c r="L657" s="399"/>
      <c r="M657" s="399"/>
      <c r="N657" s="55"/>
      <c r="O657" s="55"/>
      <c r="P657" s="55"/>
      <c r="Q657" s="399"/>
      <c r="R657" s="399"/>
      <c r="S657" s="55"/>
      <c r="T657" s="55"/>
      <c r="U657" s="55"/>
      <c r="V657" s="399"/>
      <c r="W657" s="399"/>
      <c r="X657" s="55"/>
      <c r="Y657" s="55"/>
      <c r="Z657" s="55"/>
      <c r="AA657" s="399"/>
      <c r="AB657" s="399"/>
      <c r="AC657" s="55"/>
      <c r="AD657" s="55"/>
      <c r="AE657" s="55"/>
      <c r="AF657" s="55"/>
      <c r="AG657" s="55"/>
      <c r="AH657" s="55"/>
      <c r="AI657" s="55"/>
      <c r="AJ657" s="55"/>
      <c r="AK657" s="55"/>
    </row>
    <row r="658" spans="2:37" ht="15.75" customHeight="1">
      <c r="B658" s="55"/>
      <c r="C658" s="55"/>
      <c r="D658" s="55"/>
      <c r="E658" s="55"/>
      <c r="F658" s="55"/>
      <c r="G658" s="55"/>
      <c r="H658" s="399"/>
      <c r="I658" s="55"/>
      <c r="J658" s="55"/>
      <c r="K658" s="55"/>
      <c r="L658" s="399"/>
      <c r="M658" s="399"/>
      <c r="N658" s="55"/>
      <c r="O658" s="55"/>
      <c r="P658" s="55"/>
      <c r="Q658" s="399"/>
      <c r="R658" s="399"/>
      <c r="S658" s="55"/>
      <c r="T658" s="55"/>
      <c r="U658" s="55"/>
      <c r="V658" s="399"/>
      <c r="W658" s="399"/>
      <c r="X658" s="55"/>
      <c r="Y658" s="55"/>
      <c r="Z658" s="55"/>
      <c r="AA658" s="399"/>
      <c r="AB658" s="399"/>
      <c r="AC658" s="55"/>
      <c r="AD658" s="55"/>
      <c r="AE658" s="55"/>
      <c r="AF658" s="55"/>
      <c r="AG658" s="55"/>
      <c r="AH658" s="55"/>
      <c r="AI658" s="55"/>
      <c r="AJ658" s="55"/>
      <c r="AK658" s="55"/>
    </row>
    <row r="659" spans="2:37" ht="15.75" customHeight="1">
      <c r="B659" s="55"/>
      <c r="C659" s="55"/>
      <c r="D659" s="55"/>
      <c r="E659" s="55"/>
      <c r="F659" s="55"/>
      <c r="G659" s="55"/>
      <c r="H659" s="399"/>
      <c r="I659" s="55"/>
      <c r="J659" s="55"/>
      <c r="K659" s="55"/>
      <c r="L659" s="399"/>
      <c r="M659" s="399"/>
      <c r="N659" s="55"/>
      <c r="O659" s="55"/>
      <c r="P659" s="55"/>
      <c r="Q659" s="399"/>
      <c r="R659" s="399"/>
      <c r="S659" s="55"/>
      <c r="T659" s="55"/>
      <c r="U659" s="55"/>
      <c r="V659" s="399"/>
      <c r="W659" s="399"/>
      <c r="X659" s="55"/>
      <c r="Y659" s="55"/>
      <c r="Z659" s="55"/>
      <c r="AA659" s="399"/>
      <c r="AB659" s="399"/>
      <c r="AC659" s="55"/>
      <c r="AD659" s="55"/>
      <c r="AE659" s="55"/>
      <c r="AF659" s="55"/>
      <c r="AG659" s="55"/>
      <c r="AH659" s="55"/>
      <c r="AI659" s="55"/>
      <c r="AJ659" s="55"/>
      <c r="AK659" s="55"/>
    </row>
    <row r="660" spans="2:37" ht="15.75" customHeight="1">
      <c r="B660" s="55"/>
      <c r="C660" s="55"/>
      <c r="D660" s="55"/>
      <c r="E660" s="55"/>
      <c r="F660" s="55"/>
      <c r="G660" s="55"/>
      <c r="H660" s="399"/>
      <c r="I660" s="55"/>
      <c r="J660" s="55"/>
      <c r="K660" s="55"/>
      <c r="L660" s="399"/>
      <c r="M660" s="399"/>
      <c r="N660" s="55"/>
      <c r="O660" s="55"/>
      <c r="P660" s="55"/>
      <c r="Q660" s="399"/>
      <c r="R660" s="399"/>
      <c r="S660" s="55"/>
      <c r="T660" s="55"/>
      <c r="U660" s="55"/>
      <c r="V660" s="399"/>
      <c r="W660" s="399"/>
      <c r="X660" s="55"/>
      <c r="Y660" s="55"/>
      <c r="Z660" s="55"/>
      <c r="AA660" s="399"/>
      <c r="AB660" s="399"/>
      <c r="AC660" s="55"/>
      <c r="AD660" s="55"/>
      <c r="AE660" s="55"/>
      <c r="AF660" s="55"/>
      <c r="AG660" s="55"/>
      <c r="AH660" s="55"/>
      <c r="AI660" s="55"/>
      <c r="AJ660" s="55"/>
      <c r="AK660" s="55"/>
    </row>
    <row r="661" spans="2:37" ht="15.75" customHeight="1">
      <c r="B661" s="55"/>
      <c r="C661" s="55"/>
      <c r="D661" s="55"/>
      <c r="E661" s="55"/>
      <c r="F661" s="55"/>
      <c r="G661" s="55"/>
      <c r="H661" s="399"/>
      <c r="I661" s="55"/>
      <c r="J661" s="55"/>
      <c r="K661" s="55"/>
      <c r="L661" s="399"/>
      <c r="M661" s="399"/>
      <c r="N661" s="55"/>
      <c r="O661" s="55"/>
      <c r="P661" s="55"/>
      <c r="Q661" s="399"/>
      <c r="R661" s="399"/>
      <c r="S661" s="55"/>
      <c r="T661" s="55"/>
      <c r="U661" s="55"/>
      <c r="V661" s="399"/>
      <c r="W661" s="399"/>
      <c r="X661" s="55"/>
      <c r="Y661" s="55"/>
      <c r="Z661" s="55"/>
      <c r="AA661" s="399"/>
      <c r="AB661" s="399"/>
      <c r="AC661" s="55"/>
      <c r="AD661" s="55"/>
      <c r="AE661" s="55"/>
      <c r="AF661" s="55"/>
      <c r="AG661" s="55"/>
      <c r="AH661" s="55"/>
      <c r="AI661" s="55"/>
      <c r="AJ661" s="55"/>
      <c r="AK661" s="55"/>
    </row>
    <row r="662" spans="2:37" ht="15.75" customHeight="1">
      <c r="B662" s="55"/>
      <c r="C662" s="55"/>
      <c r="D662" s="55"/>
      <c r="E662" s="55"/>
      <c r="F662" s="55"/>
      <c r="G662" s="55"/>
      <c r="H662" s="399"/>
      <c r="I662" s="55"/>
      <c r="J662" s="55"/>
      <c r="K662" s="55"/>
      <c r="L662" s="399"/>
      <c r="M662" s="399"/>
      <c r="N662" s="55"/>
      <c r="O662" s="55"/>
      <c r="P662" s="55"/>
      <c r="Q662" s="399"/>
      <c r="R662" s="399"/>
      <c r="S662" s="55"/>
      <c r="T662" s="55"/>
      <c r="U662" s="55"/>
      <c r="V662" s="399"/>
      <c r="W662" s="399"/>
      <c r="X662" s="55"/>
      <c r="Y662" s="55"/>
      <c r="Z662" s="55"/>
      <c r="AA662" s="399"/>
      <c r="AB662" s="399"/>
      <c r="AC662" s="55"/>
      <c r="AD662" s="55"/>
      <c r="AE662" s="55"/>
      <c r="AF662" s="55"/>
      <c r="AG662" s="55"/>
      <c r="AH662" s="55"/>
      <c r="AI662" s="55"/>
      <c r="AJ662" s="55"/>
      <c r="AK662" s="55"/>
    </row>
    <row r="663" spans="2:37" ht="15.75" customHeight="1">
      <c r="B663" s="55"/>
      <c r="C663" s="55"/>
      <c r="D663" s="55"/>
      <c r="E663" s="55"/>
      <c r="F663" s="55"/>
      <c r="G663" s="55"/>
      <c r="H663" s="399"/>
      <c r="I663" s="55"/>
      <c r="J663" s="55"/>
      <c r="K663" s="55"/>
      <c r="L663" s="399"/>
      <c r="M663" s="399"/>
      <c r="N663" s="55"/>
      <c r="O663" s="55"/>
      <c r="P663" s="55"/>
      <c r="Q663" s="399"/>
      <c r="R663" s="399"/>
      <c r="S663" s="55"/>
      <c r="T663" s="55"/>
      <c r="U663" s="55"/>
      <c r="V663" s="399"/>
      <c r="W663" s="399"/>
      <c r="X663" s="55"/>
      <c r="Y663" s="55"/>
      <c r="Z663" s="55"/>
      <c r="AA663" s="399"/>
      <c r="AB663" s="399"/>
      <c r="AC663" s="55"/>
      <c r="AD663" s="55"/>
      <c r="AE663" s="55"/>
      <c r="AF663" s="55"/>
      <c r="AG663" s="55"/>
      <c r="AH663" s="55"/>
      <c r="AI663" s="55"/>
      <c r="AJ663" s="55"/>
      <c r="AK663" s="55"/>
    </row>
    <row r="664" spans="2:37" ht="15.75" customHeight="1">
      <c r="B664" s="55"/>
      <c r="C664" s="55"/>
      <c r="D664" s="55"/>
      <c r="E664" s="55"/>
      <c r="F664" s="55"/>
      <c r="G664" s="55"/>
      <c r="H664" s="399"/>
      <c r="I664" s="55"/>
      <c r="J664" s="55"/>
      <c r="K664" s="55"/>
      <c r="L664" s="399"/>
      <c r="M664" s="399"/>
      <c r="N664" s="55"/>
      <c r="O664" s="55"/>
      <c r="P664" s="55"/>
      <c r="Q664" s="399"/>
      <c r="R664" s="399"/>
      <c r="S664" s="55"/>
      <c r="T664" s="55"/>
      <c r="U664" s="55"/>
      <c r="V664" s="399"/>
      <c r="W664" s="399"/>
      <c r="X664" s="55"/>
      <c r="Y664" s="55"/>
      <c r="Z664" s="55"/>
      <c r="AA664" s="399"/>
      <c r="AB664" s="399"/>
      <c r="AC664" s="55"/>
      <c r="AD664" s="55"/>
      <c r="AE664" s="55"/>
      <c r="AF664" s="55"/>
      <c r="AG664" s="55"/>
      <c r="AH664" s="55"/>
      <c r="AI664" s="55"/>
      <c r="AJ664" s="55"/>
      <c r="AK664" s="55"/>
    </row>
    <row r="665" spans="2:37" ht="15.75" customHeight="1">
      <c r="B665" s="55"/>
      <c r="C665" s="55"/>
      <c r="D665" s="55"/>
      <c r="E665" s="55"/>
      <c r="F665" s="55"/>
      <c r="G665" s="55"/>
      <c r="H665" s="399"/>
      <c r="I665" s="55"/>
      <c r="J665" s="55"/>
      <c r="K665" s="55"/>
      <c r="L665" s="399"/>
      <c r="M665" s="399"/>
      <c r="N665" s="55"/>
      <c r="O665" s="55"/>
      <c r="P665" s="55"/>
      <c r="Q665" s="399"/>
      <c r="R665" s="399"/>
      <c r="S665" s="55"/>
      <c r="T665" s="55"/>
      <c r="U665" s="55"/>
      <c r="V665" s="399"/>
      <c r="W665" s="399"/>
      <c r="X665" s="55"/>
      <c r="Y665" s="55"/>
      <c r="Z665" s="55"/>
      <c r="AA665" s="399"/>
      <c r="AB665" s="399"/>
      <c r="AC665" s="55"/>
      <c r="AD665" s="55"/>
      <c r="AE665" s="55"/>
      <c r="AF665" s="55"/>
      <c r="AG665" s="55"/>
      <c r="AH665" s="55"/>
      <c r="AI665" s="55"/>
      <c r="AJ665" s="55"/>
      <c r="AK665" s="55"/>
    </row>
    <row r="666" spans="2:37" ht="15.75" customHeight="1">
      <c r="B666" s="55"/>
      <c r="C666" s="55"/>
      <c r="D666" s="55"/>
      <c r="E666" s="55"/>
      <c r="F666" s="55"/>
      <c r="G666" s="55"/>
      <c r="H666" s="399"/>
      <c r="I666" s="55"/>
      <c r="J666" s="55"/>
      <c r="K666" s="55"/>
      <c r="L666" s="399"/>
      <c r="M666" s="399"/>
      <c r="N666" s="55"/>
      <c r="O666" s="55"/>
      <c r="P666" s="55"/>
      <c r="Q666" s="399"/>
      <c r="R666" s="399"/>
      <c r="S666" s="55"/>
      <c r="T666" s="55"/>
      <c r="U666" s="55"/>
      <c r="V666" s="399"/>
      <c r="W666" s="399"/>
      <c r="X666" s="55"/>
      <c r="Y666" s="55"/>
      <c r="Z666" s="55"/>
      <c r="AA666" s="399"/>
      <c r="AB666" s="399"/>
      <c r="AC666" s="55"/>
      <c r="AD666" s="55"/>
      <c r="AE666" s="55"/>
      <c r="AF666" s="55"/>
      <c r="AG666" s="55"/>
      <c r="AH666" s="55"/>
      <c r="AI666" s="55"/>
      <c r="AJ666" s="55"/>
      <c r="AK666" s="55"/>
    </row>
    <row r="667" spans="2:37" ht="15.75" customHeight="1">
      <c r="B667" s="55"/>
      <c r="C667" s="55"/>
      <c r="D667" s="55"/>
      <c r="E667" s="55"/>
      <c r="F667" s="55"/>
      <c r="G667" s="55"/>
      <c r="H667" s="399"/>
      <c r="I667" s="55"/>
      <c r="J667" s="55"/>
      <c r="K667" s="55"/>
      <c r="L667" s="399"/>
      <c r="M667" s="399"/>
      <c r="N667" s="55"/>
      <c r="O667" s="55"/>
      <c r="P667" s="55"/>
      <c r="Q667" s="399"/>
      <c r="R667" s="399"/>
      <c r="S667" s="55"/>
      <c r="T667" s="55"/>
      <c r="U667" s="55"/>
      <c r="V667" s="399"/>
      <c r="W667" s="399"/>
      <c r="X667" s="55"/>
      <c r="Y667" s="55"/>
      <c r="Z667" s="55"/>
      <c r="AA667" s="399"/>
      <c r="AB667" s="399"/>
      <c r="AC667" s="55"/>
      <c r="AD667" s="55"/>
      <c r="AE667" s="55"/>
      <c r="AF667" s="55"/>
      <c r="AG667" s="55"/>
      <c r="AH667" s="55"/>
      <c r="AI667" s="55"/>
      <c r="AJ667" s="55"/>
      <c r="AK667" s="55"/>
    </row>
    <row r="668" spans="2:37" ht="15.75" customHeight="1">
      <c r="B668" s="55"/>
      <c r="C668" s="55"/>
      <c r="D668" s="55"/>
      <c r="E668" s="55"/>
      <c r="F668" s="55"/>
      <c r="G668" s="55"/>
      <c r="H668" s="399"/>
      <c r="I668" s="55"/>
      <c r="J668" s="55"/>
      <c r="K668" s="55"/>
      <c r="L668" s="399"/>
      <c r="M668" s="399"/>
      <c r="N668" s="55"/>
      <c r="O668" s="55"/>
      <c r="P668" s="55"/>
      <c r="Q668" s="399"/>
      <c r="R668" s="399"/>
      <c r="S668" s="55"/>
      <c r="T668" s="55"/>
      <c r="U668" s="55"/>
      <c r="V668" s="399"/>
      <c r="W668" s="399"/>
      <c r="X668" s="55"/>
      <c r="Y668" s="55"/>
      <c r="Z668" s="55"/>
      <c r="AA668" s="399"/>
      <c r="AB668" s="399"/>
      <c r="AC668" s="55"/>
      <c r="AD668" s="55"/>
      <c r="AE668" s="55"/>
      <c r="AF668" s="55"/>
      <c r="AG668" s="55"/>
      <c r="AH668" s="55"/>
      <c r="AI668" s="55"/>
      <c r="AJ668" s="55"/>
      <c r="AK668" s="55"/>
    </row>
    <row r="669" spans="2:37" ht="15.75" customHeight="1">
      <c r="B669" s="55"/>
      <c r="C669" s="55"/>
      <c r="D669" s="55"/>
      <c r="E669" s="55"/>
      <c r="F669" s="55"/>
      <c r="G669" s="55"/>
      <c r="H669" s="399"/>
      <c r="I669" s="55"/>
      <c r="J669" s="55"/>
      <c r="K669" s="55"/>
      <c r="L669" s="399"/>
      <c r="M669" s="399"/>
      <c r="N669" s="55"/>
      <c r="O669" s="55"/>
      <c r="P669" s="55"/>
      <c r="Q669" s="399"/>
      <c r="R669" s="399"/>
      <c r="S669" s="55"/>
      <c r="T669" s="55"/>
      <c r="U669" s="55"/>
      <c r="V669" s="399"/>
      <c r="W669" s="399"/>
      <c r="X669" s="55"/>
      <c r="Y669" s="55"/>
      <c r="Z669" s="55"/>
      <c r="AA669" s="399"/>
      <c r="AB669" s="399"/>
      <c r="AC669" s="55"/>
      <c r="AD669" s="55"/>
      <c r="AE669" s="55"/>
      <c r="AF669" s="55"/>
      <c r="AG669" s="55"/>
      <c r="AH669" s="55"/>
      <c r="AI669" s="55"/>
      <c r="AJ669" s="55"/>
      <c r="AK669" s="55"/>
    </row>
    <row r="670" spans="2:37" ht="15.75" customHeight="1">
      <c r="B670" s="55"/>
      <c r="C670" s="55"/>
      <c r="D670" s="55"/>
      <c r="E670" s="55"/>
      <c r="F670" s="55"/>
      <c r="G670" s="55"/>
      <c r="H670" s="399"/>
      <c r="I670" s="55"/>
      <c r="J670" s="55"/>
      <c r="K670" s="55"/>
      <c r="L670" s="399"/>
      <c r="M670" s="399"/>
      <c r="N670" s="55"/>
      <c r="O670" s="55"/>
      <c r="P670" s="55"/>
      <c r="Q670" s="399"/>
      <c r="R670" s="399"/>
      <c r="S670" s="55"/>
      <c r="T670" s="55"/>
      <c r="U670" s="55"/>
      <c r="V670" s="399"/>
      <c r="W670" s="399"/>
      <c r="X670" s="55"/>
      <c r="Y670" s="55"/>
      <c r="Z670" s="55"/>
      <c r="AA670" s="399"/>
      <c r="AB670" s="399"/>
      <c r="AC670" s="55"/>
      <c r="AD670" s="55"/>
      <c r="AE670" s="55"/>
      <c r="AF670" s="55"/>
      <c r="AG670" s="55"/>
      <c r="AH670" s="55"/>
      <c r="AI670" s="55"/>
      <c r="AJ670" s="55"/>
      <c r="AK670" s="55"/>
    </row>
    <row r="671" spans="2:37" ht="15.75" customHeight="1">
      <c r="B671" s="55"/>
      <c r="C671" s="55"/>
      <c r="D671" s="55"/>
      <c r="E671" s="55"/>
      <c r="F671" s="55"/>
      <c r="G671" s="55"/>
      <c r="H671" s="399"/>
      <c r="I671" s="55"/>
      <c r="J671" s="55"/>
      <c r="K671" s="55"/>
      <c r="L671" s="399"/>
      <c r="M671" s="399"/>
      <c r="N671" s="55"/>
      <c r="O671" s="55"/>
      <c r="P671" s="55"/>
      <c r="Q671" s="399"/>
      <c r="R671" s="399"/>
      <c r="S671" s="55"/>
      <c r="T671" s="55"/>
      <c r="U671" s="55"/>
      <c r="V671" s="399"/>
      <c r="W671" s="399"/>
      <c r="X671" s="55"/>
      <c r="Y671" s="55"/>
      <c r="Z671" s="55"/>
      <c r="AA671" s="399"/>
      <c r="AB671" s="399"/>
      <c r="AC671" s="55"/>
      <c r="AD671" s="55"/>
      <c r="AE671" s="55"/>
      <c r="AF671" s="55"/>
      <c r="AG671" s="55"/>
      <c r="AH671" s="55"/>
      <c r="AI671" s="55"/>
      <c r="AJ671" s="55"/>
      <c r="AK671" s="55"/>
    </row>
    <row r="672" spans="2:37" ht="15.75" customHeight="1">
      <c r="B672" s="55"/>
      <c r="C672" s="55"/>
      <c r="D672" s="55"/>
      <c r="E672" s="55"/>
      <c r="F672" s="55"/>
      <c r="G672" s="55"/>
      <c r="H672" s="399"/>
      <c r="I672" s="55"/>
      <c r="J672" s="55"/>
      <c r="K672" s="55"/>
      <c r="L672" s="399"/>
      <c r="M672" s="399"/>
      <c r="N672" s="55"/>
      <c r="O672" s="55"/>
      <c r="P672" s="55"/>
      <c r="Q672" s="399"/>
      <c r="R672" s="399"/>
      <c r="S672" s="55"/>
      <c r="T672" s="55"/>
      <c r="U672" s="55"/>
      <c r="V672" s="399"/>
      <c r="W672" s="399"/>
      <c r="X672" s="55"/>
      <c r="Y672" s="55"/>
      <c r="Z672" s="55"/>
      <c r="AA672" s="399"/>
      <c r="AB672" s="399"/>
      <c r="AC672" s="55"/>
      <c r="AD672" s="55"/>
      <c r="AE672" s="55"/>
      <c r="AF672" s="55"/>
      <c r="AG672" s="55"/>
      <c r="AH672" s="55"/>
      <c r="AI672" s="55"/>
      <c r="AJ672" s="55"/>
      <c r="AK672" s="55"/>
    </row>
    <row r="673" spans="2:37" ht="15.75" customHeight="1">
      <c r="B673" s="55"/>
      <c r="C673" s="55"/>
      <c r="D673" s="55"/>
      <c r="E673" s="55"/>
      <c r="F673" s="55"/>
      <c r="G673" s="55"/>
      <c r="H673" s="399"/>
      <c r="I673" s="55"/>
      <c r="J673" s="55"/>
      <c r="K673" s="55"/>
      <c r="L673" s="399"/>
      <c r="M673" s="399"/>
      <c r="N673" s="55"/>
      <c r="O673" s="55"/>
      <c r="P673" s="55"/>
      <c r="Q673" s="399"/>
      <c r="R673" s="399"/>
      <c r="S673" s="55"/>
      <c r="T673" s="55"/>
      <c r="U673" s="55"/>
      <c r="V673" s="399"/>
      <c r="W673" s="399"/>
      <c r="X673" s="55"/>
      <c r="Y673" s="55"/>
      <c r="Z673" s="55"/>
      <c r="AA673" s="399"/>
      <c r="AB673" s="399"/>
      <c r="AC673" s="55"/>
      <c r="AD673" s="55"/>
      <c r="AE673" s="55"/>
      <c r="AF673" s="55"/>
      <c r="AG673" s="55"/>
      <c r="AH673" s="55"/>
      <c r="AI673" s="55"/>
      <c r="AJ673" s="55"/>
      <c r="AK673" s="55"/>
    </row>
    <row r="674" spans="2:37" ht="15.75" customHeight="1">
      <c r="B674" s="55"/>
      <c r="C674" s="55"/>
      <c r="D674" s="55"/>
      <c r="E674" s="55"/>
      <c r="F674" s="55"/>
      <c r="G674" s="55"/>
      <c r="H674" s="399"/>
      <c r="I674" s="55"/>
      <c r="J674" s="55"/>
      <c r="K674" s="55"/>
      <c r="L674" s="399"/>
      <c r="M674" s="399"/>
      <c r="N674" s="55"/>
      <c r="O674" s="55"/>
      <c r="P674" s="55"/>
      <c r="Q674" s="399"/>
      <c r="R674" s="399"/>
      <c r="S674" s="55"/>
      <c r="T674" s="55"/>
      <c r="U674" s="55"/>
      <c r="V674" s="399"/>
      <c r="W674" s="399"/>
      <c r="X674" s="55"/>
      <c r="Y674" s="55"/>
      <c r="Z674" s="55"/>
      <c r="AA674" s="399"/>
      <c r="AB674" s="399"/>
      <c r="AC674" s="55"/>
      <c r="AD674" s="55"/>
      <c r="AE674" s="55"/>
      <c r="AF674" s="55"/>
      <c r="AG674" s="55"/>
      <c r="AH674" s="55"/>
      <c r="AI674" s="55"/>
      <c r="AJ674" s="55"/>
      <c r="AK674" s="55"/>
    </row>
    <row r="675" spans="2:37" ht="15.75" customHeight="1">
      <c r="B675" s="55"/>
      <c r="C675" s="55"/>
      <c r="D675" s="55"/>
      <c r="E675" s="55"/>
      <c r="F675" s="55"/>
      <c r="G675" s="55"/>
      <c r="H675" s="399"/>
      <c r="I675" s="55"/>
      <c r="J675" s="55"/>
      <c r="K675" s="55"/>
      <c r="L675" s="399"/>
      <c r="M675" s="399"/>
      <c r="N675" s="55"/>
      <c r="O675" s="55"/>
      <c r="P675" s="55"/>
      <c r="Q675" s="399"/>
      <c r="R675" s="399"/>
      <c r="S675" s="55"/>
      <c r="T675" s="55"/>
      <c r="U675" s="55"/>
      <c r="V675" s="399"/>
      <c r="W675" s="399"/>
      <c r="X675" s="55"/>
      <c r="Y675" s="55"/>
      <c r="Z675" s="55"/>
      <c r="AA675" s="399"/>
      <c r="AB675" s="399"/>
      <c r="AC675" s="55"/>
      <c r="AD675" s="55"/>
      <c r="AE675" s="55"/>
      <c r="AF675" s="55"/>
      <c r="AG675" s="55"/>
      <c r="AH675" s="55"/>
      <c r="AI675" s="55"/>
      <c r="AJ675" s="55"/>
      <c r="AK675" s="55"/>
    </row>
    <row r="676" spans="2:37" ht="15.75" customHeight="1">
      <c r="B676" s="55"/>
      <c r="C676" s="55"/>
      <c r="D676" s="55"/>
      <c r="E676" s="55"/>
      <c r="F676" s="55"/>
      <c r="G676" s="55"/>
      <c r="H676" s="399"/>
      <c r="I676" s="55"/>
      <c r="J676" s="55"/>
      <c r="K676" s="55"/>
      <c r="L676" s="399"/>
      <c r="M676" s="399"/>
      <c r="N676" s="55"/>
      <c r="O676" s="55"/>
      <c r="P676" s="55"/>
      <c r="Q676" s="399"/>
      <c r="R676" s="399"/>
      <c r="S676" s="55"/>
      <c r="T676" s="55"/>
      <c r="U676" s="55"/>
      <c r="V676" s="399"/>
      <c r="W676" s="399"/>
      <c r="X676" s="55"/>
      <c r="Y676" s="55"/>
      <c r="Z676" s="55"/>
      <c r="AA676" s="399"/>
      <c r="AB676" s="399"/>
      <c r="AC676" s="55"/>
      <c r="AD676" s="55"/>
      <c r="AE676" s="55"/>
      <c r="AF676" s="55"/>
      <c r="AG676" s="55"/>
      <c r="AH676" s="55"/>
      <c r="AI676" s="55"/>
      <c r="AJ676" s="55"/>
      <c r="AK676" s="55"/>
    </row>
    <row r="677" spans="2:37" ht="15.75" customHeight="1">
      <c r="B677" s="55"/>
      <c r="C677" s="55"/>
      <c r="D677" s="55"/>
      <c r="E677" s="55"/>
      <c r="F677" s="55"/>
      <c r="G677" s="55"/>
      <c r="H677" s="399"/>
      <c r="I677" s="55"/>
      <c r="J677" s="55"/>
      <c r="K677" s="55"/>
      <c r="L677" s="399"/>
      <c r="M677" s="399"/>
      <c r="N677" s="55"/>
      <c r="O677" s="55"/>
      <c r="P677" s="55"/>
      <c r="Q677" s="399"/>
      <c r="R677" s="399"/>
      <c r="S677" s="55"/>
      <c r="T677" s="55"/>
      <c r="U677" s="55"/>
      <c r="V677" s="399"/>
      <c r="W677" s="399"/>
      <c r="X677" s="55"/>
      <c r="Y677" s="55"/>
      <c r="Z677" s="55"/>
      <c r="AA677" s="399"/>
      <c r="AB677" s="399"/>
      <c r="AC677" s="55"/>
      <c r="AD677" s="55"/>
      <c r="AE677" s="55"/>
      <c r="AF677" s="55"/>
      <c r="AG677" s="55"/>
      <c r="AH677" s="55"/>
      <c r="AI677" s="55"/>
      <c r="AJ677" s="55"/>
      <c r="AK677" s="55"/>
    </row>
    <row r="678" spans="2:37" ht="15.75" customHeight="1">
      <c r="B678" s="55"/>
      <c r="C678" s="55"/>
      <c r="D678" s="55"/>
      <c r="E678" s="55"/>
      <c r="F678" s="55"/>
      <c r="G678" s="55"/>
      <c r="H678" s="399"/>
      <c r="I678" s="55"/>
      <c r="J678" s="55"/>
      <c r="K678" s="55"/>
      <c r="L678" s="399"/>
      <c r="M678" s="399"/>
      <c r="N678" s="55"/>
      <c r="O678" s="55"/>
      <c r="P678" s="55"/>
      <c r="Q678" s="399"/>
      <c r="R678" s="399"/>
      <c r="S678" s="55"/>
      <c r="T678" s="55"/>
      <c r="U678" s="55"/>
      <c r="V678" s="399"/>
      <c r="W678" s="399"/>
      <c r="X678" s="55"/>
      <c r="Y678" s="55"/>
      <c r="Z678" s="55"/>
      <c r="AA678" s="399"/>
      <c r="AB678" s="399"/>
      <c r="AC678" s="55"/>
      <c r="AD678" s="55"/>
      <c r="AE678" s="55"/>
      <c r="AF678" s="55"/>
      <c r="AG678" s="55"/>
      <c r="AH678" s="55"/>
      <c r="AI678" s="55"/>
      <c r="AJ678" s="55"/>
      <c r="AK678" s="55"/>
    </row>
    <row r="679" spans="2:37" ht="15.75" customHeight="1">
      <c r="B679" s="55"/>
      <c r="C679" s="55"/>
      <c r="D679" s="55"/>
      <c r="E679" s="55"/>
      <c r="F679" s="55"/>
      <c r="G679" s="55"/>
      <c r="H679" s="399"/>
      <c r="I679" s="55"/>
      <c r="J679" s="55"/>
      <c r="K679" s="55"/>
      <c r="L679" s="399"/>
      <c r="M679" s="399"/>
      <c r="N679" s="55"/>
      <c r="O679" s="55"/>
      <c r="P679" s="55"/>
      <c r="Q679" s="399"/>
      <c r="R679" s="399"/>
      <c r="S679" s="55"/>
      <c r="T679" s="55"/>
      <c r="U679" s="55"/>
      <c r="V679" s="399"/>
      <c r="W679" s="399"/>
      <c r="X679" s="55"/>
      <c r="Y679" s="55"/>
      <c r="Z679" s="55"/>
      <c r="AA679" s="399"/>
      <c r="AB679" s="399"/>
      <c r="AC679" s="55"/>
      <c r="AD679" s="55"/>
      <c r="AE679" s="55"/>
      <c r="AF679" s="55"/>
      <c r="AG679" s="55"/>
      <c r="AH679" s="55"/>
      <c r="AI679" s="55"/>
      <c r="AJ679" s="55"/>
      <c r="AK679" s="55"/>
    </row>
    <row r="680" spans="2:37" ht="15.75" customHeight="1">
      <c r="B680" s="55"/>
      <c r="C680" s="55"/>
      <c r="D680" s="55"/>
      <c r="E680" s="55"/>
      <c r="F680" s="55"/>
      <c r="G680" s="55"/>
      <c r="H680" s="399"/>
      <c r="I680" s="55"/>
      <c r="J680" s="55"/>
      <c r="K680" s="55"/>
      <c r="L680" s="399"/>
      <c r="M680" s="399"/>
      <c r="N680" s="55"/>
      <c r="O680" s="55"/>
      <c r="P680" s="55"/>
      <c r="Q680" s="399"/>
      <c r="R680" s="399"/>
      <c r="S680" s="55"/>
      <c r="T680" s="55"/>
      <c r="U680" s="55"/>
      <c r="V680" s="399"/>
      <c r="W680" s="399"/>
      <c r="X680" s="55"/>
      <c r="Y680" s="55"/>
      <c r="Z680" s="55"/>
      <c r="AA680" s="399"/>
      <c r="AB680" s="399"/>
      <c r="AC680" s="55"/>
      <c r="AD680" s="55"/>
      <c r="AE680" s="55"/>
      <c r="AF680" s="55"/>
      <c r="AG680" s="55"/>
      <c r="AH680" s="55"/>
      <c r="AI680" s="55"/>
      <c r="AJ680" s="55"/>
      <c r="AK680" s="55"/>
    </row>
    <row r="681" spans="2:37" ht="15.75" customHeight="1">
      <c r="B681" s="55"/>
      <c r="C681" s="55"/>
      <c r="D681" s="55"/>
      <c r="E681" s="55"/>
      <c r="F681" s="55"/>
      <c r="G681" s="55"/>
      <c r="H681" s="399"/>
      <c r="I681" s="55"/>
      <c r="J681" s="55"/>
      <c r="K681" s="55"/>
      <c r="L681" s="399"/>
      <c r="M681" s="399"/>
      <c r="N681" s="55"/>
      <c r="O681" s="55"/>
      <c r="P681" s="55"/>
      <c r="Q681" s="399"/>
      <c r="R681" s="399"/>
      <c r="S681" s="55"/>
      <c r="T681" s="55"/>
      <c r="U681" s="55"/>
      <c r="V681" s="399"/>
      <c r="W681" s="399"/>
      <c r="X681" s="55"/>
      <c r="Y681" s="55"/>
      <c r="Z681" s="55"/>
      <c r="AA681" s="399"/>
      <c r="AB681" s="399"/>
      <c r="AC681" s="55"/>
      <c r="AD681" s="55"/>
      <c r="AE681" s="55"/>
      <c r="AF681" s="55"/>
      <c r="AG681" s="55"/>
      <c r="AH681" s="55"/>
      <c r="AI681" s="55"/>
      <c r="AJ681" s="55"/>
      <c r="AK681" s="55"/>
    </row>
    <row r="682" spans="2:37" ht="15.75" customHeight="1">
      <c r="B682" s="55"/>
      <c r="C682" s="55"/>
      <c r="D682" s="55"/>
      <c r="E682" s="55"/>
      <c r="F682" s="55"/>
      <c r="G682" s="55"/>
      <c r="H682" s="399"/>
      <c r="I682" s="55"/>
      <c r="J682" s="55"/>
      <c r="K682" s="55"/>
      <c r="L682" s="399"/>
      <c r="M682" s="399"/>
      <c r="N682" s="55"/>
      <c r="O682" s="55"/>
      <c r="P682" s="55"/>
      <c r="Q682" s="399"/>
      <c r="R682" s="399"/>
      <c r="S682" s="55"/>
      <c r="T682" s="55"/>
      <c r="U682" s="55"/>
      <c r="V682" s="399"/>
      <c r="W682" s="399"/>
      <c r="X682" s="55"/>
      <c r="Y682" s="55"/>
      <c r="Z682" s="55"/>
      <c r="AA682" s="399"/>
      <c r="AB682" s="399"/>
      <c r="AC682" s="55"/>
      <c r="AD682" s="55"/>
      <c r="AE682" s="55"/>
      <c r="AF682" s="55"/>
      <c r="AG682" s="55"/>
      <c r="AH682" s="55"/>
      <c r="AI682" s="55"/>
      <c r="AJ682" s="55"/>
      <c r="AK682" s="55"/>
    </row>
    <row r="683" spans="2:37" ht="15.75" customHeight="1">
      <c r="B683" s="55"/>
      <c r="C683" s="55"/>
      <c r="D683" s="55"/>
      <c r="E683" s="55"/>
      <c r="F683" s="55"/>
      <c r="G683" s="55"/>
      <c r="H683" s="399"/>
      <c r="I683" s="55"/>
      <c r="J683" s="55"/>
      <c r="K683" s="55"/>
      <c r="L683" s="399"/>
      <c r="M683" s="399"/>
      <c r="N683" s="55"/>
      <c r="O683" s="55"/>
      <c r="P683" s="55"/>
      <c r="Q683" s="399"/>
      <c r="R683" s="399"/>
      <c r="S683" s="55"/>
      <c r="T683" s="55"/>
      <c r="U683" s="55"/>
      <c r="V683" s="399"/>
      <c r="W683" s="399"/>
      <c r="X683" s="55"/>
      <c r="Y683" s="55"/>
      <c r="Z683" s="55"/>
      <c r="AA683" s="399"/>
      <c r="AB683" s="399"/>
      <c r="AC683" s="55"/>
      <c r="AD683" s="55"/>
      <c r="AE683" s="55"/>
      <c r="AF683" s="55"/>
      <c r="AG683" s="55"/>
      <c r="AH683" s="55"/>
      <c r="AI683" s="55"/>
      <c r="AJ683" s="55"/>
      <c r="AK683" s="55"/>
    </row>
    <row r="684" spans="2:37" ht="15.75" customHeight="1">
      <c r="B684" s="55"/>
      <c r="C684" s="55"/>
      <c r="D684" s="55"/>
      <c r="E684" s="55"/>
      <c r="F684" s="55"/>
      <c r="G684" s="55"/>
      <c r="H684" s="399"/>
      <c r="I684" s="55"/>
      <c r="J684" s="55"/>
      <c r="K684" s="55"/>
      <c r="L684" s="399"/>
      <c r="M684" s="399"/>
      <c r="N684" s="55"/>
      <c r="O684" s="55"/>
      <c r="P684" s="55"/>
      <c r="Q684" s="399"/>
      <c r="R684" s="399"/>
      <c r="S684" s="55"/>
      <c r="T684" s="55"/>
      <c r="U684" s="55"/>
      <c r="V684" s="399"/>
      <c r="W684" s="399"/>
      <c r="X684" s="55"/>
      <c r="Y684" s="55"/>
      <c r="Z684" s="55"/>
      <c r="AA684" s="399"/>
      <c r="AB684" s="399"/>
      <c r="AC684" s="55"/>
      <c r="AD684" s="55"/>
      <c r="AE684" s="55"/>
      <c r="AF684" s="55"/>
      <c r="AG684" s="55"/>
      <c r="AH684" s="55"/>
      <c r="AI684" s="55"/>
      <c r="AJ684" s="55"/>
      <c r="AK684" s="55"/>
    </row>
    <row r="685" spans="2:37" ht="15.75" customHeight="1">
      <c r="B685" s="55"/>
      <c r="C685" s="55"/>
      <c r="D685" s="55"/>
      <c r="E685" s="55"/>
      <c r="F685" s="55"/>
      <c r="G685" s="55"/>
      <c r="H685" s="399"/>
      <c r="I685" s="55"/>
      <c r="J685" s="55"/>
      <c r="K685" s="55"/>
      <c r="L685" s="399"/>
      <c r="M685" s="399"/>
      <c r="N685" s="55"/>
      <c r="O685" s="55"/>
      <c r="P685" s="55"/>
      <c r="Q685" s="399"/>
      <c r="R685" s="399"/>
      <c r="S685" s="55"/>
      <c r="T685" s="55"/>
      <c r="U685" s="55"/>
      <c r="V685" s="399"/>
      <c r="W685" s="399"/>
      <c r="X685" s="55"/>
      <c r="Y685" s="55"/>
      <c r="Z685" s="55"/>
      <c r="AA685" s="399"/>
      <c r="AB685" s="399"/>
      <c r="AC685" s="55"/>
      <c r="AD685" s="55"/>
      <c r="AE685" s="55"/>
      <c r="AF685" s="55"/>
      <c r="AG685" s="55"/>
      <c r="AH685" s="55"/>
      <c r="AI685" s="55"/>
      <c r="AJ685" s="55"/>
      <c r="AK685" s="55"/>
    </row>
    <row r="686" spans="2:37" ht="15.75" customHeight="1">
      <c r="B686" s="55"/>
      <c r="C686" s="55"/>
      <c r="D686" s="55"/>
      <c r="E686" s="55"/>
      <c r="F686" s="55"/>
      <c r="G686" s="55"/>
      <c r="H686" s="399"/>
      <c r="I686" s="55"/>
      <c r="J686" s="55"/>
      <c r="K686" s="55"/>
      <c r="L686" s="399"/>
      <c r="M686" s="399"/>
      <c r="N686" s="55"/>
      <c r="O686" s="55"/>
      <c r="P686" s="55"/>
      <c r="Q686" s="399"/>
      <c r="R686" s="399"/>
      <c r="S686" s="55"/>
      <c r="T686" s="55"/>
      <c r="U686" s="55"/>
      <c r="V686" s="399"/>
      <c r="W686" s="399"/>
      <c r="X686" s="55"/>
      <c r="Y686" s="55"/>
      <c r="Z686" s="55"/>
      <c r="AA686" s="399"/>
      <c r="AB686" s="399"/>
      <c r="AC686" s="55"/>
      <c r="AD686" s="55"/>
      <c r="AE686" s="55"/>
      <c r="AF686" s="55"/>
      <c r="AG686" s="55"/>
      <c r="AH686" s="55"/>
      <c r="AI686" s="55"/>
      <c r="AJ686" s="55"/>
      <c r="AK686" s="55"/>
    </row>
    <row r="687" spans="2:37" ht="15.75" customHeight="1">
      <c r="B687" s="55"/>
      <c r="C687" s="55"/>
      <c r="D687" s="55"/>
      <c r="E687" s="55"/>
      <c r="F687" s="55"/>
      <c r="G687" s="55"/>
      <c r="H687" s="399"/>
      <c r="I687" s="55"/>
      <c r="J687" s="55"/>
      <c r="K687" s="55"/>
      <c r="L687" s="399"/>
      <c r="M687" s="399"/>
      <c r="N687" s="55"/>
      <c r="O687" s="55"/>
      <c r="P687" s="55"/>
      <c r="Q687" s="399"/>
      <c r="R687" s="399"/>
      <c r="S687" s="55"/>
      <c r="T687" s="55"/>
      <c r="U687" s="55"/>
      <c r="V687" s="399"/>
      <c r="W687" s="399"/>
      <c r="X687" s="55"/>
      <c r="Y687" s="55"/>
      <c r="Z687" s="55"/>
      <c r="AA687" s="399"/>
      <c r="AB687" s="399"/>
      <c r="AC687" s="55"/>
      <c r="AD687" s="55"/>
      <c r="AE687" s="55"/>
      <c r="AF687" s="55"/>
      <c r="AG687" s="55"/>
      <c r="AH687" s="55"/>
      <c r="AI687" s="55"/>
      <c r="AJ687" s="55"/>
      <c r="AK687" s="55"/>
    </row>
    <row r="688" spans="2:37" ht="15.75" customHeight="1">
      <c r="B688" s="55"/>
      <c r="C688" s="55"/>
      <c r="D688" s="55"/>
      <c r="E688" s="55"/>
      <c r="F688" s="55"/>
      <c r="G688" s="55"/>
      <c r="H688" s="399"/>
      <c r="I688" s="55"/>
      <c r="J688" s="55"/>
      <c r="K688" s="55"/>
      <c r="L688" s="399"/>
      <c r="M688" s="399"/>
      <c r="N688" s="55"/>
      <c r="O688" s="55"/>
      <c r="P688" s="55"/>
      <c r="Q688" s="399"/>
      <c r="R688" s="399"/>
      <c r="S688" s="55"/>
      <c r="T688" s="55"/>
      <c r="U688" s="55"/>
      <c r="V688" s="399"/>
      <c r="W688" s="399"/>
      <c r="X688" s="55"/>
      <c r="Y688" s="55"/>
      <c r="Z688" s="55"/>
      <c r="AA688" s="399"/>
      <c r="AB688" s="399"/>
      <c r="AC688" s="55"/>
      <c r="AD688" s="55"/>
      <c r="AE688" s="55"/>
      <c r="AF688" s="55"/>
      <c r="AG688" s="55"/>
      <c r="AH688" s="55"/>
      <c r="AI688" s="55"/>
      <c r="AJ688" s="55"/>
      <c r="AK688" s="55"/>
    </row>
    <row r="689" spans="2:37" ht="15.75" customHeight="1">
      <c r="B689" s="55"/>
      <c r="C689" s="55"/>
      <c r="D689" s="55"/>
      <c r="E689" s="55"/>
      <c r="F689" s="55"/>
      <c r="G689" s="55"/>
      <c r="H689" s="399"/>
      <c r="I689" s="55"/>
      <c r="J689" s="55"/>
      <c r="K689" s="55"/>
      <c r="L689" s="399"/>
      <c r="M689" s="399"/>
      <c r="N689" s="55"/>
      <c r="O689" s="55"/>
      <c r="P689" s="55"/>
      <c r="Q689" s="399"/>
      <c r="R689" s="399"/>
      <c r="S689" s="55"/>
      <c r="T689" s="55"/>
      <c r="U689" s="55"/>
      <c r="V689" s="399"/>
      <c r="W689" s="399"/>
      <c r="X689" s="55"/>
      <c r="Y689" s="55"/>
      <c r="Z689" s="55"/>
      <c r="AA689" s="399"/>
      <c r="AB689" s="399"/>
      <c r="AC689" s="55"/>
      <c r="AD689" s="55"/>
      <c r="AE689" s="55"/>
      <c r="AF689" s="55"/>
      <c r="AG689" s="55"/>
      <c r="AH689" s="55"/>
      <c r="AI689" s="55"/>
      <c r="AJ689" s="55"/>
      <c r="AK689" s="55"/>
    </row>
    <row r="690" spans="2:37" ht="15.75" customHeight="1">
      <c r="B690" s="55"/>
      <c r="C690" s="55"/>
      <c r="D690" s="55"/>
      <c r="E690" s="55"/>
      <c r="F690" s="55"/>
      <c r="G690" s="55"/>
      <c r="H690" s="399"/>
      <c r="I690" s="55"/>
      <c r="J690" s="55"/>
      <c r="K690" s="55"/>
      <c r="L690" s="399"/>
      <c r="M690" s="399"/>
      <c r="N690" s="55"/>
      <c r="O690" s="55"/>
      <c r="P690" s="55"/>
      <c r="Q690" s="399"/>
      <c r="R690" s="399"/>
      <c r="S690" s="55"/>
      <c r="T690" s="55"/>
      <c r="U690" s="55"/>
      <c r="V690" s="399"/>
      <c r="W690" s="399"/>
      <c r="X690" s="55"/>
      <c r="Y690" s="55"/>
      <c r="Z690" s="55"/>
      <c r="AA690" s="399"/>
      <c r="AB690" s="399"/>
      <c r="AC690" s="55"/>
      <c r="AD690" s="55"/>
      <c r="AE690" s="55"/>
      <c r="AF690" s="55"/>
      <c r="AG690" s="55"/>
      <c r="AH690" s="55"/>
      <c r="AI690" s="55"/>
      <c r="AJ690" s="55"/>
      <c r="AK690" s="55"/>
    </row>
    <row r="691" spans="2:37" ht="15.75" customHeight="1">
      <c r="B691" s="55"/>
      <c r="C691" s="55"/>
      <c r="D691" s="55"/>
      <c r="E691" s="55"/>
      <c r="F691" s="55"/>
      <c r="G691" s="55"/>
      <c r="H691" s="399"/>
      <c r="I691" s="55"/>
      <c r="J691" s="55"/>
      <c r="K691" s="55"/>
      <c r="L691" s="399"/>
      <c r="M691" s="399"/>
      <c r="N691" s="55"/>
      <c r="O691" s="55"/>
      <c r="P691" s="55"/>
      <c r="Q691" s="399"/>
      <c r="R691" s="399"/>
      <c r="S691" s="55"/>
      <c r="T691" s="55"/>
      <c r="U691" s="55"/>
      <c r="V691" s="399"/>
      <c r="W691" s="399"/>
      <c r="X691" s="55"/>
      <c r="Y691" s="55"/>
      <c r="Z691" s="55"/>
      <c r="AA691" s="399"/>
      <c r="AB691" s="399"/>
      <c r="AC691" s="55"/>
      <c r="AD691" s="55"/>
      <c r="AE691" s="55"/>
      <c r="AF691" s="55"/>
      <c r="AG691" s="55"/>
      <c r="AH691" s="55"/>
      <c r="AI691" s="55"/>
      <c r="AJ691" s="55"/>
      <c r="AK691" s="55"/>
    </row>
    <row r="692" spans="2:37" ht="15.75" customHeight="1">
      <c r="B692" s="55"/>
      <c r="C692" s="55"/>
      <c r="D692" s="55"/>
      <c r="E692" s="55"/>
      <c r="F692" s="55"/>
      <c r="G692" s="55"/>
      <c r="H692" s="399"/>
      <c r="I692" s="55"/>
      <c r="J692" s="55"/>
      <c r="K692" s="55"/>
      <c r="L692" s="399"/>
      <c r="M692" s="399"/>
      <c r="N692" s="55"/>
      <c r="O692" s="55"/>
      <c r="P692" s="55"/>
      <c r="Q692" s="399"/>
      <c r="R692" s="399"/>
      <c r="S692" s="55"/>
      <c r="T692" s="55"/>
      <c r="U692" s="55"/>
      <c r="V692" s="399"/>
      <c r="W692" s="399"/>
      <c r="X692" s="55"/>
      <c r="Y692" s="55"/>
      <c r="Z692" s="55"/>
      <c r="AA692" s="399"/>
      <c r="AB692" s="399"/>
      <c r="AC692" s="55"/>
      <c r="AD692" s="55"/>
      <c r="AE692" s="55"/>
      <c r="AF692" s="55"/>
      <c r="AG692" s="55"/>
      <c r="AH692" s="55"/>
      <c r="AI692" s="55"/>
      <c r="AJ692" s="55"/>
      <c r="AK692" s="55"/>
    </row>
    <row r="693" spans="2:37" ht="15.75" customHeight="1">
      <c r="B693" s="55"/>
      <c r="C693" s="55"/>
      <c r="D693" s="55"/>
      <c r="E693" s="55"/>
      <c r="F693" s="55"/>
      <c r="G693" s="55"/>
      <c r="H693" s="399"/>
      <c r="I693" s="55"/>
      <c r="J693" s="55"/>
      <c r="K693" s="55"/>
      <c r="L693" s="399"/>
      <c r="M693" s="399"/>
      <c r="N693" s="55"/>
      <c r="O693" s="55"/>
      <c r="P693" s="55"/>
      <c r="Q693" s="399"/>
      <c r="R693" s="399"/>
      <c r="S693" s="55"/>
      <c r="T693" s="55"/>
      <c r="U693" s="55"/>
      <c r="V693" s="399"/>
      <c r="W693" s="399"/>
      <c r="X693" s="55"/>
      <c r="Y693" s="55"/>
      <c r="Z693" s="55"/>
      <c r="AA693" s="399"/>
      <c r="AB693" s="399"/>
      <c r="AC693" s="55"/>
      <c r="AD693" s="55"/>
      <c r="AE693" s="55"/>
      <c r="AF693" s="55"/>
      <c r="AG693" s="55"/>
      <c r="AH693" s="55"/>
      <c r="AI693" s="55"/>
      <c r="AJ693" s="55"/>
      <c r="AK693" s="55"/>
    </row>
    <row r="694" spans="2:37" ht="15.75" customHeight="1">
      <c r="B694" s="55"/>
      <c r="C694" s="55"/>
      <c r="D694" s="55"/>
      <c r="E694" s="55"/>
      <c r="F694" s="55"/>
      <c r="G694" s="55"/>
      <c r="H694" s="399"/>
      <c r="I694" s="55"/>
      <c r="J694" s="55"/>
      <c r="K694" s="55"/>
      <c r="L694" s="399"/>
      <c r="M694" s="399"/>
      <c r="N694" s="55"/>
      <c r="O694" s="55"/>
      <c r="P694" s="55"/>
      <c r="Q694" s="399"/>
      <c r="R694" s="399"/>
      <c r="S694" s="55"/>
      <c r="T694" s="55"/>
      <c r="U694" s="55"/>
      <c r="V694" s="399"/>
      <c r="W694" s="399"/>
      <c r="X694" s="55"/>
      <c r="Y694" s="55"/>
      <c r="Z694" s="55"/>
      <c r="AA694" s="399"/>
      <c r="AB694" s="399"/>
      <c r="AC694" s="55"/>
      <c r="AD694" s="55"/>
      <c r="AE694" s="55"/>
      <c r="AF694" s="55"/>
      <c r="AG694" s="55"/>
      <c r="AH694" s="55"/>
      <c r="AI694" s="55"/>
      <c r="AJ694" s="55"/>
      <c r="AK694" s="55"/>
    </row>
    <row r="695" spans="2:37" ht="15.75" customHeight="1">
      <c r="B695" s="55"/>
      <c r="C695" s="55"/>
      <c r="D695" s="55"/>
      <c r="E695" s="55"/>
      <c r="F695" s="55"/>
      <c r="G695" s="55"/>
      <c r="H695" s="399"/>
      <c r="I695" s="55"/>
      <c r="J695" s="55"/>
      <c r="K695" s="55"/>
      <c r="L695" s="399"/>
      <c r="M695" s="399"/>
      <c r="N695" s="55"/>
      <c r="O695" s="55"/>
      <c r="P695" s="55"/>
      <c r="Q695" s="399"/>
      <c r="R695" s="399"/>
      <c r="S695" s="55"/>
      <c r="T695" s="55"/>
      <c r="U695" s="55"/>
      <c r="V695" s="399"/>
      <c r="W695" s="399"/>
      <c r="X695" s="55"/>
      <c r="Y695" s="55"/>
      <c r="Z695" s="55"/>
      <c r="AA695" s="399"/>
      <c r="AB695" s="399"/>
      <c r="AC695" s="55"/>
      <c r="AD695" s="55"/>
      <c r="AE695" s="55"/>
      <c r="AF695" s="55"/>
      <c r="AG695" s="55"/>
      <c r="AH695" s="55"/>
      <c r="AI695" s="55"/>
      <c r="AJ695" s="55"/>
      <c r="AK695" s="55"/>
    </row>
    <row r="696" spans="2:37" ht="15.75" customHeight="1">
      <c r="B696" s="55"/>
      <c r="C696" s="55"/>
      <c r="D696" s="55"/>
      <c r="E696" s="55"/>
      <c r="F696" s="55"/>
      <c r="G696" s="55"/>
      <c r="H696" s="399"/>
      <c r="I696" s="55"/>
      <c r="J696" s="55"/>
      <c r="K696" s="55"/>
      <c r="L696" s="399"/>
      <c r="M696" s="399"/>
      <c r="N696" s="55"/>
      <c r="O696" s="55"/>
      <c r="P696" s="55"/>
      <c r="Q696" s="399"/>
      <c r="R696" s="399"/>
      <c r="S696" s="55"/>
      <c r="T696" s="55"/>
      <c r="U696" s="55"/>
      <c r="V696" s="399"/>
      <c r="W696" s="399"/>
      <c r="X696" s="55"/>
      <c r="Y696" s="55"/>
      <c r="Z696" s="55"/>
      <c r="AA696" s="399"/>
      <c r="AB696" s="399"/>
      <c r="AC696" s="55"/>
      <c r="AD696" s="55"/>
      <c r="AE696" s="55"/>
      <c r="AF696" s="55"/>
      <c r="AG696" s="55"/>
      <c r="AH696" s="55"/>
      <c r="AI696" s="55"/>
      <c r="AJ696" s="55"/>
      <c r="AK696" s="55"/>
    </row>
    <row r="697" spans="2:37" ht="15.75" customHeight="1">
      <c r="B697" s="55"/>
      <c r="C697" s="55"/>
      <c r="D697" s="55"/>
      <c r="E697" s="55"/>
      <c r="F697" s="55"/>
      <c r="G697" s="55"/>
      <c r="H697" s="399"/>
      <c r="I697" s="55"/>
      <c r="J697" s="55"/>
      <c r="K697" s="55"/>
      <c r="L697" s="399"/>
      <c r="M697" s="399"/>
      <c r="N697" s="55"/>
      <c r="O697" s="55"/>
      <c r="P697" s="55"/>
      <c r="Q697" s="399"/>
      <c r="R697" s="399"/>
      <c r="S697" s="55"/>
      <c r="T697" s="55"/>
      <c r="U697" s="55"/>
      <c r="V697" s="399"/>
      <c r="W697" s="399"/>
      <c r="X697" s="55"/>
      <c r="Y697" s="55"/>
      <c r="Z697" s="55"/>
      <c r="AA697" s="399"/>
      <c r="AB697" s="399"/>
      <c r="AC697" s="55"/>
      <c r="AD697" s="55"/>
      <c r="AE697" s="55"/>
      <c r="AF697" s="55"/>
      <c r="AG697" s="55"/>
      <c r="AH697" s="55"/>
      <c r="AI697" s="55"/>
      <c r="AJ697" s="55"/>
      <c r="AK697" s="55"/>
    </row>
    <row r="698" spans="2:37" ht="15.75" customHeight="1">
      <c r="B698" s="55"/>
      <c r="C698" s="55"/>
      <c r="D698" s="55"/>
      <c r="E698" s="55"/>
      <c r="F698" s="55"/>
      <c r="G698" s="55"/>
      <c r="H698" s="399"/>
      <c r="I698" s="55"/>
      <c r="J698" s="55"/>
      <c r="K698" s="55"/>
      <c r="L698" s="399"/>
      <c r="M698" s="399"/>
      <c r="N698" s="55"/>
      <c r="O698" s="55"/>
      <c r="P698" s="55"/>
      <c r="Q698" s="399"/>
      <c r="R698" s="399"/>
      <c r="S698" s="55"/>
      <c r="T698" s="55"/>
      <c r="U698" s="55"/>
      <c r="V698" s="399"/>
      <c r="W698" s="399"/>
      <c r="X698" s="55"/>
      <c r="Y698" s="55"/>
      <c r="Z698" s="55"/>
      <c r="AA698" s="399"/>
      <c r="AB698" s="399"/>
      <c r="AC698" s="55"/>
      <c r="AD698" s="55"/>
      <c r="AE698" s="55"/>
      <c r="AF698" s="55"/>
      <c r="AG698" s="55"/>
      <c r="AH698" s="55"/>
      <c r="AI698" s="55"/>
      <c r="AJ698" s="55"/>
      <c r="AK698" s="55"/>
    </row>
    <row r="699" spans="2:37" ht="15.75" customHeight="1">
      <c r="B699" s="55"/>
      <c r="C699" s="55"/>
      <c r="D699" s="55"/>
      <c r="E699" s="55"/>
      <c r="F699" s="55"/>
      <c r="G699" s="55"/>
      <c r="H699" s="399"/>
      <c r="I699" s="55"/>
      <c r="J699" s="55"/>
      <c r="K699" s="55"/>
      <c r="L699" s="399"/>
      <c r="M699" s="399"/>
      <c r="N699" s="55"/>
      <c r="O699" s="55"/>
      <c r="P699" s="55"/>
      <c r="Q699" s="399"/>
      <c r="R699" s="399"/>
      <c r="S699" s="55"/>
      <c r="T699" s="55"/>
      <c r="U699" s="55"/>
      <c r="V699" s="399"/>
      <c r="W699" s="399"/>
      <c r="X699" s="55"/>
      <c r="Y699" s="55"/>
      <c r="Z699" s="55"/>
      <c r="AA699" s="399"/>
      <c r="AB699" s="399"/>
      <c r="AC699" s="55"/>
      <c r="AD699" s="55"/>
      <c r="AE699" s="55"/>
      <c r="AF699" s="55"/>
      <c r="AG699" s="55"/>
      <c r="AH699" s="55"/>
      <c r="AI699" s="55"/>
      <c r="AJ699" s="55"/>
      <c r="AK699" s="55"/>
    </row>
    <row r="700" spans="2:37" ht="15.75" customHeight="1">
      <c r="B700" s="55"/>
      <c r="C700" s="55"/>
      <c r="D700" s="55"/>
      <c r="E700" s="55"/>
      <c r="F700" s="55"/>
      <c r="G700" s="55"/>
      <c r="H700" s="399"/>
      <c r="I700" s="55"/>
      <c r="J700" s="55"/>
      <c r="K700" s="55"/>
      <c r="L700" s="399"/>
      <c r="M700" s="399"/>
      <c r="N700" s="55"/>
      <c r="O700" s="55"/>
      <c r="P700" s="55"/>
      <c r="Q700" s="399"/>
      <c r="R700" s="399"/>
      <c r="S700" s="55"/>
      <c r="T700" s="55"/>
      <c r="U700" s="55"/>
      <c r="V700" s="399"/>
      <c r="W700" s="399"/>
      <c r="X700" s="55"/>
      <c r="Y700" s="55"/>
      <c r="Z700" s="55"/>
      <c r="AA700" s="399"/>
      <c r="AB700" s="399"/>
      <c r="AC700" s="55"/>
      <c r="AD700" s="55"/>
      <c r="AE700" s="55"/>
      <c r="AF700" s="55"/>
      <c r="AG700" s="55"/>
      <c r="AH700" s="55"/>
      <c r="AI700" s="55"/>
      <c r="AJ700" s="55"/>
      <c r="AK700" s="55"/>
    </row>
    <row r="701" spans="2:37" ht="15.75" customHeight="1">
      <c r="B701" s="55"/>
      <c r="C701" s="55"/>
      <c r="D701" s="55"/>
      <c r="E701" s="55"/>
      <c r="F701" s="55"/>
      <c r="G701" s="55"/>
      <c r="H701" s="399"/>
      <c r="I701" s="55"/>
      <c r="J701" s="55"/>
      <c r="K701" s="55"/>
      <c r="L701" s="399"/>
      <c r="M701" s="399"/>
      <c r="N701" s="55"/>
      <c r="O701" s="55"/>
      <c r="P701" s="55"/>
      <c r="Q701" s="399"/>
      <c r="R701" s="399"/>
      <c r="S701" s="55"/>
      <c r="T701" s="55"/>
      <c r="U701" s="55"/>
      <c r="V701" s="399"/>
      <c r="W701" s="399"/>
      <c r="X701" s="55"/>
      <c r="Y701" s="55"/>
      <c r="Z701" s="55"/>
      <c r="AA701" s="399"/>
      <c r="AB701" s="399"/>
      <c r="AC701" s="55"/>
      <c r="AD701" s="55"/>
      <c r="AE701" s="55"/>
      <c r="AF701" s="55"/>
      <c r="AG701" s="55"/>
      <c r="AH701" s="55"/>
      <c r="AI701" s="55"/>
      <c r="AJ701" s="55"/>
      <c r="AK701" s="55"/>
    </row>
    <row r="702" spans="2:37" ht="15.75" customHeight="1">
      <c r="B702" s="55"/>
      <c r="C702" s="55"/>
      <c r="D702" s="55"/>
      <c r="E702" s="55"/>
      <c r="F702" s="55"/>
      <c r="G702" s="55"/>
      <c r="H702" s="399"/>
      <c r="I702" s="55"/>
      <c r="J702" s="55"/>
      <c r="K702" s="55"/>
      <c r="L702" s="399"/>
      <c r="M702" s="399"/>
      <c r="N702" s="55"/>
      <c r="O702" s="55"/>
      <c r="P702" s="55"/>
      <c r="Q702" s="399"/>
      <c r="R702" s="399"/>
      <c r="S702" s="55"/>
      <c r="T702" s="55"/>
      <c r="U702" s="55"/>
      <c r="V702" s="399"/>
      <c r="W702" s="399"/>
      <c r="X702" s="55"/>
      <c r="Y702" s="55"/>
      <c r="Z702" s="55"/>
      <c r="AA702" s="399"/>
      <c r="AB702" s="399"/>
      <c r="AC702" s="55"/>
      <c r="AD702" s="55"/>
      <c r="AE702" s="55"/>
      <c r="AF702" s="55"/>
      <c r="AG702" s="55"/>
      <c r="AH702" s="55"/>
      <c r="AI702" s="55"/>
      <c r="AJ702" s="55"/>
      <c r="AK702" s="55"/>
    </row>
    <row r="703" spans="2:37" ht="15.75" customHeight="1">
      <c r="B703" s="55"/>
      <c r="C703" s="55"/>
      <c r="D703" s="55"/>
      <c r="E703" s="55"/>
      <c r="F703" s="55"/>
      <c r="G703" s="55"/>
      <c r="H703" s="399"/>
      <c r="I703" s="55"/>
      <c r="J703" s="55"/>
      <c r="K703" s="55"/>
      <c r="L703" s="399"/>
      <c r="M703" s="399"/>
      <c r="N703" s="55"/>
      <c r="O703" s="55"/>
      <c r="P703" s="55"/>
      <c r="Q703" s="399"/>
      <c r="R703" s="399"/>
      <c r="S703" s="55"/>
      <c r="T703" s="55"/>
      <c r="U703" s="55"/>
      <c r="V703" s="399"/>
      <c r="W703" s="399"/>
      <c r="X703" s="55"/>
      <c r="Y703" s="55"/>
      <c r="Z703" s="55"/>
      <c r="AA703" s="399"/>
      <c r="AB703" s="399"/>
      <c r="AC703" s="55"/>
      <c r="AD703" s="55"/>
      <c r="AE703" s="55"/>
      <c r="AF703" s="55"/>
      <c r="AG703" s="55"/>
      <c r="AH703" s="55"/>
      <c r="AI703" s="55"/>
      <c r="AJ703" s="55"/>
      <c r="AK703" s="55"/>
    </row>
    <row r="704" spans="2:37" ht="15.75" customHeight="1">
      <c r="B704" s="55"/>
      <c r="C704" s="55"/>
      <c r="D704" s="55"/>
      <c r="E704" s="55"/>
      <c r="F704" s="55"/>
      <c r="G704" s="55"/>
      <c r="H704" s="399"/>
      <c r="I704" s="55"/>
      <c r="J704" s="55"/>
      <c r="K704" s="55"/>
      <c r="L704" s="399"/>
      <c r="M704" s="399"/>
      <c r="N704" s="55"/>
      <c r="O704" s="55"/>
      <c r="P704" s="55"/>
      <c r="Q704" s="399"/>
      <c r="R704" s="399"/>
      <c r="S704" s="55"/>
      <c r="T704" s="55"/>
      <c r="U704" s="55"/>
      <c r="V704" s="399"/>
      <c r="W704" s="399"/>
      <c r="X704" s="55"/>
      <c r="Y704" s="55"/>
      <c r="Z704" s="55"/>
      <c r="AA704" s="399"/>
      <c r="AB704" s="399"/>
      <c r="AC704" s="55"/>
      <c r="AD704" s="55"/>
      <c r="AE704" s="55"/>
      <c r="AF704" s="55"/>
      <c r="AG704" s="55"/>
      <c r="AH704" s="55"/>
      <c r="AI704" s="55"/>
      <c r="AJ704" s="55"/>
      <c r="AK704" s="55"/>
    </row>
    <row r="705" spans="2:37" ht="15.75" customHeight="1">
      <c r="B705" s="55"/>
      <c r="C705" s="55"/>
      <c r="D705" s="55"/>
      <c r="E705" s="55"/>
      <c r="F705" s="55"/>
      <c r="G705" s="55"/>
      <c r="H705" s="399"/>
      <c r="I705" s="55"/>
      <c r="J705" s="55"/>
      <c r="K705" s="55"/>
      <c r="L705" s="399"/>
      <c r="M705" s="399"/>
      <c r="N705" s="55"/>
      <c r="O705" s="55"/>
      <c r="P705" s="55"/>
      <c r="Q705" s="399"/>
      <c r="R705" s="399"/>
      <c r="S705" s="55"/>
      <c r="T705" s="55"/>
      <c r="U705" s="55"/>
      <c r="V705" s="399"/>
      <c r="W705" s="399"/>
      <c r="X705" s="55"/>
      <c r="Y705" s="55"/>
      <c r="Z705" s="55"/>
      <c r="AA705" s="399"/>
      <c r="AB705" s="399"/>
      <c r="AC705" s="55"/>
      <c r="AD705" s="55"/>
      <c r="AE705" s="55"/>
      <c r="AF705" s="55"/>
      <c r="AG705" s="55"/>
      <c r="AH705" s="55"/>
      <c r="AI705" s="55"/>
      <c r="AJ705" s="55"/>
      <c r="AK705" s="55"/>
    </row>
    <row r="706" spans="2:37" ht="15.75" customHeight="1">
      <c r="B706" s="55"/>
      <c r="C706" s="55"/>
      <c r="D706" s="55"/>
      <c r="E706" s="55"/>
      <c r="F706" s="55"/>
      <c r="G706" s="55"/>
      <c r="H706" s="399"/>
      <c r="I706" s="55"/>
      <c r="J706" s="55"/>
      <c r="K706" s="55"/>
      <c r="L706" s="399"/>
      <c r="M706" s="399"/>
      <c r="N706" s="55"/>
      <c r="O706" s="55"/>
      <c r="P706" s="55"/>
      <c r="Q706" s="399"/>
      <c r="R706" s="399"/>
      <c r="S706" s="55"/>
      <c r="T706" s="55"/>
      <c r="U706" s="55"/>
      <c r="V706" s="399"/>
      <c r="W706" s="399"/>
      <c r="X706" s="55"/>
      <c r="Y706" s="55"/>
      <c r="Z706" s="55"/>
      <c r="AA706" s="399"/>
      <c r="AB706" s="399"/>
      <c r="AC706" s="55"/>
      <c r="AD706" s="55"/>
      <c r="AE706" s="55"/>
      <c r="AF706" s="55"/>
      <c r="AG706" s="55"/>
      <c r="AH706" s="55"/>
      <c r="AI706" s="55"/>
      <c r="AJ706" s="55"/>
      <c r="AK706" s="55"/>
    </row>
    <row r="707" spans="2:37" ht="15.75" customHeight="1">
      <c r="B707" s="55"/>
      <c r="C707" s="55"/>
      <c r="D707" s="55"/>
      <c r="E707" s="55"/>
      <c r="F707" s="55"/>
      <c r="G707" s="55"/>
      <c r="H707" s="399"/>
      <c r="I707" s="55"/>
      <c r="J707" s="55"/>
      <c r="K707" s="55"/>
      <c r="L707" s="399"/>
      <c r="M707" s="399"/>
      <c r="N707" s="55"/>
      <c r="O707" s="55"/>
      <c r="P707" s="55"/>
      <c r="Q707" s="399"/>
      <c r="R707" s="399"/>
      <c r="S707" s="55"/>
      <c r="T707" s="55"/>
      <c r="U707" s="55"/>
      <c r="V707" s="399"/>
      <c r="W707" s="399"/>
      <c r="X707" s="55"/>
      <c r="Y707" s="55"/>
      <c r="Z707" s="55"/>
      <c r="AA707" s="399"/>
      <c r="AB707" s="399"/>
      <c r="AC707" s="55"/>
      <c r="AD707" s="55"/>
      <c r="AE707" s="55"/>
      <c r="AF707" s="55"/>
      <c r="AG707" s="55"/>
      <c r="AH707" s="55"/>
      <c r="AI707" s="55"/>
      <c r="AJ707" s="55"/>
      <c r="AK707" s="55"/>
    </row>
    <row r="708" spans="2:37" ht="15.75" customHeight="1">
      <c r="B708" s="55"/>
      <c r="C708" s="55"/>
      <c r="D708" s="55"/>
      <c r="E708" s="55"/>
      <c r="F708" s="55"/>
      <c r="G708" s="55"/>
      <c r="H708" s="399"/>
      <c r="I708" s="55"/>
      <c r="J708" s="55"/>
      <c r="K708" s="55"/>
      <c r="L708" s="399"/>
      <c r="M708" s="399"/>
      <c r="N708" s="55"/>
      <c r="O708" s="55"/>
      <c r="P708" s="55"/>
      <c r="Q708" s="399"/>
      <c r="R708" s="399"/>
      <c r="S708" s="55"/>
      <c r="T708" s="55"/>
      <c r="U708" s="55"/>
      <c r="V708" s="399"/>
      <c r="W708" s="399"/>
      <c r="X708" s="55"/>
      <c r="Y708" s="55"/>
      <c r="Z708" s="55"/>
      <c r="AA708" s="399"/>
      <c r="AB708" s="399"/>
      <c r="AC708" s="55"/>
      <c r="AD708" s="55"/>
      <c r="AE708" s="55"/>
      <c r="AF708" s="55"/>
      <c r="AG708" s="55"/>
      <c r="AH708" s="55"/>
      <c r="AI708" s="55"/>
      <c r="AJ708" s="55"/>
      <c r="AK708" s="55"/>
    </row>
    <row r="709" spans="2:37" ht="15.75" customHeight="1">
      <c r="B709" s="55"/>
      <c r="C709" s="55"/>
      <c r="D709" s="55"/>
      <c r="E709" s="55"/>
      <c r="F709" s="55"/>
      <c r="G709" s="55"/>
      <c r="H709" s="399"/>
      <c r="I709" s="55"/>
      <c r="J709" s="55"/>
      <c r="K709" s="55"/>
      <c r="L709" s="399"/>
      <c r="M709" s="399"/>
      <c r="N709" s="55"/>
      <c r="O709" s="55"/>
      <c r="P709" s="55"/>
      <c r="Q709" s="399"/>
      <c r="R709" s="399"/>
      <c r="S709" s="55"/>
      <c r="T709" s="55"/>
      <c r="U709" s="55"/>
      <c r="V709" s="399"/>
      <c r="W709" s="399"/>
      <c r="X709" s="55"/>
      <c r="Y709" s="55"/>
      <c r="Z709" s="55"/>
      <c r="AA709" s="399"/>
      <c r="AB709" s="399"/>
      <c r="AC709" s="55"/>
      <c r="AD709" s="55"/>
      <c r="AE709" s="55"/>
      <c r="AF709" s="55"/>
      <c r="AG709" s="55"/>
      <c r="AH709" s="55"/>
      <c r="AI709" s="55"/>
      <c r="AJ709" s="55"/>
      <c r="AK709" s="55"/>
    </row>
    <row r="710" spans="2:37" ht="15.75" customHeight="1">
      <c r="B710" s="55"/>
      <c r="C710" s="55"/>
      <c r="D710" s="55"/>
      <c r="E710" s="55"/>
      <c r="F710" s="55"/>
      <c r="G710" s="55"/>
      <c r="H710" s="399"/>
      <c r="I710" s="55"/>
      <c r="J710" s="55"/>
      <c r="K710" s="55"/>
      <c r="L710" s="399"/>
      <c r="M710" s="399"/>
      <c r="N710" s="55"/>
      <c r="O710" s="55"/>
      <c r="P710" s="55"/>
      <c r="Q710" s="399"/>
      <c r="R710" s="399"/>
      <c r="S710" s="55"/>
      <c r="T710" s="55"/>
      <c r="U710" s="55"/>
      <c r="V710" s="399"/>
      <c r="W710" s="399"/>
      <c r="X710" s="55"/>
      <c r="Y710" s="55"/>
      <c r="Z710" s="55"/>
      <c r="AA710" s="399"/>
      <c r="AB710" s="399"/>
      <c r="AC710" s="55"/>
      <c r="AD710" s="55"/>
      <c r="AE710" s="55"/>
      <c r="AF710" s="55"/>
      <c r="AG710" s="55"/>
      <c r="AH710" s="55"/>
      <c r="AI710" s="55"/>
      <c r="AJ710" s="55"/>
      <c r="AK710" s="55"/>
    </row>
    <row r="711" spans="2:37" ht="15.75" customHeight="1">
      <c r="B711" s="55"/>
      <c r="C711" s="55"/>
      <c r="D711" s="55"/>
      <c r="E711" s="55"/>
      <c r="F711" s="55"/>
      <c r="G711" s="55"/>
      <c r="H711" s="399"/>
      <c r="I711" s="55"/>
      <c r="J711" s="55"/>
      <c r="K711" s="55"/>
      <c r="L711" s="399"/>
      <c r="M711" s="399"/>
      <c r="N711" s="55"/>
      <c r="O711" s="55"/>
      <c r="P711" s="55"/>
      <c r="Q711" s="399"/>
      <c r="R711" s="399"/>
      <c r="S711" s="55"/>
      <c r="T711" s="55"/>
      <c r="U711" s="55"/>
      <c r="V711" s="399"/>
      <c r="W711" s="399"/>
      <c r="X711" s="55"/>
      <c r="Y711" s="55"/>
      <c r="Z711" s="55"/>
      <c r="AA711" s="399"/>
      <c r="AB711" s="399"/>
      <c r="AC711" s="55"/>
      <c r="AD711" s="55"/>
      <c r="AE711" s="55"/>
      <c r="AF711" s="55"/>
      <c r="AG711" s="55"/>
      <c r="AH711" s="55"/>
      <c r="AI711" s="55"/>
      <c r="AJ711" s="55"/>
      <c r="AK711" s="55"/>
    </row>
    <row r="712" spans="2:37" ht="15.75" customHeight="1">
      <c r="B712" s="55"/>
      <c r="C712" s="55"/>
      <c r="D712" s="55"/>
      <c r="E712" s="55"/>
      <c r="F712" s="55"/>
      <c r="G712" s="55"/>
      <c r="H712" s="399"/>
      <c r="I712" s="55"/>
      <c r="J712" s="55"/>
      <c r="K712" s="55"/>
      <c r="L712" s="399"/>
      <c r="M712" s="399"/>
      <c r="N712" s="55"/>
      <c r="O712" s="55"/>
      <c r="P712" s="55"/>
      <c r="Q712" s="399"/>
      <c r="R712" s="399"/>
      <c r="S712" s="55"/>
      <c r="T712" s="55"/>
      <c r="U712" s="55"/>
      <c r="V712" s="399"/>
      <c r="W712" s="399"/>
      <c r="X712" s="55"/>
      <c r="Y712" s="55"/>
      <c r="Z712" s="55"/>
      <c r="AA712" s="399"/>
      <c r="AB712" s="399"/>
      <c r="AC712" s="55"/>
      <c r="AD712" s="55"/>
      <c r="AE712" s="55"/>
      <c r="AF712" s="55"/>
      <c r="AG712" s="55"/>
      <c r="AH712" s="55"/>
      <c r="AI712" s="55"/>
      <c r="AJ712" s="55"/>
      <c r="AK712" s="55"/>
    </row>
    <row r="713" spans="2:37" ht="15.75" customHeight="1">
      <c r="B713" s="55"/>
      <c r="C713" s="55"/>
      <c r="D713" s="55"/>
      <c r="E713" s="55"/>
      <c r="F713" s="55"/>
      <c r="G713" s="55"/>
      <c r="H713" s="399"/>
      <c r="I713" s="55"/>
      <c r="J713" s="55"/>
      <c r="K713" s="55"/>
      <c r="L713" s="399"/>
      <c r="M713" s="399"/>
      <c r="N713" s="55"/>
      <c r="O713" s="55"/>
      <c r="P713" s="55"/>
      <c r="Q713" s="399"/>
      <c r="R713" s="399"/>
      <c r="S713" s="55"/>
      <c r="T713" s="55"/>
      <c r="U713" s="55"/>
      <c r="V713" s="399"/>
      <c r="W713" s="399"/>
      <c r="X713" s="55"/>
      <c r="Y713" s="55"/>
      <c r="Z713" s="55"/>
      <c r="AA713" s="399"/>
      <c r="AB713" s="399"/>
      <c r="AC713" s="55"/>
      <c r="AD713" s="55"/>
      <c r="AE713" s="55"/>
      <c r="AF713" s="55"/>
      <c r="AG713" s="55"/>
      <c r="AH713" s="55"/>
      <c r="AI713" s="55"/>
      <c r="AJ713" s="55"/>
      <c r="AK713" s="55"/>
    </row>
    <row r="714" spans="2:37" ht="15.75" customHeight="1">
      <c r="B714" s="55"/>
      <c r="C714" s="55"/>
      <c r="D714" s="55"/>
      <c r="E714" s="55"/>
      <c r="F714" s="55"/>
      <c r="G714" s="55"/>
      <c r="H714" s="399"/>
      <c r="I714" s="55"/>
      <c r="J714" s="55"/>
      <c r="K714" s="55"/>
      <c r="L714" s="399"/>
      <c r="M714" s="399"/>
      <c r="N714" s="55"/>
      <c r="O714" s="55"/>
      <c r="P714" s="55"/>
      <c r="Q714" s="399"/>
      <c r="R714" s="399"/>
      <c r="S714" s="55"/>
      <c r="T714" s="55"/>
      <c r="U714" s="55"/>
      <c r="V714" s="399"/>
      <c r="W714" s="399"/>
      <c r="X714" s="55"/>
      <c r="Y714" s="55"/>
      <c r="Z714" s="55"/>
      <c r="AA714" s="399"/>
      <c r="AB714" s="399"/>
      <c r="AC714" s="55"/>
      <c r="AD714" s="55"/>
      <c r="AE714" s="55"/>
      <c r="AF714" s="55"/>
      <c r="AG714" s="55"/>
      <c r="AH714" s="55"/>
      <c r="AI714" s="55"/>
      <c r="AJ714" s="55"/>
      <c r="AK714" s="55"/>
    </row>
    <row r="715" spans="2:37" ht="15.75" customHeight="1">
      <c r="B715" s="55"/>
      <c r="C715" s="55"/>
      <c r="D715" s="55"/>
      <c r="E715" s="55"/>
      <c r="F715" s="55"/>
      <c r="G715" s="55"/>
      <c r="H715" s="399"/>
      <c r="I715" s="55"/>
      <c r="J715" s="55"/>
      <c r="K715" s="55"/>
      <c r="L715" s="399"/>
      <c r="M715" s="399"/>
      <c r="N715" s="55"/>
      <c r="O715" s="55"/>
      <c r="P715" s="55"/>
      <c r="Q715" s="399"/>
      <c r="R715" s="399"/>
      <c r="S715" s="55"/>
      <c r="T715" s="55"/>
      <c r="U715" s="55"/>
      <c r="V715" s="399"/>
      <c r="W715" s="399"/>
      <c r="X715" s="55"/>
      <c r="Y715" s="55"/>
      <c r="Z715" s="55"/>
      <c r="AA715" s="399"/>
      <c r="AB715" s="399"/>
      <c r="AC715" s="55"/>
      <c r="AD715" s="55"/>
      <c r="AE715" s="55"/>
      <c r="AF715" s="55"/>
      <c r="AG715" s="55"/>
      <c r="AH715" s="55"/>
      <c r="AI715" s="55"/>
      <c r="AJ715" s="55"/>
      <c r="AK715" s="55"/>
    </row>
    <row r="716" spans="2:37" ht="15.75" customHeight="1">
      <c r="B716" s="55"/>
      <c r="C716" s="55"/>
      <c r="D716" s="55"/>
      <c r="E716" s="55"/>
      <c r="F716" s="55"/>
      <c r="G716" s="55"/>
      <c r="H716" s="399"/>
      <c r="I716" s="55"/>
      <c r="J716" s="55"/>
      <c r="K716" s="55"/>
      <c r="L716" s="399"/>
      <c r="M716" s="399"/>
      <c r="N716" s="55"/>
      <c r="O716" s="55"/>
      <c r="P716" s="55"/>
      <c r="Q716" s="399"/>
      <c r="R716" s="399"/>
      <c r="S716" s="55"/>
      <c r="T716" s="55"/>
      <c r="U716" s="55"/>
      <c r="V716" s="399"/>
      <c r="W716" s="399"/>
      <c r="X716" s="55"/>
      <c r="Y716" s="55"/>
      <c r="Z716" s="55"/>
      <c r="AA716" s="399"/>
      <c r="AB716" s="399"/>
      <c r="AC716" s="55"/>
      <c r="AD716" s="55"/>
      <c r="AE716" s="55"/>
      <c r="AF716" s="55"/>
      <c r="AG716" s="55"/>
      <c r="AH716" s="55"/>
      <c r="AI716" s="55"/>
      <c r="AJ716" s="55"/>
      <c r="AK716" s="55"/>
    </row>
    <row r="717" spans="2:37" ht="15.75" customHeight="1">
      <c r="B717" s="55"/>
      <c r="C717" s="55"/>
      <c r="D717" s="55"/>
      <c r="E717" s="55"/>
      <c r="F717" s="55"/>
      <c r="G717" s="55"/>
      <c r="H717" s="399"/>
      <c r="I717" s="55"/>
      <c r="J717" s="55"/>
      <c r="K717" s="55"/>
      <c r="L717" s="399"/>
      <c r="M717" s="399"/>
      <c r="N717" s="55"/>
      <c r="O717" s="55"/>
      <c r="P717" s="55"/>
      <c r="Q717" s="399"/>
      <c r="R717" s="399"/>
      <c r="S717" s="55"/>
      <c r="T717" s="55"/>
      <c r="U717" s="55"/>
      <c r="V717" s="399"/>
      <c r="W717" s="399"/>
      <c r="X717" s="55"/>
      <c r="Y717" s="55"/>
      <c r="Z717" s="55"/>
      <c r="AA717" s="399"/>
      <c r="AB717" s="399"/>
      <c r="AC717" s="55"/>
      <c r="AD717" s="55"/>
      <c r="AE717" s="55"/>
      <c r="AF717" s="55"/>
      <c r="AG717" s="55"/>
      <c r="AH717" s="55"/>
      <c r="AI717" s="55"/>
      <c r="AJ717" s="55"/>
      <c r="AK717" s="55"/>
    </row>
    <row r="718" spans="2:37" ht="15.75" customHeight="1">
      <c r="B718" s="55"/>
      <c r="C718" s="55"/>
      <c r="D718" s="55"/>
      <c r="E718" s="55"/>
      <c r="F718" s="55"/>
      <c r="G718" s="55"/>
      <c r="H718" s="399"/>
      <c r="I718" s="55"/>
      <c r="J718" s="55"/>
      <c r="K718" s="55"/>
      <c r="L718" s="399"/>
      <c r="M718" s="399"/>
      <c r="N718" s="55"/>
      <c r="O718" s="55"/>
      <c r="P718" s="55"/>
      <c r="Q718" s="399"/>
      <c r="R718" s="399"/>
      <c r="S718" s="55"/>
      <c r="T718" s="55"/>
      <c r="U718" s="55"/>
      <c r="V718" s="399"/>
      <c r="W718" s="399"/>
      <c r="X718" s="55"/>
      <c r="Y718" s="55"/>
      <c r="Z718" s="55"/>
      <c r="AA718" s="399"/>
      <c r="AB718" s="399"/>
      <c r="AC718" s="55"/>
      <c r="AD718" s="55"/>
      <c r="AE718" s="55"/>
      <c r="AF718" s="55"/>
      <c r="AG718" s="55"/>
      <c r="AH718" s="55"/>
      <c r="AI718" s="55"/>
      <c r="AJ718" s="55"/>
      <c r="AK718" s="55"/>
    </row>
    <row r="719" spans="2:37" ht="15.75" customHeight="1">
      <c r="B719" s="55"/>
      <c r="C719" s="55"/>
      <c r="D719" s="55"/>
      <c r="E719" s="55"/>
      <c r="F719" s="55"/>
      <c r="G719" s="55"/>
      <c r="H719" s="399"/>
      <c r="I719" s="55"/>
      <c r="J719" s="55"/>
      <c r="K719" s="55"/>
      <c r="L719" s="399"/>
      <c r="M719" s="399"/>
      <c r="N719" s="55"/>
      <c r="O719" s="55"/>
      <c r="P719" s="55"/>
      <c r="Q719" s="399"/>
      <c r="R719" s="399"/>
      <c r="S719" s="55"/>
      <c r="T719" s="55"/>
      <c r="U719" s="55"/>
      <c r="V719" s="399"/>
      <c r="W719" s="399"/>
      <c r="X719" s="55"/>
      <c r="Y719" s="55"/>
      <c r="Z719" s="55"/>
      <c r="AA719" s="399"/>
      <c r="AB719" s="399"/>
      <c r="AC719" s="55"/>
      <c r="AD719" s="55"/>
      <c r="AE719" s="55"/>
      <c r="AF719" s="55"/>
      <c r="AG719" s="55"/>
      <c r="AH719" s="55"/>
      <c r="AI719" s="55"/>
      <c r="AJ719" s="55"/>
      <c r="AK719" s="55"/>
    </row>
    <row r="720" spans="2:37" ht="15.75" customHeight="1">
      <c r="B720" s="55"/>
      <c r="C720" s="55"/>
      <c r="D720" s="55"/>
      <c r="E720" s="55"/>
      <c r="F720" s="55"/>
      <c r="G720" s="55"/>
      <c r="H720" s="399"/>
      <c r="I720" s="55"/>
      <c r="J720" s="55"/>
      <c r="K720" s="55"/>
      <c r="L720" s="399"/>
      <c r="M720" s="399"/>
      <c r="N720" s="55"/>
      <c r="O720" s="55"/>
      <c r="P720" s="55"/>
      <c r="Q720" s="399"/>
      <c r="R720" s="399"/>
      <c r="S720" s="55"/>
      <c r="T720" s="55"/>
      <c r="U720" s="55"/>
      <c r="V720" s="399"/>
      <c r="W720" s="399"/>
      <c r="X720" s="55"/>
      <c r="Y720" s="55"/>
      <c r="Z720" s="55"/>
      <c r="AA720" s="399"/>
      <c r="AB720" s="399"/>
      <c r="AC720" s="55"/>
      <c r="AD720" s="55"/>
      <c r="AE720" s="55"/>
      <c r="AF720" s="55"/>
      <c r="AG720" s="55"/>
      <c r="AH720" s="55"/>
      <c r="AI720" s="55"/>
      <c r="AJ720" s="55"/>
      <c r="AK720" s="55"/>
    </row>
    <row r="721" spans="2:37" ht="15.75" customHeight="1">
      <c r="B721" s="55"/>
      <c r="C721" s="55"/>
      <c r="D721" s="55"/>
      <c r="E721" s="55"/>
      <c r="F721" s="55"/>
      <c r="G721" s="55"/>
      <c r="H721" s="399"/>
      <c r="I721" s="55"/>
      <c r="J721" s="55"/>
      <c r="K721" s="55"/>
      <c r="L721" s="399"/>
      <c r="M721" s="399"/>
      <c r="N721" s="55"/>
      <c r="O721" s="55"/>
      <c r="P721" s="55"/>
      <c r="Q721" s="399"/>
      <c r="R721" s="399"/>
      <c r="S721" s="55"/>
      <c r="T721" s="55"/>
      <c r="U721" s="55"/>
      <c r="V721" s="399"/>
      <c r="W721" s="399"/>
      <c r="X721" s="55"/>
      <c r="Y721" s="55"/>
      <c r="Z721" s="55"/>
      <c r="AA721" s="399"/>
      <c r="AB721" s="399"/>
      <c r="AC721" s="55"/>
      <c r="AD721" s="55"/>
      <c r="AE721" s="55"/>
      <c r="AF721" s="55"/>
      <c r="AG721" s="55"/>
      <c r="AH721" s="55"/>
      <c r="AI721" s="55"/>
      <c r="AJ721" s="55"/>
      <c r="AK721" s="55"/>
    </row>
    <row r="722" spans="2:37" ht="15.75" customHeight="1">
      <c r="B722" s="55"/>
      <c r="C722" s="55"/>
      <c r="D722" s="55"/>
      <c r="E722" s="55"/>
      <c r="F722" s="55"/>
      <c r="G722" s="55"/>
      <c r="H722" s="399"/>
      <c r="I722" s="55"/>
      <c r="J722" s="55"/>
      <c r="K722" s="55"/>
      <c r="L722" s="399"/>
      <c r="M722" s="399"/>
      <c r="N722" s="55"/>
      <c r="O722" s="55"/>
      <c r="P722" s="55"/>
      <c r="Q722" s="399"/>
      <c r="R722" s="399"/>
      <c r="S722" s="55"/>
      <c r="T722" s="55"/>
      <c r="U722" s="55"/>
      <c r="V722" s="399"/>
      <c r="W722" s="399"/>
      <c r="X722" s="55"/>
      <c r="Y722" s="55"/>
      <c r="Z722" s="55"/>
      <c r="AA722" s="399"/>
      <c r="AB722" s="399"/>
      <c r="AC722" s="55"/>
      <c r="AD722" s="55"/>
      <c r="AE722" s="55"/>
      <c r="AF722" s="55"/>
      <c r="AG722" s="55"/>
      <c r="AH722" s="55"/>
      <c r="AI722" s="55"/>
      <c r="AJ722" s="55"/>
      <c r="AK722" s="55"/>
    </row>
    <row r="723" spans="2:37" ht="15.75" customHeight="1">
      <c r="B723" s="55"/>
      <c r="C723" s="55"/>
      <c r="D723" s="55"/>
      <c r="E723" s="55"/>
      <c r="F723" s="55"/>
      <c r="G723" s="55"/>
      <c r="H723" s="399"/>
      <c r="I723" s="55"/>
      <c r="J723" s="55"/>
      <c r="K723" s="55"/>
      <c r="L723" s="399"/>
      <c r="M723" s="399"/>
      <c r="N723" s="55"/>
      <c r="O723" s="55"/>
      <c r="P723" s="55"/>
      <c r="Q723" s="399"/>
      <c r="R723" s="399"/>
      <c r="S723" s="55"/>
      <c r="T723" s="55"/>
      <c r="U723" s="55"/>
      <c r="V723" s="399"/>
      <c r="W723" s="399"/>
      <c r="X723" s="55"/>
      <c r="Y723" s="55"/>
      <c r="Z723" s="55"/>
      <c r="AA723" s="399"/>
      <c r="AB723" s="399"/>
      <c r="AC723" s="55"/>
      <c r="AD723" s="55"/>
      <c r="AE723" s="55"/>
      <c r="AF723" s="55"/>
      <c r="AG723" s="55"/>
      <c r="AH723" s="55"/>
      <c r="AI723" s="55"/>
      <c r="AJ723" s="55"/>
      <c r="AK723" s="55"/>
    </row>
    <row r="724" spans="2:37" ht="15.75" customHeight="1">
      <c r="B724" s="55"/>
      <c r="C724" s="55"/>
      <c r="D724" s="55"/>
      <c r="E724" s="55"/>
      <c r="F724" s="55"/>
      <c r="G724" s="55"/>
      <c r="H724" s="399"/>
      <c r="I724" s="55"/>
      <c r="J724" s="55"/>
      <c r="K724" s="55"/>
      <c r="L724" s="399"/>
      <c r="M724" s="399"/>
      <c r="N724" s="55"/>
      <c r="O724" s="55"/>
      <c r="P724" s="55"/>
      <c r="Q724" s="399"/>
      <c r="R724" s="399"/>
      <c r="S724" s="55"/>
      <c r="T724" s="55"/>
      <c r="U724" s="55"/>
      <c r="V724" s="399"/>
      <c r="W724" s="399"/>
      <c r="X724" s="55"/>
      <c r="Y724" s="55"/>
      <c r="Z724" s="55"/>
      <c r="AA724" s="399"/>
      <c r="AB724" s="399"/>
      <c r="AC724" s="55"/>
      <c r="AD724" s="55"/>
      <c r="AE724" s="55"/>
      <c r="AF724" s="55"/>
      <c r="AG724" s="55"/>
      <c r="AH724" s="55"/>
      <c r="AI724" s="55"/>
      <c r="AJ724" s="55"/>
      <c r="AK724" s="55"/>
    </row>
    <row r="725" spans="2:37" ht="15.75" customHeight="1">
      <c r="B725" s="55"/>
      <c r="C725" s="55"/>
      <c r="D725" s="55"/>
      <c r="E725" s="55"/>
      <c r="F725" s="55"/>
      <c r="G725" s="55"/>
      <c r="H725" s="399"/>
      <c r="I725" s="55"/>
      <c r="J725" s="55"/>
      <c r="K725" s="55"/>
      <c r="L725" s="399"/>
      <c r="M725" s="399"/>
      <c r="N725" s="55"/>
      <c r="O725" s="55"/>
      <c r="P725" s="55"/>
      <c r="Q725" s="399"/>
      <c r="R725" s="399"/>
      <c r="S725" s="55"/>
      <c r="T725" s="55"/>
      <c r="U725" s="55"/>
      <c r="V725" s="399"/>
      <c r="W725" s="399"/>
      <c r="X725" s="55"/>
      <c r="Y725" s="55"/>
      <c r="Z725" s="55"/>
      <c r="AA725" s="399"/>
      <c r="AB725" s="399"/>
      <c r="AC725" s="55"/>
      <c r="AD725" s="55"/>
      <c r="AE725" s="55"/>
      <c r="AF725" s="55"/>
      <c r="AG725" s="55"/>
      <c r="AH725" s="55"/>
      <c r="AI725" s="55"/>
      <c r="AJ725" s="55"/>
      <c r="AK725" s="55"/>
    </row>
    <row r="726" spans="2:37" ht="15.75" customHeight="1">
      <c r="B726" s="55"/>
      <c r="C726" s="55"/>
      <c r="D726" s="55"/>
      <c r="E726" s="55"/>
      <c r="F726" s="55"/>
      <c r="G726" s="55"/>
      <c r="H726" s="399"/>
      <c r="I726" s="55"/>
      <c r="J726" s="55"/>
      <c r="K726" s="55"/>
      <c r="L726" s="399"/>
      <c r="M726" s="399"/>
      <c r="N726" s="55"/>
      <c r="O726" s="55"/>
      <c r="P726" s="55"/>
      <c r="Q726" s="399"/>
      <c r="R726" s="399"/>
      <c r="S726" s="55"/>
      <c r="T726" s="55"/>
      <c r="U726" s="55"/>
      <c r="V726" s="399"/>
      <c r="W726" s="399"/>
      <c r="X726" s="55"/>
      <c r="Y726" s="55"/>
      <c r="Z726" s="55"/>
      <c r="AA726" s="399"/>
      <c r="AB726" s="399"/>
      <c r="AC726" s="55"/>
      <c r="AD726" s="55"/>
      <c r="AE726" s="55"/>
      <c r="AF726" s="55"/>
      <c r="AG726" s="55"/>
      <c r="AH726" s="55"/>
      <c r="AI726" s="55"/>
      <c r="AJ726" s="55"/>
      <c r="AK726" s="55"/>
    </row>
    <row r="727" spans="2:37" ht="15.75" customHeight="1">
      <c r="B727" s="55"/>
      <c r="C727" s="55"/>
      <c r="D727" s="55"/>
      <c r="E727" s="55"/>
      <c r="F727" s="55"/>
      <c r="G727" s="55"/>
      <c r="H727" s="399"/>
      <c r="I727" s="55"/>
      <c r="J727" s="55"/>
      <c r="K727" s="55"/>
      <c r="L727" s="399"/>
      <c r="M727" s="399"/>
      <c r="N727" s="55"/>
      <c r="O727" s="55"/>
      <c r="P727" s="55"/>
      <c r="Q727" s="399"/>
      <c r="R727" s="399"/>
      <c r="S727" s="55"/>
      <c r="T727" s="55"/>
      <c r="U727" s="55"/>
      <c r="V727" s="399"/>
      <c r="W727" s="399"/>
      <c r="X727" s="55"/>
      <c r="Y727" s="55"/>
      <c r="Z727" s="55"/>
      <c r="AA727" s="399"/>
      <c r="AB727" s="399"/>
      <c r="AC727" s="55"/>
      <c r="AD727" s="55"/>
      <c r="AE727" s="55"/>
      <c r="AF727" s="55"/>
      <c r="AG727" s="55"/>
      <c r="AH727" s="55"/>
      <c r="AI727" s="55"/>
      <c r="AJ727" s="55"/>
      <c r="AK727" s="55"/>
    </row>
    <row r="728" spans="2:37" ht="15.75" customHeight="1">
      <c r="B728" s="55"/>
      <c r="C728" s="55"/>
      <c r="D728" s="55"/>
      <c r="E728" s="55"/>
      <c r="F728" s="55"/>
      <c r="G728" s="55"/>
      <c r="H728" s="399"/>
      <c r="I728" s="55"/>
      <c r="J728" s="55"/>
      <c r="K728" s="55"/>
      <c r="L728" s="399"/>
      <c r="M728" s="399"/>
      <c r="N728" s="55"/>
      <c r="O728" s="55"/>
      <c r="P728" s="55"/>
      <c r="Q728" s="399"/>
      <c r="R728" s="399"/>
      <c r="S728" s="55"/>
      <c r="T728" s="55"/>
      <c r="U728" s="55"/>
      <c r="V728" s="399"/>
      <c r="W728" s="399"/>
      <c r="X728" s="55"/>
      <c r="Y728" s="55"/>
      <c r="Z728" s="55"/>
      <c r="AA728" s="399"/>
      <c r="AB728" s="399"/>
      <c r="AC728" s="55"/>
      <c r="AD728" s="55"/>
      <c r="AE728" s="55"/>
      <c r="AF728" s="55"/>
      <c r="AG728" s="55"/>
      <c r="AH728" s="55"/>
      <c r="AI728" s="55"/>
      <c r="AJ728" s="55"/>
      <c r="AK728" s="55"/>
    </row>
    <row r="729" spans="2:37" ht="15.75" customHeight="1">
      <c r="B729" s="55"/>
      <c r="C729" s="55"/>
      <c r="D729" s="55"/>
      <c r="E729" s="55"/>
      <c r="F729" s="55"/>
      <c r="G729" s="55"/>
      <c r="H729" s="399"/>
      <c r="I729" s="55"/>
      <c r="J729" s="55"/>
      <c r="K729" s="55"/>
      <c r="L729" s="399"/>
      <c r="M729" s="399"/>
      <c r="N729" s="55"/>
      <c r="O729" s="55"/>
      <c r="P729" s="55"/>
      <c r="Q729" s="399"/>
      <c r="R729" s="399"/>
      <c r="S729" s="55"/>
      <c r="T729" s="55"/>
      <c r="U729" s="55"/>
      <c r="V729" s="399"/>
      <c r="W729" s="399"/>
      <c r="X729" s="55"/>
      <c r="Y729" s="55"/>
      <c r="Z729" s="55"/>
      <c r="AA729" s="399"/>
      <c r="AB729" s="399"/>
      <c r="AC729" s="55"/>
      <c r="AD729" s="55"/>
      <c r="AE729" s="55"/>
      <c r="AF729" s="55"/>
      <c r="AG729" s="55"/>
      <c r="AH729" s="55"/>
      <c r="AI729" s="55"/>
      <c r="AJ729" s="55"/>
      <c r="AK729" s="55"/>
    </row>
    <row r="730" spans="2:37" ht="15.75" customHeight="1">
      <c r="B730" s="55"/>
      <c r="C730" s="55"/>
      <c r="D730" s="55"/>
      <c r="E730" s="55"/>
      <c r="F730" s="55"/>
      <c r="G730" s="55"/>
      <c r="H730" s="399"/>
      <c r="I730" s="55"/>
      <c r="J730" s="55"/>
      <c r="K730" s="55"/>
      <c r="L730" s="399"/>
      <c r="M730" s="399"/>
      <c r="N730" s="55"/>
      <c r="O730" s="55"/>
      <c r="P730" s="55"/>
      <c r="Q730" s="399"/>
      <c r="R730" s="399"/>
      <c r="S730" s="55"/>
      <c r="T730" s="55"/>
      <c r="U730" s="55"/>
      <c r="V730" s="399"/>
      <c r="W730" s="399"/>
      <c r="X730" s="55"/>
      <c r="Y730" s="55"/>
      <c r="Z730" s="55"/>
      <c r="AA730" s="399"/>
      <c r="AB730" s="399"/>
      <c r="AC730" s="55"/>
      <c r="AD730" s="55"/>
      <c r="AE730" s="55"/>
      <c r="AF730" s="55"/>
      <c r="AG730" s="55"/>
      <c r="AH730" s="55"/>
      <c r="AI730" s="55"/>
      <c r="AJ730" s="55"/>
      <c r="AK730" s="55"/>
    </row>
    <row r="731" spans="2:37" ht="15.75" customHeight="1">
      <c r="B731" s="55"/>
      <c r="C731" s="55"/>
      <c r="D731" s="55"/>
      <c r="E731" s="55"/>
      <c r="F731" s="55"/>
      <c r="G731" s="55"/>
      <c r="H731" s="399"/>
      <c r="I731" s="55"/>
      <c r="J731" s="55"/>
      <c r="K731" s="55"/>
      <c r="L731" s="399"/>
      <c r="M731" s="399"/>
      <c r="N731" s="55"/>
      <c r="O731" s="55"/>
      <c r="P731" s="55"/>
      <c r="Q731" s="399"/>
      <c r="R731" s="399"/>
      <c r="S731" s="55"/>
      <c r="T731" s="55"/>
      <c r="U731" s="55"/>
      <c r="V731" s="399"/>
      <c r="W731" s="399"/>
      <c r="X731" s="55"/>
      <c r="Y731" s="55"/>
      <c r="Z731" s="55"/>
      <c r="AA731" s="399"/>
      <c r="AB731" s="399"/>
      <c r="AC731" s="55"/>
      <c r="AD731" s="55"/>
      <c r="AE731" s="55"/>
      <c r="AF731" s="55"/>
      <c r="AG731" s="55"/>
      <c r="AH731" s="55"/>
      <c r="AI731" s="55"/>
      <c r="AJ731" s="55"/>
      <c r="AK731" s="55"/>
    </row>
    <row r="732" spans="2:37" ht="15.75" customHeight="1">
      <c r="B732" s="55"/>
      <c r="C732" s="55"/>
      <c r="D732" s="55"/>
      <c r="E732" s="55"/>
      <c r="F732" s="55"/>
      <c r="G732" s="55"/>
      <c r="H732" s="399"/>
      <c r="I732" s="55"/>
      <c r="J732" s="55"/>
      <c r="K732" s="55"/>
      <c r="L732" s="399"/>
      <c r="M732" s="399"/>
      <c r="N732" s="55"/>
      <c r="O732" s="55"/>
      <c r="P732" s="55"/>
      <c r="Q732" s="399"/>
      <c r="R732" s="399"/>
      <c r="S732" s="55"/>
      <c r="T732" s="55"/>
      <c r="U732" s="55"/>
      <c r="V732" s="399"/>
      <c r="W732" s="399"/>
      <c r="X732" s="55"/>
      <c r="Y732" s="55"/>
      <c r="Z732" s="55"/>
      <c r="AA732" s="399"/>
      <c r="AB732" s="399"/>
      <c r="AC732" s="55"/>
      <c r="AD732" s="55"/>
      <c r="AE732" s="55"/>
      <c r="AF732" s="55"/>
      <c r="AG732" s="55"/>
      <c r="AH732" s="55"/>
      <c r="AI732" s="55"/>
      <c r="AJ732" s="55"/>
      <c r="AK732" s="55"/>
    </row>
    <row r="733" spans="2:37" ht="15.75" customHeight="1">
      <c r="B733" s="55"/>
      <c r="C733" s="55"/>
      <c r="D733" s="55"/>
      <c r="E733" s="55"/>
      <c r="F733" s="55"/>
      <c r="G733" s="55"/>
      <c r="H733" s="399"/>
      <c r="I733" s="55"/>
      <c r="J733" s="55"/>
      <c r="K733" s="55"/>
      <c r="L733" s="399"/>
      <c r="M733" s="399"/>
      <c r="N733" s="55"/>
      <c r="O733" s="55"/>
      <c r="P733" s="55"/>
      <c r="Q733" s="399"/>
      <c r="R733" s="399"/>
      <c r="S733" s="55"/>
      <c r="T733" s="55"/>
      <c r="U733" s="55"/>
      <c r="V733" s="399"/>
      <c r="W733" s="399"/>
      <c r="X733" s="55"/>
      <c r="Y733" s="55"/>
      <c r="Z733" s="55"/>
      <c r="AA733" s="399"/>
      <c r="AB733" s="399"/>
      <c r="AC733" s="55"/>
      <c r="AD733" s="55"/>
      <c r="AE733" s="55"/>
      <c r="AF733" s="55"/>
      <c r="AG733" s="55"/>
      <c r="AH733" s="55"/>
      <c r="AI733" s="55"/>
      <c r="AJ733" s="55"/>
      <c r="AK733" s="55"/>
    </row>
    <row r="734" spans="2:37" ht="15.75" customHeight="1">
      <c r="B734" s="55"/>
      <c r="C734" s="55"/>
      <c r="D734" s="55"/>
      <c r="E734" s="55"/>
      <c r="F734" s="55"/>
      <c r="G734" s="55"/>
      <c r="H734" s="399"/>
      <c r="I734" s="55"/>
      <c r="J734" s="55"/>
      <c r="K734" s="55"/>
      <c r="L734" s="399"/>
      <c r="M734" s="399"/>
      <c r="N734" s="55"/>
      <c r="O734" s="55"/>
      <c r="P734" s="55"/>
      <c r="Q734" s="399"/>
      <c r="R734" s="399"/>
      <c r="S734" s="55"/>
      <c r="T734" s="55"/>
      <c r="U734" s="55"/>
      <c r="V734" s="399"/>
      <c r="W734" s="399"/>
      <c r="X734" s="55"/>
      <c r="Y734" s="55"/>
      <c r="Z734" s="55"/>
      <c r="AA734" s="399"/>
      <c r="AB734" s="399"/>
      <c r="AC734" s="55"/>
      <c r="AD734" s="55"/>
      <c r="AE734" s="55"/>
      <c r="AF734" s="55"/>
      <c r="AG734" s="55"/>
      <c r="AH734" s="55"/>
      <c r="AI734" s="55"/>
      <c r="AJ734" s="55"/>
      <c r="AK734" s="55"/>
    </row>
    <row r="735" spans="2:37" ht="15.75" customHeight="1">
      <c r="B735" s="55"/>
      <c r="C735" s="55"/>
      <c r="D735" s="55"/>
      <c r="E735" s="55"/>
      <c r="F735" s="55"/>
      <c r="G735" s="55"/>
      <c r="H735" s="399"/>
      <c r="I735" s="55"/>
      <c r="J735" s="55"/>
      <c r="K735" s="55"/>
      <c r="L735" s="399"/>
      <c r="M735" s="399"/>
      <c r="N735" s="55"/>
      <c r="O735" s="55"/>
      <c r="P735" s="55"/>
      <c r="Q735" s="399"/>
      <c r="R735" s="399"/>
      <c r="S735" s="55"/>
      <c r="T735" s="55"/>
      <c r="U735" s="55"/>
      <c r="V735" s="399"/>
      <c r="W735" s="399"/>
      <c r="X735" s="55"/>
      <c r="Y735" s="55"/>
      <c r="Z735" s="55"/>
      <c r="AA735" s="399"/>
      <c r="AB735" s="399"/>
      <c r="AC735" s="55"/>
      <c r="AD735" s="55"/>
      <c r="AE735" s="55"/>
      <c r="AF735" s="55"/>
      <c r="AG735" s="55"/>
      <c r="AH735" s="55"/>
      <c r="AI735" s="55"/>
      <c r="AJ735" s="55"/>
      <c r="AK735" s="55"/>
    </row>
    <row r="736" spans="2:37" ht="15.75" customHeight="1">
      <c r="B736" s="55"/>
      <c r="C736" s="55"/>
      <c r="D736" s="55"/>
      <c r="E736" s="55"/>
      <c r="F736" s="55"/>
      <c r="G736" s="55"/>
      <c r="H736" s="399"/>
      <c r="I736" s="55"/>
      <c r="J736" s="55"/>
      <c r="K736" s="55"/>
      <c r="L736" s="399"/>
      <c r="M736" s="399"/>
      <c r="N736" s="55"/>
      <c r="O736" s="55"/>
      <c r="P736" s="55"/>
      <c r="Q736" s="399"/>
      <c r="R736" s="399"/>
      <c r="S736" s="55"/>
      <c r="T736" s="55"/>
      <c r="U736" s="55"/>
      <c r="V736" s="399"/>
      <c r="W736" s="399"/>
      <c r="X736" s="55"/>
      <c r="Y736" s="55"/>
      <c r="Z736" s="55"/>
      <c r="AA736" s="399"/>
      <c r="AB736" s="399"/>
      <c r="AC736" s="55"/>
      <c r="AD736" s="55"/>
      <c r="AE736" s="55"/>
      <c r="AF736" s="55"/>
      <c r="AG736" s="55"/>
      <c r="AH736" s="55"/>
      <c r="AI736" s="55"/>
      <c r="AJ736" s="55"/>
      <c r="AK736" s="55"/>
    </row>
    <row r="737" spans="2:37" ht="15.75" customHeight="1">
      <c r="B737" s="55"/>
      <c r="C737" s="55"/>
      <c r="D737" s="55"/>
      <c r="E737" s="55"/>
      <c r="F737" s="55"/>
      <c r="G737" s="55"/>
      <c r="H737" s="399"/>
      <c r="I737" s="55"/>
      <c r="J737" s="55"/>
      <c r="K737" s="55"/>
      <c r="L737" s="399"/>
      <c r="M737" s="399"/>
      <c r="N737" s="55"/>
      <c r="O737" s="55"/>
      <c r="P737" s="55"/>
      <c r="Q737" s="399"/>
      <c r="R737" s="399"/>
      <c r="S737" s="55"/>
      <c r="T737" s="55"/>
      <c r="U737" s="55"/>
      <c r="V737" s="399"/>
      <c r="W737" s="399"/>
      <c r="X737" s="55"/>
      <c r="Y737" s="55"/>
      <c r="Z737" s="55"/>
      <c r="AA737" s="399"/>
      <c r="AB737" s="399"/>
      <c r="AC737" s="55"/>
      <c r="AD737" s="55"/>
      <c r="AE737" s="55"/>
      <c r="AF737" s="55"/>
      <c r="AG737" s="55"/>
      <c r="AH737" s="55"/>
      <c r="AI737" s="55"/>
      <c r="AJ737" s="55"/>
      <c r="AK737" s="55"/>
    </row>
    <row r="738" spans="2:37" ht="15.75" customHeight="1">
      <c r="B738" s="55"/>
      <c r="C738" s="55"/>
      <c r="D738" s="55"/>
      <c r="E738" s="55"/>
      <c r="F738" s="55"/>
      <c r="G738" s="55"/>
      <c r="H738" s="399"/>
      <c r="I738" s="55"/>
      <c r="J738" s="55"/>
      <c r="K738" s="55"/>
      <c r="L738" s="399"/>
      <c r="M738" s="399"/>
      <c r="N738" s="55"/>
      <c r="O738" s="55"/>
      <c r="P738" s="55"/>
      <c r="Q738" s="399"/>
      <c r="R738" s="399"/>
      <c r="S738" s="55"/>
      <c r="T738" s="55"/>
      <c r="U738" s="55"/>
      <c r="V738" s="399"/>
      <c r="W738" s="399"/>
      <c r="X738" s="55"/>
      <c r="Y738" s="55"/>
      <c r="Z738" s="55"/>
      <c r="AA738" s="399"/>
      <c r="AB738" s="399"/>
      <c r="AC738" s="55"/>
      <c r="AD738" s="55"/>
      <c r="AE738" s="55"/>
      <c r="AF738" s="55"/>
      <c r="AG738" s="55"/>
      <c r="AH738" s="55"/>
      <c r="AI738" s="55"/>
      <c r="AJ738" s="55"/>
      <c r="AK738" s="55"/>
    </row>
    <row r="739" spans="2:37" ht="15.75" customHeight="1">
      <c r="B739" s="55"/>
      <c r="C739" s="55"/>
      <c r="D739" s="55"/>
      <c r="E739" s="55"/>
      <c r="F739" s="55"/>
      <c r="G739" s="55"/>
      <c r="H739" s="399"/>
      <c r="I739" s="55"/>
      <c r="J739" s="55"/>
      <c r="K739" s="55"/>
      <c r="L739" s="399"/>
      <c r="M739" s="399"/>
      <c r="N739" s="55"/>
      <c r="O739" s="55"/>
      <c r="P739" s="55"/>
      <c r="Q739" s="399"/>
      <c r="R739" s="399"/>
      <c r="S739" s="55"/>
      <c r="T739" s="55"/>
      <c r="U739" s="55"/>
      <c r="V739" s="399"/>
      <c r="W739" s="399"/>
      <c r="X739" s="55"/>
      <c r="Y739" s="55"/>
      <c r="Z739" s="55"/>
      <c r="AA739" s="399"/>
      <c r="AB739" s="399"/>
      <c r="AC739" s="55"/>
      <c r="AD739" s="55"/>
      <c r="AE739" s="55"/>
      <c r="AF739" s="55"/>
      <c r="AG739" s="55"/>
      <c r="AH739" s="55"/>
      <c r="AI739" s="55"/>
      <c r="AJ739" s="55"/>
      <c r="AK739" s="55"/>
    </row>
    <row r="740" spans="2:37" ht="15.75" customHeight="1">
      <c r="B740" s="55"/>
      <c r="C740" s="55"/>
      <c r="D740" s="55"/>
      <c r="E740" s="55"/>
      <c r="F740" s="55"/>
      <c r="G740" s="55"/>
      <c r="H740" s="399"/>
      <c r="I740" s="55"/>
      <c r="J740" s="55"/>
      <c r="K740" s="55"/>
      <c r="L740" s="399"/>
      <c r="M740" s="399"/>
      <c r="N740" s="55"/>
      <c r="O740" s="55"/>
      <c r="P740" s="55"/>
      <c r="Q740" s="399"/>
      <c r="R740" s="399"/>
      <c r="S740" s="55"/>
      <c r="T740" s="55"/>
      <c r="U740" s="55"/>
      <c r="V740" s="399"/>
      <c r="W740" s="399"/>
      <c r="X740" s="55"/>
      <c r="Y740" s="55"/>
      <c r="Z740" s="55"/>
      <c r="AA740" s="399"/>
      <c r="AB740" s="399"/>
      <c r="AC740" s="55"/>
      <c r="AD740" s="55"/>
      <c r="AE740" s="55"/>
      <c r="AF740" s="55"/>
      <c r="AG740" s="55"/>
      <c r="AH740" s="55"/>
      <c r="AI740" s="55"/>
      <c r="AJ740" s="55"/>
      <c r="AK740" s="55"/>
    </row>
    <row r="741" spans="2:37" ht="15.75" customHeight="1">
      <c r="B741" s="55"/>
      <c r="C741" s="55"/>
      <c r="D741" s="55"/>
      <c r="E741" s="55"/>
      <c r="F741" s="55"/>
      <c r="G741" s="55"/>
      <c r="H741" s="399"/>
      <c r="I741" s="55"/>
      <c r="J741" s="55"/>
      <c r="K741" s="55"/>
      <c r="L741" s="399"/>
      <c r="M741" s="399"/>
      <c r="N741" s="55"/>
      <c r="O741" s="55"/>
      <c r="P741" s="55"/>
      <c r="Q741" s="399"/>
      <c r="R741" s="399"/>
      <c r="S741" s="55"/>
      <c r="T741" s="55"/>
      <c r="U741" s="55"/>
      <c r="V741" s="399"/>
      <c r="W741" s="399"/>
      <c r="X741" s="55"/>
      <c r="Y741" s="55"/>
      <c r="Z741" s="55"/>
      <c r="AA741" s="399"/>
      <c r="AB741" s="399"/>
      <c r="AC741" s="55"/>
      <c r="AD741" s="55"/>
      <c r="AE741" s="55"/>
      <c r="AF741" s="55"/>
      <c r="AG741" s="55"/>
      <c r="AH741" s="55"/>
      <c r="AI741" s="55"/>
      <c r="AJ741" s="55"/>
      <c r="AK741" s="55"/>
    </row>
    <row r="742" spans="2:37" ht="15.75" customHeight="1">
      <c r="B742" s="55"/>
      <c r="C742" s="55"/>
      <c r="D742" s="55"/>
      <c r="E742" s="55"/>
      <c r="F742" s="55"/>
      <c r="G742" s="55"/>
      <c r="H742" s="399"/>
      <c r="I742" s="55"/>
      <c r="J742" s="55"/>
      <c r="K742" s="55"/>
      <c r="L742" s="399"/>
      <c r="M742" s="399"/>
      <c r="N742" s="55"/>
      <c r="O742" s="55"/>
      <c r="P742" s="55"/>
      <c r="Q742" s="399"/>
      <c r="R742" s="399"/>
      <c r="S742" s="55"/>
      <c r="T742" s="55"/>
      <c r="U742" s="55"/>
      <c r="V742" s="399"/>
      <c r="W742" s="399"/>
      <c r="X742" s="55"/>
      <c r="Y742" s="55"/>
      <c r="Z742" s="55"/>
      <c r="AA742" s="399"/>
      <c r="AB742" s="399"/>
      <c r="AC742" s="55"/>
      <c r="AD742" s="55"/>
      <c r="AE742" s="55"/>
      <c r="AF742" s="55"/>
      <c r="AG742" s="55"/>
      <c r="AH742" s="55"/>
      <c r="AI742" s="55"/>
      <c r="AJ742" s="55"/>
      <c r="AK742" s="55"/>
    </row>
    <row r="743" spans="2:37" ht="15.75" customHeight="1">
      <c r="B743" s="55"/>
      <c r="C743" s="55"/>
      <c r="D743" s="55"/>
      <c r="E743" s="55"/>
      <c r="F743" s="55"/>
      <c r="G743" s="55"/>
      <c r="H743" s="399"/>
      <c r="I743" s="55"/>
      <c r="J743" s="55"/>
      <c r="K743" s="55"/>
      <c r="L743" s="399"/>
      <c r="M743" s="399"/>
      <c r="N743" s="55"/>
      <c r="O743" s="55"/>
      <c r="P743" s="55"/>
      <c r="Q743" s="399"/>
      <c r="R743" s="399"/>
      <c r="S743" s="55"/>
      <c r="T743" s="55"/>
      <c r="U743" s="55"/>
      <c r="V743" s="399"/>
      <c r="W743" s="399"/>
      <c r="X743" s="55"/>
      <c r="Y743" s="55"/>
      <c r="Z743" s="55"/>
      <c r="AA743" s="399"/>
      <c r="AB743" s="399"/>
      <c r="AC743" s="55"/>
      <c r="AD743" s="55"/>
      <c r="AE743" s="55"/>
      <c r="AF743" s="55"/>
      <c r="AG743" s="55"/>
      <c r="AH743" s="55"/>
      <c r="AI743" s="55"/>
      <c r="AJ743" s="55"/>
      <c r="AK743" s="55"/>
    </row>
    <row r="744" spans="2:37" ht="15.75" customHeight="1">
      <c r="B744" s="55"/>
      <c r="C744" s="55"/>
      <c r="D744" s="55"/>
      <c r="E744" s="55"/>
      <c r="F744" s="55"/>
      <c r="G744" s="55"/>
      <c r="H744" s="399"/>
      <c r="I744" s="55"/>
      <c r="J744" s="55"/>
      <c r="K744" s="55"/>
      <c r="L744" s="399"/>
      <c r="M744" s="399"/>
      <c r="N744" s="55"/>
      <c r="O744" s="55"/>
      <c r="P744" s="55"/>
      <c r="Q744" s="399"/>
      <c r="R744" s="399"/>
      <c r="S744" s="55"/>
      <c r="T744" s="55"/>
      <c r="U744" s="55"/>
      <c r="V744" s="399"/>
      <c r="W744" s="399"/>
      <c r="X744" s="55"/>
      <c r="Y744" s="55"/>
      <c r="Z744" s="55"/>
      <c r="AA744" s="399"/>
      <c r="AB744" s="399"/>
      <c r="AC744" s="55"/>
      <c r="AD744" s="55"/>
      <c r="AE744" s="55"/>
      <c r="AF744" s="55"/>
      <c r="AG744" s="55"/>
      <c r="AH744" s="55"/>
      <c r="AI744" s="55"/>
      <c r="AJ744" s="55"/>
      <c r="AK744" s="55"/>
    </row>
    <row r="745" spans="2:37" ht="15.75" customHeight="1">
      <c r="B745" s="55"/>
      <c r="C745" s="55"/>
      <c r="D745" s="55"/>
      <c r="E745" s="55"/>
      <c r="F745" s="55"/>
      <c r="G745" s="55"/>
      <c r="H745" s="399"/>
      <c r="I745" s="55"/>
      <c r="J745" s="55"/>
      <c r="K745" s="55"/>
      <c r="L745" s="399"/>
      <c r="M745" s="399"/>
      <c r="N745" s="55"/>
      <c r="O745" s="55"/>
      <c r="P745" s="55"/>
      <c r="Q745" s="399"/>
      <c r="R745" s="399"/>
      <c r="S745" s="55"/>
      <c r="T745" s="55"/>
      <c r="U745" s="55"/>
      <c r="V745" s="399"/>
      <c r="W745" s="399"/>
      <c r="X745" s="55"/>
      <c r="Y745" s="55"/>
      <c r="Z745" s="55"/>
      <c r="AA745" s="399"/>
      <c r="AB745" s="399"/>
      <c r="AC745" s="55"/>
      <c r="AD745" s="55"/>
      <c r="AE745" s="55"/>
      <c r="AF745" s="55"/>
      <c r="AG745" s="55"/>
      <c r="AH745" s="55"/>
      <c r="AI745" s="55"/>
      <c r="AJ745" s="55"/>
      <c r="AK745" s="55"/>
    </row>
    <row r="746" spans="2:37" ht="15.75" customHeight="1">
      <c r="B746" s="55"/>
      <c r="C746" s="55"/>
      <c r="D746" s="55"/>
      <c r="E746" s="55"/>
      <c r="F746" s="55"/>
      <c r="G746" s="55"/>
      <c r="H746" s="399"/>
      <c r="I746" s="55"/>
      <c r="J746" s="55"/>
      <c r="K746" s="55"/>
      <c r="L746" s="399"/>
      <c r="M746" s="399"/>
      <c r="N746" s="55"/>
      <c r="O746" s="55"/>
      <c r="P746" s="55"/>
      <c r="Q746" s="399"/>
      <c r="R746" s="399"/>
      <c r="S746" s="55"/>
      <c r="T746" s="55"/>
      <c r="U746" s="55"/>
      <c r="V746" s="399"/>
      <c r="W746" s="399"/>
      <c r="X746" s="55"/>
      <c r="Y746" s="55"/>
      <c r="Z746" s="55"/>
      <c r="AA746" s="399"/>
      <c r="AB746" s="399"/>
      <c r="AC746" s="55"/>
      <c r="AD746" s="55"/>
      <c r="AE746" s="55"/>
      <c r="AF746" s="55"/>
      <c r="AG746" s="55"/>
      <c r="AH746" s="55"/>
      <c r="AI746" s="55"/>
      <c r="AJ746" s="55"/>
      <c r="AK746" s="55"/>
    </row>
    <row r="747" spans="2:37" ht="15.75" customHeight="1">
      <c r="B747" s="55"/>
      <c r="C747" s="55"/>
      <c r="D747" s="55"/>
      <c r="E747" s="55"/>
      <c r="F747" s="55"/>
      <c r="G747" s="55"/>
      <c r="H747" s="399"/>
      <c r="I747" s="55"/>
      <c r="J747" s="55"/>
      <c r="K747" s="55"/>
      <c r="L747" s="399"/>
      <c r="M747" s="399"/>
      <c r="N747" s="55"/>
      <c r="O747" s="55"/>
      <c r="P747" s="55"/>
      <c r="Q747" s="399"/>
      <c r="R747" s="399"/>
      <c r="S747" s="55"/>
      <c r="T747" s="55"/>
      <c r="U747" s="55"/>
      <c r="V747" s="399"/>
      <c r="W747" s="399"/>
      <c r="X747" s="55"/>
      <c r="Y747" s="55"/>
      <c r="Z747" s="55"/>
      <c r="AA747" s="399"/>
      <c r="AB747" s="399"/>
      <c r="AC747" s="55"/>
      <c r="AD747" s="55"/>
      <c r="AE747" s="55"/>
      <c r="AF747" s="55"/>
      <c r="AG747" s="55"/>
      <c r="AH747" s="55"/>
      <c r="AI747" s="55"/>
      <c r="AJ747" s="55"/>
      <c r="AK747" s="55"/>
    </row>
    <row r="748" spans="2:37" ht="15.75" customHeight="1">
      <c r="B748" s="55"/>
      <c r="C748" s="55"/>
      <c r="D748" s="55"/>
      <c r="E748" s="55"/>
      <c r="F748" s="55"/>
      <c r="G748" s="55"/>
      <c r="H748" s="399"/>
      <c r="I748" s="55"/>
      <c r="J748" s="55"/>
      <c r="K748" s="55"/>
      <c r="L748" s="399"/>
      <c r="M748" s="399"/>
      <c r="N748" s="55"/>
      <c r="O748" s="55"/>
      <c r="P748" s="55"/>
      <c r="Q748" s="399"/>
      <c r="R748" s="399"/>
      <c r="S748" s="55"/>
      <c r="T748" s="55"/>
      <c r="U748" s="55"/>
      <c r="V748" s="399"/>
      <c r="W748" s="399"/>
      <c r="X748" s="55"/>
      <c r="Y748" s="55"/>
      <c r="Z748" s="55"/>
      <c r="AA748" s="399"/>
      <c r="AB748" s="399"/>
      <c r="AC748" s="55"/>
      <c r="AD748" s="55"/>
      <c r="AE748" s="55"/>
      <c r="AF748" s="55"/>
      <c r="AG748" s="55"/>
      <c r="AH748" s="55"/>
      <c r="AI748" s="55"/>
      <c r="AJ748" s="55"/>
      <c r="AK748" s="55"/>
    </row>
    <row r="749" spans="2:37" ht="15.75" customHeight="1">
      <c r="B749" s="55"/>
      <c r="C749" s="55"/>
      <c r="D749" s="55"/>
      <c r="E749" s="55"/>
      <c r="F749" s="55"/>
      <c r="G749" s="55"/>
      <c r="H749" s="399"/>
      <c r="I749" s="55"/>
      <c r="J749" s="55"/>
      <c r="K749" s="55"/>
      <c r="L749" s="399"/>
      <c r="M749" s="399"/>
      <c r="N749" s="55"/>
      <c r="O749" s="55"/>
      <c r="P749" s="55"/>
      <c r="Q749" s="399"/>
      <c r="R749" s="399"/>
      <c r="S749" s="55"/>
      <c r="T749" s="55"/>
      <c r="U749" s="55"/>
      <c r="V749" s="399"/>
      <c r="W749" s="399"/>
      <c r="X749" s="55"/>
      <c r="Y749" s="55"/>
      <c r="Z749" s="55"/>
      <c r="AA749" s="399"/>
      <c r="AB749" s="399"/>
      <c r="AC749" s="55"/>
      <c r="AD749" s="55"/>
      <c r="AE749" s="55"/>
      <c r="AF749" s="55"/>
      <c r="AG749" s="55"/>
      <c r="AH749" s="55"/>
      <c r="AI749" s="55"/>
      <c r="AJ749" s="55"/>
      <c r="AK749" s="55"/>
    </row>
    <row r="750" spans="2:37" ht="15.75" customHeight="1">
      <c r="B750" s="55"/>
      <c r="C750" s="55"/>
      <c r="D750" s="55"/>
      <c r="E750" s="55"/>
      <c r="F750" s="55"/>
      <c r="G750" s="55"/>
      <c r="H750" s="399"/>
      <c r="I750" s="55"/>
      <c r="J750" s="55"/>
      <c r="K750" s="55"/>
      <c r="L750" s="399"/>
      <c r="M750" s="399"/>
      <c r="N750" s="55"/>
      <c r="O750" s="55"/>
      <c r="P750" s="55"/>
      <c r="Q750" s="399"/>
      <c r="R750" s="399"/>
      <c r="S750" s="55"/>
      <c r="T750" s="55"/>
      <c r="U750" s="55"/>
      <c r="V750" s="399"/>
      <c r="W750" s="399"/>
      <c r="X750" s="55"/>
      <c r="Y750" s="55"/>
      <c r="Z750" s="55"/>
      <c r="AA750" s="399"/>
      <c r="AB750" s="399"/>
      <c r="AC750" s="55"/>
      <c r="AD750" s="55"/>
      <c r="AE750" s="55"/>
      <c r="AF750" s="55"/>
      <c r="AG750" s="55"/>
      <c r="AH750" s="55"/>
      <c r="AI750" s="55"/>
      <c r="AJ750" s="55"/>
      <c r="AK750" s="55"/>
    </row>
    <row r="751" spans="2:37" ht="15.75" customHeight="1">
      <c r="B751" s="55"/>
      <c r="C751" s="55"/>
      <c r="D751" s="55"/>
      <c r="E751" s="55"/>
      <c r="F751" s="55"/>
      <c r="G751" s="55"/>
      <c r="H751" s="399"/>
      <c r="I751" s="55"/>
      <c r="J751" s="55"/>
      <c r="K751" s="55"/>
      <c r="L751" s="399"/>
      <c r="M751" s="399"/>
      <c r="N751" s="55"/>
      <c r="O751" s="55"/>
      <c r="P751" s="55"/>
      <c r="Q751" s="399"/>
      <c r="R751" s="399"/>
      <c r="S751" s="55"/>
      <c r="T751" s="55"/>
      <c r="U751" s="55"/>
      <c r="V751" s="399"/>
      <c r="W751" s="399"/>
      <c r="X751" s="55"/>
      <c r="Y751" s="55"/>
      <c r="Z751" s="55"/>
      <c r="AA751" s="399"/>
      <c r="AB751" s="399"/>
      <c r="AC751" s="55"/>
      <c r="AD751" s="55"/>
      <c r="AE751" s="55"/>
      <c r="AF751" s="55"/>
      <c r="AG751" s="55"/>
      <c r="AH751" s="55"/>
      <c r="AI751" s="55"/>
      <c r="AJ751" s="55"/>
      <c r="AK751" s="55"/>
    </row>
    <row r="752" spans="2:37" ht="15.75" customHeight="1">
      <c r="B752" s="55"/>
      <c r="C752" s="55"/>
      <c r="D752" s="55"/>
      <c r="E752" s="55"/>
      <c r="F752" s="55"/>
      <c r="G752" s="55"/>
      <c r="H752" s="399"/>
      <c r="I752" s="55"/>
      <c r="J752" s="55"/>
      <c r="K752" s="55"/>
      <c r="L752" s="399"/>
      <c r="M752" s="399"/>
      <c r="N752" s="55"/>
      <c r="O752" s="55"/>
      <c r="P752" s="55"/>
      <c r="Q752" s="399"/>
      <c r="R752" s="399"/>
      <c r="S752" s="55"/>
      <c r="T752" s="55"/>
      <c r="U752" s="55"/>
      <c r="V752" s="399"/>
      <c r="W752" s="399"/>
      <c r="X752" s="55"/>
      <c r="Y752" s="55"/>
      <c r="Z752" s="55"/>
      <c r="AA752" s="399"/>
      <c r="AB752" s="399"/>
      <c r="AC752" s="55"/>
      <c r="AD752" s="55"/>
      <c r="AE752" s="55"/>
      <c r="AF752" s="55"/>
      <c r="AG752" s="55"/>
      <c r="AH752" s="55"/>
      <c r="AI752" s="55"/>
      <c r="AJ752" s="55"/>
      <c r="AK752" s="55"/>
    </row>
    <row r="753" spans="2:37" ht="15.75" customHeight="1">
      <c r="B753" s="55"/>
      <c r="C753" s="55"/>
      <c r="D753" s="55"/>
      <c r="E753" s="55"/>
      <c r="F753" s="55"/>
      <c r="G753" s="55"/>
      <c r="H753" s="399"/>
      <c r="I753" s="55"/>
      <c r="J753" s="55"/>
      <c r="K753" s="55"/>
      <c r="L753" s="399"/>
      <c r="M753" s="399"/>
      <c r="N753" s="55"/>
      <c r="O753" s="55"/>
      <c r="P753" s="55"/>
      <c r="Q753" s="399"/>
      <c r="R753" s="399"/>
      <c r="S753" s="55"/>
      <c r="T753" s="55"/>
      <c r="U753" s="55"/>
      <c r="V753" s="399"/>
      <c r="W753" s="399"/>
      <c r="X753" s="55"/>
      <c r="Y753" s="55"/>
      <c r="Z753" s="55"/>
      <c r="AA753" s="399"/>
      <c r="AB753" s="399"/>
      <c r="AC753" s="55"/>
      <c r="AD753" s="55"/>
      <c r="AE753" s="55"/>
      <c r="AF753" s="55"/>
      <c r="AG753" s="55"/>
      <c r="AH753" s="55"/>
      <c r="AI753" s="55"/>
      <c r="AJ753" s="55"/>
      <c r="AK753" s="55"/>
    </row>
    <row r="754" spans="2:37" ht="15.75" customHeight="1">
      <c r="B754" s="55"/>
      <c r="C754" s="55"/>
      <c r="D754" s="55"/>
      <c r="E754" s="55"/>
      <c r="F754" s="55"/>
      <c r="G754" s="55"/>
      <c r="H754" s="399"/>
      <c r="I754" s="55"/>
      <c r="J754" s="55"/>
      <c r="K754" s="55"/>
      <c r="L754" s="399"/>
      <c r="M754" s="399"/>
      <c r="N754" s="55"/>
      <c r="O754" s="55"/>
      <c r="P754" s="55"/>
      <c r="Q754" s="399"/>
      <c r="R754" s="399"/>
      <c r="S754" s="55"/>
      <c r="T754" s="55"/>
      <c r="U754" s="55"/>
      <c r="V754" s="399"/>
      <c r="W754" s="399"/>
      <c r="X754" s="55"/>
      <c r="Y754" s="55"/>
      <c r="Z754" s="55"/>
      <c r="AA754" s="399"/>
      <c r="AB754" s="399"/>
      <c r="AC754" s="55"/>
      <c r="AD754" s="55"/>
      <c r="AE754" s="55"/>
      <c r="AF754" s="55"/>
      <c r="AG754" s="55"/>
      <c r="AH754" s="55"/>
      <c r="AI754" s="55"/>
      <c r="AJ754" s="55"/>
      <c r="AK754" s="55"/>
    </row>
    <row r="755" spans="2:37" ht="15.75" customHeight="1">
      <c r="B755" s="55"/>
      <c r="C755" s="55"/>
      <c r="D755" s="55"/>
      <c r="E755" s="55"/>
      <c r="F755" s="55"/>
      <c r="G755" s="55"/>
      <c r="H755" s="399"/>
      <c r="I755" s="55"/>
      <c r="J755" s="55"/>
      <c r="K755" s="55"/>
      <c r="L755" s="399"/>
      <c r="M755" s="399"/>
      <c r="N755" s="55"/>
      <c r="O755" s="55"/>
      <c r="P755" s="55"/>
      <c r="Q755" s="399"/>
      <c r="R755" s="399"/>
      <c r="S755" s="55"/>
      <c r="T755" s="55"/>
      <c r="U755" s="55"/>
      <c r="V755" s="399"/>
      <c r="W755" s="399"/>
      <c r="X755" s="55"/>
      <c r="Y755" s="55"/>
      <c r="Z755" s="55"/>
      <c r="AA755" s="399"/>
      <c r="AB755" s="399"/>
      <c r="AC755" s="55"/>
      <c r="AD755" s="55"/>
      <c r="AE755" s="55"/>
      <c r="AF755" s="55"/>
      <c r="AG755" s="55"/>
      <c r="AH755" s="55"/>
      <c r="AI755" s="55"/>
      <c r="AJ755" s="55"/>
      <c r="AK755" s="55"/>
    </row>
    <row r="756" spans="2:37" ht="15.75" customHeight="1">
      <c r="B756" s="55"/>
      <c r="C756" s="55"/>
      <c r="D756" s="55"/>
      <c r="E756" s="55"/>
      <c r="F756" s="55"/>
      <c r="G756" s="55"/>
      <c r="H756" s="399"/>
      <c r="I756" s="55"/>
      <c r="J756" s="55"/>
      <c r="K756" s="55"/>
      <c r="L756" s="399"/>
      <c r="M756" s="399"/>
      <c r="N756" s="55"/>
      <c r="O756" s="55"/>
      <c r="P756" s="55"/>
      <c r="Q756" s="399"/>
      <c r="R756" s="399"/>
      <c r="S756" s="55"/>
      <c r="T756" s="55"/>
      <c r="U756" s="55"/>
      <c r="V756" s="399"/>
      <c r="W756" s="399"/>
      <c r="X756" s="55"/>
      <c r="Y756" s="55"/>
      <c r="Z756" s="55"/>
      <c r="AA756" s="399"/>
      <c r="AB756" s="399"/>
      <c r="AC756" s="55"/>
      <c r="AD756" s="55"/>
      <c r="AE756" s="55"/>
      <c r="AF756" s="55"/>
      <c r="AG756" s="55"/>
      <c r="AH756" s="55"/>
      <c r="AI756" s="55"/>
      <c r="AJ756" s="55"/>
      <c r="AK756" s="55"/>
    </row>
    <row r="757" spans="2:37" ht="15.75" customHeight="1">
      <c r="B757" s="55"/>
      <c r="C757" s="55"/>
      <c r="D757" s="55"/>
      <c r="E757" s="55"/>
      <c r="F757" s="55"/>
      <c r="G757" s="55"/>
      <c r="H757" s="399"/>
      <c r="I757" s="55"/>
      <c r="J757" s="55"/>
      <c r="K757" s="55"/>
      <c r="L757" s="399"/>
      <c r="M757" s="399"/>
      <c r="N757" s="55"/>
      <c r="O757" s="55"/>
      <c r="P757" s="55"/>
      <c r="Q757" s="399"/>
      <c r="R757" s="399"/>
      <c r="S757" s="55"/>
      <c r="T757" s="55"/>
      <c r="U757" s="55"/>
      <c r="V757" s="399"/>
      <c r="W757" s="399"/>
      <c r="X757" s="55"/>
      <c r="Y757" s="55"/>
      <c r="Z757" s="55"/>
      <c r="AA757" s="399"/>
      <c r="AB757" s="399"/>
      <c r="AC757" s="55"/>
      <c r="AD757" s="55"/>
      <c r="AE757" s="55"/>
      <c r="AF757" s="55"/>
      <c r="AG757" s="55"/>
      <c r="AH757" s="55"/>
      <c r="AI757" s="55"/>
      <c r="AJ757" s="55"/>
      <c r="AK757" s="55"/>
    </row>
    <row r="758" spans="2:37" ht="15.75" customHeight="1">
      <c r="B758" s="55"/>
      <c r="C758" s="55"/>
      <c r="D758" s="55"/>
      <c r="E758" s="55"/>
      <c r="F758" s="55"/>
      <c r="G758" s="55"/>
      <c r="H758" s="399"/>
      <c r="I758" s="55"/>
      <c r="J758" s="55"/>
      <c r="K758" s="55"/>
      <c r="L758" s="399"/>
      <c r="M758" s="399"/>
      <c r="N758" s="55"/>
      <c r="O758" s="55"/>
      <c r="P758" s="55"/>
      <c r="Q758" s="399"/>
      <c r="R758" s="399"/>
      <c r="S758" s="55"/>
      <c r="T758" s="55"/>
      <c r="U758" s="55"/>
      <c r="V758" s="399"/>
      <c r="W758" s="399"/>
      <c r="X758" s="55"/>
      <c r="Y758" s="55"/>
      <c r="Z758" s="55"/>
      <c r="AA758" s="399"/>
      <c r="AB758" s="399"/>
      <c r="AC758" s="55"/>
      <c r="AD758" s="55"/>
      <c r="AE758" s="55"/>
      <c r="AF758" s="55"/>
      <c r="AG758" s="55"/>
      <c r="AH758" s="55"/>
      <c r="AI758" s="55"/>
      <c r="AJ758" s="55"/>
      <c r="AK758" s="55"/>
    </row>
    <row r="759" spans="2:37" ht="15.75" customHeight="1">
      <c r="B759" s="55"/>
      <c r="C759" s="55"/>
      <c r="D759" s="55"/>
      <c r="E759" s="55"/>
      <c r="F759" s="55"/>
      <c r="G759" s="55"/>
      <c r="H759" s="399"/>
      <c r="I759" s="55"/>
      <c r="J759" s="55"/>
      <c r="K759" s="55"/>
      <c r="L759" s="399"/>
      <c r="M759" s="399"/>
      <c r="N759" s="55"/>
      <c r="O759" s="55"/>
      <c r="P759" s="55"/>
      <c r="Q759" s="399"/>
      <c r="R759" s="399"/>
      <c r="S759" s="55"/>
      <c r="T759" s="55"/>
      <c r="U759" s="55"/>
      <c r="V759" s="399"/>
      <c r="W759" s="399"/>
      <c r="X759" s="55"/>
      <c r="Y759" s="55"/>
      <c r="Z759" s="55"/>
      <c r="AA759" s="399"/>
      <c r="AB759" s="399"/>
      <c r="AC759" s="55"/>
      <c r="AD759" s="55"/>
      <c r="AE759" s="55"/>
      <c r="AF759" s="55"/>
      <c r="AG759" s="55"/>
      <c r="AH759" s="55"/>
      <c r="AI759" s="55"/>
      <c r="AJ759" s="55"/>
      <c r="AK759" s="55"/>
    </row>
    <row r="760" spans="2:37" ht="15.75" customHeight="1">
      <c r="B760" s="55"/>
      <c r="C760" s="55"/>
      <c r="D760" s="55"/>
      <c r="E760" s="55"/>
      <c r="F760" s="55"/>
      <c r="G760" s="55"/>
      <c r="H760" s="399"/>
      <c r="I760" s="55"/>
      <c r="J760" s="55"/>
      <c r="K760" s="55"/>
      <c r="L760" s="399"/>
      <c r="M760" s="399"/>
      <c r="N760" s="55"/>
      <c r="O760" s="55"/>
      <c r="P760" s="55"/>
      <c r="Q760" s="399"/>
      <c r="R760" s="399"/>
      <c r="S760" s="55"/>
      <c r="T760" s="55"/>
      <c r="U760" s="55"/>
      <c r="V760" s="399"/>
      <c r="W760" s="399"/>
      <c r="X760" s="55"/>
      <c r="Y760" s="55"/>
      <c r="Z760" s="55"/>
      <c r="AA760" s="399"/>
      <c r="AB760" s="399"/>
      <c r="AC760" s="55"/>
      <c r="AD760" s="55"/>
      <c r="AE760" s="55"/>
      <c r="AF760" s="55"/>
      <c r="AG760" s="55"/>
      <c r="AH760" s="55"/>
      <c r="AI760" s="55"/>
      <c r="AJ760" s="55"/>
      <c r="AK760" s="55"/>
    </row>
    <row r="761" spans="2:37" ht="15.75" customHeight="1">
      <c r="B761" s="55"/>
      <c r="C761" s="55"/>
      <c r="D761" s="55"/>
      <c r="E761" s="55"/>
      <c r="F761" s="55"/>
      <c r="G761" s="55"/>
      <c r="H761" s="399"/>
      <c r="I761" s="55"/>
      <c r="J761" s="55"/>
      <c r="K761" s="55"/>
      <c r="L761" s="399"/>
      <c r="M761" s="399"/>
      <c r="N761" s="55"/>
      <c r="O761" s="55"/>
      <c r="P761" s="55"/>
      <c r="Q761" s="399"/>
      <c r="R761" s="399"/>
      <c r="S761" s="55"/>
      <c r="T761" s="55"/>
      <c r="U761" s="55"/>
      <c r="V761" s="399"/>
      <c r="W761" s="399"/>
      <c r="X761" s="55"/>
      <c r="Y761" s="55"/>
      <c r="Z761" s="55"/>
      <c r="AA761" s="399"/>
      <c r="AB761" s="399"/>
      <c r="AC761" s="55"/>
      <c r="AD761" s="55"/>
      <c r="AE761" s="55"/>
      <c r="AF761" s="55"/>
      <c r="AG761" s="55"/>
      <c r="AH761" s="55"/>
      <c r="AI761" s="55"/>
      <c r="AJ761" s="55"/>
      <c r="AK761" s="55"/>
    </row>
    <row r="762" spans="2:37" ht="15.75" customHeight="1">
      <c r="B762" s="55"/>
      <c r="C762" s="55"/>
      <c r="D762" s="55"/>
      <c r="E762" s="55"/>
      <c r="F762" s="55"/>
      <c r="G762" s="55"/>
      <c r="H762" s="399"/>
      <c r="I762" s="55"/>
      <c r="J762" s="55"/>
      <c r="K762" s="55"/>
      <c r="L762" s="399"/>
      <c r="M762" s="399"/>
      <c r="N762" s="55"/>
      <c r="O762" s="55"/>
      <c r="P762" s="55"/>
      <c r="Q762" s="399"/>
      <c r="R762" s="399"/>
      <c r="S762" s="55"/>
      <c r="T762" s="55"/>
      <c r="U762" s="55"/>
      <c r="V762" s="399"/>
      <c r="W762" s="399"/>
      <c r="X762" s="55"/>
      <c r="Y762" s="55"/>
      <c r="Z762" s="55"/>
      <c r="AA762" s="399"/>
      <c r="AB762" s="399"/>
      <c r="AC762" s="55"/>
      <c r="AD762" s="55"/>
      <c r="AE762" s="55"/>
      <c r="AF762" s="55"/>
      <c r="AG762" s="55"/>
      <c r="AH762" s="55"/>
      <c r="AI762" s="55"/>
      <c r="AJ762" s="55"/>
      <c r="AK762" s="55"/>
    </row>
    <row r="763" spans="2:37" ht="15.75" customHeight="1">
      <c r="B763" s="55"/>
      <c r="C763" s="55"/>
      <c r="D763" s="55"/>
      <c r="E763" s="55"/>
      <c r="F763" s="55"/>
      <c r="G763" s="55"/>
      <c r="H763" s="399"/>
      <c r="I763" s="55"/>
      <c r="J763" s="55"/>
      <c r="K763" s="55"/>
      <c r="L763" s="399"/>
      <c r="M763" s="399"/>
      <c r="N763" s="55"/>
      <c r="O763" s="55"/>
      <c r="P763" s="55"/>
      <c r="Q763" s="399"/>
      <c r="R763" s="399"/>
      <c r="S763" s="55"/>
      <c r="T763" s="55"/>
      <c r="U763" s="55"/>
      <c r="V763" s="399"/>
      <c r="W763" s="399"/>
      <c r="X763" s="55"/>
      <c r="Y763" s="55"/>
      <c r="Z763" s="55"/>
      <c r="AA763" s="399"/>
      <c r="AB763" s="399"/>
      <c r="AC763" s="55"/>
      <c r="AD763" s="55"/>
      <c r="AE763" s="55"/>
      <c r="AF763" s="55"/>
      <c r="AG763" s="55"/>
      <c r="AH763" s="55"/>
      <c r="AI763" s="55"/>
      <c r="AJ763" s="55"/>
      <c r="AK763" s="55"/>
    </row>
    <row r="764" spans="2:37" ht="15.75" customHeight="1">
      <c r="B764" s="55"/>
      <c r="C764" s="55"/>
      <c r="D764" s="55"/>
      <c r="E764" s="55"/>
      <c r="F764" s="55"/>
      <c r="G764" s="55"/>
      <c r="H764" s="399"/>
      <c r="I764" s="55"/>
      <c r="J764" s="55"/>
      <c r="K764" s="55"/>
      <c r="L764" s="399"/>
      <c r="M764" s="399"/>
      <c r="N764" s="55"/>
      <c r="O764" s="55"/>
      <c r="P764" s="55"/>
      <c r="Q764" s="399"/>
      <c r="R764" s="399"/>
      <c r="S764" s="55"/>
      <c r="T764" s="55"/>
      <c r="U764" s="55"/>
      <c r="V764" s="399"/>
      <c r="W764" s="399"/>
      <c r="X764" s="55"/>
      <c r="Y764" s="55"/>
      <c r="Z764" s="55"/>
      <c r="AA764" s="399"/>
      <c r="AB764" s="399"/>
      <c r="AC764" s="55"/>
      <c r="AD764" s="55"/>
      <c r="AE764" s="55"/>
      <c r="AF764" s="55"/>
      <c r="AG764" s="55"/>
      <c r="AH764" s="55"/>
      <c r="AI764" s="55"/>
      <c r="AJ764" s="55"/>
      <c r="AK764" s="55"/>
    </row>
    <row r="765" spans="2:37" ht="15.75" customHeight="1">
      <c r="B765" s="55"/>
      <c r="C765" s="55"/>
      <c r="D765" s="55"/>
      <c r="E765" s="55"/>
      <c r="F765" s="55"/>
      <c r="G765" s="55"/>
      <c r="H765" s="399"/>
      <c r="I765" s="55"/>
      <c r="J765" s="55"/>
      <c r="K765" s="55"/>
      <c r="L765" s="399"/>
      <c r="M765" s="399"/>
      <c r="N765" s="55"/>
      <c r="O765" s="55"/>
      <c r="P765" s="55"/>
      <c r="Q765" s="399"/>
      <c r="R765" s="399"/>
      <c r="S765" s="55"/>
      <c r="T765" s="55"/>
      <c r="U765" s="55"/>
      <c r="V765" s="399"/>
      <c r="W765" s="399"/>
      <c r="X765" s="55"/>
      <c r="Y765" s="55"/>
      <c r="Z765" s="55"/>
      <c r="AA765" s="399"/>
      <c r="AB765" s="399"/>
      <c r="AC765" s="55"/>
      <c r="AD765" s="55"/>
      <c r="AE765" s="55"/>
      <c r="AF765" s="55"/>
      <c r="AG765" s="55"/>
      <c r="AH765" s="55"/>
      <c r="AI765" s="55"/>
      <c r="AJ765" s="55"/>
      <c r="AK765" s="55"/>
    </row>
    <row r="766" spans="2:37" ht="15.75" customHeight="1">
      <c r="B766" s="55"/>
      <c r="C766" s="55"/>
      <c r="D766" s="55"/>
      <c r="E766" s="55"/>
      <c r="F766" s="55"/>
      <c r="G766" s="55"/>
      <c r="H766" s="399"/>
      <c r="I766" s="55"/>
      <c r="J766" s="55"/>
      <c r="K766" s="55"/>
      <c r="L766" s="399"/>
      <c r="M766" s="399"/>
      <c r="N766" s="55"/>
      <c r="O766" s="55"/>
      <c r="P766" s="55"/>
      <c r="Q766" s="399"/>
      <c r="R766" s="399"/>
      <c r="S766" s="55"/>
      <c r="T766" s="55"/>
      <c r="U766" s="55"/>
      <c r="V766" s="399"/>
      <c r="W766" s="399"/>
      <c r="X766" s="55"/>
      <c r="Y766" s="55"/>
      <c r="Z766" s="55"/>
      <c r="AA766" s="399"/>
      <c r="AB766" s="399"/>
      <c r="AC766" s="55"/>
      <c r="AD766" s="55"/>
      <c r="AE766" s="55"/>
      <c r="AF766" s="55"/>
      <c r="AG766" s="55"/>
      <c r="AH766" s="55"/>
      <c r="AI766" s="55"/>
      <c r="AJ766" s="55"/>
      <c r="AK766" s="55"/>
    </row>
    <row r="767" spans="2:37" ht="15.75" customHeight="1">
      <c r="B767" s="55"/>
      <c r="C767" s="55"/>
      <c r="D767" s="55"/>
      <c r="E767" s="55"/>
      <c r="F767" s="55"/>
      <c r="G767" s="55"/>
      <c r="H767" s="399"/>
      <c r="I767" s="55"/>
      <c r="J767" s="55"/>
      <c r="K767" s="55"/>
      <c r="L767" s="399"/>
      <c r="M767" s="399"/>
      <c r="N767" s="55"/>
      <c r="O767" s="55"/>
      <c r="P767" s="55"/>
      <c r="Q767" s="399"/>
      <c r="R767" s="399"/>
      <c r="S767" s="55"/>
      <c r="T767" s="55"/>
      <c r="U767" s="55"/>
      <c r="V767" s="399"/>
      <c r="W767" s="399"/>
      <c r="X767" s="55"/>
      <c r="Y767" s="55"/>
      <c r="Z767" s="55"/>
      <c r="AA767" s="399"/>
      <c r="AB767" s="399"/>
      <c r="AC767" s="55"/>
      <c r="AD767" s="55"/>
      <c r="AE767" s="55"/>
      <c r="AF767" s="55"/>
      <c r="AG767" s="55"/>
      <c r="AH767" s="55"/>
      <c r="AI767" s="55"/>
      <c r="AJ767" s="55"/>
      <c r="AK767" s="55"/>
    </row>
    <row r="768" spans="2:37" ht="15.75" customHeight="1">
      <c r="B768" s="55"/>
      <c r="C768" s="55"/>
      <c r="D768" s="55"/>
      <c r="E768" s="55"/>
      <c r="F768" s="55"/>
      <c r="G768" s="55"/>
      <c r="H768" s="399"/>
      <c r="I768" s="55"/>
      <c r="J768" s="55"/>
      <c r="K768" s="55"/>
      <c r="L768" s="399"/>
      <c r="M768" s="399"/>
      <c r="N768" s="55"/>
      <c r="O768" s="55"/>
      <c r="P768" s="55"/>
      <c r="Q768" s="399"/>
      <c r="R768" s="399"/>
      <c r="S768" s="55"/>
      <c r="T768" s="55"/>
      <c r="U768" s="55"/>
      <c r="V768" s="399"/>
      <c r="W768" s="399"/>
      <c r="X768" s="55"/>
      <c r="Y768" s="55"/>
      <c r="Z768" s="55"/>
      <c r="AA768" s="399"/>
      <c r="AB768" s="399"/>
      <c r="AC768" s="55"/>
      <c r="AD768" s="55"/>
      <c r="AE768" s="55"/>
      <c r="AF768" s="55"/>
      <c r="AG768" s="55"/>
      <c r="AH768" s="55"/>
      <c r="AI768" s="55"/>
      <c r="AJ768" s="55"/>
      <c r="AK768" s="55"/>
    </row>
    <row r="769" spans="2:37" ht="15.75" customHeight="1">
      <c r="B769" s="55"/>
      <c r="C769" s="55"/>
      <c r="D769" s="55"/>
      <c r="E769" s="55"/>
      <c r="F769" s="55"/>
      <c r="G769" s="55"/>
      <c r="H769" s="399"/>
      <c r="I769" s="55"/>
      <c r="J769" s="55"/>
      <c r="K769" s="55"/>
      <c r="L769" s="399"/>
      <c r="M769" s="399"/>
      <c r="N769" s="55"/>
      <c r="O769" s="55"/>
      <c r="P769" s="55"/>
      <c r="Q769" s="399"/>
      <c r="R769" s="399"/>
      <c r="S769" s="55"/>
      <c r="T769" s="55"/>
      <c r="U769" s="55"/>
      <c r="V769" s="399"/>
      <c r="W769" s="399"/>
      <c r="X769" s="55"/>
      <c r="Y769" s="55"/>
      <c r="Z769" s="55"/>
      <c r="AA769" s="399"/>
      <c r="AB769" s="399"/>
      <c r="AC769" s="55"/>
      <c r="AD769" s="55"/>
      <c r="AE769" s="55"/>
      <c r="AF769" s="55"/>
      <c r="AG769" s="55"/>
      <c r="AH769" s="55"/>
      <c r="AI769" s="55"/>
      <c r="AJ769" s="55"/>
      <c r="AK769" s="55"/>
    </row>
    <row r="770" spans="2:37" ht="15.75" customHeight="1">
      <c r="B770" s="55"/>
      <c r="C770" s="55"/>
      <c r="D770" s="55"/>
      <c r="E770" s="55"/>
      <c r="F770" s="55"/>
      <c r="G770" s="55"/>
      <c r="H770" s="399"/>
      <c r="I770" s="55"/>
      <c r="J770" s="55"/>
      <c r="K770" s="55"/>
      <c r="L770" s="399"/>
      <c r="M770" s="399"/>
      <c r="N770" s="55"/>
      <c r="O770" s="55"/>
      <c r="P770" s="55"/>
      <c r="Q770" s="399"/>
      <c r="R770" s="399"/>
      <c r="S770" s="55"/>
      <c r="T770" s="55"/>
      <c r="U770" s="55"/>
      <c r="V770" s="399"/>
      <c r="W770" s="399"/>
      <c r="X770" s="55"/>
      <c r="Y770" s="55"/>
      <c r="Z770" s="55"/>
      <c r="AA770" s="399"/>
      <c r="AB770" s="399"/>
      <c r="AC770" s="55"/>
      <c r="AD770" s="55"/>
      <c r="AE770" s="55"/>
      <c r="AF770" s="55"/>
      <c r="AG770" s="55"/>
      <c r="AH770" s="55"/>
      <c r="AI770" s="55"/>
      <c r="AJ770" s="55"/>
      <c r="AK770" s="55"/>
    </row>
    <row r="771" spans="2:37" ht="15.75" customHeight="1">
      <c r="B771" s="55"/>
      <c r="C771" s="55"/>
      <c r="D771" s="55"/>
      <c r="E771" s="55"/>
      <c r="F771" s="55"/>
      <c r="G771" s="55"/>
      <c r="H771" s="399"/>
      <c r="I771" s="55"/>
      <c r="J771" s="55"/>
      <c r="K771" s="55"/>
      <c r="L771" s="399"/>
      <c r="M771" s="399"/>
      <c r="N771" s="55"/>
      <c r="O771" s="55"/>
      <c r="P771" s="55"/>
      <c r="Q771" s="399"/>
      <c r="R771" s="399"/>
      <c r="S771" s="55"/>
      <c r="T771" s="55"/>
      <c r="U771" s="55"/>
      <c r="V771" s="399"/>
      <c r="W771" s="399"/>
      <c r="X771" s="55"/>
      <c r="Y771" s="55"/>
      <c r="Z771" s="55"/>
      <c r="AA771" s="399"/>
      <c r="AB771" s="399"/>
      <c r="AC771" s="55"/>
      <c r="AD771" s="55"/>
      <c r="AE771" s="55"/>
      <c r="AF771" s="55"/>
      <c r="AG771" s="55"/>
      <c r="AH771" s="55"/>
      <c r="AI771" s="55"/>
      <c r="AJ771" s="55"/>
      <c r="AK771" s="55"/>
    </row>
    <row r="772" spans="2:37" ht="15.75" customHeight="1">
      <c r="B772" s="55"/>
      <c r="C772" s="55"/>
      <c r="D772" s="55"/>
      <c r="E772" s="55"/>
      <c r="F772" s="55"/>
      <c r="G772" s="55"/>
      <c r="H772" s="399"/>
      <c r="I772" s="55"/>
      <c r="J772" s="55"/>
      <c r="K772" s="55"/>
      <c r="L772" s="399"/>
      <c r="M772" s="399"/>
      <c r="N772" s="55"/>
      <c r="O772" s="55"/>
      <c r="P772" s="55"/>
      <c r="Q772" s="399"/>
      <c r="R772" s="399"/>
      <c r="S772" s="55"/>
      <c r="T772" s="55"/>
      <c r="U772" s="55"/>
      <c r="V772" s="399"/>
      <c r="W772" s="399"/>
      <c r="X772" s="55"/>
      <c r="Y772" s="55"/>
      <c r="Z772" s="55"/>
      <c r="AA772" s="399"/>
      <c r="AB772" s="399"/>
      <c r="AC772" s="55"/>
      <c r="AD772" s="55"/>
      <c r="AE772" s="55"/>
      <c r="AF772" s="55"/>
      <c r="AG772" s="55"/>
      <c r="AH772" s="55"/>
      <c r="AI772" s="55"/>
      <c r="AJ772" s="55"/>
      <c r="AK772" s="55"/>
    </row>
    <row r="773" spans="2:37" ht="15.75" customHeight="1">
      <c r="B773" s="55"/>
      <c r="C773" s="55"/>
      <c r="D773" s="55"/>
      <c r="E773" s="55"/>
      <c r="F773" s="55"/>
      <c r="G773" s="55"/>
      <c r="H773" s="399"/>
      <c r="I773" s="55"/>
      <c r="J773" s="55"/>
      <c r="K773" s="55"/>
      <c r="L773" s="399"/>
      <c r="M773" s="399"/>
      <c r="N773" s="55"/>
      <c r="O773" s="55"/>
      <c r="P773" s="55"/>
      <c r="Q773" s="399"/>
      <c r="R773" s="399"/>
      <c r="S773" s="55"/>
      <c r="T773" s="55"/>
      <c r="U773" s="55"/>
      <c r="V773" s="399"/>
      <c r="W773" s="399"/>
      <c r="X773" s="55"/>
      <c r="Y773" s="55"/>
      <c r="Z773" s="55"/>
      <c r="AA773" s="399"/>
      <c r="AB773" s="399"/>
      <c r="AC773" s="55"/>
      <c r="AD773" s="55"/>
      <c r="AE773" s="55"/>
      <c r="AF773" s="55"/>
      <c r="AG773" s="55"/>
      <c r="AH773" s="55"/>
      <c r="AI773" s="55"/>
      <c r="AJ773" s="55"/>
      <c r="AK773" s="55"/>
    </row>
    <row r="774" spans="2:37" ht="15.75" customHeight="1">
      <c r="B774" s="55"/>
      <c r="C774" s="55"/>
      <c r="D774" s="55"/>
      <c r="E774" s="55"/>
      <c r="F774" s="55"/>
      <c r="G774" s="55"/>
      <c r="H774" s="399"/>
      <c r="I774" s="55"/>
      <c r="J774" s="55"/>
      <c r="K774" s="55"/>
      <c r="L774" s="399"/>
      <c r="M774" s="399"/>
      <c r="N774" s="55"/>
      <c r="O774" s="55"/>
      <c r="P774" s="55"/>
      <c r="Q774" s="399"/>
      <c r="R774" s="399"/>
      <c r="S774" s="55"/>
      <c r="T774" s="55"/>
      <c r="U774" s="55"/>
      <c r="V774" s="399"/>
      <c r="W774" s="399"/>
      <c r="X774" s="55"/>
      <c r="Y774" s="55"/>
      <c r="Z774" s="55"/>
      <c r="AA774" s="399"/>
      <c r="AB774" s="399"/>
      <c r="AC774" s="55"/>
      <c r="AD774" s="55"/>
      <c r="AE774" s="55"/>
      <c r="AF774" s="55"/>
      <c r="AG774" s="55"/>
      <c r="AH774" s="55"/>
      <c r="AI774" s="55"/>
      <c r="AJ774" s="55"/>
      <c r="AK774" s="55"/>
    </row>
    <row r="775" spans="2:37" ht="15.75" customHeight="1">
      <c r="B775" s="55"/>
      <c r="C775" s="55"/>
      <c r="D775" s="55"/>
      <c r="E775" s="55"/>
      <c r="F775" s="55"/>
      <c r="G775" s="55"/>
      <c r="H775" s="399"/>
      <c r="I775" s="55"/>
      <c r="J775" s="55"/>
      <c r="K775" s="55"/>
      <c r="L775" s="399"/>
      <c r="M775" s="399"/>
      <c r="N775" s="55"/>
      <c r="O775" s="55"/>
      <c r="P775" s="55"/>
      <c r="Q775" s="399"/>
      <c r="R775" s="399"/>
      <c r="S775" s="55"/>
      <c r="T775" s="55"/>
      <c r="U775" s="55"/>
      <c r="V775" s="399"/>
      <c r="W775" s="399"/>
      <c r="X775" s="55"/>
      <c r="Y775" s="55"/>
      <c r="Z775" s="55"/>
      <c r="AA775" s="399"/>
      <c r="AB775" s="399"/>
      <c r="AC775" s="55"/>
      <c r="AD775" s="55"/>
      <c r="AE775" s="55"/>
      <c r="AF775" s="55"/>
      <c r="AG775" s="55"/>
      <c r="AH775" s="55"/>
      <c r="AI775" s="55"/>
      <c r="AJ775" s="55"/>
      <c r="AK775" s="55"/>
    </row>
    <row r="776" spans="2:37" ht="15.75" customHeight="1">
      <c r="B776" s="55"/>
      <c r="C776" s="55"/>
      <c r="D776" s="55"/>
      <c r="E776" s="55"/>
      <c r="F776" s="55"/>
      <c r="G776" s="55"/>
      <c r="H776" s="399"/>
      <c r="I776" s="55"/>
      <c r="J776" s="55"/>
      <c r="K776" s="55"/>
      <c r="L776" s="399"/>
      <c r="M776" s="399"/>
      <c r="N776" s="55"/>
      <c r="O776" s="55"/>
      <c r="P776" s="55"/>
      <c r="Q776" s="399"/>
      <c r="R776" s="399"/>
      <c r="S776" s="55"/>
      <c r="T776" s="55"/>
      <c r="U776" s="55"/>
      <c r="V776" s="399"/>
      <c r="W776" s="399"/>
      <c r="X776" s="55"/>
      <c r="Y776" s="55"/>
      <c r="Z776" s="55"/>
      <c r="AA776" s="399"/>
      <c r="AB776" s="399"/>
      <c r="AC776" s="55"/>
      <c r="AD776" s="55"/>
      <c r="AE776" s="55"/>
      <c r="AF776" s="55"/>
      <c r="AG776" s="55"/>
      <c r="AH776" s="55"/>
      <c r="AI776" s="55"/>
      <c r="AJ776" s="55"/>
      <c r="AK776" s="55"/>
    </row>
    <row r="777" spans="2:37" ht="15.75" customHeight="1">
      <c r="B777" s="55"/>
      <c r="C777" s="55"/>
      <c r="D777" s="55"/>
      <c r="E777" s="55"/>
      <c r="F777" s="55"/>
      <c r="G777" s="55"/>
      <c r="H777" s="399"/>
      <c r="I777" s="55"/>
      <c r="J777" s="55"/>
      <c r="K777" s="55"/>
      <c r="L777" s="399"/>
      <c r="M777" s="399"/>
      <c r="N777" s="55"/>
      <c r="O777" s="55"/>
      <c r="P777" s="55"/>
      <c r="Q777" s="399"/>
      <c r="R777" s="399"/>
      <c r="S777" s="55"/>
      <c r="T777" s="55"/>
      <c r="U777" s="55"/>
      <c r="V777" s="399"/>
      <c r="W777" s="399"/>
      <c r="X777" s="55"/>
      <c r="Y777" s="55"/>
      <c r="Z777" s="55"/>
      <c r="AA777" s="399"/>
      <c r="AB777" s="399"/>
      <c r="AC777" s="55"/>
      <c r="AD777" s="55"/>
      <c r="AE777" s="55"/>
      <c r="AF777" s="55"/>
      <c r="AG777" s="55"/>
      <c r="AH777" s="55"/>
      <c r="AI777" s="55"/>
      <c r="AJ777" s="55"/>
      <c r="AK777" s="55"/>
    </row>
    <row r="778" spans="2:37" ht="15.75" customHeight="1">
      <c r="B778" s="55"/>
      <c r="C778" s="55"/>
      <c r="D778" s="55"/>
      <c r="E778" s="55"/>
      <c r="F778" s="55"/>
      <c r="G778" s="55"/>
      <c r="H778" s="399"/>
      <c r="I778" s="55"/>
      <c r="J778" s="55"/>
      <c r="K778" s="55"/>
      <c r="L778" s="399"/>
      <c r="M778" s="399"/>
      <c r="N778" s="55"/>
      <c r="O778" s="55"/>
      <c r="P778" s="55"/>
      <c r="Q778" s="399"/>
      <c r="R778" s="399"/>
      <c r="S778" s="55"/>
      <c r="T778" s="55"/>
      <c r="U778" s="55"/>
      <c r="V778" s="399"/>
      <c r="W778" s="399"/>
      <c r="X778" s="55"/>
      <c r="Y778" s="55"/>
      <c r="Z778" s="55"/>
      <c r="AA778" s="399"/>
      <c r="AB778" s="399"/>
      <c r="AC778" s="55"/>
      <c r="AD778" s="55"/>
      <c r="AE778" s="55"/>
      <c r="AF778" s="55"/>
      <c r="AG778" s="55"/>
      <c r="AH778" s="55"/>
      <c r="AI778" s="55"/>
      <c r="AJ778" s="55"/>
      <c r="AK778" s="55"/>
    </row>
    <row r="779" spans="2:37" ht="15.75" customHeight="1">
      <c r="B779" s="55"/>
      <c r="C779" s="55"/>
      <c r="D779" s="55"/>
      <c r="E779" s="55"/>
      <c r="F779" s="55"/>
      <c r="G779" s="55"/>
      <c r="H779" s="399"/>
      <c r="I779" s="55"/>
      <c r="J779" s="55"/>
      <c r="K779" s="55"/>
      <c r="L779" s="399"/>
      <c r="M779" s="399"/>
      <c r="N779" s="55"/>
      <c r="O779" s="55"/>
      <c r="P779" s="55"/>
      <c r="Q779" s="399"/>
      <c r="R779" s="399"/>
      <c r="S779" s="55"/>
      <c r="T779" s="55"/>
      <c r="U779" s="55"/>
      <c r="V779" s="399"/>
      <c r="W779" s="399"/>
      <c r="X779" s="55"/>
      <c r="Y779" s="55"/>
      <c r="Z779" s="55"/>
      <c r="AA779" s="399"/>
      <c r="AB779" s="399"/>
      <c r="AC779" s="55"/>
      <c r="AD779" s="55"/>
      <c r="AE779" s="55"/>
      <c r="AF779" s="55"/>
      <c r="AG779" s="55"/>
      <c r="AH779" s="55"/>
      <c r="AI779" s="55"/>
      <c r="AJ779" s="55"/>
      <c r="AK779" s="55"/>
    </row>
    <row r="780" spans="2:37" ht="15.75" customHeight="1">
      <c r="B780" s="55"/>
      <c r="C780" s="55"/>
      <c r="D780" s="55"/>
      <c r="E780" s="55"/>
      <c r="F780" s="55"/>
      <c r="G780" s="55"/>
      <c r="H780" s="399"/>
      <c r="I780" s="55"/>
      <c r="J780" s="55"/>
      <c r="K780" s="55"/>
      <c r="L780" s="399"/>
      <c r="M780" s="399"/>
      <c r="N780" s="55"/>
      <c r="O780" s="55"/>
      <c r="P780" s="55"/>
      <c r="Q780" s="399"/>
      <c r="R780" s="399"/>
      <c r="S780" s="55"/>
      <c r="T780" s="55"/>
      <c r="U780" s="55"/>
      <c r="V780" s="399"/>
      <c r="W780" s="399"/>
      <c r="X780" s="55"/>
      <c r="Y780" s="55"/>
      <c r="Z780" s="55"/>
      <c r="AA780" s="399"/>
      <c r="AB780" s="399"/>
      <c r="AC780" s="55"/>
      <c r="AD780" s="55"/>
      <c r="AE780" s="55"/>
      <c r="AF780" s="55"/>
      <c r="AG780" s="55"/>
      <c r="AH780" s="55"/>
      <c r="AI780" s="55"/>
      <c r="AJ780" s="55"/>
      <c r="AK780" s="55"/>
    </row>
    <row r="781" spans="2:37" ht="15.75" customHeight="1">
      <c r="B781" s="55"/>
      <c r="C781" s="55"/>
      <c r="D781" s="55"/>
      <c r="E781" s="55"/>
      <c r="F781" s="55"/>
      <c r="G781" s="55"/>
      <c r="H781" s="399"/>
      <c r="I781" s="55"/>
      <c r="J781" s="55"/>
      <c r="K781" s="55"/>
      <c r="L781" s="399"/>
      <c r="M781" s="399"/>
      <c r="N781" s="55"/>
      <c r="O781" s="55"/>
      <c r="P781" s="55"/>
      <c r="Q781" s="399"/>
      <c r="R781" s="399"/>
      <c r="S781" s="55"/>
      <c r="T781" s="55"/>
      <c r="U781" s="55"/>
      <c r="V781" s="399"/>
      <c r="W781" s="399"/>
      <c r="X781" s="55"/>
      <c r="Y781" s="55"/>
      <c r="Z781" s="55"/>
      <c r="AA781" s="399"/>
      <c r="AB781" s="399"/>
      <c r="AC781" s="55"/>
      <c r="AD781" s="55"/>
      <c r="AE781" s="55"/>
      <c r="AF781" s="55"/>
      <c r="AG781" s="55"/>
      <c r="AH781" s="55"/>
      <c r="AI781" s="55"/>
      <c r="AJ781" s="55"/>
      <c r="AK781" s="55"/>
    </row>
    <row r="782" spans="2:37" ht="15.75" customHeight="1">
      <c r="B782" s="55"/>
      <c r="C782" s="55"/>
      <c r="D782" s="55"/>
      <c r="E782" s="55"/>
      <c r="F782" s="55"/>
      <c r="G782" s="55"/>
      <c r="H782" s="399"/>
      <c r="I782" s="55"/>
      <c r="J782" s="55"/>
      <c r="K782" s="55"/>
      <c r="L782" s="399"/>
      <c r="M782" s="399"/>
      <c r="N782" s="55"/>
      <c r="O782" s="55"/>
      <c r="P782" s="55"/>
      <c r="Q782" s="399"/>
      <c r="R782" s="399"/>
      <c r="S782" s="55"/>
      <c r="T782" s="55"/>
      <c r="U782" s="55"/>
      <c r="V782" s="399"/>
      <c r="W782" s="399"/>
      <c r="X782" s="55"/>
      <c r="Y782" s="55"/>
      <c r="Z782" s="55"/>
      <c r="AA782" s="399"/>
      <c r="AB782" s="399"/>
      <c r="AC782" s="55"/>
      <c r="AD782" s="55"/>
      <c r="AE782" s="55"/>
      <c r="AF782" s="55"/>
      <c r="AG782" s="55"/>
      <c r="AH782" s="55"/>
      <c r="AI782" s="55"/>
      <c r="AJ782" s="55"/>
      <c r="AK782" s="55"/>
    </row>
    <row r="783" spans="2:37" ht="15.75" customHeight="1">
      <c r="B783" s="55"/>
      <c r="C783" s="55"/>
      <c r="D783" s="55"/>
      <c r="E783" s="55"/>
      <c r="F783" s="55"/>
      <c r="G783" s="55"/>
      <c r="H783" s="399"/>
      <c r="I783" s="55"/>
      <c r="J783" s="55"/>
      <c r="K783" s="55"/>
      <c r="L783" s="399"/>
      <c r="M783" s="399"/>
      <c r="N783" s="55"/>
      <c r="O783" s="55"/>
      <c r="P783" s="55"/>
      <c r="Q783" s="399"/>
      <c r="R783" s="399"/>
      <c r="S783" s="55"/>
      <c r="T783" s="55"/>
      <c r="U783" s="55"/>
      <c r="V783" s="399"/>
      <c r="W783" s="399"/>
      <c r="X783" s="55"/>
      <c r="Y783" s="55"/>
      <c r="Z783" s="55"/>
      <c r="AA783" s="399"/>
      <c r="AB783" s="399"/>
      <c r="AC783" s="55"/>
      <c r="AD783" s="55"/>
      <c r="AE783" s="55"/>
      <c r="AF783" s="55"/>
      <c r="AG783" s="55"/>
      <c r="AH783" s="55"/>
      <c r="AI783" s="55"/>
      <c r="AJ783" s="55"/>
      <c r="AK783" s="55"/>
    </row>
    <row r="784" spans="2:37" ht="15.75" customHeight="1">
      <c r="B784" s="55"/>
      <c r="C784" s="55"/>
      <c r="D784" s="55"/>
      <c r="E784" s="55"/>
      <c r="F784" s="55"/>
      <c r="G784" s="55"/>
      <c r="H784" s="399"/>
      <c r="I784" s="55"/>
      <c r="J784" s="55"/>
      <c r="K784" s="55"/>
      <c r="L784" s="399"/>
      <c r="M784" s="399"/>
      <c r="N784" s="55"/>
      <c r="O784" s="55"/>
      <c r="P784" s="55"/>
      <c r="Q784" s="399"/>
      <c r="R784" s="399"/>
      <c r="S784" s="55"/>
      <c r="T784" s="55"/>
      <c r="U784" s="55"/>
      <c r="V784" s="399"/>
      <c r="W784" s="399"/>
      <c r="X784" s="55"/>
      <c r="Y784" s="55"/>
      <c r="Z784" s="55"/>
      <c r="AA784" s="399"/>
      <c r="AB784" s="399"/>
      <c r="AC784" s="55"/>
      <c r="AD784" s="55"/>
      <c r="AE784" s="55"/>
      <c r="AF784" s="55"/>
      <c r="AG784" s="55"/>
      <c r="AH784" s="55"/>
      <c r="AI784" s="55"/>
      <c r="AJ784" s="55"/>
      <c r="AK784" s="55"/>
    </row>
    <row r="785" spans="2:37" ht="15.75" customHeight="1">
      <c r="B785" s="55"/>
      <c r="C785" s="55"/>
      <c r="D785" s="55"/>
      <c r="E785" s="55"/>
      <c r="F785" s="55"/>
      <c r="G785" s="55"/>
      <c r="H785" s="399"/>
      <c r="I785" s="55"/>
      <c r="J785" s="55"/>
      <c r="K785" s="55"/>
      <c r="L785" s="399"/>
      <c r="M785" s="399"/>
      <c r="N785" s="55"/>
      <c r="O785" s="55"/>
      <c r="P785" s="55"/>
      <c r="Q785" s="399"/>
      <c r="R785" s="399"/>
      <c r="S785" s="55"/>
      <c r="T785" s="55"/>
      <c r="U785" s="55"/>
      <c r="V785" s="399"/>
      <c r="W785" s="399"/>
      <c r="X785" s="55"/>
      <c r="Y785" s="55"/>
      <c r="Z785" s="55"/>
      <c r="AA785" s="399"/>
      <c r="AB785" s="399"/>
      <c r="AC785" s="55"/>
      <c r="AD785" s="55"/>
      <c r="AE785" s="55"/>
      <c r="AF785" s="55"/>
      <c r="AG785" s="55"/>
      <c r="AH785" s="55"/>
      <c r="AI785" s="55"/>
      <c r="AJ785" s="55"/>
      <c r="AK785" s="55"/>
    </row>
    <row r="786" spans="2:37" ht="15.75" customHeight="1">
      <c r="B786" s="55"/>
      <c r="C786" s="55"/>
      <c r="D786" s="55"/>
      <c r="E786" s="55"/>
      <c r="F786" s="55"/>
      <c r="G786" s="55"/>
      <c r="H786" s="399"/>
      <c r="I786" s="55"/>
      <c r="J786" s="55"/>
      <c r="K786" s="55"/>
      <c r="L786" s="399"/>
      <c r="M786" s="399"/>
      <c r="N786" s="55"/>
      <c r="O786" s="55"/>
      <c r="P786" s="55"/>
      <c r="Q786" s="399"/>
      <c r="R786" s="399"/>
      <c r="S786" s="55"/>
      <c r="T786" s="55"/>
      <c r="U786" s="55"/>
      <c r="V786" s="399"/>
      <c r="W786" s="399"/>
      <c r="X786" s="55"/>
      <c r="Y786" s="55"/>
      <c r="Z786" s="55"/>
      <c r="AA786" s="399"/>
      <c r="AB786" s="399"/>
      <c r="AC786" s="55"/>
      <c r="AD786" s="55"/>
      <c r="AE786" s="55"/>
      <c r="AF786" s="55"/>
      <c r="AG786" s="55"/>
      <c r="AH786" s="55"/>
      <c r="AI786" s="55"/>
      <c r="AJ786" s="55"/>
      <c r="AK786" s="55"/>
    </row>
    <row r="787" spans="2:37" ht="15.75" customHeight="1">
      <c r="B787" s="55"/>
      <c r="C787" s="55"/>
      <c r="D787" s="55"/>
      <c r="E787" s="55"/>
      <c r="F787" s="55"/>
      <c r="G787" s="55"/>
      <c r="H787" s="399"/>
      <c r="I787" s="55"/>
      <c r="J787" s="55"/>
      <c r="K787" s="55"/>
      <c r="L787" s="399"/>
      <c r="M787" s="399"/>
      <c r="N787" s="55"/>
      <c r="O787" s="55"/>
      <c r="P787" s="55"/>
      <c r="Q787" s="399"/>
      <c r="R787" s="399"/>
      <c r="S787" s="55"/>
      <c r="T787" s="55"/>
      <c r="U787" s="55"/>
      <c r="V787" s="399"/>
      <c r="W787" s="399"/>
      <c r="X787" s="55"/>
      <c r="Y787" s="55"/>
      <c r="Z787" s="55"/>
      <c r="AA787" s="399"/>
      <c r="AB787" s="399"/>
      <c r="AC787" s="55"/>
      <c r="AD787" s="55"/>
      <c r="AE787" s="55"/>
      <c r="AF787" s="55"/>
      <c r="AG787" s="55"/>
      <c r="AH787" s="55"/>
      <c r="AI787" s="55"/>
      <c r="AJ787" s="55"/>
      <c r="AK787" s="55"/>
    </row>
    <row r="788" spans="2:37" ht="15.75" customHeight="1">
      <c r="B788" s="55"/>
      <c r="C788" s="55"/>
      <c r="D788" s="55"/>
      <c r="E788" s="55"/>
      <c r="F788" s="55"/>
      <c r="G788" s="55"/>
      <c r="H788" s="399"/>
      <c r="I788" s="55"/>
      <c r="J788" s="55"/>
      <c r="K788" s="55"/>
      <c r="L788" s="399"/>
      <c r="M788" s="399"/>
      <c r="N788" s="55"/>
      <c r="O788" s="55"/>
      <c r="P788" s="55"/>
      <c r="Q788" s="399"/>
      <c r="R788" s="399"/>
      <c r="S788" s="55"/>
      <c r="T788" s="55"/>
      <c r="U788" s="55"/>
      <c r="V788" s="399"/>
      <c r="W788" s="399"/>
      <c r="X788" s="55"/>
      <c r="Y788" s="55"/>
      <c r="Z788" s="55"/>
      <c r="AA788" s="399"/>
      <c r="AB788" s="399"/>
      <c r="AC788" s="55"/>
      <c r="AD788" s="55"/>
      <c r="AE788" s="55"/>
      <c r="AF788" s="55"/>
      <c r="AG788" s="55"/>
      <c r="AH788" s="55"/>
      <c r="AI788" s="55"/>
      <c r="AJ788" s="55"/>
      <c r="AK788" s="55"/>
    </row>
    <row r="789" spans="2:37" ht="15.75" customHeight="1">
      <c r="B789" s="55"/>
      <c r="C789" s="55"/>
      <c r="D789" s="55"/>
      <c r="E789" s="55"/>
      <c r="F789" s="55"/>
      <c r="G789" s="55"/>
      <c r="H789" s="399"/>
      <c r="I789" s="55"/>
      <c r="J789" s="55"/>
      <c r="K789" s="55"/>
      <c r="L789" s="399"/>
      <c r="M789" s="399"/>
      <c r="N789" s="55"/>
      <c r="O789" s="55"/>
      <c r="P789" s="55"/>
      <c r="Q789" s="399"/>
      <c r="R789" s="399"/>
      <c r="S789" s="55"/>
      <c r="T789" s="55"/>
      <c r="U789" s="55"/>
      <c r="V789" s="399"/>
      <c r="W789" s="399"/>
      <c r="X789" s="55"/>
      <c r="Y789" s="55"/>
      <c r="Z789" s="55"/>
      <c r="AA789" s="399"/>
      <c r="AB789" s="399"/>
      <c r="AC789" s="55"/>
      <c r="AD789" s="55"/>
      <c r="AE789" s="55"/>
      <c r="AF789" s="55"/>
      <c r="AG789" s="55"/>
      <c r="AH789" s="55"/>
      <c r="AI789" s="55"/>
      <c r="AJ789" s="55"/>
      <c r="AK789" s="55"/>
    </row>
    <row r="790" spans="2:37" ht="15.75" customHeight="1">
      <c r="B790" s="55"/>
      <c r="C790" s="55"/>
      <c r="D790" s="55"/>
      <c r="E790" s="55"/>
      <c r="F790" s="55"/>
      <c r="G790" s="55"/>
      <c r="H790" s="399"/>
      <c r="I790" s="55"/>
      <c r="J790" s="55"/>
      <c r="K790" s="55"/>
      <c r="L790" s="399"/>
      <c r="M790" s="399"/>
      <c r="N790" s="55"/>
      <c r="O790" s="55"/>
      <c r="P790" s="55"/>
      <c r="Q790" s="399"/>
      <c r="R790" s="399"/>
      <c r="S790" s="55"/>
      <c r="T790" s="55"/>
      <c r="U790" s="55"/>
      <c r="V790" s="399"/>
      <c r="W790" s="399"/>
      <c r="X790" s="55"/>
      <c r="Y790" s="55"/>
      <c r="Z790" s="55"/>
      <c r="AA790" s="399"/>
      <c r="AB790" s="399"/>
      <c r="AC790" s="55"/>
      <c r="AD790" s="55"/>
      <c r="AE790" s="55"/>
      <c r="AF790" s="55"/>
      <c r="AG790" s="55"/>
      <c r="AH790" s="55"/>
      <c r="AI790" s="55"/>
      <c r="AJ790" s="55"/>
      <c r="AK790" s="55"/>
    </row>
    <row r="791" spans="2:37" ht="15.75" customHeight="1">
      <c r="B791" s="55"/>
      <c r="C791" s="55"/>
      <c r="D791" s="55"/>
      <c r="E791" s="55"/>
      <c r="F791" s="55"/>
      <c r="G791" s="55"/>
      <c r="H791" s="399"/>
      <c r="I791" s="55"/>
      <c r="J791" s="55"/>
      <c r="K791" s="55"/>
      <c r="L791" s="399"/>
      <c r="M791" s="399"/>
      <c r="N791" s="55"/>
      <c r="O791" s="55"/>
      <c r="P791" s="55"/>
      <c r="Q791" s="399"/>
      <c r="R791" s="399"/>
      <c r="S791" s="55"/>
      <c r="T791" s="55"/>
      <c r="U791" s="55"/>
      <c r="V791" s="399"/>
      <c r="W791" s="399"/>
      <c r="X791" s="55"/>
      <c r="Y791" s="55"/>
      <c r="Z791" s="55"/>
      <c r="AA791" s="399"/>
      <c r="AB791" s="399"/>
      <c r="AC791" s="55"/>
      <c r="AD791" s="55"/>
      <c r="AE791" s="55"/>
      <c r="AF791" s="55"/>
      <c r="AG791" s="55"/>
      <c r="AH791" s="55"/>
      <c r="AI791" s="55"/>
      <c r="AJ791" s="55"/>
      <c r="AK791" s="55"/>
    </row>
    <row r="792" spans="2:37" ht="15.75" customHeight="1">
      <c r="B792" s="55"/>
      <c r="C792" s="55"/>
      <c r="D792" s="55"/>
      <c r="E792" s="55"/>
      <c r="F792" s="55"/>
      <c r="G792" s="55"/>
      <c r="H792" s="399"/>
      <c r="I792" s="55"/>
      <c r="J792" s="55"/>
      <c r="K792" s="55"/>
      <c r="L792" s="399"/>
      <c r="M792" s="399"/>
      <c r="N792" s="55"/>
      <c r="O792" s="55"/>
      <c r="P792" s="55"/>
      <c r="Q792" s="399"/>
      <c r="R792" s="399"/>
      <c r="S792" s="55"/>
      <c r="T792" s="55"/>
      <c r="U792" s="55"/>
      <c r="V792" s="399"/>
      <c r="W792" s="399"/>
      <c r="X792" s="55"/>
      <c r="Y792" s="55"/>
      <c r="Z792" s="55"/>
      <c r="AA792" s="399"/>
      <c r="AB792" s="399"/>
      <c r="AC792" s="55"/>
      <c r="AD792" s="55"/>
      <c r="AE792" s="55"/>
      <c r="AF792" s="55"/>
      <c r="AG792" s="55"/>
      <c r="AH792" s="55"/>
      <c r="AI792" s="55"/>
      <c r="AJ792" s="55"/>
      <c r="AK792" s="55"/>
    </row>
    <row r="793" spans="2:37" ht="15.75" customHeight="1">
      <c r="B793" s="55"/>
      <c r="C793" s="55"/>
      <c r="D793" s="55"/>
      <c r="E793" s="55"/>
      <c r="F793" s="55"/>
      <c r="G793" s="55"/>
      <c r="H793" s="399"/>
      <c r="I793" s="55"/>
      <c r="J793" s="55"/>
      <c r="K793" s="55"/>
      <c r="L793" s="399"/>
      <c r="M793" s="399"/>
      <c r="N793" s="55"/>
      <c r="O793" s="55"/>
      <c r="P793" s="55"/>
      <c r="Q793" s="399"/>
      <c r="R793" s="399"/>
      <c r="S793" s="55"/>
      <c r="T793" s="55"/>
      <c r="U793" s="55"/>
      <c r="V793" s="399"/>
      <c r="W793" s="399"/>
      <c r="X793" s="55"/>
      <c r="Y793" s="55"/>
      <c r="Z793" s="55"/>
      <c r="AA793" s="399"/>
      <c r="AB793" s="399"/>
      <c r="AC793" s="55"/>
      <c r="AD793" s="55"/>
      <c r="AE793" s="55"/>
      <c r="AF793" s="55"/>
      <c r="AG793" s="55"/>
      <c r="AH793" s="55"/>
      <c r="AI793" s="55"/>
      <c r="AJ793" s="55"/>
      <c r="AK793" s="55"/>
    </row>
    <row r="794" spans="2:37" ht="15.75" customHeight="1">
      <c r="B794" s="55"/>
      <c r="C794" s="55"/>
      <c r="D794" s="55"/>
      <c r="E794" s="55"/>
      <c r="F794" s="55"/>
      <c r="G794" s="55"/>
      <c r="H794" s="399"/>
      <c r="I794" s="55"/>
      <c r="J794" s="55"/>
      <c r="K794" s="55"/>
      <c r="L794" s="399"/>
      <c r="M794" s="399"/>
      <c r="N794" s="55"/>
      <c r="O794" s="55"/>
      <c r="P794" s="55"/>
      <c r="Q794" s="399"/>
      <c r="R794" s="399"/>
      <c r="S794" s="55"/>
      <c r="T794" s="55"/>
      <c r="U794" s="55"/>
      <c r="V794" s="399"/>
      <c r="W794" s="399"/>
      <c r="X794" s="55"/>
      <c r="Y794" s="55"/>
      <c r="Z794" s="55"/>
      <c r="AA794" s="399"/>
      <c r="AB794" s="399"/>
      <c r="AC794" s="55"/>
      <c r="AD794" s="55"/>
      <c r="AE794" s="55"/>
      <c r="AF794" s="55"/>
      <c r="AG794" s="55"/>
      <c r="AH794" s="55"/>
      <c r="AI794" s="55"/>
      <c r="AJ794" s="55"/>
      <c r="AK794" s="55"/>
    </row>
    <row r="795" spans="2:37" ht="15.75" customHeight="1">
      <c r="B795" s="55"/>
      <c r="C795" s="55"/>
      <c r="D795" s="55"/>
      <c r="E795" s="55"/>
      <c r="F795" s="55"/>
      <c r="G795" s="55"/>
      <c r="H795" s="399"/>
      <c r="I795" s="55"/>
      <c r="J795" s="55"/>
      <c r="K795" s="55"/>
      <c r="L795" s="399"/>
      <c r="M795" s="399"/>
      <c r="N795" s="55"/>
      <c r="O795" s="55"/>
      <c r="P795" s="55"/>
      <c r="Q795" s="399"/>
      <c r="R795" s="399"/>
      <c r="S795" s="55"/>
      <c r="T795" s="55"/>
      <c r="U795" s="55"/>
      <c r="V795" s="399"/>
      <c r="W795" s="399"/>
      <c r="X795" s="55"/>
      <c r="Y795" s="55"/>
      <c r="Z795" s="55"/>
      <c r="AA795" s="399"/>
      <c r="AB795" s="399"/>
      <c r="AC795" s="55"/>
      <c r="AD795" s="55"/>
      <c r="AE795" s="55"/>
      <c r="AF795" s="55"/>
      <c r="AG795" s="55"/>
      <c r="AH795" s="55"/>
      <c r="AI795" s="55"/>
      <c r="AJ795" s="55"/>
      <c r="AK795" s="55"/>
    </row>
    <row r="796" spans="2:37" ht="15.75" customHeight="1">
      <c r="B796" s="55"/>
      <c r="C796" s="55"/>
      <c r="D796" s="55"/>
      <c r="E796" s="55"/>
      <c r="F796" s="55"/>
      <c r="G796" s="55"/>
      <c r="H796" s="399"/>
      <c r="I796" s="55"/>
      <c r="J796" s="55"/>
      <c r="K796" s="55"/>
      <c r="L796" s="399"/>
      <c r="M796" s="399"/>
      <c r="N796" s="55"/>
      <c r="O796" s="55"/>
      <c r="P796" s="55"/>
      <c r="Q796" s="399"/>
      <c r="R796" s="399"/>
      <c r="S796" s="55"/>
      <c r="T796" s="55"/>
      <c r="U796" s="55"/>
      <c r="V796" s="399"/>
      <c r="W796" s="399"/>
      <c r="X796" s="55"/>
      <c r="Y796" s="55"/>
      <c r="Z796" s="55"/>
      <c r="AA796" s="399"/>
      <c r="AB796" s="399"/>
      <c r="AC796" s="55"/>
      <c r="AD796" s="55"/>
      <c r="AE796" s="55"/>
      <c r="AF796" s="55"/>
      <c r="AG796" s="55"/>
      <c r="AH796" s="55"/>
      <c r="AI796" s="55"/>
      <c r="AJ796" s="55"/>
      <c r="AK796" s="55"/>
    </row>
    <row r="797" spans="2:37" ht="15.75" customHeight="1">
      <c r="B797" s="55"/>
      <c r="C797" s="55"/>
      <c r="D797" s="55"/>
      <c r="E797" s="55"/>
      <c r="F797" s="55"/>
      <c r="G797" s="55"/>
      <c r="H797" s="399"/>
      <c r="I797" s="55"/>
      <c r="J797" s="55"/>
      <c r="K797" s="55"/>
      <c r="L797" s="399"/>
      <c r="M797" s="399"/>
      <c r="N797" s="55"/>
      <c r="O797" s="55"/>
      <c r="P797" s="55"/>
      <c r="Q797" s="399"/>
      <c r="R797" s="399"/>
      <c r="S797" s="55"/>
      <c r="T797" s="55"/>
      <c r="U797" s="55"/>
      <c r="V797" s="399"/>
      <c r="W797" s="399"/>
      <c r="X797" s="55"/>
      <c r="Y797" s="55"/>
      <c r="Z797" s="55"/>
      <c r="AA797" s="399"/>
      <c r="AB797" s="399"/>
      <c r="AC797" s="55"/>
      <c r="AD797" s="55"/>
      <c r="AE797" s="55"/>
      <c r="AF797" s="55"/>
      <c r="AG797" s="55"/>
      <c r="AH797" s="55"/>
      <c r="AI797" s="55"/>
      <c r="AJ797" s="55"/>
      <c r="AK797" s="55"/>
    </row>
    <row r="798" spans="2:37" ht="15.75" customHeight="1">
      <c r="B798" s="55"/>
      <c r="C798" s="55"/>
      <c r="D798" s="55"/>
      <c r="E798" s="55"/>
      <c r="F798" s="55"/>
      <c r="G798" s="55"/>
      <c r="H798" s="399"/>
      <c r="I798" s="55"/>
      <c r="J798" s="55"/>
      <c r="K798" s="55"/>
      <c r="L798" s="399"/>
      <c r="M798" s="399"/>
      <c r="N798" s="55"/>
      <c r="O798" s="55"/>
      <c r="P798" s="55"/>
      <c r="Q798" s="399"/>
      <c r="R798" s="399"/>
      <c r="S798" s="55"/>
      <c r="T798" s="55"/>
      <c r="U798" s="55"/>
      <c r="V798" s="399"/>
      <c r="W798" s="399"/>
      <c r="X798" s="55"/>
      <c r="Y798" s="55"/>
      <c r="Z798" s="55"/>
      <c r="AA798" s="399"/>
      <c r="AB798" s="399"/>
      <c r="AC798" s="55"/>
      <c r="AD798" s="55"/>
      <c r="AE798" s="55"/>
      <c r="AF798" s="55"/>
      <c r="AG798" s="55"/>
      <c r="AH798" s="55"/>
      <c r="AI798" s="55"/>
      <c r="AJ798" s="55"/>
      <c r="AK798" s="55"/>
    </row>
    <row r="799" spans="2:37" ht="15.75" customHeight="1">
      <c r="B799" s="55"/>
      <c r="C799" s="55"/>
      <c r="D799" s="55"/>
      <c r="E799" s="55"/>
      <c r="F799" s="55"/>
      <c r="G799" s="55"/>
      <c r="H799" s="399"/>
      <c r="I799" s="55"/>
      <c r="J799" s="55"/>
      <c r="K799" s="55"/>
      <c r="L799" s="399"/>
      <c r="M799" s="399"/>
      <c r="N799" s="55"/>
      <c r="O799" s="55"/>
      <c r="P799" s="55"/>
      <c r="Q799" s="399"/>
      <c r="R799" s="399"/>
      <c r="S799" s="55"/>
      <c r="T799" s="55"/>
      <c r="U799" s="55"/>
      <c r="V799" s="399"/>
      <c r="W799" s="399"/>
      <c r="X799" s="55"/>
      <c r="Y799" s="55"/>
      <c r="Z799" s="55"/>
      <c r="AA799" s="399"/>
      <c r="AB799" s="399"/>
      <c r="AC799" s="55"/>
      <c r="AD799" s="55"/>
      <c r="AE799" s="55"/>
      <c r="AF799" s="55"/>
      <c r="AG799" s="55"/>
      <c r="AH799" s="55"/>
      <c r="AI799" s="55"/>
      <c r="AJ799" s="55"/>
      <c r="AK799" s="55"/>
    </row>
    <row r="800" spans="2:37" ht="15.75" customHeight="1">
      <c r="B800" s="55"/>
      <c r="C800" s="55"/>
      <c r="D800" s="55"/>
      <c r="E800" s="55"/>
      <c r="F800" s="55"/>
      <c r="G800" s="55"/>
      <c r="H800" s="399"/>
      <c r="I800" s="55"/>
      <c r="J800" s="55"/>
      <c r="K800" s="55"/>
      <c r="L800" s="399"/>
      <c r="M800" s="399"/>
      <c r="N800" s="55"/>
      <c r="O800" s="55"/>
      <c r="P800" s="55"/>
      <c r="Q800" s="399"/>
      <c r="R800" s="399"/>
      <c r="S800" s="55"/>
      <c r="T800" s="55"/>
      <c r="U800" s="55"/>
      <c r="V800" s="399"/>
      <c r="W800" s="399"/>
      <c r="X800" s="55"/>
      <c r="Y800" s="55"/>
      <c r="Z800" s="55"/>
      <c r="AA800" s="399"/>
      <c r="AB800" s="399"/>
      <c r="AC800" s="55"/>
      <c r="AD800" s="55"/>
      <c r="AE800" s="55"/>
      <c r="AF800" s="55"/>
      <c r="AG800" s="55"/>
      <c r="AH800" s="55"/>
      <c r="AI800" s="55"/>
      <c r="AJ800" s="55"/>
      <c r="AK800" s="55"/>
    </row>
    <row r="801" spans="2:37" ht="15.75" customHeight="1">
      <c r="B801" s="55"/>
      <c r="C801" s="55"/>
      <c r="D801" s="55"/>
      <c r="E801" s="55"/>
      <c r="F801" s="55"/>
      <c r="G801" s="55"/>
      <c r="H801" s="399"/>
      <c r="I801" s="55"/>
      <c r="J801" s="55"/>
      <c r="K801" s="55"/>
      <c r="L801" s="399"/>
      <c r="M801" s="399"/>
      <c r="N801" s="55"/>
      <c r="O801" s="55"/>
      <c r="P801" s="55"/>
      <c r="Q801" s="399"/>
      <c r="R801" s="399"/>
      <c r="S801" s="55"/>
      <c r="T801" s="55"/>
      <c r="U801" s="55"/>
      <c r="V801" s="399"/>
      <c r="W801" s="399"/>
      <c r="X801" s="55"/>
      <c r="Y801" s="55"/>
      <c r="Z801" s="55"/>
      <c r="AA801" s="399"/>
      <c r="AB801" s="399"/>
      <c r="AC801" s="55"/>
      <c r="AD801" s="55"/>
      <c r="AE801" s="55"/>
      <c r="AF801" s="55"/>
      <c r="AG801" s="55"/>
      <c r="AH801" s="55"/>
      <c r="AI801" s="55"/>
      <c r="AJ801" s="55"/>
      <c r="AK801" s="55"/>
    </row>
    <row r="802" spans="2:37" ht="15.75" customHeight="1">
      <c r="B802" s="55"/>
      <c r="C802" s="55"/>
      <c r="D802" s="55"/>
      <c r="E802" s="55"/>
      <c r="F802" s="55"/>
      <c r="G802" s="55"/>
      <c r="H802" s="399"/>
      <c r="I802" s="55"/>
      <c r="J802" s="55"/>
      <c r="K802" s="55"/>
      <c r="L802" s="399"/>
      <c r="M802" s="399"/>
      <c r="N802" s="55"/>
      <c r="O802" s="55"/>
      <c r="P802" s="55"/>
      <c r="Q802" s="399"/>
      <c r="R802" s="399"/>
      <c r="S802" s="55"/>
      <c r="T802" s="55"/>
      <c r="U802" s="55"/>
      <c r="V802" s="399"/>
      <c r="W802" s="399"/>
      <c r="X802" s="55"/>
      <c r="Y802" s="55"/>
      <c r="Z802" s="55"/>
      <c r="AA802" s="399"/>
      <c r="AB802" s="399"/>
      <c r="AC802" s="55"/>
      <c r="AD802" s="55"/>
      <c r="AE802" s="55"/>
      <c r="AF802" s="55"/>
      <c r="AG802" s="55"/>
      <c r="AH802" s="55"/>
      <c r="AI802" s="55"/>
      <c r="AJ802" s="55"/>
      <c r="AK802" s="55"/>
    </row>
    <row r="803" spans="2:37" ht="15.75" customHeight="1">
      <c r="B803" s="55"/>
      <c r="C803" s="55"/>
      <c r="D803" s="55"/>
      <c r="E803" s="55"/>
      <c r="F803" s="55"/>
      <c r="G803" s="55"/>
      <c r="H803" s="399"/>
      <c r="I803" s="55"/>
      <c r="J803" s="55"/>
      <c r="K803" s="55"/>
      <c r="L803" s="399"/>
      <c r="M803" s="399"/>
      <c r="N803" s="55"/>
      <c r="O803" s="55"/>
      <c r="P803" s="55"/>
      <c r="Q803" s="399"/>
      <c r="R803" s="399"/>
      <c r="S803" s="55"/>
      <c r="T803" s="55"/>
      <c r="U803" s="55"/>
      <c r="V803" s="399"/>
      <c r="W803" s="399"/>
      <c r="X803" s="55"/>
      <c r="Y803" s="55"/>
      <c r="Z803" s="55"/>
      <c r="AA803" s="399"/>
      <c r="AB803" s="399"/>
      <c r="AC803" s="55"/>
      <c r="AD803" s="55"/>
      <c r="AE803" s="55"/>
      <c r="AF803" s="55"/>
      <c r="AG803" s="55"/>
      <c r="AH803" s="55"/>
      <c r="AI803" s="55"/>
      <c r="AJ803" s="55"/>
      <c r="AK803" s="55"/>
    </row>
    <row r="804" spans="2:37" ht="15.75" customHeight="1">
      <c r="B804" s="55"/>
      <c r="C804" s="55"/>
      <c r="D804" s="55"/>
      <c r="E804" s="55"/>
      <c r="F804" s="55"/>
      <c r="G804" s="55"/>
      <c r="H804" s="399"/>
      <c r="I804" s="55"/>
      <c r="J804" s="55"/>
      <c r="K804" s="55"/>
      <c r="L804" s="399"/>
      <c r="M804" s="399"/>
      <c r="N804" s="55"/>
      <c r="O804" s="55"/>
      <c r="P804" s="55"/>
      <c r="Q804" s="399"/>
      <c r="R804" s="399"/>
      <c r="S804" s="55"/>
      <c r="T804" s="55"/>
      <c r="U804" s="55"/>
      <c r="V804" s="399"/>
      <c r="W804" s="399"/>
      <c r="X804" s="55"/>
      <c r="Y804" s="55"/>
      <c r="Z804" s="55"/>
      <c r="AA804" s="399"/>
      <c r="AB804" s="399"/>
      <c r="AC804" s="55"/>
      <c r="AD804" s="55"/>
      <c r="AE804" s="55"/>
      <c r="AF804" s="55"/>
      <c r="AG804" s="55"/>
      <c r="AH804" s="55"/>
      <c r="AI804" s="55"/>
      <c r="AJ804" s="55"/>
      <c r="AK804" s="55"/>
    </row>
    <row r="805" spans="2:37" ht="15.75" customHeight="1">
      <c r="B805" s="55"/>
      <c r="C805" s="55"/>
      <c r="D805" s="55"/>
      <c r="E805" s="55"/>
      <c r="F805" s="55"/>
      <c r="G805" s="55"/>
      <c r="H805" s="399"/>
      <c r="I805" s="55"/>
      <c r="J805" s="55"/>
      <c r="K805" s="55"/>
      <c r="L805" s="399"/>
      <c r="M805" s="399"/>
      <c r="N805" s="55"/>
      <c r="O805" s="55"/>
      <c r="P805" s="55"/>
      <c r="Q805" s="399"/>
      <c r="R805" s="399"/>
      <c r="S805" s="55"/>
      <c r="T805" s="55"/>
      <c r="U805" s="55"/>
      <c r="V805" s="399"/>
      <c r="W805" s="399"/>
      <c r="X805" s="55"/>
      <c r="Y805" s="55"/>
      <c r="Z805" s="55"/>
      <c r="AA805" s="399"/>
      <c r="AB805" s="399"/>
      <c r="AC805" s="55"/>
      <c r="AD805" s="55"/>
      <c r="AE805" s="55"/>
      <c r="AF805" s="55"/>
      <c r="AG805" s="55"/>
      <c r="AH805" s="55"/>
      <c r="AI805" s="55"/>
      <c r="AJ805" s="55"/>
      <c r="AK805" s="55"/>
    </row>
    <row r="806" spans="2:37" ht="15.75" customHeight="1">
      <c r="B806" s="55"/>
      <c r="C806" s="55"/>
      <c r="D806" s="55"/>
      <c r="E806" s="55"/>
      <c r="F806" s="55"/>
      <c r="G806" s="55"/>
      <c r="H806" s="399"/>
      <c r="I806" s="55"/>
      <c r="J806" s="55"/>
      <c r="K806" s="55"/>
      <c r="L806" s="399"/>
      <c r="M806" s="399"/>
      <c r="N806" s="55"/>
      <c r="O806" s="55"/>
      <c r="P806" s="55"/>
      <c r="Q806" s="399"/>
      <c r="R806" s="399"/>
      <c r="S806" s="55"/>
      <c r="T806" s="55"/>
      <c r="U806" s="55"/>
      <c r="V806" s="399"/>
      <c r="W806" s="399"/>
      <c r="X806" s="55"/>
      <c r="Y806" s="55"/>
      <c r="Z806" s="55"/>
      <c r="AA806" s="399"/>
      <c r="AB806" s="399"/>
      <c r="AC806" s="55"/>
      <c r="AD806" s="55"/>
      <c r="AE806" s="55"/>
      <c r="AF806" s="55"/>
      <c r="AG806" s="55"/>
      <c r="AH806" s="55"/>
      <c r="AI806" s="55"/>
      <c r="AJ806" s="55"/>
      <c r="AK806" s="55"/>
    </row>
    <row r="807" spans="2:37" ht="15.75" customHeight="1">
      <c r="B807" s="55"/>
      <c r="C807" s="55"/>
      <c r="D807" s="55"/>
      <c r="E807" s="55"/>
      <c r="F807" s="55"/>
      <c r="G807" s="55"/>
      <c r="H807" s="399"/>
      <c r="I807" s="55"/>
      <c r="J807" s="55"/>
      <c r="K807" s="55"/>
      <c r="L807" s="399"/>
      <c r="M807" s="399"/>
      <c r="N807" s="55"/>
      <c r="O807" s="55"/>
      <c r="P807" s="55"/>
      <c r="Q807" s="399"/>
      <c r="R807" s="399"/>
      <c r="S807" s="55"/>
      <c r="T807" s="55"/>
      <c r="U807" s="55"/>
      <c r="V807" s="399"/>
      <c r="W807" s="399"/>
      <c r="X807" s="55"/>
      <c r="Y807" s="55"/>
      <c r="Z807" s="55"/>
      <c r="AA807" s="399"/>
      <c r="AB807" s="399"/>
      <c r="AC807" s="55"/>
      <c r="AD807" s="55"/>
      <c r="AE807" s="55"/>
      <c r="AF807" s="55"/>
      <c r="AG807" s="55"/>
      <c r="AH807" s="55"/>
      <c r="AI807" s="55"/>
      <c r="AJ807" s="55"/>
      <c r="AK807" s="55"/>
    </row>
    <row r="808" spans="2:37" ht="15.75" customHeight="1">
      <c r="B808" s="55"/>
      <c r="C808" s="55"/>
      <c r="D808" s="55"/>
      <c r="E808" s="55"/>
      <c r="F808" s="55"/>
      <c r="G808" s="55"/>
      <c r="H808" s="399"/>
      <c r="I808" s="55"/>
      <c r="J808" s="55"/>
      <c r="K808" s="55"/>
      <c r="L808" s="399"/>
      <c r="M808" s="399"/>
      <c r="N808" s="55"/>
      <c r="O808" s="55"/>
      <c r="P808" s="55"/>
      <c r="Q808" s="399"/>
      <c r="R808" s="399"/>
      <c r="S808" s="55"/>
      <c r="T808" s="55"/>
      <c r="U808" s="55"/>
      <c r="V808" s="399"/>
      <c r="W808" s="399"/>
      <c r="X808" s="55"/>
      <c r="Y808" s="55"/>
      <c r="Z808" s="55"/>
      <c r="AA808" s="399"/>
      <c r="AB808" s="399"/>
      <c r="AC808" s="55"/>
      <c r="AD808" s="55"/>
      <c r="AE808" s="55"/>
      <c r="AF808" s="55"/>
      <c r="AG808" s="55"/>
      <c r="AH808" s="55"/>
      <c r="AI808" s="55"/>
      <c r="AJ808" s="55"/>
      <c r="AK808" s="55"/>
    </row>
    <row r="809" spans="2:37" ht="15.75" customHeight="1">
      <c r="B809" s="55"/>
      <c r="C809" s="55"/>
      <c r="D809" s="55"/>
      <c r="E809" s="55"/>
      <c r="F809" s="55"/>
      <c r="G809" s="55"/>
      <c r="H809" s="399"/>
      <c r="I809" s="55"/>
      <c r="J809" s="55"/>
      <c r="K809" s="55"/>
      <c r="L809" s="399"/>
      <c r="M809" s="399"/>
      <c r="N809" s="55"/>
      <c r="O809" s="55"/>
      <c r="P809" s="55"/>
      <c r="Q809" s="399"/>
      <c r="R809" s="399"/>
      <c r="S809" s="55"/>
      <c r="T809" s="55"/>
      <c r="U809" s="55"/>
      <c r="V809" s="399"/>
      <c r="W809" s="399"/>
      <c r="X809" s="55"/>
      <c r="Y809" s="55"/>
      <c r="Z809" s="55"/>
      <c r="AA809" s="399"/>
      <c r="AB809" s="399"/>
      <c r="AC809" s="55"/>
      <c r="AD809" s="55"/>
      <c r="AE809" s="55"/>
      <c r="AF809" s="55"/>
      <c r="AG809" s="55"/>
      <c r="AH809" s="55"/>
      <c r="AI809" s="55"/>
      <c r="AJ809" s="55"/>
      <c r="AK809" s="55"/>
    </row>
    <row r="810" spans="2:37" ht="15.75" customHeight="1">
      <c r="B810" s="55"/>
      <c r="C810" s="55"/>
      <c r="D810" s="55"/>
      <c r="E810" s="55"/>
      <c r="F810" s="55"/>
      <c r="G810" s="55"/>
      <c r="H810" s="399"/>
      <c r="I810" s="55"/>
      <c r="J810" s="55"/>
      <c r="K810" s="55"/>
      <c r="L810" s="399"/>
      <c r="M810" s="399"/>
      <c r="N810" s="55"/>
      <c r="O810" s="55"/>
      <c r="P810" s="55"/>
      <c r="Q810" s="399"/>
      <c r="R810" s="399"/>
      <c r="S810" s="55"/>
      <c r="T810" s="55"/>
      <c r="U810" s="55"/>
      <c r="V810" s="399"/>
      <c r="W810" s="399"/>
      <c r="X810" s="55"/>
      <c r="Y810" s="55"/>
      <c r="Z810" s="55"/>
      <c r="AA810" s="399"/>
      <c r="AB810" s="399"/>
      <c r="AC810" s="55"/>
      <c r="AD810" s="55"/>
      <c r="AE810" s="55"/>
      <c r="AF810" s="55"/>
      <c r="AG810" s="55"/>
      <c r="AH810" s="55"/>
      <c r="AI810" s="55"/>
      <c r="AJ810" s="55"/>
      <c r="AK810" s="55"/>
    </row>
    <row r="811" spans="2:37" ht="15.75" customHeight="1">
      <c r="B811" s="55"/>
      <c r="C811" s="55"/>
      <c r="D811" s="55"/>
      <c r="E811" s="55"/>
      <c r="F811" s="55"/>
      <c r="G811" s="55"/>
      <c r="H811" s="399"/>
      <c r="I811" s="55"/>
      <c r="J811" s="55"/>
      <c r="K811" s="55"/>
      <c r="L811" s="399"/>
      <c r="M811" s="399"/>
      <c r="N811" s="55"/>
      <c r="O811" s="55"/>
      <c r="P811" s="55"/>
      <c r="Q811" s="399"/>
      <c r="R811" s="399"/>
      <c r="S811" s="55"/>
      <c r="T811" s="55"/>
      <c r="U811" s="55"/>
      <c r="V811" s="399"/>
      <c r="W811" s="399"/>
      <c r="X811" s="55"/>
      <c r="Y811" s="55"/>
      <c r="Z811" s="55"/>
      <c r="AA811" s="399"/>
      <c r="AB811" s="399"/>
      <c r="AC811" s="55"/>
      <c r="AD811" s="55"/>
      <c r="AE811" s="55"/>
      <c r="AF811" s="55"/>
      <c r="AG811" s="55"/>
      <c r="AH811" s="55"/>
      <c r="AI811" s="55"/>
      <c r="AJ811" s="55"/>
      <c r="AK811" s="55"/>
    </row>
    <row r="812" spans="2:37" ht="15.75" customHeight="1">
      <c r="B812" s="55"/>
      <c r="C812" s="55"/>
      <c r="D812" s="55"/>
      <c r="E812" s="55"/>
      <c r="F812" s="55"/>
      <c r="G812" s="55"/>
      <c r="H812" s="399"/>
      <c r="I812" s="55"/>
      <c r="J812" s="55"/>
      <c r="K812" s="55"/>
      <c r="L812" s="399"/>
      <c r="M812" s="399"/>
      <c r="N812" s="55"/>
      <c r="O812" s="55"/>
      <c r="P812" s="55"/>
      <c r="Q812" s="399"/>
      <c r="R812" s="399"/>
      <c r="S812" s="55"/>
      <c r="T812" s="55"/>
      <c r="U812" s="55"/>
      <c r="V812" s="399"/>
      <c r="W812" s="399"/>
      <c r="X812" s="55"/>
      <c r="Y812" s="55"/>
      <c r="Z812" s="55"/>
      <c r="AA812" s="399"/>
      <c r="AB812" s="399"/>
      <c r="AC812" s="55"/>
      <c r="AD812" s="55"/>
      <c r="AE812" s="55"/>
      <c r="AF812" s="55"/>
      <c r="AG812" s="55"/>
      <c r="AH812" s="55"/>
      <c r="AI812" s="55"/>
      <c r="AJ812" s="55"/>
      <c r="AK812" s="55"/>
    </row>
    <row r="813" spans="2:37" ht="15.75" customHeight="1">
      <c r="B813" s="55"/>
      <c r="C813" s="55"/>
      <c r="D813" s="55"/>
      <c r="E813" s="55"/>
      <c r="F813" s="55"/>
      <c r="G813" s="55"/>
      <c r="H813" s="399"/>
      <c r="I813" s="55"/>
      <c r="J813" s="55"/>
      <c r="K813" s="55"/>
      <c r="L813" s="399"/>
      <c r="M813" s="399"/>
      <c r="N813" s="55"/>
      <c r="O813" s="55"/>
      <c r="P813" s="55"/>
      <c r="Q813" s="399"/>
      <c r="R813" s="399"/>
      <c r="S813" s="55"/>
      <c r="T813" s="55"/>
      <c r="U813" s="55"/>
      <c r="V813" s="399"/>
      <c r="W813" s="399"/>
      <c r="X813" s="55"/>
      <c r="Y813" s="55"/>
      <c r="Z813" s="55"/>
      <c r="AA813" s="399"/>
      <c r="AB813" s="399"/>
      <c r="AC813" s="55"/>
      <c r="AD813" s="55"/>
      <c r="AE813" s="55"/>
      <c r="AF813" s="55"/>
      <c r="AG813" s="55"/>
      <c r="AH813" s="55"/>
      <c r="AI813" s="55"/>
      <c r="AJ813" s="55"/>
      <c r="AK813" s="55"/>
    </row>
    <row r="814" spans="2:37" ht="15.75" customHeight="1">
      <c r="B814" s="55"/>
      <c r="C814" s="55"/>
      <c r="D814" s="55"/>
      <c r="E814" s="55"/>
      <c r="F814" s="55"/>
      <c r="G814" s="55"/>
      <c r="H814" s="399"/>
      <c r="I814" s="55"/>
      <c r="J814" s="55"/>
      <c r="K814" s="55"/>
      <c r="L814" s="399"/>
      <c r="M814" s="399"/>
      <c r="N814" s="55"/>
      <c r="O814" s="55"/>
      <c r="P814" s="55"/>
      <c r="Q814" s="399"/>
      <c r="R814" s="399"/>
      <c r="S814" s="55"/>
      <c r="T814" s="55"/>
      <c r="U814" s="55"/>
      <c r="V814" s="399"/>
      <c r="W814" s="399"/>
      <c r="X814" s="55"/>
      <c r="Y814" s="55"/>
      <c r="Z814" s="55"/>
      <c r="AA814" s="399"/>
      <c r="AB814" s="399"/>
      <c r="AC814" s="55"/>
      <c r="AD814" s="55"/>
      <c r="AE814" s="55"/>
      <c r="AF814" s="55"/>
      <c r="AG814" s="55"/>
      <c r="AH814" s="55"/>
      <c r="AI814" s="55"/>
      <c r="AJ814" s="55"/>
      <c r="AK814" s="55"/>
    </row>
    <row r="815" spans="2:37" ht="15.75" customHeight="1">
      <c r="B815" s="55"/>
      <c r="C815" s="55"/>
      <c r="D815" s="55"/>
      <c r="E815" s="55"/>
      <c r="F815" s="55"/>
      <c r="G815" s="55"/>
      <c r="H815" s="399"/>
      <c r="I815" s="55"/>
      <c r="J815" s="55"/>
      <c r="K815" s="55"/>
      <c r="L815" s="399"/>
      <c r="M815" s="399"/>
      <c r="N815" s="55"/>
      <c r="O815" s="55"/>
      <c r="P815" s="55"/>
      <c r="Q815" s="399"/>
      <c r="R815" s="399"/>
      <c r="S815" s="55"/>
      <c r="T815" s="55"/>
      <c r="U815" s="55"/>
      <c r="V815" s="399"/>
      <c r="W815" s="399"/>
      <c r="X815" s="55"/>
      <c r="Y815" s="55"/>
      <c r="Z815" s="55"/>
      <c r="AA815" s="399"/>
      <c r="AB815" s="399"/>
      <c r="AC815" s="55"/>
      <c r="AD815" s="55"/>
      <c r="AE815" s="55"/>
      <c r="AF815" s="55"/>
      <c r="AG815" s="55"/>
      <c r="AH815" s="55"/>
      <c r="AI815" s="55"/>
      <c r="AJ815" s="55"/>
      <c r="AK815" s="55"/>
    </row>
    <row r="816" spans="2:37" ht="15.75" customHeight="1">
      <c r="B816" s="55"/>
      <c r="C816" s="55"/>
      <c r="D816" s="55"/>
      <c r="E816" s="55"/>
      <c r="F816" s="55"/>
      <c r="G816" s="55"/>
      <c r="H816" s="399"/>
      <c r="I816" s="55"/>
      <c r="J816" s="55"/>
      <c r="K816" s="55"/>
      <c r="L816" s="399"/>
      <c r="M816" s="399"/>
      <c r="N816" s="55"/>
      <c r="O816" s="55"/>
      <c r="P816" s="55"/>
      <c r="Q816" s="399"/>
      <c r="R816" s="399"/>
      <c r="S816" s="55"/>
      <c r="T816" s="55"/>
      <c r="U816" s="55"/>
      <c r="V816" s="399"/>
      <c r="W816" s="399"/>
      <c r="X816" s="55"/>
      <c r="Y816" s="55"/>
      <c r="Z816" s="55"/>
      <c r="AA816" s="399"/>
      <c r="AB816" s="399"/>
      <c r="AC816" s="55"/>
      <c r="AD816" s="55"/>
      <c r="AE816" s="55"/>
      <c r="AF816" s="55"/>
      <c r="AG816" s="55"/>
      <c r="AH816" s="55"/>
      <c r="AI816" s="55"/>
      <c r="AJ816" s="55"/>
      <c r="AK816" s="55"/>
    </row>
    <row r="817" spans="2:37" ht="15.75" customHeight="1">
      <c r="B817" s="55"/>
      <c r="C817" s="55"/>
      <c r="D817" s="55"/>
      <c r="E817" s="55"/>
      <c r="F817" s="55"/>
      <c r="G817" s="55"/>
      <c r="H817" s="399"/>
      <c r="I817" s="55"/>
      <c r="J817" s="55"/>
      <c r="K817" s="55"/>
      <c r="L817" s="399"/>
      <c r="M817" s="399"/>
      <c r="N817" s="55"/>
      <c r="O817" s="55"/>
      <c r="P817" s="55"/>
      <c r="Q817" s="399"/>
      <c r="R817" s="399"/>
      <c r="S817" s="55"/>
      <c r="T817" s="55"/>
      <c r="U817" s="55"/>
      <c r="V817" s="399"/>
      <c r="W817" s="399"/>
      <c r="X817" s="55"/>
      <c r="Y817" s="55"/>
      <c r="Z817" s="55"/>
      <c r="AA817" s="399"/>
      <c r="AB817" s="399"/>
      <c r="AC817" s="55"/>
      <c r="AD817" s="55"/>
      <c r="AE817" s="55"/>
      <c r="AF817" s="55"/>
      <c r="AG817" s="55"/>
      <c r="AH817" s="55"/>
      <c r="AI817" s="55"/>
      <c r="AJ817" s="55"/>
      <c r="AK817" s="55"/>
    </row>
    <row r="818" spans="2:37" ht="15.75" customHeight="1">
      <c r="B818" s="55"/>
      <c r="C818" s="55"/>
      <c r="D818" s="55"/>
      <c r="E818" s="55"/>
      <c r="F818" s="55"/>
      <c r="G818" s="55"/>
      <c r="H818" s="399"/>
      <c r="I818" s="55"/>
      <c r="J818" s="55"/>
      <c r="K818" s="55"/>
      <c r="L818" s="399"/>
      <c r="M818" s="399"/>
      <c r="N818" s="55"/>
      <c r="O818" s="55"/>
      <c r="P818" s="55"/>
      <c r="Q818" s="399"/>
      <c r="R818" s="399"/>
      <c r="S818" s="55"/>
      <c r="T818" s="55"/>
      <c r="U818" s="55"/>
      <c r="V818" s="399"/>
      <c r="W818" s="399"/>
      <c r="X818" s="55"/>
      <c r="Y818" s="55"/>
      <c r="Z818" s="55"/>
      <c r="AA818" s="399"/>
      <c r="AB818" s="399"/>
      <c r="AC818" s="55"/>
      <c r="AD818" s="55"/>
      <c r="AE818" s="55"/>
      <c r="AF818" s="55"/>
      <c r="AG818" s="55"/>
      <c r="AH818" s="55"/>
      <c r="AI818" s="55"/>
      <c r="AJ818" s="55"/>
      <c r="AK818" s="55"/>
    </row>
    <row r="819" spans="2:37" ht="15.75" customHeight="1">
      <c r="B819" s="55"/>
      <c r="C819" s="55"/>
      <c r="D819" s="55"/>
      <c r="E819" s="55"/>
      <c r="F819" s="55"/>
      <c r="G819" s="55"/>
      <c r="H819" s="399"/>
      <c r="I819" s="55"/>
      <c r="J819" s="55"/>
      <c r="K819" s="55"/>
      <c r="L819" s="399"/>
      <c r="M819" s="399"/>
      <c r="N819" s="55"/>
      <c r="O819" s="55"/>
      <c r="P819" s="55"/>
      <c r="Q819" s="399"/>
      <c r="R819" s="399"/>
      <c r="S819" s="55"/>
      <c r="T819" s="55"/>
      <c r="U819" s="55"/>
      <c r="V819" s="399"/>
      <c r="W819" s="399"/>
      <c r="X819" s="55"/>
      <c r="Y819" s="55"/>
      <c r="Z819" s="55"/>
      <c r="AA819" s="399"/>
      <c r="AB819" s="399"/>
      <c r="AC819" s="55"/>
      <c r="AD819" s="55"/>
      <c r="AE819" s="55"/>
      <c r="AF819" s="55"/>
      <c r="AG819" s="55"/>
      <c r="AH819" s="55"/>
      <c r="AI819" s="55"/>
      <c r="AJ819" s="55"/>
      <c r="AK819" s="55"/>
    </row>
    <row r="820" spans="2:37" ht="15.75" customHeight="1">
      <c r="B820" s="55"/>
      <c r="C820" s="55"/>
      <c r="D820" s="55"/>
      <c r="E820" s="55"/>
      <c r="F820" s="55"/>
      <c r="G820" s="55"/>
      <c r="H820" s="399"/>
      <c r="I820" s="55"/>
      <c r="J820" s="55"/>
      <c r="K820" s="55"/>
      <c r="L820" s="399"/>
      <c r="M820" s="399"/>
      <c r="N820" s="55"/>
      <c r="O820" s="55"/>
      <c r="P820" s="55"/>
      <c r="Q820" s="399"/>
      <c r="R820" s="399"/>
      <c r="S820" s="55"/>
      <c r="T820" s="55"/>
      <c r="U820" s="55"/>
      <c r="V820" s="399"/>
      <c r="W820" s="399"/>
      <c r="X820" s="55"/>
      <c r="Y820" s="55"/>
      <c r="Z820" s="55"/>
      <c r="AA820" s="399"/>
      <c r="AB820" s="399"/>
      <c r="AC820" s="55"/>
      <c r="AD820" s="55"/>
      <c r="AE820" s="55"/>
      <c r="AF820" s="55"/>
      <c r="AG820" s="55"/>
      <c r="AH820" s="55"/>
      <c r="AI820" s="55"/>
      <c r="AJ820" s="55"/>
      <c r="AK820" s="55"/>
    </row>
    <row r="821" spans="2:37" ht="15.75" customHeight="1">
      <c r="B821" s="55"/>
      <c r="C821" s="55"/>
      <c r="D821" s="55"/>
      <c r="E821" s="55"/>
      <c r="F821" s="55"/>
      <c r="G821" s="55"/>
      <c r="H821" s="399"/>
      <c r="I821" s="55"/>
      <c r="J821" s="55"/>
      <c r="K821" s="55"/>
      <c r="L821" s="399"/>
      <c r="M821" s="399"/>
      <c r="N821" s="55"/>
      <c r="O821" s="55"/>
      <c r="P821" s="55"/>
      <c r="Q821" s="399"/>
      <c r="R821" s="399"/>
      <c r="S821" s="55"/>
      <c r="T821" s="55"/>
      <c r="U821" s="55"/>
      <c r="V821" s="399"/>
      <c r="W821" s="399"/>
      <c r="X821" s="55"/>
      <c r="Y821" s="55"/>
      <c r="Z821" s="55"/>
      <c r="AA821" s="399"/>
      <c r="AB821" s="399"/>
      <c r="AC821" s="55"/>
      <c r="AD821" s="55"/>
      <c r="AE821" s="55"/>
      <c r="AF821" s="55"/>
      <c r="AG821" s="55"/>
      <c r="AH821" s="55"/>
      <c r="AI821" s="55"/>
      <c r="AJ821" s="55"/>
      <c r="AK821" s="55"/>
    </row>
    <row r="822" spans="2:37" ht="15.75" customHeight="1">
      <c r="B822" s="55"/>
      <c r="C822" s="55"/>
      <c r="D822" s="55"/>
      <c r="E822" s="55"/>
      <c r="F822" s="55"/>
      <c r="G822" s="55"/>
      <c r="H822" s="399"/>
      <c r="I822" s="55"/>
      <c r="J822" s="55"/>
      <c r="K822" s="55"/>
      <c r="L822" s="399"/>
      <c r="M822" s="399"/>
      <c r="N822" s="55"/>
      <c r="O822" s="55"/>
      <c r="P822" s="55"/>
      <c r="Q822" s="399"/>
      <c r="R822" s="399"/>
      <c r="S822" s="55"/>
      <c r="T822" s="55"/>
      <c r="U822" s="55"/>
      <c r="V822" s="399"/>
      <c r="W822" s="399"/>
      <c r="X822" s="55"/>
      <c r="Y822" s="55"/>
      <c r="Z822" s="55"/>
      <c r="AA822" s="399"/>
      <c r="AB822" s="399"/>
      <c r="AC822" s="55"/>
      <c r="AD822" s="55"/>
      <c r="AE822" s="55"/>
      <c r="AF822" s="55"/>
      <c r="AG822" s="55"/>
      <c r="AH822" s="55"/>
      <c r="AI822" s="55"/>
      <c r="AJ822" s="55"/>
      <c r="AK822" s="55"/>
    </row>
    <row r="823" spans="2:37" ht="15.75" customHeight="1">
      <c r="B823" s="55"/>
      <c r="C823" s="55"/>
      <c r="D823" s="55"/>
      <c r="E823" s="55"/>
      <c r="F823" s="55"/>
      <c r="G823" s="55"/>
      <c r="H823" s="399"/>
      <c r="I823" s="55"/>
      <c r="J823" s="55"/>
      <c r="K823" s="55"/>
      <c r="L823" s="399"/>
      <c r="M823" s="399"/>
      <c r="N823" s="55"/>
      <c r="O823" s="55"/>
      <c r="P823" s="55"/>
      <c r="Q823" s="399"/>
      <c r="R823" s="399"/>
      <c r="S823" s="55"/>
      <c r="T823" s="55"/>
      <c r="U823" s="55"/>
      <c r="V823" s="399"/>
      <c r="W823" s="399"/>
      <c r="X823" s="55"/>
      <c r="Y823" s="55"/>
      <c r="Z823" s="55"/>
      <c r="AA823" s="399"/>
      <c r="AB823" s="399"/>
      <c r="AC823" s="55"/>
      <c r="AD823" s="55"/>
      <c r="AE823" s="55"/>
      <c r="AF823" s="55"/>
      <c r="AG823" s="55"/>
      <c r="AH823" s="55"/>
      <c r="AI823" s="55"/>
      <c r="AJ823" s="55"/>
      <c r="AK823" s="55"/>
    </row>
    <row r="824" spans="2:37" ht="15.75" customHeight="1">
      <c r="B824" s="55"/>
      <c r="C824" s="55"/>
      <c r="D824" s="55"/>
      <c r="E824" s="55"/>
      <c r="F824" s="55"/>
      <c r="G824" s="55"/>
      <c r="H824" s="399"/>
      <c r="I824" s="55"/>
      <c r="J824" s="55"/>
      <c r="K824" s="55"/>
      <c r="L824" s="399"/>
      <c r="M824" s="399"/>
      <c r="N824" s="55"/>
      <c r="O824" s="55"/>
      <c r="P824" s="55"/>
      <c r="Q824" s="399"/>
      <c r="R824" s="399"/>
      <c r="S824" s="55"/>
      <c r="T824" s="55"/>
      <c r="U824" s="55"/>
      <c r="V824" s="399"/>
      <c r="W824" s="399"/>
      <c r="X824" s="55"/>
      <c r="Y824" s="55"/>
      <c r="Z824" s="55"/>
      <c r="AA824" s="399"/>
      <c r="AB824" s="399"/>
      <c r="AC824" s="55"/>
      <c r="AD824" s="55"/>
      <c r="AE824" s="55"/>
      <c r="AF824" s="55"/>
      <c r="AG824" s="55"/>
      <c r="AH824" s="55"/>
      <c r="AI824" s="55"/>
      <c r="AJ824" s="55"/>
      <c r="AK824" s="55"/>
    </row>
    <row r="825" spans="2:37" ht="15.75" customHeight="1">
      <c r="B825" s="55"/>
      <c r="C825" s="55"/>
      <c r="D825" s="55"/>
      <c r="E825" s="55"/>
      <c r="F825" s="55"/>
      <c r="G825" s="55"/>
      <c r="H825" s="399"/>
      <c r="I825" s="55"/>
      <c r="J825" s="55"/>
      <c r="K825" s="55"/>
      <c r="L825" s="399"/>
      <c r="M825" s="399"/>
      <c r="N825" s="55"/>
      <c r="O825" s="55"/>
      <c r="P825" s="55"/>
      <c r="Q825" s="399"/>
      <c r="R825" s="399"/>
      <c r="S825" s="55"/>
      <c r="T825" s="55"/>
      <c r="U825" s="55"/>
      <c r="V825" s="399"/>
      <c r="W825" s="399"/>
      <c r="X825" s="55"/>
      <c r="Y825" s="55"/>
      <c r="Z825" s="55"/>
      <c r="AA825" s="399"/>
      <c r="AB825" s="399"/>
      <c r="AC825" s="55"/>
      <c r="AD825" s="55"/>
      <c r="AE825" s="55"/>
      <c r="AF825" s="55"/>
      <c r="AG825" s="55"/>
      <c r="AH825" s="55"/>
      <c r="AI825" s="55"/>
      <c r="AJ825" s="55"/>
      <c r="AK825" s="55"/>
    </row>
    <row r="826" spans="2:37" ht="15.75" customHeight="1">
      <c r="B826" s="55"/>
      <c r="C826" s="55"/>
      <c r="D826" s="55"/>
      <c r="E826" s="55"/>
      <c r="F826" s="55"/>
      <c r="G826" s="55"/>
      <c r="H826" s="399"/>
      <c r="I826" s="55"/>
      <c r="J826" s="55"/>
      <c r="K826" s="55"/>
      <c r="L826" s="399"/>
      <c r="M826" s="399"/>
      <c r="N826" s="55"/>
      <c r="O826" s="55"/>
      <c r="P826" s="55"/>
      <c r="Q826" s="399"/>
      <c r="R826" s="399"/>
      <c r="S826" s="55"/>
      <c r="T826" s="55"/>
      <c r="U826" s="55"/>
      <c r="V826" s="399"/>
      <c r="W826" s="399"/>
      <c r="X826" s="55"/>
      <c r="Y826" s="55"/>
      <c r="Z826" s="55"/>
      <c r="AA826" s="399"/>
      <c r="AB826" s="399"/>
      <c r="AC826" s="55"/>
      <c r="AD826" s="55"/>
      <c r="AE826" s="55"/>
      <c r="AF826" s="55"/>
      <c r="AG826" s="55"/>
      <c r="AH826" s="55"/>
      <c r="AI826" s="55"/>
      <c r="AJ826" s="55"/>
      <c r="AK826" s="55"/>
    </row>
    <row r="827" spans="2:37" ht="15.75" customHeight="1">
      <c r="B827" s="55"/>
      <c r="C827" s="55"/>
      <c r="D827" s="55"/>
      <c r="E827" s="55"/>
      <c r="F827" s="55"/>
      <c r="G827" s="55"/>
      <c r="H827" s="399"/>
      <c r="I827" s="55"/>
      <c r="J827" s="55"/>
      <c r="K827" s="55"/>
      <c r="L827" s="399"/>
      <c r="M827" s="399"/>
      <c r="N827" s="55"/>
      <c r="O827" s="55"/>
      <c r="P827" s="55"/>
      <c r="Q827" s="399"/>
      <c r="R827" s="399"/>
      <c r="S827" s="55"/>
      <c r="T827" s="55"/>
      <c r="U827" s="55"/>
      <c r="V827" s="399"/>
      <c r="W827" s="399"/>
      <c r="X827" s="55"/>
      <c r="Y827" s="55"/>
      <c r="Z827" s="55"/>
      <c r="AA827" s="399"/>
      <c r="AB827" s="399"/>
      <c r="AC827" s="55"/>
      <c r="AD827" s="55"/>
      <c r="AE827" s="55"/>
      <c r="AF827" s="55"/>
      <c r="AG827" s="55"/>
      <c r="AH827" s="55"/>
      <c r="AI827" s="55"/>
      <c r="AJ827" s="55"/>
      <c r="AK827" s="55"/>
    </row>
    <row r="828" spans="2:37" ht="15.75" customHeight="1">
      <c r="B828" s="55"/>
      <c r="C828" s="55"/>
      <c r="D828" s="55"/>
      <c r="E828" s="55"/>
      <c r="F828" s="55"/>
      <c r="G828" s="55"/>
      <c r="H828" s="399"/>
      <c r="I828" s="55"/>
      <c r="J828" s="55"/>
      <c r="K828" s="55"/>
      <c r="L828" s="399"/>
      <c r="M828" s="399"/>
      <c r="N828" s="55"/>
      <c r="O828" s="55"/>
      <c r="P828" s="55"/>
      <c r="Q828" s="399"/>
      <c r="R828" s="399"/>
      <c r="S828" s="55"/>
      <c r="T828" s="55"/>
      <c r="U828" s="55"/>
      <c r="V828" s="399"/>
      <c r="W828" s="399"/>
      <c r="X828" s="55"/>
      <c r="Y828" s="55"/>
      <c r="Z828" s="55"/>
      <c r="AA828" s="399"/>
      <c r="AB828" s="399"/>
      <c r="AC828" s="55"/>
      <c r="AD828" s="55"/>
      <c r="AE828" s="55"/>
      <c r="AF828" s="55"/>
      <c r="AG828" s="55"/>
      <c r="AH828" s="55"/>
      <c r="AI828" s="55"/>
      <c r="AJ828" s="55"/>
      <c r="AK828" s="55"/>
    </row>
    <row r="829" spans="2:37" ht="15.75" customHeight="1">
      <c r="B829" s="55"/>
      <c r="C829" s="55"/>
      <c r="D829" s="55"/>
      <c r="E829" s="55"/>
      <c r="F829" s="55"/>
      <c r="G829" s="55"/>
      <c r="H829" s="399"/>
      <c r="I829" s="55"/>
      <c r="J829" s="55"/>
      <c r="K829" s="55"/>
      <c r="L829" s="399"/>
      <c r="M829" s="399"/>
      <c r="N829" s="55"/>
      <c r="O829" s="55"/>
      <c r="P829" s="55"/>
      <c r="Q829" s="399"/>
      <c r="R829" s="399"/>
      <c r="S829" s="55"/>
      <c r="T829" s="55"/>
      <c r="U829" s="55"/>
      <c r="V829" s="399"/>
      <c r="W829" s="399"/>
      <c r="X829" s="55"/>
      <c r="Y829" s="55"/>
      <c r="Z829" s="55"/>
      <c r="AA829" s="399"/>
      <c r="AB829" s="399"/>
      <c r="AC829" s="55"/>
      <c r="AD829" s="55"/>
      <c r="AE829" s="55"/>
      <c r="AF829" s="55"/>
      <c r="AG829" s="55"/>
      <c r="AH829" s="55"/>
      <c r="AI829" s="55"/>
      <c r="AJ829" s="55"/>
      <c r="AK829" s="55"/>
    </row>
    <row r="830" spans="2:37" ht="15.75" customHeight="1">
      <c r="B830" s="55"/>
      <c r="C830" s="55"/>
      <c r="D830" s="55"/>
      <c r="E830" s="55"/>
      <c r="F830" s="55"/>
      <c r="G830" s="55"/>
      <c r="H830" s="399"/>
      <c r="I830" s="55"/>
      <c r="J830" s="55"/>
      <c r="K830" s="55"/>
      <c r="L830" s="399"/>
      <c r="M830" s="399"/>
      <c r="N830" s="55"/>
      <c r="O830" s="55"/>
      <c r="P830" s="55"/>
      <c r="Q830" s="399"/>
      <c r="R830" s="399"/>
      <c r="S830" s="55"/>
      <c r="T830" s="55"/>
      <c r="U830" s="55"/>
      <c r="V830" s="399"/>
      <c r="W830" s="399"/>
      <c r="X830" s="55"/>
      <c r="Y830" s="55"/>
      <c r="Z830" s="55"/>
      <c r="AA830" s="399"/>
      <c r="AB830" s="399"/>
      <c r="AC830" s="55"/>
      <c r="AD830" s="55"/>
      <c r="AE830" s="55"/>
      <c r="AF830" s="55"/>
      <c r="AG830" s="55"/>
      <c r="AH830" s="55"/>
      <c r="AI830" s="55"/>
      <c r="AJ830" s="55"/>
      <c r="AK830" s="55"/>
    </row>
    <row r="831" spans="2:37" ht="15.75" customHeight="1">
      <c r="B831" s="55"/>
      <c r="C831" s="55"/>
      <c r="D831" s="55"/>
      <c r="E831" s="55"/>
      <c r="F831" s="55"/>
      <c r="G831" s="55"/>
      <c r="H831" s="399"/>
      <c r="I831" s="55"/>
      <c r="J831" s="55"/>
      <c r="K831" s="55"/>
      <c r="L831" s="399"/>
      <c r="M831" s="399"/>
      <c r="N831" s="55"/>
      <c r="O831" s="55"/>
      <c r="P831" s="55"/>
      <c r="Q831" s="399"/>
      <c r="R831" s="399"/>
      <c r="S831" s="55"/>
      <c r="T831" s="55"/>
      <c r="U831" s="55"/>
      <c r="V831" s="399"/>
      <c r="W831" s="399"/>
      <c r="X831" s="55"/>
      <c r="Y831" s="55"/>
      <c r="Z831" s="55"/>
      <c r="AA831" s="399"/>
      <c r="AB831" s="399"/>
      <c r="AC831" s="55"/>
      <c r="AD831" s="55"/>
      <c r="AE831" s="55"/>
      <c r="AF831" s="55"/>
      <c r="AG831" s="55"/>
      <c r="AH831" s="55"/>
      <c r="AI831" s="55"/>
      <c r="AJ831" s="55"/>
      <c r="AK831" s="55"/>
    </row>
    <row r="832" spans="2:37" ht="15.75" customHeight="1">
      <c r="B832" s="55"/>
      <c r="C832" s="55"/>
      <c r="D832" s="55"/>
      <c r="E832" s="55"/>
      <c r="F832" s="55"/>
      <c r="G832" s="55"/>
      <c r="H832" s="399"/>
      <c r="I832" s="55"/>
      <c r="J832" s="55"/>
      <c r="K832" s="55"/>
      <c r="L832" s="399"/>
      <c r="M832" s="399"/>
      <c r="N832" s="55"/>
      <c r="O832" s="55"/>
      <c r="P832" s="55"/>
      <c r="Q832" s="399"/>
      <c r="R832" s="399"/>
      <c r="S832" s="55"/>
      <c r="T832" s="55"/>
      <c r="U832" s="55"/>
      <c r="V832" s="399"/>
      <c r="W832" s="399"/>
      <c r="X832" s="55"/>
      <c r="Y832" s="55"/>
      <c r="Z832" s="55"/>
      <c r="AA832" s="399"/>
      <c r="AB832" s="399"/>
      <c r="AC832" s="55"/>
      <c r="AD832" s="55"/>
      <c r="AE832" s="55"/>
      <c r="AF832" s="55"/>
      <c r="AG832" s="55"/>
      <c r="AH832" s="55"/>
      <c r="AI832" s="55"/>
      <c r="AJ832" s="55"/>
      <c r="AK832" s="55"/>
    </row>
    <row r="833" spans="2:37" ht="15.75" customHeight="1">
      <c r="B833" s="55"/>
      <c r="C833" s="55"/>
      <c r="D833" s="55"/>
      <c r="E833" s="55"/>
      <c r="F833" s="55"/>
      <c r="G833" s="55"/>
      <c r="H833" s="399"/>
      <c r="I833" s="55"/>
      <c r="J833" s="55"/>
      <c r="K833" s="55"/>
      <c r="L833" s="399"/>
      <c r="M833" s="399"/>
      <c r="N833" s="55"/>
      <c r="O833" s="55"/>
      <c r="P833" s="55"/>
      <c r="Q833" s="399"/>
      <c r="R833" s="399"/>
      <c r="S833" s="55"/>
      <c r="T833" s="55"/>
      <c r="U833" s="55"/>
      <c r="V833" s="399"/>
      <c r="W833" s="399"/>
      <c r="X833" s="55"/>
      <c r="Y833" s="55"/>
      <c r="Z833" s="55"/>
      <c r="AA833" s="399"/>
      <c r="AB833" s="399"/>
      <c r="AC833" s="55"/>
      <c r="AD833" s="55"/>
      <c r="AE833" s="55"/>
      <c r="AF833" s="55"/>
      <c r="AG833" s="55"/>
      <c r="AH833" s="55"/>
      <c r="AI833" s="55"/>
      <c r="AJ833" s="55"/>
      <c r="AK833" s="55"/>
    </row>
    <row r="834" spans="2:37" ht="15.75" customHeight="1">
      <c r="B834" s="55"/>
      <c r="C834" s="55"/>
      <c r="D834" s="55"/>
      <c r="E834" s="55"/>
      <c r="F834" s="55"/>
      <c r="G834" s="55"/>
      <c r="H834" s="399"/>
      <c r="I834" s="55"/>
      <c r="J834" s="55"/>
      <c r="K834" s="55"/>
      <c r="L834" s="399"/>
      <c r="M834" s="399"/>
      <c r="N834" s="55"/>
      <c r="O834" s="55"/>
      <c r="P834" s="55"/>
      <c r="Q834" s="399"/>
      <c r="R834" s="399"/>
      <c r="S834" s="55"/>
      <c r="T834" s="55"/>
      <c r="U834" s="55"/>
      <c r="V834" s="399"/>
      <c r="W834" s="399"/>
      <c r="X834" s="55"/>
      <c r="Y834" s="55"/>
      <c r="Z834" s="55"/>
      <c r="AA834" s="399"/>
      <c r="AB834" s="399"/>
      <c r="AC834" s="55"/>
      <c r="AD834" s="55"/>
      <c r="AE834" s="55"/>
      <c r="AF834" s="55"/>
      <c r="AG834" s="55"/>
      <c r="AH834" s="55"/>
      <c r="AI834" s="55"/>
      <c r="AJ834" s="55"/>
      <c r="AK834" s="55"/>
    </row>
    <row r="835" spans="2:37" ht="15.75" customHeight="1">
      <c r="B835" s="55"/>
      <c r="C835" s="55"/>
      <c r="D835" s="55"/>
      <c r="E835" s="55"/>
      <c r="F835" s="55"/>
      <c r="G835" s="55"/>
      <c r="H835" s="399"/>
      <c r="I835" s="55"/>
      <c r="J835" s="55"/>
      <c r="K835" s="55"/>
      <c r="L835" s="399"/>
      <c r="M835" s="399"/>
      <c r="N835" s="55"/>
      <c r="O835" s="55"/>
      <c r="P835" s="55"/>
      <c r="Q835" s="399"/>
      <c r="R835" s="399"/>
      <c r="S835" s="55"/>
      <c r="T835" s="55"/>
      <c r="U835" s="55"/>
      <c r="V835" s="399"/>
      <c r="W835" s="399"/>
      <c r="X835" s="55"/>
      <c r="Y835" s="55"/>
      <c r="Z835" s="55"/>
      <c r="AA835" s="399"/>
      <c r="AB835" s="399"/>
      <c r="AC835" s="55"/>
      <c r="AD835" s="55"/>
      <c r="AE835" s="55"/>
      <c r="AF835" s="55"/>
      <c r="AG835" s="55"/>
      <c r="AH835" s="55"/>
      <c r="AI835" s="55"/>
      <c r="AJ835" s="55"/>
      <c r="AK835" s="55"/>
    </row>
    <row r="836" spans="2:37" ht="15.75" customHeight="1">
      <c r="B836" s="55"/>
      <c r="C836" s="55"/>
      <c r="D836" s="55"/>
      <c r="E836" s="55"/>
      <c r="F836" s="55"/>
      <c r="G836" s="55"/>
      <c r="H836" s="399"/>
      <c r="I836" s="55"/>
      <c r="J836" s="55"/>
      <c r="K836" s="55"/>
      <c r="L836" s="399"/>
      <c r="M836" s="399"/>
      <c r="N836" s="55"/>
      <c r="O836" s="55"/>
      <c r="P836" s="55"/>
      <c r="Q836" s="399"/>
      <c r="R836" s="399"/>
      <c r="S836" s="55"/>
      <c r="T836" s="55"/>
      <c r="U836" s="55"/>
      <c r="V836" s="399"/>
      <c r="W836" s="399"/>
      <c r="X836" s="55"/>
      <c r="Y836" s="55"/>
      <c r="Z836" s="55"/>
      <c r="AA836" s="399"/>
      <c r="AB836" s="399"/>
      <c r="AC836" s="55"/>
      <c r="AD836" s="55"/>
      <c r="AE836" s="55"/>
      <c r="AF836" s="55"/>
      <c r="AG836" s="55"/>
      <c r="AH836" s="55"/>
      <c r="AI836" s="55"/>
      <c r="AJ836" s="55"/>
      <c r="AK836" s="55"/>
    </row>
    <row r="837" spans="2:37" ht="15.75" customHeight="1">
      <c r="B837" s="55"/>
      <c r="C837" s="55"/>
      <c r="D837" s="55"/>
      <c r="E837" s="55"/>
      <c r="F837" s="55"/>
      <c r="G837" s="55"/>
      <c r="H837" s="399"/>
      <c r="I837" s="55"/>
      <c r="J837" s="55"/>
      <c r="K837" s="55"/>
      <c r="L837" s="399"/>
      <c r="M837" s="399"/>
      <c r="N837" s="55"/>
      <c r="O837" s="55"/>
      <c r="P837" s="55"/>
      <c r="Q837" s="399"/>
      <c r="R837" s="399"/>
      <c r="S837" s="55"/>
      <c r="T837" s="55"/>
      <c r="U837" s="55"/>
      <c r="V837" s="399"/>
      <c r="W837" s="399"/>
      <c r="X837" s="55"/>
      <c r="Y837" s="55"/>
      <c r="Z837" s="55"/>
      <c r="AA837" s="399"/>
      <c r="AB837" s="399"/>
      <c r="AC837" s="55"/>
      <c r="AD837" s="55"/>
      <c r="AE837" s="55"/>
      <c r="AF837" s="55"/>
      <c r="AG837" s="55"/>
      <c r="AH837" s="55"/>
      <c r="AI837" s="55"/>
      <c r="AJ837" s="55"/>
      <c r="AK837" s="55"/>
    </row>
    <row r="838" spans="2:37" ht="15.75" customHeight="1">
      <c r="B838" s="55"/>
      <c r="C838" s="55"/>
      <c r="D838" s="55"/>
      <c r="E838" s="55"/>
      <c r="F838" s="55"/>
      <c r="G838" s="55"/>
      <c r="H838" s="399"/>
      <c r="I838" s="55"/>
      <c r="J838" s="55"/>
      <c r="K838" s="55"/>
      <c r="L838" s="399"/>
      <c r="M838" s="399"/>
      <c r="N838" s="55"/>
      <c r="O838" s="55"/>
      <c r="P838" s="55"/>
      <c r="Q838" s="399"/>
      <c r="R838" s="399"/>
      <c r="S838" s="55"/>
      <c r="T838" s="55"/>
      <c r="U838" s="55"/>
      <c r="V838" s="399"/>
      <c r="W838" s="399"/>
      <c r="X838" s="55"/>
      <c r="Y838" s="55"/>
      <c r="Z838" s="55"/>
      <c r="AA838" s="399"/>
      <c r="AB838" s="399"/>
      <c r="AC838" s="55"/>
      <c r="AD838" s="55"/>
      <c r="AE838" s="55"/>
      <c r="AF838" s="55"/>
      <c r="AG838" s="55"/>
      <c r="AH838" s="55"/>
      <c r="AI838" s="55"/>
      <c r="AJ838" s="55"/>
      <c r="AK838" s="55"/>
    </row>
    <row r="839" spans="2:37" ht="15.75" customHeight="1">
      <c r="B839" s="55"/>
      <c r="C839" s="55"/>
      <c r="D839" s="55"/>
      <c r="E839" s="55"/>
      <c r="F839" s="55"/>
      <c r="G839" s="55"/>
      <c r="H839" s="399"/>
      <c r="I839" s="55"/>
      <c r="J839" s="55"/>
      <c r="K839" s="55"/>
      <c r="L839" s="399"/>
      <c r="M839" s="399"/>
      <c r="N839" s="55"/>
      <c r="O839" s="55"/>
      <c r="P839" s="55"/>
      <c r="Q839" s="399"/>
      <c r="R839" s="399"/>
      <c r="S839" s="55"/>
      <c r="T839" s="55"/>
      <c r="U839" s="55"/>
      <c r="V839" s="399"/>
      <c r="W839" s="399"/>
      <c r="X839" s="55"/>
      <c r="Y839" s="55"/>
      <c r="Z839" s="55"/>
      <c r="AA839" s="399"/>
      <c r="AB839" s="399"/>
      <c r="AC839" s="55"/>
      <c r="AD839" s="55"/>
      <c r="AE839" s="55"/>
      <c r="AF839" s="55"/>
      <c r="AG839" s="55"/>
      <c r="AH839" s="55"/>
      <c r="AI839" s="55"/>
      <c r="AJ839" s="55"/>
      <c r="AK839" s="55"/>
    </row>
    <row r="840" spans="2:37" ht="15.75" customHeight="1">
      <c r="B840" s="55"/>
      <c r="C840" s="55"/>
      <c r="D840" s="55"/>
      <c r="E840" s="55"/>
      <c r="F840" s="55"/>
      <c r="G840" s="55"/>
      <c r="H840" s="399"/>
      <c r="I840" s="55"/>
      <c r="J840" s="55"/>
      <c r="K840" s="55"/>
      <c r="L840" s="399"/>
      <c r="M840" s="399"/>
      <c r="N840" s="55"/>
      <c r="O840" s="55"/>
      <c r="P840" s="55"/>
      <c r="Q840" s="399"/>
      <c r="R840" s="399"/>
      <c r="S840" s="55"/>
      <c r="T840" s="55"/>
      <c r="U840" s="55"/>
      <c r="V840" s="399"/>
      <c r="W840" s="399"/>
      <c r="X840" s="55"/>
      <c r="Y840" s="55"/>
      <c r="Z840" s="55"/>
      <c r="AA840" s="399"/>
      <c r="AB840" s="399"/>
      <c r="AC840" s="55"/>
      <c r="AD840" s="55"/>
      <c r="AE840" s="55"/>
      <c r="AF840" s="55"/>
      <c r="AG840" s="55"/>
      <c r="AH840" s="55"/>
      <c r="AI840" s="55"/>
      <c r="AJ840" s="55"/>
      <c r="AK840" s="55"/>
    </row>
    <row r="841" spans="2:37" ht="15.75" customHeight="1">
      <c r="B841" s="55"/>
      <c r="C841" s="55"/>
      <c r="D841" s="55"/>
      <c r="E841" s="55"/>
      <c r="F841" s="55"/>
      <c r="G841" s="55"/>
      <c r="H841" s="399"/>
      <c r="I841" s="55"/>
      <c r="J841" s="55"/>
      <c r="K841" s="55"/>
      <c r="L841" s="399"/>
      <c r="M841" s="399"/>
      <c r="N841" s="55"/>
      <c r="O841" s="55"/>
      <c r="P841" s="55"/>
      <c r="Q841" s="399"/>
      <c r="R841" s="399"/>
      <c r="S841" s="55"/>
      <c r="T841" s="55"/>
      <c r="U841" s="55"/>
      <c r="V841" s="399"/>
      <c r="W841" s="399"/>
      <c r="X841" s="55"/>
      <c r="Y841" s="55"/>
      <c r="Z841" s="55"/>
      <c r="AA841" s="399"/>
      <c r="AB841" s="399"/>
      <c r="AC841" s="55"/>
      <c r="AD841" s="55"/>
      <c r="AE841" s="55"/>
      <c r="AF841" s="55"/>
      <c r="AG841" s="55"/>
      <c r="AH841" s="55"/>
      <c r="AI841" s="55"/>
      <c r="AJ841" s="55"/>
      <c r="AK841" s="55"/>
    </row>
    <row r="842" spans="2:37" ht="15.75" customHeight="1">
      <c r="B842" s="55"/>
      <c r="C842" s="55"/>
      <c r="D842" s="55"/>
      <c r="E842" s="55"/>
      <c r="F842" s="55"/>
      <c r="G842" s="55"/>
      <c r="H842" s="399"/>
      <c r="I842" s="55"/>
      <c r="J842" s="55"/>
      <c r="K842" s="55"/>
      <c r="L842" s="399"/>
      <c r="M842" s="399"/>
      <c r="N842" s="55"/>
      <c r="O842" s="55"/>
      <c r="P842" s="55"/>
      <c r="Q842" s="399"/>
      <c r="R842" s="399"/>
      <c r="S842" s="55"/>
      <c r="T842" s="55"/>
      <c r="U842" s="55"/>
      <c r="V842" s="399"/>
      <c r="W842" s="399"/>
      <c r="X842" s="55"/>
      <c r="Y842" s="55"/>
      <c r="Z842" s="55"/>
      <c r="AA842" s="399"/>
      <c r="AB842" s="399"/>
      <c r="AC842" s="55"/>
      <c r="AD842" s="55"/>
      <c r="AE842" s="55"/>
      <c r="AF842" s="55"/>
      <c r="AG842" s="55"/>
      <c r="AH842" s="55"/>
      <c r="AI842" s="55"/>
      <c r="AJ842" s="55"/>
      <c r="AK842" s="55"/>
    </row>
    <row r="843" spans="2:37" ht="15.75" customHeight="1">
      <c r="B843" s="55"/>
      <c r="C843" s="55"/>
      <c r="D843" s="55"/>
      <c r="E843" s="55"/>
      <c r="F843" s="55"/>
      <c r="G843" s="55"/>
      <c r="H843" s="399"/>
      <c r="I843" s="55"/>
      <c r="J843" s="55"/>
      <c r="K843" s="55"/>
      <c r="L843" s="399"/>
      <c r="M843" s="399"/>
      <c r="N843" s="55"/>
      <c r="O843" s="55"/>
      <c r="P843" s="55"/>
      <c r="Q843" s="399"/>
      <c r="R843" s="399"/>
      <c r="S843" s="55"/>
      <c r="T843" s="55"/>
      <c r="U843" s="55"/>
      <c r="V843" s="399"/>
      <c r="W843" s="399"/>
      <c r="X843" s="55"/>
      <c r="Y843" s="55"/>
      <c r="Z843" s="55"/>
      <c r="AA843" s="399"/>
      <c r="AB843" s="399"/>
      <c r="AC843" s="55"/>
      <c r="AD843" s="55"/>
      <c r="AE843" s="55"/>
      <c r="AF843" s="55"/>
      <c r="AG843" s="55"/>
      <c r="AH843" s="55"/>
      <c r="AI843" s="55"/>
      <c r="AJ843" s="55"/>
      <c r="AK843" s="55"/>
    </row>
    <row r="844" spans="2:37" ht="15.75" customHeight="1">
      <c r="B844" s="55"/>
      <c r="C844" s="55"/>
      <c r="D844" s="55"/>
      <c r="E844" s="55"/>
      <c r="F844" s="55"/>
      <c r="G844" s="55"/>
      <c r="H844" s="399"/>
      <c r="I844" s="55"/>
      <c r="J844" s="55"/>
      <c r="K844" s="55"/>
      <c r="L844" s="399"/>
      <c r="M844" s="399"/>
      <c r="N844" s="55"/>
      <c r="O844" s="55"/>
      <c r="P844" s="55"/>
      <c r="Q844" s="399"/>
      <c r="R844" s="399"/>
      <c r="S844" s="55"/>
      <c r="T844" s="55"/>
      <c r="U844" s="55"/>
      <c r="V844" s="399"/>
      <c r="W844" s="399"/>
      <c r="X844" s="55"/>
      <c r="Y844" s="55"/>
      <c r="Z844" s="55"/>
      <c r="AA844" s="399"/>
      <c r="AB844" s="399"/>
      <c r="AC844" s="55"/>
      <c r="AD844" s="55"/>
      <c r="AE844" s="55"/>
      <c r="AF844" s="55"/>
      <c r="AG844" s="55"/>
      <c r="AH844" s="55"/>
      <c r="AI844" s="55"/>
      <c r="AJ844" s="55"/>
      <c r="AK844" s="55"/>
    </row>
    <row r="845" spans="2:37" ht="15.75" customHeight="1">
      <c r="B845" s="55"/>
      <c r="C845" s="55"/>
      <c r="D845" s="55"/>
      <c r="E845" s="55"/>
      <c r="F845" s="55"/>
      <c r="G845" s="55"/>
      <c r="H845" s="399"/>
      <c r="I845" s="55"/>
      <c r="J845" s="55"/>
      <c r="K845" s="55"/>
      <c r="L845" s="399"/>
      <c r="M845" s="399"/>
      <c r="N845" s="55"/>
      <c r="O845" s="55"/>
      <c r="P845" s="55"/>
      <c r="Q845" s="399"/>
      <c r="R845" s="399"/>
      <c r="S845" s="55"/>
      <c r="T845" s="55"/>
      <c r="U845" s="55"/>
      <c r="V845" s="399"/>
      <c r="W845" s="399"/>
      <c r="X845" s="55"/>
      <c r="Y845" s="55"/>
      <c r="Z845" s="55"/>
      <c r="AA845" s="399"/>
      <c r="AB845" s="399"/>
      <c r="AC845" s="55"/>
      <c r="AD845" s="55"/>
      <c r="AE845" s="55"/>
      <c r="AF845" s="55"/>
      <c r="AG845" s="55"/>
      <c r="AH845" s="55"/>
      <c r="AI845" s="55"/>
      <c r="AJ845" s="55"/>
      <c r="AK845" s="55"/>
    </row>
    <row r="846" spans="2:37" ht="15.75" customHeight="1">
      <c r="B846" s="55"/>
      <c r="C846" s="55"/>
      <c r="D846" s="55"/>
      <c r="E846" s="55"/>
      <c r="F846" s="55"/>
      <c r="G846" s="55"/>
      <c r="H846" s="399"/>
      <c r="I846" s="55"/>
      <c r="J846" s="55"/>
      <c r="K846" s="55"/>
      <c r="L846" s="399"/>
      <c r="M846" s="399"/>
      <c r="N846" s="55"/>
      <c r="O846" s="55"/>
      <c r="P846" s="55"/>
      <c r="Q846" s="399"/>
      <c r="R846" s="399"/>
      <c r="S846" s="55"/>
      <c r="T846" s="55"/>
      <c r="U846" s="55"/>
      <c r="V846" s="399"/>
      <c r="W846" s="399"/>
      <c r="X846" s="55"/>
      <c r="Y846" s="55"/>
      <c r="Z846" s="55"/>
      <c r="AA846" s="399"/>
      <c r="AB846" s="399"/>
      <c r="AC846" s="55"/>
      <c r="AD846" s="55"/>
      <c r="AE846" s="55"/>
      <c r="AF846" s="55"/>
      <c r="AG846" s="55"/>
      <c r="AH846" s="55"/>
      <c r="AI846" s="55"/>
      <c r="AJ846" s="55"/>
      <c r="AK846" s="55"/>
    </row>
    <row r="847" spans="2:37" ht="15.75" customHeight="1">
      <c r="B847" s="55"/>
      <c r="C847" s="55"/>
      <c r="D847" s="55"/>
      <c r="E847" s="55"/>
      <c r="F847" s="55"/>
      <c r="G847" s="55"/>
      <c r="H847" s="399"/>
      <c r="I847" s="55"/>
      <c r="J847" s="55"/>
      <c r="K847" s="55"/>
      <c r="L847" s="399"/>
      <c r="M847" s="399"/>
      <c r="N847" s="55"/>
      <c r="O847" s="55"/>
      <c r="P847" s="55"/>
      <c r="Q847" s="399"/>
      <c r="R847" s="399"/>
      <c r="S847" s="55"/>
      <c r="T847" s="55"/>
      <c r="U847" s="55"/>
      <c r="V847" s="399"/>
      <c r="W847" s="399"/>
      <c r="X847" s="55"/>
      <c r="Y847" s="55"/>
      <c r="Z847" s="55"/>
      <c r="AA847" s="399"/>
      <c r="AB847" s="399"/>
      <c r="AC847" s="55"/>
      <c r="AD847" s="55"/>
      <c r="AE847" s="55"/>
      <c r="AF847" s="55"/>
      <c r="AG847" s="55"/>
      <c r="AH847" s="55"/>
      <c r="AI847" s="55"/>
      <c r="AJ847" s="55"/>
      <c r="AK847" s="55"/>
    </row>
    <row r="848" spans="2:37" ht="15.75" customHeight="1">
      <c r="B848" s="55"/>
      <c r="C848" s="55"/>
      <c r="D848" s="55"/>
      <c r="E848" s="55"/>
      <c r="F848" s="55"/>
      <c r="G848" s="55"/>
      <c r="H848" s="399"/>
      <c r="I848" s="55"/>
      <c r="J848" s="55"/>
      <c r="K848" s="55"/>
      <c r="L848" s="399"/>
      <c r="M848" s="399"/>
      <c r="N848" s="55"/>
      <c r="O848" s="55"/>
      <c r="P848" s="55"/>
      <c r="Q848" s="399"/>
      <c r="R848" s="399"/>
      <c r="S848" s="55"/>
      <c r="T848" s="55"/>
      <c r="U848" s="55"/>
      <c r="V848" s="399"/>
      <c r="W848" s="399"/>
      <c r="X848" s="55"/>
      <c r="Y848" s="55"/>
      <c r="Z848" s="55"/>
      <c r="AA848" s="399"/>
      <c r="AB848" s="399"/>
      <c r="AC848" s="55"/>
      <c r="AD848" s="55"/>
      <c r="AE848" s="55"/>
      <c r="AF848" s="55"/>
      <c r="AG848" s="55"/>
      <c r="AH848" s="55"/>
      <c r="AI848" s="55"/>
      <c r="AJ848" s="55"/>
      <c r="AK848" s="55"/>
    </row>
    <row r="849" spans="2:37" ht="15.75" customHeight="1">
      <c r="B849" s="55"/>
      <c r="C849" s="55"/>
      <c r="D849" s="55"/>
      <c r="E849" s="55"/>
      <c r="F849" s="55"/>
      <c r="G849" s="55"/>
      <c r="H849" s="399"/>
      <c r="I849" s="55"/>
      <c r="J849" s="55"/>
      <c r="K849" s="55"/>
      <c r="L849" s="399"/>
      <c r="M849" s="399"/>
      <c r="N849" s="55"/>
      <c r="O849" s="55"/>
      <c r="P849" s="55"/>
      <c r="Q849" s="399"/>
      <c r="R849" s="399"/>
      <c r="S849" s="55"/>
      <c r="T849" s="55"/>
      <c r="U849" s="55"/>
      <c r="V849" s="399"/>
      <c r="W849" s="399"/>
      <c r="X849" s="55"/>
      <c r="Y849" s="55"/>
      <c r="Z849" s="55"/>
      <c r="AA849" s="399"/>
      <c r="AB849" s="399"/>
      <c r="AC849" s="55"/>
      <c r="AD849" s="55"/>
      <c r="AE849" s="55"/>
      <c r="AF849" s="55"/>
      <c r="AG849" s="55"/>
      <c r="AH849" s="55"/>
      <c r="AI849" s="55"/>
      <c r="AJ849" s="55"/>
      <c r="AK849" s="55"/>
    </row>
    <row r="850" spans="2:37" ht="15.75" customHeight="1">
      <c r="B850" s="55"/>
      <c r="C850" s="55"/>
      <c r="D850" s="55"/>
      <c r="E850" s="55"/>
      <c r="F850" s="55"/>
      <c r="G850" s="55"/>
      <c r="H850" s="399"/>
      <c r="I850" s="55"/>
      <c r="J850" s="55"/>
      <c r="K850" s="55"/>
      <c r="L850" s="399"/>
      <c r="M850" s="399"/>
      <c r="N850" s="55"/>
      <c r="O850" s="55"/>
      <c r="P850" s="55"/>
      <c r="Q850" s="399"/>
      <c r="R850" s="399"/>
      <c r="S850" s="55"/>
      <c r="T850" s="55"/>
      <c r="U850" s="55"/>
      <c r="V850" s="399"/>
      <c r="W850" s="399"/>
      <c r="X850" s="55"/>
      <c r="Y850" s="55"/>
      <c r="Z850" s="55"/>
      <c r="AA850" s="399"/>
      <c r="AB850" s="399"/>
      <c r="AC850" s="55"/>
      <c r="AD850" s="55"/>
      <c r="AE850" s="55"/>
      <c r="AF850" s="55"/>
      <c r="AG850" s="55"/>
      <c r="AH850" s="55"/>
      <c r="AI850" s="55"/>
      <c r="AJ850" s="55"/>
      <c r="AK850" s="55"/>
    </row>
    <row r="851" spans="2:37" ht="15.75" customHeight="1">
      <c r="B851" s="55"/>
      <c r="C851" s="55"/>
      <c r="D851" s="55"/>
      <c r="E851" s="55"/>
      <c r="F851" s="55"/>
      <c r="G851" s="55"/>
      <c r="H851" s="399"/>
      <c r="I851" s="55"/>
      <c r="J851" s="55"/>
      <c r="K851" s="55"/>
      <c r="L851" s="399"/>
      <c r="M851" s="399"/>
      <c r="N851" s="55"/>
      <c r="O851" s="55"/>
      <c r="P851" s="55"/>
      <c r="Q851" s="399"/>
      <c r="R851" s="399"/>
      <c r="S851" s="55"/>
      <c r="T851" s="55"/>
      <c r="U851" s="55"/>
      <c r="V851" s="399"/>
      <c r="W851" s="399"/>
      <c r="X851" s="55"/>
      <c r="Y851" s="55"/>
      <c r="Z851" s="55"/>
      <c r="AA851" s="399"/>
      <c r="AB851" s="399"/>
      <c r="AC851" s="55"/>
      <c r="AD851" s="55"/>
      <c r="AE851" s="55"/>
      <c r="AF851" s="55"/>
      <c r="AG851" s="55"/>
      <c r="AH851" s="55"/>
      <c r="AI851" s="55"/>
      <c r="AJ851" s="55"/>
      <c r="AK851" s="55"/>
    </row>
    <row r="852" spans="2:37" ht="15.75" customHeight="1">
      <c r="B852" s="55"/>
      <c r="C852" s="55"/>
      <c r="D852" s="55"/>
      <c r="E852" s="55"/>
      <c r="F852" s="55"/>
      <c r="G852" s="55"/>
      <c r="H852" s="399"/>
      <c r="I852" s="55"/>
      <c r="J852" s="55"/>
      <c r="K852" s="55"/>
      <c r="L852" s="399"/>
      <c r="M852" s="399"/>
      <c r="N852" s="55"/>
      <c r="O852" s="55"/>
      <c r="P852" s="55"/>
      <c r="Q852" s="399"/>
      <c r="R852" s="399"/>
      <c r="S852" s="55"/>
      <c r="T852" s="55"/>
      <c r="U852" s="55"/>
      <c r="V852" s="399"/>
      <c r="W852" s="399"/>
      <c r="X852" s="55"/>
      <c r="Y852" s="55"/>
      <c r="Z852" s="55"/>
      <c r="AA852" s="399"/>
      <c r="AB852" s="399"/>
      <c r="AC852" s="55"/>
      <c r="AD852" s="55"/>
      <c r="AE852" s="55"/>
      <c r="AF852" s="55"/>
      <c r="AG852" s="55"/>
      <c r="AH852" s="55"/>
      <c r="AI852" s="55"/>
      <c r="AJ852" s="55"/>
      <c r="AK852" s="55"/>
    </row>
    <row r="853" spans="2:37" ht="15.75" customHeight="1">
      <c r="B853" s="55"/>
      <c r="C853" s="55"/>
      <c r="D853" s="55"/>
      <c r="E853" s="55"/>
      <c r="F853" s="55"/>
      <c r="G853" s="55"/>
      <c r="H853" s="399"/>
      <c r="I853" s="55"/>
      <c r="J853" s="55"/>
      <c r="K853" s="55"/>
      <c r="L853" s="399"/>
      <c r="M853" s="399"/>
      <c r="N853" s="55"/>
      <c r="O853" s="55"/>
      <c r="P853" s="55"/>
      <c r="Q853" s="399"/>
      <c r="R853" s="399"/>
      <c r="S853" s="55"/>
      <c r="T853" s="55"/>
      <c r="U853" s="55"/>
      <c r="V853" s="399"/>
      <c r="W853" s="399"/>
      <c r="X853" s="55"/>
      <c r="Y853" s="55"/>
      <c r="Z853" s="55"/>
      <c r="AA853" s="399"/>
      <c r="AB853" s="399"/>
      <c r="AC853" s="55"/>
      <c r="AD853" s="55"/>
      <c r="AE853" s="55"/>
      <c r="AF853" s="55"/>
      <c r="AG853" s="55"/>
      <c r="AH853" s="55"/>
      <c r="AI853" s="55"/>
      <c r="AJ853" s="55"/>
      <c r="AK853" s="55"/>
    </row>
    <row r="854" spans="2:37" ht="15.75" customHeight="1">
      <c r="B854" s="55"/>
      <c r="C854" s="55"/>
      <c r="D854" s="55"/>
      <c r="E854" s="55"/>
      <c r="F854" s="55"/>
      <c r="G854" s="55"/>
      <c r="H854" s="399"/>
      <c r="I854" s="55"/>
      <c r="J854" s="55"/>
      <c r="K854" s="55"/>
      <c r="L854" s="399"/>
      <c r="M854" s="399"/>
      <c r="N854" s="55"/>
      <c r="O854" s="55"/>
      <c r="P854" s="55"/>
      <c r="Q854" s="399"/>
      <c r="R854" s="399"/>
      <c r="S854" s="55"/>
      <c r="T854" s="55"/>
      <c r="U854" s="55"/>
      <c r="V854" s="399"/>
      <c r="W854" s="399"/>
      <c r="X854" s="55"/>
      <c r="Y854" s="55"/>
      <c r="Z854" s="55"/>
      <c r="AA854" s="399"/>
      <c r="AB854" s="399"/>
      <c r="AC854" s="55"/>
      <c r="AD854" s="55"/>
      <c r="AE854" s="55"/>
      <c r="AF854" s="55"/>
      <c r="AG854" s="55"/>
      <c r="AH854" s="55"/>
      <c r="AI854" s="55"/>
      <c r="AJ854" s="55"/>
      <c r="AK854" s="55"/>
    </row>
    <row r="855" spans="2:37" ht="15.75" customHeight="1">
      <c r="B855" s="55"/>
      <c r="C855" s="55"/>
      <c r="D855" s="55"/>
      <c r="E855" s="55"/>
      <c r="F855" s="55"/>
      <c r="G855" s="55"/>
      <c r="H855" s="399"/>
      <c r="I855" s="55"/>
      <c r="J855" s="55"/>
      <c r="K855" s="55"/>
      <c r="L855" s="399"/>
      <c r="M855" s="399"/>
      <c r="N855" s="55"/>
      <c r="O855" s="55"/>
      <c r="P855" s="55"/>
      <c r="Q855" s="399"/>
      <c r="R855" s="399"/>
      <c r="S855" s="55"/>
      <c r="T855" s="55"/>
      <c r="U855" s="55"/>
      <c r="V855" s="399"/>
      <c r="W855" s="399"/>
      <c r="X855" s="55"/>
      <c r="Y855" s="55"/>
      <c r="Z855" s="55"/>
      <c r="AA855" s="399"/>
      <c r="AB855" s="399"/>
      <c r="AC855" s="55"/>
      <c r="AD855" s="55"/>
      <c r="AE855" s="55"/>
      <c r="AF855" s="55"/>
      <c r="AG855" s="55"/>
      <c r="AH855" s="55"/>
      <c r="AI855" s="55"/>
      <c r="AJ855" s="55"/>
      <c r="AK855" s="55"/>
    </row>
    <row r="856" spans="2:37" ht="15.75" customHeight="1">
      <c r="B856" s="55"/>
      <c r="C856" s="55"/>
      <c r="D856" s="55"/>
      <c r="E856" s="55"/>
      <c r="F856" s="55"/>
      <c r="G856" s="55"/>
      <c r="H856" s="399"/>
      <c r="I856" s="55"/>
      <c r="J856" s="55"/>
      <c r="K856" s="55"/>
      <c r="L856" s="399"/>
      <c r="M856" s="399"/>
      <c r="N856" s="55"/>
      <c r="O856" s="55"/>
      <c r="P856" s="55"/>
      <c r="Q856" s="399"/>
      <c r="R856" s="399"/>
      <c r="S856" s="55"/>
      <c r="T856" s="55"/>
      <c r="U856" s="55"/>
      <c r="V856" s="399"/>
      <c r="W856" s="399"/>
      <c r="X856" s="55"/>
      <c r="Y856" s="55"/>
      <c r="Z856" s="55"/>
      <c r="AA856" s="399"/>
      <c r="AB856" s="399"/>
      <c r="AC856" s="55"/>
      <c r="AD856" s="55"/>
      <c r="AE856" s="55"/>
      <c r="AF856" s="55"/>
      <c r="AG856" s="55"/>
      <c r="AH856" s="55"/>
      <c r="AI856" s="55"/>
      <c r="AJ856" s="55"/>
      <c r="AK856" s="55"/>
    </row>
    <row r="857" spans="2:37" ht="15.75" customHeight="1">
      <c r="B857" s="55"/>
      <c r="C857" s="55"/>
      <c r="D857" s="55"/>
      <c r="E857" s="55"/>
      <c r="F857" s="55"/>
      <c r="G857" s="55"/>
      <c r="H857" s="399"/>
      <c r="I857" s="55"/>
      <c r="J857" s="55"/>
      <c r="K857" s="55"/>
      <c r="L857" s="399"/>
      <c r="M857" s="399"/>
      <c r="N857" s="55"/>
      <c r="O857" s="55"/>
      <c r="P857" s="55"/>
      <c r="Q857" s="399"/>
      <c r="R857" s="399"/>
      <c r="S857" s="55"/>
      <c r="T857" s="55"/>
      <c r="U857" s="55"/>
      <c r="V857" s="399"/>
      <c r="W857" s="399"/>
      <c r="X857" s="55"/>
      <c r="Y857" s="55"/>
      <c r="Z857" s="55"/>
      <c r="AA857" s="399"/>
      <c r="AB857" s="399"/>
      <c r="AC857" s="55"/>
      <c r="AD857" s="55"/>
      <c r="AE857" s="55"/>
      <c r="AF857" s="55"/>
      <c r="AG857" s="55"/>
      <c r="AH857" s="55"/>
      <c r="AI857" s="55"/>
      <c r="AJ857" s="55"/>
      <c r="AK857" s="55"/>
    </row>
    <row r="858" spans="2:37" ht="15.75" customHeight="1">
      <c r="B858" s="55"/>
      <c r="C858" s="55"/>
      <c r="D858" s="55"/>
      <c r="E858" s="55"/>
      <c r="F858" s="55"/>
      <c r="G858" s="55"/>
      <c r="H858" s="399"/>
      <c r="I858" s="55"/>
      <c r="J858" s="55"/>
      <c r="K858" s="55"/>
      <c r="L858" s="399"/>
      <c r="M858" s="399"/>
      <c r="N858" s="55"/>
      <c r="O858" s="55"/>
      <c r="P858" s="55"/>
      <c r="Q858" s="399"/>
      <c r="R858" s="399"/>
      <c r="S858" s="55"/>
      <c r="T858" s="55"/>
      <c r="U858" s="55"/>
      <c r="V858" s="399"/>
      <c r="W858" s="399"/>
      <c r="X858" s="55"/>
      <c r="Y858" s="55"/>
      <c r="Z858" s="55"/>
      <c r="AA858" s="399"/>
      <c r="AB858" s="399"/>
      <c r="AC858" s="55"/>
      <c r="AD858" s="55"/>
      <c r="AE858" s="55"/>
      <c r="AF858" s="55"/>
      <c r="AG858" s="55"/>
      <c r="AH858" s="55"/>
      <c r="AI858" s="55"/>
      <c r="AJ858" s="55"/>
      <c r="AK858" s="55"/>
    </row>
    <row r="859" spans="2:37" ht="15.75" customHeight="1">
      <c r="B859" s="55"/>
      <c r="C859" s="55"/>
      <c r="D859" s="55"/>
      <c r="E859" s="55"/>
      <c r="F859" s="55"/>
      <c r="G859" s="55"/>
      <c r="H859" s="399"/>
      <c r="I859" s="55"/>
      <c r="J859" s="55"/>
      <c r="K859" s="55"/>
      <c r="L859" s="399"/>
      <c r="M859" s="399"/>
      <c r="N859" s="55"/>
      <c r="O859" s="55"/>
      <c r="P859" s="55"/>
      <c r="Q859" s="399"/>
      <c r="R859" s="399"/>
      <c r="S859" s="55"/>
      <c r="T859" s="55"/>
      <c r="U859" s="55"/>
      <c r="V859" s="399"/>
      <c r="W859" s="399"/>
      <c r="X859" s="55"/>
      <c r="Y859" s="55"/>
      <c r="Z859" s="55"/>
      <c r="AA859" s="399"/>
      <c r="AB859" s="399"/>
      <c r="AC859" s="55"/>
      <c r="AD859" s="55"/>
      <c r="AE859" s="55"/>
      <c r="AF859" s="55"/>
      <c r="AG859" s="55"/>
      <c r="AH859" s="55"/>
      <c r="AI859" s="55"/>
      <c r="AJ859" s="55"/>
      <c r="AK859" s="55"/>
    </row>
    <row r="860" spans="2:37" ht="15.75" customHeight="1">
      <c r="B860" s="55"/>
      <c r="C860" s="55"/>
      <c r="D860" s="55"/>
      <c r="E860" s="55"/>
      <c r="F860" s="55"/>
      <c r="G860" s="55"/>
      <c r="H860" s="399"/>
      <c r="I860" s="55"/>
      <c r="J860" s="55"/>
      <c r="K860" s="55"/>
      <c r="L860" s="399"/>
      <c r="M860" s="399"/>
      <c r="N860" s="55"/>
      <c r="O860" s="55"/>
      <c r="P860" s="55"/>
      <c r="Q860" s="399"/>
      <c r="R860" s="399"/>
      <c r="S860" s="55"/>
      <c r="T860" s="55"/>
      <c r="U860" s="55"/>
      <c r="V860" s="399"/>
      <c r="W860" s="399"/>
      <c r="X860" s="55"/>
      <c r="Y860" s="55"/>
      <c r="Z860" s="55"/>
      <c r="AA860" s="399"/>
      <c r="AB860" s="399"/>
      <c r="AC860" s="55"/>
      <c r="AD860" s="55"/>
      <c r="AE860" s="55"/>
      <c r="AF860" s="55"/>
      <c r="AG860" s="55"/>
      <c r="AH860" s="55"/>
      <c r="AI860" s="55"/>
      <c r="AJ860" s="55"/>
      <c r="AK860" s="55"/>
    </row>
    <row r="861" spans="2:37" ht="15.75" customHeight="1">
      <c r="B861" s="55"/>
      <c r="C861" s="55"/>
      <c r="D861" s="55"/>
      <c r="E861" s="55"/>
      <c r="F861" s="55"/>
      <c r="G861" s="55"/>
      <c r="H861" s="399"/>
      <c r="I861" s="55"/>
      <c r="J861" s="55"/>
      <c r="K861" s="55"/>
      <c r="L861" s="399"/>
      <c r="M861" s="399"/>
      <c r="N861" s="55"/>
      <c r="O861" s="55"/>
      <c r="P861" s="55"/>
      <c r="Q861" s="399"/>
      <c r="R861" s="399"/>
      <c r="S861" s="55"/>
      <c r="T861" s="55"/>
      <c r="U861" s="55"/>
      <c r="V861" s="399"/>
      <c r="W861" s="399"/>
      <c r="X861" s="55"/>
      <c r="Y861" s="55"/>
      <c r="Z861" s="55"/>
      <c r="AA861" s="399"/>
      <c r="AB861" s="399"/>
      <c r="AC861" s="55"/>
      <c r="AD861" s="55"/>
      <c r="AE861" s="55"/>
      <c r="AF861" s="55"/>
      <c r="AG861" s="55"/>
      <c r="AH861" s="55"/>
      <c r="AI861" s="55"/>
      <c r="AJ861" s="55"/>
      <c r="AK861" s="55"/>
    </row>
    <row r="862" spans="2:37" ht="15.75" customHeight="1">
      <c r="B862" s="55"/>
      <c r="C862" s="55"/>
      <c r="D862" s="55"/>
      <c r="E862" s="55"/>
      <c r="F862" s="55"/>
      <c r="G862" s="55"/>
      <c r="H862" s="399"/>
      <c r="I862" s="55"/>
      <c r="J862" s="55"/>
      <c r="K862" s="55"/>
      <c r="L862" s="399"/>
      <c r="M862" s="399"/>
      <c r="N862" s="55"/>
      <c r="O862" s="55"/>
      <c r="P862" s="55"/>
      <c r="Q862" s="399"/>
      <c r="R862" s="399"/>
      <c r="S862" s="55"/>
      <c r="T862" s="55"/>
      <c r="U862" s="55"/>
      <c r="V862" s="399"/>
      <c r="W862" s="399"/>
      <c r="X862" s="55"/>
      <c r="Y862" s="55"/>
      <c r="Z862" s="55"/>
      <c r="AA862" s="399"/>
      <c r="AB862" s="399"/>
      <c r="AC862" s="55"/>
      <c r="AD862" s="55"/>
      <c r="AE862" s="55"/>
      <c r="AF862" s="55"/>
      <c r="AG862" s="55"/>
      <c r="AH862" s="55"/>
      <c r="AI862" s="55"/>
      <c r="AJ862" s="55"/>
      <c r="AK862" s="55"/>
    </row>
    <row r="863" spans="2:37" ht="15.75" customHeight="1">
      <c r="B863" s="55"/>
      <c r="C863" s="55"/>
      <c r="D863" s="55"/>
      <c r="E863" s="55"/>
      <c r="F863" s="55"/>
      <c r="G863" s="55"/>
      <c r="H863" s="399"/>
      <c r="I863" s="55"/>
      <c r="J863" s="55"/>
      <c r="K863" s="55"/>
      <c r="L863" s="399"/>
      <c r="M863" s="399"/>
      <c r="N863" s="55"/>
      <c r="O863" s="55"/>
      <c r="P863" s="55"/>
      <c r="Q863" s="399"/>
      <c r="R863" s="399"/>
      <c r="S863" s="55"/>
      <c r="T863" s="55"/>
      <c r="U863" s="55"/>
      <c r="V863" s="399"/>
      <c r="W863" s="399"/>
      <c r="X863" s="55"/>
      <c r="Y863" s="55"/>
      <c r="Z863" s="55"/>
      <c r="AA863" s="399"/>
      <c r="AB863" s="399"/>
      <c r="AC863" s="55"/>
      <c r="AD863" s="55"/>
      <c r="AE863" s="55"/>
      <c r="AF863" s="55"/>
      <c r="AG863" s="55"/>
      <c r="AH863" s="55"/>
      <c r="AI863" s="55"/>
      <c r="AJ863" s="55"/>
      <c r="AK863" s="55"/>
    </row>
    <row r="864" spans="2:37" ht="15.75" customHeight="1">
      <c r="B864" s="55"/>
      <c r="C864" s="55"/>
      <c r="D864" s="55"/>
      <c r="E864" s="55"/>
      <c r="F864" s="55"/>
      <c r="G864" s="55"/>
      <c r="H864" s="399"/>
      <c r="I864" s="55"/>
      <c r="J864" s="55"/>
      <c r="K864" s="55"/>
      <c r="L864" s="399"/>
      <c r="M864" s="399"/>
      <c r="N864" s="55"/>
      <c r="O864" s="55"/>
      <c r="P864" s="55"/>
      <c r="Q864" s="399"/>
      <c r="R864" s="399"/>
      <c r="S864" s="55"/>
      <c r="T864" s="55"/>
      <c r="U864" s="55"/>
      <c r="V864" s="399"/>
      <c r="W864" s="399"/>
      <c r="X864" s="55"/>
      <c r="Y864" s="55"/>
      <c r="Z864" s="55"/>
      <c r="AA864" s="399"/>
      <c r="AB864" s="399"/>
      <c r="AC864" s="55"/>
      <c r="AD864" s="55"/>
      <c r="AE864" s="55"/>
      <c r="AF864" s="55"/>
      <c r="AG864" s="55"/>
      <c r="AH864" s="55"/>
      <c r="AI864" s="55"/>
      <c r="AJ864" s="55"/>
      <c r="AK864" s="55"/>
    </row>
    <row r="865" spans="2:37" ht="15.75" customHeight="1">
      <c r="B865" s="55"/>
      <c r="C865" s="55"/>
      <c r="D865" s="55"/>
      <c r="E865" s="55"/>
      <c r="F865" s="55"/>
      <c r="G865" s="55"/>
      <c r="H865" s="399"/>
      <c r="I865" s="55"/>
      <c r="J865" s="55"/>
      <c r="K865" s="55"/>
      <c r="L865" s="399"/>
      <c r="M865" s="399"/>
      <c r="N865" s="55"/>
      <c r="O865" s="55"/>
      <c r="P865" s="55"/>
      <c r="Q865" s="399"/>
      <c r="R865" s="399"/>
      <c r="S865" s="55"/>
      <c r="T865" s="55"/>
      <c r="U865" s="55"/>
      <c r="V865" s="399"/>
      <c r="W865" s="399"/>
      <c r="X865" s="55"/>
      <c r="Y865" s="55"/>
      <c r="Z865" s="55"/>
      <c r="AA865" s="399"/>
      <c r="AB865" s="399"/>
      <c r="AC865" s="55"/>
      <c r="AD865" s="55"/>
      <c r="AE865" s="55"/>
      <c r="AF865" s="55"/>
      <c r="AG865" s="55"/>
      <c r="AH865" s="55"/>
      <c r="AI865" s="55"/>
      <c r="AJ865" s="55"/>
      <c r="AK865" s="55"/>
    </row>
    <row r="866" spans="2:37" ht="15.75" customHeight="1">
      <c r="B866" s="55"/>
      <c r="C866" s="55"/>
      <c r="D866" s="55"/>
      <c r="E866" s="55"/>
      <c r="F866" s="55"/>
      <c r="G866" s="55"/>
      <c r="H866" s="399"/>
      <c r="I866" s="55"/>
      <c r="J866" s="55"/>
      <c r="K866" s="55"/>
      <c r="L866" s="399"/>
      <c r="M866" s="399"/>
      <c r="N866" s="55"/>
      <c r="O866" s="55"/>
      <c r="P866" s="55"/>
      <c r="Q866" s="399"/>
      <c r="R866" s="399"/>
      <c r="S866" s="55"/>
      <c r="T866" s="55"/>
      <c r="U866" s="55"/>
      <c r="V866" s="399"/>
      <c r="W866" s="399"/>
      <c r="X866" s="55"/>
      <c r="Y866" s="55"/>
      <c r="Z866" s="55"/>
      <c r="AA866" s="399"/>
      <c r="AB866" s="399"/>
      <c r="AC866" s="55"/>
      <c r="AD866" s="55"/>
      <c r="AE866" s="55"/>
      <c r="AF866" s="55"/>
      <c r="AG866" s="55"/>
      <c r="AH866" s="55"/>
      <c r="AI866" s="55"/>
      <c r="AJ866" s="55"/>
      <c r="AK866" s="55"/>
    </row>
    <row r="867" spans="2:37" ht="15.75" customHeight="1">
      <c r="B867" s="55"/>
      <c r="C867" s="55"/>
      <c r="D867" s="55"/>
      <c r="E867" s="55"/>
      <c r="F867" s="55"/>
      <c r="G867" s="55"/>
      <c r="H867" s="399"/>
      <c r="I867" s="55"/>
      <c r="J867" s="55"/>
      <c r="K867" s="55"/>
      <c r="L867" s="399"/>
      <c r="M867" s="399"/>
      <c r="N867" s="55"/>
      <c r="O867" s="55"/>
      <c r="P867" s="55"/>
      <c r="Q867" s="399"/>
      <c r="R867" s="399"/>
      <c r="S867" s="55"/>
      <c r="T867" s="55"/>
      <c r="U867" s="55"/>
      <c r="V867" s="399"/>
      <c r="W867" s="399"/>
      <c r="X867" s="55"/>
      <c r="Y867" s="55"/>
      <c r="Z867" s="55"/>
      <c r="AA867" s="399"/>
      <c r="AB867" s="399"/>
      <c r="AC867" s="55"/>
      <c r="AD867" s="55"/>
      <c r="AE867" s="55"/>
      <c r="AF867" s="55"/>
      <c r="AG867" s="55"/>
      <c r="AH867" s="55"/>
      <c r="AI867" s="55"/>
      <c r="AJ867" s="55"/>
      <c r="AK867" s="55"/>
    </row>
    <row r="868" spans="2:37" ht="15.75" customHeight="1">
      <c r="B868" s="55"/>
      <c r="C868" s="55"/>
      <c r="D868" s="55"/>
      <c r="E868" s="55"/>
      <c r="F868" s="55"/>
      <c r="G868" s="55"/>
      <c r="H868" s="399"/>
      <c r="I868" s="55"/>
      <c r="J868" s="55"/>
      <c r="K868" s="55"/>
      <c r="L868" s="399"/>
      <c r="M868" s="399"/>
      <c r="N868" s="55"/>
      <c r="O868" s="55"/>
      <c r="P868" s="55"/>
      <c r="Q868" s="399"/>
      <c r="R868" s="399"/>
      <c r="S868" s="55"/>
      <c r="T868" s="55"/>
      <c r="U868" s="55"/>
      <c r="V868" s="399"/>
      <c r="W868" s="399"/>
      <c r="X868" s="55"/>
      <c r="Y868" s="55"/>
      <c r="Z868" s="55"/>
      <c r="AA868" s="399"/>
      <c r="AB868" s="399"/>
      <c r="AC868" s="55"/>
      <c r="AD868" s="55"/>
      <c r="AE868" s="55"/>
      <c r="AF868" s="55"/>
      <c r="AG868" s="55"/>
      <c r="AH868" s="55"/>
      <c r="AI868" s="55"/>
      <c r="AJ868" s="55"/>
      <c r="AK868" s="55"/>
    </row>
    <row r="869" spans="2:37" ht="15.75" customHeight="1">
      <c r="B869" s="55"/>
      <c r="C869" s="55"/>
      <c r="D869" s="55"/>
      <c r="E869" s="55"/>
      <c r="F869" s="55"/>
      <c r="G869" s="55"/>
      <c r="H869" s="399"/>
      <c r="I869" s="55"/>
      <c r="J869" s="55"/>
      <c r="K869" s="55"/>
      <c r="L869" s="399"/>
      <c r="M869" s="399"/>
      <c r="N869" s="55"/>
      <c r="O869" s="55"/>
      <c r="P869" s="55"/>
      <c r="Q869" s="399"/>
      <c r="R869" s="399"/>
      <c r="S869" s="55"/>
      <c r="T869" s="55"/>
      <c r="U869" s="55"/>
      <c r="V869" s="399"/>
      <c r="W869" s="399"/>
      <c r="X869" s="55"/>
      <c r="Y869" s="55"/>
      <c r="Z869" s="55"/>
      <c r="AA869" s="399"/>
      <c r="AB869" s="399"/>
      <c r="AC869" s="55"/>
      <c r="AD869" s="55"/>
      <c r="AE869" s="55"/>
      <c r="AF869" s="55"/>
      <c r="AG869" s="55"/>
      <c r="AH869" s="55"/>
      <c r="AI869" s="55"/>
      <c r="AJ869" s="55"/>
      <c r="AK869" s="55"/>
    </row>
    <row r="870" spans="2:37" ht="15.75" customHeight="1">
      <c r="B870" s="55"/>
      <c r="C870" s="55"/>
      <c r="D870" s="55"/>
      <c r="E870" s="55"/>
      <c r="F870" s="55"/>
      <c r="G870" s="55"/>
      <c r="H870" s="399"/>
      <c r="I870" s="55"/>
      <c r="J870" s="55"/>
      <c r="K870" s="55"/>
      <c r="L870" s="399"/>
      <c r="M870" s="399"/>
      <c r="N870" s="55"/>
      <c r="O870" s="55"/>
      <c r="P870" s="55"/>
      <c r="Q870" s="399"/>
      <c r="R870" s="399"/>
      <c r="S870" s="55"/>
      <c r="T870" s="55"/>
      <c r="U870" s="55"/>
      <c r="V870" s="399"/>
      <c r="W870" s="399"/>
      <c r="X870" s="55"/>
      <c r="Y870" s="55"/>
      <c r="Z870" s="55"/>
      <c r="AA870" s="399"/>
      <c r="AB870" s="399"/>
      <c r="AC870" s="55"/>
      <c r="AD870" s="55"/>
      <c r="AE870" s="55"/>
      <c r="AF870" s="55"/>
      <c r="AG870" s="55"/>
      <c r="AH870" s="55"/>
      <c r="AI870" s="55"/>
      <c r="AJ870" s="55"/>
      <c r="AK870" s="55"/>
    </row>
    <row r="871" spans="2:37" ht="15.75" customHeight="1">
      <c r="B871" s="55"/>
      <c r="C871" s="55"/>
      <c r="D871" s="55"/>
      <c r="E871" s="55"/>
      <c r="F871" s="55"/>
      <c r="G871" s="55"/>
      <c r="H871" s="399"/>
      <c r="I871" s="55"/>
      <c r="J871" s="55"/>
      <c r="K871" s="55"/>
      <c r="L871" s="399"/>
      <c r="M871" s="399"/>
      <c r="N871" s="55"/>
      <c r="O871" s="55"/>
      <c r="P871" s="55"/>
      <c r="Q871" s="399"/>
      <c r="R871" s="399"/>
      <c r="S871" s="55"/>
      <c r="T871" s="55"/>
      <c r="U871" s="55"/>
      <c r="V871" s="399"/>
      <c r="W871" s="399"/>
      <c r="X871" s="55"/>
      <c r="Y871" s="55"/>
      <c r="Z871" s="55"/>
      <c r="AA871" s="399"/>
      <c r="AB871" s="399"/>
      <c r="AC871" s="55"/>
      <c r="AD871" s="55"/>
      <c r="AE871" s="55"/>
      <c r="AF871" s="55"/>
      <c r="AG871" s="55"/>
      <c r="AH871" s="55"/>
      <c r="AI871" s="55"/>
      <c r="AJ871" s="55"/>
      <c r="AK871" s="55"/>
    </row>
    <row r="872" spans="2:37" ht="15.75" customHeight="1">
      <c r="B872" s="55"/>
      <c r="C872" s="55"/>
      <c r="D872" s="55"/>
      <c r="E872" s="55"/>
      <c r="F872" s="55"/>
      <c r="G872" s="55"/>
      <c r="H872" s="399"/>
      <c r="I872" s="55"/>
      <c r="J872" s="55"/>
      <c r="K872" s="55"/>
      <c r="L872" s="399"/>
      <c r="M872" s="399"/>
      <c r="N872" s="55"/>
      <c r="O872" s="55"/>
      <c r="P872" s="55"/>
      <c r="Q872" s="399"/>
      <c r="R872" s="399"/>
      <c r="S872" s="55"/>
      <c r="T872" s="55"/>
      <c r="U872" s="55"/>
      <c r="V872" s="399"/>
      <c r="W872" s="399"/>
      <c r="X872" s="55"/>
      <c r="Y872" s="55"/>
      <c r="Z872" s="55"/>
      <c r="AA872" s="399"/>
      <c r="AB872" s="399"/>
      <c r="AC872" s="55"/>
      <c r="AD872" s="55"/>
      <c r="AE872" s="55"/>
      <c r="AF872" s="55"/>
      <c r="AG872" s="55"/>
      <c r="AH872" s="55"/>
      <c r="AI872" s="55"/>
      <c r="AJ872" s="55"/>
      <c r="AK872" s="55"/>
    </row>
    <row r="873" spans="2:37" ht="15.75" customHeight="1">
      <c r="B873" s="55"/>
      <c r="C873" s="55"/>
      <c r="D873" s="55"/>
      <c r="E873" s="55"/>
      <c r="F873" s="55"/>
      <c r="G873" s="55"/>
      <c r="H873" s="399"/>
      <c r="I873" s="55"/>
      <c r="J873" s="55"/>
      <c r="K873" s="55"/>
      <c r="L873" s="399"/>
      <c r="M873" s="399"/>
      <c r="N873" s="55"/>
      <c r="O873" s="55"/>
      <c r="P873" s="55"/>
      <c r="Q873" s="399"/>
      <c r="R873" s="399"/>
      <c r="S873" s="55"/>
      <c r="T873" s="55"/>
      <c r="U873" s="55"/>
      <c r="V873" s="399"/>
      <c r="W873" s="399"/>
      <c r="X873" s="55"/>
      <c r="Y873" s="55"/>
      <c r="Z873" s="55"/>
      <c r="AA873" s="399"/>
      <c r="AB873" s="399"/>
      <c r="AC873" s="55"/>
      <c r="AD873" s="55"/>
      <c r="AE873" s="55"/>
      <c r="AF873" s="55"/>
      <c r="AG873" s="55"/>
      <c r="AH873" s="55"/>
      <c r="AI873" s="55"/>
      <c r="AJ873" s="55"/>
      <c r="AK873" s="55"/>
    </row>
    <row r="874" spans="2:37" ht="15.75" customHeight="1">
      <c r="B874" s="55"/>
      <c r="C874" s="55"/>
      <c r="D874" s="55"/>
      <c r="E874" s="55"/>
      <c r="F874" s="55"/>
      <c r="G874" s="55"/>
      <c r="H874" s="399"/>
      <c r="I874" s="55"/>
      <c r="J874" s="55"/>
      <c r="K874" s="55"/>
      <c r="L874" s="399"/>
      <c r="M874" s="399"/>
      <c r="N874" s="55"/>
      <c r="O874" s="55"/>
      <c r="P874" s="55"/>
      <c r="Q874" s="399"/>
      <c r="R874" s="399"/>
      <c r="S874" s="55"/>
      <c r="T874" s="55"/>
      <c r="U874" s="55"/>
      <c r="V874" s="399"/>
      <c r="W874" s="399"/>
      <c r="X874" s="55"/>
      <c r="Y874" s="55"/>
      <c r="Z874" s="55"/>
      <c r="AA874" s="399"/>
      <c r="AB874" s="399"/>
      <c r="AC874" s="55"/>
      <c r="AD874" s="55"/>
      <c r="AE874" s="55"/>
      <c r="AF874" s="55"/>
      <c r="AG874" s="55"/>
      <c r="AH874" s="55"/>
      <c r="AI874" s="55"/>
      <c r="AJ874" s="55"/>
      <c r="AK874" s="55"/>
    </row>
    <row r="875" spans="2:37" ht="15.75" customHeight="1">
      <c r="B875" s="55"/>
      <c r="C875" s="55"/>
      <c r="D875" s="55"/>
      <c r="E875" s="55"/>
      <c r="F875" s="55"/>
      <c r="G875" s="55"/>
      <c r="H875" s="399"/>
      <c r="I875" s="55"/>
      <c r="J875" s="55"/>
      <c r="K875" s="55"/>
      <c r="L875" s="399"/>
      <c r="M875" s="399"/>
      <c r="N875" s="55"/>
      <c r="O875" s="55"/>
      <c r="P875" s="55"/>
      <c r="Q875" s="399"/>
      <c r="R875" s="399"/>
      <c r="S875" s="55"/>
      <c r="T875" s="55"/>
      <c r="U875" s="55"/>
      <c r="V875" s="399"/>
      <c r="W875" s="399"/>
      <c r="X875" s="55"/>
      <c r="Y875" s="55"/>
      <c r="Z875" s="55"/>
      <c r="AA875" s="399"/>
      <c r="AB875" s="399"/>
      <c r="AC875" s="55"/>
      <c r="AD875" s="55"/>
      <c r="AE875" s="55"/>
      <c r="AF875" s="55"/>
      <c r="AG875" s="55"/>
      <c r="AH875" s="55"/>
      <c r="AI875" s="55"/>
      <c r="AJ875" s="55"/>
      <c r="AK875" s="55"/>
    </row>
    <row r="876" spans="2:37" ht="15.75" customHeight="1">
      <c r="B876" s="55"/>
      <c r="C876" s="55"/>
      <c r="D876" s="55"/>
      <c r="E876" s="55"/>
      <c r="F876" s="55"/>
      <c r="G876" s="55"/>
      <c r="H876" s="399"/>
      <c r="I876" s="55"/>
      <c r="J876" s="55"/>
      <c r="K876" s="55"/>
      <c r="L876" s="399"/>
      <c r="M876" s="399"/>
      <c r="N876" s="55"/>
      <c r="O876" s="55"/>
      <c r="P876" s="55"/>
      <c r="Q876" s="399"/>
      <c r="R876" s="399"/>
      <c r="S876" s="55"/>
      <c r="T876" s="55"/>
      <c r="U876" s="55"/>
      <c r="V876" s="399"/>
      <c r="W876" s="399"/>
      <c r="X876" s="55"/>
      <c r="Y876" s="55"/>
      <c r="Z876" s="55"/>
      <c r="AA876" s="399"/>
      <c r="AB876" s="399"/>
      <c r="AC876" s="55"/>
      <c r="AD876" s="55"/>
      <c r="AE876" s="55"/>
      <c r="AF876" s="55"/>
      <c r="AG876" s="55"/>
      <c r="AH876" s="55"/>
      <c r="AI876" s="55"/>
      <c r="AJ876" s="55"/>
      <c r="AK876" s="55"/>
    </row>
    <row r="877" spans="2:37" ht="15.75" customHeight="1">
      <c r="B877" s="55"/>
      <c r="C877" s="55"/>
      <c r="D877" s="55"/>
      <c r="E877" s="55"/>
      <c r="F877" s="55"/>
      <c r="G877" s="55"/>
      <c r="H877" s="399"/>
      <c r="I877" s="55"/>
      <c r="J877" s="55"/>
      <c r="K877" s="55"/>
      <c r="L877" s="399"/>
      <c r="M877" s="399"/>
      <c r="N877" s="55"/>
      <c r="O877" s="55"/>
      <c r="P877" s="55"/>
      <c r="Q877" s="399"/>
      <c r="R877" s="399"/>
      <c r="S877" s="55"/>
      <c r="T877" s="55"/>
      <c r="U877" s="55"/>
      <c r="V877" s="399"/>
      <c r="W877" s="399"/>
      <c r="X877" s="55"/>
      <c r="Y877" s="55"/>
      <c r="Z877" s="55"/>
      <c r="AA877" s="399"/>
      <c r="AB877" s="399"/>
      <c r="AC877" s="55"/>
      <c r="AD877" s="55"/>
      <c r="AE877" s="55"/>
      <c r="AF877" s="55"/>
      <c r="AG877" s="55"/>
      <c r="AH877" s="55"/>
      <c r="AI877" s="55"/>
      <c r="AJ877" s="55"/>
      <c r="AK877" s="55"/>
    </row>
    <row r="878" spans="2:37" ht="15.75" customHeight="1">
      <c r="B878" s="55"/>
      <c r="C878" s="55"/>
      <c r="D878" s="55"/>
      <c r="E878" s="55"/>
      <c r="F878" s="55"/>
      <c r="G878" s="55"/>
      <c r="H878" s="399"/>
      <c r="I878" s="55"/>
      <c r="J878" s="55"/>
      <c r="K878" s="55"/>
      <c r="L878" s="399"/>
      <c r="M878" s="399"/>
      <c r="N878" s="55"/>
      <c r="O878" s="55"/>
      <c r="P878" s="55"/>
      <c r="Q878" s="399"/>
      <c r="R878" s="399"/>
      <c r="S878" s="55"/>
      <c r="T878" s="55"/>
      <c r="U878" s="55"/>
      <c r="V878" s="399"/>
      <c r="W878" s="399"/>
      <c r="X878" s="55"/>
      <c r="Y878" s="55"/>
      <c r="Z878" s="55"/>
      <c r="AA878" s="399"/>
      <c r="AB878" s="399"/>
      <c r="AC878" s="55"/>
      <c r="AD878" s="55"/>
      <c r="AE878" s="55"/>
      <c r="AF878" s="55"/>
      <c r="AG878" s="55"/>
      <c r="AH878" s="55"/>
      <c r="AI878" s="55"/>
      <c r="AJ878" s="55"/>
      <c r="AK878" s="55"/>
    </row>
    <row r="879" spans="2:37" ht="15.75" customHeight="1">
      <c r="B879" s="55"/>
      <c r="C879" s="55"/>
      <c r="D879" s="55"/>
      <c r="E879" s="55"/>
      <c r="F879" s="55"/>
      <c r="G879" s="55"/>
      <c r="H879" s="399"/>
      <c r="I879" s="55"/>
      <c r="J879" s="55"/>
      <c r="K879" s="55"/>
      <c r="L879" s="399"/>
      <c r="M879" s="399"/>
      <c r="N879" s="55"/>
      <c r="O879" s="55"/>
      <c r="P879" s="55"/>
      <c r="Q879" s="399"/>
      <c r="R879" s="399"/>
      <c r="S879" s="55"/>
      <c r="T879" s="55"/>
      <c r="U879" s="55"/>
      <c r="V879" s="399"/>
      <c r="W879" s="399"/>
      <c r="X879" s="55"/>
      <c r="Y879" s="55"/>
      <c r="Z879" s="55"/>
      <c r="AA879" s="399"/>
      <c r="AB879" s="399"/>
      <c r="AC879" s="55"/>
      <c r="AD879" s="55"/>
      <c r="AE879" s="55"/>
      <c r="AF879" s="55"/>
      <c r="AG879" s="55"/>
      <c r="AH879" s="55"/>
      <c r="AI879" s="55"/>
      <c r="AJ879" s="55"/>
      <c r="AK879" s="55"/>
    </row>
    <row r="880" spans="2:37" ht="15.75" customHeight="1">
      <c r="B880" s="55"/>
      <c r="C880" s="55"/>
      <c r="D880" s="55"/>
      <c r="E880" s="55"/>
      <c r="F880" s="55"/>
      <c r="G880" s="55"/>
      <c r="H880" s="399"/>
      <c r="I880" s="55"/>
      <c r="J880" s="55"/>
      <c r="K880" s="55"/>
      <c r="L880" s="399"/>
      <c r="M880" s="399"/>
      <c r="N880" s="55"/>
      <c r="O880" s="55"/>
      <c r="P880" s="55"/>
      <c r="Q880" s="399"/>
      <c r="R880" s="399"/>
      <c r="S880" s="55"/>
      <c r="T880" s="55"/>
      <c r="U880" s="55"/>
      <c r="V880" s="399"/>
      <c r="W880" s="399"/>
      <c r="X880" s="55"/>
      <c r="Y880" s="55"/>
      <c r="Z880" s="55"/>
      <c r="AA880" s="399"/>
      <c r="AB880" s="399"/>
      <c r="AC880" s="55"/>
      <c r="AD880" s="55"/>
      <c r="AE880" s="55"/>
      <c r="AF880" s="55"/>
      <c r="AG880" s="55"/>
      <c r="AH880" s="55"/>
      <c r="AI880" s="55"/>
      <c r="AJ880" s="55"/>
      <c r="AK880" s="55"/>
    </row>
    <row r="881" spans="2:37" ht="15.75" customHeight="1">
      <c r="B881" s="55"/>
      <c r="C881" s="55"/>
      <c r="D881" s="55"/>
      <c r="E881" s="55"/>
      <c r="F881" s="55"/>
      <c r="G881" s="55"/>
      <c r="H881" s="399"/>
      <c r="I881" s="55"/>
      <c r="J881" s="55"/>
      <c r="K881" s="55"/>
      <c r="L881" s="399"/>
      <c r="M881" s="399"/>
      <c r="N881" s="55"/>
      <c r="O881" s="55"/>
      <c r="P881" s="55"/>
      <c r="Q881" s="399"/>
      <c r="R881" s="399"/>
      <c r="S881" s="55"/>
      <c r="T881" s="55"/>
      <c r="U881" s="55"/>
      <c r="V881" s="399"/>
      <c r="W881" s="399"/>
      <c r="X881" s="55"/>
      <c r="Y881" s="55"/>
      <c r="Z881" s="55"/>
      <c r="AA881" s="399"/>
      <c r="AB881" s="399"/>
      <c r="AC881" s="55"/>
      <c r="AD881" s="55"/>
      <c r="AE881" s="55"/>
      <c r="AF881" s="55"/>
      <c r="AG881" s="55"/>
      <c r="AH881" s="55"/>
      <c r="AI881" s="55"/>
      <c r="AJ881" s="55"/>
      <c r="AK881" s="55"/>
    </row>
    <row r="882" spans="2:37" ht="15.75" customHeight="1">
      <c r="B882" s="55"/>
      <c r="C882" s="55"/>
      <c r="D882" s="55"/>
      <c r="E882" s="55"/>
      <c r="F882" s="55"/>
      <c r="G882" s="55"/>
      <c r="H882" s="399"/>
      <c r="I882" s="55"/>
      <c r="J882" s="55"/>
      <c r="K882" s="55"/>
      <c r="L882" s="399"/>
      <c r="M882" s="399"/>
      <c r="N882" s="55"/>
      <c r="O882" s="55"/>
      <c r="P882" s="55"/>
      <c r="Q882" s="399"/>
      <c r="R882" s="399"/>
      <c r="S882" s="55"/>
      <c r="T882" s="55"/>
      <c r="U882" s="55"/>
      <c r="V882" s="399"/>
      <c r="W882" s="399"/>
      <c r="X882" s="55"/>
      <c r="Y882" s="55"/>
      <c r="Z882" s="55"/>
      <c r="AA882" s="399"/>
      <c r="AB882" s="399"/>
      <c r="AC882" s="55"/>
      <c r="AD882" s="55"/>
      <c r="AE882" s="55"/>
      <c r="AF882" s="55"/>
      <c r="AG882" s="55"/>
      <c r="AH882" s="55"/>
      <c r="AI882" s="55"/>
      <c r="AJ882" s="55"/>
      <c r="AK882" s="55"/>
    </row>
    <row r="883" spans="2:37" ht="15.75" customHeight="1">
      <c r="B883" s="55"/>
      <c r="C883" s="55"/>
      <c r="D883" s="55"/>
      <c r="E883" s="55"/>
      <c r="F883" s="55"/>
      <c r="G883" s="55"/>
      <c r="H883" s="399"/>
      <c r="I883" s="55"/>
      <c r="J883" s="55"/>
      <c r="K883" s="55"/>
      <c r="L883" s="399"/>
      <c r="M883" s="399"/>
      <c r="N883" s="55"/>
      <c r="O883" s="55"/>
      <c r="P883" s="55"/>
      <c r="Q883" s="399"/>
      <c r="R883" s="399"/>
      <c r="S883" s="55"/>
      <c r="T883" s="55"/>
      <c r="U883" s="55"/>
      <c r="V883" s="399"/>
      <c r="W883" s="399"/>
      <c r="X883" s="55"/>
      <c r="Y883" s="55"/>
      <c r="Z883" s="55"/>
      <c r="AA883" s="399"/>
      <c r="AB883" s="399"/>
      <c r="AC883" s="55"/>
      <c r="AD883" s="55"/>
      <c r="AE883" s="55"/>
      <c r="AF883" s="55"/>
      <c r="AG883" s="55"/>
      <c r="AH883" s="55"/>
      <c r="AI883" s="55"/>
      <c r="AJ883" s="55"/>
      <c r="AK883" s="55"/>
    </row>
    <row r="884" spans="2:37" ht="15.75" customHeight="1">
      <c r="B884" s="55"/>
      <c r="C884" s="55"/>
      <c r="D884" s="55"/>
      <c r="E884" s="55"/>
      <c r="F884" s="55"/>
      <c r="G884" s="55"/>
      <c r="H884" s="399"/>
      <c r="I884" s="55"/>
      <c r="J884" s="55"/>
      <c r="K884" s="55"/>
      <c r="L884" s="399"/>
      <c r="M884" s="399"/>
      <c r="N884" s="55"/>
      <c r="O884" s="55"/>
      <c r="P884" s="55"/>
      <c r="Q884" s="399"/>
      <c r="R884" s="399"/>
      <c r="S884" s="55"/>
      <c r="T884" s="55"/>
      <c r="U884" s="55"/>
      <c r="V884" s="399"/>
      <c r="W884" s="399"/>
      <c r="X884" s="55"/>
      <c r="Y884" s="55"/>
      <c r="Z884" s="55"/>
      <c r="AA884" s="399"/>
      <c r="AB884" s="399"/>
      <c r="AC884" s="55"/>
      <c r="AD884" s="55"/>
      <c r="AE884" s="55"/>
      <c r="AF884" s="55"/>
      <c r="AG884" s="55"/>
      <c r="AH884" s="55"/>
      <c r="AI884" s="55"/>
      <c r="AJ884" s="55"/>
      <c r="AK884" s="55"/>
    </row>
    <row r="885" spans="2:37" ht="15.75" customHeight="1">
      <c r="B885" s="55"/>
      <c r="C885" s="55"/>
      <c r="D885" s="55"/>
      <c r="E885" s="55"/>
      <c r="F885" s="55"/>
      <c r="G885" s="55"/>
      <c r="H885" s="399"/>
      <c r="I885" s="55"/>
      <c r="J885" s="55"/>
      <c r="K885" s="55"/>
      <c r="L885" s="399"/>
      <c r="M885" s="399"/>
      <c r="N885" s="55"/>
      <c r="O885" s="55"/>
      <c r="P885" s="55"/>
      <c r="Q885" s="399"/>
      <c r="R885" s="399"/>
      <c r="S885" s="55"/>
      <c r="T885" s="55"/>
      <c r="U885" s="55"/>
      <c r="V885" s="399"/>
      <c r="W885" s="399"/>
      <c r="X885" s="55"/>
      <c r="Y885" s="55"/>
      <c r="Z885" s="55"/>
      <c r="AA885" s="399"/>
      <c r="AB885" s="399"/>
      <c r="AC885" s="55"/>
      <c r="AD885" s="55"/>
      <c r="AE885" s="55"/>
      <c r="AF885" s="55"/>
      <c r="AG885" s="55"/>
      <c r="AH885" s="55"/>
      <c r="AI885" s="55"/>
      <c r="AJ885" s="55"/>
      <c r="AK885" s="55"/>
    </row>
    <row r="886" spans="2:37" ht="15.75" customHeight="1">
      <c r="B886" s="55"/>
      <c r="C886" s="55"/>
      <c r="D886" s="55"/>
      <c r="E886" s="55"/>
      <c r="F886" s="55"/>
      <c r="G886" s="55"/>
      <c r="H886" s="399"/>
      <c r="I886" s="55"/>
      <c r="J886" s="55"/>
      <c r="K886" s="55"/>
      <c r="L886" s="399"/>
      <c r="M886" s="399"/>
      <c r="N886" s="55"/>
      <c r="O886" s="55"/>
      <c r="P886" s="55"/>
      <c r="Q886" s="399"/>
      <c r="R886" s="399"/>
      <c r="S886" s="55"/>
      <c r="T886" s="55"/>
      <c r="U886" s="55"/>
      <c r="V886" s="399"/>
      <c r="W886" s="399"/>
      <c r="X886" s="55"/>
      <c r="Y886" s="55"/>
      <c r="Z886" s="55"/>
      <c r="AA886" s="399"/>
      <c r="AB886" s="399"/>
      <c r="AC886" s="55"/>
      <c r="AD886" s="55"/>
      <c r="AE886" s="55"/>
      <c r="AF886" s="55"/>
      <c r="AG886" s="55"/>
      <c r="AH886" s="55"/>
      <c r="AI886" s="55"/>
      <c r="AJ886" s="55"/>
      <c r="AK886" s="55"/>
    </row>
    <row r="887" spans="2:37" ht="15.75" customHeight="1">
      <c r="B887" s="55"/>
      <c r="C887" s="55"/>
      <c r="D887" s="55"/>
      <c r="E887" s="55"/>
      <c r="F887" s="55"/>
      <c r="G887" s="55"/>
      <c r="H887" s="399"/>
      <c r="I887" s="55"/>
      <c r="J887" s="55"/>
      <c r="K887" s="55"/>
      <c r="L887" s="399"/>
      <c r="M887" s="399"/>
      <c r="N887" s="55"/>
      <c r="O887" s="55"/>
      <c r="P887" s="55"/>
      <c r="Q887" s="399"/>
      <c r="R887" s="399"/>
      <c r="S887" s="55"/>
      <c r="T887" s="55"/>
      <c r="U887" s="55"/>
      <c r="V887" s="399"/>
      <c r="W887" s="399"/>
      <c r="X887" s="55"/>
      <c r="Y887" s="55"/>
      <c r="Z887" s="55"/>
      <c r="AA887" s="399"/>
      <c r="AB887" s="399"/>
      <c r="AC887" s="55"/>
      <c r="AD887" s="55"/>
      <c r="AE887" s="55"/>
      <c r="AF887" s="55"/>
      <c r="AG887" s="55"/>
      <c r="AH887" s="55"/>
      <c r="AI887" s="55"/>
      <c r="AJ887" s="55"/>
      <c r="AK887" s="55"/>
    </row>
    <row r="888" spans="2:37" ht="15.75" customHeight="1">
      <c r="B888" s="55"/>
      <c r="C888" s="55"/>
      <c r="D888" s="55"/>
      <c r="E888" s="55"/>
      <c r="F888" s="55"/>
      <c r="G888" s="55"/>
      <c r="H888" s="399"/>
      <c r="I888" s="55"/>
      <c r="J888" s="55"/>
      <c r="K888" s="55"/>
      <c r="L888" s="399"/>
      <c r="M888" s="399"/>
      <c r="N888" s="55"/>
      <c r="O888" s="55"/>
      <c r="P888" s="55"/>
      <c r="Q888" s="399"/>
      <c r="R888" s="399"/>
      <c r="S888" s="55"/>
      <c r="T888" s="55"/>
      <c r="U888" s="55"/>
      <c r="V888" s="399"/>
      <c r="W888" s="399"/>
      <c r="X888" s="55"/>
      <c r="Y888" s="55"/>
      <c r="Z888" s="55"/>
      <c r="AA888" s="399"/>
      <c r="AB888" s="399"/>
      <c r="AC888" s="55"/>
      <c r="AD888" s="55"/>
      <c r="AE888" s="55"/>
      <c r="AF888" s="55"/>
      <c r="AG888" s="55"/>
      <c r="AH888" s="55"/>
      <c r="AI888" s="55"/>
      <c r="AJ888" s="55"/>
      <c r="AK888" s="55"/>
    </row>
    <row r="889" spans="2:37" ht="15.75" customHeight="1">
      <c r="B889" s="55"/>
      <c r="C889" s="55"/>
      <c r="D889" s="55"/>
      <c r="E889" s="55"/>
      <c r="F889" s="55"/>
      <c r="G889" s="55"/>
      <c r="H889" s="399"/>
      <c r="I889" s="55"/>
      <c r="J889" s="55"/>
      <c r="K889" s="55"/>
      <c r="L889" s="399"/>
      <c r="M889" s="399"/>
      <c r="N889" s="55"/>
      <c r="O889" s="55"/>
      <c r="P889" s="55"/>
      <c r="Q889" s="399"/>
      <c r="R889" s="399"/>
      <c r="S889" s="55"/>
      <c r="T889" s="55"/>
      <c r="U889" s="55"/>
      <c r="V889" s="399"/>
      <c r="W889" s="399"/>
      <c r="X889" s="55"/>
      <c r="Y889" s="55"/>
      <c r="Z889" s="55"/>
      <c r="AA889" s="399"/>
      <c r="AB889" s="399"/>
      <c r="AC889" s="55"/>
      <c r="AD889" s="55"/>
      <c r="AE889" s="55"/>
      <c r="AF889" s="55"/>
      <c r="AG889" s="55"/>
      <c r="AH889" s="55"/>
      <c r="AI889" s="55"/>
      <c r="AJ889" s="55"/>
      <c r="AK889" s="55"/>
    </row>
    <row r="890" spans="2:37" ht="15.75" customHeight="1">
      <c r="B890" s="55"/>
      <c r="C890" s="55"/>
      <c r="D890" s="55"/>
      <c r="E890" s="55"/>
      <c r="F890" s="55"/>
      <c r="G890" s="55"/>
      <c r="H890" s="399"/>
      <c r="I890" s="55"/>
      <c r="J890" s="55"/>
      <c r="K890" s="55"/>
      <c r="L890" s="399"/>
      <c r="M890" s="399"/>
      <c r="N890" s="55"/>
      <c r="O890" s="55"/>
      <c r="P890" s="55"/>
      <c r="Q890" s="399"/>
      <c r="R890" s="399"/>
      <c r="S890" s="55"/>
      <c r="T890" s="55"/>
      <c r="U890" s="55"/>
      <c r="V890" s="399"/>
      <c r="W890" s="399"/>
      <c r="X890" s="55"/>
      <c r="Y890" s="55"/>
      <c r="Z890" s="55"/>
      <c r="AA890" s="399"/>
      <c r="AB890" s="399"/>
      <c r="AC890" s="55"/>
      <c r="AD890" s="55"/>
      <c r="AE890" s="55"/>
      <c r="AF890" s="55"/>
      <c r="AG890" s="55"/>
      <c r="AH890" s="55"/>
      <c r="AI890" s="55"/>
      <c r="AJ890" s="55"/>
      <c r="AK890" s="55"/>
    </row>
    <row r="891" spans="2:37" ht="15.75" customHeight="1">
      <c r="B891" s="55"/>
      <c r="C891" s="55"/>
      <c r="D891" s="55"/>
      <c r="E891" s="55"/>
      <c r="F891" s="55"/>
      <c r="G891" s="55"/>
      <c r="H891" s="399"/>
      <c r="I891" s="55"/>
      <c r="J891" s="55"/>
      <c r="K891" s="55"/>
      <c r="L891" s="399"/>
      <c r="M891" s="399"/>
      <c r="N891" s="55"/>
      <c r="O891" s="55"/>
      <c r="P891" s="55"/>
      <c r="Q891" s="399"/>
      <c r="R891" s="399"/>
      <c r="S891" s="55"/>
      <c r="T891" s="55"/>
      <c r="U891" s="55"/>
      <c r="V891" s="399"/>
      <c r="W891" s="399"/>
      <c r="X891" s="55"/>
      <c r="Y891" s="55"/>
      <c r="Z891" s="55"/>
      <c r="AA891" s="399"/>
      <c r="AB891" s="399"/>
      <c r="AC891" s="55"/>
      <c r="AD891" s="55"/>
      <c r="AE891" s="55"/>
      <c r="AF891" s="55"/>
      <c r="AG891" s="55"/>
      <c r="AH891" s="55"/>
      <c r="AI891" s="55"/>
      <c r="AJ891" s="55"/>
      <c r="AK891" s="55"/>
    </row>
    <row r="892" spans="2:37" ht="15.75" customHeight="1">
      <c r="B892" s="55"/>
      <c r="C892" s="55"/>
      <c r="D892" s="55"/>
      <c r="E892" s="55"/>
      <c r="F892" s="55"/>
      <c r="G892" s="55"/>
      <c r="H892" s="399"/>
      <c r="I892" s="55"/>
      <c r="J892" s="55"/>
      <c r="K892" s="55"/>
      <c r="L892" s="399"/>
      <c r="M892" s="399"/>
      <c r="N892" s="55"/>
      <c r="O892" s="55"/>
      <c r="P892" s="55"/>
      <c r="Q892" s="399"/>
      <c r="R892" s="399"/>
      <c r="S892" s="55"/>
      <c r="T892" s="55"/>
      <c r="U892" s="55"/>
      <c r="V892" s="399"/>
      <c r="W892" s="399"/>
      <c r="X892" s="55"/>
      <c r="Y892" s="55"/>
      <c r="Z892" s="55"/>
      <c r="AA892" s="399"/>
      <c r="AB892" s="399"/>
      <c r="AC892" s="55"/>
      <c r="AD892" s="55"/>
      <c r="AE892" s="55"/>
      <c r="AF892" s="55"/>
      <c r="AG892" s="55"/>
      <c r="AH892" s="55"/>
      <c r="AI892" s="55"/>
      <c r="AJ892" s="55"/>
      <c r="AK892" s="55"/>
    </row>
    <row r="893" spans="2:37" ht="15.75" customHeight="1">
      <c r="B893" s="55"/>
      <c r="C893" s="55"/>
      <c r="D893" s="55"/>
      <c r="E893" s="55"/>
      <c r="F893" s="55"/>
      <c r="G893" s="55"/>
      <c r="H893" s="399"/>
      <c r="I893" s="55"/>
      <c r="J893" s="55"/>
      <c r="K893" s="55"/>
      <c r="L893" s="399"/>
      <c r="M893" s="399"/>
      <c r="N893" s="55"/>
      <c r="O893" s="55"/>
      <c r="P893" s="55"/>
      <c r="Q893" s="399"/>
      <c r="R893" s="399"/>
      <c r="S893" s="55"/>
      <c r="T893" s="55"/>
      <c r="U893" s="55"/>
      <c r="V893" s="399"/>
      <c r="W893" s="399"/>
      <c r="X893" s="55"/>
      <c r="Y893" s="55"/>
      <c r="Z893" s="55"/>
      <c r="AA893" s="399"/>
      <c r="AB893" s="399"/>
      <c r="AC893" s="55"/>
      <c r="AD893" s="55"/>
      <c r="AE893" s="55"/>
      <c r="AF893" s="55"/>
      <c r="AG893" s="55"/>
      <c r="AH893" s="55"/>
      <c r="AI893" s="55"/>
      <c r="AJ893" s="55"/>
      <c r="AK893" s="55"/>
    </row>
    <row r="894" spans="2:37" ht="15.75" customHeight="1">
      <c r="B894" s="55"/>
      <c r="C894" s="55"/>
      <c r="D894" s="55"/>
      <c r="E894" s="55"/>
      <c r="F894" s="55"/>
      <c r="G894" s="55"/>
      <c r="H894" s="399"/>
      <c r="I894" s="55"/>
      <c r="J894" s="55"/>
      <c r="K894" s="55"/>
      <c r="L894" s="399"/>
      <c r="M894" s="399"/>
      <c r="N894" s="55"/>
      <c r="O894" s="55"/>
      <c r="P894" s="55"/>
      <c r="Q894" s="399"/>
      <c r="R894" s="399"/>
      <c r="S894" s="55"/>
      <c r="T894" s="55"/>
      <c r="U894" s="55"/>
      <c r="V894" s="399"/>
      <c r="W894" s="399"/>
      <c r="X894" s="55"/>
      <c r="Y894" s="55"/>
      <c r="Z894" s="55"/>
      <c r="AA894" s="399"/>
      <c r="AB894" s="399"/>
      <c r="AC894" s="55"/>
      <c r="AD894" s="55"/>
      <c r="AE894" s="55"/>
      <c r="AF894" s="55"/>
      <c r="AG894" s="55"/>
      <c r="AH894" s="55"/>
      <c r="AI894" s="55"/>
      <c r="AJ894" s="55"/>
      <c r="AK894" s="55"/>
    </row>
    <row r="895" spans="2:37" ht="15.75" customHeight="1">
      <c r="B895" s="55"/>
      <c r="C895" s="55"/>
      <c r="D895" s="55"/>
      <c r="E895" s="55"/>
      <c r="F895" s="55"/>
      <c r="G895" s="55"/>
      <c r="H895" s="399"/>
      <c r="I895" s="55"/>
      <c r="J895" s="55"/>
      <c r="K895" s="55"/>
      <c r="L895" s="399"/>
      <c r="M895" s="399"/>
      <c r="N895" s="55"/>
      <c r="O895" s="55"/>
      <c r="P895" s="55"/>
      <c r="Q895" s="399"/>
      <c r="R895" s="399"/>
      <c r="S895" s="55"/>
      <c r="T895" s="55"/>
      <c r="U895" s="55"/>
      <c r="V895" s="399"/>
      <c r="W895" s="399"/>
      <c r="X895" s="55"/>
      <c r="Y895" s="55"/>
      <c r="Z895" s="55"/>
      <c r="AA895" s="399"/>
      <c r="AB895" s="399"/>
      <c r="AC895" s="55"/>
      <c r="AD895" s="55"/>
      <c r="AE895" s="55"/>
      <c r="AF895" s="55"/>
      <c r="AG895" s="55"/>
      <c r="AH895" s="55"/>
      <c r="AI895" s="55"/>
      <c r="AJ895" s="55"/>
      <c r="AK895" s="55"/>
    </row>
    <row r="896" spans="2:37" ht="15.75" customHeight="1">
      <c r="B896" s="55"/>
      <c r="C896" s="55"/>
      <c r="D896" s="55"/>
      <c r="E896" s="55"/>
      <c r="F896" s="55"/>
      <c r="G896" s="55"/>
      <c r="H896" s="399"/>
      <c r="I896" s="55"/>
      <c r="J896" s="55"/>
      <c r="K896" s="55"/>
      <c r="L896" s="399"/>
      <c r="M896" s="399"/>
      <c r="N896" s="55"/>
      <c r="O896" s="55"/>
      <c r="P896" s="55"/>
      <c r="Q896" s="399"/>
      <c r="R896" s="399"/>
      <c r="S896" s="55"/>
      <c r="T896" s="55"/>
      <c r="U896" s="55"/>
      <c r="V896" s="399"/>
      <c r="W896" s="399"/>
      <c r="X896" s="55"/>
      <c r="Y896" s="55"/>
      <c r="Z896" s="55"/>
      <c r="AA896" s="399"/>
      <c r="AB896" s="399"/>
      <c r="AC896" s="55"/>
      <c r="AD896" s="55"/>
      <c r="AE896" s="55"/>
      <c r="AF896" s="55"/>
      <c r="AG896" s="55"/>
      <c r="AH896" s="55"/>
      <c r="AI896" s="55"/>
      <c r="AJ896" s="55"/>
      <c r="AK896" s="55"/>
    </row>
    <row r="897" spans="2:37" ht="15.75" customHeight="1">
      <c r="B897" s="55"/>
      <c r="C897" s="55"/>
      <c r="D897" s="55"/>
      <c r="E897" s="55"/>
      <c r="F897" s="55"/>
      <c r="G897" s="55"/>
      <c r="H897" s="399"/>
      <c r="I897" s="55"/>
      <c r="J897" s="55"/>
      <c r="K897" s="55"/>
      <c r="L897" s="399"/>
      <c r="M897" s="399"/>
      <c r="N897" s="55"/>
      <c r="O897" s="55"/>
      <c r="P897" s="55"/>
      <c r="Q897" s="399"/>
      <c r="R897" s="399"/>
      <c r="S897" s="55"/>
      <c r="T897" s="55"/>
      <c r="U897" s="55"/>
      <c r="V897" s="399"/>
      <c r="W897" s="399"/>
      <c r="X897" s="55"/>
      <c r="Y897" s="55"/>
      <c r="Z897" s="55"/>
      <c r="AA897" s="399"/>
      <c r="AB897" s="399"/>
      <c r="AC897" s="55"/>
      <c r="AD897" s="55"/>
      <c r="AE897" s="55"/>
      <c r="AF897" s="55"/>
      <c r="AG897" s="55"/>
      <c r="AH897" s="55"/>
      <c r="AI897" s="55"/>
      <c r="AJ897" s="55"/>
      <c r="AK897" s="55"/>
    </row>
    <row r="898" spans="2:37" ht="15.75" customHeight="1">
      <c r="B898" s="55"/>
      <c r="C898" s="55"/>
      <c r="D898" s="55"/>
      <c r="E898" s="55"/>
      <c r="F898" s="55"/>
      <c r="G898" s="55"/>
      <c r="H898" s="399"/>
      <c r="I898" s="55"/>
      <c r="J898" s="55"/>
      <c r="K898" s="55"/>
      <c r="L898" s="399"/>
      <c r="M898" s="399"/>
      <c r="N898" s="55"/>
      <c r="O898" s="55"/>
      <c r="P898" s="55"/>
      <c r="Q898" s="399"/>
      <c r="R898" s="399"/>
      <c r="S898" s="55"/>
      <c r="T898" s="55"/>
      <c r="U898" s="55"/>
      <c r="V898" s="399"/>
      <c r="W898" s="399"/>
      <c r="X898" s="55"/>
      <c r="Y898" s="55"/>
      <c r="Z898" s="55"/>
      <c r="AA898" s="399"/>
      <c r="AB898" s="399"/>
      <c r="AC898" s="55"/>
      <c r="AD898" s="55"/>
      <c r="AE898" s="55"/>
      <c r="AF898" s="55"/>
      <c r="AG898" s="55"/>
      <c r="AH898" s="55"/>
      <c r="AI898" s="55"/>
      <c r="AJ898" s="55"/>
      <c r="AK898" s="55"/>
    </row>
    <row r="899" spans="2:37" ht="15.75" customHeight="1">
      <c r="B899" s="55"/>
      <c r="C899" s="55"/>
      <c r="D899" s="55"/>
      <c r="E899" s="55"/>
      <c r="F899" s="55"/>
      <c r="G899" s="55"/>
      <c r="H899" s="399"/>
      <c r="I899" s="55"/>
      <c r="J899" s="55"/>
      <c r="K899" s="55"/>
      <c r="L899" s="399"/>
      <c r="M899" s="399"/>
      <c r="N899" s="55"/>
      <c r="O899" s="55"/>
      <c r="P899" s="55"/>
      <c r="Q899" s="399"/>
      <c r="R899" s="399"/>
      <c r="S899" s="55"/>
      <c r="T899" s="55"/>
      <c r="U899" s="55"/>
      <c r="V899" s="399"/>
      <c r="W899" s="399"/>
      <c r="X899" s="55"/>
      <c r="Y899" s="55"/>
      <c r="Z899" s="55"/>
      <c r="AA899" s="399"/>
      <c r="AB899" s="399"/>
      <c r="AC899" s="55"/>
      <c r="AD899" s="55"/>
      <c r="AE899" s="55"/>
      <c r="AF899" s="55"/>
      <c r="AG899" s="55"/>
      <c r="AH899" s="55"/>
      <c r="AI899" s="55"/>
      <c r="AJ899" s="55"/>
      <c r="AK899" s="55"/>
    </row>
    <row r="900" spans="2:37" ht="15.75" customHeight="1">
      <c r="B900" s="55"/>
      <c r="C900" s="55"/>
      <c r="D900" s="55"/>
      <c r="E900" s="55"/>
      <c r="F900" s="55"/>
      <c r="G900" s="55"/>
      <c r="H900" s="399"/>
      <c r="I900" s="55"/>
      <c r="J900" s="55"/>
      <c r="K900" s="55"/>
      <c r="L900" s="399"/>
      <c r="M900" s="399"/>
      <c r="N900" s="55"/>
      <c r="O900" s="55"/>
      <c r="P900" s="55"/>
      <c r="Q900" s="399"/>
      <c r="R900" s="399"/>
      <c r="S900" s="55"/>
      <c r="T900" s="55"/>
      <c r="U900" s="55"/>
      <c r="V900" s="399"/>
      <c r="W900" s="399"/>
      <c r="X900" s="55"/>
      <c r="Y900" s="55"/>
      <c r="Z900" s="55"/>
      <c r="AA900" s="399"/>
      <c r="AB900" s="399"/>
      <c r="AC900" s="55"/>
      <c r="AD900" s="55"/>
      <c r="AE900" s="55"/>
      <c r="AF900" s="55"/>
      <c r="AG900" s="55"/>
      <c r="AH900" s="55"/>
      <c r="AI900" s="55"/>
      <c r="AJ900" s="55"/>
      <c r="AK900" s="55"/>
    </row>
    <row r="901" spans="2:37" ht="15.75" customHeight="1">
      <c r="B901" s="55"/>
      <c r="C901" s="55"/>
      <c r="D901" s="55"/>
      <c r="E901" s="55"/>
      <c r="F901" s="55"/>
      <c r="G901" s="55"/>
      <c r="H901" s="399"/>
      <c r="I901" s="55"/>
      <c r="J901" s="55"/>
      <c r="K901" s="55"/>
      <c r="L901" s="399"/>
      <c r="M901" s="399"/>
      <c r="N901" s="55"/>
      <c r="O901" s="55"/>
      <c r="P901" s="55"/>
      <c r="Q901" s="399"/>
      <c r="R901" s="399"/>
      <c r="S901" s="55"/>
      <c r="T901" s="55"/>
      <c r="U901" s="55"/>
      <c r="V901" s="399"/>
      <c r="W901" s="399"/>
      <c r="X901" s="55"/>
      <c r="Y901" s="55"/>
      <c r="Z901" s="55"/>
      <c r="AA901" s="399"/>
      <c r="AB901" s="399"/>
      <c r="AC901" s="55"/>
      <c r="AD901" s="55"/>
      <c r="AE901" s="55"/>
      <c r="AF901" s="55"/>
      <c r="AG901" s="55"/>
      <c r="AH901" s="55"/>
      <c r="AI901" s="55"/>
      <c r="AJ901" s="55"/>
      <c r="AK901" s="55"/>
    </row>
    <row r="902" spans="2:37" ht="15.75" customHeight="1">
      <c r="B902" s="55"/>
      <c r="C902" s="55"/>
      <c r="D902" s="55"/>
      <c r="E902" s="55"/>
      <c r="F902" s="55"/>
      <c r="G902" s="55"/>
      <c r="H902" s="399"/>
      <c r="I902" s="55"/>
      <c r="J902" s="55"/>
      <c r="K902" s="55"/>
      <c r="L902" s="399"/>
      <c r="M902" s="399"/>
      <c r="N902" s="55"/>
      <c r="O902" s="55"/>
      <c r="P902" s="55"/>
      <c r="Q902" s="399"/>
      <c r="R902" s="399"/>
      <c r="S902" s="55"/>
      <c r="T902" s="55"/>
      <c r="U902" s="55"/>
      <c r="V902" s="399"/>
      <c r="W902" s="399"/>
      <c r="X902" s="55"/>
      <c r="Y902" s="55"/>
      <c r="Z902" s="55"/>
      <c r="AA902" s="399"/>
      <c r="AB902" s="399"/>
      <c r="AC902" s="55"/>
      <c r="AD902" s="55"/>
      <c r="AE902" s="55"/>
      <c r="AF902" s="55"/>
      <c r="AG902" s="55"/>
      <c r="AH902" s="55"/>
      <c r="AI902" s="55"/>
      <c r="AJ902" s="55"/>
      <c r="AK902" s="55"/>
    </row>
    <row r="903" spans="2:37" ht="15.75" customHeight="1">
      <c r="B903" s="55"/>
      <c r="C903" s="55"/>
      <c r="D903" s="55"/>
      <c r="E903" s="55"/>
      <c r="F903" s="55"/>
      <c r="G903" s="55"/>
      <c r="H903" s="399"/>
      <c r="I903" s="55"/>
      <c r="J903" s="55"/>
      <c r="K903" s="55"/>
      <c r="L903" s="399"/>
      <c r="M903" s="399"/>
      <c r="N903" s="55"/>
      <c r="O903" s="55"/>
      <c r="P903" s="55"/>
      <c r="Q903" s="399"/>
      <c r="R903" s="399"/>
      <c r="S903" s="55"/>
      <c r="T903" s="55"/>
      <c r="U903" s="55"/>
      <c r="V903" s="399"/>
      <c r="W903" s="399"/>
      <c r="X903" s="55"/>
      <c r="Y903" s="55"/>
      <c r="Z903" s="55"/>
      <c r="AA903" s="399"/>
      <c r="AB903" s="399"/>
      <c r="AC903" s="55"/>
      <c r="AD903" s="55"/>
      <c r="AE903" s="55"/>
      <c r="AF903" s="55"/>
      <c r="AG903" s="55"/>
      <c r="AH903" s="55"/>
      <c r="AI903" s="55"/>
      <c r="AJ903" s="55"/>
      <c r="AK903" s="55"/>
    </row>
    <row r="904" spans="2:37" ht="15.75" customHeight="1">
      <c r="B904" s="55"/>
      <c r="C904" s="55"/>
      <c r="D904" s="55"/>
      <c r="E904" s="55"/>
      <c r="F904" s="55"/>
      <c r="G904" s="55"/>
      <c r="H904" s="399"/>
      <c r="I904" s="55"/>
      <c r="J904" s="55"/>
      <c r="K904" s="55"/>
      <c r="L904" s="399"/>
      <c r="M904" s="399"/>
      <c r="N904" s="55"/>
      <c r="O904" s="55"/>
      <c r="P904" s="55"/>
      <c r="Q904" s="399"/>
      <c r="R904" s="399"/>
      <c r="S904" s="55"/>
      <c r="T904" s="55"/>
      <c r="U904" s="55"/>
      <c r="V904" s="399"/>
      <c r="W904" s="399"/>
      <c r="X904" s="55"/>
      <c r="Y904" s="55"/>
      <c r="Z904" s="55"/>
      <c r="AA904" s="399"/>
      <c r="AB904" s="399"/>
      <c r="AC904" s="55"/>
      <c r="AD904" s="55"/>
      <c r="AE904" s="55"/>
      <c r="AF904" s="55"/>
      <c r="AG904" s="55"/>
      <c r="AH904" s="55"/>
      <c r="AI904" s="55"/>
      <c r="AJ904" s="55"/>
      <c r="AK904" s="55"/>
    </row>
    <row r="905" spans="2:37" ht="15.75" customHeight="1">
      <c r="B905" s="55"/>
      <c r="C905" s="55"/>
      <c r="D905" s="55"/>
      <c r="E905" s="55"/>
      <c r="F905" s="55"/>
      <c r="G905" s="55"/>
      <c r="H905" s="399"/>
      <c r="I905" s="55"/>
      <c r="J905" s="55"/>
      <c r="K905" s="55"/>
      <c r="L905" s="399"/>
      <c r="M905" s="399"/>
      <c r="N905" s="55"/>
      <c r="O905" s="55"/>
      <c r="P905" s="55"/>
      <c r="Q905" s="399"/>
      <c r="R905" s="399"/>
      <c r="S905" s="55"/>
      <c r="T905" s="55"/>
      <c r="U905" s="55"/>
      <c r="V905" s="399"/>
      <c r="W905" s="399"/>
      <c r="X905" s="55"/>
      <c r="Y905" s="55"/>
      <c r="Z905" s="55"/>
      <c r="AA905" s="399"/>
      <c r="AB905" s="399"/>
      <c r="AC905" s="55"/>
      <c r="AD905" s="55"/>
      <c r="AE905" s="55"/>
      <c r="AF905" s="55"/>
      <c r="AG905" s="55"/>
      <c r="AH905" s="55"/>
      <c r="AI905" s="55"/>
      <c r="AJ905" s="55"/>
      <c r="AK905" s="55"/>
    </row>
    <row r="906" spans="2:37" ht="15.75" customHeight="1">
      <c r="B906" s="55"/>
      <c r="C906" s="55"/>
      <c r="D906" s="55"/>
      <c r="E906" s="55"/>
      <c r="F906" s="55"/>
      <c r="G906" s="55"/>
      <c r="H906" s="399"/>
      <c r="I906" s="55"/>
      <c r="J906" s="55"/>
      <c r="K906" s="55"/>
      <c r="L906" s="399"/>
      <c r="M906" s="399"/>
      <c r="N906" s="55"/>
      <c r="O906" s="55"/>
      <c r="P906" s="55"/>
      <c r="Q906" s="399"/>
      <c r="R906" s="399"/>
      <c r="S906" s="55"/>
      <c r="T906" s="55"/>
      <c r="U906" s="55"/>
      <c r="V906" s="399"/>
      <c r="W906" s="399"/>
      <c r="X906" s="55"/>
      <c r="Y906" s="55"/>
      <c r="Z906" s="55"/>
      <c r="AA906" s="399"/>
      <c r="AB906" s="399"/>
      <c r="AC906" s="55"/>
      <c r="AD906" s="55"/>
      <c r="AE906" s="55"/>
      <c r="AF906" s="55"/>
      <c r="AG906" s="55"/>
      <c r="AH906" s="55"/>
      <c r="AI906" s="55"/>
      <c r="AJ906" s="55"/>
      <c r="AK906" s="55"/>
    </row>
    <row r="907" spans="2:37" ht="15.75" customHeight="1">
      <c r="B907" s="55"/>
      <c r="C907" s="55"/>
      <c r="D907" s="55"/>
      <c r="E907" s="55"/>
      <c r="F907" s="55"/>
      <c r="G907" s="55"/>
      <c r="H907" s="399"/>
      <c r="I907" s="55"/>
      <c r="J907" s="55"/>
      <c r="K907" s="55"/>
      <c r="L907" s="399"/>
      <c r="M907" s="399"/>
      <c r="N907" s="55"/>
      <c r="O907" s="55"/>
      <c r="P907" s="55"/>
      <c r="Q907" s="399"/>
      <c r="R907" s="399"/>
      <c r="S907" s="55"/>
      <c r="T907" s="55"/>
      <c r="U907" s="55"/>
      <c r="V907" s="399"/>
      <c r="W907" s="399"/>
      <c r="X907" s="55"/>
      <c r="Y907" s="55"/>
      <c r="Z907" s="55"/>
      <c r="AA907" s="399"/>
      <c r="AB907" s="399"/>
      <c r="AC907" s="55"/>
      <c r="AD907" s="55"/>
      <c r="AE907" s="55"/>
      <c r="AF907" s="55"/>
      <c r="AG907" s="55"/>
      <c r="AH907" s="55"/>
      <c r="AI907" s="55"/>
      <c r="AJ907" s="55"/>
      <c r="AK907" s="55"/>
    </row>
    <row r="908" spans="2:37" ht="15.75" customHeight="1">
      <c r="B908" s="55"/>
      <c r="C908" s="55"/>
      <c r="D908" s="55"/>
      <c r="E908" s="55"/>
      <c r="F908" s="55"/>
      <c r="G908" s="55"/>
      <c r="H908" s="399"/>
      <c r="I908" s="55"/>
      <c r="J908" s="55"/>
      <c r="K908" s="55"/>
      <c r="L908" s="399"/>
      <c r="M908" s="399"/>
      <c r="N908" s="55"/>
      <c r="O908" s="55"/>
      <c r="P908" s="55"/>
      <c r="Q908" s="399"/>
      <c r="R908" s="399"/>
      <c r="S908" s="55"/>
      <c r="T908" s="55"/>
      <c r="U908" s="55"/>
      <c r="V908" s="399"/>
      <c r="W908" s="399"/>
      <c r="X908" s="55"/>
      <c r="Y908" s="55"/>
      <c r="Z908" s="55"/>
      <c r="AA908" s="399"/>
      <c r="AB908" s="399"/>
      <c r="AC908" s="55"/>
      <c r="AD908" s="55"/>
      <c r="AE908" s="55"/>
      <c r="AF908" s="55"/>
      <c r="AG908" s="55"/>
      <c r="AH908" s="55"/>
      <c r="AI908" s="55"/>
      <c r="AJ908" s="55"/>
      <c r="AK908" s="55"/>
    </row>
    <row r="909" spans="2:37" ht="15.75" customHeight="1">
      <c r="B909" s="55"/>
      <c r="C909" s="55"/>
      <c r="D909" s="55"/>
      <c r="E909" s="55"/>
      <c r="F909" s="55"/>
      <c r="G909" s="55"/>
      <c r="H909" s="399"/>
      <c r="I909" s="55"/>
      <c r="J909" s="55"/>
      <c r="K909" s="55"/>
      <c r="L909" s="399"/>
      <c r="M909" s="399"/>
      <c r="N909" s="55"/>
      <c r="O909" s="55"/>
      <c r="P909" s="55"/>
      <c r="Q909" s="399"/>
      <c r="R909" s="399"/>
      <c r="S909" s="55"/>
      <c r="T909" s="55"/>
      <c r="U909" s="55"/>
      <c r="V909" s="399"/>
      <c r="W909" s="399"/>
      <c r="X909" s="55"/>
      <c r="Y909" s="55"/>
      <c r="Z909" s="55"/>
      <c r="AA909" s="399"/>
      <c r="AB909" s="399"/>
      <c r="AC909" s="55"/>
      <c r="AD909" s="55"/>
      <c r="AE909" s="55"/>
      <c r="AF909" s="55"/>
      <c r="AG909" s="55"/>
      <c r="AH909" s="55"/>
      <c r="AI909" s="55"/>
      <c r="AJ909" s="55"/>
      <c r="AK909" s="55"/>
    </row>
    <row r="910" spans="2:37" ht="15.75" customHeight="1">
      <c r="B910" s="55"/>
      <c r="C910" s="55"/>
      <c r="D910" s="55"/>
      <c r="E910" s="55"/>
      <c r="F910" s="55"/>
      <c r="G910" s="55"/>
      <c r="H910" s="399"/>
      <c r="I910" s="55"/>
      <c r="J910" s="55"/>
      <c r="K910" s="55"/>
      <c r="L910" s="399"/>
      <c r="M910" s="399"/>
      <c r="N910" s="55"/>
      <c r="O910" s="55"/>
      <c r="P910" s="55"/>
      <c r="Q910" s="399"/>
      <c r="R910" s="399"/>
      <c r="S910" s="55"/>
      <c r="T910" s="55"/>
      <c r="U910" s="55"/>
      <c r="V910" s="399"/>
      <c r="W910" s="399"/>
      <c r="X910" s="55"/>
      <c r="Y910" s="55"/>
      <c r="Z910" s="55"/>
      <c r="AA910" s="399"/>
      <c r="AB910" s="399"/>
      <c r="AC910" s="55"/>
      <c r="AD910" s="55"/>
      <c r="AE910" s="55"/>
      <c r="AF910" s="55"/>
      <c r="AG910" s="55"/>
      <c r="AH910" s="55"/>
      <c r="AI910" s="55"/>
      <c r="AJ910" s="55"/>
      <c r="AK910" s="55"/>
    </row>
    <row r="911" spans="2:37" ht="15.75" customHeight="1">
      <c r="B911" s="55"/>
      <c r="C911" s="55"/>
      <c r="D911" s="55"/>
      <c r="E911" s="55"/>
      <c r="F911" s="55"/>
      <c r="G911" s="55"/>
      <c r="H911" s="399"/>
      <c r="I911" s="55"/>
      <c r="J911" s="55"/>
      <c r="K911" s="55"/>
      <c r="L911" s="399"/>
      <c r="M911" s="399"/>
      <c r="N911" s="55"/>
      <c r="O911" s="55"/>
      <c r="P911" s="55"/>
      <c r="Q911" s="399"/>
      <c r="R911" s="399"/>
      <c r="S911" s="55"/>
      <c r="T911" s="55"/>
      <c r="U911" s="55"/>
      <c r="V911" s="399"/>
      <c r="W911" s="399"/>
      <c r="X911" s="55"/>
      <c r="Y911" s="55"/>
      <c r="Z911" s="55"/>
      <c r="AA911" s="399"/>
      <c r="AB911" s="399"/>
      <c r="AC911" s="55"/>
      <c r="AD911" s="55"/>
      <c r="AE911" s="55"/>
      <c r="AF911" s="55"/>
      <c r="AG911" s="55"/>
      <c r="AH911" s="55"/>
      <c r="AI911" s="55"/>
      <c r="AJ911" s="55"/>
      <c r="AK911" s="55"/>
    </row>
    <row r="912" spans="2:37" ht="15.75" customHeight="1">
      <c r="B912" s="55"/>
      <c r="C912" s="55"/>
      <c r="D912" s="55"/>
      <c r="E912" s="55"/>
      <c r="F912" s="55"/>
      <c r="G912" s="55"/>
      <c r="H912" s="399"/>
      <c r="I912" s="55"/>
      <c r="J912" s="55"/>
      <c r="K912" s="55"/>
      <c r="L912" s="399"/>
      <c r="M912" s="399"/>
      <c r="N912" s="55"/>
      <c r="O912" s="55"/>
      <c r="P912" s="55"/>
      <c r="Q912" s="399"/>
      <c r="R912" s="399"/>
      <c r="S912" s="55"/>
      <c r="T912" s="55"/>
      <c r="U912" s="55"/>
      <c r="V912" s="399"/>
      <c r="W912" s="399"/>
      <c r="X912" s="55"/>
      <c r="Y912" s="55"/>
      <c r="Z912" s="55"/>
      <c r="AA912" s="399"/>
      <c r="AB912" s="399"/>
      <c r="AC912" s="55"/>
      <c r="AD912" s="55"/>
      <c r="AE912" s="55"/>
      <c r="AF912" s="55"/>
      <c r="AG912" s="55"/>
      <c r="AH912" s="55"/>
      <c r="AI912" s="55"/>
      <c r="AJ912" s="55"/>
      <c r="AK912" s="55"/>
    </row>
    <row r="913" spans="2:37" ht="15.75" customHeight="1">
      <c r="B913" s="55"/>
      <c r="C913" s="55"/>
      <c r="D913" s="55"/>
      <c r="E913" s="55"/>
      <c r="F913" s="55"/>
      <c r="G913" s="55"/>
      <c r="H913" s="399"/>
      <c r="I913" s="55"/>
      <c r="J913" s="55"/>
      <c r="K913" s="55"/>
      <c r="L913" s="399"/>
      <c r="M913" s="399"/>
      <c r="N913" s="55"/>
      <c r="O913" s="55"/>
      <c r="P913" s="55"/>
      <c r="Q913" s="399"/>
      <c r="R913" s="399"/>
      <c r="S913" s="55"/>
      <c r="T913" s="55"/>
      <c r="U913" s="55"/>
      <c r="V913" s="399"/>
      <c r="W913" s="399"/>
      <c r="X913" s="55"/>
      <c r="Y913" s="55"/>
      <c r="Z913" s="55"/>
      <c r="AA913" s="399"/>
      <c r="AB913" s="399"/>
      <c r="AC913" s="55"/>
      <c r="AD913" s="55"/>
      <c r="AE913" s="55"/>
      <c r="AF913" s="55"/>
      <c r="AG913" s="55"/>
      <c r="AH913" s="55"/>
      <c r="AI913" s="55"/>
      <c r="AJ913" s="55"/>
      <c r="AK913" s="55"/>
    </row>
    <row r="914" spans="2:37" ht="15.75" customHeight="1">
      <c r="B914" s="55"/>
      <c r="C914" s="55"/>
      <c r="D914" s="55"/>
      <c r="E914" s="55"/>
      <c r="F914" s="55"/>
      <c r="G914" s="55"/>
      <c r="H914" s="399"/>
      <c r="I914" s="55"/>
      <c r="J914" s="55"/>
      <c r="K914" s="55"/>
      <c r="L914" s="399"/>
      <c r="M914" s="399"/>
      <c r="N914" s="55"/>
      <c r="O914" s="55"/>
      <c r="P914" s="55"/>
      <c r="Q914" s="399"/>
      <c r="R914" s="399"/>
      <c r="S914" s="55"/>
      <c r="T914" s="55"/>
      <c r="U914" s="55"/>
      <c r="V914" s="399"/>
      <c r="W914" s="399"/>
      <c r="X914" s="55"/>
      <c r="Y914" s="55"/>
      <c r="Z914" s="55"/>
      <c r="AA914" s="399"/>
      <c r="AB914" s="399"/>
      <c r="AC914" s="55"/>
      <c r="AD914" s="55"/>
      <c r="AE914" s="55"/>
      <c r="AF914" s="55"/>
      <c r="AG914" s="55"/>
      <c r="AH914" s="55"/>
      <c r="AI914" s="55"/>
      <c r="AJ914" s="55"/>
      <c r="AK914" s="55"/>
    </row>
    <row r="915" spans="2:37" ht="15.75" customHeight="1">
      <c r="B915" s="55"/>
      <c r="C915" s="55"/>
      <c r="D915" s="55"/>
      <c r="E915" s="55"/>
      <c r="F915" s="55"/>
      <c r="G915" s="55"/>
      <c r="H915" s="399"/>
      <c r="I915" s="55"/>
      <c r="J915" s="55"/>
      <c r="K915" s="55"/>
      <c r="L915" s="399"/>
      <c r="M915" s="399"/>
      <c r="N915" s="55"/>
      <c r="O915" s="55"/>
      <c r="P915" s="55"/>
      <c r="Q915" s="399"/>
      <c r="R915" s="399"/>
      <c r="S915" s="55"/>
      <c r="T915" s="55"/>
      <c r="U915" s="55"/>
      <c r="V915" s="399"/>
      <c r="W915" s="399"/>
      <c r="X915" s="55"/>
      <c r="Y915" s="55"/>
      <c r="Z915" s="55"/>
      <c r="AA915" s="399"/>
      <c r="AB915" s="399"/>
      <c r="AC915" s="55"/>
      <c r="AD915" s="55"/>
      <c r="AE915" s="55"/>
      <c r="AF915" s="55"/>
      <c r="AG915" s="55"/>
      <c r="AH915" s="55"/>
      <c r="AI915" s="55"/>
      <c r="AJ915" s="55"/>
      <c r="AK915" s="55"/>
    </row>
    <row r="916" spans="2:37" ht="15.75" customHeight="1">
      <c r="B916" s="55"/>
      <c r="C916" s="55"/>
      <c r="D916" s="55"/>
      <c r="E916" s="55"/>
      <c r="F916" s="55"/>
      <c r="G916" s="55"/>
      <c r="H916" s="399"/>
      <c r="I916" s="55"/>
      <c r="J916" s="55"/>
      <c r="K916" s="55"/>
      <c r="L916" s="399"/>
      <c r="M916" s="399"/>
      <c r="N916" s="55"/>
      <c r="O916" s="55"/>
      <c r="P916" s="55"/>
      <c r="Q916" s="399"/>
      <c r="R916" s="399"/>
      <c r="S916" s="55"/>
      <c r="T916" s="55"/>
      <c r="U916" s="55"/>
      <c r="V916" s="399"/>
      <c r="W916" s="399"/>
      <c r="X916" s="55"/>
      <c r="Y916" s="55"/>
      <c r="Z916" s="55"/>
      <c r="AA916" s="399"/>
      <c r="AB916" s="399"/>
      <c r="AC916" s="55"/>
      <c r="AD916" s="55"/>
      <c r="AE916" s="55"/>
      <c r="AF916" s="55"/>
      <c r="AG916" s="55"/>
      <c r="AH916" s="55"/>
      <c r="AI916" s="55"/>
      <c r="AJ916" s="55"/>
      <c r="AK916" s="55"/>
    </row>
    <row r="917" spans="2:37" ht="15.75" customHeight="1">
      <c r="B917" s="55"/>
      <c r="C917" s="55"/>
      <c r="D917" s="55"/>
      <c r="E917" s="55"/>
      <c r="F917" s="55"/>
      <c r="G917" s="55"/>
      <c r="H917" s="399"/>
      <c r="I917" s="55"/>
      <c r="J917" s="55"/>
      <c r="K917" s="55"/>
      <c r="L917" s="399"/>
      <c r="M917" s="399"/>
      <c r="N917" s="55"/>
      <c r="O917" s="55"/>
      <c r="P917" s="55"/>
      <c r="Q917" s="399"/>
      <c r="R917" s="399"/>
      <c r="S917" s="55"/>
      <c r="T917" s="55"/>
      <c r="U917" s="55"/>
      <c r="V917" s="399"/>
      <c r="W917" s="399"/>
      <c r="X917" s="55"/>
      <c r="Y917" s="55"/>
      <c r="Z917" s="55"/>
      <c r="AA917" s="399"/>
      <c r="AB917" s="399"/>
      <c r="AC917" s="55"/>
      <c r="AD917" s="55"/>
      <c r="AE917" s="55"/>
      <c r="AF917" s="55"/>
      <c r="AG917" s="55"/>
      <c r="AH917" s="55"/>
      <c r="AI917" s="55"/>
      <c r="AJ917" s="55"/>
      <c r="AK917" s="55"/>
    </row>
    <row r="918" spans="2:37" ht="15.75" customHeight="1">
      <c r="B918" s="55"/>
      <c r="C918" s="55"/>
      <c r="D918" s="55"/>
      <c r="E918" s="55"/>
      <c r="F918" s="55"/>
      <c r="G918" s="55"/>
      <c r="H918" s="399"/>
      <c r="I918" s="55"/>
      <c r="J918" s="55"/>
      <c r="K918" s="55"/>
      <c r="L918" s="399"/>
      <c r="M918" s="399"/>
      <c r="N918" s="55"/>
      <c r="O918" s="55"/>
      <c r="P918" s="55"/>
      <c r="Q918" s="399"/>
      <c r="R918" s="399"/>
      <c r="S918" s="55"/>
      <c r="T918" s="55"/>
      <c r="U918" s="55"/>
      <c r="V918" s="399"/>
      <c r="W918" s="399"/>
      <c r="X918" s="55"/>
      <c r="Y918" s="55"/>
      <c r="Z918" s="55"/>
      <c r="AA918" s="399"/>
      <c r="AB918" s="399"/>
      <c r="AC918" s="55"/>
      <c r="AD918" s="55"/>
      <c r="AE918" s="55"/>
      <c r="AF918" s="55"/>
      <c r="AG918" s="55"/>
      <c r="AH918" s="55"/>
      <c r="AI918" s="55"/>
      <c r="AJ918" s="55"/>
      <c r="AK918" s="55"/>
    </row>
    <row r="919" spans="2:37" ht="15.75" customHeight="1">
      <c r="B919" s="55"/>
      <c r="C919" s="55"/>
      <c r="D919" s="55"/>
      <c r="E919" s="55"/>
      <c r="F919" s="55"/>
      <c r="G919" s="55"/>
      <c r="H919" s="399"/>
      <c r="I919" s="55"/>
      <c r="J919" s="55"/>
      <c r="K919" s="55"/>
      <c r="L919" s="399"/>
      <c r="M919" s="399"/>
      <c r="N919" s="55"/>
      <c r="O919" s="55"/>
      <c r="P919" s="55"/>
      <c r="Q919" s="399"/>
      <c r="R919" s="399"/>
      <c r="S919" s="55"/>
      <c r="T919" s="55"/>
      <c r="U919" s="55"/>
      <c r="V919" s="399"/>
      <c r="W919" s="399"/>
      <c r="X919" s="55"/>
      <c r="Y919" s="55"/>
      <c r="Z919" s="55"/>
      <c r="AA919" s="399"/>
      <c r="AB919" s="399"/>
      <c r="AC919" s="55"/>
      <c r="AD919" s="55"/>
      <c r="AE919" s="55"/>
      <c r="AF919" s="55"/>
      <c r="AG919" s="55"/>
      <c r="AH919" s="55"/>
      <c r="AI919" s="55"/>
      <c r="AJ919" s="55"/>
      <c r="AK919" s="55"/>
    </row>
    <row r="920" spans="2:37" ht="15.75" customHeight="1">
      <c r="B920" s="55"/>
      <c r="C920" s="55"/>
      <c r="D920" s="55"/>
      <c r="E920" s="55"/>
      <c r="F920" s="55"/>
      <c r="G920" s="55"/>
      <c r="H920" s="399"/>
      <c r="I920" s="55"/>
      <c r="J920" s="55"/>
      <c r="K920" s="55"/>
      <c r="L920" s="399"/>
      <c r="M920" s="399"/>
      <c r="N920" s="55"/>
      <c r="O920" s="55"/>
      <c r="P920" s="55"/>
      <c r="Q920" s="399"/>
      <c r="R920" s="399"/>
      <c r="S920" s="55"/>
      <c r="T920" s="55"/>
      <c r="U920" s="55"/>
      <c r="V920" s="399"/>
      <c r="W920" s="399"/>
      <c r="X920" s="55"/>
      <c r="Y920" s="55"/>
      <c r="Z920" s="55"/>
      <c r="AA920" s="399"/>
      <c r="AB920" s="399"/>
      <c r="AC920" s="55"/>
      <c r="AD920" s="55"/>
      <c r="AE920" s="55"/>
      <c r="AF920" s="55"/>
      <c r="AG920" s="55"/>
      <c r="AH920" s="55"/>
      <c r="AI920" s="55"/>
      <c r="AJ920" s="55"/>
      <c r="AK920" s="55"/>
    </row>
    <row r="921" spans="2:37" ht="15.75" customHeight="1">
      <c r="B921" s="55"/>
      <c r="C921" s="55"/>
      <c r="D921" s="55"/>
      <c r="E921" s="55"/>
      <c r="F921" s="55"/>
      <c r="G921" s="55"/>
      <c r="H921" s="399"/>
      <c r="I921" s="55"/>
      <c r="J921" s="55"/>
      <c r="K921" s="55"/>
      <c r="L921" s="399"/>
      <c r="M921" s="399"/>
      <c r="N921" s="55"/>
      <c r="O921" s="55"/>
      <c r="P921" s="55"/>
      <c r="Q921" s="399"/>
      <c r="R921" s="399"/>
      <c r="S921" s="55"/>
      <c r="T921" s="55"/>
      <c r="U921" s="55"/>
      <c r="V921" s="399"/>
      <c r="W921" s="399"/>
      <c r="X921" s="55"/>
      <c r="Y921" s="55"/>
      <c r="Z921" s="55"/>
      <c r="AA921" s="399"/>
      <c r="AB921" s="399"/>
      <c r="AC921" s="55"/>
      <c r="AD921" s="55"/>
      <c r="AE921" s="55"/>
      <c r="AF921" s="55"/>
      <c r="AG921" s="55"/>
      <c r="AH921" s="55"/>
      <c r="AI921" s="55"/>
      <c r="AJ921" s="55"/>
      <c r="AK921" s="55"/>
    </row>
    <row r="922" spans="2:37" ht="15.75" customHeight="1">
      <c r="B922" s="55"/>
      <c r="C922" s="55"/>
      <c r="D922" s="55"/>
      <c r="E922" s="55"/>
      <c r="F922" s="55"/>
      <c r="G922" s="55"/>
      <c r="H922" s="399"/>
      <c r="I922" s="55"/>
      <c r="J922" s="55"/>
      <c r="K922" s="55"/>
      <c r="L922" s="399"/>
      <c r="M922" s="399"/>
      <c r="N922" s="55"/>
      <c r="O922" s="55"/>
      <c r="P922" s="55"/>
      <c r="Q922" s="399"/>
      <c r="R922" s="399"/>
      <c r="S922" s="55"/>
      <c r="T922" s="55"/>
      <c r="U922" s="55"/>
      <c r="V922" s="399"/>
      <c r="W922" s="399"/>
      <c r="X922" s="55"/>
      <c r="Y922" s="55"/>
      <c r="Z922" s="55"/>
      <c r="AA922" s="399"/>
      <c r="AB922" s="399"/>
      <c r="AC922" s="55"/>
      <c r="AD922" s="55"/>
      <c r="AE922" s="55"/>
      <c r="AF922" s="55"/>
      <c r="AG922" s="55"/>
      <c r="AH922" s="55"/>
      <c r="AI922" s="55"/>
      <c r="AJ922" s="55"/>
      <c r="AK922" s="55"/>
    </row>
    <row r="923" spans="2:37" ht="15.75" customHeight="1">
      <c r="B923" s="55"/>
      <c r="C923" s="55"/>
      <c r="D923" s="55"/>
      <c r="E923" s="55"/>
      <c r="F923" s="55"/>
      <c r="G923" s="55"/>
      <c r="H923" s="399"/>
      <c r="I923" s="55"/>
      <c r="J923" s="55"/>
      <c r="K923" s="55"/>
      <c r="L923" s="399"/>
      <c r="M923" s="399"/>
      <c r="N923" s="55"/>
      <c r="O923" s="55"/>
      <c r="P923" s="55"/>
      <c r="Q923" s="399"/>
      <c r="R923" s="399"/>
      <c r="S923" s="55"/>
      <c r="T923" s="55"/>
      <c r="U923" s="55"/>
      <c r="V923" s="399"/>
      <c r="W923" s="399"/>
      <c r="X923" s="55"/>
      <c r="Y923" s="55"/>
      <c r="Z923" s="55"/>
      <c r="AA923" s="399"/>
      <c r="AB923" s="399"/>
      <c r="AC923" s="55"/>
      <c r="AD923" s="55"/>
      <c r="AE923" s="55"/>
      <c r="AF923" s="55"/>
      <c r="AG923" s="55"/>
      <c r="AH923" s="55"/>
      <c r="AI923" s="55"/>
      <c r="AJ923" s="55"/>
      <c r="AK923" s="55"/>
    </row>
    <row r="924" spans="2:37" ht="15.75" customHeight="1">
      <c r="B924" s="55"/>
      <c r="C924" s="55"/>
      <c r="D924" s="55"/>
      <c r="E924" s="55"/>
      <c r="F924" s="55"/>
      <c r="G924" s="55"/>
      <c r="H924" s="399"/>
      <c r="I924" s="55"/>
      <c r="J924" s="55"/>
      <c r="K924" s="55"/>
      <c r="L924" s="399"/>
      <c r="M924" s="399"/>
      <c r="N924" s="55"/>
      <c r="O924" s="55"/>
      <c r="P924" s="55"/>
      <c r="Q924" s="399"/>
      <c r="R924" s="399"/>
      <c r="S924" s="55"/>
      <c r="T924" s="55"/>
      <c r="U924" s="55"/>
      <c r="V924" s="399"/>
      <c r="W924" s="399"/>
      <c r="X924" s="55"/>
      <c r="Y924" s="55"/>
      <c r="Z924" s="55"/>
      <c r="AA924" s="399"/>
      <c r="AB924" s="399"/>
      <c r="AC924" s="55"/>
      <c r="AD924" s="55"/>
      <c r="AE924" s="55"/>
      <c r="AF924" s="55"/>
      <c r="AG924" s="55"/>
      <c r="AH924" s="55"/>
      <c r="AI924" s="55"/>
      <c r="AJ924" s="55"/>
      <c r="AK924" s="55"/>
    </row>
    <row r="925" spans="2:37" ht="15.75" customHeight="1">
      <c r="B925" s="55"/>
      <c r="C925" s="55"/>
      <c r="D925" s="55"/>
      <c r="E925" s="55"/>
      <c r="F925" s="55"/>
      <c r="G925" s="55"/>
      <c r="H925" s="399"/>
      <c r="I925" s="55"/>
      <c r="J925" s="55"/>
      <c r="K925" s="55"/>
      <c r="L925" s="399"/>
      <c r="M925" s="399"/>
      <c r="N925" s="55"/>
      <c r="O925" s="55"/>
      <c r="P925" s="55"/>
      <c r="Q925" s="399"/>
      <c r="R925" s="399"/>
      <c r="S925" s="55"/>
      <c r="T925" s="55"/>
      <c r="U925" s="55"/>
      <c r="V925" s="399"/>
      <c r="W925" s="399"/>
      <c r="X925" s="55"/>
      <c r="Y925" s="55"/>
      <c r="Z925" s="55"/>
      <c r="AA925" s="399"/>
      <c r="AB925" s="399"/>
      <c r="AC925" s="55"/>
      <c r="AD925" s="55"/>
      <c r="AE925" s="55"/>
      <c r="AF925" s="55"/>
      <c r="AG925" s="55"/>
      <c r="AH925" s="55"/>
      <c r="AI925" s="55"/>
      <c r="AJ925" s="55"/>
      <c r="AK925" s="55"/>
    </row>
    <row r="926" spans="2:37" ht="15.75" customHeight="1">
      <c r="B926" s="55"/>
      <c r="C926" s="55"/>
      <c r="D926" s="55"/>
      <c r="E926" s="55"/>
      <c r="F926" s="55"/>
      <c r="G926" s="55"/>
      <c r="H926" s="399"/>
      <c r="I926" s="55"/>
      <c r="J926" s="55"/>
      <c r="K926" s="55"/>
      <c r="L926" s="399"/>
      <c r="M926" s="399"/>
      <c r="N926" s="55"/>
      <c r="O926" s="55"/>
      <c r="P926" s="55"/>
      <c r="Q926" s="399"/>
      <c r="R926" s="399"/>
      <c r="S926" s="55"/>
      <c r="T926" s="55"/>
      <c r="U926" s="55"/>
      <c r="V926" s="399"/>
      <c r="W926" s="399"/>
      <c r="X926" s="55"/>
      <c r="Y926" s="55"/>
      <c r="Z926" s="55"/>
      <c r="AA926" s="399"/>
      <c r="AB926" s="399"/>
      <c r="AC926" s="55"/>
      <c r="AD926" s="55"/>
      <c r="AE926" s="55"/>
      <c r="AF926" s="55"/>
      <c r="AG926" s="55"/>
      <c r="AH926" s="55"/>
      <c r="AI926" s="55"/>
      <c r="AJ926" s="55"/>
      <c r="AK926" s="55"/>
    </row>
    <row r="927" spans="2:37" ht="15.75" customHeight="1">
      <c r="B927" s="55"/>
      <c r="C927" s="55"/>
      <c r="D927" s="55"/>
      <c r="E927" s="55"/>
      <c r="F927" s="55"/>
      <c r="G927" s="55"/>
      <c r="H927" s="399"/>
      <c r="I927" s="55"/>
      <c r="J927" s="55"/>
      <c r="K927" s="55"/>
      <c r="L927" s="399"/>
      <c r="M927" s="399"/>
      <c r="N927" s="55"/>
      <c r="O927" s="55"/>
      <c r="P927" s="55"/>
      <c r="Q927" s="399"/>
      <c r="R927" s="399"/>
      <c r="S927" s="55"/>
      <c r="T927" s="55"/>
      <c r="U927" s="55"/>
      <c r="V927" s="399"/>
      <c r="W927" s="399"/>
      <c r="X927" s="55"/>
      <c r="Y927" s="55"/>
      <c r="Z927" s="55"/>
      <c r="AA927" s="399"/>
      <c r="AB927" s="399"/>
      <c r="AC927" s="55"/>
      <c r="AD927" s="55"/>
      <c r="AE927" s="55"/>
      <c r="AF927" s="55"/>
      <c r="AG927" s="55"/>
      <c r="AH927" s="55"/>
      <c r="AI927" s="55"/>
      <c r="AJ927" s="55"/>
      <c r="AK927" s="55"/>
    </row>
    <row r="928" spans="2:37" ht="15.75" customHeight="1">
      <c r="B928" s="55"/>
      <c r="C928" s="55"/>
      <c r="D928" s="55"/>
      <c r="E928" s="55"/>
      <c r="F928" s="55"/>
      <c r="G928" s="55"/>
      <c r="H928" s="399"/>
      <c r="I928" s="55"/>
      <c r="J928" s="55"/>
      <c r="K928" s="55"/>
      <c r="L928" s="399"/>
      <c r="M928" s="399"/>
      <c r="N928" s="55"/>
      <c r="O928" s="55"/>
      <c r="P928" s="55"/>
      <c r="Q928" s="399"/>
      <c r="R928" s="399"/>
      <c r="S928" s="55"/>
      <c r="T928" s="55"/>
      <c r="U928" s="55"/>
      <c r="V928" s="399"/>
      <c r="W928" s="399"/>
      <c r="X928" s="55"/>
      <c r="Y928" s="55"/>
      <c r="Z928" s="55"/>
      <c r="AA928" s="399"/>
      <c r="AB928" s="399"/>
      <c r="AC928" s="55"/>
      <c r="AD928" s="55"/>
      <c r="AE928" s="55"/>
      <c r="AF928" s="55"/>
      <c r="AG928" s="55"/>
      <c r="AH928" s="55"/>
      <c r="AI928" s="55"/>
      <c r="AJ928" s="55"/>
      <c r="AK928" s="55"/>
    </row>
    <row r="929" spans="2:37" ht="15.75" customHeight="1">
      <c r="B929" s="55"/>
      <c r="C929" s="55"/>
      <c r="D929" s="55"/>
      <c r="E929" s="55"/>
      <c r="F929" s="55"/>
      <c r="G929" s="55"/>
      <c r="H929" s="399"/>
      <c r="I929" s="55"/>
      <c r="J929" s="55"/>
      <c r="K929" s="55"/>
      <c r="L929" s="399"/>
      <c r="M929" s="399"/>
      <c r="N929" s="55"/>
      <c r="O929" s="55"/>
      <c r="P929" s="55"/>
      <c r="Q929" s="399"/>
      <c r="R929" s="399"/>
      <c r="S929" s="55"/>
      <c r="T929" s="55"/>
      <c r="U929" s="55"/>
      <c r="V929" s="399"/>
      <c r="W929" s="399"/>
      <c r="X929" s="55"/>
      <c r="Y929" s="55"/>
      <c r="Z929" s="55"/>
      <c r="AA929" s="399"/>
      <c r="AB929" s="399"/>
      <c r="AC929" s="55"/>
      <c r="AD929" s="55"/>
      <c r="AE929" s="55"/>
      <c r="AF929" s="55"/>
      <c r="AG929" s="55"/>
      <c r="AH929" s="55"/>
      <c r="AI929" s="55"/>
      <c r="AJ929" s="55"/>
      <c r="AK929" s="55"/>
    </row>
    <row r="930" spans="2:37" ht="15.75" customHeight="1">
      <c r="B930" s="55"/>
      <c r="C930" s="55"/>
      <c r="D930" s="55"/>
      <c r="E930" s="55"/>
      <c r="F930" s="55"/>
      <c r="G930" s="55"/>
      <c r="H930" s="399"/>
      <c r="I930" s="55"/>
      <c r="J930" s="55"/>
      <c r="K930" s="55"/>
      <c r="L930" s="399"/>
      <c r="M930" s="399"/>
      <c r="N930" s="55"/>
      <c r="O930" s="55"/>
      <c r="P930" s="55"/>
      <c r="Q930" s="399"/>
      <c r="R930" s="399"/>
      <c r="S930" s="55"/>
      <c r="T930" s="55"/>
      <c r="U930" s="55"/>
      <c r="V930" s="399"/>
      <c r="W930" s="399"/>
      <c r="X930" s="55"/>
      <c r="Y930" s="55"/>
      <c r="Z930" s="55"/>
      <c r="AA930" s="399"/>
      <c r="AB930" s="399"/>
      <c r="AC930" s="55"/>
      <c r="AD930" s="55"/>
      <c r="AE930" s="55"/>
      <c r="AF930" s="55"/>
      <c r="AG930" s="55"/>
      <c r="AH930" s="55"/>
      <c r="AI930" s="55"/>
      <c r="AJ930" s="55"/>
      <c r="AK930" s="55"/>
    </row>
    <row r="931" spans="2:37" ht="15.75" customHeight="1">
      <c r="B931" s="55"/>
      <c r="C931" s="55"/>
      <c r="D931" s="55"/>
      <c r="E931" s="55"/>
      <c r="F931" s="55"/>
      <c r="G931" s="55"/>
      <c r="H931" s="399"/>
      <c r="I931" s="55"/>
      <c r="J931" s="55"/>
      <c r="K931" s="55"/>
      <c r="L931" s="399"/>
      <c r="M931" s="399"/>
      <c r="N931" s="55"/>
      <c r="O931" s="55"/>
      <c r="P931" s="55"/>
      <c r="Q931" s="399"/>
      <c r="R931" s="399"/>
      <c r="S931" s="55"/>
      <c r="T931" s="55"/>
      <c r="U931" s="55"/>
      <c r="V931" s="399"/>
      <c r="W931" s="399"/>
      <c r="X931" s="55"/>
      <c r="Y931" s="55"/>
      <c r="Z931" s="55"/>
      <c r="AA931" s="399"/>
      <c r="AB931" s="399"/>
      <c r="AC931" s="55"/>
      <c r="AD931" s="55"/>
      <c r="AE931" s="55"/>
      <c r="AF931" s="55"/>
      <c r="AG931" s="55"/>
      <c r="AH931" s="55"/>
      <c r="AI931" s="55"/>
      <c r="AJ931" s="55"/>
      <c r="AK931" s="55"/>
    </row>
    <row r="932" spans="2:37" ht="15.75" customHeight="1">
      <c r="B932" s="55"/>
      <c r="C932" s="55"/>
      <c r="D932" s="55"/>
      <c r="E932" s="55"/>
      <c r="F932" s="55"/>
      <c r="G932" s="55"/>
      <c r="H932" s="399"/>
      <c r="I932" s="55"/>
      <c r="J932" s="55"/>
      <c r="K932" s="55"/>
      <c r="L932" s="399"/>
      <c r="M932" s="399"/>
      <c r="N932" s="55"/>
      <c r="O932" s="55"/>
      <c r="P932" s="55"/>
      <c r="Q932" s="399"/>
      <c r="R932" s="399"/>
      <c r="S932" s="55"/>
      <c r="T932" s="55"/>
      <c r="U932" s="55"/>
      <c r="V932" s="399"/>
      <c r="W932" s="399"/>
      <c r="X932" s="55"/>
      <c r="Y932" s="55"/>
      <c r="Z932" s="55"/>
      <c r="AA932" s="399"/>
      <c r="AB932" s="399"/>
      <c r="AC932" s="55"/>
      <c r="AD932" s="55"/>
      <c r="AE932" s="55"/>
      <c r="AF932" s="55"/>
      <c r="AG932" s="55"/>
      <c r="AH932" s="55"/>
      <c r="AI932" s="55"/>
      <c r="AJ932" s="55"/>
      <c r="AK932" s="55"/>
    </row>
    <row r="933" spans="2:37" ht="15.75" customHeight="1">
      <c r="B933" s="55"/>
      <c r="C933" s="55"/>
      <c r="D933" s="55"/>
      <c r="E933" s="55"/>
      <c r="F933" s="55"/>
      <c r="G933" s="55"/>
      <c r="H933" s="399"/>
      <c r="I933" s="55"/>
      <c r="J933" s="55"/>
      <c r="K933" s="55"/>
      <c r="L933" s="399"/>
      <c r="M933" s="399"/>
      <c r="N933" s="55"/>
      <c r="O933" s="55"/>
      <c r="P933" s="55"/>
      <c r="Q933" s="399"/>
      <c r="R933" s="399"/>
      <c r="S933" s="55"/>
      <c r="T933" s="55"/>
      <c r="U933" s="55"/>
      <c r="V933" s="399"/>
      <c r="W933" s="399"/>
      <c r="X933" s="55"/>
      <c r="Y933" s="55"/>
      <c r="Z933" s="55"/>
      <c r="AA933" s="399"/>
      <c r="AB933" s="399"/>
      <c r="AC933" s="55"/>
      <c r="AD933" s="55"/>
      <c r="AE933" s="55"/>
      <c r="AF933" s="55"/>
      <c r="AG933" s="55"/>
      <c r="AH933" s="55"/>
      <c r="AI933" s="55"/>
      <c r="AJ933" s="55"/>
      <c r="AK933" s="55"/>
    </row>
    <row r="934" spans="2:37" ht="15.75" customHeight="1">
      <c r="B934" s="55"/>
      <c r="C934" s="55"/>
      <c r="D934" s="55"/>
      <c r="E934" s="55"/>
      <c r="F934" s="55"/>
      <c r="G934" s="55"/>
      <c r="H934" s="399"/>
      <c r="I934" s="55"/>
      <c r="J934" s="55"/>
      <c r="K934" s="55"/>
      <c r="L934" s="399"/>
      <c r="M934" s="399"/>
      <c r="N934" s="55"/>
      <c r="O934" s="55"/>
      <c r="P934" s="55"/>
      <c r="Q934" s="399"/>
      <c r="R934" s="399"/>
      <c r="S934" s="55"/>
      <c r="T934" s="55"/>
      <c r="U934" s="55"/>
      <c r="V934" s="399"/>
      <c r="W934" s="399"/>
      <c r="X934" s="55"/>
      <c r="Y934" s="55"/>
      <c r="Z934" s="55"/>
      <c r="AA934" s="399"/>
      <c r="AB934" s="399"/>
      <c r="AC934" s="55"/>
      <c r="AD934" s="55"/>
      <c r="AE934" s="55"/>
      <c r="AF934" s="55"/>
      <c r="AG934" s="55"/>
      <c r="AH934" s="55"/>
      <c r="AI934" s="55"/>
      <c r="AJ934" s="55"/>
      <c r="AK934" s="55"/>
    </row>
    <row r="935" spans="2:37" ht="15.75" customHeight="1">
      <c r="B935" s="55"/>
      <c r="C935" s="55"/>
      <c r="D935" s="55"/>
      <c r="E935" s="55"/>
      <c r="F935" s="55"/>
      <c r="G935" s="55"/>
      <c r="H935" s="399"/>
      <c r="I935" s="55"/>
      <c r="J935" s="55"/>
      <c r="K935" s="55"/>
      <c r="L935" s="399"/>
      <c r="M935" s="399"/>
      <c r="N935" s="55"/>
      <c r="O935" s="55"/>
      <c r="P935" s="55"/>
      <c r="Q935" s="399"/>
      <c r="R935" s="399"/>
      <c r="S935" s="55"/>
      <c r="T935" s="55"/>
      <c r="U935" s="55"/>
      <c r="V935" s="399"/>
      <c r="W935" s="399"/>
      <c r="X935" s="55"/>
      <c r="Y935" s="55"/>
      <c r="Z935" s="55"/>
      <c r="AA935" s="399"/>
      <c r="AB935" s="399"/>
      <c r="AC935" s="55"/>
      <c r="AD935" s="55"/>
      <c r="AE935" s="55"/>
      <c r="AF935" s="55"/>
      <c r="AG935" s="55"/>
      <c r="AH935" s="55"/>
      <c r="AI935" s="55"/>
      <c r="AJ935" s="55"/>
      <c r="AK935" s="55"/>
    </row>
    <row r="936" spans="2:37" ht="15.75" customHeight="1">
      <c r="B936" s="55"/>
      <c r="C936" s="55"/>
      <c r="D936" s="55"/>
      <c r="E936" s="55"/>
      <c r="F936" s="55"/>
      <c r="G936" s="55"/>
      <c r="H936" s="399"/>
      <c r="I936" s="55"/>
      <c r="J936" s="55"/>
      <c r="K936" s="55"/>
      <c r="L936" s="399"/>
      <c r="M936" s="399"/>
      <c r="N936" s="55"/>
      <c r="O936" s="55"/>
      <c r="P936" s="55"/>
      <c r="Q936" s="399"/>
      <c r="R936" s="399"/>
      <c r="S936" s="55"/>
      <c r="T936" s="55"/>
      <c r="U936" s="55"/>
      <c r="V936" s="399"/>
      <c r="W936" s="399"/>
      <c r="X936" s="55"/>
      <c r="Y936" s="55"/>
      <c r="Z936" s="55"/>
      <c r="AA936" s="399"/>
      <c r="AB936" s="399"/>
      <c r="AC936" s="55"/>
      <c r="AD936" s="55"/>
      <c r="AE936" s="55"/>
      <c r="AF936" s="55"/>
      <c r="AG936" s="55"/>
      <c r="AH936" s="55"/>
      <c r="AI936" s="55"/>
      <c r="AJ936" s="55"/>
      <c r="AK936" s="55"/>
    </row>
    <row r="937" spans="2:37" ht="15.75" customHeight="1">
      <c r="B937" s="55"/>
      <c r="C937" s="55"/>
      <c r="D937" s="55"/>
      <c r="E937" s="55"/>
      <c r="F937" s="55"/>
      <c r="G937" s="55"/>
      <c r="H937" s="399"/>
      <c r="I937" s="55"/>
      <c r="J937" s="55"/>
      <c r="K937" s="55"/>
      <c r="L937" s="399"/>
      <c r="M937" s="399"/>
      <c r="N937" s="55"/>
      <c r="O937" s="55"/>
      <c r="P937" s="55"/>
      <c r="Q937" s="399"/>
      <c r="R937" s="399"/>
      <c r="S937" s="55"/>
      <c r="T937" s="55"/>
      <c r="U937" s="55"/>
      <c r="V937" s="399"/>
      <c r="W937" s="399"/>
      <c r="X937" s="55"/>
      <c r="Y937" s="55"/>
      <c r="Z937" s="55"/>
      <c r="AA937" s="399"/>
      <c r="AB937" s="399"/>
      <c r="AC937" s="55"/>
      <c r="AD937" s="55"/>
      <c r="AE937" s="55"/>
      <c r="AF937" s="55"/>
      <c r="AG937" s="55"/>
      <c r="AH937" s="55"/>
      <c r="AI937" s="55"/>
      <c r="AJ937" s="55"/>
      <c r="AK937" s="55"/>
    </row>
    <row r="938" spans="2:37" ht="15.75" customHeight="1">
      <c r="B938" s="55"/>
      <c r="C938" s="55"/>
      <c r="D938" s="55"/>
      <c r="E938" s="55"/>
      <c r="F938" s="55"/>
      <c r="G938" s="55"/>
      <c r="H938" s="399"/>
      <c r="I938" s="55"/>
      <c r="J938" s="55"/>
      <c r="K938" s="55"/>
      <c r="L938" s="399"/>
      <c r="M938" s="399"/>
      <c r="N938" s="55"/>
      <c r="O938" s="55"/>
      <c r="P938" s="55"/>
      <c r="Q938" s="399"/>
      <c r="R938" s="399"/>
      <c r="S938" s="55"/>
      <c r="T938" s="55"/>
      <c r="U938" s="55"/>
      <c r="V938" s="399"/>
      <c r="W938" s="399"/>
      <c r="X938" s="55"/>
      <c r="Y938" s="55"/>
      <c r="Z938" s="55"/>
      <c r="AA938" s="399"/>
      <c r="AB938" s="399"/>
      <c r="AC938" s="55"/>
      <c r="AD938" s="55"/>
      <c r="AE938" s="55"/>
      <c r="AF938" s="55"/>
      <c r="AG938" s="55"/>
      <c r="AH938" s="55"/>
      <c r="AI938" s="55"/>
      <c r="AJ938" s="55"/>
      <c r="AK938" s="55"/>
    </row>
    <row r="939" spans="2:37" ht="15.75" customHeight="1">
      <c r="B939" s="55"/>
      <c r="C939" s="55"/>
      <c r="D939" s="55"/>
      <c r="E939" s="55"/>
      <c r="F939" s="55"/>
      <c r="G939" s="55"/>
      <c r="H939" s="399"/>
      <c r="I939" s="55"/>
      <c r="J939" s="55"/>
      <c r="K939" s="55"/>
      <c r="L939" s="399"/>
      <c r="M939" s="399"/>
      <c r="N939" s="55"/>
      <c r="O939" s="55"/>
      <c r="P939" s="55"/>
      <c r="Q939" s="399"/>
      <c r="R939" s="399"/>
      <c r="S939" s="55"/>
      <c r="T939" s="55"/>
      <c r="U939" s="55"/>
      <c r="V939" s="399"/>
      <c r="W939" s="399"/>
      <c r="X939" s="55"/>
      <c r="Y939" s="55"/>
      <c r="Z939" s="55"/>
      <c r="AA939" s="399"/>
      <c r="AB939" s="399"/>
      <c r="AC939" s="55"/>
      <c r="AD939" s="55"/>
      <c r="AE939" s="55"/>
      <c r="AF939" s="55"/>
      <c r="AG939" s="55"/>
      <c r="AH939" s="55"/>
      <c r="AI939" s="55"/>
      <c r="AJ939" s="55"/>
      <c r="AK939" s="55"/>
    </row>
    <row r="940" spans="2:37" ht="15.75" customHeight="1">
      <c r="B940" s="55"/>
      <c r="C940" s="55"/>
      <c r="D940" s="55"/>
      <c r="E940" s="55"/>
      <c r="F940" s="55"/>
      <c r="G940" s="55"/>
      <c r="H940" s="399"/>
      <c r="I940" s="55"/>
      <c r="J940" s="55"/>
      <c r="K940" s="55"/>
      <c r="L940" s="399"/>
      <c r="M940" s="399"/>
      <c r="N940" s="55"/>
      <c r="O940" s="55"/>
      <c r="P940" s="55"/>
      <c r="Q940" s="399"/>
      <c r="R940" s="399"/>
      <c r="S940" s="55"/>
      <c r="T940" s="55"/>
      <c r="U940" s="55"/>
      <c r="V940" s="399"/>
      <c r="W940" s="399"/>
      <c r="X940" s="55"/>
      <c r="Y940" s="55"/>
      <c r="Z940" s="55"/>
      <c r="AA940" s="399"/>
      <c r="AB940" s="399"/>
      <c r="AC940" s="55"/>
      <c r="AD940" s="55"/>
      <c r="AE940" s="55"/>
      <c r="AF940" s="55"/>
      <c r="AG940" s="55"/>
      <c r="AH940" s="55"/>
      <c r="AI940" s="55"/>
      <c r="AJ940" s="55"/>
      <c r="AK940" s="55"/>
    </row>
    <row r="941" spans="2:37" ht="15.75" customHeight="1">
      <c r="B941" s="55"/>
      <c r="C941" s="55"/>
      <c r="D941" s="55"/>
      <c r="E941" s="55"/>
      <c r="F941" s="55"/>
      <c r="G941" s="55"/>
      <c r="H941" s="399"/>
      <c r="I941" s="55"/>
      <c r="J941" s="55"/>
      <c r="K941" s="55"/>
      <c r="L941" s="399"/>
      <c r="M941" s="399"/>
      <c r="N941" s="55"/>
      <c r="O941" s="55"/>
      <c r="P941" s="55"/>
      <c r="Q941" s="399"/>
      <c r="R941" s="399"/>
      <c r="S941" s="55"/>
      <c r="T941" s="55"/>
      <c r="U941" s="55"/>
      <c r="V941" s="399"/>
      <c r="W941" s="399"/>
      <c r="X941" s="55"/>
      <c r="Y941" s="55"/>
      <c r="Z941" s="55"/>
      <c r="AA941" s="399"/>
      <c r="AB941" s="399"/>
      <c r="AC941" s="55"/>
      <c r="AD941" s="55"/>
      <c r="AE941" s="55"/>
      <c r="AF941" s="55"/>
      <c r="AG941" s="55"/>
      <c r="AH941" s="55"/>
      <c r="AI941" s="55"/>
      <c r="AJ941" s="55"/>
      <c r="AK941" s="55"/>
    </row>
    <row r="942" spans="2:37" ht="15.75" customHeight="1">
      <c r="B942" s="55"/>
      <c r="C942" s="55"/>
      <c r="D942" s="55"/>
      <c r="E942" s="55"/>
      <c r="F942" s="55"/>
      <c r="G942" s="55"/>
      <c r="H942" s="399"/>
      <c r="I942" s="55"/>
      <c r="J942" s="55"/>
      <c r="K942" s="55"/>
      <c r="L942" s="399"/>
      <c r="M942" s="399"/>
      <c r="N942" s="55"/>
      <c r="O942" s="55"/>
      <c r="P942" s="55"/>
      <c r="Q942" s="399"/>
      <c r="R942" s="399"/>
      <c r="S942" s="55"/>
      <c r="T942" s="55"/>
      <c r="U942" s="55"/>
      <c r="V942" s="399"/>
      <c r="W942" s="399"/>
      <c r="X942" s="55"/>
      <c r="Y942" s="55"/>
      <c r="Z942" s="55"/>
      <c r="AA942" s="399"/>
      <c r="AB942" s="399"/>
      <c r="AC942" s="55"/>
      <c r="AD942" s="55"/>
      <c r="AE942" s="55"/>
      <c r="AF942" s="55"/>
      <c r="AG942" s="55"/>
      <c r="AH942" s="55"/>
      <c r="AI942" s="55"/>
      <c r="AJ942" s="55"/>
      <c r="AK942" s="55"/>
    </row>
    <row r="943" spans="2:37" ht="15.75" customHeight="1">
      <c r="B943" s="55"/>
      <c r="C943" s="55"/>
      <c r="D943" s="55"/>
      <c r="E943" s="55"/>
      <c r="F943" s="55"/>
      <c r="G943" s="55"/>
      <c r="H943" s="399"/>
      <c r="I943" s="55"/>
      <c r="J943" s="55"/>
      <c r="K943" s="55"/>
      <c r="L943" s="399"/>
      <c r="M943" s="399"/>
      <c r="N943" s="55"/>
      <c r="O943" s="55"/>
      <c r="P943" s="55"/>
      <c r="Q943" s="399"/>
      <c r="R943" s="399"/>
      <c r="S943" s="55"/>
      <c r="T943" s="55"/>
      <c r="U943" s="55"/>
      <c r="V943" s="399"/>
      <c r="W943" s="399"/>
      <c r="X943" s="55"/>
      <c r="Y943" s="55"/>
      <c r="Z943" s="55"/>
      <c r="AA943" s="399"/>
      <c r="AB943" s="399"/>
      <c r="AC943" s="55"/>
      <c r="AD943" s="55"/>
      <c r="AE943" s="55"/>
      <c r="AF943" s="55"/>
      <c r="AG943" s="55"/>
      <c r="AH943" s="55"/>
      <c r="AI943" s="55"/>
      <c r="AJ943" s="55"/>
      <c r="AK943" s="55"/>
    </row>
    <row r="944" spans="2:37" ht="15.75" customHeight="1">
      <c r="B944" s="55"/>
      <c r="C944" s="55"/>
      <c r="D944" s="55"/>
      <c r="E944" s="55"/>
      <c r="F944" s="55"/>
      <c r="G944" s="55"/>
      <c r="H944" s="399"/>
      <c r="I944" s="55"/>
      <c r="J944" s="55"/>
      <c r="K944" s="55"/>
      <c r="L944" s="399"/>
      <c r="M944" s="399"/>
      <c r="N944" s="55"/>
      <c r="O944" s="55"/>
      <c r="P944" s="55"/>
      <c r="Q944" s="399"/>
      <c r="R944" s="399"/>
      <c r="S944" s="55"/>
      <c r="T944" s="55"/>
      <c r="U944" s="55"/>
      <c r="V944" s="399"/>
      <c r="W944" s="399"/>
      <c r="X944" s="55"/>
      <c r="Y944" s="55"/>
      <c r="Z944" s="55"/>
      <c r="AA944" s="399"/>
      <c r="AB944" s="399"/>
      <c r="AC944" s="55"/>
      <c r="AD944" s="55"/>
      <c r="AE944" s="55"/>
      <c r="AF944" s="55"/>
      <c r="AG944" s="55"/>
      <c r="AH944" s="55"/>
      <c r="AI944" s="55"/>
      <c r="AJ944" s="55"/>
      <c r="AK944" s="55"/>
    </row>
    <row r="945" spans="2:37" ht="15.75" customHeight="1">
      <c r="B945" s="55"/>
      <c r="C945" s="55"/>
      <c r="D945" s="55"/>
      <c r="E945" s="55"/>
      <c r="F945" s="55"/>
      <c r="G945" s="55"/>
      <c r="H945" s="399"/>
      <c r="I945" s="55"/>
      <c r="J945" s="55"/>
      <c r="K945" s="55"/>
      <c r="L945" s="399"/>
      <c r="M945" s="399"/>
      <c r="N945" s="55"/>
      <c r="O945" s="55"/>
      <c r="P945" s="55"/>
      <c r="Q945" s="399"/>
      <c r="R945" s="399"/>
      <c r="S945" s="55"/>
      <c r="T945" s="55"/>
      <c r="U945" s="55"/>
      <c r="V945" s="399"/>
      <c r="W945" s="399"/>
      <c r="X945" s="55"/>
      <c r="Y945" s="55"/>
      <c r="Z945" s="55"/>
      <c r="AA945" s="399"/>
      <c r="AB945" s="399"/>
      <c r="AC945" s="55"/>
      <c r="AD945" s="55"/>
      <c r="AE945" s="55"/>
      <c r="AF945" s="55"/>
      <c r="AG945" s="55"/>
      <c r="AH945" s="55"/>
      <c r="AI945" s="55"/>
      <c r="AJ945" s="55"/>
      <c r="AK945" s="55"/>
    </row>
    <row r="946" spans="2:37" ht="15.75" customHeight="1">
      <c r="B946" s="55"/>
      <c r="C946" s="55"/>
      <c r="D946" s="55"/>
      <c r="E946" s="55"/>
      <c r="F946" s="55"/>
      <c r="G946" s="55"/>
      <c r="H946" s="399"/>
      <c r="I946" s="55"/>
      <c r="J946" s="55"/>
      <c r="K946" s="55"/>
      <c r="L946" s="399"/>
      <c r="M946" s="399"/>
      <c r="N946" s="55"/>
      <c r="O946" s="55"/>
      <c r="P946" s="55"/>
      <c r="Q946" s="399"/>
      <c r="R946" s="399"/>
      <c r="S946" s="55"/>
      <c r="T946" s="55"/>
      <c r="U946" s="55"/>
      <c r="V946" s="399"/>
      <c r="W946" s="399"/>
      <c r="X946" s="55"/>
      <c r="Y946" s="55"/>
      <c r="Z946" s="55"/>
      <c r="AA946" s="399"/>
      <c r="AB946" s="399"/>
      <c r="AC946" s="55"/>
      <c r="AD946" s="55"/>
      <c r="AE946" s="55"/>
      <c r="AF946" s="55"/>
      <c r="AG946" s="55"/>
      <c r="AH946" s="55"/>
      <c r="AI946" s="55"/>
      <c r="AJ946" s="55"/>
      <c r="AK946" s="55"/>
    </row>
    <row r="947" spans="2:37" ht="15.75" customHeight="1">
      <c r="B947" s="55"/>
      <c r="C947" s="55"/>
      <c r="D947" s="55"/>
      <c r="E947" s="55"/>
      <c r="F947" s="55"/>
      <c r="G947" s="55"/>
      <c r="H947" s="399"/>
      <c r="I947" s="55"/>
      <c r="J947" s="55"/>
      <c r="K947" s="55"/>
      <c r="L947" s="399"/>
      <c r="M947" s="399"/>
      <c r="N947" s="55"/>
      <c r="O947" s="55"/>
      <c r="P947" s="55"/>
      <c r="Q947" s="399"/>
      <c r="R947" s="399"/>
      <c r="S947" s="55"/>
      <c r="T947" s="55"/>
      <c r="U947" s="55"/>
      <c r="V947" s="399"/>
      <c r="W947" s="399"/>
      <c r="X947" s="55"/>
      <c r="Y947" s="55"/>
      <c r="Z947" s="55"/>
      <c r="AA947" s="399"/>
      <c r="AB947" s="399"/>
      <c r="AC947" s="55"/>
      <c r="AD947" s="55"/>
      <c r="AE947" s="55"/>
      <c r="AF947" s="55"/>
      <c r="AG947" s="55"/>
      <c r="AH947" s="55"/>
      <c r="AI947" s="55"/>
      <c r="AJ947" s="55"/>
      <c r="AK947" s="55"/>
    </row>
    <row r="948" spans="2:37" ht="15.75" customHeight="1">
      <c r="B948" s="55"/>
      <c r="C948" s="55"/>
      <c r="D948" s="55"/>
      <c r="E948" s="55"/>
      <c r="F948" s="55"/>
      <c r="G948" s="55"/>
      <c r="H948" s="399"/>
      <c r="I948" s="55"/>
      <c r="J948" s="55"/>
      <c r="K948" s="55"/>
      <c r="L948" s="399"/>
      <c r="M948" s="399"/>
      <c r="N948" s="55"/>
      <c r="O948" s="55"/>
      <c r="P948" s="55"/>
      <c r="Q948" s="399"/>
      <c r="R948" s="399"/>
      <c r="S948" s="55"/>
      <c r="T948" s="55"/>
      <c r="U948" s="55"/>
      <c r="V948" s="399"/>
      <c r="W948" s="399"/>
      <c r="X948" s="55"/>
      <c r="Y948" s="55"/>
      <c r="Z948" s="55"/>
      <c r="AA948" s="399"/>
      <c r="AB948" s="399"/>
      <c r="AC948" s="55"/>
      <c r="AD948" s="55"/>
      <c r="AE948" s="55"/>
      <c r="AF948" s="55"/>
      <c r="AG948" s="55"/>
      <c r="AH948" s="55"/>
      <c r="AI948" s="55"/>
      <c r="AJ948" s="55"/>
      <c r="AK948" s="55"/>
    </row>
    <row r="949" spans="2:37" ht="15.75" customHeight="1">
      <c r="B949" s="55"/>
      <c r="C949" s="55"/>
      <c r="D949" s="55"/>
      <c r="E949" s="55"/>
      <c r="F949" s="55"/>
      <c r="G949" s="55"/>
      <c r="H949" s="399"/>
      <c r="I949" s="55"/>
      <c r="J949" s="55"/>
      <c r="K949" s="55"/>
      <c r="L949" s="399"/>
      <c r="M949" s="399"/>
      <c r="N949" s="55"/>
      <c r="O949" s="55"/>
      <c r="P949" s="55"/>
      <c r="Q949" s="399"/>
      <c r="R949" s="399"/>
      <c r="S949" s="55"/>
      <c r="T949" s="55"/>
      <c r="U949" s="55"/>
      <c r="V949" s="399"/>
      <c r="W949" s="399"/>
      <c r="X949" s="55"/>
      <c r="Y949" s="55"/>
      <c r="Z949" s="55"/>
      <c r="AA949" s="399"/>
      <c r="AB949" s="399"/>
      <c r="AC949" s="55"/>
      <c r="AD949" s="55"/>
      <c r="AE949" s="55"/>
      <c r="AF949" s="55"/>
      <c r="AG949" s="55"/>
      <c r="AH949" s="55"/>
      <c r="AI949" s="55"/>
      <c r="AJ949" s="55"/>
      <c r="AK949" s="55"/>
    </row>
    <row r="950" spans="2:37" ht="15.75" customHeight="1">
      <c r="B950" s="55"/>
      <c r="C950" s="55"/>
      <c r="D950" s="55"/>
      <c r="E950" s="55"/>
      <c r="F950" s="55"/>
      <c r="G950" s="55"/>
      <c r="H950" s="399"/>
      <c r="I950" s="55"/>
      <c r="J950" s="55"/>
      <c r="K950" s="55"/>
      <c r="L950" s="399"/>
      <c r="M950" s="399"/>
      <c r="N950" s="55"/>
      <c r="O950" s="55"/>
      <c r="P950" s="55"/>
      <c r="Q950" s="399"/>
      <c r="R950" s="399"/>
      <c r="S950" s="55"/>
      <c r="T950" s="55"/>
      <c r="U950" s="55"/>
      <c r="V950" s="399"/>
      <c r="W950" s="399"/>
      <c r="X950" s="55"/>
      <c r="Y950" s="55"/>
      <c r="Z950" s="55"/>
      <c r="AA950" s="399"/>
      <c r="AB950" s="399"/>
      <c r="AC950" s="55"/>
      <c r="AD950" s="55"/>
      <c r="AE950" s="55"/>
      <c r="AF950" s="55"/>
      <c r="AG950" s="55"/>
      <c r="AH950" s="55"/>
      <c r="AI950" s="55"/>
      <c r="AJ950" s="55"/>
      <c r="AK950" s="55"/>
    </row>
    <row r="951" spans="2:37" ht="15.75" customHeight="1">
      <c r="B951" s="55"/>
      <c r="C951" s="55"/>
      <c r="D951" s="55"/>
      <c r="E951" s="55"/>
      <c r="F951" s="55"/>
      <c r="G951" s="55"/>
      <c r="H951" s="399"/>
      <c r="I951" s="55"/>
      <c r="J951" s="55"/>
      <c r="K951" s="55"/>
      <c r="L951" s="399"/>
      <c r="M951" s="399"/>
      <c r="N951" s="55"/>
      <c r="O951" s="55"/>
      <c r="P951" s="55"/>
      <c r="Q951" s="399"/>
      <c r="R951" s="399"/>
      <c r="S951" s="55"/>
      <c r="T951" s="55"/>
      <c r="U951" s="55"/>
      <c r="V951" s="399"/>
      <c r="W951" s="399"/>
      <c r="X951" s="55"/>
      <c r="Y951" s="55"/>
      <c r="Z951" s="55"/>
      <c r="AA951" s="399"/>
      <c r="AB951" s="399"/>
      <c r="AC951" s="55"/>
      <c r="AD951" s="55"/>
      <c r="AE951" s="55"/>
      <c r="AF951" s="55"/>
      <c r="AG951" s="55"/>
      <c r="AH951" s="55"/>
      <c r="AI951" s="55"/>
      <c r="AJ951" s="55"/>
      <c r="AK951" s="55"/>
    </row>
    <row r="952" spans="2:37" ht="15.75" customHeight="1">
      <c r="B952" s="55"/>
      <c r="C952" s="55"/>
      <c r="D952" s="55"/>
      <c r="E952" s="55"/>
      <c r="F952" s="55"/>
      <c r="G952" s="55"/>
      <c r="H952" s="399"/>
      <c r="I952" s="55"/>
      <c r="J952" s="55"/>
      <c r="K952" s="55"/>
      <c r="L952" s="399"/>
      <c r="M952" s="399"/>
      <c r="N952" s="55"/>
      <c r="O952" s="55"/>
      <c r="P952" s="55"/>
      <c r="Q952" s="399"/>
      <c r="R952" s="399"/>
      <c r="S952" s="55"/>
      <c r="T952" s="55"/>
      <c r="U952" s="55"/>
      <c r="V952" s="399"/>
      <c r="W952" s="399"/>
      <c r="X952" s="55"/>
      <c r="Y952" s="55"/>
      <c r="Z952" s="55"/>
      <c r="AA952" s="399"/>
      <c r="AB952" s="399"/>
      <c r="AC952" s="55"/>
      <c r="AD952" s="55"/>
      <c r="AE952" s="55"/>
      <c r="AF952" s="55"/>
      <c r="AG952" s="55"/>
      <c r="AH952" s="55"/>
      <c r="AI952" s="55"/>
      <c r="AJ952" s="55"/>
      <c r="AK952" s="55"/>
    </row>
    <row r="953" spans="2:37" ht="15.75" customHeight="1">
      <c r="B953" s="55"/>
      <c r="C953" s="55"/>
      <c r="D953" s="55"/>
      <c r="E953" s="55"/>
      <c r="F953" s="55"/>
      <c r="G953" s="55"/>
      <c r="H953" s="399"/>
      <c r="I953" s="55"/>
      <c r="J953" s="55"/>
      <c r="K953" s="55"/>
      <c r="L953" s="399"/>
      <c r="M953" s="399"/>
      <c r="N953" s="55"/>
      <c r="O953" s="55"/>
      <c r="P953" s="55"/>
      <c r="Q953" s="399"/>
      <c r="R953" s="399"/>
      <c r="S953" s="55"/>
      <c r="T953" s="55"/>
      <c r="U953" s="55"/>
      <c r="V953" s="399"/>
      <c r="W953" s="399"/>
      <c r="X953" s="55"/>
      <c r="Y953" s="55"/>
      <c r="Z953" s="55"/>
      <c r="AA953" s="399"/>
      <c r="AB953" s="399"/>
      <c r="AC953" s="55"/>
      <c r="AD953" s="55"/>
      <c r="AE953" s="55"/>
      <c r="AF953" s="55"/>
      <c r="AG953" s="55"/>
      <c r="AH953" s="55"/>
      <c r="AI953" s="55"/>
      <c r="AJ953" s="55"/>
      <c r="AK953" s="55"/>
    </row>
    <row r="954" spans="2:37" ht="15.75" customHeight="1">
      <c r="B954" s="55"/>
      <c r="C954" s="55"/>
      <c r="D954" s="55"/>
      <c r="E954" s="55"/>
      <c r="F954" s="55"/>
      <c r="G954" s="55"/>
      <c r="H954" s="399"/>
      <c r="I954" s="55"/>
      <c r="J954" s="55"/>
      <c r="K954" s="55"/>
      <c r="L954" s="399"/>
      <c r="M954" s="399"/>
      <c r="N954" s="55"/>
      <c r="O954" s="55"/>
      <c r="P954" s="55"/>
      <c r="Q954" s="399"/>
      <c r="R954" s="399"/>
      <c r="S954" s="55"/>
      <c r="T954" s="55"/>
      <c r="U954" s="55"/>
      <c r="V954" s="399"/>
      <c r="W954" s="399"/>
      <c r="X954" s="55"/>
      <c r="Y954" s="55"/>
      <c r="Z954" s="55"/>
      <c r="AA954" s="399"/>
      <c r="AB954" s="399"/>
      <c r="AC954" s="55"/>
      <c r="AD954" s="55"/>
      <c r="AE954" s="55"/>
      <c r="AF954" s="55"/>
      <c r="AG954" s="55"/>
      <c r="AH954" s="55"/>
      <c r="AI954" s="55"/>
      <c r="AJ954" s="55"/>
      <c r="AK954" s="55"/>
    </row>
    <row r="955" spans="2:37" ht="15.75" customHeight="1">
      <c r="B955" s="55"/>
      <c r="C955" s="55"/>
      <c r="D955" s="55"/>
      <c r="E955" s="55"/>
      <c r="F955" s="55"/>
      <c r="G955" s="55"/>
      <c r="H955" s="399"/>
      <c r="I955" s="55"/>
      <c r="J955" s="55"/>
      <c r="K955" s="55"/>
      <c r="L955" s="399"/>
      <c r="M955" s="399"/>
      <c r="N955" s="55"/>
      <c r="O955" s="55"/>
      <c r="P955" s="55"/>
      <c r="Q955" s="399"/>
      <c r="R955" s="399"/>
      <c r="S955" s="55"/>
      <c r="T955" s="55"/>
      <c r="U955" s="55"/>
      <c r="V955" s="399"/>
      <c r="W955" s="399"/>
      <c r="X955" s="55"/>
      <c r="Y955" s="55"/>
      <c r="Z955" s="55"/>
      <c r="AA955" s="399"/>
      <c r="AB955" s="399"/>
      <c r="AC955" s="55"/>
      <c r="AD955" s="55"/>
      <c r="AE955" s="55"/>
      <c r="AF955" s="55"/>
      <c r="AG955" s="55"/>
      <c r="AH955" s="55"/>
      <c r="AI955" s="55"/>
      <c r="AJ955" s="55"/>
      <c r="AK955" s="55"/>
    </row>
    <row r="956" spans="2:37" ht="15.75" customHeight="1">
      <c r="B956" s="55"/>
      <c r="C956" s="55"/>
      <c r="D956" s="55"/>
      <c r="E956" s="55"/>
      <c r="F956" s="55"/>
      <c r="G956" s="55"/>
      <c r="H956" s="399"/>
      <c r="I956" s="55"/>
      <c r="J956" s="55"/>
      <c r="K956" s="55"/>
      <c r="L956" s="399"/>
      <c r="M956" s="399"/>
      <c r="N956" s="55"/>
      <c r="O956" s="55"/>
      <c r="P956" s="55"/>
      <c r="Q956" s="399"/>
      <c r="R956" s="399"/>
      <c r="S956" s="55"/>
      <c r="T956" s="55"/>
      <c r="U956" s="55"/>
      <c r="V956" s="399"/>
      <c r="W956" s="399"/>
      <c r="X956" s="55"/>
      <c r="Y956" s="55"/>
      <c r="Z956" s="55"/>
      <c r="AA956" s="399"/>
      <c r="AB956" s="399"/>
      <c r="AC956" s="55"/>
      <c r="AD956" s="55"/>
      <c r="AE956" s="55"/>
      <c r="AF956" s="55"/>
      <c r="AG956" s="55"/>
      <c r="AH956" s="55"/>
      <c r="AI956" s="55"/>
      <c r="AJ956" s="55"/>
      <c r="AK956" s="55"/>
    </row>
    <row r="957" spans="2:37" ht="15.75" customHeight="1">
      <c r="B957" s="55"/>
      <c r="C957" s="55"/>
      <c r="D957" s="55"/>
      <c r="E957" s="55"/>
      <c r="F957" s="55"/>
      <c r="G957" s="55"/>
      <c r="H957" s="399"/>
      <c r="I957" s="55"/>
      <c r="J957" s="55"/>
      <c r="K957" s="55"/>
      <c r="L957" s="399"/>
      <c r="M957" s="399"/>
      <c r="N957" s="55"/>
      <c r="O957" s="55"/>
      <c r="P957" s="55"/>
      <c r="Q957" s="399"/>
      <c r="R957" s="399"/>
      <c r="S957" s="55"/>
      <c r="T957" s="55"/>
      <c r="U957" s="55"/>
      <c r="V957" s="399"/>
      <c r="W957" s="399"/>
      <c r="X957" s="55"/>
      <c r="Y957" s="55"/>
      <c r="Z957" s="55"/>
      <c r="AA957" s="399"/>
      <c r="AB957" s="399"/>
      <c r="AC957" s="55"/>
      <c r="AD957" s="55"/>
      <c r="AE957" s="55"/>
      <c r="AF957" s="55"/>
      <c r="AG957" s="55"/>
      <c r="AH957" s="55"/>
      <c r="AI957" s="55"/>
      <c r="AJ957" s="55"/>
      <c r="AK957" s="55"/>
    </row>
    <row r="958" spans="2:37" ht="15.75" customHeight="1">
      <c r="B958" s="55"/>
      <c r="C958" s="55"/>
      <c r="D958" s="55"/>
      <c r="E958" s="55"/>
      <c r="F958" s="55"/>
      <c r="G958" s="55"/>
      <c r="H958" s="399"/>
      <c r="I958" s="55"/>
      <c r="J958" s="55"/>
      <c r="K958" s="55"/>
      <c r="L958" s="399"/>
      <c r="M958" s="399"/>
      <c r="N958" s="55"/>
      <c r="O958" s="55"/>
      <c r="P958" s="55"/>
      <c r="Q958" s="399"/>
      <c r="R958" s="399"/>
      <c r="S958" s="55"/>
      <c r="T958" s="55"/>
      <c r="U958" s="55"/>
      <c r="V958" s="399"/>
      <c r="W958" s="399"/>
      <c r="X958" s="55"/>
      <c r="Y958" s="55"/>
      <c r="Z958" s="55"/>
      <c r="AA958" s="399"/>
      <c r="AB958" s="399"/>
      <c r="AC958" s="55"/>
      <c r="AD958" s="55"/>
      <c r="AE958" s="55"/>
      <c r="AF958" s="55"/>
      <c r="AG958" s="55"/>
      <c r="AH958" s="55"/>
      <c r="AI958" s="55"/>
      <c r="AJ958" s="55"/>
      <c r="AK958" s="55"/>
    </row>
    <row r="959" spans="2:37" ht="15.75" customHeight="1">
      <c r="B959" s="55"/>
      <c r="C959" s="55"/>
      <c r="D959" s="55"/>
      <c r="E959" s="55"/>
      <c r="F959" s="55"/>
      <c r="G959" s="55"/>
      <c r="H959" s="399"/>
      <c r="I959" s="55"/>
      <c r="J959" s="55"/>
      <c r="K959" s="55"/>
      <c r="L959" s="399"/>
      <c r="M959" s="399"/>
      <c r="N959" s="55"/>
      <c r="O959" s="55"/>
      <c r="P959" s="55"/>
      <c r="Q959" s="399"/>
      <c r="R959" s="399"/>
      <c r="S959" s="55"/>
      <c r="T959" s="55"/>
      <c r="U959" s="55"/>
      <c r="V959" s="399"/>
      <c r="W959" s="399"/>
      <c r="X959" s="55"/>
      <c r="Y959" s="55"/>
      <c r="Z959" s="55"/>
      <c r="AA959" s="399"/>
      <c r="AB959" s="399"/>
      <c r="AC959" s="55"/>
      <c r="AD959" s="55"/>
      <c r="AE959" s="55"/>
      <c r="AF959" s="55"/>
      <c r="AG959" s="55"/>
      <c r="AH959" s="55"/>
      <c r="AI959" s="55"/>
      <c r="AJ959" s="55"/>
      <c r="AK959" s="55"/>
    </row>
    <row r="960" spans="2:37" ht="15.75" customHeight="1">
      <c r="B960" s="55"/>
      <c r="C960" s="55"/>
      <c r="D960" s="55"/>
      <c r="E960" s="55"/>
      <c r="F960" s="55"/>
      <c r="G960" s="55"/>
      <c r="H960" s="399"/>
      <c r="I960" s="55"/>
      <c r="J960" s="55"/>
      <c r="K960" s="55"/>
      <c r="L960" s="399"/>
      <c r="M960" s="399"/>
      <c r="N960" s="55"/>
      <c r="O960" s="55"/>
      <c r="P960" s="55"/>
      <c r="Q960" s="399"/>
      <c r="R960" s="399"/>
      <c r="S960" s="55"/>
      <c r="T960" s="55"/>
      <c r="U960" s="55"/>
      <c r="V960" s="399"/>
      <c r="W960" s="399"/>
      <c r="X960" s="55"/>
      <c r="Y960" s="55"/>
      <c r="Z960" s="55"/>
      <c r="AA960" s="399"/>
      <c r="AB960" s="399"/>
      <c r="AC960" s="55"/>
      <c r="AD960" s="55"/>
      <c r="AE960" s="55"/>
      <c r="AF960" s="55"/>
      <c r="AG960" s="55"/>
      <c r="AH960" s="55"/>
      <c r="AI960" s="55"/>
      <c r="AJ960" s="55"/>
      <c r="AK960" s="55"/>
    </row>
    <row r="961" spans="2:37" ht="15.75" customHeight="1">
      <c r="B961" s="55"/>
      <c r="C961" s="55"/>
      <c r="D961" s="55"/>
      <c r="E961" s="55"/>
      <c r="F961" s="55"/>
      <c r="G961" s="55"/>
      <c r="H961" s="399"/>
      <c r="I961" s="55"/>
      <c r="J961" s="55"/>
      <c r="K961" s="55"/>
      <c r="L961" s="399"/>
      <c r="M961" s="399"/>
      <c r="N961" s="55"/>
      <c r="O961" s="55"/>
      <c r="P961" s="55"/>
      <c r="Q961" s="399"/>
      <c r="R961" s="399"/>
      <c r="S961" s="55"/>
      <c r="T961" s="55"/>
      <c r="U961" s="55"/>
      <c r="V961" s="399"/>
      <c r="W961" s="399"/>
      <c r="X961" s="55"/>
      <c r="Y961" s="55"/>
      <c r="Z961" s="55"/>
      <c r="AA961" s="399"/>
      <c r="AB961" s="399"/>
      <c r="AC961" s="55"/>
      <c r="AD961" s="55"/>
      <c r="AE961" s="55"/>
      <c r="AF961" s="55"/>
      <c r="AG961" s="55"/>
      <c r="AH961" s="55"/>
      <c r="AI961" s="55"/>
      <c r="AJ961" s="55"/>
      <c r="AK961" s="55"/>
    </row>
    <row r="962" spans="2:37" ht="15.75" customHeight="1">
      <c r="B962" s="55"/>
      <c r="C962" s="55"/>
      <c r="D962" s="55"/>
      <c r="E962" s="55"/>
      <c r="F962" s="55"/>
      <c r="G962" s="55"/>
      <c r="H962" s="399"/>
      <c r="I962" s="55"/>
      <c r="J962" s="55"/>
      <c r="K962" s="55"/>
      <c r="L962" s="399"/>
      <c r="M962" s="399"/>
      <c r="N962" s="55"/>
      <c r="O962" s="55"/>
      <c r="P962" s="55"/>
      <c r="Q962" s="399"/>
      <c r="R962" s="399"/>
      <c r="S962" s="55"/>
      <c r="T962" s="55"/>
      <c r="U962" s="55"/>
      <c r="V962" s="399"/>
      <c r="W962" s="399"/>
      <c r="X962" s="55"/>
      <c r="Y962" s="55"/>
      <c r="Z962" s="55"/>
      <c r="AA962" s="399"/>
      <c r="AB962" s="399"/>
      <c r="AC962" s="55"/>
      <c r="AD962" s="55"/>
      <c r="AE962" s="55"/>
      <c r="AF962" s="55"/>
      <c r="AG962" s="55"/>
      <c r="AH962" s="55"/>
      <c r="AI962" s="55"/>
      <c r="AJ962" s="55"/>
      <c r="AK962" s="55"/>
    </row>
    <row r="963" spans="2:37" ht="15.75" customHeight="1">
      <c r="B963" s="55"/>
      <c r="C963" s="55"/>
      <c r="D963" s="55"/>
      <c r="E963" s="55"/>
      <c r="F963" s="55"/>
      <c r="G963" s="55"/>
      <c r="H963" s="399"/>
      <c r="I963" s="55"/>
      <c r="J963" s="55"/>
      <c r="K963" s="55"/>
      <c r="L963" s="399"/>
      <c r="M963" s="399"/>
      <c r="N963" s="55"/>
      <c r="O963" s="55"/>
      <c r="P963" s="55"/>
      <c r="Q963" s="399"/>
      <c r="R963" s="399"/>
      <c r="S963" s="55"/>
      <c r="T963" s="55"/>
      <c r="U963" s="55"/>
      <c r="V963" s="399"/>
      <c r="W963" s="399"/>
      <c r="X963" s="55"/>
      <c r="Y963" s="55"/>
      <c r="Z963" s="55"/>
      <c r="AA963" s="399"/>
      <c r="AB963" s="399"/>
      <c r="AC963" s="55"/>
      <c r="AD963" s="55"/>
      <c r="AE963" s="55"/>
      <c r="AF963" s="55"/>
      <c r="AG963" s="55"/>
      <c r="AH963" s="55"/>
      <c r="AI963" s="55"/>
      <c r="AJ963" s="55"/>
      <c r="AK963" s="55"/>
    </row>
    <row r="964" spans="2:37" ht="15.75" customHeight="1">
      <c r="B964" s="55"/>
      <c r="C964" s="55"/>
      <c r="D964" s="55"/>
      <c r="E964" s="55"/>
      <c r="F964" s="55"/>
      <c r="G964" s="55"/>
      <c r="H964" s="399"/>
      <c r="I964" s="55"/>
      <c r="J964" s="55"/>
      <c r="K964" s="55"/>
      <c r="L964" s="399"/>
      <c r="M964" s="399"/>
      <c r="N964" s="55"/>
      <c r="O964" s="55"/>
      <c r="P964" s="55"/>
      <c r="Q964" s="399"/>
      <c r="R964" s="399"/>
      <c r="S964" s="55"/>
      <c r="T964" s="55"/>
      <c r="U964" s="55"/>
      <c r="V964" s="399"/>
      <c r="W964" s="399"/>
      <c r="X964" s="55"/>
      <c r="Y964" s="55"/>
      <c r="Z964" s="55"/>
      <c r="AA964" s="399"/>
      <c r="AB964" s="399"/>
      <c r="AC964" s="55"/>
      <c r="AD964" s="55"/>
      <c r="AE964" s="55"/>
      <c r="AF964" s="55"/>
      <c r="AG964" s="55"/>
      <c r="AH964" s="55"/>
      <c r="AI964" s="55"/>
      <c r="AJ964" s="55"/>
      <c r="AK964" s="55"/>
    </row>
    <row r="965" spans="2:37" ht="15.75" customHeight="1">
      <c r="B965" s="55"/>
      <c r="C965" s="55"/>
      <c r="D965" s="55"/>
      <c r="E965" s="55"/>
      <c r="F965" s="55"/>
      <c r="G965" s="55"/>
      <c r="H965" s="399"/>
      <c r="I965" s="55"/>
      <c r="J965" s="55"/>
      <c r="K965" s="55"/>
      <c r="L965" s="399"/>
      <c r="M965" s="399"/>
      <c r="N965" s="55"/>
      <c r="O965" s="55"/>
      <c r="P965" s="55"/>
      <c r="Q965" s="399"/>
      <c r="R965" s="399"/>
      <c r="S965" s="55"/>
      <c r="T965" s="55"/>
      <c r="U965" s="55"/>
      <c r="V965" s="399"/>
      <c r="W965" s="399"/>
      <c r="X965" s="55"/>
      <c r="Y965" s="55"/>
      <c r="Z965" s="55"/>
      <c r="AA965" s="399"/>
      <c r="AB965" s="399"/>
      <c r="AC965" s="55"/>
      <c r="AD965" s="55"/>
      <c r="AE965" s="55"/>
      <c r="AF965" s="55"/>
      <c r="AG965" s="55"/>
      <c r="AH965" s="55"/>
      <c r="AI965" s="55"/>
      <c r="AJ965" s="55"/>
      <c r="AK965" s="55"/>
    </row>
    <row r="966" spans="2:37" ht="15.75" customHeight="1">
      <c r="B966" s="55"/>
      <c r="C966" s="55"/>
      <c r="D966" s="55"/>
      <c r="E966" s="55"/>
      <c r="F966" s="55"/>
      <c r="G966" s="55"/>
      <c r="H966" s="399"/>
      <c r="I966" s="55"/>
      <c r="J966" s="55"/>
      <c r="K966" s="55"/>
      <c r="L966" s="399"/>
      <c r="M966" s="399"/>
      <c r="N966" s="55"/>
      <c r="O966" s="55"/>
      <c r="P966" s="55"/>
      <c r="Q966" s="399"/>
      <c r="R966" s="399"/>
      <c r="S966" s="55"/>
      <c r="T966" s="55"/>
      <c r="U966" s="55"/>
      <c r="V966" s="399"/>
      <c r="W966" s="399"/>
      <c r="X966" s="55"/>
      <c r="Y966" s="55"/>
      <c r="Z966" s="55"/>
      <c r="AA966" s="399"/>
      <c r="AB966" s="399"/>
      <c r="AC966" s="55"/>
      <c r="AD966" s="55"/>
      <c r="AE966" s="55"/>
      <c r="AF966" s="55"/>
      <c r="AG966" s="55"/>
      <c r="AH966" s="55"/>
      <c r="AI966" s="55"/>
      <c r="AJ966" s="55"/>
      <c r="AK966" s="55"/>
    </row>
  </sheetData>
  <mergeCells count="10">
    <mergeCell ref="B29:F29"/>
    <mergeCell ref="D32:F33"/>
    <mergeCell ref="I38:K38"/>
    <mergeCell ref="B2:AE2"/>
    <mergeCell ref="B3:G4"/>
    <mergeCell ref="I3:K4"/>
    <mergeCell ref="N3:P4"/>
    <mergeCell ref="S3:U4"/>
    <mergeCell ref="X3:Z4"/>
    <mergeCell ref="AC3:AE4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66"/>
  <sheetViews>
    <sheetView zoomScale="80" zoomScaleNormal="80" zoomScalePageLayoutView="80" workbookViewId="0">
      <selection activeCell="S29" sqref="S29"/>
    </sheetView>
  </sheetViews>
  <sheetFormatPr defaultColWidth="14.42578125" defaultRowHeight="15" customHeight="1"/>
  <cols>
    <col min="1" max="1" width="16.7109375" style="1" customWidth="1"/>
    <col min="2" max="2" width="13.7109375" style="1" customWidth="1"/>
    <col min="3" max="3" width="39.7109375" style="1" customWidth="1"/>
    <col min="4" max="4" width="15.140625" style="1" customWidth="1"/>
    <col min="5" max="5" width="12.42578125" style="1" customWidth="1"/>
    <col min="6" max="6" width="14.42578125" style="1"/>
    <col min="7" max="7" width="16.7109375" style="1" customWidth="1"/>
    <col min="8" max="8" width="16.7109375" style="400" customWidth="1"/>
    <col min="9" max="9" width="20.7109375" style="1" customWidth="1"/>
    <col min="10" max="10" width="11.7109375" style="1" customWidth="1"/>
    <col min="11" max="11" width="18" style="1" customWidth="1"/>
    <col min="12" max="13" width="16.42578125" style="400" customWidth="1"/>
    <col min="14" max="14" width="23.7109375" style="1" customWidth="1"/>
    <col min="15" max="15" width="15" style="1" customWidth="1"/>
    <col min="16" max="16" width="18.7109375" style="1" customWidth="1"/>
    <col min="17" max="18" width="16.42578125" style="400" customWidth="1"/>
    <col min="19" max="19" width="23.7109375" style="1" customWidth="1"/>
    <col min="20" max="20" width="11.7109375" style="1" customWidth="1"/>
    <col min="21" max="21" width="17.28515625" style="1" customWidth="1"/>
    <col min="22" max="23" width="16.42578125" style="400" customWidth="1"/>
    <col min="24" max="24" width="23.7109375" style="1" customWidth="1"/>
    <col min="25" max="25" width="11.7109375" style="1" customWidth="1"/>
    <col min="26" max="26" width="16.42578125" style="1" customWidth="1"/>
    <col min="27" max="28" width="15.7109375" style="400" customWidth="1"/>
    <col min="29" max="29" width="23.7109375" style="1" customWidth="1"/>
    <col min="30" max="30" width="11.7109375" style="1" customWidth="1"/>
    <col min="31" max="31" width="17.28515625" style="1" customWidth="1"/>
    <col min="32" max="32" width="14.42578125" style="1"/>
    <col min="33" max="33" width="26.42578125" style="1" customWidth="1"/>
    <col min="34" max="37" width="14.42578125" style="1"/>
    <col min="38" max="56" width="14.42578125" style="118"/>
    <col min="57" max="16384" width="14.42578125" style="1"/>
  </cols>
  <sheetData>
    <row r="1" spans="1:38" ht="81" customHeight="1" thickBot="1">
      <c r="A1" s="335">
        <v>2</v>
      </c>
      <c r="B1" s="62"/>
      <c r="C1" s="64"/>
      <c r="D1" s="118"/>
      <c r="E1" s="118"/>
      <c r="F1" s="118"/>
      <c r="G1" s="118"/>
      <c r="I1" s="64"/>
      <c r="J1" s="64"/>
      <c r="K1" s="64"/>
      <c r="L1" s="401"/>
      <c r="M1" s="401"/>
      <c r="N1" s="64"/>
      <c r="O1" s="64"/>
      <c r="P1" s="64"/>
      <c r="Q1" s="401"/>
      <c r="R1" s="401"/>
      <c r="S1" s="63"/>
      <c r="T1" s="63"/>
      <c r="U1" s="63"/>
      <c r="V1" s="392"/>
      <c r="W1" s="392"/>
      <c r="X1" s="63"/>
      <c r="Y1" s="63"/>
      <c r="Z1" s="63"/>
      <c r="AA1" s="392"/>
      <c r="AB1" s="392"/>
      <c r="AC1" s="63"/>
      <c r="AD1" s="63"/>
      <c r="AE1" s="63"/>
      <c r="AF1" s="61"/>
      <c r="AG1" s="60"/>
      <c r="AH1" s="60"/>
      <c r="AI1" s="58"/>
      <c r="AJ1" s="58"/>
      <c r="AK1" s="58"/>
      <c r="AL1" s="57"/>
    </row>
    <row r="2" spans="1:38" ht="30" customHeight="1" thickTop="1" thickBot="1">
      <c r="A2" s="337" t="b">
        <f>EXACT($A$1,P.C.!$C$7)</f>
        <v>1</v>
      </c>
      <c r="B2" s="823" t="s">
        <v>139</v>
      </c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61"/>
      <c r="AG2" s="60"/>
      <c r="AH2" s="60"/>
      <c r="AI2" s="58"/>
      <c r="AJ2" s="58"/>
      <c r="AK2" s="58"/>
      <c r="AL2" s="57"/>
    </row>
    <row r="3" spans="1:38" ht="15" customHeight="1" thickTop="1">
      <c r="A3" s="118"/>
      <c r="B3" s="825" t="s">
        <v>117</v>
      </c>
      <c r="C3" s="826"/>
      <c r="D3" s="826"/>
      <c r="E3" s="826"/>
      <c r="F3" s="826"/>
      <c r="G3" s="826"/>
      <c r="H3" s="370"/>
      <c r="I3" s="787" t="s">
        <v>276</v>
      </c>
      <c r="J3" s="787"/>
      <c r="K3" s="787"/>
      <c r="L3" s="368"/>
      <c r="M3" s="368"/>
      <c r="N3" s="787" t="str">
        <f>CONCATENATE("2º ano: ",P.C.!$C$8+1)</f>
        <v>2º ano: 2019</v>
      </c>
      <c r="O3" s="787"/>
      <c r="P3" s="787"/>
      <c r="Q3" s="368"/>
      <c r="R3" s="368"/>
      <c r="S3" s="787" t="str">
        <f>CONCATENATE("3º ano: ",P.C.!$C$8+2)</f>
        <v>3º ano: 2020</v>
      </c>
      <c r="T3" s="787"/>
      <c r="U3" s="787"/>
      <c r="V3" s="368"/>
      <c r="W3" s="368"/>
      <c r="X3" s="787" t="str">
        <f>CONCATENATE("4º ano: ",P.C.!$C$8+3)</f>
        <v>4º ano: 2021</v>
      </c>
      <c r="Y3" s="787"/>
      <c r="Z3" s="787"/>
      <c r="AA3" s="368"/>
      <c r="AB3" s="368"/>
      <c r="AC3" s="787" t="str">
        <f>CONCATENATE("5º ano: ",P.C.!$C$8+4)</f>
        <v>5º ano: 2022</v>
      </c>
      <c r="AD3" s="787"/>
      <c r="AE3" s="789"/>
      <c r="AF3" s="61"/>
      <c r="AG3" s="60"/>
      <c r="AH3" s="60"/>
      <c r="AI3" s="58"/>
      <c r="AJ3" s="58"/>
      <c r="AK3" s="58"/>
      <c r="AL3" s="57"/>
    </row>
    <row r="4" spans="1:38" ht="15" customHeight="1" thickBot="1">
      <c r="A4" s="118"/>
      <c r="B4" s="827"/>
      <c r="C4" s="828"/>
      <c r="D4" s="828"/>
      <c r="E4" s="828"/>
      <c r="F4" s="828"/>
      <c r="G4" s="828"/>
      <c r="H4" s="371"/>
      <c r="I4" s="822"/>
      <c r="J4" s="822"/>
      <c r="K4" s="822"/>
      <c r="L4" s="369"/>
      <c r="M4" s="369"/>
      <c r="N4" s="822"/>
      <c r="O4" s="822"/>
      <c r="P4" s="822"/>
      <c r="Q4" s="369"/>
      <c r="R4" s="369"/>
      <c r="S4" s="822"/>
      <c r="T4" s="822"/>
      <c r="U4" s="822"/>
      <c r="V4" s="369"/>
      <c r="W4" s="369"/>
      <c r="X4" s="822"/>
      <c r="Y4" s="822"/>
      <c r="Z4" s="822"/>
      <c r="AA4" s="369"/>
      <c r="AB4" s="369"/>
      <c r="AC4" s="822"/>
      <c r="AD4" s="822"/>
      <c r="AE4" s="829"/>
      <c r="AF4" s="61"/>
      <c r="AG4" s="60"/>
      <c r="AH4" s="60"/>
      <c r="AI4" s="58"/>
      <c r="AJ4" s="58"/>
      <c r="AK4" s="58"/>
      <c r="AL4" s="57"/>
    </row>
    <row r="5" spans="1:38" ht="30" customHeight="1">
      <c r="A5" s="118"/>
      <c r="B5" s="304" t="s">
        <v>269</v>
      </c>
      <c r="C5" s="304" t="s">
        <v>119</v>
      </c>
      <c r="D5" s="305" t="s">
        <v>164</v>
      </c>
      <c r="E5" s="305" t="s">
        <v>163</v>
      </c>
      <c r="F5" s="304" t="s">
        <v>120</v>
      </c>
      <c r="G5" s="304" t="s">
        <v>121</v>
      </c>
      <c r="H5" s="393"/>
      <c r="I5" s="304" t="s">
        <v>289</v>
      </c>
      <c r="J5" s="304" t="s">
        <v>123</v>
      </c>
      <c r="K5" s="304" t="s">
        <v>124</v>
      </c>
      <c r="L5" s="393"/>
      <c r="M5" s="393"/>
      <c r="N5" s="304" t="s">
        <v>289</v>
      </c>
      <c r="O5" s="304" t="s">
        <v>123</v>
      </c>
      <c r="P5" s="304" t="s">
        <v>124</v>
      </c>
      <c r="Q5" s="393"/>
      <c r="R5" s="393"/>
      <c r="S5" s="304" t="s">
        <v>289</v>
      </c>
      <c r="T5" s="304" t="s">
        <v>123</v>
      </c>
      <c r="U5" s="304" t="s">
        <v>124</v>
      </c>
      <c r="V5" s="393"/>
      <c r="W5" s="393"/>
      <c r="X5" s="304" t="s">
        <v>289</v>
      </c>
      <c r="Y5" s="304" t="s">
        <v>123</v>
      </c>
      <c r="Z5" s="304" t="s">
        <v>124</v>
      </c>
      <c r="AA5" s="393"/>
      <c r="AB5" s="393"/>
      <c r="AC5" s="304" t="s">
        <v>289</v>
      </c>
      <c r="AD5" s="304" t="s">
        <v>123</v>
      </c>
      <c r="AE5" s="304" t="s">
        <v>124</v>
      </c>
      <c r="AF5" s="61"/>
      <c r="AG5" s="60"/>
      <c r="AH5" s="60"/>
      <c r="AI5" s="58"/>
      <c r="AJ5" s="58"/>
      <c r="AK5" s="58"/>
      <c r="AL5" s="57"/>
    </row>
    <row r="6" spans="1:38" ht="15" customHeight="1">
      <c r="A6" s="118"/>
      <c r="B6" s="306"/>
      <c r="C6" s="290" t="str">
        <f>P.C.!B67</f>
        <v xml:space="preserve">Vapor de Mercúrio </v>
      </c>
      <c r="D6" s="291">
        <f>P.C.!C67</f>
        <v>400</v>
      </c>
      <c r="E6" s="292">
        <f>P.C.!D67</f>
        <v>36</v>
      </c>
      <c r="F6" s="293">
        <f>P.C.!E67</f>
        <v>436</v>
      </c>
      <c r="G6" s="293">
        <f>P.C.!F67</f>
        <v>9</v>
      </c>
      <c r="H6" s="402">
        <f>G6</f>
        <v>9</v>
      </c>
      <c r="I6" s="293">
        <f>IF(G6&lt;=(P.C.!$C$4/P.C.!$C$7),'1 (2)'!G6,"-")</f>
        <v>9</v>
      </c>
      <c r="J6" s="294">
        <f>F6*I6*P.C.!$C$5/1000</f>
        <v>16499.635200000001</v>
      </c>
      <c r="K6" s="295">
        <f>J6*P.C.!$C$6</f>
        <v>4270.9305715200007</v>
      </c>
      <c r="L6" s="394">
        <f>G6-I6</f>
        <v>0</v>
      </c>
      <c r="M6" s="394">
        <f>L6</f>
        <v>0</v>
      </c>
      <c r="N6" s="293">
        <f>IF(L6&lt;=(P.C.!$C$4/P.C.!$C$7),'1 (2)'!L6,"-")</f>
        <v>0</v>
      </c>
      <c r="O6" s="293">
        <f>$F6*N6*P.C.!$C$5/1000</f>
        <v>0</v>
      </c>
      <c r="P6" s="295">
        <f>O6*P.C.!$C$6</f>
        <v>0</v>
      </c>
      <c r="Q6" s="394">
        <f>L6-N6</f>
        <v>0</v>
      </c>
      <c r="R6" s="394">
        <f>Q6</f>
        <v>0</v>
      </c>
      <c r="S6" s="293">
        <f>IF(Q6&lt;=(P.C.!$C$4/P.C.!$C$7),'1 (2)'!Q6,"-")</f>
        <v>0</v>
      </c>
      <c r="T6" s="293">
        <f>$F6*S6*P.C.!$C$5/1000</f>
        <v>0</v>
      </c>
      <c r="U6" s="295">
        <f>T6*P.C.!$C$6</f>
        <v>0</v>
      </c>
      <c r="V6" s="394">
        <f>Q6-S6</f>
        <v>0</v>
      </c>
      <c r="W6" s="394">
        <f>V6</f>
        <v>0</v>
      </c>
      <c r="X6" s="296">
        <f>IF(V6&lt;=(P.C.!$C$4/P.C.!$C$7),'1 (2)'!V6,"-")</f>
        <v>0</v>
      </c>
      <c r="Y6" s="293">
        <f>$F6*X6*P.C.!$C$5/1000</f>
        <v>0</v>
      </c>
      <c r="Z6" s="295">
        <f>Y6*P.C.!$C$6</f>
        <v>0</v>
      </c>
      <c r="AA6" s="394">
        <f>IF((V6-X6)=0,V6-X6,($I$29+$N$29+$S$29+$X$29)*-1+P.C.!$C$4)</f>
        <v>0</v>
      </c>
      <c r="AB6" s="394">
        <f>AA6</f>
        <v>0</v>
      </c>
      <c r="AC6" s="296">
        <f>IF(AA6&lt;=(P.C.!$C$4/P.C.!$C$7),'1 (2)'!AA6,"-")</f>
        <v>0</v>
      </c>
      <c r="AD6" s="293">
        <f>$F6*AC6*P.C.!$C$5/1000</f>
        <v>0</v>
      </c>
      <c r="AE6" s="295">
        <f>AD6*P.C.!$C$6</f>
        <v>0</v>
      </c>
      <c r="AF6" s="288"/>
      <c r="AG6" s="60"/>
      <c r="AH6" s="60"/>
      <c r="AI6" s="58"/>
      <c r="AJ6" s="58"/>
      <c r="AK6" s="58"/>
      <c r="AL6" s="57"/>
    </row>
    <row r="7" spans="1:38" ht="15" customHeight="1">
      <c r="A7" s="118"/>
      <c r="B7" s="307"/>
      <c r="C7" s="297" t="str">
        <f>P.C.!B68</f>
        <v xml:space="preserve">Vapor de Mercúrio </v>
      </c>
      <c r="D7" s="338">
        <f>P.C.!C68</f>
        <v>250</v>
      </c>
      <c r="E7" s="298">
        <f>P.C.!D68</f>
        <v>25</v>
      </c>
      <c r="F7" s="299">
        <f>P.C.!E68</f>
        <v>275</v>
      </c>
      <c r="G7" s="299">
        <f>P.C.!F68</f>
        <v>132</v>
      </c>
      <c r="H7" s="402">
        <f>G7+H6</f>
        <v>141</v>
      </c>
      <c r="I7" s="299">
        <f>ROUND(IF(H7&lt;=P.C.!$C$4/P.C.!$C$7,'1 (2)'!G7,IF(AND('1 (2)'!H7&gt;=P.C.!$C$4/P.C.!$C$7,(P.C.!$C$4/P.C.!$C$7)-'1 (2)'!H6&gt;0),(P.C.!$C$4/P.C.!$C$7-'1 (2)'!H6),"0")),0)</f>
        <v>132</v>
      </c>
      <c r="J7" s="300">
        <f>F7*I7*P.C.!$C$5/1000</f>
        <v>152634.23999999999</v>
      </c>
      <c r="K7" s="301">
        <f>J7*P.C.!$C$6</f>
        <v>39509.373024</v>
      </c>
      <c r="L7" s="394">
        <f t="shared" ref="L7:L28" si="0">G7-I7</f>
        <v>0</v>
      </c>
      <c r="M7" s="394">
        <f>M6+L7</f>
        <v>0</v>
      </c>
      <c r="N7" s="299">
        <f>ROUND(IF(M7&lt;=P.C.!$C$4/P.C.!$C$7,'1 (2)'!L7,IF(AND('1 (2)'!M7&gt;=P.C.!$C$4/P.C.!$C$7,(P.C.!$C$4/P.C.!$C$7)-'1 (2)'!M6&gt;0),(P.C.!$C$4/P.C.!$C$7-'1 (2)'!M6),"0")),0)</f>
        <v>0</v>
      </c>
      <c r="O7" s="299">
        <f>$F7*N7*P.C.!$C$5/1000</f>
        <v>0</v>
      </c>
      <c r="P7" s="301">
        <f>O7*P.C.!$C$6</f>
        <v>0</v>
      </c>
      <c r="Q7" s="394">
        <f t="shared" ref="Q7:Q28" si="1">L7-N7</f>
        <v>0</v>
      </c>
      <c r="R7" s="394">
        <f>R6+Q7</f>
        <v>0</v>
      </c>
      <c r="S7" s="299">
        <f>ROUND(IF(R7&lt;=P.C.!$C$4/P.C.!$C$7,'1 (2)'!Q7,IF(AND('1 (2)'!R7&gt;=P.C.!$C$4/P.C.!$C$7,(P.C.!$C$4/P.C.!$C$7)-'1 (2)'!R6&gt;0),(P.C.!$C$4/P.C.!$C$7-'1 (2)'!R6),"0")),0)</f>
        <v>0</v>
      </c>
      <c r="T7" s="299">
        <f>$F7*S7*P.C.!$C$5/1000</f>
        <v>0</v>
      </c>
      <c r="U7" s="301">
        <f>T7*P.C.!$C$6</f>
        <v>0</v>
      </c>
      <c r="V7" s="394">
        <f t="shared" ref="V7:V28" si="2">Q7-S7</f>
        <v>0</v>
      </c>
      <c r="W7" s="394">
        <f>W6+V7</f>
        <v>0</v>
      </c>
      <c r="X7" s="302">
        <f>ROUND(IF(W7&lt;=P.C.!$C$4/P.C.!$C$7,'1 (2)'!V7,IF(AND('1 (2)'!W7&gt;=P.C.!$C$4/P.C.!$C$7,(P.C.!$C$4/P.C.!$C$7)-'1 (2)'!W6&gt;0),(P.C.!$C$4/P.C.!$C$7-'1 (2)'!W6),"0")),0)</f>
        <v>0</v>
      </c>
      <c r="Y7" s="299">
        <f>$F7*X7*P.C.!$C$5/1000</f>
        <v>0</v>
      </c>
      <c r="Z7" s="301">
        <f>Y7*P.C.!$C$6</f>
        <v>0</v>
      </c>
      <c r="AA7" s="394">
        <f>IF((V7-X7)=0,V7-X7,($I$29+$N$29+$S$29+$X$29)*-1+P.C.!$C$4)</f>
        <v>0</v>
      </c>
      <c r="AB7" s="394">
        <f>AB6+AA7</f>
        <v>0</v>
      </c>
      <c r="AC7" s="302">
        <f>ROUND(IF(AND(AA7&lt;=P.C.!$C$4/P.C.!$C$7,AA6+AA5+AA4&lt;P.C.!$C$4/P.C.!$C$7),AA7,IF(AND('1 (2)'!AA7&gt;P.C.!$C$4/P.C.!$C$7,P.C.!$C$4/P.C.!$C$7-'1 (2)'!AA6&gt;0),(P.C.!$C$4/P.C.!$C$7-'1 (2)'!AA6),"0")),0)</f>
        <v>0</v>
      </c>
      <c r="AD7" s="299">
        <f>$F7*AC7*P.C.!$C$5/1000</f>
        <v>0</v>
      </c>
      <c r="AE7" s="301">
        <f>AD7*P.C.!$C$6</f>
        <v>0</v>
      </c>
      <c r="AF7" s="288"/>
      <c r="AG7" s="60"/>
      <c r="AH7" s="60"/>
      <c r="AI7" s="58"/>
      <c r="AJ7" s="58"/>
      <c r="AK7" s="58"/>
      <c r="AL7" s="57"/>
    </row>
    <row r="8" spans="1:38" ht="15" customHeight="1">
      <c r="A8" s="118"/>
      <c r="B8" s="306"/>
      <c r="C8" s="290" t="str">
        <f>P.C.!B69</f>
        <v xml:space="preserve">Vapor de Mercúrio </v>
      </c>
      <c r="D8" s="291">
        <f>P.C.!C69</f>
        <v>150</v>
      </c>
      <c r="E8" s="292">
        <f>P.C.!D69</f>
        <v>22</v>
      </c>
      <c r="F8" s="293">
        <f>P.C.!E69</f>
        <v>172</v>
      </c>
      <c r="G8" s="293">
        <f>P.C.!F69</f>
        <v>214</v>
      </c>
      <c r="H8" s="402">
        <f>G8+H7</f>
        <v>355</v>
      </c>
      <c r="I8" s="299">
        <f>ROUND(IF(H8&lt;=P.C.!$C$4/P.C.!$C$7,'1 (2)'!G8,IF(AND('1 (2)'!H8&gt;=P.C.!$C$4/P.C.!$C$7,(P.C.!$C$4/P.C.!$C$7)-'1 (2)'!H7&gt;0),(P.C.!$C$4/P.C.!$C$7-'1 (2)'!H7),"0")),0)</f>
        <v>214</v>
      </c>
      <c r="J8" s="294">
        <f>F8*I8*P.C.!$C$5/1000</f>
        <v>154770.27840000001</v>
      </c>
      <c r="K8" s="295">
        <f>J8*P.C.!$C$6</f>
        <v>40062.286563840004</v>
      </c>
      <c r="L8" s="394">
        <f t="shared" si="0"/>
        <v>0</v>
      </c>
      <c r="M8" s="394">
        <f t="shared" ref="M8:M28" si="3">M7+L8</f>
        <v>0</v>
      </c>
      <c r="N8" s="299">
        <f>ROUND(IF(M8&lt;=P.C.!$C$4/P.C.!$C$7,'1 (2)'!L8,IF(AND('1 (2)'!M8&gt;=P.C.!$C$4/P.C.!$C$7,(P.C.!$C$4/P.C.!$C$7)-'1 (2)'!M7&gt;0),(P.C.!$C$4/P.C.!$C$7-'1 (2)'!M7),"0")),0)</f>
        <v>0</v>
      </c>
      <c r="O8" s="293">
        <f>$F8*N8*P.C.!$C$5/1000</f>
        <v>0</v>
      </c>
      <c r="P8" s="295">
        <f>O8*P.C.!$C$6</f>
        <v>0</v>
      </c>
      <c r="Q8" s="394">
        <f t="shared" si="1"/>
        <v>0</v>
      </c>
      <c r="R8" s="394">
        <f t="shared" ref="R8:R28" si="4">R7+Q8</f>
        <v>0</v>
      </c>
      <c r="S8" s="299">
        <f>ROUND(IF(R8&lt;=P.C.!$C$4/P.C.!$C$7,'1 (2)'!Q8,IF(AND('1 (2)'!R8&gt;=P.C.!$C$4/P.C.!$C$7,(P.C.!$C$4/P.C.!$C$7)-'1 (2)'!R7&gt;0),(P.C.!$C$4/P.C.!$C$7-'1 (2)'!R7),"0")),0)</f>
        <v>0</v>
      </c>
      <c r="T8" s="293">
        <f>$F8*S8*P.C.!$C$5/1000</f>
        <v>0</v>
      </c>
      <c r="U8" s="295">
        <f>T8*P.C.!$C$6</f>
        <v>0</v>
      </c>
      <c r="V8" s="394">
        <f t="shared" si="2"/>
        <v>0</v>
      </c>
      <c r="W8" s="394">
        <f t="shared" ref="W8:W28" si="5">W7+V8</f>
        <v>0</v>
      </c>
      <c r="X8" s="302">
        <f>ROUND(IF(W8&lt;=P.C.!$C$4/P.C.!$C$7,'1 (2)'!V8,IF(AND('1 (2)'!W8&gt;=P.C.!$C$4/P.C.!$C$7,(P.C.!$C$4/P.C.!$C$7)-'1 (2)'!W7&gt;0),(P.C.!$C$4/P.C.!$C$7-'1 (2)'!W7),"0")),0)</f>
        <v>0</v>
      </c>
      <c r="Y8" s="293">
        <f>$F8*X8*P.C.!$C$5/1000</f>
        <v>0</v>
      </c>
      <c r="Z8" s="295">
        <f>Y8*P.C.!$C$6</f>
        <v>0</v>
      </c>
      <c r="AA8" s="394">
        <f>IF((V8-X8)=0,V8-X8,($I$29+$N$29+$S$29+$X$29)*-1+P.C.!$C$4)</f>
        <v>0</v>
      </c>
      <c r="AB8" s="394">
        <f t="shared" ref="AB8:AB28" si="6">AB7+AA8</f>
        <v>0</v>
      </c>
      <c r="AC8" s="302">
        <f>ROUND(IF(AND(AA8&lt;=P.C.!$C$4/P.C.!$C$7,AA7+AA6+AA5&lt;P.C.!$C$4/P.C.!$C$7),AA8,IF(AND('1 (2)'!AA8&gt;P.C.!$C$4/P.C.!$C$7,P.C.!$C$4/P.C.!$C$7-'1 (2)'!AA7&gt;0),(P.C.!$C$4/P.C.!$C$7-'1 (2)'!AA7),"0")),0)</f>
        <v>0</v>
      </c>
      <c r="AD8" s="293">
        <f>$F8*AC8*P.C.!$C$5/1000</f>
        <v>0</v>
      </c>
      <c r="AE8" s="295">
        <f>AD8*P.C.!$C$6</f>
        <v>0</v>
      </c>
      <c r="AF8" s="288"/>
      <c r="AG8" s="60"/>
      <c r="AH8" s="60"/>
      <c r="AI8" s="58"/>
      <c r="AJ8" s="58"/>
      <c r="AK8" s="58"/>
      <c r="AL8" s="57"/>
    </row>
    <row r="9" spans="1:38" s="118" customFormat="1" ht="15" customHeight="1">
      <c r="B9" s="307"/>
      <c r="C9" s="297" t="str">
        <f>P.C.!B70</f>
        <v xml:space="preserve">Vapor de Mercúrio </v>
      </c>
      <c r="D9" s="338">
        <f>P.C.!C70</f>
        <v>80</v>
      </c>
      <c r="E9" s="298">
        <f>P.C.!D70</f>
        <v>9.6</v>
      </c>
      <c r="F9" s="299">
        <f>P.C.!E70</f>
        <v>89.6</v>
      </c>
      <c r="G9" s="299">
        <f>P.C.!F70</f>
        <v>6</v>
      </c>
      <c r="H9" s="402">
        <f t="shared" ref="H9:H28" si="7">G9+H8</f>
        <v>361</v>
      </c>
      <c r="I9" s="299">
        <f>ROUND(IF(H9&lt;=P.C.!$C$4/P.C.!$C$7,'1 (2)'!G9,IF(AND('1 (2)'!H9&gt;=P.C.!$C$4/P.C.!$C$7,(P.C.!$C$4/P.C.!$C$7)-'1 (2)'!H8&gt;0),(P.C.!$C$4/P.C.!$C$7-'1 (2)'!H8),"0")),0)</f>
        <v>6</v>
      </c>
      <c r="J9" s="300">
        <f>F9*I9*P.C.!$C$5/1000</f>
        <v>2260.5004799999997</v>
      </c>
      <c r="K9" s="301">
        <f>J9*P.C.!$C$6</f>
        <v>585.13054924799997</v>
      </c>
      <c r="L9" s="402">
        <f t="shared" si="0"/>
        <v>0</v>
      </c>
      <c r="M9" s="394">
        <f t="shared" si="3"/>
        <v>0</v>
      </c>
      <c r="N9" s="299">
        <f>ROUND(IF(M9&lt;=P.C.!$C$4/P.C.!$C$7,'1 (2)'!L9,IF(AND('1 (2)'!M9&gt;=P.C.!$C$4/P.C.!$C$7,(P.C.!$C$4/P.C.!$C$7)-'1 (2)'!M8&gt;0),(P.C.!$C$4/P.C.!$C$7-'1 (2)'!M8),"0")),0)</f>
        <v>0</v>
      </c>
      <c r="O9" s="299">
        <f>$F9*N9*P.C.!$C$5/1000</f>
        <v>0</v>
      </c>
      <c r="P9" s="301">
        <f>O9*P.C.!$C$6</f>
        <v>0</v>
      </c>
      <c r="Q9" s="394">
        <f t="shared" si="1"/>
        <v>0</v>
      </c>
      <c r="R9" s="394">
        <f t="shared" si="4"/>
        <v>0</v>
      </c>
      <c r="S9" s="299">
        <f>ROUND(IF(R9&lt;=P.C.!$C$4/P.C.!$C$7,'1 (2)'!Q9,IF(AND('1 (2)'!R9&gt;=P.C.!$C$4/P.C.!$C$7,(P.C.!$C$4/P.C.!$C$7)-'1 (2)'!R8&gt;0),(P.C.!$C$4/P.C.!$C$7-'1 (2)'!R8),"0")),0)</f>
        <v>0</v>
      </c>
      <c r="T9" s="299">
        <f>$F9*S9*P.C.!$C$5/1000</f>
        <v>0</v>
      </c>
      <c r="U9" s="301">
        <f>T9*P.C.!$C$6</f>
        <v>0</v>
      </c>
      <c r="V9" s="394">
        <f t="shared" si="2"/>
        <v>0</v>
      </c>
      <c r="W9" s="394">
        <f t="shared" si="5"/>
        <v>0</v>
      </c>
      <c r="X9" s="302">
        <f>ROUND(IF(W9&lt;=P.C.!$C$4/P.C.!$C$7,'1 (2)'!V9,IF(AND('1 (2)'!W9&gt;=P.C.!$C$4/P.C.!$C$7,(P.C.!$C$4/P.C.!$C$7)-'1 (2)'!W8&gt;0),(P.C.!$C$4/P.C.!$C$7-'1 (2)'!W8),"0")),0)</f>
        <v>0</v>
      </c>
      <c r="Y9" s="299">
        <f>$F9*X9*P.C.!$C$5/1000</f>
        <v>0</v>
      </c>
      <c r="Z9" s="301">
        <f>Y9*P.C.!$C$6</f>
        <v>0</v>
      </c>
      <c r="AA9" s="394">
        <f>IF((V9-X9)=0,V9-X9,($I$29+$N$29+$S$29+$X$29)*-1+P.C.!$C$4)</f>
        <v>0</v>
      </c>
      <c r="AB9" s="394">
        <f t="shared" si="6"/>
        <v>0</v>
      </c>
      <c r="AC9" s="302">
        <f>ROUND(IF(AND(AA9&lt;=P.C.!$C$4/P.C.!$C$7,AA8+AA7+AA6&lt;P.C.!$C$4/P.C.!$C$7),AA9,IF(AND('1 (2)'!AA9&gt;P.C.!$C$4/P.C.!$C$7,P.C.!$C$4/P.C.!$C$7-'1 (2)'!AA8&gt;0),(P.C.!$C$4/P.C.!$C$7-'1 (2)'!AA8),"0")),0)</f>
        <v>0</v>
      </c>
      <c r="AD9" s="299">
        <f>$F9*AC9*P.C.!$C$5/1000</f>
        <v>0</v>
      </c>
      <c r="AE9" s="301">
        <f>AD9*P.C.!$C$6</f>
        <v>0</v>
      </c>
      <c r="AF9" s="288"/>
      <c r="AG9" s="60"/>
      <c r="AH9" s="60"/>
      <c r="AI9" s="58"/>
      <c r="AJ9" s="58"/>
      <c r="AK9" s="58"/>
      <c r="AL9" s="57"/>
    </row>
    <row r="10" spans="1:38" ht="15" customHeight="1">
      <c r="A10" s="118"/>
      <c r="B10" s="306"/>
      <c r="C10" s="290" t="str">
        <f>P.C.!B71</f>
        <v xml:space="preserve">Vapor de Sódio </v>
      </c>
      <c r="D10" s="291">
        <f>P.C.!C71</f>
        <v>450</v>
      </c>
      <c r="E10" s="292">
        <f>P.C.!D71</f>
        <v>38</v>
      </c>
      <c r="F10" s="293">
        <f>P.C.!E71</f>
        <v>488</v>
      </c>
      <c r="G10" s="293">
        <f>P.C.!F71</f>
        <v>2</v>
      </c>
      <c r="H10" s="402">
        <f t="shared" si="7"/>
        <v>363</v>
      </c>
      <c r="I10" s="299">
        <f>ROUND(IF(H10&lt;=P.C.!$C$4/P.C.!$C$7,'1 (2)'!G10,IF(AND('1 (2)'!H10&gt;=P.C.!$C$4/P.C.!$C$7,(P.C.!$C$4/P.C.!$C$7)-'1 (2)'!H9&gt;0),(P.C.!$C$4/P.C.!$C$7-'1 (2)'!H9),"0")),0)</f>
        <v>2</v>
      </c>
      <c r="J10" s="294">
        <f>F10*I10*P.C.!$C$5/1000</f>
        <v>4103.8848000000007</v>
      </c>
      <c r="K10" s="295">
        <f>J10*P.C.!$C$6</f>
        <v>1062.2905804800002</v>
      </c>
      <c r="L10" s="394">
        <f t="shared" si="0"/>
        <v>0</v>
      </c>
      <c r="M10" s="394">
        <f t="shared" si="3"/>
        <v>0</v>
      </c>
      <c r="N10" s="299">
        <f>ROUND(IF(M10&lt;=P.C.!$C$4/P.C.!$C$7,'1 (2)'!L10,IF(AND('1 (2)'!M10&gt;=P.C.!$C$4/P.C.!$C$7,(P.C.!$C$4/P.C.!$C$7)-'1 (2)'!M9&gt;0),(P.C.!$C$4/P.C.!$C$7-'1 (2)'!M9),"0")),0)</f>
        <v>0</v>
      </c>
      <c r="O10" s="293">
        <f>$F10*N10*P.C.!$C$5/1000</f>
        <v>0</v>
      </c>
      <c r="P10" s="295">
        <f>O10*P.C.!$C$6</f>
        <v>0</v>
      </c>
      <c r="Q10" s="394">
        <f t="shared" si="1"/>
        <v>0</v>
      </c>
      <c r="R10" s="394">
        <f t="shared" si="4"/>
        <v>0</v>
      </c>
      <c r="S10" s="299">
        <f>ROUND(IF(R10&lt;=P.C.!$C$4/P.C.!$C$7,'1 (2)'!Q10,IF(AND('1 (2)'!R10&gt;=P.C.!$C$4/P.C.!$C$7,(P.C.!$C$4/P.C.!$C$7)-'1 (2)'!R9&gt;0),(P.C.!$C$4/P.C.!$C$7-'1 (2)'!R9),"0")),0)</f>
        <v>0</v>
      </c>
      <c r="T10" s="293">
        <f>$F10*S10*P.C.!$C$5/1000</f>
        <v>0</v>
      </c>
      <c r="U10" s="295">
        <f>T10*P.C.!$C$6</f>
        <v>0</v>
      </c>
      <c r="V10" s="394">
        <f t="shared" si="2"/>
        <v>0</v>
      </c>
      <c r="W10" s="394">
        <f t="shared" si="5"/>
        <v>0</v>
      </c>
      <c r="X10" s="302">
        <f>ROUND(IF(W10&lt;=P.C.!$C$4/P.C.!$C$7,'1 (2)'!V10,IF(AND('1 (2)'!W10&gt;=P.C.!$C$4/P.C.!$C$7,(P.C.!$C$4/P.C.!$C$7)-'1 (2)'!W9&gt;0),(P.C.!$C$4/P.C.!$C$7-'1 (2)'!W9),"0")),0)</f>
        <v>0</v>
      </c>
      <c r="Y10" s="293">
        <f>$F10*X10*P.C.!$C$5/1000</f>
        <v>0</v>
      </c>
      <c r="Z10" s="295">
        <f>Y10*P.C.!$C$6</f>
        <v>0</v>
      </c>
      <c r="AA10" s="394">
        <f>IF((V10-X10)=0,V10-X10,($I$29+$N$29+$S$29+$X$29)*-1+P.C.!$C$4)</f>
        <v>0</v>
      </c>
      <c r="AB10" s="394">
        <f t="shared" si="6"/>
        <v>0</v>
      </c>
      <c r="AC10" s="302">
        <f>ROUND(IF(AND(AA10&lt;=P.C.!$C$4/P.C.!$C$7,AA9+AA8+AA7&lt;P.C.!$C$4/P.C.!$C$7),AA10,IF(AND('1 (2)'!AA10&gt;P.C.!$C$4/P.C.!$C$7,P.C.!$C$4/P.C.!$C$7-'1 (2)'!AA9&gt;0),(P.C.!$C$4/P.C.!$C$7-'1 (2)'!AA9),"0")),0)</f>
        <v>0</v>
      </c>
      <c r="AD10" s="293">
        <f>$F10*AC10*P.C.!$C$5/1000</f>
        <v>0</v>
      </c>
      <c r="AE10" s="295">
        <f>AD10*P.C.!$C$6</f>
        <v>0</v>
      </c>
      <c r="AF10" s="288"/>
      <c r="AG10" s="60"/>
      <c r="AH10" s="60"/>
      <c r="AI10" s="58"/>
      <c r="AJ10" s="58"/>
      <c r="AK10" s="58"/>
      <c r="AL10" s="57"/>
    </row>
    <row r="11" spans="1:38" s="118" customFormat="1" ht="15" customHeight="1">
      <c r="B11" s="307"/>
      <c r="C11" s="297" t="str">
        <f>P.C.!B72</f>
        <v xml:space="preserve">Vapor de Sódio </v>
      </c>
      <c r="D11" s="338">
        <f>P.C.!C72</f>
        <v>400</v>
      </c>
      <c r="E11" s="298">
        <f>P.C.!D72</f>
        <v>38</v>
      </c>
      <c r="F11" s="299">
        <f>P.C.!E72</f>
        <v>438</v>
      </c>
      <c r="G11" s="299">
        <f>P.C.!F72</f>
        <v>137</v>
      </c>
      <c r="H11" s="402">
        <f t="shared" si="7"/>
        <v>500</v>
      </c>
      <c r="I11" s="299">
        <f>ROUND(IF(H11&lt;=P.C.!$C$4/P.C.!$C$7,'1 (2)'!G11,IF(AND('1 (2)'!H11&gt;=P.C.!$C$4/P.C.!$C$7,(P.C.!$C$4/P.C.!$C$7)-'1 (2)'!H10&gt;0),(P.C.!$C$4/P.C.!$C$7-'1 (2)'!H10),"0")),0)</f>
        <v>137</v>
      </c>
      <c r="J11" s="300">
        <f>F11*I11*P.C.!$C$5/1000</f>
        <v>252313.22880000001</v>
      </c>
      <c r="K11" s="301">
        <f>J11*P.C.!$C$6</f>
        <v>65311.279274880006</v>
      </c>
      <c r="L11" s="394">
        <f t="shared" si="0"/>
        <v>0</v>
      </c>
      <c r="M11" s="394">
        <f t="shared" si="3"/>
        <v>0</v>
      </c>
      <c r="N11" s="299">
        <f>ROUND(IF(M11&lt;=P.C.!$C$4/P.C.!$C$7,'1 (2)'!L11,IF(AND('1 (2)'!M11&gt;=P.C.!$C$4/P.C.!$C$7,(P.C.!$C$4/P.C.!$C$7)-'1 (2)'!M10&gt;0),(P.C.!$C$4/P.C.!$C$7-'1 (2)'!M10),"0")),0)</f>
        <v>0</v>
      </c>
      <c r="O11" s="299">
        <f>$F11*N11*P.C.!$C$5/1000</f>
        <v>0</v>
      </c>
      <c r="P11" s="301">
        <f>O11*P.C.!$C$6</f>
        <v>0</v>
      </c>
      <c r="Q11" s="394">
        <f t="shared" si="1"/>
        <v>0</v>
      </c>
      <c r="R11" s="394">
        <f t="shared" si="4"/>
        <v>0</v>
      </c>
      <c r="S11" s="299">
        <f>ROUND(IF(R11&lt;=P.C.!$C$4/P.C.!$C$7,'1 (2)'!Q11,IF(AND('1 (2)'!R11&gt;=P.C.!$C$4/P.C.!$C$7,(P.C.!$C$4/P.C.!$C$7)-'1 (2)'!R10&gt;0),(P.C.!$C$4/P.C.!$C$7-'1 (2)'!R10),"0")),0)</f>
        <v>0</v>
      </c>
      <c r="T11" s="299">
        <f>$F11*S11*P.C.!$C$5/1000</f>
        <v>0</v>
      </c>
      <c r="U11" s="301">
        <f>T11*P.C.!$C$6</f>
        <v>0</v>
      </c>
      <c r="V11" s="394">
        <f t="shared" si="2"/>
        <v>0</v>
      </c>
      <c r="W11" s="394">
        <f t="shared" si="5"/>
        <v>0</v>
      </c>
      <c r="X11" s="302">
        <f>ROUND(IF(W11&lt;=P.C.!$C$4/P.C.!$C$7,'1 (2)'!V11,IF(AND('1 (2)'!W11&gt;=P.C.!$C$4/P.C.!$C$7,(P.C.!$C$4/P.C.!$C$7)-'1 (2)'!W10&gt;0),(P.C.!$C$4/P.C.!$C$7-'1 (2)'!W10),"0")),0)</f>
        <v>0</v>
      </c>
      <c r="Y11" s="299">
        <f>$F11*X11*P.C.!$C$5/1000</f>
        <v>0</v>
      </c>
      <c r="Z11" s="301">
        <f>Y11*P.C.!$C$6</f>
        <v>0</v>
      </c>
      <c r="AA11" s="394">
        <f>IF((V11-X11)=0,V11-X11,($I$29+$N$29+$S$29+$X$29)*-1+P.C.!$C$4)</f>
        <v>0</v>
      </c>
      <c r="AB11" s="394">
        <f t="shared" si="6"/>
        <v>0</v>
      </c>
      <c r="AC11" s="302">
        <f>ROUND(IF(AND(AA11&lt;=P.C.!$C$4/P.C.!$C$7,AA10+AA9+AA8&lt;P.C.!$C$4/P.C.!$C$7),AA11,IF(AND('1 (2)'!AA11&gt;P.C.!$C$4/P.C.!$C$7,P.C.!$C$4/P.C.!$C$7-'1 (2)'!AA10&gt;0),(P.C.!$C$4/P.C.!$C$7-'1 (2)'!AA10),"0")),0)</f>
        <v>0</v>
      </c>
      <c r="AD11" s="299">
        <f>$F11*AC11*P.C.!$C$5/1000</f>
        <v>0</v>
      </c>
      <c r="AE11" s="301">
        <f>AD11*P.C.!$C$6</f>
        <v>0</v>
      </c>
      <c r="AF11" s="288"/>
      <c r="AG11" s="60"/>
      <c r="AH11" s="60"/>
      <c r="AI11" s="58"/>
      <c r="AJ11" s="58"/>
      <c r="AK11" s="58"/>
      <c r="AL11" s="57"/>
    </row>
    <row r="12" spans="1:38" ht="15" customHeight="1">
      <c r="A12" s="118"/>
      <c r="B12" s="306"/>
      <c r="C12" s="290" t="str">
        <f>P.C.!B73</f>
        <v xml:space="preserve">Vapor de Sódio </v>
      </c>
      <c r="D12" s="291">
        <f>P.C.!C73</f>
        <v>250</v>
      </c>
      <c r="E12" s="292">
        <f>P.C.!D73</f>
        <v>30</v>
      </c>
      <c r="F12" s="293">
        <f>P.C.!E73</f>
        <v>280</v>
      </c>
      <c r="G12" s="293">
        <f>P.C.!F73</f>
        <v>2120</v>
      </c>
      <c r="H12" s="402">
        <f t="shared" si="7"/>
        <v>2620</v>
      </c>
      <c r="I12" s="299">
        <f>ROUND(IF(H12&lt;=P.C.!$C$4/P.C.!$C$7,'1 (2)'!G12,IF(AND('1 (2)'!H12&gt;=P.C.!$C$4/P.C.!$C$7,(P.C.!$C$4/P.C.!$C$7)-'1 (2)'!H11&gt;0),(P.C.!$C$4/P.C.!$C$7-'1 (2)'!H11),"0")),0)</f>
        <v>1369</v>
      </c>
      <c r="J12" s="294">
        <f>F12*I12*P.C.!$C$5/1000</f>
        <v>1611783.936</v>
      </c>
      <c r="K12" s="295">
        <f>J12*P.C.!$C$6</f>
        <v>417210.27183360001</v>
      </c>
      <c r="L12" s="394">
        <f t="shared" si="0"/>
        <v>751</v>
      </c>
      <c r="M12" s="394">
        <f t="shared" si="3"/>
        <v>751</v>
      </c>
      <c r="N12" s="299">
        <f>ROUND(IF(M12&lt;=P.C.!$C$4/P.C.!$C$7,'1 (2)'!L12,IF(AND('1 (2)'!M12&gt;=P.C.!$C$4/P.C.!$C$7,(P.C.!$C$4/P.C.!$C$7)-'1 (2)'!M11&gt;0),(P.C.!$C$4/P.C.!$C$7-'1 (2)'!M11),"0")),0)</f>
        <v>751</v>
      </c>
      <c r="O12" s="293">
        <f>$F12*N12*P.C.!$C$5/1000</f>
        <v>884185.34400000004</v>
      </c>
      <c r="P12" s="295">
        <f>O12*P.C.!$C$6</f>
        <v>228871.37629440002</v>
      </c>
      <c r="Q12" s="394">
        <f t="shared" si="1"/>
        <v>0</v>
      </c>
      <c r="R12" s="394">
        <f t="shared" si="4"/>
        <v>0</v>
      </c>
      <c r="S12" s="299">
        <f>ROUND(IF(R12&lt;=P.C.!$C$4/P.C.!$C$7,'1 (2)'!Q12,IF(AND('1 (2)'!R12&gt;=P.C.!$C$4/P.C.!$C$7,(P.C.!$C$4/P.C.!$C$7)-'1 (2)'!R11&gt;0),(P.C.!$C$4/P.C.!$C$7-'1 (2)'!R11),"0")),0)</f>
        <v>0</v>
      </c>
      <c r="T12" s="293">
        <f>$F12*S12*P.C.!$C$5/1000</f>
        <v>0</v>
      </c>
      <c r="U12" s="295">
        <f>T12*P.C.!$C$6</f>
        <v>0</v>
      </c>
      <c r="V12" s="394">
        <f t="shared" si="2"/>
        <v>0</v>
      </c>
      <c r="W12" s="394">
        <f t="shared" si="5"/>
        <v>0</v>
      </c>
      <c r="X12" s="302">
        <f>ROUND(IF(W12&lt;=P.C.!$C$4/P.C.!$C$7,'1 (2)'!V12,IF(AND('1 (2)'!W12&gt;=P.C.!$C$4/P.C.!$C$7,(P.C.!$C$4/P.C.!$C$7)-'1 (2)'!W11&gt;0),(P.C.!$C$4/P.C.!$C$7-'1 (2)'!W11),"0")),0)</f>
        <v>0</v>
      </c>
      <c r="Y12" s="293">
        <f>$F12*X12*P.C.!$C$5/1000</f>
        <v>0</v>
      </c>
      <c r="Z12" s="295">
        <f>Y12*P.C.!$C$6</f>
        <v>0</v>
      </c>
      <c r="AA12" s="394">
        <f>IF((V12-X12)=0,V12-X12,($I$29+$N$29+$S$29+$X$29)*-1+P.C.!$C$4)</f>
        <v>0</v>
      </c>
      <c r="AB12" s="394">
        <f t="shared" si="6"/>
        <v>0</v>
      </c>
      <c r="AC12" s="302">
        <f>ROUND(IF(AND(AA12&lt;=P.C.!$C$4/P.C.!$C$7,AA11+AA10+AA9&lt;P.C.!$C$4/P.C.!$C$7),AA12,IF(AND('1 (2)'!AA12&gt;P.C.!$C$4/P.C.!$C$7,P.C.!$C$4/P.C.!$C$7-'1 (2)'!AA11&gt;0),(P.C.!$C$4/P.C.!$C$7-'1 (2)'!AA11),"0")),0)</f>
        <v>0</v>
      </c>
      <c r="AD12" s="293">
        <f>$F12*AC12*P.C.!$C$5/1000</f>
        <v>0</v>
      </c>
      <c r="AE12" s="295">
        <f>AD12*P.C.!$C$6</f>
        <v>0</v>
      </c>
      <c r="AF12" s="288"/>
      <c r="AG12" s="60"/>
      <c r="AH12" s="60"/>
      <c r="AI12" s="58"/>
      <c r="AJ12" s="58"/>
      <c r="AK12" s="58"/>
      <c r="AL12" s="57"/>
    </row>
    <row r="13" spans="1:38" s="118" customFormat="1" ht="15" customHeight="1">
      <c r="A13" s="336"/>
      <c r="B13" s="307"/>
      <c r="C13" s="297" t="str">
        <f>P.C.!B74</f>
        <v xml:space="preserve">Vapor de Sódio </v>
      </c>
      <c r="D13" s="338">
        <f>P.C.!C74</f>
        <v>150</v>
      </c>
      <c r="E13" s="298">
        <f>P.C.!D74</f>
        <v>22</v>
      </c>
      <c r="F13" s="299">
        <f>P.C.!E74</f>
        <v>172</v>
      </c>
      <c r="G13" s="299">
        <f>P.C.!F74</f>
        <v>1117</v>
      </c>
      <c r="H13" s="402">
        <f t="shared" si="7"/>
        <v>3737</v>
      </c>
      <c r="I13" s="299">
        <f>ROUND(IF(H13&lt;=P.C.!$C$4/P.C.!$C$7,'1 (2)'!G13,IF(AND('1 (2)'!H13&gt;=P.C.!$C$4/P.C.!$C$7,(P.C.!$C$4/P.C.!$C$7)-'1 (2)'!H12&gt;0),(P.C.!$C$4/P.C.!$C$7-'1 (2)'!H12),"0")),0)</f>
        <v>0</v>
      </c>
      <c r="J13" s="300">
        <f>F13*I13*P.C.!$C$5/1000</f>
        <v>0</v>
      </c>
      <c r="K13" s="301">
        <f>J13*P.C.!$C$6</f>
        <v>0</v>
      </c>
      <c r="L13" s="394">
        <f t="shared" si="0"/>
        <v>1117</v>
      </c>
      <c r="M13" s="394">
        <f t="shared" si="3"/>
        <v>1868</v>
      </c>
      <c r="N13" s="299">
        <f>ROUND(IF(M13&lt;=P.C.!$C$4/P.C.!$C$7,'1 (2)'!L13,IF(AND('1 (2)'!M13&gt;=P.C.!$C$4/P.C.!$C$7,(P.C.!$C$4/P.C.!$C$7)-'1 (2)'!M12&gt;0),(P.C.!$C$4/P.C.!$C$7-'1 (2)'!M12),"0")),0)</f>
        <v>1117</v>
      </c>
      <c r="O13" s="299">
        <f>$F13*N13*P.C.!$C$5/1000</f>
        <v>807842.9952</v>
      </c>
      <c r="P13" s="301">
        <f>O13*P.C.!$C$6</f>
        <v>209110.15930752002</v>
      </c>
      <c r="Q13" s="394">
        <f t="shared" si="1"/>
        <v>0</v>
      </c>
      <c r="R13" s="394">
        <f t="shared" si="4"/>
        <v>0</v>
      </c>
      <c r="S13" s="299">
        <f>ROUND(IF(R13&lt;=P.C.!$C$4/P.C.!$C$7,'1 (2)'!Q13,IF(AND('1 (2)'!R13&gt;=P.C.!$C$4/P.C.!$C$7,(P.C.!$C$4/P.C.!$C$7)-'1 (2)'!R12&gt;0),(P.C.!$C$4/P.C.!$C$7-'1 (2)'!R12),"0")),0)</f>
        <v>0</v>
      </c>
      <c r="T13" s="299">
        <f>$F13*S13*P.C.!$C$5/1000</f>
        <v>0</v>
      </c>
      <c r="U13" s="301">
        <f>T13*P.C.!$C$6</f>
        <v>0</v>
      </c>
      <c r="V13" s="394">
        <f t="shared" si="2"/>
        <v>0</v>
      </c>
      <c r="W13" s="394">
        <f t="shared" si="5"/>
        <v>0</v>
      </c>
      <c r="X13" s="302">
        <f>ROUND(IF(W13&lt;=P.C.!$C$4/P.C.!$C$7,'1 (2)'!V13,IF(AND('1 (2)'!W13&gt;=P.C.!$C$4/P.C.!$C$7,(P.C.!$C$4/P.C.!$C$7)-'1 (2)'!W12&gt;0),(P.C.!$C$4/P.C.!$C$7-'1 (2)'!W12),"0")),0)</f>
        <v>0</v>
      </c>
      <c r="Y13" s="299">
        <f>$F13*X13*P.C.!$C$5/1000</f>
        <v>0</v>
      </c>
      <c r="Z13" s="301">
        <f>Y13*P.C.!$C$6</f>
        <v>0</v>
      </c>
      <c r="AA13" s="394">
        <f>IF((V13-X13)=0,V13-X13,($I$29+$N$29+$S$29+$X$29)*-1+P.C.!$C$4)</f>
        <v>0</v>
      </c>
      <c r="AB13" s="394">
        <f t="shared" si="6"/>
        <v>0</v>
      </c>
      <c r="AC13" s="302">
        <f>ROUND(IF(AND(AA13&lt;=P.C.!$C$4/P.C.!$C$7,AA12+AA11+AA10&lt;P.C.!$C$4/P.C.!$C$7),AA13,IF(AND('1 (2)'!AA13&gt;P.C.!$C$4/P.C.!$C$7,P.C.!$C$4/P.C.!$C$7-'1 (2)'!AA12&gt;0),(P.C.!$C$4/P.C.!$C$7-'1 (2)'!AA12),"0")),0)</f>
        <v>0</v>
      </c>
      <c r="AD13" s="299">
        <f>$F13*AC13*P.C.!$C$5/1000</f>
        <v>0</v>
      </c>
      <c r="AE13" s="301">
        <f>AD13*P.C.!$C$6</f>
        <v>0</v>
      </c>
      <c r="AF13" s="288"/>
      <c r="AG13" s="60"/>
      <c r="AH13" s="60"/>
      <c r="AI13" s="58"/>
      <c r="AJ13" s="58"/>
      <c r="AK13" s="58"/>
      <c r="AL13" s="57"/>
    </row>
    <row r="14" spans="1:38" ht="15" customHeight="1">
      <c r="A14" s="118"/>
      <c r="B14" s="306"/>
      <c r="C14" s="290" t="str">
        <f>P.C.!B75</f>
        <v>-</v>
      </c>
      <c r="D14" s="291">
        <f>P.C.!C75</f>
        <v>0</v>
      </c>
      <c r="E14" s="292">
        <f>P.C.!D75</f>
        <v>0</v>
      </c>
      <c r="F14" s="293">
        <f>P.C.!E75</f>
        <v>0</v>
      </c>
      <c r="G14" s="293">
        <f>P.C.!F75</f>
        <v>0</v>
      </c>
      <c r="H14" s="402">
        <f t="shared" si="7"/>
        <v>3737</v>
      </c>
      <c r="I14" s="299">
        <f>ROUND(IF(H14&lt;=P.C.!$C$4/P.C.!$C$7,'1 (2)'!G14,IF(AND('1 (2)'!H14&gt;=P.C.!$C$4/P.C.!$C$7,(P.C.!$C$4/P.C.!$C$7)-'1 (2)'!H13&gt;0),(P.C.!$C$4/P.C.!$C$7-'1 (2)'!H13),"0")),0)</f>
        <v>0</v>
      </c>
      <c r="J14" s="294">
        <f>F14*I14*P.C.!$C$5/1000</f>
        <v>0</v>
      </c>
      <c r="K14" s="295">
        <f>J14*P.C.!$C$6</f>
        <v>0</v>
      </c>
      <c r="L14" s="394">
        <f t="shared" si="0"/>
        <v>0</v>
      </c>
      <c r="M14" s="394">
        <f t="shared" si="3"/>
        <v>1868</v>
      </c>
      <c r="N14" s="299">
        <f>ROUND(IF(M14&lt;=P.C.!$C$4/P.C.!$C$7,'1 (2)'!L14,IF(AND('1 (2)'!M14&gt;=P.C.!$C$4/P.C.!$C$7,(P.C.!$C$4/P.C.!$C$7)-'1 (2)'!M13&gt;0),(P.C.!$C$4/P.C.!$C$7-'1 (2)'!M13),"0")),0)</f>
        <v>0</v>
      </c>
      <c r="O14" s="293">
        <f>$F14*N14*P.C.!$C$5/1000</f>
        <v>0</v>
      </c>
      <c r="P14" s="295">
        <f>O14*P.C.!$C$6</f>
        <v>0</v>
      </c>
      <c r="Q14" s="394">
        <f t="shared" si="1"/>
        <v>0</v>
      </c>
      <c r="R14" s="394">
        <f t="shared" si="4"/>
        <v>0</v>
      </c>
      <c r="S14" s="299">
        <f>ROUND(IF(R14&lt;=P.C.!$C$4/P.C.!$C$7,'1 (2)'!Q14,IF(AND('1 (2)'!R14&gt;=P.C.!$C$4/P.C.!$C$7,(P.C.!$C$4/P.C.!$C$7)-'1 (2)'!R13&gt;0),(P.C.!$C$4/P.C.!$C$7-'1 (2)'!R13),"0")),0)</f>
        <v>0</v>
      </c>
      <c r="T14" s="293">
        <f>$F14*S14*P.C.!$C$5/1000</f>
        <v>0</v>
      </c>
      <c r="U14" s="295">
        <f>T14*P.C.!$C$6</f>
        <v>0</v>
      </c>
      <c r="V14" s="394">
        <f t="shared" si="2"/>
        <v>0</v>
      </c>
      <c r="W14" s="394">
        <f t="shared" si="5"/>
        <v>0</v>
      </c>
      <c r="X14" s="302">
        <f>ROUND(IF(W14&lt;=P.C.!$C$4/P.C.!$C$7,'1 (2)'!V14,IF(AND('1 (2)'!W14&gt;=P.C.!$C$4/P.C.!$C$7,(P.C.!$C$4/P.C.!$C$7)-'1 (2)'!W13&gt;0),(P.C.!$C$4/P.C.!$C$7-'1 (2)'!W13),"0")),0)</f>
        <v>0</v>
      </c>
      <c r="Y14" s="293">
        <f>$F14*X14*P.C.!$C$5/1000</f>
        <v>0</v>
      </c>
      <c r="Z14" s="295">
        <f>Y14*P.C.!$C$6</f>
        <v>0</v>
      </c>
      <c r="AA14" s="394">
        <f>IF((V14-X14)=0,V14-X14,($I$29+$N$29+$S$29+$X$29)*-1+P.C.!$C$4)</f>
        <v>0</v>
      </c>
      <c r="AB14" s="394">
        <f t="shared" si="6"/>
        <v>0</v>
      </c>
      <c r="AC14" s="302">
        <f>ROUND(IF(AND(AA14&lt;=P.C.!$C$4/P.C.!$C$7,AA13+AA12+AA11&lt;P.C.!$C$4/P.C.!$C$7),AA14,IF(AND('1 (2)'!AA14&gt;P.C.!$C$4/P.C.!$C$7,P.C.!$C$4/P.C.!$C$7-'1 (2)'!AA13&gt;0),(P.C.!$C$4/P.C.!$C$7-'1 (2)'!AA13),"0")),0)</f>
        <v>0</v>
      </c>
      <c r="AD14" s="293">
        <f>$F14*AC14*P.C.!$C$5/1000</f>
        <v>0</v>
      </c>
      <c r="AE14" s="295">
        <f>AD14*P.C.!$C$6</f>
        <v>0</v>
      </c>
      <c r="AF14" s="288"/>
      <c r="AG14" s="60"/>
      <c r="AH14" s="60"/>
      <c r="AI14" s="58"/>
      <c r="AJ14" s="58"/>
      <c r="AK14" s="58"/>
      <c r="AL14" s="57"/>
    </row>
    <row r="15" spans="1:38" s="118" customFormat="1" ht="15" customHeight="1">
      <c r="B15" s="307"/>
      <c r="C15" s="297" t="str">
        <f>P.C.!B76</f>
        <v>-</v>
      </c>
      <c r="D15" s="338">
        <f>P.C.!C76</f>
        <v>0</v>
      </c>
      <c r="E15" s="298">
        <f>P.C.!D76</f>
        <v>0</v>
      </c>
      <c r="F15" s="299">
        <f>P.C.!E76</f>
        <v>0</v>
      </c>
      <c r="G15" s="299">
        <f>P.C.!F76</f>
        <v>0</v>
      </c>
      <c r="H15" s="402">
        <f t="shared" si="7"/>
        <v>3737</v>
      </c>
      <c r="I15" s="299">
        <f>ROUND(IF(H15&lt;=P.C.!$C$4/P.C.!$C$7,'1 (2)'!G15,IF(AND('1 (2)'!H15&gt;=P.C.!$C$4/P.C.!$C$7,(P.C.!$C$4/P.C.!$C$7)-'1 (2)'!H14&gt;0),(P.C.!$C$4/P.C.!$C$7-'1 (2)'!H14),"0")),0)</f>
        <v>0</v>
      </c>
      <c r="J15" s="300">
        <f>F15*I15*P.C.!$C$5/1000</f>
        <v>0</v>
      </c>
      <c r="K15" s="301">
        <f>J15*P.C.!$C$6</f>
        <v>0</v>
      </c>
      <c r="L15" s="394">
        <f t="shared" si="0"/>
        <v>0</v>
      </c>
      <c r="M15" s="394">
        <f t="shared" si="3"/>
        <v>1868</v>
      </c>
      <c r="N15" s="299">
        <f>ROUND(IF(M15&lt;=P.C.!$C$4/P.C.!$C$7,'1 (2)'!L15,IF(AND('1 (2)'!M15&gt;=P.C.!$C$4/P.C.!$C$7,(P.C.!$C$4/P.C.!$C$7)-'1 (2)'!M14&gt;0),(P.C.!$C$4/P.C.!$C$7-'1 (2)'!M14),"0")),0)</f>
        <v>0</v>
      </c>
      <c r="O15" s="299">
        <f>$F15*N15*P.C.!$C$5/1000</f>
        <v>0</v>
      </c>
      <c r="P15" s="301">
        <f>O15*P.C.!$C$6</f>
        <v>0</v>
      </c>
      <c r="Q15" s="394">
        <f t="shared" si="1"/>
        <v>0</v>
      </c>
      <c r="R15" s="394">
        <f t="shared" si="4"/>
        <v>0</v>
      </c>
      <c r="S15" s="299">
        <f>ROUND(IF(R15&lt;=P.C.!$C$4/P.C.!$C$7,'1 (2)'!Q15,IF(AND('1 (2)'!R15&gt;=P.C.!$C$4/P.C.!$C$7,(P.C.!$C$4/P.C.!$C$7)-'1 (2)'!R14&gt;0),(P.C.!$C$4/P.C.!$C$7-'1 (2)'!R14),"0")),0)</f>
        <v>0</v>
      </c>
      <c r="T15" s="299">
        <f>$F15*S15*P.C.!$C$5/1000</f>
        <v>0</v>
      </c>
      <c r="U15" s="301">
        <f>T15*P.C.!$C$6</f>
        <v>0</v>
      </c>
      <c r="V15" s="394">
        <f t="shared" si="2"/>
        <v>0</v>
      </c>
      <c r="W15" s="394">
        <f t="shared" si="5"/>
        <v>0</v>
      </c>
      <c r="X15" s="302">
        <f>ROUND(IF(W15&lt;=P.C.!$C$4/P.C.!$C$7,'1 (2)'!V15,IF(AND('1 (2)'!W15&gt;=P.C.!$C$4/P.C.!$C$7,(P.C.!$C$4/P.C.!$C$7)-'1 (2)'!W14&gt;0),(P.C.!$C$4/P.C.!$C$7-'1 (2)'!W14),"0")),0)</f>
        <v>0</v>
      </c>
      <c r="Y15" s="299">
        <f>$F15*X15*P.C.!$C$5/1000</f>
        <v>0</v>
      </c>
      <c r="Z15" s="301">
        <f>Y15*P.C.!$C$6</f>
        <v>0</v>
      </c>
      <c r="AA15" s="394">
        <f>IF((V15-X15)=0,V15-X15,($I$29+$N$29+$S$29+$X$29)*-1+P.C.!$C$4)</f>
        <v>0</v>
      </c>
      <c r="AB15" s="394">
        <f t="shared" si="6"/>
        <v>0</v>
      </c>
      <c r="AC15" s="302">
        <f>ROUND(IF(AND(AA15&lt;=P.C.!$C$4/P.C.!$C$7,AA14+AA13+AA12&lt;P.C.!$C$4/P.C.!$C$7),AA15,IF(AND('1 (2)'!AA15&gt;P.C.!$C$4/P.C.!$C$7,P.C.!$C$4/P.C.!$C$7-'1 (2)'!AA14&gt;0),(P.C.!$C$4/P.C.!$C$7-'1 (2)'!AA14),"0")),0)</f>
        <v>0</v>
      </c>
      <c r="AD15" s="299">
        <f>$F15*AC15*P.C.!$C$5/1000</f>
        <v>0</v>
      </c>
      <c r="AE15" s="301">
        <f>AD15*P.C.!$C$6</f>
        <v>0</v>
      </c>
      <c r="AF15" s="288"/>
      <c r="AG15" s="60"/>
      <c r="AH15" s="60"/>
      <c r="AI15" s="58"/>
      <c r="AJ15" s="58"/>
      <c r="AK15" s="58"/>
      <c r="AL15" s="57"/>
    </row>
    <row r="16" spans="1:38" ht="15" customHeight="1">
      <c r="A16" s="118"/>
      <c r="B16" s="306"/>
      <c r="C16" s="290" t="str">
        <f>P.C.!B77</f>
        <v>-</v>
      </c>
      <c r="D16" s="291">
        <f>P.C.!C77</f>
        <v>0</v>
      </c>
      <c r="E16" s="292">
        <f>P.C.!D77</f>
        <v>0</v>
      </c>
      <c r="F16" s="293">
        <f>P.C.!E77</f>
        <v>0</v>
      </c>
      <c r="G16" s="293">
        <f>P.C.!F77</f>
        <v>0</v>
      </c>
      <c r="H16" s="402">
        <f t="shared" si="7"/>
        <v>3737</v>
      </c>
      <c r="I16" s="299">
        <f>ROUND(IF(H16&lt;=P.C.!$C$4/P.C.!$C$7,'1 (2)'!G16,IF(AND('1 (2)'!H16&gt;=P.C.!$C$4/P.C.!$C$7,(P.C.!$C$4/P.C.!$C$7)-'1 (2)'!H15&gt;0),(P.C.!$C$4/P.C.!$C$7-'1 (2)'!H15),"0")),0)</f>
        <v>0</v>
      </c>
      <c r="J16" s="294">
        <f>F16*I16*P.C.!$C$5/1000</f>
        <v>0</v>
      </c>
      <c r="K16" s="295">
        <f>J16*P.C.!$C$6</f>
        <v>0</v>
      </c>
      <c r="L16" s="394">
        <f t="shared" si="0"/>
        <v>0</v>
      </c>
      <c r="M16" s="394">
        <f t="shared" si="3"/>
        <v>1868</v>
      </c>
      <c r="N16" s="299">
        <f>ROUND(IF(M16&lt;=P.C.!$C$4/P.C.!$C$7,'1 (2)'!L16,IF(AND('1 (2)'!M16&gt;=P.C.!$C$4/P.C.!$C$7,(P.C.!$C$4/P.C.!$C$7)-'1 (2)'!M15&gt;0),(P.C.!$C$4/P.C.!$C$7-'1 (2)'!M15),"0")),0)</f>
        <v>0</v>
      </c>
      <c r="O16" s="293">
        <f>$F16*N16*P.C.!$C$5/1000</f>
        <v>0</v>
      </c>
      <c r="P16" s="295">
        <f>O16*P.C.!$C$6</f>
        <v>0</v>
      </c>
      <c r="Q16" s="394">
        <f t="shared" si="1"/>
        <v>0</v>
      </c>
      <c r="R16" s="394">
        <f t="shared" si="4"/>
        <v>0</v>
      </c>
      <c r="S16" s="299">
        <f>ROUND(IF(R16&lt;=P.C.!$C$4/P.C.!$C$7,'1 (2)'!Q16,IF(AND('1 (2)'!R16&gt;=P.C.!$C$4/P.C.!$C$7,(P.C.!$C$4/P.C.!$C$7)-'1 (2)'!R15&gt;0),(P.C.!$C$4/P.C.!$C$7-'1 (2)'!R15),"0")),0)</f>
        <v>0</v>
      </c>
      <c r="T16" s="293">
        <f>$F16*S16*P.C.!$C$5/1000</f>
        <v>0</v>
      </c>
      <c r="U16" s="295">
        <f>T16*P.C.!$C$6</f>
        <v>0</v>
      </c>
      <c r="V16" s="394">
        <f t="shared" si="2"/>
        <v>0</v>
      </c>
      <c r="W16" s="394">
        <f t="shared" si="5"/>
        <v>0</v>
      </c>
      <c r="X16" s="302">
        <f>ROUND(IF(W16&lt;=P.C.!$C$4/P.C.!$C$7,'1 (2)'!V16,IF(AND('1 (2)'!W16&gt;=P.C.!$C$4/P.C.!$C$7,(P.C.!$C$4/P.C.!$C$7)-'1 (2)'!W15&gt;0),(P.C.!$C$4/P.C.!$C$7-'1 (2)'!W15),"0")),0)</f>
        <v>0</v>
      </c>
      <c r="Y16" s="293">
        <f>$F16*X16*P.C.!$C$5/1000</f>
        <v>0</v>
      </c>
      <c r="Z16" s="295">
        <f>Y16*P.C.!$C$6</f>
        <v>0</v>
      </c>
      <c r="AA16" s="394">
        <f>IF((V16-X16)=0,V16-X16,($I$29+$N$29+$S$29+$X$29)*-1+P.C.!$C$4)</f>
        <v>0</v>
      </c>
      <c r="AB16" s="394">
        <f t="shared" si="6"/>
        <v>0</v>
      </c>
      <c r="AC16" s="302">
        <f>ROUND(IF(AND(AA16&lt;=P.C.!$C$4/P.C.!$C$7,AA15+AA14+AA13&lt;P.C.!$C$4/P.C.!$C$7),AA16,IF(AND('1 (2)'!AA16&gt;P.C.!$C$4/P.C.!$C$7,P.C.!$C$4/P.C.!$C$7-'1 (2)'!AA15&gt;0),(P.C.!$C$4/P.C.!$C$7-'1 (2)'!AA15),"0")),0)</f>
        <v>0</v>
      </c>
      <c r="AD16" s="293">
        <f>$F16*AC16*P.C.!$C$5/1000</f>
        <v>0</v>
      </c>
      <c r="AE16" s="295">
        <f>AD16*P.C.!$C$6</f>
        <v>0</v>
      </c>
      <c r="AF16" s="288"/>
      <c r="AG16" s="60"/>
      <c r="AH16" s="60"/>
      <c r="AI16" s="58"/>
      <c r="AJ16" s="58"/>
      <c r="AK16" s="58"/>
      <c r="AL16" s="57"/>
    </row>
    <row r="17" spans="1:38" s="118" customFormat="1" ht="15" customHeight="1">
      <c r="B17" s="307"/>
      <c r="C17" s="297" t="str">
        <f>P.C.!B78</f>
        <v>-</v>
      </c>
      <c r="D17" s="338">
        <f>P.C.!C78</f>
        <v>0</v>
      </c>
      <c r="E17" s="298">
        <f>P.C.!D78</f>
        <v>0</v>
      </c>
      <c r="F17" s="299">
        <f>P.C.!E78</f>
        <v>0</v>
      </c>
      <c r="G17" s="299">
        <f>P.C.!F78</f>
        <v>0</v>
      </c>
      <c r="H17" s="402">
        <f t="shared" si="7"/>
        <v>3737</v>
      </c>
      <c r="I17" s="299">
        <f>ROUND(IF(H17&lt;=P.C.!$C$4/P.C.!$C$7,'1 (2)'!G17,IF(AND('1 (2)'!H17&gt;=P.C.!$C$4/P.C.!$C$7,(P.C.!$C$4/P.C.!$C$7)-'1 (2)'!H16&gt;0),(P.C.!$C$4/P.C.!$C$7-'1 (2)'!H16),"0")),0)</f>
        <v>0</v>
      </c>
      <c r="J17" s="300">
        <f>F17*I17*P.C.!$C$5/1000</f>
        <v>0</v>
      </c>
      <c r="K17" s="301">
        <f>J17*P.C.!$C$6</f>
        <v>0</v>
      </c>
      <c r="L17" s="394">
        <f t="shared" si="0"/>
        <v>0</v>
      </c>
      <c r="M17" s="394">
        <f t="shared" si="3"/>
        <v>1868</v>
      </c>
      <c r="N17" s="299">
        <f>ROUND(IF(M17&lt;=P.C.!$C$4/P.C.!$C$7,'1 (2)'!L17,IF(AND('1 (2)'!M17&gt;=P.C.!$C$4/P.C.!$C$7,(P.C.!$C$4/P.C.!$C$7)-'1 (2)'!M16&gt;0),(P.C.!$C$4/P.C.!$C$7-'1 (2)'!M16),"0")),0)</f>
        <v>0</v>
      </c>
      <c r="O17" s="299">
        <f>$F17*N17*P.C.!$C$5/1000</f>
        <v>0</v>
      </c>
      <c r="P17" s="301">
        <f>O17*P.C.!$C$6</f>
        <v>0</v>
      </c>
      <c r="Q17" s="394">
        <f t="shared" si="1"/>
        <v>0</v>
      </c>
      <c r="R17" s="394">
        <f t="shared" si="4"/>
        <v>0</v>
      </c>
      <c r="S17" s="299">
        <f>ROUND(IF(R17&lt;=P.C.!$C$4/P.C.!$C$7,'1 (2)'!Q17,IF(AND('1 (2)'!R17&gt;=P.C.!$C$4/P.C.!$C$7,(P.C.!$C$4/P.C.!$C$7)-'1 (2)'!R16&gt;0),(P.C.!$C$4/P.C.!$C$7-'1 (2)'!R16),"0")),0)</f>
        <v>0</v>
      </c>
      <c r="T17" s="299">
        <f>$F17*S17*P.C.!$C$5/1000</f>
        <v>0</v>
      </c>
      <c r="U17" s="301">
        <f>T17*P.C.!$C$6</f>
        <v>0</v>
      </c>
      <c r="V17" s="394">
        <f t="shared" si="2"/>
        <v>0</v>
      </c>
      <c r="W17" s="394">
        <f t="shared" si="5"/>
        <v>0</v>
      </c>
      <c r="X17" s="302">
        <f>ROUND(IF(W17&lt;=P.C.!$C$4/P.C.!$C$7,'1 (2)'!V17,IF(AND('1 (2)'!W17&gt;=P.C.!$C$4/P.C.!$C$7,(P.C.!$C$4/P.C.!$C$7)-'1 (2)'!W16&gt;0),(P.C.!$C$4/P.C.!$C$7-'1 (2)'!W16),"0")),0)</f>
        <v>0</v>
      </c>
      <c r="Y17" s="299">
        <f>$F17*X17*P.C.!$C$5/1000</f>
        <v>0</v>
      </c>
      <c r="Z17" s="301">
        <f>Y17*P.C.!$C$6</f>
        <v>0</v>
      </c>
      <c r="AA17" s="394">
        <f>IF((V17-X17)=0,V17-X17,($I$29+$N$29+$S$29+$X$29)*-1+P.C.!$C$4)</f>
        <v>0</v>
      </c>
      <c r="AB17" s="394">
        <f t="shared" si="6"/>
        <v>0</v>
      </c>
      <c r="AC17" s="302">
        <f>ROUND(IF(AND(AA17&lt;=P.C.!$C$4/P.C.!$C$7,AA16+AA15+AA14&lt;P.C.!$C$4/P.C.!$C$7),AA17,IF(AND('1 (2)'!AA17&gt;P.C.!$C$4/P.C.!$C$7,P.C.!$C$4/P.C.!$C$7-'1 (2)'!AA16&gt;0),(P.C.!$C$4/P.C.!$C$7-'1 (2)'!AA16),"0")),0)</f>
        <v>0</v>
      </c>
      <c r="AD17" s="299">
        <f>$F17*AC17*P.C.!$C$5/1000</f>
        <v>0</v>
      </c>
      <c r="AE17" s="301">
        <f>AD17*P.C.!$C$6</f>
        <v>0</v>
      </c>
      <c r="AF17" s="288"/>
      <c r="AG17" s="60"/>
      <c r="AH17" s="60"/>
      <c r="AI17" s="58"/>
      <c r="AJ17" s="58"/>
      <c r="AK17" s="58"/>
      <c r="AL17" s="57"/>
    </row>
    <row r="18" spans="1:38" ht="15" customHeight="1">
      <c r="A18" s="118"/>
      <c r="B18" s="306"/>
      <c r="C18" s="290" t="str">
        <f>P.C.!B79</f>
        <v>-</v>
      </c>
      <c r="D18" s="291">
        <f>P.C.!C79</f>
        <v>0</v>
      </c>
      <c r="E18" s="292">
        <f>P.C.!D79</f>
        <v>0</v>
      </c>
      <c r="F18" s="293">
        <f>P.C.!E79</f>
        <v>0</v>
      </c>
      <c r="G18" s="293">
        <f>P.C.!F79</f>
        <v>0</v>
      </c>
      <c r="H18" s="402">
        <f t="shared" si="7"/>
        <v>3737</v>
      </c>
      <c r="I18" s="299">
        <f>ROUND(IF(H18&lt;=P.C.!$C$4/P.C.!$C$7,'1 (2)'!G18,IF(AND('1 (2)'!H18&gt;=P.C.!$C$4/P.C.!$C$7,(P.C.!$C$4/P.C.!$C$7)-'1 (2)'!H17&gt;0),(P.C.!$C$4/P.C.!$C$7-'1 (2)'!H17),"0")),0)</f>
        <v>0</v>
      </c>
      <c r="J18" s="294">
        <f>F18*I18*P.C.!$C$5/1000</f>
        <v>0</v>
      </c>
      <c r="K18" s="295">
        <f>J18*P.C.!$C$6</f>
        <v>0</v>
      </c>
      <c r="L18" s="394">
        <f t="shared" si="0"/>
        <v>0</v>
      </c>
      <c r="M18" s="394">
        <f t="shared" si="3"/>
        <v>1868</v>
      </c>
      <c r="N18" s="299">
        <f>ROUND(IF(M18&lt;=P.C.!$C$4/P.C.!$C$7,'1 (2)'!L18,IF(AND('1 (2)'!M18&gt;=P.C.!$C$4/P.C.!$C$7,(P.C.!$C$4/P.C.!$C$7)-'1 (2)'!M17&gt;0),(P.C.!$C$4/P.C.!$C$7-'1 (2)'!M17),"0")),0)</f>
        <v>0</v>
      </c>
      <c r="O18" s="293">
        <f>$F18*N18*P.C.!$C$5/1000</f>
        <v>0</v>
      </c>
      <c r="P18" s="295">
        <f>O18*P.C.!$C$6</f>
        <v>0</v>
      </c>
      <c r="Q18" s="394">
        <f t="shared" si="1"/>
        <v>0</v>
      </c>
      <c r="R18" s="394">
        <f t="shared" si="4"/>
        <v>0</v>
      </c>
      <c r="S18" s="299">
        <f>ROUND(IF(R18&lt;=P.C.!$C$4/P.C.!$C$7,'1 (2)'!Q18,IF(AND('1 (2)'!R18&gt;=P.C.!$C$4/P.C.!$C$7,(P.C.!$C$4/P.C.!$C$7)-'1 (2)'!R17&gt;0),(P.C.!$C$4/P.C.!$C$7-'1 (2)'!R17),"0")),0)</f>
        <v>0</v>
      </c>
      <c r="T18" s="293">
        <f>$F18*S18*P.C.!$C$5/1000</f>
        <v>0</v>
      </c>
      <c r="U18" s="295">
        <f>T18*P.C.!$C$6</f>
        <v>0</v>
      </c>
      <c r="V18" s="394">
        <f t="shared" si="2"/>
        <v>0</v>
      </c>
      <c r="W18" s="394">
        <f t="shared" si="5"/>
        <v>0</v>
      </c>
      <c r="X18" s="302">
        <f>ROUND(IF(W18&lt;=P.C.!$C$4/P.C.!$C$7,'1 (2)'!V18,IF(AND('1 (2)'!W18&gt;=P.C.!$C$4/P.C.!$C$7,(P.C.!$C$4/P.C.!$C$7)-'1 (2)'!W17&gt;0),(P.C.!$C$4/P.C.!$C$7-'1 (2)'!W17),"0")),0)</f>
        <v>0</v>
      </c>
      <c r="Y18" s="293">
        <f>$F18*X18*P.C.!$C$5/1000</f>
        <v>0</v>
      </c>
      <c r="Z18" s="295">
        <f>Y18*P.C.!$C$6</f>
        <v>0</v>
      </c>
      <c r="AA18" s="394">
        <f>IF((V18-X18)=0,V18-X18,($I$29+$N$29+$S$29+$X$29)*-1+P.C.!$C$4)</f>
        <v>0</v>
      </c>
      <c r="AB18" s="394">
        <f t="shared" si="6"/>
        <v>0</v>
      </c>
      <c r="AC18" s="302">
        <f>ROUND(IF(AND(AA18&lt;=P.C.!$C$4/P.C.!$C$7,AA17+AA16+AA15&lt;P.C.!$C$4/P.C.!$C$7),AA18,IF(AND('1 (2)'!AA18&gt;P.C.!$C$4/P.C.!$C$7,P.C.!$C$4/P.C.!$C$7-'1 (2)'!AA17&gt;0),(P.C.!$C$4/P.C.!$C$7-'1 (2)'!AA17),"0")),0)</f>
        <v>0</v>
      </c>
      <c r="AD18" s="293">
        <f>$F18*AC18*P.C.!$C$5/1000</f>
        <v>0</v>
      </c>
      <c r="AE18" s="295">
        <f>AD18*P.C.!$C$6</f>
        <v>0</v>
      </c>
      <c r="AF18" s="288"/>
      <c r="AG18" s="60"/>
      <c r="AH18" s="60"/>
      <c r="AI18" s="58"/>
      <c r="AJ18" s="58"/>
      <c r="AK18" s="58"/>
      <c r="AL18" s="57"/>
    </row>
    <row r="19" spans="1:38" s="118" customFormat="1" ht="15" customHeight="1">
      <c r="B19" s="307"/>
      <c r="C19" s="297" t="str">
        <f>P.C.!B80</f>
        <v>-</v>
      </c>
      <c r="D19" s="338">
        <f>P.C.!C80</f>
        <v>0</v>
      </c>
      <c r="E19" s="298">
        <f>P.C.!D80</f>
        <v>0</v>
      </c>
      <c r="F19" s="299">
        <f>P.C.!E80</f>
        <v>0</v>
      </c>
      <c r="G19" s="299">
        <f>P.C.!F80</f>
        <v>0</v>
      </c>
      <c r="H19" s="402">
        <f t="shared" si="7"/>
        <v>3737</v>
      </c>
      <c r="I19" s="299">
        <f>ROUND(IF(H19&lt;=P.C.!$C$4/P.C.!$C$7,'1 (2)'!G19,IF(AND('1 (2)'!H19&gt;=P.C.!$C$4/P.C.!$C$7,(P.C.!$C$4/P.C.!$C$7)-'1 (2)'!H18&gt;0),(P.C.!$C$4/P.C.!$C$7-'1 (2)'!H18),"0")),0)</f>
        <v>0</v>
      </c>
      <c r="J19" s="300">
        <f>F19*I19*P.C.!$C$5/1000</f>
        <v>0</v>
      </c>
      <c r="K19" s="301">
        <f>J19*P.C.!$C$6</f>
        <v>0</v>
      </c>
      <c r="L19" s="394">
        <f t="shared" si="0"/>
        <v>0</v>
      </c>
      <c r="M19" s="394">
        <f t="shared" si="3"/>
        <v>1868</v>
      </c>
      <c r="N19" s="299">
        <f>ROUND(IF(M19&lt;=P.C.!$C$4/P.C.!$C$7,'1 (2)'!L19,IF(AND('1 (2)'!M19&gt;=P.C.!$C$4/P.C.!$C$7,(P.C.!$C$4/P.C.!$C$7)-'1 (2)'!M18&gt;0),(P.C.!$C$4/P.C.!$C$7-'1 (2)'!M18),"0")),0)</f>
        <v>0</v>
      </c>
      <c r="O19" s="299">
        <f>$F19*N19*P.C.!$C$5/1000</f>
        <v>0</v>
      </c>
      <c r="P19" s="301">
        <f>O19*P.C.!$C$6</f>
        <v>0</v>
      </c>
      <c r="Q19" s="394">
        <f t="shared" si="1"/>
        <v>0</v>
      </c>
      <c r="R19" s="394">
        <f t="shared" si="4"/>
        <v>0</v>
      </c>
      <c r="S19" s="299">
        <f>ROUND(IF(R19&lt;=P.C.!$C$4/P.C.!$C$7,'1 (2)'!Q19,IF(AND('1 (2)'!R19&gt;=P.C.!$C$4/P.C.!$C$7,(P.C.!$C$4/P.C.!$C$7)-'1 (2)'!R18&gt;0),(P.C.!$C$4/P.C.!$C$7-'1 (2)'!R18),"0")),0)</f>
        <v>0</v>
      </c>
      <c r="T19" s="299">
        <f>$F19*S19*P.C.!$C$5/1000</f>
        <v>0</v>
      </c>
      <c r="U19" s="301">
        <f>T19*P.C.!$C$6</f>
        <v>0</v>
      </c>
      <c r="V19" s="394">
        <f t="shared" si="2"/>
        <v>0</v>
      </c>
      <c r="W19" s="394">
        <f t="shared" si="5"/>
        <v>0</v>
      </c>
      <c r="X19" s="302">
        <f>ROUND(IF(W19&lt;=P.C.!$C$4/P.C.!$C$7,'1 (2)'!V19,IF(AND('1 (2)'!W19&gt;=P.C.!$C$4/P.C.!$C$7,(P.C.!$C$4/P.C.!$C$7)-'1 (2)'!W18&gt;0),(P.C.!$C$4/P.C.!$C$7-'1 (2)'!W18),"0")),0)</f>
        <v>0</v>
      </c>
      <c r="Y19" s="299">
        <f>$F19*X19*P.C.!$C$5/1000</f>
        <v>0</v>
      </c>
      <c r="Z19" s="301">
        <f>Y19*P.C.!$C$6</f>
        <v>0</v>
      </c>
      <c r="AA19" s="394">
        <f>IF((V19-X19)=0,V19-X19,($I$29+$N$29+$S$29+$X$29)*-1+P.C.!$C$4)</f>
        <v>0</v>
      </c>
      <c r="AB19" s="394">
        <f t="shared" si="6"/>
        <v>0</v>
      </c>
      <c r="AC19" s="302">
        <f>ROUND(IF(AND(AA19&lt;=P.C.!$C$4/P.C.!$C$7,AA18+AA17+AA16&lt;P.C.!$C$4/P.C.!$C$7),AA19,IF(AND('1 (2)'!AA19&gt;P.C.!$C$4/P.C.!$C$7,P.C.!$C$4/P.C.!$C$7-'1 (2)'!AA18&gt;0),(P.C.!$C$4/P.C.!$C$7-'1 (2)'!AA18),"0")),0)</f>
        <v>0</v>
      </c>
      <c r="AD19" s="299">
        <f>$F19*AC19*P.C.!$C$5/1000</f>
        <v>0</v>
      </c>
      <c r="AE19" s="301">
        <f>AD19*P.C.!$C$6</f>
        <v>0</v>
      </c>
      <c r="AF19" s="288"/>
      <c r="AG19" s="60"/>
      <c r="AH19" s="60"/>
      <c r="AI19" s="58"/>
      <c r="AJ19" s="58"/>
      <c r="AK19" s="58"/>
      <c r="AL19" s="57"/>
    </row>
    <row r="20" spans="1:38" ht="15" customHeight="1">
      <c r="A20" s="118"/>
      <c r="B20" s="306"/>
      <c r="C20" s="290" t="str">
        <f>P.C.!B81</f>
        <v>-</v>
      </c>
      <c r="D20" s="291">
        <f>P.C.!C81</f>
        <v>0</v>
      </c>
      <c r="E20" s="292">
        <f>P.C.!D81</f>
        <v>0</v>
      </c>
      <c r="F20" s="293">
        <f>P.C.!E81</f>
        <v>0</v>
      </c>
      <c r="G20" s="293">
        <f>P.C.!F81</f>
        <v>0</v>
      </c>
      <c r="H20" s="402">
        <f t="shared" si="7"/>
        <v>3737</v>
      </c>
      <c r="I20" s="299">
        <f>ROUND(IF(H20&lt;=P.C.!$C$4/P.C.!$C$7,'1 (2)'!G20,IF(AND('1 (2)'!H20&gt;=P.C.!$C$4/P.C.!$C$7,(P.C.!$C$4/P.C.!$C$7)-'1 (2)'!H19&gt;0),(P.C.!$C$4/P.C.!$C$7-'1 (2)'!H19),"0")),0)</f>
        <v>0</v>
      </c>
      <c r="J20" s="294">
        <f>F20*I20*P.C.!$C$5/1000</f>
        <v>0</v>
      </c>
      <c r="K20" s="295">
        <f>J20*P.C.!$C$6</f>
        <v>0</v>
      </c>
      <c r="L20" s="394">
        <f t="shared" si="0"/>
        <v>0</v>
      </c>
      <c r="M20" s="394">
        <f t="shared" si="3"/>
        <v>1868</v>
      </c>
      <c r="N20" s="299">
        <f>ROUND(IF(M20&lt;=P.C.!$C$4/P.C.!$C$7,'1 (2)'!L20,IF(AND('1 (2)'!M20&gt;=P.C.!$C$4/P.C.!$C$7,(P.C.!$C$4/P.C.!$C$7)-'1 (2)'!M19&gt;0),(P.C.!$C$4/P.C.!$C$7-'1 (2)'!M19),"0")),0)</f>
        <v>0</v>
      </c>
      <c r="O20" s="293">
        <f>$F20*N20*P.C.!$C$5/1000</f>
        <v>0</v>
      </c>
      <c r="P20" s="295">
        <f>O20*P.C.!$C$6</f>
        <v>0</v>
      </c>
      <c r="Q20" s="394">
        <f t="shared" si="1"/>
        <v>0</v>
      </c>
      <c r="R20" s="394">
        <f t="shared" si="4"/>
        <v>0</v>
      </c>
      <c r="S20" s="299">
        <f>ROUND(IF(R20&lt;=P.C.!$C$4/P.C.!$C$7,'1 (2)'!Q20,IF(AND('1 (2)'!R20&gt;=P.C.!$C$4/P.C.!$C$7,(P.C.!$C$4/P.C.!$C$7)-'1 (2)'!R19&gt;0),(P.C.!$C$4/P.C.!$C$7-'1 (2)'!R19),"0")),0)</f>
        <v>0</v>
      </c>
      <c r="T20" s="293">
        <f>$F20*S20*P.C.!$C$5/1000</f>
        <v>0</v>
      </c>
      <c r="U20" s="295">
        <f>T20*P.C.!$C$6</f>
        <v>0</v>
      </c>
      <c r="V20" s="394">
        <f t="shared" si="2"/>
        <v>0</v>
      </c>
      <c r="W20" s="394">
        <f t="shared" si="5"/>
        <v>0</v>
      </c>
      <c r="X20" s="302">
        <f>ROUND(IF(W20&lt;=P.C.!$C$4/P.C.!$C$7,'1 (2)'!V20,IF(AND('1 (2)'!W20&gt;=P.C.!$C$4/P.C.!$C$7,(P.C.!$C$4/P.C.!$C$7)-'1 (2)'!W19&gt;0),(P.C.!$C$4/P.C.!$C$7-'1 (2)'!W19),"0")),0)</f>
        <v>0</v>
      </c>
      <c r="Y20" s="293">
        <f>$F20*X20*P.C.!$C$5/1000</f>
        <v>0</v>
      </c>
      <c r="Z20" s="295">
        <f>Y20*P.C.!$C$6</f>
        <v>0</v>
      </c>
      <c r="AA20" s="394">
        <f>IF((V20-X20)=0,V20-X20,($I$29+$N$29+$S$29+$X$29)*-1+P.C.!$C$4)</f>
        <v>0</v>
      </c>
      <c r="AB20" s="394">
        <f t="shared" si="6"/>
        <v>0</v>
      </c>
      <c r="AC20" s="302">
        <f>ROUND(IF(AND(AA20&lt;=P.C.!$C$4/P.C.!$C$7,AA19+AA18+AA17&lt;P.C.!$C$4/P.C.!$C$7),AA20,IF(AND('1 (2)'!AA20&gt;P.C.!$C$4/P.C.!$C$7,P.C.!$C$4/P.C.!$C$7-'1 (2)'!AA19&gt;0),(P.C.!$C$4/P.C.!$C$7-'1 (2)'!AA19),"0")),0)</f>
        <v>0</v>
      </c>
      <c r="AD20" s="293">
        <f>$F20*AC20*P.C.!$C$5/1000</f>
        <v>0</v>
      </c>
      <c r="AE20" s="295">
        <f>AD20*P.C.!$C$6</f>
        <v>0</v>
      </c>
      <c r="AF20" s="288"/>
      <c r="AG20" s="60"/>
      <c r="AH20" s="60"/>
      <c r="AI20" s="58"/>
      <c r="AJ20" s="58"/>
      <c r="AK20" s="58"/>
      <c r="AL20" s="57"/>
    </row>
    <row r="21" spans="1:38" s="118" customFormat="1" ht="15" customHeight="1">
      <c r="B21" s="307"/>
      <c r="C21" s="297" t="str">
        <f>P.C.!B82</f>
        <v>-</v>
      </c>
      <c r="D21" s="338">
        <f>P.C.!C82</f>
        <v>0</v>
      </c>
      <c r="E21" s="298">
        <f>P.C.!D82</f>
        <v>0</v>
      </c>
      <c r="F21" s="299">
        <f>P.C.!E82</f>
        <v>0</v>
      </c>
      <c r="G21" s="299">
        <f>P.C.!F82</f>
        <v>0</v>
      </c>
      <c r="H21" s="402">
        <f t="shared" si="7"/>
        <v>3737</v>
      </c>
      <c r="I21" s="299">
        <f>ROUND(IF(H21&lt;=P.C.!$C$4/P.C.!$C$7,'1 (2)'!G21,IF(AND('1 (2)'!H21&gt;=P.C.!$C$4/P.C.!$C$7,(P.C.!$C$4/P.C.!$C$7)-'1 (2)'!H20&gt;0),(P.C.!$C$4/P.C.!$C$7-'1 (2)'!H20),"0")),0)</f>
        <v>0</v>
      </c>
      <c r="J21" s="300">
        <f>F21*I21*P.C.!$C$5/1000</f>
        <v>0</v>
      </c>
      <c r="K21" s="301">
        <f>J21*P.C.!$C$6</f>
        <v>0</v>
      </c>
      <c r="L21" s="394">
        <f t="shared" si="0"/>
        <v>0</v>
      </c>
      <c r="M21" s="394">
        <f t="shared" si="3"/>
        <v>1868</v>
      </c>
      <c r="N21" s="299">
        <f>ROUND(IF(M21&lt;=P.C.!$C$4/P.C.!$C$7,'1 (2)'!L21,IF(AND('1 (2)'!M21&gt;=P.C.!$C$4/P.C.!$C$7,(P.C.!$C$4/P.C.!$C$7)-'1 (2)'!M20&gt;0),(P.C.!$C$4/P.C.!$C$7-'1 (2)'!M20),"0")),0)</f>
        <v>0</v>
      </c>
      <c r="O21" s="299">
        <f>$F21*N21*P.C.!$C$5/1000</f>
        <v>0</v>
      </c>
      <c r="P21" s="301">
        <f>O21*P.C.!$C$6</f>
        <v>0</v>
      </c>
      <c r="Q21" s="394">
        <f t="shared" si="1"/>
        <v>0</v>
      </c>
      <c r="R21" s="394">
        <f t="shared" si="4"/>
        <v>0</v>
      </c>
      <c r="S21" s="299">
        <f>ROUND(IF(R21&lt;=P.C.!$C$4/P.C.!$C$7,'1 (2)'!Q21,IF(AND('1 (2)'!R21&gt;=P.C.!$C$4/P.C.!$C$7,(P.C.!$C$4/P.C.!$C$7)-'1 (2)'!R20&gt;0),(P.C.!$C$4/P.C.!$C$7-'1 (2)'!R20),"0")),0)</f>
        <v>0</v>
      </c>
      <c r="T21" s="299">
        <f>$F21*S21*P.C.!$C$5/1000</f>
        <v>0</v>
      </c>
      <c r="U21" s="301">
        <f>T21*P.C.!$C$6</f>
        <v>0</v>
      </c>
      <c r="V21" s="394">
        <f t="shared" si="2"/>
        <v>0</v>
      </c>
      <c r="W21" s="394">
        <f t="shared" si="5"/>
        <v>0</v>
      </c>
      <c r="X21" s="302">
        <f>ROUND(IF(W21&lt;=P.C.!$C$4/P.C.!$C$7,'1 (2)'!V21,IF(AND('1 (2)'!W21&gt;=P.C.!$C$4/P.C.!$C$7,(P.C.!$C$4/P.C.!$C$7)-'1 (2)'!W20&gt;0),(P.C.!$C$4/P.C.!$C$7-'1 (2)'!W20),"0")),0)</f>
        <v>0</v>
      </c>
      <c r="Y21" s="299">
        <f>$F21*X21*P.C.!$C$5/1000</f>
        <v>0</v>
      </c>
      <c r="Z21" s="301">
        <f>Y21*P.C.!$C$6</f>
        <v>0</v>
      </c>
      <c r="AA21" s="394">
        <f>IF((V21-X21)=0,V21-X21,($I$29+$N$29+$S$29+$X$29)*-1+P.C.!$C$4)</f>
        <v>0</v>
      </c>
      <c r="AB21" s="394">
        <f t="shared" si="6"/>
        <v>0</v>
      </c>
      <c r="AC21" s="302">
        <f>ROUND(IF(AND(AA21&lt;=P.C.!$C$4/P.C.!$C$7,AA20+AA19+AA18&lt;P.C.!$C$4/P.C.!$C$7),AA21,IF(AND('1 (2)'!AA21&gt;P.C.!$C$4/P.C.!$C$7,P.C.!$C$4/P.C.!$C$7-'1 (2)'!AA20&gt;0),(P.C.!$C$4/P.C.!$C$7-'1 (2)'!AA20),"0")),0)</f>
        <v>0</v>
      </c>
      <c r="AD21" s="299">
        <f>$F21*AC21*P.C.!$C$5/1000</f>
        <v>0</v>
      </c>
      <c r="AE21" s="301">
        <f>AD21*P.C.!$C$6</f>
        <v>0</v>
      </c>
      <c r="AF21" s="288"/>
      <c r="AG21" s="60"/>
      <c r="AH21" s="60"/>
      <c r="AI21" s="58"/>
      <c r="AJ21" s="58"/>
      <c r="AK21" s="58"/>
      <c r="AL21" s="57"/>
    </row>
    <row r="22" spans="1:38" ht="15" customHeight="1">
      <c r="A22" s="118"/>
      <c r="B22" s="306"/>
      <c r="C22" s="290" t="str">
        <f>P.C.!B83</f>
        <v>-</v>
      </c>
      <c r="D22" s="291">
        <f>P.C.!C83</f>
        <v>0</v>
      </c>
      <c r="E22" s="292">
        <f>P.C.!D83</f>
        <v>0</v>
      </c>
      <c r="F22" s="293">
        <f>P.C.!E83</f>
        <v>0</v>
      </c>
      <c r="G22" s="293">
        <f>P.C.!F83</f>
        <v>0</v>
      </c>
      <c r="H22" s="402">
        <f t="shared" si="7"/>
        <v>3737</v>
      </c>
      <c r="I22" s="299">
        <f>ROUND(IF(H22&lt;=P.C.!$C$4/P.C.!$C$7,'1 (2)'!G22,IF(AND('1 (2)'!H22&gt;=P.C.!$C$4/P.C.!$C$7,(P.C.!$C$4/P.C.!$C$7)-'1 (2)'!H21&gt;0),(P.C.!$C$4/P.C.!$C$7-'1 (2)'!H21),"0")),0)</f>
        <v>0</v>
      </c>
      <c r="J22" s="294">
        <f>F22*I22*P.C.!$C$5/1000</f>
        <v>0</v>
      </c>
      <c r="K22" s="295">
        <f>J22*P.C.!$C$6</f>
        <v>0</v>
      </c>
      <c r="L22" s="394">
        <f t="shared" si="0"/>
        <v>0</v>
      </c>
      <c r="M22" s="394">
        <f t="shared" si="3"/>
        <v>1868</v>
      </c>
      <c r="N22" s="299">
        <f>ROUND(IF(M22&lt;=P.C.!$C$4/P.C.!$C$7,'1 (2)'!L22,IF(AND('1 (2)'!M22&gt;=P.C.!$C$4/P.C.!$C$7,(P.C.!$C$4/P.C.!$C$7)-'1 (2)'!M21&gt;0),(P.C.!$C$4/P.C.!$C$7-'1 (2)'!M21),"0")),0)</f>
        <v>0</v>
      </c>
      <c r="O22" s="293">
        <f>$F22*N22*P.C.!$C$5/1000</f>
        <v>0</v>
      </c>
      <c r="P22" s="295">
        <f>O22*P.C.!$C$6</f>
        <v>0</v>
      </c>
      <c r="Q22" s="394">
        <f t="shared" si="1"/>
        <v>0</v>
      </c>
      <c r="R22" s="394">
        <f t="shared" si="4"/>
        <v>0</v>
      </c>
      <c r="S22" s="299">
        <f>ROUND(IF(R22&lt;=P.C.!$C$4/P.C.!$C$7,'1 (2)'!Q22,IF(AND('1 (2)'!R22&gt;=P.C.!$C$4/P.C.!$C$7,(P.C.!$C$4/P.C.!$C$7)-'1 (2)'!R21&gt;0),(P.C.!$C$4/P.C.!$C$7-'1 (2)'!R21),"0")),0)</f>
        <v>0</v>
      </c>
      <c r="T22" s="293">
        <f>$F22*S22*P.C.!$C$5/1000</f>
        <v>0</v>
      </c>
      <c r="U22" s="295">
        <f>T22*P.C.!$C$6</f>
        <v>0</v>
      </c>
      <c r="V22" s="394">
        <f t="shared" si="2"/>
        <v>0</v>
      </c>
      <c r="W22" s="394">
        <f t="shared" si="5"/>
        <v>0</v>
      </c>
      <c r="X22" s="302">
        <f>ROUND(IF(W22&lt;=P.C.!$C$4/P.C.!$C$7,'1 (2)'!V22,IF(AND('1 (2)'!W22&gt;=P.C.!$C$4/P.C.!$C$7,(P.C.!$C$4/P.C.!$C$7)-'1 (2)'!W21&gt;0),(P.C.!$C$4/P.C.!$C$7-'1 (2)'!W21),"0")),0)</f>
        <v>0</v>
      </c>
      <c r="Y22" s="293">
        <f>$F22*X22*P.C.!$C$5/1000</f>
        <v>0</v>
      </c>
      <c r="Z22" s="295">
        <f>Y22*P.C.!$C$6</f>
        <v>0</v>
      </c>
      <c r="AA22" s="394">
        <f>IF((V22-X22)=0,V22-X22,($I$29+$N$29+$S$29+$X$29)*-1+P.C.!$C$4)</f>
        <v>0</v>
      </c>
      <c r="AB22" s="394">
        <f t="shared" si="6"/>
        <v>0</v>
      </c>
      <c r="AC22" s="302">
        <f>ROUND(IF(AND(AA22&lt;=P.C.!$C$4/P.C.!$C$7,AA21+AA20+AA19&lt;P.C.!$C$4/P.C.!$C$7),AA22,IF(AND('1 (2)'!AA22&gt;P.C.!$C$4/P.C.!$C$7,P.C.!$C$4/P.C.!$C$7-'1 (2)'!AA21&gt;0),(P.C.!$C$4/P.C.!$C$7-'1 (2)'!AA21),"0")),0)</f>
        <v>0</v>
      </c>
      <c r="AD22" s="293">
        <f>$F22*AC22*P.C.!$C$5/1000</f>
        <v>0</v>
      </c>
      <c r="AE22" s="295">
        <f>AD22*P.C.!$C$6</f>
        <v>0</v>
      </c>
      <c r="AF22" s="288"/>
      <c r="AG22" s="60"/>
      <c r="AH22" s="60"/>
      <c r="AI22" s="58"/>
      <c r="AJ22" s="58"/>
      <c r="AK22" s="58"/>
      <c r="AL22" s="57"/>
    </row>
    <row r="23" spans="1:38" s="118" customFormat="1" ht="15" customHeight="1">
      <c r="B23" s="307"/>
      <c r="C23" s="297" t="str">
        <f>P.C.!B84</f>
        <v>-</v>
      </c>
      <c r="D23" s="338">
        <f>P.C.!C84</f>
        <v>0</v>
      </c>
      <c r="E23" s="298">
        <f>P.C.!D84</f>
        <v>0</v>
      </c>
      <c r="F23" s="299">
        <f>P.C.!E84</f>
        <v>0</v>
      </c>
      <c r="G23" s="299">
        <f>P.C.!F84</f>
        <v>0</v>
      </c>
      <c r="H23" s="402">
        <f t="shared" si="7"/>
        <v>3737</v>
      </c>
      <c r="I23" s="299">
        <f>ROUND(IF(H23&lt;=P.C.!$C$4/P.C.!$C$7,'1 (2)'!G23,IF(AND('1 (2)'!H23&gt;=P.C.!$C$4/P.C.!$C$7,(P.C.!$C$4/P.C.!$C$7)-'1 (2)'!H22&gt;0),(P.C.!$C$4/P.C.!$C$7-'1 (2)'!H22),"0")),0)</f>
        <v>0</v>
      </c>
      <c r="J23" s="300">
        <f>F23*I23*P.C.!$C$5/1000</f>
        <v>0</v>
      </c>
      <c r="K23" s="301">
        <f>J23*P.C.!$C$6</f>
        <v>0</v>
      </c>
      <c r="L23" s="394">
        <f t="shared" si="0"/>
        <v>0</v>
      </c>
      <c r="M23" s="394">
        <f t="shared" si="3"/>
        <v>1868</v>
      </c>
      <c r="N23" s="299">
        <f>ROUND(IF(M23&lt;=P.C.!$C$4/P.C.!$C$7,'1 (2)'!L23,IF(AND('1 (2)'!M23&gt;=P.C.!$C$4/P.C.!$C$7,(P.C.!$C$4/P.C.!$C$7)-'1 (2)'!M22&gt;0),(P.C.!$C$4/P.C.!$C$7-'1 (2)'!M22),"0")),0)</f>
        <v>0</v>
      </c>
      <c r="O23" s="299">
        <f>$F23*N23*P.C.!$C$5/1000</f>
        <v>0</v>
      </c>
      <c r="P23" s="301">
        <f>O23*P.C.!$C$6</f>
        <v>0</v>
      </c>
      <c r="Q23" s="394">
        <f t="shared" si="1"/>
        <v>0</v>
      </c>
      <c r="R23" s="394">
        <f t="shared" si="4"/>
        <v>0</v>
      </c>
      <c r="S23" s="299">
        <f>ROUND(IF(R23&lt;=P.C.!$C$4/P.C.!$C$7,'1 (2)'!Q23,IF(AND('1 (2)'!R23&gt;=P.C.!$C$4/P.C.!$C$7,(P.C.!$C$4/P.C.!$C$7)-'1 (2)'!R22&gt;0),(P.C.!$C$4/P.C.!$C$7-'1 (2)'!R22),"0")),0)</f>
        <v>0</v>
      </c>
      <c r="T23" s="299">
        <f>$F23*S23*P.C.!$C$5/1000</f>
        <v>0</v>
      </c>
      <c r="U23" s="301">
        <f>T23*P.C.!$C$6</f>
        <v>0</v>
      </c>
      <c r="V23" s="394">
        <f t="shared" si="2"/>
        <v>0</v>
      </c>
      <c r="W23" s="394">
        <f t="shared" si="5"/>
        <v>0</v>
      </c>
      <c r="X23" s="302">
        <f>ROUND(IF(W23&lt;=P.C.!$C$4/P.C.!$C$7,'1 (2)'!V23,IF(AND('1 (2)'!W23&gt;=P.C.!$C$4/P.C.!$C$7,(P.C.!$C$4/P.C.!$C$7)-'1 (2)'!W22&gt;0),(P.C.!$C$4/P.C.!$C$7-'1 (2)'!W22),"0")),0)</f>
        <v>0</v>
      </c>
      <c r="Y23" s="299">
        <f>$F23*X23*P.C.!$C$5/1000</f>
        <v>0</v>
      </c>
      <c r="Z23" s="301">
        <f>Y23*P.C.!$C$6</f>
        <v>0</v>
      </c>
      <c r="AA23" s="394">
        <f>IF((V23-X23)=0,V23-X23,($I$29+$N$29+$S$29+$X$29)*-1+P.C.!$C$4)</f>
        <v>0</v>
      </c>
      <c r="AB23" s="394">
        <f t="shared" si="6"/>
        <v>0</v>
      </c>
      <c r="AC23" s="302">
        <f>ROUND(IF(AND(AA23&lt;=P.C.!$C$4/P.C.!$C$7,AA22+AA21+AA20&lt;P.C.!$C$4/P.C.!$C$7),AA23,IF(AND('1 (2)'!AA23&gt;P.C.!$C$4/P.C.!$C$7,P.C.!$C$4/P.C.!$C$7-'1 (2)'!AA22&gt;0),(P.C.!$C$4/P.C.!$C$7-'1 (2)'!AA22),"0")),0)</f>
        <v>0</v>
      </c>
      <c r="AD23" s="299">
        <f>$F23*AC23*P.C.!$C$5/1000</f>
        <v>0</v>
      </c>
      <c r="AE23" s="301">
        <f>AD23*P.C.!$C$6</f>
        <v>0</v>
      </c>
      <c r="AF23" s="288"/>
      <c r="AG23" s="60"/>
      <c r="AH23" s="60"/>
      <c r="AI23" s="58"/>
      <c r="AJ23" s="58"/>
      <c r="AK23" s="58"/>
      <c r="AL23" s="57"/>
    </row>
    <row r="24" spans="1:38" ht="15" customHeight="1">
      <c r="A24" s="118"/>
      <c r="B24" s="306"/>
      <c r="C24" s="290" t="str">
        <f>P.C.!B85</f>
        <v>-</v>
      </c>
      <c r="D24" s="291">
        <f>P.C.!C85</f>
        <v>0</v>
      </c>
      <c r="E24" s="292">
        <f>P.C.!D85</f>
        <v>0</v>
      </c>
      <c r="F24" s="293">
        <f>P.C.!E85</f>
        <v>0</v>
      </c>
      <c r="G24" s="293">
        <f>P.C.!F85</f>
        <v>0</v>
      </c>
      <c r="H24" s="402">
        <f t="shared" si="7"/>
        <v>3737</v>
      </c>
      <c r="I24" s="299">
        <f>ROUND(IF(H24&lt;=P.C.!$C$4/P.C.!$C$7,'1 (2)'!G24,IF(AND('1 (2)'!H24&gt;=P.C.!$C$4/P.C.!$C$7,(P.C.!$C$4/P.C.!$C$7)-'1 (2)'!H23&gt;0),(P.C.!$C$4/P.C.!$C$7-'1 (2)'!H23),"0")),0)</f>
        <v>0</v>
      </c>
      <c r="J24" s="294">
        <f>F24*I24*P.C.!$C$5/1000</f>
        <v>0</v>
      </c>
      <c r="K24" s="295">
        <f>J24*P.C.!$C$6</f>
        <v>0</v>
      </c>
      <c r="L24" s="394">
        <f t="shared" si="0"/>
        <v>0</v>
      </c>
      <c r="M24" s="394">
        <f t="shared" si="3"/>
        <v>1868</v>
      </c>
      <c r="N24" s="299">
        <f>ROUND(IF(M24&lt;=P.C.!$C$4/P.C.!$C$7,'1 (2)'!L24,IF(AND('1 (2)'!M24&gt;=P.C.!$C$4/P.C.!$C$7,(P.C.!$C$4/P.C.!$C$7)-'1 (2)'!M23&gt;0),(P.C.!$C$4/P.C.!$C$7-'1 (2)'!M23),"0")),0)</f>
        <v>0</v>
      </c>
      <c r="O24" s="293">
        <f>$F24*N24*P.C.!$C$5/1000</f>
        <v>0</v>
      </c>
      <c r="P24" s="295">
        <f>O24*P.C.!$C$6</f>
        <v>0</v>
      </c>
      <c r="Q24" s="394">
        <f t="shared" si="1"/>
        <v>0</v>
      </c>
      <c r="R24" s="394">
        <f t="shared" si="4"/>
        <v>0</v>
      </c>
      <c r="S24" s="299">
        <f>ROUND(IF(R24&lt;=P.C.!$C$4/P.C.!$C$7,'1 (2)'!Q24,IF(AND('1 (2)'!R24&gt;=P.C.!$C$4/P.C.!$C$7,(P.C.!$C$4/P.C.!$C$7)-'1 (2)'!R23&gt;0),(P.C.!$C$4/P.C.!$C$7-'1 (2)'!R23),"0")),0)</f>
        <v>0</v>
      </c>
      <c r="T24" s="293">
        <f>$F24*S24*P.C.!$C$5/1000</f>
        <v>0</v>
      </c>
      <c r="U24" s="295">
        <f>T24*P.C.!$C$6</f>
        <v>0</v>
      </c>
      <c r="V24" s="394">
        <f t="shared" si="2"/>
        <v>0</v>
      </c>
      <c r="W24" s="394">
        <f t="shared" si="5"/>
        <v>0</v>
      </c>
      <c r="X24" s="302">
        <f>ROUND(IF(W24&lt;=P.C.!$C$4/P.C.!$C$7,'1 (2)'!V24,IF(AND('1 (2)'!W24&gt;=P.C.!$C$4/P.C.!$C$7,(P.C.!$C$4/P.C.!$C$7)-'1 (2)'!W23&gt;0),(P.C.!$C$4/P.C.!$C$7-'1 (2)'!W23),"0")),0)</f>
        <v>0</v>
      </c>
      <c r="Y24" s="293">
        <f>$F24*X24*P.C.!$C$5/1000</f>
        <v>0</v>
      </c>
      <c r="Z24" s="295">
        <f>Y24*P.C.!$C$6</f>
        <v>0</v>
      </c>
      <c r="AA24" s="394">
        <f>IF((V24-X24)=0,V24-X24,($I$29+$N$29+$S$29+$X$29)*-1+P.C.!$C$4)</f>
        <v>0</v>
      </c>
      <c r="AB24" s="394">
        <f t="shared" si="6"/>
        <v>0</v>
      </c>
      <c r="AC24" s="302">
        <f>ROUND(IF(AND(AA24&lt;=P.C.!$C$4/P.C.!$C$7,AA23+AA22+AA21&lt;P.C.!$C$4/P.C.!$C$7),AA24,IF(AND('1 (2)'!AA24&gt;P.C.!$C$4/P.C.!$C$7,P.C.!$C$4/P.C.!$C$7-'1 (2)'!AA23&gt;0),(P.C.!$C$4/P.C.!$C$7-'1 (2)'!AA23),"0")),0)</f>
        <v>0</v>
      </c>
      <c r="AD24" s="293">
        <f>$F24*AC24*P.C.!$C$5/1000</f>
        <v>0</v>
      </c>
      <c r="AE24" s="295">
        <f>AD24*P.C.!$C$6</f>
        <v>0</v>
      </c>
      <c r="AF24" s="288"/>
      <c r="AG24" s="60"/>
      <c r="AH24" s="60"/>
      <c r="AI24" s="58"/>
      <c r="AJ24" s="58"/>
      <c r="AK24" s="58"/>
      <c r="AL24" s="57"/>
    </row>
    <row r="25" spans="1:38" s="118" customFormat="1" ht="15" customHeight="1">
      <c r="B25" s="307"/>
      <c r="C25" s="297" t="str">
        <f>P.C.!B86</f>
        <v>-</v>
      </c>
      <c r="D25" s="338">
        <f>P.C.!C86</f>
        <v>0</v>
      </c>
      <c r="E25" s="298">
        <f>P.C.!D86</f>
        <v>0</v>
      </c>
      <c r="F25" s="299">
        <f>P.C.!E86</f>
        <v>0</v>
      </c>
      <c r="G25" s="299">
        <f>P.C.!F86</f>
        <v>0</v>
      </c>
      <c r="H25" s="402">
        <f t="shared" si="7"/>
        <v>3737</v>
      </c>
      <c r="I25" s="299">
        <f>ROUND(IF(H25&lt;=P.C.!$C$4/P.C.!$C$7,'1 (2)'!G25,IF(AND('1 (2)'!H25&gt;=P.C.!$C$4/P.C.!$C$7,(P.C.!$C$4/P.C.!$C$7)-'1 (2)'!H24&gt;0),(P.C.!$C$4/P.C.!$C$7-'1 (2)'!H24),"0")),0)</f>
        <v>0</v>
      </c>
      <c r="J25" s="300">
        <f>F25*I25*P.C.!$C$5/1000</f>
        <v>0</v>
      </c>
      <c r="K25" s="301">
        <f>J25*P.C.!$C$6</f>
        <v>0</v>
      </c>
      <c r="L25" s="394">
        <f t="shared" si="0"/>
        <v>0</v>
      </c>
      <c r="M25" s="394">
        <f t="shared" si="3"/>
        <v>1868</v>
      </c>
      <c r="N25" s="299">
        <f>ROUND(IF(M25&lt;=P.C.!$C$4/P.C.!$C$7,'1 (2)'!L25,IF(AND('1 (2)'!M25&gt;=P.C.!$C$4/P.C.!$C$7,(P.C.!$C$4/P.C.!$C$7)-'1 (2)'!M24&gt;0),(P.C.!$C$4/P.C.!$C$7-'1 (2)'!M24),"0")),0)</f>
        <v>0</v>
      </c>
      <c r="O25" s="299">
        <f>$F25*N25*P.C.!$C$5/1000</f>
        <v>0</v>
      </c>
      <c r="P25" s="301">
        <f>O25*P.C.!$C$6</f>
        <v>0</v>
      </c>
      <c r="Q25" s="394">
        <f t="shared" si="1"/>
        <v>0</v>
      </c>
      <c r="R25" s="394">
        <f t="shared" si="4"/>
        <v>0</v>
      </c>
      <c r="S25" s="299">
        <f>ROUND(IF(R25&lt;=P.C.!$C$4/P.C.!$C$7,'1 (2)'!Q25,IF(AND('1 (2)'!R25&gt;=P.C.!$C$4/P.C.!$C$7,(P.C.!$C$4/P.C.!$C$7)-'1 (2)'!R24&gt;0),(P.C.!$C$4/P.C.!$C$7-'1 (2)'!R24),"0")),0)</f>
        <v>0</v>
      </c>
      <c r="T25" s="299">
        <f>$F25*S25*P.C.!$C$5/1000</f>
        <v>0</v>
      </c>
      <c r="U25" s="301">
        <f>T25*P.C.!$C$6</f>
        <v>0</v>
      </c>
      <c r="V25" s="394">
        <f t="shared" si="2"/>
        <v>0</v>
      </c>
      <c r="W25" s="394">
        <f t="shared" si="5"/>
        <v>0</v>
      </c>
      <c r="X25" s="302">
        <f>ROUND(IF(W25&lt;=P.C.!$C$4/P.C.!$C$7,'1 (2)'!V25,IF(AND('1 (2)'!W25&gt;=P.C.!$C$4/P.C.!$C$7,(P.C.!$C$4/P.C.!$C$7)-'1 (2)'!W24&gt;0),(P.C.!$C$4/P.C.!$C$7-'1 (2)'!W24),"0")),0)</f>
        <v>0</v>
      </c>
      <c r="Y25" s="299">
        <f>$F25*X25*P.C.!$C$5/1000</f>
        <v>0</v>
      </c>
      <c r="Z25" s="301">
        <f>Y25*P.C.!$C$6</f>
        <v>0</v>
      </c>
      <c r="AA25" s="394">
        <f>IF((V25-X25)=0,V25-X25,($I$29+$N$29+$S$29+$X$29)*-1+P.C.!$C$4)</f>
        <v>0</v>
      </c>
      <c r="AB25" s="394">
        <f t="shared" si="6"/>
        <v>0</v>
      </c>
      <c r="AC25" s="302">
        <f>ROUND(IF(AND(AA25&lt;=P.C.!$C$4/P.C.!$C$7,AA24+AA23+AA22&lt;P.C.!$C$4/P.C.!$C$7),AA25,IF(AND('1 (2)'!AA25&gt;P.C.!$C$4/P.C.!$C$7,P.C.!$C$4/P.C.!$C$7-'1 (2)'!AA24&gt;0),(P.C.!$C$4/P.C.!$C$7-'1 (2)'!AA24),"0")),0)</f>
        <v>0</v>
      </c>
      <c r="AD25" s="299">
        <f>$F25*AC25*P.C.!$C$5/1000</f>
        <v>0</v>
      </c>
      <c r="AE25" s="301">
        <f>AD25*P.C.!$C$6</f>
        <v>0</v>
      </c>
      <c r="AF25" s="288"/>
      <c r="AG25" s="60"/>
      <c r="AH25" s="60"/>
      <c r="AI25" s="58"/>
      <c r="AJ25" s="58"/>
      <c r="AK25" s="58"/>
      <c r="AL25" s="57"/>
    </row>
    <row r="26" spans="1:38" ht="15" customHeight="1">
      <c r="A26" s="118"/>
      <c r="B26" s="306"/>
      <c r="C26" s="290" t="str">
        <f>P.C.!B87</f>
        <v>-</v>
      </c>
      <c r="D26" s="291">
        <f>P.C.!C87</f>
        <v>0</v>
      </c>
      <c r="E26" s="292">
        <f>P.C.!D87</f>
        <v>0</v>
      </c>
      <c r="F26" s="293">
        <f>P.C.!E87</f>
        <v>0</v>
      </c>
      <c r="G26" s="293">
        <f>P.C.!F87</f>
        <v>0</v>
      </c>
      <c r="H26" s="402">
        <f t="shared" si="7"/>
        <v>3737</v>
      </c>
      <c r="I26" s="299">
        <f>ROUND(IF(H26&lt;=P.C.!$C$4/P.C.!$C$7,'1 (2)'!G26,IF(AND('1 (2)'!H26&gt;=P.C.!$C$4/P.C.!$C$7,(P.C.!$C$4/P.C.!$C$7)-'1 (2)'!H25&gt;0),(P.C.!$C$4/P.C.!$C$7-'1 (2)'!H25),"0")),0)</f>
        <v>0</v>
      </c>
      <c r="J26" s="294">
        <f>F26*I26*P.C.!$C$5/1000</f>
        <v>0</v>
      </c>
      <c r="K26" s="295">
        <f>J26*P.C.!$C$6</f>
        <v>0</v>
      </c>
      <c r="L26" s="394">
        <f t="shared" si="0"/>
        <v>0</v>
      </c>
      <c r="M26" s="394">
        <f t="shared" si="3"/>
        <v>1868</v>
      </c>
      <c r="N26" s="299">
        <f>ROUND(IF(M26&lt;=P.C.!$C$4/P.C.!$C$7,'1 (2)'!L26,IF(AND('1 (2)'!M26&gt;=P.C.!$C$4/P.C.!$C$7,(P.C.!$C$4/P.C.!$C$7)-'1 (2)'!M25&gt;0),(P.C.!$C$4/P.C.!$C$7-'1 (2)'!M25),"0")),0)</f>
        <v>0</v>
      </c>
      <c r="O26" s="293">
        <f>$F26*N26*P.C.!$C$5/1000</f>
        <v>0</v>
      </c>
      <c r="P26" s="295">
        <f>O26*P.C.!$C$6</f>
        <v>0</v>
      </c>
      <c r="Q26" s="394">
        <f t="shared" si="1"/>
        <v>0</v>
      </c>
      <c r="R26" s="394">
        <f t="shared" si="4"/>
        <v>0</v>
      </c>
      <c r="S26" s="299">
        <f>ROUND(IF(R26&lt;=P.C.!$C$4/P.C.!$C$7,'1 (2)'!Q26,IF(AND('1 (2)'!R26&gt;=P.C.!$C$4/P.C.!$C$7,(P.C.!$C$4/P.C.!$C$7)-'1 (2)'!R25&gt;0),(P.C.!$C$4/P.C.!$C$7-'1 (2)'!R25),"0")),0)</f>
        <v>0</v>
      </c>
      <c r="T26" s="293">
        <f>$F26*S26*P.C.!$C$5/1000</f>
        <v>0</v>
      </c>
      <c r="U26" s="295">
        <f>T26*P.C.!$C$6</f>
        <v>0</v>
      </c>
      <c r="V26" s="394">
        <f t="shared" si="2"/>
        <v>0</v>
      </c>
      <c r="W26" s="394">
        <f t="shared" si="5"/>
        <v>0</v>
      </c>
      <c r="X26" s="302">
        <f>ROUND(IF(W26&lt;=P.C.!$C$4/P.C.!$C$7,'1 (2)'!V26,IF(AND('1 (2)'!W26&gt;=P.C.!$C$4/P.C.!$C$7,(P.C.!$C$4/P.C.!$C$7)-'1 (2)'!W25&gt;0),(P.C.!$C$4/P.C.!$C$7-'1 (2)'!W25),"0")),0)</f>
        <v>0</v>
      </c>
      <c r="Y26" s="293">
        <f>$F26*X26*P.C.!$C$5/1000</f>
        <v>0</v>
      </c>
      <c r="Z26" s="295">
        <f>Y26*P.C.!$C$6</f>
        <v>0</v>
      </c>
      <c r="AA26" s="394">
        <f>IF((V26-X26)=0,V26-X26,($I$29+$N$29+$S$29+$X$29)*-1+P.C.!$C$4)</f>
        <v>0</v>
      </c>
      <c r="AB26" s="394">
        <f t="shared" si="6"/>
        <v>0</v>
      </c>
      <c r="AC26" s="302">
        <f>ROUND(IF(AND(AA26&lt;=P.C.!$C$4/P.C.!$C$7,AA25+AA24+AA23&lt;P.C.!$C$4/P.C.!$C$7),AA26,IF(AND('1 (2)'!AA26&gt;P.C.!$C$4/P.C.!$C$7,P.C.!$C$4/P.C.!$C$7-'1 (2)'!AA25&gt;0),(P.C.!$C$4/P.C.!$C$7-'1 (2)'!AA25),"0")),0)</f>
        <v>0</v>
      </c>
      <c r="AD26" s="293">
        <f>$F26*AC26*P.C.!$C$5/1000</f>
        <v>0</v>
      </c>
      <c r="AE26" s="295">
        <f>AD26*P.C.!$C$6</f>
        <v>0</v>
      </c>
      <c r="AF26" s="288"/>
      <c r="AG26" s="60"/>
      <c r="AH26" s="60"/>
      <c r="AI26" s="58"/>
      <c r="AJ26" s="58"/>
      <c r="AK26" s="58"/>
      <c r="AL26" s="57"/>
    </row>
    <row r="27" spans="1:38" s="118" customFormat="1" ht="15" customHeight="1">
      <c r="B27" s="307"/>
      <c r="C27" s="297" t="str">
        <f>P.C.!B88</f>
        <v>-</v>
      </c>
      <c r="D27" s="338">
        <f>P.C.!C88</f>
        <v>0</v>
      </c>
      <c r="E27" s="298">
        <f>P.C.!D88</f>
        <v>0</v>
      </c>
      <c r="F27" s="299">
        <f>P.C.!E88</f>
        <v>0</v>
      </c>
      <c r="G27" s="299">
        <f>P.C.!F88</f>
        <v>0</v>
      </c>
      <c r="H27" s="402">
        <f t="shared" si="7"/>
        <v>3737</v>
      </c>
      <c r="I27" s="299">
        <f>ROUND(IF(H27&lt;=P.C.!$C$4/P.C.!$C$7,'1 (2)'!G27,IF(AND('1 (2)'!H27&gt;=P.C.!$C$4/P.C.!$C$7,(P.C.!$C$4/P.C.!$C$7)-'1 (2)'!H26&gt;0),(P.C.!$C$4/P.C.!$C$7-'1 (2)'!H26),"0")),0)</f>
        <v>0</v>
      </c>
      <c r="J27" s="300">
        <f>F27*I27*P.C.!$C$5/1000</f>
        <v>0</v>
      </c>
      <c r="K27" s="301">
        <f>J27*P.C.!$C$6</f>
        <v>0</v>
      </c>
      <c r="L27" s="394">
        <f t="shared" si="0"/>
        <v>0</v>
      </c>
      <c r="M27" s="394">
        <f t="shared" si="3"/>
        <v>1868</v>
      </c>
      <c r="N27" s="299">
        <f>ROUND(IF(M27&lt;=P.C.!$C$4/P.C.!$C$7,'1 (2)'!L27,IF(AND('1 (2)'!M27&gt;=P.C.!$C$4/P.C.!$C$7,(P.C.!$C$4/P.C.!$C$7)-'1 (2)'!M26&gt;0),(P.C.!$C$4/P.C.!$C$7-'1 (2)'!M26),"0")),0)</f>
        <v>0</v>
      </c>
      <c r="O27" s="299">
        <f>$F27*N27*P.C.!$C$5/1000</f>
        <v>0</v>
      </c>
      <c r="P27" s="301">
        <f>O27*P.C.!$C$6</f>
        <v>0</v>
      </c>
      <c r="Q27" s="394">
        <f t="shared" si="1"/>
        <v>0</v>
      </c>
      <c r="R27" s="394">
        <f t="shared" si="4"/>
        <v>0</v>
      </c>
      <c r="S27" s="299">
        <f>ROUND(IF(R27&lt;=P.C.!$C$4/P.C.!$C$7,'1 (2)'!Q27,IF(AND('1 (2)'!R27&gt;=P.C.!$C$4/P.C.!$C$7,(P.C.!$C$4/P.C.!$C$7)-'1 (2)'!R26&gt;0),(P.C.!$C$4/P.C.!$C$7-'1 (2)'!R26),"0")),0)</f>
        <v>0</v>
      </c>
      <c r="T27" s="299">
        <f>$F27*S27*P.C.!$C$5/1000</f>
        <v>0</v>
      </c>
      <c r="U27" s="301">
        <f>T27*P.C.!$C$6</f>
        <v>0</v>
      </c>
      <c r="V27" s="394">
        <f t="shared" si="2"/>
        <v>0</v>
      </c>
      <c r="W27" s="394">
        <f t="shared" si="5"/>
        <v>0</v>
      </c>
      <c r="X27" s="302">
        <f>ROUND(IF(W27&lt;=P.C.!$C$4/P.C.!$C$7,'1 (2)'!V27,IF(AND('1 (2)'!W27&gt;=P.C.!$C$4/P.C.!$C$7,(P.C.!$C$4/P.C.!$C$7)-'1 (2)'!W26&gt;0),(P.C.!$C$4/P.C.!$C$7-'1 (2)'!W26),"0")),0)</f>
        <v>0</v>
      </c>
      <c r="Y27" s="299">
        <f>$F27*X27*P.C.!$C$5/1000</f>
        <v>0</v>
      </c>
      <c r="Z27" s="301">
        <f>Y27*P.C.!$C$6</f>
        <v>0</v>
      </c>
      <c r="AA27" s="394">
        <f>IF((V27-X27)=0,V27-X27,($I$29+$N$29+$S$29+$X$29)*-1+P.C.!$C$4)</f>
        <v>0</v>
      </c>
      <c r="AB27" s="394">
        <f t="shared" si="6"/>
        <v>0</v>
      </c>
      <c r="AC27" s="302">
        <f>ROUND(IF(AND(AA27&lt;=P.C.!$C$4/P.C.!$C$7,AA26+AA25+AA24&lt;P.C.!$C$4/P.C.!$C$7),AA27,IF(AND('1 (2)'!AA27&gt;P.C.!$C$4/P.C.!$C$7,P.C.!$C$4/P.C.!$C$7-'1 (2)'!AA26&gt;0),(P.C.!$C$4/P.C.!$C$7-'1 (2)'!AA26),"0")),0)</f>
        <v>0</v>
      </c>
      <c r="AD27" s="299">
        <f>$F27*AC27*P.C.!$C$5/1000</f>
        <v>0</v>
      </c>
      <c r="AE27" s="301">
        <f>AD27*P.C.!$C$6</f>
        <v>0</v>
      </c>
      <c r="AF27" s="288"/>
      <c r="AG27" s="60"/>
      <c r="AH27" s="60"/>
      <c r="AI27" s="58"/>
      <c r="AJ27" s="58"/>
      <c r="AK27" s="58"/>
      <c r="AL27" s="57"/>
    </row>
    <row r="28" spans="1:38" ht="15" customHeight="1">
      <c r="A28" s="118"/>
      <c r="B28" s="308" t="s">
        <v>268</v>
      </c>
      <c r="C28" s="290" t="str">
        <f>P.C.!B89</f>
        <v>Pontos Reprimidos</v>
      </c>
      <c r="D28" s="291">
        <f>P.C.!C89</f>
        <v>247.33090714476853</v>
      </c>
      <c r="E28" s="292">
        <f>P.C.!D89</f>
        <v>0</v>
      </c>
      <c r="F28" s="293">
        <f>P.C.!E89</f>
        <v>247.33090714476853</v>
      </c>
      <c r="G28" s="293">
        <f>P.C.!F89</f>
        <v>0</v>
      </c>
      <c r="H28" s="402">
        <f t="shared" si="7"/>
        <v>3737</v>
      </c>
      <c r="I28" s="299">
        <f>ROUND(IF(H28&lt;=P.C.!$C$4/P.C.!$C$7,'1 (2)'!G28,IF(AND('1 (2)'!H28&gt;=P.C.!$C$4/P.C.!$C$7,(P.C.!$C$4/P.C.!$C$7)-'1 (2)'!H27&gt;0),(P.C.!$C$4/P.C.!$C$7-'1 (2)'!H27),"0")),0)</f>
        <v>0</v>
      </c>
      <c r="J28" s="294">
        <f>F28*I28*P.C.!$C$5/1000</f>
        <v>0</v>
      </c>
      <c r="K28" s="295">
        <f>J28*P.C.!$C$6</f>
        <v>0</v>
      </c>
      <c r="L28" s="394">
        <f t="shared" si="0"/>
        <v>0</v>
      </c>
      <c r="M28" s="394">
        <f t="shared" si="3"/>
        <v>1868</v>
      </c>
      <c r="N28" s="299">
        <f>ROUND(IF(M28&lt;=P.C.!$C$4/P.C.!$C$7,'1 (2)'!L28,IF(AND('1 (2)'!M28&gt;=P.C.!$C$4/P.C.!$C$7,(P.C.!$C$4/P.C.!$C$7)-'1 (2)'!M27&gt;0),(P.C.!$C$4/P.C.!$C$7-'1 (2)'!M27),"0")),0)</f>
        <v>0</v>
      </c>
      <c r="O28" s="293">
        <f>$F28*N28*P.C.!$C$5/1000</f>
        <v>0</v>
      </c>
      <c r="P28" s="295">
        <f>O28*P.C.!$C$6</f>
        <v>0</v>
      </c>
      <c r="Q28" s="394">
        <f t="shared" si="1"/>
        <v>0</v>
      </c>
      <c r="R28" s="394">
        <f t="shared" si="4"/>
        <v>0</v>
      </c>
      <c r="S28" s="299">
        <f>ROUND(IF(R28&lt;=P.C.!$C$4/P.C.!$C$7,'1 (2)'!Q28,IF(AND('1 (2)'!R28&gt;=P.C.!$C$4/P.C.!$C$7,(P.C.!$C$4/P.C.!$C$7)-'1 (2)'!R27&gt;0),(P.C.!$C$4/P.C.!$C$7-'1 (2)'!R27),"0")),0)</f>
        <v>0</v>
      </c>
      <c r="T28" s="293">
        <f>$F28*S28*P.C.!$C$5/1000</f>
        <v>0</v>
      </c>
      <c r="U28" s="295">
        <f>T28*P.C.!$C$6</f>
        <v>0</v>
      </c>
      <c r="V28" s="394">
        <f t="shared" si="2"/>
        <v>0</v>
      </c>
      <c r="W28" s="394">
        <f t="shared" si="5"/>
        <v>0</v>
      </c>
      <c r="X28" s="302">
        <f>ROUND(IF(W28&lt;=P.C.!$C$4/P.C.!$C$7,'1 (2)'!V28,IF(AND('1 (2)'!W28&gt;=P.C.!$C$4/P.C.!$C$7,(P.C.!$C$4/P.C.!$C$7)-'1 (2)'!W27&gt;0),(P.C.!$C$4/P.C.!$C$7-'1 (2)'!W27),"0")),0)</f>
        <v>0</v>
      </c>
      <c r="Y28" s="293">
        <f>$F28*X28*P.C.!$C$5/1000</f>
        <v>0</v>
      </c>
      <c r="Z28" s="295">
        <f>Y28*P.C.!$C$6</f>
        <v>0</v>
      </c>
      <c r="AA28" s="394">
        <f>IF((V28-X28)=0,V28-X28,($I$29+$N$29+$S$29+$X$29)*-1+P.C.!$C$4)</f>
        <v>0</v>
      </c>
      <c r="AB28" s="394">
        <f t="shared" si="6"/>
        <v>0</v>
      </c>
      <c r="AC28" s="302">
        <f>ROUND(IF(AND(AA28&lt;=P.C.!$C$4/P.C.!$C$7,AA27+AA26+AA25&lt;P.C.!$C$4/P.C.!$C$7),AA28,IF(AND('1 (2)'!AA28&gt;P.C.!$C$4/P.C.!$C$7,P.C.!$C$4/P.C.!$C$7-'1 (2)'!AA27&gt;0),(P.C.!$C$4/P.C.!$C$7-'1 (2)'!AA27),"0")),0)</f>
        <v>0</v>
      </c>
      <c r="AD28" s="293">
        <f>$F28*AC28*P.C.!$C$5/1000</f>
        <v>0</v>
      </c>
      <c r="AE28" s="295">
        <f>AD28*P.C.!$C$6</f>
        <v>0</v>
      </c>
      <c r="AF28" s="288"/>
      <c r="AG28" s="60"/>
      <c r="AH28" s="60"/>
      <c r="AI28" s="58"/>
      <c r="AJ28" s="58"/>
      <c r="AK28" s="58"/>
      <c r="AL28" s="57"/>
    </row>
    <row r="29" spans="1:38" ht="30" customHeight="1" thickBot="1">
      <c r="A29" s="118"/>
      <c r="B29" s="821" t="s">
        <v>288</v>
      </c>
      <c r="C29" s="822"/>
      <c r="D29" s="822"/>
      <c r="E29" s="822"/>
      <c r="F29" s="822"/>
      <c r="G29" s="313">
        <f>SUM(G6:G28)</f>
        <v>3737</v>
      </c>
      <c r="H29" s="404"/>
      <c r="I29" s="313">
        <f>ROUNDUP(SUM(I6:I28),0)</f>
        <v>1869</v>
      </c>
      <c r="J29" s="313">
        <f t="shared" ref="J29:AE29" si="8">SUM(J6:J28)</f>
        <v>2194365.7036799998</v>
      </c>
      <c r="K29" s="314">
        <f t="shared" si="8"/>
        <v>568011.56239756802</v>
      </c>
      <c r="L29" s="395"/>
      <c r="M29" s="395"/>
      <c r="N29" s="313">
        <f>ROUNDUP(SUM(N6:N28),0)</f>
        <v>1868</v>
      </c>
      <c r="O29" s="313">
        <f t="shared" si="8"/>
        <v>1692028.3392</v>
      </c>
      <c r="P29" s="314">
        <f t="shared" si="8"/>
        <v>437981.53560192004</v>
      </c>
      <c r="Q29" s="395"/>
      <c r="R29" s="395"/>
      <c r="S29" s="313">
        <f>ROUNDUP(SUM(S6:S28),0)</f>
        <v>0</v>
      </c>
      <c r="T29" s="313">
        <f t="shared" si="8"/>
        <v>0</v>
      </c>
      <c r="U29" s="314">
        <f t="shared" si="8"/>
        <v>0</v>
      </c>
      <c r="V29" s="395"/>
      <c r="W29" s="395"/>
      <c r="X29" s="313">
        <f>ROUNDUP(SUM(X6:X28),0)</f>
        <v>0</v>
      </c>
      <c r="Y29" s="313">
        <f t="shared" si="8"/>
        <v>0</v>
      </c>
      <c r="Z29" s="314">
        <f t="shared" si="8"/>
        <v>0</v>
      </c>
      <c r="AA29" s="395"/>
      <c r="AB29" s="395"/>
      <c r="AC29" s="313">
        <f t="shared" si="8"/>
        <v>0</v>
      </c>
      <c r="AD29" s="313">
        <f t="shared" si="8"/>
        <v>0</v>
      </c>
      <c r="AE29" s="314">
        <f t="shared" si="8"/>
        <v>0</v>
      </c>
      <c r="AF29" s="61"/>
      <c r="AG29" s="60"/>
      <c r="AH29" s="60"/>
      <c r="AI29" s="58"/>
      <c r="AJ29" s="58"/>
      <c r="AK29" s="58"/>
      <c r="AL29" s="57"/>
    </row>
    <row r="30" spans="1:38" ht="15.75" customHeight="1">
      <c r="A30" s="118"/>
      <c r="B30" s="62"/>
      <c r="C30" s="62"/>
      <c r="D30" s="62"/>
      <c r="E30" s="62"/>
      <c r="F30" s="62"/>
      <c r="G30" s="62"/>
      <c r="H30" s="396"/>
      <c r="I30" s="62"/>
      <c r="J30" s="62"/>
      <c r="K30" s="62"/>
      <c r="L30" s="396"/>
      <c r="M30" s="396"/>
      <c r="N30" s="62"/>
      <c r="O30" s="62"/>
      <c r="P30" s="62"/>
      <c r="Q30" s="396"/>
      <c r="R30" s="396"/>
      <c r="S30" s="62"/>
      <c r="T30" s="62"/>
      <c r="U30" s="62"/>
      <c r="V30" s="396"/>
      <c r="W30" s="396"/>
      <c r="X30" s="62"/>
      <c r="Y30" s="62"/>
      <c r="Z30" s="62"/>
      <c r="AA30" s="396"/>
      <c r="AB30" s="396"/>
      <c r="AC30" s="62"/>
      <c r="AD30" s="62"/>
      <c r="AE30" s="62"/>
      <c r="AF30" s="61"/>
      <c r="AG30" s="60"/>
      <c r="AH30" s="60"/>
      <c r="AI30" s="58"/>
      <c r="AJ30" s="58"/>
      <c r="AK30" s="58"/>
      <c r="AL30" s="57"/>
    </row>
    <row r="31" spans="1:38" s="118" customFormat="1" ht="15.75" customHeight="1">
      <c r="B31" s="289"/>
      <c r="C31" s="289"/>
      <c r="D31" s="289"/>
      <c r="E31" s="289"/>
      <c r="F31" s="289"/>
      <c r="G31" s="289"/>
      <c r="H31" s="396"/>
      <c r="I31" s="289"/>
      <c r="J31" s="289"/>
      <c r="K31" s="289"/>
      <c r="L31" s="396"/>
      <c r="M31" s="396"/>
      <c r="N31" s="289"/>
      <c r="O31" s="289"/>
      <c r="P31" s="289"/>
      <c r="Q31" s="396"/>
      <c r="R31" s="396"/>
      <c r="S31" s="289"/>
      <c r="T31" s="289"/>
      <c r="U31" s="289"/>
      <c r="V31" s="396"/>
      <c r="W31" s="396"/>
      <c r="X31" s="289"/>
      <c r="Y31" s="289"/>
      <c r="Z31" s="289"/>
      <c r="AA31" s="396"/>
      <c r="AB31" s="396"/>
      <c r="AC31" s="289"/>
      <c r="AD31" s="289"/>
      <c r="AE31" s="289"/>
      <c r="AF31" s="288"/>
      <c r="AG31" s="60"/>
      <c r="AH31" s="60"/>
      <c r="AI31" s="58"/>
      <c r="AJ31" s="58"/>
      <c r="AK31" s="58"/>
      <c r="AL31" s="57"/>
    </row>
    <row r="32" spans="1:38" s="118" customFormat="1" ht="15.75" customHeight="1">
      <c r="B32" s="289"/>
      <c r="C32" s="289"/>
      <c r="D32" s="791"/>
      <c r="E32" s="791"/>
      <c r="F32" s="791"/>
      <c r="G32" s="289"/>
      <c r="H32" s="396"/>
      <c r="I32" s="289"/>
      <c r="J32" s="289"/>
      <c r="K32" s="289"/>
      <c r="L32" s="396"/>
      <c r="M32" s="396"/>
      <c r="N32" s="289"/>
      <c r="O32" s="289"/>
      <c r="P32" s="289"/>
      <c r="Q32" s="396"/>
      <c r="R32" s="396"/>
      <c r="S32" s="289"/>
      <c r="T32" s="289"/>
      <c r="U32" s="289"/>
      <c r="V32" s="396"/>
      <c r="W32" s="396"/>
      <c r="X32" s="289"/>
      <c r="Y32" s="289"/>
      <c r="Z32" s="289"/>
      <c r="AA32" s="396"/>
      <c r="AB32" s="396"/>
      <c r="AC32" s="289"/>
      <c r="AD32" s="289"/>
      <c r="AE32" s="289"/>
      <c r="AF32" s="288"/>
      <c r="AG32" s="60"/>
      <c r="AH32" s="60"/>
      <c r="AI32" s="58"/>
      <c r="AJ32" s="58"/>
      <c r="AK32" s="58"/>
      <c r="AL32" s="57"/>
    </row>
    <row r="33" spans="2:38" s="118" customFormat="1" ht="15.75" customHeight="1">
      <c r="B33" s="70"/>
      <c r="C33" s="70"/>
      <c r="D33" s="791"/>
      <c r="E33" s="791"/>
      <c r="F33" s="791"/>
      <c r="G33" s="70"/>
      <c r="H33" s="397"/>
      <c r="I33" s="70"/>
      <c r="J33" s="70"/>
      <c r="K33" s="70"/>
      <c r="L33" s="397"/>
      <c r="M33" s="397"/>
      <c r="N33" s="70"/>
      <c r="O33" s="70"/>
      <c r="P33" s="70"/>
      <c r="Q33" s="397"/>
      <c r="R33" s="397"/>
      <c r="S33" s="70"/>
      <c r="T33" s="70"/>
      <c r="U33" s="70"/>
      <c r="V33" s="397"/>
      <c r="W33" s="397"/>
      <c r="X33" s="70"/>
      <c r="Y33" s="70"/>
      <c r="Z33" s="70"/>
      <c r="AA33" s="397"/>
      <c r="AB33" s="397"/>
      <c r="AC33" s="70"/>
      <c r="AD33" s="70"/>
      <c r="AE33" s="70"/>
      <c r="AF33" s="310"/>
      <c r="AG33" s="58"/>
      <c r="AH33" s="58"/>
      <c r="AI33" s="58"/>
      <c r="AJ33" s="58"/>
      <c r="AK33" s="58"/>
      <c r="AL33" s="57"/>
    </row>
    <row r="34" spans="2:38" s="118" customFormat="1" ht="15.75" customHeight="1">
      <c r="B34" s="70"/>
      <c r="C34" s="70"/>
      <c r="D34" s="70"/>
      <c r="E34" s="70"/>
      <c r="F34" s="70"/>
      <c r="G34" s="70"/>
      <c r="H34" s="397"/>
      <c r="I34" s="70"/>
      <c r="J34" s="70"/>
      <c r="K34" s="70"/>
      <c r="L34" s="397"/>
      <c r="M34" s="397"/>
      <c r="N34" s="70"/>
      <c r="O34" s="70"/>
      <c r="P34" s="70"/>
      <c r="Q34" s="397"/>
      <c r="R34" s="397"/>
      <c r="S34" s="70"/>
      <c r="T34" s="70"/>
      <c r="U34" s="70"/>
      <c r="V34" s="397"/>
      <c r="W34" s="397"/>
      <c r="X34" s="70"/>
      <c r="Y34" s="70"/>
      <c r="Z34" s="70"/>
      <c r="AA34" s="397"/>
      <c r="AB34" s="397"/>
      <c r="AC34" s="70"/>
      <c r="AD34" s="70"/>
      <c r="AE34" s="70"/>
      <c r="AF34" s="310"/>
      <c r="AG34" s="58"/>
      <c r="AH34" s="58"/>
      <c r="AI34" s="58"/>
      <c r="AJ34" s="58"/>
      <c r="AK34" s="58"/>
      <c r="AL34" s="57"/>
    </row>
    <row r="35" spans="2:38" s="118" customFormat="1" ht="15.75" customHeight="1">
      <c r="B35" s="70"/>
      <c r="C35" s="70"/>
      <c r="D35" s="70"/>
      <c r="E35" s="70"/>
      <c r="F35" s="70"/>
      <c r="G35" s="70"/>
      <c r="H35" s="397"/>
      <c r="I35" s="70"/>
      <c r="J35" s="70"/>
      <c r="K35" s="70"/>
      <c r="L35" s="397"/>
      <c r="M35" s="397"/>
      <c r="N35" s="70"/>
      <c r="O35" s="70"/>
      <c r="P35" s="70"/>
      <c r="Q35" s="397"/>
      <c r="R35" s="397"/>
      <c r="S35" s="70"/>
      <c r="T35" s="70"/>
      <c r="U35" s="70"/>
      <c r="V35" s="397"/>
      <c r="W35" s="397"/>
      <c r="X35" s="70"/>
      <c r="Y35" s="70"/>
      <c r="Z35" s="70"/>
      <c r="AA35" s="397"/>
      <c r="AB35" s="397"/>
      <c r="AC35" s="70"/>
      <c r="AD35" s="70"/>
      <c r="AE35" s="70"/>
      <c r="AF35" s="310"/>
      <c r="AG35" s="58"/>
      <c r="AH35" s="58"/>
      <c r="AI35" s="58"/>
      <c r="AJ35" s="58"/>
      <c r="AK35" s="58"/>
      <c r="AL35" s="57"/>
    </row>
    <row r="36" spans="2:38" s="118" customFormat="1" ht="15.75" customHeight="1">
      <c r="B36" s="70"/>
      <c r="C36" s="70"/>
      <c r="D36" s="70"/>
      <c r="E36" s="70"/>
      <c r="F36" s="70"/>
      <c r="G36" s="70"/>
      <c r="H36" s="397"/>
      <c r="I36" s="70"/>
      <c r="J36" s="70"/>
      <c r="K36" s="70"/>
      <c r="L36" s="397"/>
      <c r="M36" s="397"/>
      <c r="N36" s="70"/>
      <c r="O36" s="70"/>
      <c r="P36" s="70"/>
      <c r="Q36" s="397"/>
      <c r="R36" s="397"/>
      <c r="S36" s="70"/>
      <c r="T36" s="70"/>
      <c r="U36" s="70"/>
      <c r="V36" s="397"/>
      <c r="W36" s="397"/>
      <c r="X36" s="70"/>
      <c r="Y36" s="70"/>
      <c r="Z36" s="70"/>
      <c r="AA36" s="397"/>
      <c r="AB36" s="397"/>
      <c r="AC36" s="70"/>
      <c r="AD36" s="70"/>
      <c r="AE36" s="70"/>
      <c r="AF36" s="310"/>
      <c r="AG36" s="58"/>
      <c r="AH36" s="58"/>
      <c r="AI36" s="58"/>
      <c r="AJ36" s="58"/>
      <c r="AK36" s="58"/>
      <c r="AL36" s="57"/>
    </row>
    <row r="37" spans="2:38" s="118" customFormat="1" ht="15.75" customHeight="1">
      <c r="B37" s="70"/>
      <c r="C37" s="70"/>
      <c r="D37" s="70"/>
      <c r="E37" s="70"/>
      <c r="F37" s="70"/>
      <c r="G37" s="70"/>
      <c r="H37" s="397"/>
      <c r="I37" s="70"/>
      <c r="J37" s="70"/>
      <c r="K37" s="70"/>
      <c r="L37" s="397"/>
      <c r="M37" s="397"/>
      <c r="N37" s="70"/>
      <c r="O37" s="70"/>
      <c r="P37" s="70"/>
      <c r="Q37" s="397"/>
      <c r="R37" s="397"/>
      <c r="S37" s="70"/>
      <c r="T37" s="70"/>
      <c r="U37" s="70"/>
      <c r="V37" s="397"/>
      <c r="W37" s="397"/>
      <c r="X37" s="70"/>
      <c r="Y37" s="70"/>
      <c r="Z37" s="70"/>
      <c r="AA37" s="397"/>
      <c r="AB37" s="397"/>
      <c r="AC37" s="70"/>
      <c r="AD37" s="70"/>
      <c r="AE37" s="70"/>
      <c r="AF37" s="310"/>
      <c r="AG37" s="58"/>
      <c r="AH37" s="58"/>
      <c r="AI37" s="58"/>
      <c r="AJ37" s="58"/>
      <c r="AK37" s="58"/>
      <c r="AL37" s="57"/>
    </row>
    <row r="38" spans="2:38" s="118" customFormat="1" ht="15.75" customHeight="1">
      <c r="B38" s="70"/>
      <c r="C38" s="70"/>
      <c r="D38" s="70"/>
      <c r="E38" s="70"/>
      <c r="F38" s="70"/>
      <c r="G38" s="70"/>
      <c r="H38" s="397"/>
      <c r="I38" s="786"/>
      <c r="J38" s="786"/>
      <c r="K38" s="786"/>
      <c r="L38" s="403"/>
      <c r="M38" s="403"/>
      <c r="N38" s="70"/>
      <c r="O38" s="70"/>
      <c r="P38" s="70"/>
      <c r="Q38" s="397"/>
      <c r="R38" s="397"/>
      <c r="S38" s="70"/>
      <c r="T38" s="70"/>
      <c r="U38" s="70"/>
      <c r="V38" s="397"/>
      <c r="W38" s="397"/>
      <c r="X38" s="70"/>
      <c r="Y38" s="70"/>
      <c r="Z38" s="70"/>
      <c r="AA38" s="397"/>
      <c r="AB38" s="397"/>
      <c r="AC38" s="70"/>
      <c r="AD38" s="70"/>
      <c r="AE38" s="70"/>
      <c r="AF38" s="310"/>
      <c r="AG38" s="58"/>
      <c r="AH38" s="58"/>
      <c r="AI38" s="58"/>
      <c r="AJ38" s="58"/>
      <c r="AK38" s="58"/>
      <c r="AL38" s="57"/>
    </row>
    <row r="39" spans="2:38" s="118" customFormat="1" ht="15.75" customHeight="1">
      <c r="B39" s="70"/>
      <c r="C39" s="70"/>
      <c r="D39" s="70"/>
      <c r="E39" s="70"/>
      <c r="F39" s="70"/>
      <c r="G39" s="70"/>
      <c r="H39" s="397"/>
      <c r="I39" s="70"/>
      <c r="J39" s="70"/>
      <c r="K39" s="70"/>
      <c r="L39" s="397"/>
      <c r="M39" s="397"/>
      <c r="N39" s="70"/>
      <c r="O39" s="70"/>
      <c r="P39" s="70"/>
      <c r="Q39" s="397"/>
      <c r="R39" s="397"/>
      <c r="S39" s="70"/>
      <c r="T39" s="70"/>
      <c r="U39" s="70"/>
      <c r="V39" s="397"/>
      <c r="W39" s="397"/>
      <c r="X39" s="70"/>
      <c r="Y39" s="70"/>
      <c r="Z39" s="70"/>
      <c r="AA39" s="397"/>
      <c r="AB39" s="397"/>
      <c r="AC39" s="70"/>
      <c r="AD39" s="70"/>
      <c r="AE39" s="70"/>
      <c r="AF39" s="310"/>
      <c r="AG39" s="58"/>
      <c r="AH39" s="58"/>
      <c r="AI39" s="58"/>
      <c r="AJ39" s="58"/>
      <c r="AK39" s="58"/>
      <c r="AL39" s="57"/>
    </row>
    <row r="40" spans="2:38" s="118" customFormat="1" ht="15.75" customHeight="1">
      <c r="B40" s="70"/>
      <c r="C40" s="70"/>
      <c r="D40" s="70"/>
      <c r="E40" s="70"/>
      <c r="F40" s="70"/>
      <c r="G40" s="70"/>
      <c r="H40" s="397"/>
      <c r="I40" s="70"/>
      <c r="J40" s="70"/>
      <c r="K40" s="70"/>
      <c r="L40" s="397"/>
      <c r="M40" s="397"/>
      <c r="N40" s="70"/>
      <c r="O40" s="70"/>
      <c r="P40" s="70"/>
      <c r="Q40" s="397"/>
      <c r="R40" s="397"/>
      <c r="S40" s="70"/>
      <c r="T40" s="70"/>
      <c r="U40" s="70"/>
      <c r="V40" s="397"/>
      <c r="W40" s="397"/>
      <c r="X40" s="70"/>
      <c r="Y40" s="70"/>
      <c r="Z40" s="70"/>
      <c r="AA40" s="397"/>
      <c r="AB40" s="397"/>
      <c r="AC40" s="70"/>
      <c r="AD40" s="70"/>
      <c r="AE40" s="70"/>
      <c r="AF40" s="310"/>
      <c r="AG40" s="58"/>
      <c r="AH40" s="58"/>
      <c r="AI40" s="58"/>
      <c r="AJ40" s="58"/>
      <c r="AK40" s="58"/>
      <c r="AL40" s="57"/>
    </row>
    <row r="41" spans="2:38" s="118" customFormat="1" ht="15.75" customHeight="1">
      <c r="B41" s="70"/>
      <c r="C41" s="70"/>
      <c r="D41" s="70"/>
      <c r="E41" s="70"/>
      <c r="F41" s="70"/>
      <c r="G41" s="70"/>
      <c r="H41" s="397"/>
      <c r="I41" s="70"/>
      <c r="J41" s="70"/>
      <c r="K41" s="70"/>
      <c r="L41" s="397"/>
      <c r="M41" s="397"/>
      <c r="N41" s="70"/>
      <c r="O41" s="70"/>
      <c r="P41" s="70"/>
      <c r="Q41" s="397"/>
      <c r="R41" s="397"/>
      <c r="S41" s="70"/>
      <c r="T41" s="70"/>
      <c r="U41" s="70"/>
      <c r="V41" s="397"/>
      <c r="W41" s="397"/>
      <c r="X41" s="70"/>
      <c r="Y41" s="70"/>
      <c r="Z41" s="70"/>
      <c r="AA41" s="397"/>
      <c r="AB41" s="397"/>
      <c r="AC41" s="70"/>
      <c r="AD41" s="70"/>
      <c r="AE41" s="70"/>
      <c r="AF41" s="310"/>
      <c r="AG41" s="58"/>
      <c r="AH41" s="58"/>
      <c r="AI41" s="58"/>
      <c r="AJ41" s="58"/>
      <c r="AK41" s="58"/>
      <c r="AL41" s="57"/>
    </row>
    <row r="42" spans="2:38" s="118" customFormat="1" ht="15.75" customHeight="1">
      <c r="B42" s="70"/>
      <c r="C42" s="70"/>
      <c r="D42" s="70"/>
      <c r="E42" s="70"/>
      <c r="F42" s="70"/>
      <c r="G42" s="70"/>
      <c r="H42" s="397"/>
      <c r="I42" s="70"/>
      <c r="J42" s="70"/>
      <c r="K42" s="70"/>
      <c r="L42" s="397"/>
      <c r="M42" s="397"/>
      <c r="N42" s="70"/>
      <c r="O42" s="70"/>
      <c r="P42" s="70"/>
      <c r="Q42" s="397"/>
      <c r="R42" s="397"/>
      <c r="S42" s="70"/>
      <c r="T42" s="70"/>
      <c r="U42" s="70"/>
      <c r="V42" s="397"/>
      <c r="W42" s="397"/>
      <c r="X42" s="70"/>
      <c r="Y42" s="70"/>
      <c r="Z42" s="70"/>
      <c r="AA42" s="397"/>
      <c r="AB42" s="397"/>
      <c r="AC42" s="70"/>
      <c r="AD42" s="70"/>
      <c r="AE42" s="70"/>
      <c r="AF42" s="310"/>
      <c r="AG42" s="58"/>
      <c r="AH42" s="58"/>
      <c r="AI42" s="58"/>
      <c r="AJ42" s="58"/>
      <c r="AK42" s="58"/>
      <c r="AL42" s="57"/>
    </row>
    <row r="43" spans="2:38" s="118" customFormat="1" ht="15.75" customHeight="1">
      <c r="B43" s="70"/>
      <c r="C43" s="70"/>
      <c r="D43" s="70"/>
      <c r="E43" s="70"/>
      <c r="F43" s="70"/>
      <c r="G43" s="70"/>
      <c r="H43" s="397"/>
      <c r="I43" s="70"/>
      <c r="J43" s="70"/>
      <c r="K43" s="70"/>
      <c r="L43" s="397"/>
      <c r="M43" s="397"/>
      <c r="N43" s="70"/>
      <c r="O43" s="70"/>
      <c r="P43" s="70"/>
      <c r="Q43" s="397"/>
      <c r="R43" s="397"/>
      <c r="S43" s="70"/>
      <c r="T43" s="70"/>
      <c r="U43" s="70"/>
      <c r="V43" s="397"/>
      <c r="W43" s="397"/>
      <c r="X43" s="70"/>
      <c r="Y43" s="70"/>
      <c r="Z43" s="70"/>
      <c r="AA43" s="397"/>
      <c r="AB43" s="397"/>
      <c r="AC43" s="70"/>
      <c r="AD43" s="70"/>
      <c r="AE43" s="70"/>
      <c r="AF43" s="310"/>
      <c r="AG43" s="58"/>
      <c r="AH43" s="58"/>
      <c r="AI43" s="58"/>
      <c r="AJ43" s="58"/>
      <c r="AK43" s="58"/>
      <c r="AL43" s="57"/>
    </row>
    <row r="44" spans="2:38" s="118" customFormat="1" ht="15.75" customHeight="1">
      <c r="B44" s="70"/>
      <c r="C44" s="70"/>
      <c r="D44" s="70"/>
      <c r="E44" s="70"/>
      <c r="F44" s="70"/>
      <c r="G44" s="70"/>
      <c r="H44" s="397"/>
      <c r="I44" s="70"/>
      <c r="J44" s="70"/>
      <c r="K44" s="70"/>
      <c r="L44" s="397"/>
      <c r="M44" s="397"/>
      <c r="N44" s="70"/>
      <c r="O44" s="70"/>
      <c r="P44" s="70"/>
      <c r="Q44" s="397"/>
      <c r="R44" s="397"/>
      <c r="S44" s="70"/>
      <c r="T44" s="70"/>
      <c r="U44" s="70"/>
      <c r="V44" s="397"/>
      <c r="W44" s="397"/>
      <c r="X44" s="70"/>
      <c r="Y44" s="70"/>
      <c r="Z44" s="70"/>
      <c r="AA44" s="397"/>
      <c r="AB44" s="397"/>
      <c r="AC44" s="70"/>
      <c r="AD44" s="70"/>
      <c r="AE44" s="70"/>
      <c r="AF44" s="310"/>
      <c r="AG44" s="58"/>
      <c r="AH44" s="58"/>
      <c r="AI44" s="58"/>
      <c r="AJ44" s="58"/>
      <c r="AK44" s="58"/>
      <c r="AL44" s="57"/>
    </row>
    <row r="45" spans="2:38" s="118" customFormat="1" ht="15.75" customHeight="1">
      <c r="B45" s="70"/>
      <c r="C45" s="70"/>
      <c r="D45" s="70"/>
      <c r="E45" s="70"/>
      <c r="F45" s="70"/>
      <c r="G45" s="70"/>
      <c r="H45" s="397"/>
      <c r="I45" s="70"/>
      <c r="J45" s="70"/>
      <c r="K45" s="70"/>
      <c r="L45" s="397"/>
      <c r="M45" s="397"/>
      <c r="N45" s="70"/>
      <c r="O45" s="70"/>
      <c r="P45" s="70"/>
      <c r="Q45" s="397"/>
      <c r="R45" s="397"/>
      <c r="S45" s="70"/>
      <c r="T45" s="70"/>
      <c r="U45" s="70"/>
      <c r="V45" s="397"/>
      <c r="W45" s="397"/>
      <c r="X45" s="70"/>
      <c r="Y45" s="70"/>
      <c r="Z45" s="70"/>
      <c r="AA45" s="397"/>
      <c r="AB45" s="397"/>
      <c r="AC45" s="70"/>
      <c r="AD45" s="70"/>
      <c r="AE45" s="70"/>
      <c r="AF45" s="310"/>
      <c r="AG45" s="58"/>
      <c r="AH45" s="58"/>
      <c r="AI45" s="58"/>
      <c r="AJ45" s="58"/>
      <c r="AK45" s="58"/>
      <c r="AL45" s="57"/>
    </row>
    <row r="46" spans="2:38" s="118" customFormat="1" ht="15.75" customHeight="1">
      <c r="B46" s="70"/>
      <c r="C46" s="70"/>
      <c r="D46" s="70"/>
      <c r="E46" s="70"/>
      <c r="F46" s="70"/>
      <c r="G46" s="70"/>
      <c r="H46" s="397"/>
      <c r="I46" s="70"/>
      <c r="J46" s="70"/>
      <c r="K46" s="70"/>
      <c r="L46" s="397"/>
      <c r="M46" s="397"/>
      <c r="N46" s="70"/>
      <c r="O46" s="70"/>
      <c r="P46" s="70"/>
      <c r="Q46" s="397"/>
      <c r="R46" s="397"/>
      <c r="S46" s="70"/>
      <c r="T46" s="70"/>
      <c r="U46" s="70"/>
      <c r="V46" s="397"/>
      <c r="W46" s="397"/>
      <c r="X46" s="70"/>
      <c r="Y46" s="70"/>
      <c r="Z46" s="70"/>
      <c r="AA46" s="397"/>
      <c r="AB46" s="397"/>
      <c r="AC46" s="70"/>
      <c r="AD46" s="70"/>
      <c r="AE46" s="70"/>
      <c r="AF46" s="310"/>
      <c r="AG46" s="58"/>
      <c r="AH46" s="58"/>
      <c r="AI46" s="58"/>
      <c r="AJ46" s="58"/>
      <c r="AK46" s="58"/>
      <c r="AL46" s="57"/>
    </row>
    <row r="47" spans="2:38" s="118" customFormat="1" ht="15.75" customHeight="1">
      <c r="B47" s="70"/>
      <c r="C47" s="70"/>
      <c r="D47" s="70"/>
      <c r="E47" s="70"/>
      <c r="F47" s="70"/>
      <c r="G47" s="70"/>
      <c r="H47" s="397"/>
      <c r="I47" s="70"/>
      <c r="J47" s="70"/>
      <c r="K47" s="70"/>
      <c r="L47" s="397"/>
      <c r="M47" s="397"/>
      <c r="N47" s="70"/>
      <c r="O47" s="70"/>
      <c r="P47" s="70"/>
      <c r="Q47" s="397"/>
      <c r="R47" s="397"/>
      <c r="S47" s="70"/>
      <c r="T47" s="70"/>
      <c r="U47" s="70"/>
      <c r="V47" s="397"/>
      <c r="W47" s="397"/>
      <c r="X47" s="70"/>
      <c r="Y47" s="70"/>
      <c r="Z47" s="70"/>
      <c r="AA47" s="397"/>
      <c r="AB47" s="397"/>
      <c r="AC47" s="70"/>
      <c r="AD47" s="70"/>
      <c r="AE47" s="70"/>
      <c r="AF47" s="310"/>
      <c r="AG47" s="58"/>
      <c r="AH47" s="58"/>
      <c r="AI47" s="58"/>
      <c r="AJ47" s="58"/>
      <c r="AK47" s="58"/>
      <c r="AL47" s="57"/>
    </row>
    <row r="48" spans="2:38" s="118" customFormat="1" ht="15.75" customHeight="1">
      <c r="B48" s="70"/>
      <c r="C48" s="70"/>
      <c r="D48" s="70"/>
      <c r="E48" s="70"/>
      <c r="F48" s="70"/>
      <c r="G48" s="70"/>
      <c r="H48" s="397"/>
      <c r="I48" s="70"/>
      <c r="J48" s="70"/>
      <c r="K48" s="70"/>
      <c r="L48" s="397"/>
      <c r="M48" s="397"/>
      <c r="N48" s="70"/>
      <c r="O48" s="70"/>
      <c r="P48" s="70"/>
      <c r="Q48" s="397"/>
      <c r="R48" s="397"/>
      <c r="S48" s="70"/>
      <c r="T48" s="70"/>
      <c r="U48" s="70"/>
      <c r="V48" s="397"/>
      <c r="W48" s="397"/>
      <c r="X48" s="70"/>
      <c r="Y48" s="70"/>
      <c r="Z48" s="70"/>
      <c r="AA48" s="397"/>
      <c r="AB48" s="397"/>
      <c r="AC48" s="70"/>
      <c r="AD48" s="70"/>
      <c r="AE48" s="70"/>
      <c r="AF48" s="310"/>
      <c r="AG48" s="58"/>
      <c r="AH48" s="58"/>
      <c r="AI48" s="58"/>
      <c r="AJ48" s="58"/>
      <c r="AK48" s="58"/>
      <c r="AL48" s="57"/>
    </row>
    <row r="49" spans="2:38" s="118" customFormat="1" ht="15.75" customHeight="1">
      <c r="B49" s="70"/>
      <c r="C49" s="70"/>
      <c r="D49" s="70"/>
      <c r="E49" s="70"/>
      <c r="F49" s="70"/>
      <c r="G49" s="70"/>
      <c r="H49" s="397"/>
      <c r="I49" s="70"/>
      <c r="J49" s="70"/>
      <c r="K49" s="70"/>
      <c r="L49" s="397"/>
      <c r="M49" s="397"/>
      <c r="N49" s="70"/>
      <c r="O49" s="70"/>
      <c r="P49" s="70"/>
      <c r="Q49" s="397"/>
      <c r="R49" s="397"/>
      <c r="S49" s="70"/>
      <c r="T49" s="70"/>
      <c r="U49" s="70"/>
      <c r="V49" s="397"/>
      <c r="W49" s="397"/>
      <c r="X49" s="70"/>
      <c r="Y49" s="70"/>
      <c r="Z49" s="70"/>
      <c r="AA49" s="397"/>
      <c r="AB49" s="397"/>
      <c r="AC49" s="70"/>
      <c r="AD49" s="70"/>
      <c r="AE49" s="70"/>
      <c r="AF49" s="310"/>
      <c r="AG49" s="58"/>
      <c r="AH49" s="58"/>
      <c r="AI49" s="58"/>
      <c r="AJ49" s="58"/>
      <c r="AK49" s="58"/>
      <c r="AL49" s="57"/>
    </row>
    <row r="50" spans="2:38" s="118" customFormat="1" ht="15.75" customHeight="1">
      <c r="B50" s="70"/>
      <c r="C50" s="70"/>
      <c r="D50" s="70"/>
      <c r="E50" s="70"/>
      <c r="F50" s="70"/>
      <c r="G50" s="70"/>
      <c r="H50" s="397"/>
      <c r="I50" s="70"/>
      <c r="J50" s="70"/>
      <c r="K50" s="70"/>
      <c r="L50" s="397"/>
      <c r="M50" s="397"/>
      <c r="N50" s="70"/>
      <c r="O50" s="70"/>
      <c r="P50" s="70"/>
      <c r="Q50" s="397"/>
      <c r="R50" s="397"/>
      <c r="S50" s="70"/>
      <c r="T50" s="70"/>
      <c r="U50" s="70"/>
      <c r="V50" s="397"/>
      <c r="W50" s="397"/>
      <c r="X50" s="70"/>
      <c r="Y50" s="70"/>
      <c r="Z50" s="70"/>
      <c r="AA50" s="397"/>
      <c r="AB50" s="397"/>
      <c r="AC50" s="70"/>
      <c r="AD50" s="70"/>
      <c r="AE50" s="70"/>
      <c r="AF50" s="310"/>
      <c r="AG50" s="58"/>
      <c r="AH50" s="58"/>
      <c r="AI50" s="58"/>
      <c r="AJ50" s="58"/>
      <c r="AK50" s="58"/>
      <c r="AL50" s="57"/>
    </row>
    <row r="51" spans="2:38" s="118" customFormat="1" ht="15.75" customHeight="1">
      <c r="B51" s="70"/>
      <c r="C51" s="70"/>
      <c r="D51" s="70"/>
      <c r="E51" s="70"/>
      <c r="F51" s="70"/>
      <c r="G51" s="70"/>
      <c r="H51" s="397"/>
      <c r="I51" s="70"/>
      <c r="J51" s="70"/>
      <c r="K51" s="70"/>
      <c r="L51" s="397"/>
      <c r="M51" s="397"/>
      <c r="N51" s="70"/>
      <c r="O51" s="70"/>
      <c r="P51" s="70"/>
      <c r="Q51" s="397"/>
      <c r="R51" s="397"/>
      <c r="S51" s="70"/>
      <c r="T51" s="70"/>
      <c r="U51" s="70"/>
      <c r="V51" s="397"/>
      <c r="W51" s="397"/>
      <c r="X51" s="70"/>
      <c r="Y51" s="70"/>
      <c r="Z51" s="70"/>
      <c r="AA51" s="397"/>
      <c r="AB51" s="397"/>
      <c r="AC51" s="70"/>
      <c r="AD51" s="70"/>
      <c r="AE51" s="70"/>
      <c r="AF51" s="310"/>
      <c r="AG51" s="58"/>
      <c r="AH51" s="58"/>
      <c r="AI51" s="58"/>
      <c r="AJ51" s="58"/>
      <c r="AK51" s="58"/>
      <c r="AL51" s="57"/>
    </row>
    <row r="52" spans="2:38" s="118" customFormat="1" ht="15.75" customHeight="1">
      <c r="B52" s="70"/>
      <c r="C52" s="70"/>
      <c r="D52" s="70"/>
      <c r="E52" s="70"/>
      <c r="F52" s="70"/>
      <c r="G52" s="70"/>
      <c r="H52" s="397"/>
      <c r="I52" s="70"/>
      <c r="J52" s="70"/>
      <c r="K52" s="70"/>
      <c r="L52" s="397"/>
      <c r="M52" s="397"/>
      <c r="N52" s="70"/>
      <c r="O52" s="70"/>
      <c r="P52" s="70"/>
      <c r="Q52" s="397"/>
      <c r="R52" s="397"/>
      <c r="S52" s="70"/>
      <c r="T52" s="70"/>
      <c r="U52" s="70"/>
      <c r="V52" s="397"/>
      <c r="W52" s="397"/>
      <c r="X52" s="70"/>
      <c r="Y52" s="70"/>
      <c r="Z52" s="70"/>
      <c r="AA52" s="397"/>
      <c r="AB52" s="397"/>
      <c r="AC52" s="70"/>
      <c r="AD52" s="70"/>
      <c r="AE52" s="70"/>
      <c r="AF52" s="310"/>
      <c r="AG52" s="58"/>
      <c r="AH52" s="58"/>
      <c r="AI52" s="58"/>
      <c r="AJ52" s="58"/>
      <c r="AK52" s="58"/>
      <c r="AL52" s="57"/>
    </row>
    <row r="53" spans="2:38" s="118" customFormat="1" ht="15.75" customHeight="1">
      <c r="B53" s="70"/>
      <c r="C53" s="70"/>
      <c r="D53" s="70"/>
      <c r="E53" s="70"/>
      <c r="F53" s="70"/>
      <c r="G53" s="70"/>
      <c r="H53" s="397"/>
      <c r="I53" s="70"/>
      <c r="J53" s="70"/>
      <c r="K53" s="70"/>
      <c r="L53" s="397"/>
      <c r="M53" s="397"/>
      <c r="N53" s="70"/>
      <c r="O53" s="70"/>
      <c r="P53" s="70"/>
      <c r="Q53" s="397"/>
      <c r="R53" s="397"/>
      <c r="S53" s="70"/>
      <c r="T53" s="70"/>
      <c r="U53" s="70"/>
      <c r="V53" s="397"/>
      <c r="W53" s="397"/>
      <c r="X53" s="70"/>
      <c r="Y53" s="70"/>
      <c r="Z53" s="70"/>
      <c r="AA53" s="397"/>
      <c r="AB53" s="397"/>
      <c r="AC53" s="70"/>
      <c r="AD53" s="70"/>
      <c r="AE53" s="70"/>
      <c r="AF53" s="310"/>
      <c r="AG53" s="58"/>
      <c r="AH53" s="58"/>
      <c r="AI53" s="58"/>
      <c r="AJ53" s="58"/>
      <c r="AK53" s="58"/>
      <c r="AL53" s="57"/>
    </row>
    <row r="54" spans="2:38" s="118" customFormat="1" ht="15.75" customHeight="1">
      <c r="B54" s="70"/>
      <c r="C54" s="70"/>
      <c r="D54" s="70"/>
      <c r="E54" s="70"/>
      <c r="F54" s="70"/>
      <c r="G54" s="70"/>
      <c r="H54" s="397"/>
      <c r="I54" s="70"/>
      <c r="J54" s="70"/>
      <c r="K54" s="70"/>
      <c r="L54" s="397"/>
      <c r="M54" s="397"/>
      <c r="N54" s="70"/>
      <c r="O54" s="70"/>
      <c r="P54" s="70"/>
      <c r="Q54" s="397"/>
      <c r="R54" s="397"/>
      <c r="S54" s="70"/>
      <c r="T54" s="70"/>
      <c r="U54" s="70"/>
      <c r="V54" s="397"/>
      <c r="W54" s="397"/>
      <c r="X54" s="70"/>
      <c r="Y54" s="70"/>
      <c r="Z54" s="70"/>
      <c r="AA54" s="397"/>
      <c r="AB54" s="397"/>
      <c r="AC54" s="70"/>
      <c r="AD54" s="70"/>
      <c r="AE54" s="70"/>
      <c r="AF54" s="310"/>
      <c r="AG54" s="58"/>
      <c r="AH54" s="58"/>
      <c r="AI54" s="58"/>
      <c r="AJ54" s="58"/>
      <c r="AK54" s="58"/>
      <c r="AL54" s="57"/>
    </row>
    <row r="55" spans="2:38" s="118" customFormat="1" ht="15.75" customHeight="1">
      <c r="B55" s="70"/>
      <c r="C55" s="70"/>
      <c r="D55" s="70"/>
      <c r="E55" s="70"/>
      <c r="F55" s="70"/>
      <c r="G55" s="70"/>
      <c r="H55" s="397"/>
      <c r="I55" s="70"/>
      <c r="J55" s="70"/>
      <c r="K55" s="70"/>
      <c r="L55" s="397"/>
      <c r="M55" s="397"/>
      <c r="N55" s="70"/>
      <c r="O55" s="70"/>
      <c r="P55" s="70"/>
      <c r="Q55" s="397"/>
      <c r="R55" s="397"/>
      <c r="S55" s="70"/>
      <c r="T55" s="70"/>
      <c r="U55" s="70"/>
      <c r="V55" s="397"/>
      <c r="W55" s="397"/>
      <c r="X55" s="70"/>
      <c r="Y55" s="70"/>
      <c r="Z55" s="70"/>
      <c r="AA55" s="397"/>
      <c r="AB55" s="397"/>
      <c r="AC55" s="70"/>
      <c r="AD55" s="70"/>
      <c r="AE55" s="70"/>
      <c r="AF55" s="310"/>
      <c r="AG55" s="58"/>
      <c r="AH55" s="58"/>
      <c r="AI55" s="58"/>
      <c r="AJ55" s="58"/>
      <c r="AK55" s="58"/>
      <c r="AL55" s="57"/>
    </row>
    <row r="56" spans="2:38" s="118" customFormat="1" ht="15.75" customHeight="1">
      <c r="B56" s="70"/>
      <c r="C56" s="70"/>
      <c r="D56" s="70"/>
      <c r="E56" s="70"/>
      <c r="F56" s="70"/>
      <c r="G56" s="70"/>
      <c r="H56" s="397"/>
      <c r="I56" s="70"/>
      <c r="J56" s="70"/>
      <c r="K56" s="70"/>
      <c r="L56" s="397"/>
      <c r="M56" s="397"/>
      <c r="N56" s="70"/>
      <c r="O56" s="70"/>
      <c r="P56" s="70"/>
      <c r="Q56" s="397"/>
      <c r="R56" s="397"/>
      <c r="S56" s="70"/>
      <c r="T56" s="70"/>
      <c r="U56" s="70"/>
      <c r="V56" s="397"/>
      <c r="W56" s="397"/>
      <c r="X56" s="70"/>
      <c r="Y56" s="70"/>
      <c r="Z56" s="70"/>
      <c r="AA56" s="397"/>
      <c r="AB56" s="397"/>
      <c r="AC56" s="70"/>
      <c r="AD56" s="70"/>
      <c r="AE56" s="70"/>
      <c r="AF56" s="310"/>
      <c r="AG56" s="58"/>
      <c r="AH56" s="58"/>
      <c r="AI56" s="58"/>
      <c r="AJ56" s="58"/>
      <c r="AK56" s="58"/>
      <c r="AL56" s="57"/>
    </row>
    <row r="57" spans="2:38" s="118" customFormat="1" ht="15.75" customHeight="1">
      <c r="B57" s="70"/>
      <c r="C57" s="70"/>
      <c r="D57" s="70"/>
      <c r="E57" s="70"/>
      <c r="F57" s="70"/>
      <c r="G57" s="70"/>
      <c r="H57" s="397"/>
      <c r="I57" s="70"/>
      <c r="J57" s="70"/>
      <c r="K57" s="70"/>
      <c r="L57" s="397"/>
      <c r="M57" s="397"/>
      <c r="N57" s="70"/>
      <c r="O57" s="70"/>
      <c r="P57" s="70"/>
      <c r="Q57" s="397"/>
      <c r="R57" s="397"/>
      <c r="S57" s="70"/>
      <c r="T57" s="70"/>
      <c r="U57" s="70"/>
      <c r="V57" s="397"/>
      <c r="W57" s="397"/>
      <c r="X57" s="70"/>
      <c r="Y57" s="70"/>
      <c r="Z57" s="70"/>
      <c r="AA57" s="397"/>
      <c r="AB57" s="397"/>
      <c r="AC57" s="70"/>
      <c r="AD57" s="70"/>
      <c r="AE57" s="70"/>
      <c r="AF57" s="310"/>
      <c r="AG57" s="58"/>
      <c r="AH57" s="58"/>
      <c r="AI57" s="58"/>
      <c r="AJ57" s="58"/>
      <c r="AK57" s="58"/>
      <c r="AL57" s="57"/>
    </row>
    <row r="58" spans="2:38" s="118" customFormat="1" ht="15.75" customHeight="1">
      <c r="B58" s="70"/>
      <c r="C58" s="70"/>
      <c r="D58" s="70"/>
      <c r="E58" s="70"/>
      <c r="F58" s="70"/>
      <c r="G58" s="70"/>
      <c r="H58" s="397"/>
      <c r="I58" s="70"/>
      <c r="J58" s="70"/>
      <c r="K58" s="70"/>
      <c r="L58" s="397"/>
      <c r="M58" s="397"/>
      <c r="N58" s="70"/>
      <c r="O58" s="70"/>
      <c r="P58" s="70"/>
      <c r="Q58" s="397"/>
      <c r="R58" s="397"/>
      <c r="S58" s="70"/>
      <c r="T58" s="70"/>
      <c r="U58" s="70"/>
      <c r="V58" s="397"/>
      <c r="W58" s="397"/>
      <c r="X58" s="70"/>
      <c r="Y58" s="70"/>
      <c r="Z58" s="70"/>
      <c r="AA58" s="397"/>
      <c r="AB58" s="397"/>
      <c r="AC58" s="70"/>
      <c r="AD58" s="70"/>
      <c r="AE58" s="70"/>
      <c r="AF58" s="310"/>
      <c r="AG58" s="58"/>
      <c r="AH58" s="58"/>
      <c r="AI58" s="58"/>
      <c r="AJ58" s="58"/>
      <c r="AK58" s="58"/>
      <c r="AL58" s="57"/>
    </row>
    <row r="59" spans="2:38" s="118" customFormat="1" ht="15.75" customHeight="1">
      <c r="B59" s="70"/>
      <c r="C59" s="70"/>
      <c r="D59" s="70"/>
      <c r="E59" s="70"/>
      <c r="F59" s="70"/>
      <c r="G59" s="70"/>
      <c r="H59" s="397"/>
      <c r="I59" s="70"/>
      <c r="J59" s="70"/>
      <c r="K59" s="70"/>
      <c r="L59" s="397"/>
      <c r="M59" s="397"/>
      <c r="N59" s="70"/>
      <c r="O59" s="70"/>
      <c r="P59" s="70"/>
      <c r="Q59" s="397"/>
      <c r="R59" s="397"/>
      <c r="S59" s="70"/>
      <c r="T59" s="70"/>
      <c r="U59" s="70"/>
      <c r="V59" s="397"/>
      <c r="W59" s="397"/>
      <c r="X59" s="70"/>
      <c r="Y59" s="70"/>
      <c r="Z59" s="70"/>
      <c r="AA59" s="397"/>
      <c r="AB59" s="397"/>
      <c r="AC59" s="70"/>
      <c r="AD59" s="70"/>
      <c r="AE59" s="70"/>
      <c r="AF59" s="310"/>
      <c r="AG59" s="58"/>
      <c r="AH59" s="58"/>
      <c r="AI59" s="58"/>
      <c r="AJ59" s="58"/>
      <c r="AK59" s="58"/>
      <c r="AL59" s="57"/>
    </row>
    <row r="60" spans="2:38" s="118" customFormat="1" ht="15.75" customHeight="1">
      <c r="B60" s="70"/>
      <c r="C60" s="70"/>
      <c r="D60" s="70"/>
      <c r="E60" s="70"/>
      <c r="F60" s="70"/>
      <c r="G60" s="70"/>
      <c r="H60" s="397"/>
      <c r="I60" s="70"/>
      <c r="J60" s="70"/>
      <c r="K60" s="70"/>
      <c r="L60" s="397"/>
      <c r="M60" s="397"/>
      <c r="N60" s="70"/>
      <c r="O60" s="70"/>
      <c r="P60" s="70"/>
      <c r="Q60" s="397"/>
      <c r="R60" s="397"/>
      <c r="S60" s="70"/>
      <c r="T60" s="70"/>
      <c r="U60" s="70"/>
      <c r="V60" s="397"/>
      <c r="W60" s="397"/>
      <c r="X60" s="70"/>
      <c r="Y60" s="70"/>
      <c r="Z60" s="70"/>
      <c r="AA60" s="397"/>
      <c r="AB60" s="397"/>
      <c r="AC60" s="70"/>
      <c r="AD60" s="70"/>
      <c r="AE60" s="70"/>
      <c r="AF60" s="310"/>
      <c r="AG60" s="58"/>
      <c r="AH60" s="58"/>
      <c r="AI60" s="58"/>
      <c r="AJ60" s="58"/>
      <c r="AK60" s="58"/>
      <c r="AL60" s="57"/>
    </row>
    <row r="61" spans="2:38" s="118" customFormat="1" ht="15.75" customHeight="1">
      <c r="B61" s="70"/>
      <c r="C61" s="70"/>
      <c r="D61" s="70"/>
      <c r="E61" s="70"/>
      <c r="F61" s="70"/>
      <c r="G61" s="70"/>
      <c r="H61" s="397"/>
      <c r="I61" s="70"/>
      <c r="J61" s="70"/>
      <c r="K61" s="70"/>
      <c r="L61" s="397"/>
      <c r="M61" s="397"/>
      <c r="N61" s="70"/>
      <c r="O61" s="70"/>
      <c r="P61" s="70"/>
      <c r="Q61" s="397"/>
      <c r="R61" s="397"/>
      <c r="S61" s="70"/>
      <c r="T61" s="70"/>
      <c r="U61" s="70"/>
      <c r="V61" s="397"/>
      <c r="W61" s="397"/>
      <c r="X61" s="70"/>
      <c r="Y61" s="70"/>
      <c r="Z61" s="70"/>
      <c r="AA61" s="397"/>
      <c r="AB61" s="397"/>
      <c r="AC61" s="70"/>
      <c r="AD61" s="70"/>
      <c r="AE61" s="70"/>
      <c r="AF61" s="310"/>
      <c r="AG61" s="58"/>
      <c r="AH61" s="58"/>
      <c r="AI61" s="58"/>
      <c r="AJ61" s="58"/>
      <c r="AK61" s="58"/>
      <c r="AL61" s="57"/>
    </row>
    <row r="62" spans="2:38" s="118" customFormat="1" ht="15.75" customHeight="1">
      <c r="B62" s="70"/>
      <c r="C62" s="70"/>
      <c r="D62" s="70"/>
      <c r="E62" s="70"/>
      <c r="F62" s="70"/>
      <c r="G62" s="70"/>
      <c r="H62" s="397"/>
      <c r="I62" s="70"/>
      <c r="J62" s="70"/>
      <c r="K62" s="70"/>
      <c r="L62" s="397"/>
      <c r="M62" s="397"/>
      <c r="N62" s="70"/>
      <c r="O62" s="70"/>
      <c r="P62" s="70"/>
      <c r="Q62" s="397"/>
      <c r="R62" s="397"/>
      <c r="S62" s="70"/>
      <c r="T62" s="70"/>
      <c r="U62" s="70"/>
      <c r="V62" s="397"/>
      <c r="W62" s="397"/>
      <c r="X62" s="70"/>
      <c r="Y62" s="70"/>
      <c r="Z62" s="70"/>
      <c r="AA62" s="397"/>
      <c r="AB62" s="397"/>
      <c r="AC62" s="70"/>
      <c r="AD62" s="70"/>
      <c r="AE62" s="70"/>
      <c r="AF62" s="310"/>
      <c r="AG62" s="58"/>
      <c r="AH62" s="58"/>
      <c r="AI62" s="58"/>
      <c r="AJ62" s="58"/>
      <c r="AK62" s="58"/>
      <c r="AL62" s="57"/>
    </row>
    <row r="63" spans="2:38" s="118" customFormat="1" ht="15.75" customHeight="1">
      <c r="B63" s="70"/>
      <c r="C63" s="70"/>
      <c r="D63" s="70"/>
      <c r="E63" s="70"/>
      <c r="F63" s="70"/>
      <c r="G63" s="70"/>
      <c r="H63" s="397"/>
      <c r="I63" s="70"/>
      <c r="J63" s="70"/>
      <c r="K63" s="70"/>
      <c r="L63" s="397"/>
      <c r="M63" s="397"/>
      <c r="N63" s="70"/>
      <c r="O63" s="70"/>
      <c r="P63" s="70"/>
      <c r="Q63" s="397"/>
      <c r="R63" s="397"/>
      <c r="S63" s="70"/>
      <c r="T63" s="70"/>
      <c r="U63" s="70"/>
      <c r="V63" s="397"/>
      <c r="W63" s="397"/>
      <c r="X63" s="70"/>
      <c r="Y63" s="70"/>
      <c r="Z63" s="70"/>
      <c r="AA63" s="397"/>
      <c r="AB63" s="397"/>
      <c r="AC63" s="70"/>
      <c r="AD63" s="70"/>
      <c r="AE63" s="70"/>
      <c r="AF63" s="310"/>
      <c r="AG63" s="58"/>
      <c r="AH63" s="58"/>
      <c r="AI63" s="58"/>
      <c r="AJ63" s="58"/>
      <c r="AK63" s="58"/>
      <c r="AL63" s="57"/>
    </row>
    <row r="64" spans="2:38" s="118" customFormat="1" ht="15.75" customHeight="1">
      <c r="B64" s="70"/>
      <c r="C64" s="70"/>
      <c r="D64" s="70"/>
      <c r="E64" s="70"/>
      <c r="F64" s="70"/>
      <c r="G64" s="70"/>
      <c r="H64" s="397"/>
      <c r="I64" s="70"/>
      <c r="J64" s="70"/>
      <c r="K64" s="70"/>
      <c r="L64" s="397"/>
      <c r="M64" s="397"/>
      <c r="N64" s="70"/>
      <c r="O64" s="70"/>
      <c r="P64" s="70"/>
      <c r="Q64" s="397"/>
      <c r="R64" s="397"/>
      <c r="S64" s="70"/>
      <c r="T64" s="70"/>
      <c r="U64" s="70"/>
      <c r="V64" s="397"/>
      <c r="W64" s="397"/>
      <c r="X64" s="70"/>
      <c r="Y64" s="70"/>
      <c r="Z64" s="70"/>
      <c r="AA64" s="397"/>
      <c r="AB64" s="397"/>
      <c r="AC64" s="70"/>
      <c r="AD64" s="70"/>
      <c r="AE64" s="70"/>
      <c r="AF64" s="310"/>
      <c r="AG64" s="58"/>
      <c r="AH64" s="58"/>
      <c r="AI64" s="58"/>
      <c r="AJ64" s="58"/>
      <c r="AK64" s="58"/>
      <c r="AL64" s="57"/>
    </row>
    <row r="65" spans="2:38" s="118" customFormat="1" ht="15.75" customHeight="1">
      <c r="B65" s="70"/>
      <c r="C65" s="70"/>
      <c r="D65" s="70"/>
      <c r="E65" s="70"/>
      <c r="F65" s="70"/>
      <c r="G65" s="70"/>
      <c r="H65" s="397"/>
      <c r="I65" s="70"/>
      <c r="J65" s="70"/>
      <c r="K65" s="70"/>
      <c r="L65" s="397"/>
      <c r="M65" s="397"/>
      <c r="N65" s="70"/>
      <c r="O65" s="70"/>
      <c r="P65" s="70"/>
      <c r="Q65" s="397"/>
      <c r="R65" s="397"/>
      <c r="S65" s="70"/>
      <c r="T65" s="70"/>
      <c r="U65" s="70"/>
      <c r="V65" s="397"/>
      <c r="W65" s="397"/>
      <c r="X65" s="70"/>
      <c r="Y65" s="70"/>
      <c r="Z65" s="70"/>
      <c r="AA65" s="397"/>
      <c r="AB65" s="397"/>
      <c r="AC65" s="70"/>
      <c r="AD65" s="70"/>
      <c r="AE65" s="70"/>
      <c r="AF65" s="310"/>
      <c r="AG65" s="58"/>
      <c r="AH65" s="58"/>
      <c r="AI65" s="58"/>
      <c r="AJ65" s="58"/>
      <c r="AK65" s="58"/>
      <c r="AL65" s="57"/>
    </row>
    <row r="66" spans="2:38" s="118" customFormat="1" ht="15.75" customHeight="1">
      <c r="B66" s="70"/>
      <c r="C66" s="70"/>
      <c r="D66" s="70"/>
      <c r="E66" s="70"/>
      <c r="F66" s="70"/>
      <c r="G66" s="70"/>
      <c r="H66" s="397"/>
      <c r="I66" s="70"/>
      <c r="J66" s="70"/>
      <c r="K66" s="70"/>
      <c r="L66" s="397"/>
      <c r="M66" s="397"/>
      <c r="N66" s="70"/>
      <c r="O66" s="70"/>
      <c r="P66" s="70"/>
      <c r="Q66" s="397"/>
      <c r="R66" s="397"/>
      <c r="S66" s="70"/>
      <c r="T66" s="70"/>
      <c r="U66" s="70"/>
      <c r="V66" s="397"/>
      <c r="W66" s="397"/>
      <c r="X66" s="70"/>
      <c r="Y66" s="70"/>
      <c r="Z66" s="70"/>
      <c r="AA66" s="397"/>
      <c r="AB66" s="397"/>
      <c r="AC66" s="70"/>
      <c r="AD66" s="70"/>
      <c r="AE66" s="70"/>
      <c r="AF66" s="310"/>
      <c r="AG66" s="58"/>
      <c r="AH66" s="58"/>
      <c r="AI66" s="58"/>
      <c r="AJ66" s="58"/>
      <c r="AK66" s="58"/>
      <c r="AL66" s="57"/>
    </row>
    <row r="67" spans="2:38" s="118" customFormat="1" ht="15.75" customHeight="1">
      <c r="B67" s="70"/>
      <c r="C67" s="70"/>
      <c r="D67" s="70"/>
      <c r="E67" s="70"/>
      <c r="F67" s="70"/>
      <c r="G67" s="70"/>
      <c r="H67" s="397"/>
      <c r="I67" s="70"/>
      <c r="J67" s="70"/>
      <c r="K67" s="70"/>
      <c r="L67" s="397"/>
      <c r="M67" s="397"/>
      <c r="N67" s="70"/>
      <c r="O67" s="70"/>
      <c r="P67" s="70"/>
      <c r="Q67" s="397"/>
      <c r="R67" s="397"/>
      <c r="S67" s="70"/>
      <c r="T67" s="70"/>
      <c r="U67" s="70"/>
      <c r="V67" s="397"/>
      <c r="W67" s="397"/>
      <c r="X67" s="70"/>
      <c r="Y67" s="70"/>
      <c r="Z67" s="70"/>
      <c r="AA67" s="397"/>
      <c r="AB67" s="397"/>
      <c r="AC67" s="70"/>
      <c r="AD67" s="70"/>
      <c r="AE67" s="70"/>
      <c r="AF67" s="310"/>
      <c r="AG67" s="58"/>
      <c r="AH67" s="58"/>
      <c r="AI67" s="58"/>
      <c r="AJ67" s="58"/>
      <c r="AK67" s="58"/>
      <c r="AL67" s="57"/>
    </row>
    <row r="68" spans="2:38" s="118" customFormat="1" ht="15.75" customHeight="1">
      <c r="B68" s="70"/>
      <c r="C68" s="70"/>
      <c r="D68" s="70"/>
      <c r="E68" s="70"/>
      <c r="F68" s="70"/>
      <c r="G68" s="70"/>
      <c r="H68" s="397"/>
      <c r="I68" s="70"/>
      <c r="J68" s="70"/>
      <c r="K68" s="70"/>
      <c r="L68" s="397"/>
      <c r="M68" s="397"/>
      <c r="N68" s="70"/>
      <c r="O68" s="70"/>
      <c r="P68" s="70"/>
      <c r="Q68" s="397"/>
      <c r="R68" s="397"/>
      <c r="S68" s="70"/>
      <c r="T68" s="70"/>
      <c r="U68" s="70"/>
      <c r="V68" s="397"/>
      <c r="W68" s="397"/>
      <c r="X68" s="70"/>
      <c r="Y68" s="70"/>
      <c r="Z68" s="70"/>
      <c r="AA68" s="397"/>
      <c r="AB68" s="397"/>
      <c r="AC68" s="70"/>
      <c r="AD68" s="70"/>
      <c r="AE68" s="70"/>
      <c r="AF68" s="310"/>
      <c r="AG68" s="58"/>
      <c r="AH68" s="58"/>
      <c r="AI68" s="58"/>
      <c r="AJ68" s="58"/>
      <c r="AK68" s="58"/>
      <c r="AL68" s="57"/>
    </row>
    <row r="69" spans="2:38" s="118" customFormat="1" ht="15.75" customHeight="1">
      <c r="B69" s="70"/>
      <c r="C69" s="70"/>
      <c r="D69" s="70"/>
      <c r="E69" s="70"/>
      <c r="F69" s="70"/>
      <c r="G69" s="70"/>
      <c r="H69" s="397"/>
      <c r="I69" s="70"/>
      <c r="J69" s="70"/>
      <c r="K69" s="70"/>
      <c r="L69" s="397"/>
      <c r="M69" s="397"/>
      <c r="N69" s="70"/>
      <c r="O69" s="70"/>
      <c r="P69" s="70"/>
      <c r="Q69" s="397"/>
      <c r="R69" s="397"/>
      <c r="S69" s="70"/>
      <c r="T69" s="70"/>
      <c r="U69" s="70"/>
      <c r="V69" s="397"/>
      <c r="W69" s="397"/>
      <c r="X69" s="70"/>
      <c r="Y69" s="70"/>
      <c r="Z69" s="70"/>
      <c r="AA69" s="397"/>
      <c r="AB69" s="397"/>
      <c r="AC69" s="70"/>
      <c r="AD69" s="70"/>
      <c r="AE69" s="70"/>
      <c r="AF69" s="310"/>
      <c r="AG69" s="58"/>
      <c r="AH69" s="58"/>
      <c r="AI69" s="58"/>
      <c r="AJ69" s="58"/>
      <c r="AK69" s="58"/>
      <c r="AL69" s="57"/>
    </row>
    <row r="70" spans="2:38" s="118" customFormat="1" ht="15.75" customHeight="1">
      <c r="B70" s="70"/>
      <c r="C70" s="70"/>
      <c r="D70" s="70"/>
      <c r="E70" s="70"/>
      <c r="F70" s="70"/>
      <c r="G70" s="70"/>
      <c r="H70" s="397"/>
      <c r="I70" s="70"/>
      <c r="J70" s="70"/>
      <c r="K70" s="70"/>
      <c r="L70" s="397"/>
      <c r="M70" s="397"/>
      <c r="N70" s="70"/>
      <c r="O70" s="70"/>
      <c r="P70" s="70"/>
      <c r="Q70" s="397"/>
      <c r="R70" s="397"/>
      <c r="S70" s="70"/>
      <c r="T70" s="70"/>
      <c r="U70" s="70"/>
      <c r="V70" s="397"/>
      <c r="W70" s="397"/>
      <c r="X70" s="70"/>
      <c r="Y70" s="70"/>
      <c r="Z70" s="70"/>
      <c r="AA70" s="397"/>
      <c r="AB70" s="397"/>
      <c r="AC70" s="70"/>
      <c r="AD70" s="70"/>
      <c r="AE70" s="70"/>
      <c r="AF70" s="310"/>
      <c r="AG70" s="58"/>
      <c r="AH70" s="58"/>
      <c r="AI70" s="58"/>
      <c r="AJ70" s="58"/>
      <c r="AK70" s="58"/>
      <c r="AL70" s="57"/>
    </row>
    <row r="71" spans="2:38" s="118" customFormat="1" ht="15.75" customHeight="1">
      <c r="B71" s="70"/>
      <c r="C71" s="70"/>
      <c r="D71" s="70"/>
      <c r="E71" s="70"/>
      <c r="F71" s="70"/>
      <c r="G71" s="70"/>
      <c r="H71" s="397"/>
      <c r="I71" s="70"/>
      <c r="J71" s="70"/>
      <c r="K71" s="70"/>
      <c r="L71" s="397"/>
      <c r="M71" s="397"/>
      <c r="N71" s="70"/>
      <c r="O71" s="70"/>
      <c r="P71" s="70"/>
      <c r="Q71" s="397"/>
      <c r="R71" s="397"/>
      <c r="S71" s="70"/>
      <c r="T71" s="70"/>
      <c r="U71" s="70"/>
      <c r="V71" s="397"/>
      <c r="W71" s="397"/>
      <c r="X71" s="70"/>
      <c r="Y71" s="70"/>
      <c r="Z71" s="70"/>
      <c r="AA71" s="397"/>
      <c r="AB71" s="397"/>
      <c r="AC71" s="70"/>
      <c r="AD71" s="70"/>
      <c r="AE71" s="70"/>
      <c r="AF71" s="310"/>
      <c r="AG71" s="58"/>
      <c r="AH71" s="58"/>
      <c r="AI71" s="58"/>
      <c r="AJ71" s="58"/>
      <c r="AK71" s="58"/>
      <c r="AL71" s="57"/>
    </row>
    <row r="72" spans="2:38" s="118" customFormat="1" ht="15.75" customHeight="1">
      <c r="B72" s="70"/>
      <c r="C72" s="70"/>
      <c r="D72" s="70"/>
      <c r="E72" s="70"/>
      <c r="F72" s="70"/>
      <c r="G72" s="70"/>
      <c r="H72" s="397"/>
      <c r="I72" s="70"/>
      <c r="J72" s="70"/>
      <c r="K72" s="70"/>
      <c r="L72" s="397"/>
      <c r="M72" s="397"/>
      <c r="N72" s="70"/>
      <c r="O72" s="70"/>
      <c r="P72" s="70"/>
      <c r="Q72" s="397"/>
      <c r="R72" s="397"/>
      <c r="S72" s="70"/>
      <c r="T72" s="70"/>
      <c r="U72" s="70"/>
      <c r="V72" s="397"/>
      <c r="W72" s="397"/>
      <c r="X72" s="70"/>
      <c r="Y72" s="70"/>
      <c r="Z72" s="70"/>
      <c r="AA72" s="397"/>
      <c r="AB72" s="397"/>
      <c r="AC72" s="70"/>
      <c r="AD72" s="70"/>
      <c r="AE72" s="70"/>
      <c r="AF72" s="310"/>
      <c r="AG72" s="58"/>
      <c r="AH72" s="58"/>
      <c r="AI72" s="58"/>
      <c r="AJ72" s="58"/>
      <c r="AK72" s="58"/>
      <c r="AL72" s="57"/>
    </row>
    <row r="73" spans="2:38" s="118" customFormat="1" ht="15.75" customHeight="1">
      <c r="B73" s="70"/>
      <c r="C73" s="70"/>
      <c r="D73" s="70"/>
      <c r="E73" s="70"/>
      <c r="F73" s="70"/>
      <c r="G73" s="70"/>
      <c r="H73" s="397"/>
      <c r="I73" s="70"/>
      <c r="J73" s="70"/>
      <c r="K73" s="70"/>
      <c r="L73" s="397"/>
      <c r="M73" s="397"/>
      <c r="N73" s="70"/>
      <c r="O73" s="70"/>
      <c r="P73" s="70"/>
      <c r="Q73" s="397"/>
      <c r="R73" s="397"/>
      <c r="S73" s="70"/>
      <c r="T73" s="70"/>
      <c r="U73" s="70"/>
      <c r="V73" s="397"/>
      <c r="W73" s="397"/>
      <c r="X73" s="70"/>
      <c r="Y73" s="70"/>
      <c r="Z73" s="70"/>
      <c r="AA73" s="397"/>
      <c r="AB73" s="397"/>
      <c r="AC73" s="70"/>
      <c r="AD73" s="70"/>
      <c r="AE73" s="70"/>
      <c r="AF73" s="310"/>
      <c r="AG73" s="58"/>
      <c r="AH73" s="58"/>
      <c r="AI73" s="58"/>
      <c r="AJ73" s="58"/>
      <c r="AK73" s="58"/>
      <c r="AL73" s="57"/>
    </row>
    <row r="74" spans="2:38" s="118" customFormat="1" ht="15.75" customHeight="1">
      <c r="B74" s="70"/>
      <c r="C74" s="70"/>
      <c r="D74" s="70"/>
      <c r="E74" s="70"/>
      <c r="F74" s="70"/>
      <c r="G74" s="70"/>
      <c r="H74" s="397"/>
      <c r="I74" s="70"/>
      <c r="J74" s="70"/>
      <c r="K74" s="70"/>
      <c r="L74" s="397"/>
      <c r="M74" s="397"/>
      <c r="N74" s="70"/>
      <c r="O74" s="70"/>
      <c r="P74" s="70"/>
      <c r="Q74" s="397"/>
      <c r="R74" s="397"/>
      <c r="S74" s="70"/>
      <c r="T74" s="70"/>
      <c r="U74" s="70"/>
      <c r="V74" s="397"/>
      <c r="W74" s="397"/>
      <c r="X74" s="70"/>
      <c r="Y74" s="70"/>
      <c r="Z74" s="70"/>
      <c r="AA74" s="397"/>
      <c r="AB74" s="397"/>
      <c r="AC74" s="70"/>
      <c r="AD74" s="70"/>
      <c r="AE74" s="70"/>
      <c r="AF74" s="310"/>
      <c r="AG74" s="58"/>
      <c r="AH74" s="58"/>
      <c r="AI74" s="58"/>
      <c r="AJ74" s="58"/>
      <c r="AK74" s="58"/>
      <c r="AL74" s="57"/>
    </row>
    <row r="75" spans="2:38" s="118" customFormat="1" ht="15.75" customHeight="1">
      <c r="B75" s="70"/>
      <c r="C75" s="70"/>
      <c r="D75" s="70"/>
      <c r="E75" s="70"/>
      <c r="F75" s="70"/>
      <c r="G75" s="70"/>
      <c r="H75" s="397"/>
      <c r="I75" s="70"/>
      <c r="J75" s="70"/>
      <c r="K75" s="70"/>
      <c r="L75" s="397"/>
      <c r="M75" s="397"/>
      <c r="N75" s="70"/>
      <c r="O75" s="70"/>
      <c r="P75" s="70"/>
      <c r="Q75" s="397"/>
      <c r="R75" s="397"/>
      <c r="S75" s="70"/>
      <c r="T75" s="70"/>
      <c r="U75" s="70"/>
      <c r="V75" s="397"/>
      <c r="W75" s="397"/>
      <c r="X75" s="70"/>
      <c r="Y75" s="70"/>
      <c r="Z75" s="70"/>
      <c r="AA75" s="397"/>
      <c r="AB75" s="397"/>
      <c r="AC75" s="70"/>
      <c r="AD75" s="70"/>
      <c r="AE75" s="70"/>
      <c r="AF75" s="310"/>
      <c r="AG75" s="58"/>
      <c r="AH75" s="58"/>
      <c r="AI75" s="58"/>
      <c r="AJ75" s="58"/>
      <c r="AK75" s="58"/>
      <c r="AL75" s="57"/>
    </row>
    <row r="76" spans="2:38" s="118" customFormat="1" ht="15.75" customHeight="1">
      <c r="B76" s="70"/>
      <c r="C76" s="70"/>
      <c r="D76" s="70"/>
      <c r="E76" s="70"/>
      <c r="F76" s="70"/>
      <c r="G76" s="70"/>
      <c r="H76" s="397"/>
      <c r="I76" s="70"/>
      <c r="J76" s="70"/>
      <c r="K76" s="70"/>
      <c r="L76" s="397"/>
      <c r="M76" s="397"/>
      <c r="N76" s="70"/>
      <c r="O76" s="70"/>
      <c r="P76" s="70"/>
      <c r="Q76" s="397"/>
      <c r="R76" s="397"/>
      <c r="S76" s="70"/>
      <c r="T76" s="70"/>
      <c r="U76" s="70"/>
      <c r="V76" s="397"/>
      <c r="W76" s="397"/>
      <c r="X76" s="70"/>
      <c r="Y76" s="70"/>
      <c r="Z76" s="70"/>
      <c r="AA76" s="397"/>
      <c r="AB76" s="397"/>
      <c r="AC76" s="70"/>
      <c r="AD76" s="70"/>
      <c r="AE76" s="70"/>
      <c r="AF76" s="310"/>
      <c r="AG76" s="58"/>
      <c r="AH76" s="58"/>
      <c r="AI76" s="58"/>
      <c r="AJ76" s="58"/>
      <c r="AK76" s="58"/>
      <c r="AL76" s="57"/>
    </row>
    <row r="77" spans="2:38" s="118" customFormat="1" ht="15.75" customHeight="1">
      <c r="B77" s="70"/>
      <c r="C77" s="70"/>
      <c r="D77" s="70"/>
      <c r="E77" s="70"/>
      <c r="F77" s="70"/>
      <c r="G77" s="70"/>
      <c r="H77" s="397"/>
      <c r="I77" s="70"/>
      <c r="J77" s="70"/>
      <c r="K77" s="70"/>
      <c r="L77" s="397"/>
      <c r="M77" s="397"/>
      <c r="N77" s="70"/>
      <c r="O77" s="70"/>
      <c r="P77" s="70"/>
      <c r="Q77" s="397"/>
      <c r="R77" s="397"/>
      <c r="S77" s="70"/>
      <c r="T77" s="70"/>
      <c r="U77" s="70"/>
      <c r="V77" s="397"/>
      <c r="W77" s="397"/>
      <c r="X77" s="70"/>
      <c r="Y77" s="70"/>
      <c r="Z77" s="70"/>
      <c r="AA77" s="397"/>
      <c r="AB77" s="397"/>
      <c r="AC77" s="70"/>
      <c r="AD77" s="70"/>
      <c r="AE77" s="70"/>
      <c r="AF77" s="310"/>
      <c r="AG77" s="58"/>
      <c r="AH77" s="58"/>
      <c r="AI77" s="58"/>
      <c r="AJ77" s="58"/>
      <c r="AK77" s="58"/>
      <c r="AL77" s="57"/>
    </row>
    <row r="78" spans="2:38" s="118" customFormat="1" ht="15.75" customHeight="1">
      <c r="B78" s="70"/>
      <c r="C78" s="70"/>
      <c r="D78" s="70"/>
      <c r="E78" s="70"/>
      <c r="F78" s="70"/>
      <c r="G78" s="70"/>
      <c r="H78" s="397"/>
      <c r="I78" s="70"/>
      <c r="J78" s="70"/>
      <c r="K78" s="70"/>
      <c r="L78" s="397"/>
      <c r="M78" s="397"/>
      <c r="N78" s="70"/>
      <c r="O78" s="70"/>
      <c r="P78" s="70"/>
      <c r="Q78" s="397"/>
      <c r="R78" s="397"/>
      <c r="S78" s="70"/>
      <c r="T78" s="70"/>
      <c r="U78" s="70"/>
      <c r="V78" s="397"/>
      <c r="W78" s="397"/>
      <c r="X78" s="70"/>
      <c r="Y78" s="70"/>
      <c r="Z78" s="70"/>
      <c r="AA78" s="397"/>
      <c r="AB78" s="397"/>
      <c r="AC78" s="70"/>
      <c r="AD78" s="70"/>
      <c r="AE78" s="70"/>
      <c r="AF78" s="310"/>
      <c r="AG78" s="58"/>
      <c r="AH78" s="58"/>
      <c r="AI78" s="58"/>
      <c r="AJ78" s="58"/>
      <c r="AK78" s="58"/>
      <c r="AL78" s="57"/>
    </row>
    <row r="79" spans="2:38" s="118" customFormat="1" ht="15.75" customHeight="1">
      <c r="B79" s="70"/>
      <c r="C79" s="70"/>
      <c r="D79" s="70"/>
      <c r="E79" s="70"/>
      <c r="F79" s="70"/>
      <c r="G79" s="70"/>
      <c r="H79" s="397"/>
      <c r="I79" s="70"/>
      <c r="J79" s="70"/>
      <c r="K79" s="70"/>
      <c r="L79" s="397"/>
      <c r="M79" s="397"/>
      <c r="N79" s="70"/>
      <c r="O79" s="70"/>
      <c r="P79" s="70"/>
      <c r="Q79" s="397"/>
      <c r="R79" s="397"/>
      <c r="S79" s="70"/>
      <c r="T79" s="70"/>
      <c r="U79" s="70"/>
      <c r="V79" s="397"/>
      <c r="W79" s="397"/>
      <c r="X79" s="70"/>
      <c r="Y79" s="70"/>
      <c r="Z79" s="70"/>
      <c r="AA79" s="397"/>
      <c r="AB79" s="397"/>
      <c r="AC79" s="70"/>
      <c r="AD79" s="70"/>
      <c r="AE79" s="70"/>
      <c r="AF79" s="310"/>
      <c r="AG79" s="58"/>
      <c r="AH79" s="58"/>
      <c r="AI79" s="58"/>
      <c r="AJ79" s="58"/>
      <c r="AK79" s="58"/>
      <c r="AL79" s="57"/>
    </row>
    <row r="80" spans="2:38" s="118" customFormat="1" ht="15.75" customHeight="1">
      <c r="B80" s="70"/>
      <c r="C80" s="70"/>
      <c r="D80" s="70"/>
      <c r="E80" s="70"/>
      <c r="F80" s="70"/>
      <c r="G80" s="70"/>
      <c r="H80" s="397"/>
      <c r="I80" s="70"/>
      <c r="J80" s="70"/>
      <c r="K80" s="70"/>
      <c r="L80" s="397"/>
      <c r="M80" s="397"/>
      <c r="N80" s="70"/>
      <c r="O80" s="70"/>
      <c r="P80" s="70"/>
      <c r="Q80" s="397"/>
      <c r="R80" s="397"/>
      <c r="S80" s="70"/>
      <c r="T80" s="70"/>
      <c r="U80" s="70"/>
      <c r="V80" s="397"/>
      <c r="W80" s="397"/>
      <c r="X80" s="70"/>
      <c r="Y80" s="70"/>
      <c r="Z80" s="70"/>
      <c r="AA80" s="397"/>
      <c r="AB80" s="397"/>
      <c r="AC80" s="70"/>
      <c r="AD80" s="70"/>
      <c r="AE80" s="70"/>
      <c r="AF80" s="310"/>
      <c r="AG80" s="58"/>
      <c r="AH80" s="58"/>
      <c r="AI80" s="58"/>
      <c r="AJ80" s="58"/>
      <c r="AK80" s="58"/>
      <c r="AL80" s="57"/>
    </row>
    <row r="81" spans="2:38" s="118" customFormat="1" ht="15.75" customHeight="1">
      <c r="B81" s="70"/>
      <c r="C81" s="70"/>
      <c r="D81" s="70"/>
      <c r="E81" s="70"/>
      <c r="F81" s="70"/>
      <c r="G81" s="70"/>
      <c r="H81" s="397"/>
      <c r="I81" s="70"/>
      <c r="J81" s="70"/>
      <c r="K81" s="70"/>
      <c r="L81" s="397"/>
      <c r="M81" s="397"/>
      <c r="N81" s="70"/>
      <c r="O81" s="70"/>
      <c r="P81" s="70"/>
      <c r="Q81" s="397"/>
      <c r="R81" s="397"/>
      <c r="S81" s="70"/>
      <c r="T81" s="70"/>
      <c r="U81" s="70"/>
      <c r="V81" s="397"/>
      <c r="W81" s="397"/>
      <c r="X81" s="70"/>
      <c r="Y81" s="70"/>
      <c r="Z81" s="70"/>
      <c r="AA81" s="397"/>
      <c r="AB81" s="397"/>
      <c r="AC81" s="70"/>
      <c r="AD81" s="70"/>
      <c r="AE81" s="70"/>
      <c r="AF81" s="310"/>
      <c r="AG81" s="58"/>
      <c r="AH81" s="58"/>
      <c r="AI81" s="58"/>
      <c r="AJ81" s="58"/>
      <c r="AK81" s="58"/>
      <c r="AL81" s="57"/>
    </row>
    <row r="82" spans="2:38" s="118" customFormat="1" ht="15.75" customHeight="1">
      <c r="B82" s="70"/>
      <c r="C82" s="70"/>
      <c r="D82" s="70"/>
      <c r="E82" s="70"/>
      <c r="F82" s="70"/>
      <c r="G82" s="70"/>
      <c r="H82" s="397"/>
      <c r="I82" s="70"/>
      <c r="J82" s="70"/>
      <c r="K82" s="70"/>
      <c r="L82" s="397"/>
      <c r="M82" s="397"/>
      <c r="N82" s="70"/>
      <c r="O82" s="70"/>
      <c r="P82" s="70"/>
      <c r="Q82" s="397"/>
      <c r="R82" s="397"/>
      <c r="S82" s="70"/>
      <c r="T82" s="70"/>
      <c r="U82" s="70"/>
      <c r="V82" s="397"/>
      <c r="W82" s="397"/>
      <c r="X82" s="70"/>
      <c r="Y82" s="70"/>
      <c r="Z82" s="70"/>
      <c r="AA82" s="397"/>
      <c r="AB82" s="397"/>
      <c r="AC82" s="70"/>
      <c r="AD82" s="70"/>
      <c r="AE82" s="70"/>
      <c r="AF82" s="310"/>
      <c r="AG82" s="58"/>
      <c r="AH82" s="58"/>
      <c r="AI82" s="58"/>
      <c r="AJ82" s="58"/>
      <c r="AK82" s="58"/>
      <c r="AL82" s="57"/>
    </row>
    <row r="83" spans="2:38" s="118" customFormat="1" ht="15.75" customHeight="1">
      <c r="B83" s="70"/>
      <c r="C83" s="70"/>
      <c r="D83" s="70"/>
      <c r="E83" s="70"/>
      <c r="F83" s="70"/>
      <c r="G83" s="70"/>
      <c r="H83" s="397"/>
      <c r="I83" s="70"/>
      <c r="J83" s="70"/>
      <c r="K83" s="70"/>
      <c r="L83" s="397"/>
      <c r="M83" s="397"/>
      <c r="N83" s="70"/>
      <c r="O83" s="70"/>
      <c r="P83" s="70"/>
      <c r="Q83" s="397"/>
      <c r="R83" s="397"/>
      <c r="S83" s="70"/>
      <c r="T83" s="70"/>
      <c r="U83" s="70"/>
      <c r="V83" s="397"/>
      <c r="W83" s="397"/>
      <c r="X83" s="70"/>
      <c r="Y83" s="70"/>
      <c r="Z83" s="70"/>
      <c r="AA83" s="397"/>
      <c r="AB83" s="397"/>
      <c r="AC83" s="70"/>
      <c r="AD83" s="70"/>
      <c r="AE83" s="70"/>
      <c r="AF83" s="310"/>
      <c r="AG83" s="58"/>
      <c r="AH83" s="58"/>
      <c r="AI83" s="58"/>
      <c r="AJ83" s="58"/>
      <c r="AK83" s="58"/>
      <c r="AL83" s="57"/>
    </row>
    <row r="84" spans="2:38" s="118" customFormat="1" ht="15.75" customHeight="1">
      <c r="B84" s="128"/>
      <c r="C84" s="128"/>
      <c r="D84" s="128"/>
      <c r="E84" s="128"/>
      <c r="F84" s="128"/>
      <c r="G84" s="128"/>
      <c r="H84" s="398"/>
      <c r="I84" s="128"/>
      <c r="J84" s="128"/>
      <c r="K84" s="128"/>
      <c r="L84" s="398"/>
      <c r="M84" s="398"/>
      <c r="N84" s="128"/>
      <c r="O84" s="128"/>
      <c r="P84" s="128"/>
      <c r="Q84" s="398"/>
      <c r="R84" s="398"/>
      <c r="S84" s="128"/>
      <c r="T84" s="128"/>
      <c r="U84" s="128"/>
      <c r="V84" s="398"/>
      <c r="W84" s="398"/>
      <c r="X84" s="128"/>
      <c r="Y84" s="128"/>
      <c r="Z84" s="128"/>
      <c r="AA84" s="398"/>
      <c r="AB84" s="398"/>
      <c r="AC84" s="128"/>
      <c r="AD84" s="128"/>
      <c r="AE84" s="128"/>
      <c r="AF84" s="58"/>
      <c r="AG84" s="58"/>
      <c r="AH84" s="58"/>
      <c r="AI84" s="58"/>
      <c r="AJ84" s="58"/>
      <c r="AK84" s="58"/>
    </row>
    <row r="85" spans="2:38" s="118" customFormat="1" ht="15.75" customHeight="1">
      <c r="B85" s="58"/>
      <c r="C85" s="58"/>
      <c r="D85" s="58"/>
      <c r="E85" s="58"/>
      <c r="F85" s="58"/>
      <c r="G85" s="58"/>
      <c r="H85" s="399"/>
      <c r="I85" s="58"/>
      <c r="J85" s="58"/>
      <c r="K85" s="58"/>
      <c r="L85" s="399"/>
      <c r="M85" s="399"/>
      <c r="N85" s="58"/>
      <c r="O85" s="58"/>
      <c r="P85" s="58"/>
      <c r="Q85" s="399"/>
      <c r="R85" s="399"/>
      <c r="S85" s="58"/>
      <c r="T85" s="58"/>
      <c r="U85" s="58"/>
      <c r="V85" s="399"/>
      <c r="W85" s="399"/>
      <c r="X85" s="58"/>
      <c r="Y85" s="58"/>
      <c r="Z85" s="58"/>
      <c r="AA85" s="399"/>
      <c r="AB85" s="399"/>
      <c r="AC85" s="58"/>
      <c r="AD85" s="58"/>
      <c r="AE85" s="58"/>
      <c r="AF85" s="58"/>
      <c r="AG85" s="58"/>
      <c r="AH85" s="58"/>
      <c r="AI85" s="58"/>
      <c r="AJ85" s="58"/>
      <c r="AK85" s="58"/>
    </row>
    <row r="86" spans="2:38" s="118" customFormat="1" ht="15.75" customHeight="1">
      <c r="B86" s="58"/>
      <c r="C86" s="58"/>
      <c r="D86" s="58"/>
      <c r="E86" s="58"/>
      <c r="F86" s="58"/>
      <c r="G86" s="58"/>
      <c r="H86" s="399"/>
      <c r="I86" s="58"/>
      <c r="J86" s="58"/>
      <c r="K86" s="58"/>
      <c r="L86" s="399"/>
      <c r="M86" s="399"/>
      <c r="N86" s="58"/>
      <c r="O86" s="58"/>
      <c r="P86" s="58"/>
      <c r="Q86" s="399"/>
      <c r="R86" s="399"/>
      <c r="S86" s="58"/>
      <c r="T86" s="58"/>
      <c r="U86" s="58"/>
      <c r="V86" s="399"/>
      <c r="W86" s="399"/>
      <c r="X86" s="58"/>
      <c r="Y86" s="58"/>
      <c r="Z86" s="58"/>
      <c r="AA86" s="399"/>
      <c r="AB86" s="399"/>
      <c r="AC86" s="58"/>
      <c r="AD86" s="58"/>
      <c r="AE86" s="58"/>
      <c r="AF86" s="58"/>
      <c r="AG86" s="58"/>
      <c r="AH86" s="58"/>
      <c r="AI86" s="58"/>
      <c r="AJ86" s="58"/>
      <c r="AK86" s="58"/>
    </row>
    <row r="87" spans="2:38" s="118" customFormat="1" ht="15.75" customHeight="1">
      <c r="B87" s="58"/>
      <c r="C87" s="58"/>
      <c r="D87" s="58"/>
      <c r="E87" s="58"/>
      <c r="F87" s="58"/>
      <c r="G87" s="58"/>
      <c r="H87" s="399"/>
      <c r="I87" s="58"/>
      <c r="J87" s="58"/>
      <c r="K87" s="58"/>
      <c r="L87" s="399"/>
      <c r="M87" s="399"/>
      <c r="N87" s="58"/>
      <c r="O87" s="58"/>
      <c r="P87" s="58"/>
      <c r="Q87" s="399"/>
      <c r="R87" s="399"/>
      <c r="S87" s="58"/>
      <c r="T87" s="58"/>
      <c r="U87" s="58"/>
      <c r="V87" s="399"/>
      <c r="W87" s="399"/>
      <c r="X87" s="58"/>
      <c r="Y87" s="58"/>
      <c r="Z87" s="58"/>
      <c r="AA87" s="399"/>
      <c r="AB87" s="399"/>
      <c r="AC87" s="58"/>
      <c r="AD87" s="58"/>
      <c r="AE87" s="58"/>
      <c r="AF87" s="58"/>
      <c r="AG87" s="58"/>
      <c r="AH87" s="58"/>
      <c r="AI87" s="58"/>
      <c r="AJ87" s="58"/>
      <c r="AK87" s="58"/>
    </row>
    <row r="88" spans="2:38" s="118" customFormat="1" ht="15.75" customHeight="1">
      <c r="B88" s="58"/>
      <c r="C88" s="58"/>
      <c r="D88" s="58"/>
      <c r="E88" s="58"/>
      <c r="F88" s="58"/>
      <c r="G88" s="58"/>
      <c r="H88" s="399"/>
      <c r="I88" s="58"/>
      <c r="J88" s="58"/>
      <c r="K88" s="58"/>
      <c r="L88" s="399"/>
      <c r="M88" s="399"/>
      <c r="N88" s="58"/>
      <c r="O88" s="58"/>
      <c r="P88" s="58"/>
      <c r="Q88" s="399"/>
      <c r="R88" s="399"/>
      <c r="S88" s="58"/>
      <c r="T88" s="58"/>
      <c r="U88" s="58"/>
      <c r="V88" s="399"/>
      <c r="W88" s="399"/>
      <c r="X88" s="58"/>
      <c r="Y88" s="58"/>
      <c r="Z88" s="58"/>
      <c r="AA88" s="399"/>
      <c r="AB88" s="399"/>
      <c r="AC88" s="58"/>
      <c r="AD88" s="58"/>
      <c r="AE88" s="58"/>
      <c r="AF88" s="58"/>
      <c r="AG88" s="58"/>
      <c r="AH88" s="58"/>
      <c r="AI88" s="58"/>
      <c r="AJ88" s="58"/>
      <c r="AK88" s="58"/>
    </row>
    <row r="89" spans="2:38" s="118" customFormat="1" ht="15.75" customHeight="1">
      <c r="B89" s="58"/>
      <c r="C89" s="58"/>
      <c r="D89" s="58"/>
      <c r="E89" s="58"/>
      <c r="F89" s="58"/>
      <c r="G89" s="58"/>
      <c r="H89" s="399"/>
      <c r="I89" s="58"/>
      <c r="J89" s="58"/>
      <c r="K89" s="58"/>
      <c r="L89" s="399"/>
      <c r="M89" s="399"/>
      <c r="N89" s="58"/>
      <c r="O89" s="58"/>
      <c r="P89" s="58"/>
      <c r="Q89" s="399"/>
      <c r="R89" s="399"/>
      <c r="S89" s="58"/>
      <c r="T89" s="58"/>
      <c r="U89" s="58"/>
      <c r="V89" s="399"/>
      <c r="W89" s="399"/>
      <c r="X89" s="58"/>
      <c r="Y89" s="58"/>
      <c r="Z89" s="58"/>
      <c r="AA89" s="399"/>
      <c r="AB89" s="399"/>
      <c r="AC89" s="58"/>
      <c r="AD89" s="58"/>
      <c r="AE89" s="58"/>
      <c r="AF89" s="58"/>
      <c r="AG89" s="58"/>
      <c r="AH89" s="58"/>
      <c r="AI89" s="58"/>
      <c r="AJ89" s="58"/>
      <c r="AK89" s="58"/>
    </row>
    <row r="90" spans="2:38" s="118" customFormat="1" ht="15.75" customHeight="1">
      <c r="B90" s="58"/>
      <c r="C90" s="58"/>
      <c r="D90" s="58"/>
      <c r="E90" s="58"/>
      <c r="F90" s="58"/>
      <c r="G90" s="58"/>
      <c r="H90" s="399"/>
      <c r="I90" s="58"/>
      <c r="J90" s="58"/>
      <c r="K90" s="58"/>
      <c r="L90" s="399"/>
      <c r="M90" s="399"/>
      <c r="N90" s="58"/>
      <c r="O90" s="58"/>
      <c r="P90" s="58"/>
      <c r="Q90" s="399"/>
      <c r="R90" s="399"/>
      <c r="S90" s="58"/>
      <c r="T90" s="58"/>
      <c r="U90" s="58"/>
      <c r="V90" s="399"/>
      <c r="W90" s="399"/>
      <c r="X90" s="58"/>
      <c r="Y90" s="58"/>
      <c r="Z90" s="58"/>
      <c r="AA90" s="399"/>
      <c r="AB90" s="399"/>
      <c r="AC90" s="58"/>
      <c r="AD90" s="58"/>
      <c r="AE90" s="58"/>
      <c r="AF90" s="58"/>
      <c r="AG90" s="58"/>
      <c r="AH90" s="58"/>
      <c r="AI90" s="58"/>
      <c r="AJ90" s="58"/>
      <c r="AK90" s="58"/>
    </row>
    <row r="91" spans="2:38" s="118" customFormat="1" ht="15.75" customHeight="1">
      <c r="B91" s="58"/>
      <c r="C91" s="58"/>
      <c r="D91" s="58"/>
      <c r="E91" s="58"/>
      <c r="F91" s="58"/>
      <c r="G91" s="58"/>
      <c r="H91" s="399"/>
      <c r="I91" s="58"/>
      <c r="J91" s="58"/>
      <c r="K91" s="58"/>
      <c r="L91" s="399"/>
      <c r="M91" s="399"/>
      <c r="N91" s="58"/>
      <c r="O91" s="58"/>
      <c r="P91" s="58"/>
      <c r="Q91" s="399"/>
      <c r="R91" s="399"/>
      <c r="S91" s="58"/>
      <c r="T91" s="58"/>
      <c r="U91" s="58"/>
      <c r="V91" s="399"/>
      <c r="W91" s="399"/>
      <c r="X91" s="58"/>
      <c r="Y91" s="58"/>
      <c r="Z91" s="58"/>
      <c r="AA91" s="399"/>
      <c r="AB91" s="399"/>
      <c r="AC91" s="58"/>
      <c r="AD91" s="58"/>
      <c r="AE91" s="58"/>
      <c r="AF91" s="58"/>
      <c r="AG91" s="58"/>
      <c r="AH91" s="58"/>
      <c r="AI91" s="58"/>
      <c r="AJ91" s="58"/>
      <c r="AK91" s="58"/>
    </row>
    <row r="92" spans="2:38" s="118" customFormat="1" ht="15.75" customHeight="1">
      <c r="B92" s="58"/>
      <c r="C92" s="58"/>
      <c r="D92" s="58"/>
      <c r="E92" s="58"/>
      <c r="F92" s="58"/>
      <c r="G92" s="58"/>
      <c r="H92" s="399"/>
      <c r="I92" s="58"/>
      <c r="J92" s="58"/>
      <c r="K92" s="58"/>
      <c r="L92" s="399"/>
      <c r="M92" s="399"/>
      <c r="N92" s="58"/>
      <c r="O92" s="58"/>
      <c r="P92" s="58"/>
      <c r="Q92" s="399"/>
      <c r="R92" s="399"/>
      <c r="S92" s="58"/>
      <c r="T92" s="58"/>
      <c r="U92" s="58"/>
      <c r="V92" s="399"/>
      <c r="W92" s="399"/>
      <c r="X92" s="58"/>
      <c r="Y92" s="58"/>
      <c r="Z92" s="58"/>
      <c r="AA92" s="399"/>
      <c r="AB92" s="399"/>
      <c r="AC92" s="58"/>
      <c r="AD92" s="58"/>
      <c r="AE92" s="58"/>
      <c r="AF92" s="58"/>
      <c r="AG92" s="58"/>
      <c r="AH92" s="58"/>
      <c r="AI92" s="58"/>
      <c r="AJ92" s="58"/>
      <c r="AK92" s="58"/>
    </row>
    <row r="93" spans="2:38" s="118" customFormat="1" ht="15.75" customHeight="1">
      <c r="B93" s="58"/>
      <c r="C93" s="58"/>
      <c r="D93" s="58"/>
      <c r="E93" s="58"/>
      <c r="F93" s="58"/>
      <c r="G93" s="58"/>
      <c r="H93" s="399"/>
      <c r="I93" s="58"/>
      <c r="J93" s="58"/>
      <c r="K93" s="58"/>
      <c r="L93" s="399"/>
      <c r="M93" s="399"/>
      <c r="N93" s="58"/>
      <c r="O93" s="58"/>
      <c r="P93" s="58"/>
      <c r="Q93" s="399"/>
      <c r="R93" s="399"/>
      <c r="S93" s="58"/>
      <c r="T93" s="58"/>
      <c r="U93" s="58"/>
      <c r="V93" s="399"/>
      <c r="W93" s="399"/>
      <c r="X93" s="58"/>
      <c r="Y93" s="58"/>
      <c r="Z93" s="58"/>
      <c r="AA93" s="399"/>
      <c r="AB93" s="399"/>
      <c r="AC93" s="58"/>
      <c r="AD93" s="58"/>
      <c r="AE93" s="58"/>
      <c r="AF93" s="58"/>
      <c r="AG93" s="58"/>
      <c r="AH93" s="58"/>
      <c r="AI93" s="58"/>
      <c r="AJ93" s="58"/>
      <c r="AK93" s="58"/>
    </row>
    <row r="94" spans="2:38" s="118" customFormat="1" ht="15.75" customHeight="1">
      <c r="B94" s="58"/>
      <c r="C94" s="58"/>
      <c r="D94" s="58"/>
      <c r="E94" s="58"/>
      <c r="F94" s="58"/>
      <c r="G94" s="58"/>
      <c r="H94" s="399"/>
      <c r="I94" s="58"/>
      <c r="J94" s="58"/>
      <c r="K94" s="58"/>
      <c r="L94" s="399"/>
      <c r="M94" s="399"/>
      <c r="N94" s="58"/>
      <c r="O94" s="58"/>
      <c r="P94" s="58"/>
      <c r="Q94" s="399"/>
      <c r="R94" s="399"/>
      <c r="S94" s="58"/>
      <c r="T94" s="58"/>
      <c r="U94" s="58"/>
      <c r="V94" s="399"/>
      <c r="W94" s="399"/>
      <c r="X94" s="58"/>
      <c r="Y94" s="58"/>
      <c r="Z94" s="58"/>
      <c r="AA94" s="399"/>
      <c r="AB94" s="399"/>
      <c r="AC94" s="58"/>
      <c r="AD94" s="58"/>
      <c r="AE94" s="58"/>
      <c r="AF94" s="58"/>
      <c r="AG94" s="58"/>
      <c r="AH94" s="58"/>
      <c r="AI94" s="58"/>
      <c r="AJ94" s="58"/>
      <c r="AK94" s="58"/>
    </row>
    <row r="95" spans="2:38" s="118" customFormat="1" ht="15.75" customHeight="1">
      <c r="B95" s="58"/>
      <c r="C95" s="58"/>
      <c r="D95" s="58"/>
      <c r="E95" s="58"/>
      <c r="F95" s="58"/>
      <c r="G95" s="58"/>
      <c r="H95" s="399"/>
      <c r="I95" s="58"/>
      <c r="J95" s="58"/>
      <c r="K95" s="58"/>
      <c r="L95" s="399"/>
      <c r="M95" s="399"/>
      <c r="N95" s="58"/>
      <c r="O95" s="58"/>
      <c r="P95" s="58"/>
      <c r="Q95" s="399"/>
      <c r="R95" s="399"/>
      <c r="S95" s="58"/>
      <c r="T95" s="58"/>
      <c r="U95" s="58"/>
      <c r="V95" s="399"/>
      <c r="W95" s="399"/>
      <c r="X95" s="58"/>
      <c r="Y95" s="58"/>
      <c r="Z95" s="58"/>
      <c r="AA95" s="399"/>
      <c r="AB95" s="399"/>
      <c r="AC95" s="58"/>
      <c r="AD95" s="58"/>
      <c r="AE95" s="58"/>
      <c r="AF95" s="58"/>
      <c r="AG95" s="58"/>
      <c r="AH95" s="58"/>
      <c r="AI95" s="58"/>
      <c r="AJ95" s="58"/>
      <c r="AK95" s="58"/>
    </row>
    <row r="96" spans="2:38" s="118" customFormat="1" ht="15.75" customHeight="1">
      <c r="B96" s="58"/>
      <c r="C96" s="58"/>
      <c r="D96" s="58"/>
      <c r="E96" s="58"/>
      <c r="F96" s="58"/>
      <c r="G96" s="58"/>
      <c r="H96" s="399"/>
      <c r="I96" s="58"/>
      <c r="J96" s="58"/>
      <c r="K96" s="58"/>
      <c r="L96" s="399"/>
      <c r="M96" s="399"/>
      <c r="N96" s="58"/>
      <c r="O96" s="58"/>
      <c r="P96" s="58"/>
      <c r="Q96" s="399"/>
      <c r="R96" s="399"/>
      <c r="S96" s="58"/>
      <c r="T96" s="58"/>
      <c r="U96" s="58"/>
      <c r="V96" s="399"/>
      <c r="W96" s="399"/>
      <c r="X96" s="58"/>
      <c r="Y96" s="58"/>
      <c r="Z96" s="58"/>
      <c r="AA96" s="399"/>
      <c r="AB96" s="399"/>
      <c r="AC96" s="58"/>
      <c r="AD96" s="58"/>
      <c r="AE96" s="58"/>
      <c r="AF96" s="58"/>
      <c r="AG96" s="58"/>
      <c r="AH96" s="58"/>
      <c r="AI96" s="58"/>
      <c r="AJ96" s="58"/>
      <c r="AK96" s="58"/>
    </row>
    <row r="97" spans="2:37" s="118" customFormat="1" ht="15.75" customHeight="1">
      <c r="B97" s="58"/>
      <c r="C97" s="58"/>
      <c r="D97" s="58"/>
      <c r="E97" s="58"/>
      <c r="F97" s="58"/>
      <c r="G97" s="58"/>
      <c r="H97" s="399"/>
      <c r="I97" s="58"/>
      <c r="J97" s="58"/>
      <c r="K97" s="58"/>
      <c r="L97" s="399"/>
      <c r="M97" s="399"/>
      <c r="N97" s="58"/>
      <c r="O97" s="58"/>
      <c r="P97" s="58"/>
      <c r="Q97" s="399"/>
      <c r="R97" s="399"/>
      <c r="S97" s="58"/>
      <c r="T97" s="58"/>
      <c r="U97" s="58"/>
      <c r="V97" s="399"/>
      <c r="W97" s="399"/>
      <c r="X97" s="58"/>
      <c r="Y97" s="58"/>
      <c r="Z97" s="58"/>
      <c r="AA97" s="399"/>
      <c r="AB97" s="399"/>
      <c r="AC97" s="58"/>
      <c r="AD97" s="58"/>
      <c r="AE97" s="58"/>
      <c r="AF97" s="58"/>
      <c r="AG97" s="58"/>
      <c r="AH97" s="58"/>
      <c r="AI97" s="58"/>
      <c r="AJ97" s="58"/>
      <c r="AK97" s="58"/>
    </row>
    <row r="98" spans="2:37" s="118" customFormat="1" ht="15.75" customHeight="1">
      <c r="B98" s="58"/>
      <c r="C98" s="58"/>
      <c r="D98" s="58"/>
      <c r="E98" s="58"/>
      <c r="F98" s="58"/>
      <c r="G98" s="58"/>
      <c r="H98" s="399"/>
      <c r="I98" s="58"/>
      <c r="J98" s="58"/>
      <c r="K98" s="58"/>
      <c r="L98" s="399"/>
      <c r="M98" s="399"/>
      <c r="N98" s="58"/>
      <c r="O98" s="58"/>
      <c r="P98" s="58"/>
      <c r="Q98" s="399"/>
      <c r="R98" s="399"/>
      <c r="S98" s="58"/>
      <c r="T98" s="58"/>
      <c r="U98" s="58"/>
      <c r="V98" s="399"/>
      <c r="W98" s="399"/>
      <c r="X98" s="58"/>
      <c r="Y98" s="58"/>
      <c r="Z98" s="58"/>
      <c r="AA98" s="399"/>
      <c r="AB98" s="399"/>
      <c r="AC98" s="58"/>
      <c r="AD98" s="58"/>
      <c r="AE98" s="58"/>
      <c r="AF98" s="58"/>
      <c r="AG98" s="58"/>
      <c r="AH98" s="58"/>
      <c r="AI98" s="58"/>
      <c r="AJ98" s="58"/>
      <c r="AK98" s="58"/>
    </row>
    <row r="99" spans="2:37" s="118" customFormat="1" ht="15.75" customHeight="1">
      <c r="B99" s="58"/>
      <c r="C99" s="58"/>
      <c r="D99" s="58"/>
      <c r="E99" s="58"/>
      <c r="F99" s="58"/>
      <c r="G99" s="58"/>
      <c r="H99" s="399"/>
      <c r="I99" s="58"/>
      <c r="J99" s="58"/>
      <c r="K99" s="58"/>
      <c r="L99" s="399"/>
      <c r="M99" s="399"/>
      <c r="N99" s="58"/>
      <c r="O99" s="58"/>
      <c r="P99" s="58"/>
      <c r="Q99" s="399"/>
      <c r="R99" s="399"/>
      <c r="S99" s="58"/>
      <c r="T99" s="58"/>
      <c r="U99" s="58"/>
      <c r="V99" s="399"/>
      <c r="W99" s="399"/>
      <c r="X99" s="58"/>
      <c r="Y99" s="58"/>
      <c r="Z99" s="58"/>
      <c r="AA99" s="399"/>
      <c r="AB99" s="399"/>
      <c r="AC99" s="58"/>
      <c r="AD99" s="58"/>
      <c r="AE99" s="58"/>
      <c r="AF99" s="58"/>
      <c r="AG99" s="58"/>
      <c r="AH99" s="58"/>
      <c r="AI99" s="58"/>
      <c r="AJ99" s="58"/>
      <c r="AK99" s="58"/>
    </row>
    <row r="100" spans="2:37" s="118" customFormat="1" ht="15.75" customHeight="1">
      <c r="B100" s="58"/>
      <c r="C100" s="58"/>
      <c r="D100" s="58"/>
      <c r="E100" s="58"/>
      <c r="F100" s="58"/>
      <c r="G100" s="58"/>
      <c r="H100" s="399"/>
      <c r="I100" s="58"/>
      <c r="J100" s="58"/>
      <c r="K100" s="58"/>
      <c r="L100" s="399"/>
      <c r="M100" s="399"/>
      <c r="N100" s="58"/>
      <c r="O100" s="58"/>
      <c r="P100" s="58"/>
      <c r="Q100" s="399"/>
      <c r="R100" s="399"/>
      <c r="S100" s="58"/>
      <c r="T100" s="58"/>
      <c r="U100" s="58"/>
      <c r="V100" s="399"/>
      <c r="W100" s="399"/>
      <c r="X100" s="58"/>
      <c r="Y100" s="58"/>
      <c r="Z100" s="58"/>
      <c r="AA100" s="399"/>
      <c r="AB100" s="399"/>
      <c r="AC100" s="58"/>
      <c r="AD100" s="58"/>
      <c r="AE100" s="58"/>
      <c r="AF100" s="58"/>
      <c r="AG100" s="58"/>
      <c r="AH100" s="58"/>
      <c r="AI100" s="58"/>
      <c r="AJ100" s="58"/>
      <c r="AK100" s="58"/>
    </row>
    <row r="101" spans="2:37" s="118" customFormat="1" ht="15.75" customHeight="1">
      <c r="B101" s="58"/>
      <c r="C101" s="58"/>
      <c r="D101" s="58"/>
      <c r="E101" s="58"/>
      <c r="F101" s="58"/>
      <c r="G101" s="58"/>
      <c r="H101" s="399"/>
      <c r="I101" s="58"/>
      <c r="J101" s="58"/>
      <c r="K101" s="58"/>
      <c r="L101" s="399"/>
      <c r="M101" s="399"/>
      <c r="N101" s="58"/>
      <c r="O101" s="58"/>
      <c r="P101" s="58"/>
      <c r="Q101" s="399"/>
      <c r="R101" s="399"/>
      <c r="S101" s="58"/>
      <c r="T101" s="58"/>
      <c r="U101" s="58"/>
      <c r="V101" s="399"/>
      <c r="W101" s="399"/>
      <c r="X101" s="58"/>
      <c r="Y101" s="58"/>
      <c r="Z101" s="58"/>
      <c r="AA101" s="399"/>
      <c r="AB101" s="399"/>
      <c r="AC101" s="58"/>
      <c r="AD101" s="58"/>
      <c r="AE101" s="58"/>
      <c r="AF101" s="58"/>
      <c r="AG101" s="58"/>
      <c r="AH101" s="58"/>
      <c r="AI101" s="58"/>
      <c r="AJ101" s="58"/>
      <c r="AK101" s="58"/>
    </row>
    <row r="102" spans="2:37" s="118" customFormat="1" ht="15.75" customHeight="1">
      <c r="B102" s="58"/>
      <c r="C102" s="58"/>
      <c r="D102" s="58"/>
      <c r="E102" s="58"/>
      <c r="F102" s="58"/>
      <c r="G102" s="58"/>
      <c r="H102" s="399"/>
      <c r="I102" s="58"/>
      <c r="J102" s="58"/>
      <c r="K102" s="58"/>
      <c r="L102" s="399"/>
      <c r="M102" s="399"/>
      <c r="N102" s="58"/>
      <c r="O102" s="58"/>
      <c r="P102" s="58"/>
      <c r="Q102" s="399"/>
      <c r="R102" s="399"/>
      <c r="S102" s="58"/>
      <c r="T102" s="58"/>
      <c r="U102" s="58"/>
      <c r="V102" s="399"/>
      <c r="W102" s="399"/>
      <c r="X102" s="58"/>
      <c r="Y102" s="58"/>
      <c r="Z102" s="58"/>
      <c r="AA102" s="399"/>
      <c r="AB102" s="399"/>
      <c r="AC102" s="58"/>
      <c r="AD102" s="58"/>
      <c r="AE102" s="58"/>
      <c r="AF102" s="58"/>
      <c r="AG102" s="58"/>
      <c r="AH102" s="58"/>
      <c r="AI102" s="58"/>
      <c r="AJ102" s="58"/>
      <c r="AK102" s="58"/>
    </row>
    <row r="103" spans="2:37" s="118" customFormat="1" ht="15.75" customHeight="1">
      <c r="B103" s="58"/>
      <c r="C103" s="58"/>
      <c r="D103" s="58"/>
      <c r="E103" s="58"/>
      <c r="F103" s="58"/>
      <c r="G103" s="58"/>
      <c r="H103" s="399"/>
      <c r="I103" s="58"/>
      <c r="J103" s="58"/>
      <c r="K103" s="58"/>
      <c r="L103" s="399"/>
      <c r="M103" s="399"/>
      <c r="N103" s="58"/>
      <c r="O103" s="58"/>
      <c r="P103" s="58"/>
      <c r="Q103" s="399"/>
      <c r="R103" s="399"/>
      <c r="S103" s="58"/>
      <c r="T103" s="58"/>
      <c r="U103" s="58"/>
      <c r="V103" s="399"/>
      <c r="W103" s="399"/>
      <c r="X103" s="58"/>
      <c r="Y103" s="58"/>
      <c r="Z103" s="58"/>
      <c r="AA103" s="399"/>
      <c r="AB103" s="399"/>
      <c r="AC103" s="58"/>
      <c r="AD103" s="58"/>
      <c r="AE103" s="58"/>
      <c r="AF103" s="58"/>
      <c r="AG103" s="58"/>
      <c r="AH103" s="58"/>
      <c r="AI103" s="58"/>
      <c r="AJ103" s="58"/>
      <c r="AK103" s="58"/>
    </row>
    <row r="104" spans="2:37" s="118" customFormat="1" ht="15.75" customHeight="1">
      <c r="B104" s="58"/>
      <c r="C104" s="58"/>
      <c r="D104" s="58"/>
      <c r="E104" s="58"/>
      <c r="F104" s="58"/>
      <c r="G104" s="58"/>
      <c r="H104" s="399"/>
      <c r="I104" s="58"/>
      <c r="J104" s="58"/>
      <c r="K104" s="58"/>
      <c r="L104" s="399"/>
      <c r="M104" s="399"/>
      <c r="N104" s="58"/>
      <c r="O104" s="58"/>
      <c r="P104" s="58"/>
      <c r="Q104" s="399"/>
      <c r="R104" s="399"/>
      <c r="S104" s="58"/>
      <c r="T104" s="58"/>
      <c r="U104" s="58"/>
      <c r="V104" s="399"/>
      <c r="W104" s="399"/>
      <c r="X104" s="58"/>
      <c r="Y104" s="58"/>
      <c r="Z104" s="58"/>
      <c r="AA104" s="399"/>
      <c r="AB104" s="399"/>
      <c r="AC104" s="58"/>
      <c r="AD104" s="58"/>
      <c r="AE104" s="58"/>
      <c r="AF104" s="58"/>
      <c r="AG104" s="58"/>
      <c r="AH104" s="58"/>
      <c r="AI104" s="58"/>
      <c r="AJ104" s="58"/>
      <c r="AK104" s="58"/>
    </row>
    <row r="105" spans="2:37" s="118" customFormat="1" ht="15.75" customHeight="1">
      <c r="B105" s="58"/>
      <c r="C105" s="58"/>
      <c r="D105" s="58"/>
      <c r="E105" s="58"/>
      <c r="F105" s="58"/>
      <c r="G105" s="58"/>
      <c r="H105" s="399"/>
      <c r="I105" s="58"/>
      <c r="J105" s="58"/>
      <c r="K105" s="58"/>
      <c r="L105" s="399"/>
      <c r="M105" s="399"/>
      <c r="N105" s="58"/>
      <c r="O105" s="58"/>
      <c r="P105" s="58"/>
      <c r="Q105" s="399"/>
      <c r="R105" s="399"/>
      <c r="S105" s="58"/>
      <c r="T105" s="58"/>
      <c r="U105" s="58"/>
      <c r="V105" s="399"/>
      <c r="W105" s="399"/>
      <c r="X105" s="58"/>
      <c r="Y105" s="58"/>
      <c r="Z105" s="58"/>
      <c r="AA105" s="399"/>
      <c r="AB105" s="399"/>
      <c r="AC105" s="58"/>
      <c r="AD105" s="58"/>
      <c r="AE105" s="58"/>
      <c r="AF105" s="58"/>
      <c r="AG105" s="58"/>
      <c r="AH105" s="58"/>
      <c r="AI105" s="58"/>
      <c r="AJ105" s="58"/>
      <c r="AK105" s="58"/>
    </row>
    <row r="106" spans="2:37" s="118" customFormat="1" ht="15.75" customHeight="1">
      <c r="B106" s="58"/>
      <c r="C106" s="58"/>
      <c r="D106" s="58"/>
      <c r="E106" s="58"/>
      <c r="F106" s="58"/>
      <c r="G106" s="58"/>
      <c r="H106" s="399"/>
      <c r="I106" s="58"/>
      <c r="J106" s="58"/>
      <c r="K106" s="58"/>
      <c r="L106" s="399"/>
      <c r="M106" s="399"/>
      <c r="N106" s="58"/>
      <c r="O106" s="58"/>
      <c r="P106" s="58"/>
      <c r="Q106" s="399"/>
      <c r="R106" s="399"/>
      <c r="S106" s="58"/>
      <c r="T106" s="58"/>
      <c r="U106" s="58"/>
      <c r="V106" s="399"/>
      <c r="W106" s="399"/>
      <c r="X106" s="58"/>
      <c r="Y106" s="58"/>
      <c r="Z106" s="58"/>
      <c r="AA106" s="399"/>
      <c r="AB106" s="399"/>
      <c r="AC106" s="58"/>
      <c r="AD106" s="58"/>
      <c r="AE106" s="58"/>
      <c r="AF106" s="58"/>
      <c r="AG106" s="58"/>
      <c r="AH106" s="58"/>
      <c r="AI106" s="58"/>
      <c r="AJ106" s="58"/>
      <c r="AK106" s="58"/>
    </row>
    <row r="107" spans="2:37" s="118" customFormat="1" ht="15.75" customHeight="1">
      <c r="B107" s="58"/>
      <c r="C107" s="58"/>
      <c r="D107" s="58"/>
      <c r="E107" s="58"/>
      <c r="F107" s="58"/>
      <c r="G107" s="58"/>
      <c r="H107" s="399"/>
      <c r="I107" s="58"/>
      <c r="J107" s="58"/>
      <c r="K107" s="58"/>
      <c r="L107" s="399"/>
      <c r="M107" s="399"/>
      <c r="N107" s="58"/>
      <c r="O107" s="58"/>
      <c r="P107" s="58"/>
      <c r="Q107" s="399"/>
      <c r="R107" s="399"/>
      <c r="S107" s="58"/>
      <c r="T107" s="58"/>
      <c r="U107" s="58"/>
      <c r="V107" s="399"/>
      <c r="W107" s="399"/>
      <c r="X107" s="58"/>
      <c r="Y107" s="58"/>
      <c r="Z107" s="58"/>
      <c r="AA107" s="399"/>
      <c r="AB107" s="399"/>
      <c r="AC107" s="58"/>
      <c r="AD107" s="58"/>
      <c r="AE107" s="58"/>
      <c r="AF107" s="58"/>
      <c r="AG107" s="58"/>
      <c r="AH107" s="58"/>
      <c r="AI107" s="58"/>
      <c r="AJ107" s="58"/>
      <c r="AK107" s="58"/>
    </row>
    <row r="108" spans="2:37" s="118" customFormat="1" ht="15.75" customHeight="1">
      <c r="B108" s="58"/>
      <c r="C108" s="58"/>
      <c r="D108" s="58"/>
      <c r="E108" s="58"/>
      <c r="F108" s="58"/>
      <c r="G108" s="58"/>
      <c r="H108" s="399"/>
      <c r="I108" s="58"/>
      <c r="J108" s="58"/>
      <c r="K108" s="58"/>
      <c r="L108" s="399"/>
      <c r="M108" s="399"/>
      <c r="N108" s="58"/>
      <c r="O108" s="58"/>
      <c r="P108" s="58"/>
      <c r="Q108" s="399"/>
      <c r="R108" s="399"/>
      <c r="S108" s="58"/>
      <c r="T108" s="58"/>
      <c r="U108" s="58"/>
      <c r="V108" s="399"/>
      <c r="W108" s="399"/>
      <c r="X108" s="58"/>
      <c r="Y108" s="58"/>
      <c r="Z108" s="58"/>
      <c r="AA108" s="399"/>
      <c r="AB108" s="399"/>
      <c r="AC108" s="58"/>
      <c r="AD108" s="58"/>
      <c r="AE108" s="58"/>
      <c r="AF108" s="58"/>
      <c r="AG108" s="58"/>
      <c r="AH108" s="58"/>
      <c r="AI108" s="58"/>
      <c r="AJ108" s="58"/>
      <c r="AK108" s="58"/>
    </row>
    <row r="109" spans="2:37" s="118" customFormat="1" ht="15.75" customHeight="1">
      <c r="B109" s="58"/>
      <c r="C109" s="58"/>
      <c r="D109" s="58"/>
      <c r="E109" s="58"/>
      <c r="F109" s="58"/>
      <c r="G109" s="58"/>
      <c r="H109" s="399"/>
      <c r="I109" s="58"/>
      <c r="J109" s="58"/>
      <c r="K109" s="58"/>
      <c r="L109" s="399"/>
      <c r="M109" s="399"/>
      <c r="N109" s="58"/>
      <c r="O109" s="58"/>
      <c r="P109" s="58"/>
      <c r="Q109" s="399"/>
      <c r="R109" s="399"/>
      <c r="S109" s="58"/>
      <c r="T109" s="58"/>
      <c r="U109" s="58"/>
      <c r="V109" s="399"/>
      <c r="W109" s="399"/>
      <c r="X109" s="58"/>
      <c r="Y109" s="58"/>
      <c r="Z109" s="58"/>
      <c r="AA109" s="399"/>
      <c r="AB109" s="399"/>
      <c r="AC109" s="58"/>
      <c r="AD109" s="58"/>
      <c r="AE109" s="58"/>
      <c r="AF109" s="58"/>
      <c r="AG109" s="58"/>
      <c r="AH109" s="58"/>
      <c r="AI109" s="58"/>
      <c r="AJ109" s="58"/>
      <c r="AK109" s="58"/>
    </row>
    <row r="110" spans="2:37" s="118" customFormat="1" ht="15.75" customHeight="1">
      <c r="B110" s="58"/>
      <c r="C110" s="58"/>
      <c r="D110" s="58"/>
      <c r="E110" s="58"/>
      <c r="F110" s="58"/>
      <c r="G110" s="58"/>
      <c r="H110" s="399"/>
      <c r="I110" s="58"/>
      <c r="J110" s="58"/>
      <c r="K110" s="58"/>
      <c r="L110" s="399"/>
      <c r="M110" s="399"/>
      <c r="N110" s="58"/>
      <c r="O110" s="58"/>
      <c r="P110" s="58"/>
      <c r="Q110" s="399"/>
      <c r="R110" s="399"/>
      <c r="S110" s="58"/>
      <c r="T110" s="58"/>
      <c r="U110" s="58"/>
      <c r="V110" s="399"/>
      <c r="W110" s="399"/>
      <c r="X110" s="58"/>
      <c r="Y110" s="58"/>
      <c r="Z110" s="58"/>
      <c r="AA110" s="399"/>
      <c r="AB110" s="399"/>
      <c r="AC110" s="58"/>
      <c r="AD110" s="58"/>
      <c r="AE110" s="58"/>
      <c r="AF110" s="58"/>
      <c r="AG110" s="58"/>
      <c r="AH110" s="58"/>
      <c r="AI110" s="58"/>
      <c r="AJ110" s="58"/>
      <c r="AK110" s="58"/>
    </row>
    <row r="111" spans="2:37" s="118" customFormat="1" ht="15.75" customHeight="1">
      <c r="B111" s="58"/>
      <c r="C111" s="58"/>
      <c r="D111" s="58"/>
      <c r="E111" s="58"/>
      <c r="F111" s="58"/>
      <c r="G111" s="58"/>
      <c r="H111" s="399"/>
      <c r="I111" s="58"/>
      <c r="J111" s="58"/>
      <c r="K111" s="58"/>
      <c r="L111" s="399"/>
      <c r="M111" s="399"/>
      <c r="N111" s="58"/>
      <c r="O111" s="58"/>
      <c r="P111" s="58"/>
      <c r="Q111" s="399"/>
      <c r="R111" s="399"/>
      <c r="S111" s="58"/>
      <c r="T111" s="58"/>
      <c r="U111" s="58"/>
      <c r="V111" s="399"/>
      <c r="W111" s="399"/>
      <c r="X111" s="58"/>
      <c r="Y111" s="58"/>
      <c r="Z111" s="58"/>
      <c r="AA111" s="399"/>
      <c r="AB111" s="399"/>
      <c r="AC111" s="58"/>
      <c r="AD111" s="58"/>
      <c r="AE111" s="58"/>
      <c r="AF111" s="58"/>
      <c r="AG111" s="58"/>
      <c r="AH111" s="58"/>
      <c r="AI111" s="58"/>
      <c r="AJ111" s="58"/>
      <c r="AK111" s="58"/>
    </row>
    <row r="112" spans="2:37" s="118" customFormat="1" ht="15.75" customHeight="1">
      <c r="B112" s="58"/>
      <c r="C112" s="58"/>
      <c r="D112" s="58"/>
      <c r="E112" s="58"/>
      <c r="F112" s="58"/>
      <c r="G112" s="58"/>
      <c r="H112" s="399"/>
      <c r="I112" s="58"/>
      <c r="J112" s="58"/>
      <c r="K112" s="58"/>
      <c r="L112" s="399"/>
      <c r="M112" s="399"/>
      <c r="N112" s="58"/>
      <c r="O112" s="58"/>
      <c r="P112" s="58"/>
      <c r="Q112" s="399"/>
      <c r="R112" s="399"/>
      <c r="S112" s="58"/>
      <c r="T112" s="58"/>
      <c r="U112" s="58"/>
      <c r="V112" s="399"/>
      <c r="W112" s="399"/>
      <c r="X112" s="58"/>
      <c r="Y112" s="58"/>
      <c r="Z112" s="58"/>
      <c r="AA112" s="399"/>
      <c r="AB112" s="399"/>
      <c r="AC112" s="58"/>
      <c r="AD112" s="58"/>
      <c r="AE112" s="58"/>
      <c r="AF112" s="58"/>
      <c r="AG112" s="58"/>
      <c r="AH112" s="58"/>
      <c r="AI112" s="58"/>
      <c r="AJ112" s="58"/>
      <c r="AK112" s="58"/>
    </row>
    <row r="113" spans="2:37" s="118" customFormat="1" ht="15.75" customHeight="1">
      <c r="B113" s="58"/>
      <c r="C113" s="58"/>
      <c r="D113" s="58"/>
      <c r="E113" s="58"/>
      <c r="F113" s="58"/>
      <c r="G113" s="58"/>
      <c r="H113" s="399"/>
      <c r="I113" s="58"/>
      <c r="J113" s="58"/>
      <c r="K113" s="58"/>
      <c r="L113" s="399"/>
      <c r="M113" s="399"/>
      <c r="N113" s="58"/>
      <c r="O113" s="58"/>
      <c r="P113" s="58"/>
      <c r="Q113" s="399"/>
      <c r="R113" s="399"/>
      <c r="S113" s="58"/>
      <c r="T113" s="58"/>
      <c r="U113" s="58"/>
      <c r="V113" s="399"/>
      <c r="W113" s="399"/>
      <c r="X113" s="58"/>
      <c r="Y113" s="58"/>
      <c r="Z113" s="58"/>
      <c r="AA113" s="399"/>
      <c r="AB113" s="399"/>
      <c r="AC113" s="58"/>
      <c r="AD113" s="58"/>
      <c r="AE113" s="58"/>
      <c r="AF113" s="58"/>
      <c r="AG113" s="58"/>
      <c r="AH113" s="58"/>
      <c r="AI113" s="58"/>
      <c r="AJ113" s="58"/>
      <c r="AK113" s="58"/>
    </row>
    <row r="114" spans="2:37" s="118" customFormat="1" ht="15.75" customHeight="1">
      <c r="B114" s="58"/>
      <c r="C114" s="58"/>
      <c r="D114" s="58"/>
      <c r="E114" s="58"/>
      <c r="F114" s="58"/>
      <c r="G114" s="58"/>
      <c r="H114" s="399"/>
      <c r="I114" s="58"/>
      <c r="J114" s="58"/>
      <c r="K114" s="58"/>
      <c r="L114" s="399"/>
      <c r="M114" s="399"/>
      <c r="N114" s="58"/>
      <c r="O114" s="58"/>
      <c r="P114" s="58"/>
      <c r="Q114" s="399"/>
      <c r="R114" s="399"/>
      <c r="S114" s="58"/>
      <c r="T114" s="58"/>
      <c r="U114" s="58"/>
      <c r="V114" s="399"/>
      <c r="W114" s="399"/>
      <c r="X114" s="58"/>
      <c r="Y114" s="58"/>
      <c r="Z114" s="58"/>
      <c r="AA114" s="399"/>
      <c r="AB114" s="399"/>
      <c r="AC114" s="58"/>
      <c r="AD114" s="58"/>
      <c r="AE114" s="58"/>
      <c r="AF114" s="58"/>
      <c r="AG114" s="58"/>
      <c r="AH114" s="58"/>
      <c r="AI114" s="58"/>
      <c r="AJ114" s="58"/>
      <c r="AK114" s="58"/>
    </row>
    <row r="115" spans="2:37" s="118" customFormat="1" ht="15.75" customHeight="1">
      <c r="B115" s="58"/>
      <c r="C115" s="58"/>
      <c r="D115" s="58"/>
      <c r="E115" s="58"/>
      <c r="F115" s="58"/>
      <c r="G115" s="58"/>
      <c r="H115" s="399"/>
      <c r="I115" s="58"/>
      <c r="J115" s="58"/>
      <c r="K115" s="58"/>
      <c r="L115" s="399"/>
      <c r="M115" s="399"/>
      <c r="N115" s="58"/>
      <c r="O115" s="58"/>
      <c r="P115" s="58"/>
      <c r="Q115" s="399"/>
      <c r="R115" s="399"/>
      <c r="S115" s="58"/>
      <c r="T115" s="58"/>
      <c r="U115" s="58"/>
      <c r="V115" s="399"/>
      <c r="W115" s="399"/>
      <c r="X115" s="58"/>
      <c r="Y115" s="58"/>
      <c r="Z115" s="58"/>
      <c r="AA115" s="399"/>
      <c r="AB115" s="399"/>
      <c r="AC115" s="58"/>
      <c r="AD115" s="58"/>
      <c r="AE115" s="58"/>
      <c r="AF115" s="58"/>
      <c r="AG115" s="58"/>
      <c r="AH115" s="58"/>
      <c r="AI115" s="58"/>
      <c r="AJ115" s="58"/>
      <c r="AK115" s="58"/>
    </row>
    <row r="116" spans="2:37" s="118" customFormat="1" ht="15.75" customHeight="1">
      <c r="B116" s="58"/>
      <c r="C116" s="58"/>
      <c r="D116" s="58"/>
      <c r="E116" s="58"/>
      <c r="F116" s="58"/>
      <c r="G116" s="58"/>
      <c r="H116" s="399"/>
      <c r="I116" s="58"/>
      <c r="J116" s="58"/>
      <c r="K116" s="58"/>
      <c r="L116" s="399"/>
      <c r="M116" s="399"/>
      <c r="N116" s="58"/>
      <c r="O116" s="58"/>
      <c r="P116" s="58"/>
      <c r="Q116" s="399"/>
      <c r="R116" s="399"/>
      <c r="S116" s="58"/>
      <c r="T116" s="58"/>
      <c r="U116" s="58"/>
      <c r="V116" s="399"/>
      <c r="W116" s="399"/>
      <c r="X116" s="58"/>
      <c r="Y116" s="58"/>
      <c r="Z116" s="58"/>
      <c r="AA116" s="399"/>
      <c r="AB116" s="399"/>
      <c r="AC116" s="58"/>
      <c r="AD116" s="58"/>
      <c r="AE116" s="58"/>
      <c r="AF116" s="58"/>
      <c r="AG116" s="58"/>
      <c r="AH116" s="58"/>
      <c r="AI116" s="58"/>
      <c r="AJ116" s="58"/>
      <c r="AK116" s="58"/>
    </row>
    <row r="117" spans="2:37" s="118" customFormat="1" ht="15.75" customHeight="1">
      <c r="B117" s="58"/>
      <c r="C117" s="58"/>
      <c r="D117" s="58"/>
      <c r="E117" s="58"/>
      <c r="F117" s="58"/>
      <c r="G117" s="58"/>
      <c r="H117" s="399"/>
      <c r="I117" s="58"/>
      <c r="J117" s="58"/>
      <c r="K117" s="58"/>
      <c r="L117" s="399"/>
      <c r="M117" s="399"/>
      <c r="N117" s="58"/>
      <c r="O117" s="58"/>
      <c r="P117" s="58"/>
      <c r="Q117" s="399"/>
      <c r="R117" s="399"/>
      <c r="S117" s="58"/>
      <c r="T117" s="58"/>
      <c r="U117" s="58"/>
      <c r="V117" s="399"/>
      <c r="W117" s="399"/>
      <c r="X117" s="58"/>
      <c r="Y117" s="58"/>
      <c r="Z117" s="58"/>
      <c r="AA117" s="399"/>
      <c r="AB117" s="399"/>
      <c r="AC117" s="58"/>
      <c r="AD117" s="58"/>
      <c r="AE117" s="58"/>
      <c r="AF117" s="58"/>
      <c r="AG117" s="58"/>
      <c r="AH117" s="58"/>
      <c r="AI117" s="58"/>
      <c r="AJ117" s="58"/>
      <c r="AK117" s="58"/>
    </row>
    <row r="118" spans="2:37" s="118" customFormat="1" ht="15.75" customHeight="1">
      <c r="B118" s="58"/>
      <c r="C118" s="58"/>
      <c r="D118" s="58"/>
      <c r="E118" s="58"/>
      <c r="F118" s="58"/>
      <c r="G118" s="58"/>
      <c r="H118" s="399"/>
      <c r="I118" s="58"/>
      <c r="J118" s="58"/>
      <c r="K118" s="58"/>
      <c r="L118" s="399"/>
      <c r="M118" s="399"/>
      <c r="N118" s="58"/>
      <c r="O118" s="58"/>
      <c r="P118" s="58"/>
      <c r="Q118" s="399"/>
      <c r="R118" s="399"/>
      <c r="S118" s="58"/>
      <c r="T118" s="58"/>
      <c r="U118" s="58"/>
      <c r="V118" s="399"/>
      <c r="W118" s="399"/>
      <c r="X118" s="58"/>
      <c r="Y118" s="58"/>
      <c r="Z118" s="58"/>
      <c r="AA118" s="399"/>
      <c r="AB118" s="399"/>
      <c r="AC118" s="58"/>
      <c r="AD118" s="58"/>
      <c r="AE118" s="58"/>
      <c r="AF118" s="58"/>
      <c r="AG118" s="58"/>
      <c r="AH118" s="58"/>
      <c r="AI118" s="58"/>
      <c r="AJ118" s="58"/>
      <c r="AK118" s="58"/>
    </row>
    <row r="119" spans="2:37" s="118" customFormat="1" ht="15.75" customHeight="1">
      <c r="B119" s="58"/>
      <c r="C119" s="58"/>
      <c r="D119" s="58"/>
      <c r="E119" s="58"/>
      <c r="F119" s="58"/>
      <c r="G119" s="58"/>
      <c r="H119" s="399"/>
      <c r="I119" s="58"/>
      <c r="J119" s="58"/>
      <c r="K119" s="58"/>
      <c r="L119" s="399"/>
      <c r="M119" s="399"/>
      <c r="N119" s="58"/>
      <c r="O119" s="58"/>
      <c r="P119" s="58"/>
      <c r="Q119" s="399"/>
      <c r="R119" s="399"/>
      <c r="S119" s="58"/>
      <c r="T119" s="58"/>
      <c r="U119" s="58"/>
      <c r="V119" s="399"/>
      <c r="W119" s="399"/>
      <c r="X119" s="58"/>
      <c r="Y119" s="58"/>
      <c r="Z119" s="58"/>
      <c r="AA119" s="399"/>
      <c r="AB119" s="399"/>
      <c r="AC119" s="58"/>
      <c r="AD119" s="58"/>
      <c r="AE119" s="58"/>
      <c r="AF119" s="58"/>
      <c r="AG119" s="58"/>
      <c r="AH119" s="58"/>
      <c r="AI119" s="58"/>
      <c r="AJ119" s="58"/>
      <c r="AK119" s="58"/>
    </row>
    <row r="120" spans="2:37" s="118" customFormat="1" ht="15.75" customHeight="1">
      <c r="B120" s="58"/>
      <c r="C120" s="58"/>
      <c r="D120" s="58"/>
      <c r="E120" s="58"/>
      <c r="F120" s="58"/>
      <c r="G120" s="58"/>
      <c r="H120" s="399"/>
      <c r="I120" s="58"/>
      <c r="J120" s="58"/>
      <c r="K120" s="58"/>
      <c r="L120" s="399"/>
      <c r="M120" s="399"/>
      <c r="N120" s="58"/>
      <c r="O120" s="58"/>
      <c r="P120" s="58"/>
      <c r="Q120" s="399"/>
      <c r="R120" s="399"/>
      <c r="S120" s="58"/>
      <c r="T120" s="58"/>
      <c r="U120" s="58"/>
      <c r="V120" s="399"/>
      <c r="W120" s="399"/>
      <c r="X120" s="58"/>
      <c r="Y120" s="58"/>
      <c r="Z120" s="58"/>
      <c r="AA120" s="399"/>
      <c r="AB120" s="399"/>
      <c r="AC120" s="58"/>
      <c r="AD120" s="58"/>
      <c r="AE120" s="58"/>
      <c r="AF120" s="58"/>
      <c r="AG120" s="58"/>
      <c r="AH120" s="58"/>
      <c r="AI120" s="58"/>
      <c r="AJ120" s="58"/>
      <c r="AK120" s="58"/>
    </row>
    <row r="121" spans="2:37" s="118" customFormat="1" ht="15.75" customHeight="1">
      <c r="B121" s="58"/>
      <c r="C121" s="58"/>
      <c r="D121" s="58"/>
      <c r="E121" s="58"/>
      <c r="F121" s="58"/>
      <c r="G121" s="58"/>
      <c r="H121" s="399"/>
      <c r="I121" s="58"/>
      <c r="J121" s="58"/>
      <c r="K121" s="58"/>
      <c r="L121" s="399"/>
      <c r="M121" s="399"/>
      <c r="N121" s="58"/>
      <c r="O121" s="58"/>
      <c r="P121" s="58"/>
      <c r="Q121" s="399"/>
      <c r="R121" s="399"/>
      <c r="S121" s="58"/>
      <c r="T121" s="58"/>
      <c r="U121" s="58"/>
      <c r="V121" s="399"/>
      <c r="W121" s="399"/>
      <c r="X121" s="58"/>
      <c r="Y121" s="58"/>
      <c r="Z121" s="58"/>
      <c r="AA121" s="399"/>
      <c r="AB121" s="399"/>
      <c r="AC121" s="58"/>
      <c r="AD121" s="58"/>
      <c r="AE121" s="58"/>
      <c r="AF121" s="58"/>
      <c r="AG121" s="58"/>
      <c r="AH121" s="58"/>
      <c r="AI121" s="58"/>
      <c r="AJ121" s="58"/>
      <c r="AK121" s="58"/>
    </row>
    <row r="122" spans="2:37" s="118" customFormat="1" ht="15.75" customHeight="1">
      <c r="B122" s="58"/>
      <c r="C122" s="58"/>
      <c r="D122" s="58"/>
      <c r="E122" s="58"/>
      <c r="F122" s="58"/>
      <c r="G122" s="58"/>
      <c r="H122" s="399"/>
      <c r="I122" s="58"/>
      <c r="J122" s="58"/>
      <c r="K122" s="58"/>
      <c r="L122" s="399"/>
      <c r="M122" s="399"/>
      <c r="N122" s="58"/>
      <c r="O122" s="58"/>
      <c r="P122" s="58"/>
      <c r="Q122" s="399"/>
      <c r="R122" s="399"/>
      <c r="S122" s="58"/>
      <c r="T122" s="58"/>
      <c r="U122" s="58"/>
      <c r="V122" s="399"/>
      <c r="W122" s="399"/>
      <c r="X122" s="58"/>
      <c r="Y122" s="58"/>
      <c r="Z122" s="58"/>
      <c r="AA122" s="399"/>
      <c r="AB122" s="399"/>
      <c r="AC122" s="58"/>
      <c r="AD122" s="58"/>
      <c r="AE122" s="58"/>
      <c r="AF122" s="58"/>
      <c r="AG122" s="58"/>
      <c r="AH122" s="58"/>
      <c r="AI122" s="58"/>
      <c r="AJ122" s="58"/>
      <c r="AK122" s="58"/>
    </row>
    <row r="123" spans="2:37" s="118" customFormat="1" ht="15.75" customHeight="1">
      <c r="B123" s="58"/>
      <c r="C123" s="58"/>
      <c r="D123" s="58"/>
      <c r="E123" s="58"/>
      <c r="F123" s="58"/>
      <c r="G123" s="58"/>
      <c r="H123" s="399"/>
      <c r="I123" s="58"/>
      <c r="J123" s="58"/>
      <c r="K123" s="58"/>
      <c r="L123" s="399"/>
      <c r="M123" s="399"/>
      <c r="N123" s="58"/>
      <c r="O123" s="58"/>
      <c r="P123" s="58"/>
      <c r="Q123" s="399"/>
      <c r="R123" s="399"/>
      <c r="S123" s="58"/>
      <c r="T123" s="58"/>
      <c r="U123" s="58"/>
      <c r="V123" s="399"/>
      <c r="W123" s="399"/>
      <c r="X123" s="58"/>
      <c r="Y123" s="58"/>
      <c r="Z123" s="58"/>
      <c r="AA123" s="399"/>
      <c r="AB123" s="399"/>
      <c r="AC123" s="58"/>
      <c r="AD123" s="58"/>
      <c r="AE123" s="58"/>
      <c r="AF123" s="58"/>
      <c r="AG123" s="58"/>
      <c r="AH123" s="58"/>
      <c r="AI123" s="58"/>
      <c r="AJ123" s="58"/>
      <c r="AK123" s="58"/>
    </row>
    <row r="124" spans="2:37" s="118" customFormat="1" ht="15.75" customHeight="1">
      <c r="B124" s="58"/>
      <c r="C124" s="58"/>
      <c r="D124" s="58"/>
      <c r="E124" s="58"/>
      <c r="F124" s="58"/>
      <c r="G124" s="58"/>
      <c r="H124" s="399"/>
      <c r="I124" s="58"/>
      <c r="J124" s="58"/>
      <c r="K124" s="58"/>
      <c r="L124" s="399"/>
      <c r="M124" s="399"/>
      <c r="N124" s="58"/>
      <c r="O124" s="58"/>
      <c r="P124" s="58"/>
      <c r="Q124" s="399"/>
      <c r="R124" s="399"/>
      <c r="S124" s="58"/>
      <c r="T124" s="58"/>
      <c r="U124" s="58"/>
      <c r="V124" s="399"/>
      <c r="W124" s="399"/>
      <c r="X124" s="58"/>
      <c r="Y124" s="58"/>
      <c r="Z124" s="58"/>
      <c r="AA124" s="399"/>
      <c r="AB124" s="399"/>
      <c r="AC124" s="58"/>
      <c r="AD124" s="58"/>
      <c r="AE124" s="58"/>
      <c r="AF124" s="58"/>
      <c r="AG124" s="58"/>
      <c r="AH124" s="58"/>
      <c r="AI124" s="58"/>
      <c r="AJ124" s="58"/>
      <c r="AK124" s="58"/>
    </row>
    <row r="125" spans="2:37" s="118" customFormat="1" ht="15.75" customHeight="1">
      <c r="B125" s="58"/>
      <c r="C125" s="58"/>
      <c r="D125" s="58"/>
      <c r="E125" s="58"/>
      <c r="F125" s="58"/>
      <c r="G125" s="58"/>
      <c r="H125" s="399"/>
      <c r="I125" s="58"/>
      <c r="J125" s="58"/>
      <c r="K125" s="58"/>
      <c r="L125" s="399"/>
      <c r="M125" s="399"/>
      <c r="N125" s="58"/>
      <c r="O125" s="58"/>
      <c r="P125" s="58"/>
      <c r="Q125" s="399"/>
      <c r="R125" s="399"/>
      <c r="S125" s="58"/>
      <c r="T125" s="58"/>
      <c r="U125" s="58"/>
      <c r="V125" s="399"/>
      <c r="W125" s="399"/>
      <c r="X125" s="58"/>
      <c r="Y125" s="58"/>
      <c r="Z125" s="58"/>
      <c r="AA125" s="399"/>
      <c r="AB125" s="399"/>
      <c r="AC125" s="58"/>
      <c r="AD125" s="58"/>
      <c r="AE125" s="58"/>
      <c r="AF125" s="58"/>
      <c r="AG125" s="58"/>
      <c r="AH125" s="58"/>
      <c r="AI125" s="58"/>
      <c r="AJ125" s="58"/>
      <c r="AK125" s="58"/>
    </row>
    <row r="126" spans="2:37" s="118" customFormat="1" ht="15.75" customHeight="1">
      <c r="B126" s="58"/>
      <c r="C126" s="58"/>
      <c r="D126" s="58"/>
      <c r="E126" s="58"/>
      <c r="F126" s="58"/>
      <c r="G126" s="58"/>
      <c r="H126" s="399"/>
      <c r="I126" s="58"/>
      <c r="J126" s="58"/>
      <c r="K126" s="58"/>
      <c r="L126" s="399"/>
      <c r="M126" s="399"/>
      <c r="N126" s="58"/>
      <c r="O126" s="58"/>
      <c r="P126" s="58"/>
      <c r="Q126" s="399"/>
      <c r="R126" s="399"/>
      <c r="S126" s="58"/>
      <c r="T126" s="58"/>
      <c r="U126" s="58"/>
      <c r="V126" s="399"/>
      <c r="W126" s="399"/>
      <c r="X126" s="58"/>
      <c r="Y126" s="58"/>
      <c r="Z126" s="58"/>
      <c r="AA126" s="399"/>
      <c r="AB126" s="399"/>
      <c r="AC126" s="58"/>
      <c r="AD126" s="58"/>
      <c r="AE126" s="58"/>
      <c r="AF126" s="58"/>
      <c r="AG126" s="58"/>
      <c r="AH126" s="58"/>
      <c r="AI126" s="58"/>
      <c r="AJ126" s="58"/>
      <c r="AK126" s="58"/>
    </row>
    <row r="127" spans="2:37" s="118" customFormat="1" ht="15.75" customHeight="1">
      <c r="B127" s="58"/>
      <c r="C127" s="58"/>
      <c r="D127" s="58"/>
      <c r="E127" s="58"/>
      <c r="F127" s="58"/>
      <c r="G127" s="58"/>
      <c r="H127" s="399"/>
      <c r="I127" s="58"/>
      <c r="J127" s="58"/>
      <c r="K127" s="58"/>
      <c r="L127" s="399"/>
      <c r="M127" s="399"/>
      <c r="N127" s="58"/>
      <c r="O127" s="58"/>
      <c r="P127" s="58"/>
      <c r="Q127" s="399"/>
      <c r="R127" s="399"/>
      <c r="S127" s="58"/>
      <c r="T127" s="58"/>
      <c r="U127" s="58"/>
      <c r="V127" s="399"/>
      <c r="W127" s="399"/>
      <c r="X127" s="58"/>
      <c r="Y127" s="58"/>
      <c r="Z127" s="58"/>
      <c r="AA127" s="399"/>
      <c r="AB127" s="399"/>
      <c r="AC127" s="58"/>
      <c r="AD127" s="58"/>
      <c r="AE127" s="58"/>
      <c r="AF127" s="58"/>
      <c r="AG127" s="58"/>
      <c r="AH127" s="58"/>
      <c r="AI127" s="58"/>
      <c r="AJ127" s="58"/>
      <c r="AK127" s="58"/>
    </row>
    <row r="128" spans="2:37" s="118" customFormat="1" ht="15.75" customHeight="1">
      <c r="B128" s="58"/>
      <c r="C128" s="58"/>
      <c r="D128" s="58"/>
      <c r="E128" s="58"/>
      <c r="F128" s="58"/>
      <c r="G128" s="58"/>
      <c r="H128" s="399"/>
      <c r="I128" s="58"/>
      <c r="J128" s="58"/>
      <c r="K128" s="58"/>
      <c r="L128" s="399"/>
      <c r="M128" s="399"/>
      <c r="N128" s="58"/>
      <c r="O128" s="58"/>
      <c r="P128" s="58"/>
      <c r="Q128" s="399"/>
      <c r="R128" s="399"/>
      <c r="S128" s="58"/>
      <c r="T128" s="58"/>
      <c r="U128" s="58"/>
      <c r="V128" s="399"/>
      <c r="W128" s="399"/>
      <c r="X128" s="58"/>
      <c r="Y128" s="58"/>
      <c r="Z128" s="58"/>
      <c r="AA128" s="399"/>
      <c r="AB128" s="399"/>
      <c r="AC128" s="58"/>
      <c r="AD128" s="58"/>
      <c r="AE128" s="58"/>
      <c r="AF128" s="58"/>
      <c r="AG128" s="58"/>
      <c r="AH128" s="58"/>
      <c r="AI128" s="58"/>
      <c r="AJ128" s="58"/>
      <c r="AK128" s="58"/>
    </row>
    <row r="129" spans="2:37" s="118" customFormat="1" ht="15.75" customHeight="1">
      <c r="B129" s="58"/>
      <c r="C129" s="58"/>
      <c r="D129" s="58"/>
      <c r="E129" s="58"/>
      <c r="F129" s="58"/>
      <c r="G129" s="58"/>
      <c r="H129" s="399"/>
      <c r="I129" s="58"/>
      <c r="J129" s="58"/>
      <c r="K129" s="58"/>
      <c r="L129" s="399"/>
      <c r="M129" s="399"/>
      <c r="N129" s="58"/>
      <c r="O129" s="58"/>
      <c r="P129" s="58"/>
      <c r="Q129" s="399"/>
      <c r="R129" s="399"/>
      <c r="S129" s="58"/>
      <c r="T129" s="58"/>
      <c r="U129" s="58"/>
      <c r="V129" s="399"/>
      <c r="W129" s="399"/>
      <c r="X129" s="58"/>
      <c r="Y129" s="58"/>
      <c r="Z129" s="58"/>
      <c r="AA129" s="399"/>
      <c r="AB129" s="399"/>
      <c r="AC129" s="58"/>
      <c r="AD129" s="58"/>
      <c r="AE129" s="58"/>
      <c r="AF129" s="58"/>
      <c r="AG129" s="58"/>
      <c r="AH129" s="58"/>
      <c r="AI129" s="58"/>
      <c r="AJ129" s="58"/>
      <c r="AK129" s="58"/>
    </row>
    <row r="130" spans="2:37" s="118" customFormat="1" ht="15.75" customHeight="1">
      <c r="B130" s="58"/>
      <c r="C130" s="58"/>
      <c r="D130" s="58"/>
      <c r="E130" s="58"/>
      <c r="F130" s="58"/>
      <c r="G130" s="58"/>
      <c r="H130" s="399"/>
      <c r="I130" s="58"/>
      <c r="J130" s="58"/>
      <c r="K130" s="58"/>
      <c r="L130" s="399"/>
      <c r="M130" s="399"/>
      <c r="N130" s="58"/>
      <c r="O130" s="58"/>
      <c r="P130" s="58"/>
      <c r="Q130" s="399"/>
      <c r="R130" s="399"/>
      <c r="S130" s="58"/>
      <c r="T130" s="58"/>
      <c r="U130" s="58"/>
      <c r="V130" s="399"/>
      <c r="W130" s="399"/>
      <c r="X130" s="58"/>
      <c r="Y130" s="58"/>
      <c r="Z130" s="58"/>
      <c r="AA130" s="399"/>
      <c r="AB130" s="399"/>
      <c r="AC130" s="58"/>
      <c r="AD130" s="58"/>
      <c r="AE130" s="58"/>
      <c r="AF130" s="58"/>
      <c r="AG130" s="58"/>
      <c r="AH130" s="58"/>
      <c r="AI130" s="58"/>
      <c r="AJ130" s="58"/>
      <c r="AK130" s="58"/>
    </row>
    <row r="131" spans="2:37" s="118" customFormat="1" ht="15.75" customHeight="1">
      <c r="B131" s="58"/>
      <c r="C131" s="58"/>
      <c r="D131" s="58"/>
      <c r="E131" s="58"/>
      <c r="F131" s="58"/>
      <c r="G131" s="58"/>
      <c r="H131" s="399"/>
      <c r="I131" s="58"/>
      <c r="J131" s="58"/>
      <c r="K131" s="58"/>
      <c r="L131" s="399"/>
      <c r="M131" s="399"/>
      <c r="N131" s="58"/>
      <c r="O131" s="58"/>
      <c r="P131" s="58"/>
      <c r="Q131" s="399"/>
      <c r="R131" s="399"/>
      <c r="S131" s="58"/>
      <c r="T131" s="58"/>
      <c r="U131" s="58"/>
      <c r="V131" s="399"/>
      <c r="W131" s="399"/>
      <c r="X131" s="58"/>
      <c r="Y131" s="58"/>
      <c r="Z131" s="58"/>
      <c r="AA131" s="399"/>
      <c r="AB131" s="399"/>
      <c r="AC131" s="58"/>
      <c r="AD131" s="58"/>
      <c r="AE131" s="58"/>
      <c r="AF131" s="58"/>
      <c r="AG131" s="58"/>
      <c r="AH131" s="58"/>
      <c r="AI131" s="58"/>
      <c r="AJ131" s="58"/>
      <c r="AK131" s="58"/>
    </row>
    <row r="132" spans="2:37" s="118" customFormat="1" ht="15.75" customHeight="1">
      <c r="B132" s="58"/>
      <c r="C132" s="58"/>
      <c r="D132" s="58"/>
      <c r="E132" s="58"/>
      <c r="F132" s="58"/>
      <c r="G132" s="58"/>
      <c r="H132" s="399"/>
      <c r="I132" s="58"/>
      <c r="J132" s="58"/>
      <c r="K132" s="58"/>
      <c r="L132" s="399"/>
      <c r="M132" s="399"/>
      <c r="N132" s="58"/>
      <c r="O132" s="58"/>
      <c r="P132" s="58"/>
      <c r="Q132" s="399"/>
      <c r="R132" s="399"/>
      <c r="S132" s="58"/>
      <c r="T132" s="58"/>
      <c r="U132" s="58"/>
      <c r="V132" s="399"/>
      <c r="W132" s="399"/>
      <c r="X132" s="58"/>
      <c r="Y132" s="58"/>
      <c r="Z132" s="58"/>
      <c r="AA132" s="399"/>
      <c r="AB132" s="399"/>
      <c r="AC132" s="58"/>
      <c r="AD132" s="58"/>
      <c r="AE132" s="58"/>
      <c r="AF132" s="58"/>
      <c r="AG132" s="58"/>
      <c r="AH132" s="58"/>
      <c r="AI132" s="58"/>
      <c r="AJ132" s="58"/>
      <c r="AK132" s="58"/>
    </row>
    <row r="133" spans="2:37" s="118" customFormat="1" ht="15.75" customHeight="1">
      <c r="B133" s="58"/>
      <c r="C133" s="58"/>
      <c r="D133" s="58"/>
      <c r="E133" s="58"/>
      <c r="F133" s="58"/>
      <c r="G133" s="58"/>
      <c r="H133" s="399"/>
      <c r="I133" s="58"/>
      <c r="J133" s="58"/>
      <c r="K133" s="58"/>
      <c r="L133" s="399"/>
      <c r="M133" s="399"/>
      <c r="N133" s="58"/>
      <c r="O133" s="58"/>
      <c r="P133" s="58"/>
      <c r="Q133" s="399"/>
      <c r="R133" s="399"/>
      <c r="S133" s="58"/>
      <c r="T133" s="58"/>
      <c r="U133" s="58"/>
      <c r="V133" s="399"/>
      <c r="W133" s="399"/>
      <c r="X133" s="58"/>
      <c r="Y133" s="58"/>
      <c r="Z133" s="58"/>
      <c r="AA133" s="399"/>
      <c r="AB133" s="399"/>
      <c r="AC133" s="58"/>
      <c r="AD133" s="58"/>
      <c r="AE133" s="58"/>
      <c r="AF133" s="58"/>
      <c r="AG133" s="58"/>
      <c r="AH133" s="58"/>
      <c r="AI133" s="58"/>
      <c r="AJ133" s="58"/>
      <c r="AK133" s="58"/>
    </row>
    <row r="134" spans="2:37" s="118" customFormat="1" ht="15.75" customHeight="1">
      <c r="B134" s="58"/>
      <c r="C134" s="58"/>
      <c r="D134" s="58"/>
      <c r="E134" s="58"/>
      <c r="F134" s="58"/>
      <c r="G134" s="58"/>
      <c r="H134" s="399"/>
      <c r="I134" s="58"/>
      <c r="J134" s="58"/>
      <c r="K134" s="58"/>
      <c r="L134" s="399"/>
      <c r="M134" s="399"/>
      <c r="N134" s="58"/>
      <c r="O134" s="58"/>
      <c r="P134" s="58"/>
      <c r="Q134" s="399"/>
      <c r="R134" s="399"/>
      <c r="S134" s="58"/>
      <c r="T134" s="58"/>
      <c r="U134" s="58"/>
      <c r="V134" s="399"/>
      <c r="W134" s="399"/>
      <c r="X134" s="58"/>
      <c r="Y134" s="58"/>
      <c r="Z134" s="58"/>
      <c r="AA134" s="399"/>
      <c r="AB134" s="399"/>
      <c r="AC134" s="58"/>
      <c r="AD134" s="58"/>
      <c r="AE134" s="58"/>
      <c r="AF134" s="58"/>
      <c r="AG134" s="58"/>
      <c r="AH134" s="58"/>
      <c r="AI134" s="58"/>
      <c r="AJ134" s="58"/>
      <c r="AK134" s="58"/>
    </row>
    <row r="135" spans="2:37" s="118" customFormat="1" ht="15.75" customHeight="1">
      <c r="B135" s="58"/>
      <c r="C135" s="58"/>
      <c r="D135" s="58"/>
      <c r="E135" s="58"/>
      <c r="F135" s="58"/>
      <c r="G135" s="58"/>
      <c r="H135" s="399"/>
      <c r="I135" s="58"/>
      <c r="J135" s="58"/>
      <c r="K135" s="58"/>
      <c r="L135" s="399"/>
      <c r="M135" s="399"/>
      <c r="N135" s="58"/>
      <c r="O135" s="58"/>
      <c r="P135" s="58"/>
      <c r="Q135" s="399"/>
      <c r="R135" s="399"/>
      <c r="S135" s="58"/>
      <c r="T135" s="58"/>
      <c r="U135" s="58"/>
      <c r="V135" s="399"/>
      <c r="W135" s="399"/>
      <c r="X135" s="58"/>
      <c r="Y135" s="58"/>
      <c r="Z135" s="58"/>
      <c r="AA135" s="399"/>
      <c r="AB135" s="399"/>
      <c r="AC135" s="58"/>
      <c r="AD135" s="58"/>
      <c r="AE135" s="58"/>
      <c r="AF135" s="58"/>
      <c r="AG135" s="58"/>
      <c r="AH135" s="58"/>
      <c r="AI135" s="58"/>
      <c r="AJ135" s="58"/>
      <c r="AK135" s="58"/>
    </row>
    <row r="136" spans="2:37" s="118" customFormat="1" ht="15.75" customHeight="1">
      <c r="B136" s="58"/>
      <c r="C136" s="58"/>
      <c r="D136" s="58"/>
      <c r="E136" s="58"/>
      <c r="F136" s="58"/>
      <c r="G136" s="58"/>
      <c r="H136" s="399"/>
      <c r="I136" s="58"/>
      <c r="J136" s="58"/>
      <c r="K136" s="58"/>
      <c r="L136" s="399"/>
      <c r="M136" s="399"/>
      <c r="N136" s="58"/>
      <c r="O136" s="58"/>
      <c r="P136" s="58"/>
      <c r="Q136" s="399"/>
      <c r="R136" s="399"/>
      <c r="S136" s="58"/>
      <c r="T136" s="58"/>
      <c r="U136" s="58"/>
      <c r="V136" s="399"/>
      <c r="W136" s="399"/>
      <c r="X136" s="58"/>
      <c r="Y136" s="58"/>
      <c r="Z136" s="58"/>
      <c r="AA136" s="399"/>
      <c r="AB136" s="399"/>
      <c r="AC136" s="58"/>
      <c r="AD136" s="58"/>
      <c r="AE136" s="58"/>
      <c r="AF136" s="58"/>
      <c r="AG136" s="58"/>
      <c r="AH136" s="58"/>
      <c r="AI136" s="58"/>
      <c r="AJ136" s="58"/>
      <c r="AK136" s="58"/>
    </row>
    <row r="137" spans="2:37" s="118" customFormat="1" ht="15.75" customHeight="1">
      <c r="B137" s="58"/>
      <c r="C137" s="58"/>
      <c r="D137" s="58"/>
      <c r="E137" s="58"/>
      <c r="F137" s="58"/>
      <c r="G137" s="58"/>
      <c r="H137" s="399"/>
      <c r="I137" s="58"/>
      <c r="J137" s="58"/>
      <c r="K137" s="58"/>
      <c r="L137" s="399"/>
      <c r="M137" s="399"/>
      <c r="N137" s="58"/>
      <c r="O137" s="58"/>
      <c r="P137" s="58"/>
      <c r="Q137" s="399"/>
      <c r="R137" s="399"/>
      <c r="S137" s="58"/>
      <c r="T137" s="58"/>
      <c r="U137" s="58"/>
      <c r="V137" s="399"/>
      <c r="W137" s="399"/>
      <c r="X137" s="58"/>
      <c r="Y137" s="58"/>
      <c r="Z137" s="58"/>
      <c r="AA137" s="399"/>
      <c r="AB137" s="399"/>
      <c r="AC137" s="58"/>
      <c r="AD137" s="58"/>
      <c r="AE137" s="58"/>
      <c r="AF137" s="58"/>
      <c r="AG137" s="58"/>
      <c r="AH137" s="58"/>
      <c r="AI137" s="58"/>
      <c r="AJ137" s="58"/>
      <c r="AK137" s="58"/>
    </row>
    <row r="138" spans="2:37" s="118" customFormat="1" ht="15.75" customHeight="1">
      <c r="B138" s="58"/>
      <c r="C138" s="58"/>
      <c r="D138" s="58"/>
      <c r="E138" s="58"/>
      <c r="F138" s="58"/>
      <c r="G138" s="58"/>
      <c r="H138" s="399"/>
      <c r="I138" s="58"/>
      <c r="J138" s="58"/>
      <c r="K138" s="58"/>
      <c r="L138" s="399"/>
      <c r="M138" s="399"/>
      <c r="N138" s="58"/>
      <c r="O138" s="58"/>
      <c r="P138" s="58"/>
      <c r="Q138" s="399"/>
      <c r="R138" s="399"/>
      <c r="S138" s="58"/>
      <c r="T138" s="58"/>
      <c r="U138" s="58"/>
      <c r="V138" s="399"/>
      <c r="W138" s="399"/>
      <c r="X138" s="58"/>
      <c r="Y138" s="58"/>
      <c r="Z138" s="58"/>
      <c r="AA138" s="399"/>
      <c r="AB138" s="399"/>
      <c r="AC138" s="58"/>
      <c r="AD138" s="58"/>
      <c r="AE138" s="58"/>
      <c r="AF138" s="58"/>
      <c r="AG138" s="58"/>
      <c r="AH138" s="58"/>
      <c r="AI138" s="58"/>
      <c r="AJ138" s="58"/>
      <c r="AK138" s="58"/>
    </row>
    <row r="139" spans="2:37" s="118" customFormat="1" ht="15.75" customHeight="1">
      <c r="B139" s="58"/>
      <c r="C139" s="58"/>
      <c r="D139" s="58"/>
      <c r="E139" s="58"/>
      <c r="F139" s="58"/>
      <c r="G139" s="58"/>
      <c r="H139" s="399"/>
      <c r="I139" s="58"/>
      <c r="J139" s="58"/>
      <c r="K139" s="58"/>
      <c r="L139" s="399"/>
      <c r="M139" s="399"/>
      <c r="N139" s="58"/>
      <c r="O139" s="58"/>
      <c r="P139" s="58"/>
      <c r="Q139" s="399"/>
      <c r="R139" s="399"/>
      <c r="S139" s="58"/>
      <c r="T139" s="58"/>
      <c r="U139" s="58"/>
      <c r="V139" s="399"/>
      <c r="W139" s="399"/>
      <c r="X139" s="58"/>
      <c r="Y139" s="58"/>
      <c r="Z139" s="58"/>
      <c r="AA139" s="399"/>
      <c r="AB139" s="399"/>
      <c r="AC139" s="58"/>
      <c r="AD139" s="58"/>
      <c r="AE139" s="58"/>
      <c r="AF139" s="58"/>
      <c r="AG139" s="58"/>
      <c r="AH139" s="58"/>
      <c r="AI139" s="58"/>
      <c r="AJ139" s="58"/>
      <c r="AK139" s="58"/>
    </row>
    <row r="140" spans="2:37" s="118" customFormat="1" ht="15.75" customHeight="1">
      <c r="B140" s="58"/>
      <c r="C140" s="58"/>
      <c r="D140" s="58"/>
      <c r="E140" s="58"/>
      <c r="F140" s="58"/>
      <c r="G140" s="58"/>
      <c r="H140" s="399"/>
      <c r="I140" s="58"/>
      <c r="J140" s="58"/>
      <c r="K140" s="58"/>
      <c r="L140" s="399"/>
      <c r="M140" s="399"/>
      <c r="N140" s="58"/>
      <c r="O140" s="58"/>
      <c r="P140" s="58"/>
      <c r="Q140" s="399"/>
      <c r="R140" s="399"/>
      <c r="S140" s="58"/>
      <c r="T140" s="58"/>
      <c r="U140" s="58"/>
      <c r="V140" s="399"/>
      <c r="W140" s="399"/>
      <c r="X140" s="58"/>
      <c r="Y140" s="58"/>
      <c r="Z140" s="58"/>
      <c r="AA140" s="399"/>
      <c r="AB140" s="399"/>
      <c r="AC140" s="58"/>
      <c r="AD140" s="58"/>
      <c r="AE140" s="58"/>
      <c r="AF140" s="58"/>
      <c r="AG140" s="58"/>
      <c r="AH140" s="58"/>
      <c r="AI140" s="58"/>
      <c r="AJ140" s="58"/>
      <c r="AK140" s="58"/>
    </row>
    <row r="141" spans="2:37" s="118" customFormat="1" ht="15.75" customHeight="1">
      <c r="B141" s="58"/>
      <c r="C141" s="58"/>
      <c r="D141" s="58"/>
      <c r="E141" s="58"/>
      <c r="F141" s="58"/>
      <c r="G141" s="58"/>
      <c r="H141" s="399"/>
      <c r="I141" s="58"/>
      <c r="J141" s="58"/>
      <c r="K141" s="58"/>
      <c r="L141" s="399"/>
      <c r="M141" s="399"/>
      <c r="N141" s="58"/>
      <c r="O141" s="58"/>
      <c r="P141" s="58"/>
      <c r="Q141" s="399"/>
      <c r="R141" s="399"/>
      <c r="S141" s="58"/>
      <c r="T141" s="58"/>
      <c r="U141" s="58"/>
      <c r="V141" s="399"/>
      <c r="W141" s="399"/>
      <c r="X141" s="58"/>
      <c r="Y141" s="58"/>
      <c r="Z141" s="58"/>
      <c r="AA141" s="399"/>
      <c r="AB141" s="399"/>
      <c r="AC141" s="58"/>
      <c r="AD141" s="58"/>
      <c r="AE141" s="58"/>
      <c r="AF141" s="58"/>
      <c r="AG141" s="58"/>
      <c r="AH141" s="58"/>
      <c r="AI141" s="58"/>
      <c r="AJ141" s="58"/>
      <c r="AK141" s="58"/>
    </row>
    <row r="142" spans="2:37" s="118" customFormat="1" ht="15.75" customHeight="1">
      <c r="B142" s="58"/>
      <c r="C142" s="58"/>
      <c r="D142" s="58"/>
      <c r="E142" s="58"/>
      <c r="F142" s="58"/>
      <c r="G142" s="58"/>
      <c r="H142" s="399"/>
      <c r="I142" s="58"/>
      <c r="J142" s="58"/>
      <c r="K142" s="58"/>
      <c r="L142" s="399"/>
      <c r="M142" s="399"/>
      <c r="N142" s="58"/>
      <c r="O142" s="58"/>
      <c r="P142" s="58"/>
      <c r="Q142" s="399"/>
      <c r="R142" s="399"/>
      <c r="S142" s="58"/>
      <c r="T142" s="58"/>
      <c r="U142" s="58"/>
      <c r="V142" s="399"/>
      <c r="W142" s="399"/>
      <c r="X142" s="58"/>
      <c r="Y142" s="58"/>
      <c r="Z142" s="58"/>
      <c r="AA142" s="399"/>
      <c r="AB142" s="399"/>
      <c r="AC142" s="58"/>
      <c r="AD142" s="58"/>
      <c r="AE142" s="58"/>
      <c r="AF142" s="58"/>
      <c r="AG142" s="58"/>
      <c r="AH142" s="58"/>
      <c r="AI142" s="58"/>
      <c r="AJ142" s="58"/>
      <c r="AK142" s="58"/>
    </row>
    <row r="143" spans="2:37" s="118" customFormat="1" ht="15.75" customHeight="1">
      <c r="B143" s="58"/>
      <c r="C143" s="58"/>
      <c r="D143" s="58"/>
      <c r="E143" s="58"/>
      <c r="F143" s="58"/>
      <c r="G143" s="58"/>
      <c r="H143" s="399"/>
      <c r="I143" s="58"/>
      <c r="J143" s="58"/>
      <c r="K143" s="58"/>
      <c r="L143" s="399"/>
      <c r="M143" s="399"/>
      <c r="N143" s="58"/>
      <c r="O143" s="58"/>
      <c r="P143" s="58"/>
      <c r="Q143" s="399"/>
      <c r="R143" s="399"/>
      <c r="S143" s="58"/>
      <c r="T143" s="58"/>
      <c r="U143" s="58"/>
      <c r="V143" s="399"/>
      <c r="W143" s="399"/>
      <c r="X143" s="58"/>
      <c r="Y143" s="58"/>
      <c r="Z143" s="58"/>
      <c r="AA143" s="399"/>
      <c r="AB143" s="399"/>
      <c r="AC143" s="58"/>
      <c r="AD143" s="58"/>
      <c r="AE143" s="58"/>
      <c r="AF143" s="58"/>
      <c r="AG143" s="58"/>
      <c r="AH143" s="58"/>
      <c r="AI143" s="58"/>
      <c r="AJ143" s="58"/>
      <c r="AK143" s="58"/>
    </row>
    <row r="144" spans="2:37" s="118" customFormat="1" ht="15.75" customHeight="1">
      <c r="B144" s="58"/>
      <c r="C144" s="58"/>
      <c r="D144" s="58"/>
      <c r="E144" s="58"/>
      <c r="F144" s="58"/>
      <c r="G144" s="58"/>
      <c r="H144" s="399"/>
      <c r="I144" s="58"/>
      <c r="J144" s="58"/>
      <c r="K144" s="58"/>
      <c r="L144" s="399"/>
      <c r="M144" s="399"/>
      <c r="N144" s="58"/>
      <c r="O144" s="58"/>
      <c r="P144" s="58"/>
      <c r="Q144" s="399"/>
      <c r="R144" s="399"/>
      <c r="S144" s="58"/>
      <c r="T144" s="58"/>
      <c r="U144" s="58"/>
      <c r="V144" s="399"/>
      <c r="W144" s="399"/>
      <c r="X144" s="58"/>
      <c r="Y144" s="58"/>
      <c r="Z144" s="58"/>
      <c r="AA144" s="399"/>
      <c r="AB144" s="399"/>
      <c r="AC144" s="58"/>
      <c r="AD144" s="58"/>
      <c r="AE144" s="58"/>
      <c r="AF144" s="58"/>
      <c r="AG144" s="58"/>
      <c r="AH144" s="58"/>
      <c r="AI144" s="58"/>
      <c r="AJ144" s="58"/>
      <c r="AK144" s="58"/>
    </row>
    <row r="145" spans="2:37" s="118" customFormat="1" ht="15.75" customHeight="1">
      <c r="B145" s="58"/>
      <c r="C145" s="58"/>
      <c r="D145" s="58"/>
      <c r="E145" s="58"/>
      <c r="F145" s="58"/>
      <c r="G145" s="58"/>
      <c r="H145" s="399"/>
      <c r="I145" s="58"/>
      <c r="J145" s="58"/>
      <c r="K145" s="58"/>
      <c r="L145" s="399"/>
      <c r="M145" s="399"/>
      <c r="N145" s="58"/>
      <c r="O145" s="58"/>
      <c r="P145" s="58"/>
      <c r="Q145" s="399"/>
      <c r="R145" s="399"/>
      <c r="S145" s="58"/>
      <c r="T145" s="58"/>
      <c r="U145" s="58"/>
      <c r="V145" s="399"/>
      <c r="W145" s="399"/>
      <c r="X145" s="58"/>
      <c r="Y145" s="58"/>
      <c r="Z145" s="58"/>
      <c r="AA145" s="399"/>
      <c r="AB145" s="399"/>
      <c r="AC145" s="58"/>
      <c r="AD145" s="58"/>
      <c r="AE145" s="58"/>
      <c r="AF145" s="58"/>
      <c r="AG145" s="58"/>
      <c r="AH145" s="58"/>
      <c r="AI145" s="58"/>
      <c r="AJ145" s="58"/>
      <c r="AK145" s="58"/>
    </row>
    <row r="146" spans="2:37" s="118" customFormat="1" ht="15.75" customHeight="1">
      <c r="B146" s="58"/>
      <c r="C146" s="58"/>
      <c r="D146" s="58"/>
      <c r="E146" s="58"/>
      <c r="F146" s="58"/>
      <c r="G146" s="58"/>
      <c r="H146" s="399"/>
      <c r="I146" s="58"/>
      <c r="J146" s="58"/>
      <c r="K146" s="58"/>
      <c r="L146" s="399"/>
      <c r="M146" s="399"/>
      <c r="N146" s="58"/>
      <c r="O146" s="58"/>
      <c r="P146" s="58"/>
      <c r="Q146" s="399"/>
      <c r="R146" s="399"/>
      <c r="S146" s="58"/>
      <c r="T146" s="58"/>
      <c r="U146" s="58"/>
      <c r="V146" s="399"/>
      <c r="W146" s="399"/>
      <c r="X146" s="58"/>
      <c r="Y146" s="58"/>
      <c r="Z146" s="58"/>
      <c r="AA146" s="399"/>
      <c r="AB146" s="399"/>
      <c r="AC146" s="58"/>
      <c r="AD146" s="58"/>
      <c r="AE146" s="58"/>
      <c r="AF146" s="58"/>
      <c r="AG146" s="58"/>
      <c r="AH146" s="58"/>
      <c r="AI146" s="58"/>
      <c r="AJ146" s="58"/>
      <c r="AK146" s="58"/>
    </row>
    <row r="147" spans="2:37" s="118" customFormat="1" ht="15.75" customHeight="1">
      <c r="B147" s="58"/>
      <c r="C147" s="58"/>
      <c r="D147" s="58"/>
      <c r="E147" s="58"/>
      <c r="F147" s="58"/>
      <c r="G147" s="58"/>
      <c r="H147" s="399"/>
      <c r="I147" s="58"/>
      <c r="J147" s="58"/>
      <c r="K147" s="58"/>
      <c r="L147" s="399"/>
      <c r="M147" s="399"/>
      <c r="N147" s="58"/>
      <c r="O147" s="58"/>
      <c r="P147" s="58"/>
      <c r="Q147" s="399"/>
      <c r="R147" s="399"/>
      <c r="S147" s="58"/>
      <c r="T147" s="58"/>
      <c r="U147" s="58"/>
      <c r="V147" s="399"/>
      <c r="W147" s="399"/>
      <c r="X147" s="58"/>
      <c r="Y147" s="58"/>
      <c r="Z147" s="58"/>
      <c r="AA147" s="399"/>
      <c r="AB147" s="399"/>
      <c r="AC147" s="58"/>
      <c r="AD147" s="58"/>
      <c r="AE147" s="58"/>
      <c r="AF147" s="58"/>
      <c r="AG147" s="58"/>
      <c r="AH147" s="58"/>
      <c r="AI147" s="58"/>
      <c r="AJ147" s="58"/>
      <c r="AK147" s="58"/>
    </row>
    <row r="148" spans="2:37" s="118" customFormat="1" ht="15.75" customHeight="1">
      <c r="B148" s="58"/>
      <c r="C148" s="58"/>
      <c r="D148" s="58"/>
      <c r="E148" s="58"/>
      <c r="F148" s="58"/>
      <c r="G148" s="58"/>
      <c r="H148" s="399"/>
      <c r="I148" s="58"/>
      <c r="J148" s="58"/>
      <c r="K148" s="58"/>
      <c r="L148" s="399"/>
      <c r="M148" s="399"/>
      <c r="N148" s="58"/>
      <c r="O148" s="58"/>
      <c r="P148" s="58"/>
      <c r="Q148" s="399"/>
      <c r="R148" s="399"/>
      <c r="S148" s="58"/>
      <c r="T148" s="58"/>
      <c r="U148" s="58"/>
      <c r="V148" s="399"/>
      <c r="W148" s="399"/>
      <c r="X148" s="58"/>
      <c r="Y148" s="58"/>
      <c r="Z148" s="58"/>
      <c r="AA148" s="399"/>
      <c r="AB148" s="399"/>
      <c r="AC148" s="58"/>
      <c r="AD148" s="58"/>
      <c r="AE148" s="58"/>
      <c r="AF148" s="58"/>
      <c r="AG148" s="58"/>
      <c r="AH148" s="58"/>
      <c r="AI148" s="58"/>
      <c r="AJ148" s="58"/>
      <c r="AK148" s="58"/>
    </row>
    <row r="149" spans="2:37" s="118" customFormat="1" ht="15.75" customHeight="1">
      <c r="B149" s="58"/>
      <c r="C149" s="58"/>
      <c r="D149" s="58"/>
      <c r="E149" s="58"/>
      <c r="F149" s="58"/>
      <c r="G149" s="58"/>
      <c r="H149" s="399"/>
      <c r="I149" s="58"/>
      <c r="J149" s="58"/>
      <c r="K149" s="58"/>
      <c r="L149" s="399"/>
      <c r="M149" s="399"/>
      <c r="N149" s="58"/>
      <c r="O149" s="58"/>
      <c r="P149" s="58"/>
      <c r="Q149" s="399"/>
      <c r="R149" s="399"/>
      <c r="S149" s="58"/>
      <c r="T149" s="58"/>
      <c r="U149" s="58"/>
      <c r="V149" s="399"/>
      <c r="W149" s="399"/>
      <c r="X149" s="58"/>
      <c r="Y149" s="58"/>
      <c r="Z149" s="58"/>
      <c r="AA149" s="399"/>
      <c r="AB149" s="399"/>
      <c r="AC149" s="58"/>
      <c r="AD149" s="58"/>
      <c r="AE149" s="58"/>
      <c r="AF149" s="58"/>
      <c r="AG149" s="58"/>
      <c r="AH149" s="58"/>
      <c r="AI149" s="58"/>
      <c r="AJ149" s="58"/>
      <c r="AK149" s="58"/>
    </row>
    <row r="150" spans="2:37" s="118" customFormat="1" ht="15.75" customHeight="1">
      <c r="B150" s="58"/>
      <c r="C150" s="58"/>
      <c r="D150" s="58"/>
      <c r="E150" s="58"/>
      <c r="F150" s="58"/>
      <c r="G150" s="58"/>
      <c r="H150" s="399"/>
      <c r="I150" s="58"/>
      <c r="J150" s="58"/>
      <c r="K150" s="58"/>
      <c r="L150" s="399"/>
      <c r="M150" s="399"/>
      <c r="N150" s="58"/>
      <c r="O150" s="58"/>
      <c r="P150" s="58"/>
      <c r="Q150" s="399"/>
      <c r="R150" s="399"/>
      <c r="S150" s="58"/>
      <c r="T150" s="58"/>
      <c r="U150" s="58"/>
      <c r="V150" s="399"/>
      <c r="W150" s="399"/>
      <c r="X150" s="58"/>
      <c r="Y150" s="58"/>
      <c r="Z150" s="58"/>
      <c r="AA150" s="399"/>
      <c r="AB150" s="399"/>
      <c r="AC150" s="58"/>
      <c r="AD150" s="58"/>
      <c r="AE150" s="58"/>
      <c r="AF150" s="58"/>
      <c r="AG150" s="58"/>
      <c r="AH150" s="58"/>
      <c r="AI150" s="58"/>
      <c r="AJ150" s="58"/>
      <c r="AK150" s="58"/>
    </row>
    <row r="151" spans="2:37" s="118" customFormat="1" ht="15.75" customHeight="1">
      <c r="B151" s="58"/>
      <c r="C151" s="58"/>
      <c r="D151" s="58"/>
      <c r="E151" s="58"/>
      <c r="F151" s="58"/>
      <c r="G151" s="58"/>
      <c r="H151" s="399"/>
      <c r="I151" s="58"/>
      <c r="J151" s="58"/>
      <c r="K151" s="58"/>
      <c r="L151" s="399"/>
      <c r="M151" s="399"/>
      <c r="N151" s="58"/>
      <c r="O151" s="58"/>
      <c r="P151" s="58"/>
      <c r="Q151" s="399"/>
      <c r="R151" s="399"/>
      <c r="S151" s="58"/>
      <c r="T151" s="58"/>
      <c r="U151" s="58"/>
      <c r="V151" s="399"/>
      <c r="W151" s="399"/>
      <c r="X151" s="58"/>
      <c r="Y151" s="58"/>
      <c r="Z151" s="58"/>
      <c r="AA151" s="399"/>
      <c r="AB151" s="399"/>
      <c r="AC151" s="58"/>
      <c r="AD151" s="58"/>
      <c r="AE151" s="58"/>
      <c r="AF151" s="58"/>
      <c r="AG151" s="58"/>
      <c r="AH151" s="58"/>
      <c r="AI151" s="58"/>
      <c r="AJ151" s="58"/>
      <c r="AK151" s="58"/>
    </row>
    <row r="152" spans="2:37" s="118" customFormat="1" ht="15.75" customHeight="1">
      <c r="B152" s="58"/>
      <c r="C152" s="58"/>
      <c r="D152" s="58"/>
      <c r="E152" s="58"/>
      <c r="F152" s="58"/>
      <c r="G152" s="58"/>
      <c r="H152" s="399"/>
      <c r="I152" s="58"/>
      <c r="J152" s="58"/>
      <c r="K152" s="58"/>
      <c r="L152" s="399"/>
      <c r="M152" s="399"/>
      <c r="N152" s="58"/>
      <c r="O152" s="58"/>
      <c r="P152" s="58"/>
      <c r="Q152" s="399"/>
      <c r="R152" s="399"/>
      <c r="S152" s="58"/>
      <c r="T152" s="58"/>
      <c r="U152" s="58"/>
      <c r="V152" s="399"/>
      <c r="W152" s="399"/>
      <c r="X152" s="58"/>
      <c r="Y152" s="58"/>
      <c r="Z152" s="58"/>
      <c r="AA152" s="399"/>
      <c r="AB152" s="399"/>
      <c r="AC152" s="58"/>
      <c r="AD152" s="58"/>
      <c r="AE152" s="58"/>
      <c r="AF152" s="58"/>
      <c r="AG152" s="58"/>
      <c r="AH152" s="58"/>
      <c r="AI152" s="58"/>
      <c r="AJ152" s="58"/>
      <c r="AK152" s="58"/>
    </row>
    <row r="153" spans="2:37" s="118" customFormat="1" ht="15.75" customHeight="1">
      <c r="B153" s="58"/>
      <c r="C153" s="58"/>
      <c r="D153" s="58"/>
      <c r="E153" s="58"/>
      <c r="F153" s="58"/>
      <c r="G153" s="58"/>
      <c r="H153" s="399"/>
      <c r="I153" s="58"/>
      <c r="J153" s="58"/>
      <c r="K153" s="58"/>
      <c r="L153" s="399"/>
      <c r="M153" s="399"/>
      <c r="N153" s="58"/>
      <c r="O153" s="58"/>
      <c r="P153" s="58"/>
      <c r="Q153" s="399"/>
      <c r="R153" s="399"/>
      <c r="S153" s="58"/>
      <c r="T153" s="58"/>
      <c r="U153" s="58"/>
      <c r="V153" s="399"/>
      <c r="W153" s="399"/>
      <c r="X153" s="58"/>
      <c r="Y153" s="58"/>
      <c r="Z153" s="58"/>
      <c r="AA153" s="399"/>
      <c r="AB153" s="399"/>
      <c r="AC153" s="58"/>
      <c r="AD153" s="58"/>
      <c r="AE153" s="58"/>
      <c r="AF153" s="58"/>
      <c r="AG153" s="58"/>
      <c r="AH153" s="58"/>
      <c r="AI153" s="58"/>
      <c r="AJ153" s="58"/>
      <c r="AK153" s="58"/>
    </row>
    <row r="154" spans="2:37" s="118" customFormat="1" ht="15.75" customHeight="1">
      <c r="B154" s="58"/>
      <c r="C154" s="58"/>
      <c r="D154" s="58"/>
      <c r="E154" s="58"/>
      <c r="F154" s="58"/>
      <c r="G154" s="58"/>
      <c r="H154" s="399"/>
      <c r="I154" s="58"/>
      <c r="J154" s="58"/>
      <c r="K154" s="58"/>
      <c r="L154" s="399"/>
      <c r="M154" s="399"/>
      <c r="N154" s="58"/>
      <c r="O154" s="58"/>
      <c r="P154" s="58"/>
      <c r="Q154" s="399"/>
      <c r="R154" s="399"/>
      <c r="S154" s="58"/>
      <c r="T154" s="58"/>
      <c r="U154" s="58"/>
      <c r="V154" s="399"/>
      <c r="W154" s="399"/>
      <c r="X154" s="58"/>
      <c r="Y154" s="58"/>
      <c r="Z154" s="58"/>
      <c r="AA154" s="399"/>
      <c r="AB154" s="399"/>
      <c r="AC154" s="58"/>
      <c r="AD154" s="58"/>
      <c r="AE154" s="58"/>
      <c r="AF154" s="58"/>
      <c r="AG154" s="58"/>
      <c r="AH154" s="58"/>
      <c r="AI154" s="58"/>
      <c r="AJ154" s="58"/>
      <c r="AK154" s="58"/>
    </row>
    <row r="155" spans="2:37" s="118" customFormat="1" ht="15.75" customHeight="1">
      <c r="B155" s="58"/>
      <c r="C155" s="58"/>
      <c r="D155" s="58"/>
      <c r="E155" s="58"/>
      <c r="F155" s="58"/>
      <c r="G155" s="58"/>
      <c r="H155" s="399"/>
      <c r="I155" s="58"/>
      <c r="J155" s="58"/>
      <c r="K155" s="58"/>
      <c r="L155" s="399"/>
      <c r="M155" s="399"/>
      <c r="N155" s="58"/>
      <c r="O155" s="58"/>
      <c r="P155" s="58"/>
      <c r="Q155" s="399"/>
      <c r="R155" s="399"/>
      <c r="S155" s="58"/>
      <c r="T155" s="58"/>
      <c r="U155" s="58"/>
      <c r="V155" s="399"/>
      <c r="W155" s="399"/>
      <c r="X155" s="58"/>
      <c r="Y155" s="58"/>
      <c r="Z155" s="58"/>
      <c r="AA155" s="399"/>
      <c r="AB155" s="399"/>
      <c r="AC155" s="58"/>
      <c r="AD155" s="58"/>
      <c r="AE155" s="58"/>
      <c r="AF155" s="58"/>
      <c r="AG155" s="58"/>
      <c r="AH155" s="58"/>
      <c r="AI155" s="58"/>
      <c r="AJ155" s="58"/>
      <c r="AK155" s="58"/>
    </row>
    <row r="156" spans="2:37" s="118" customFormat="1" ht="15.75" customHeight="1">
      <c r="B156" s="58"/>
      <c r="C156" s="58"/>
      <c r="D156" s="58"/>
      <c r="E156" s="58"/>
      <c r="F156" s="58"/>
      <c r="G156" s="58"/>
      <c r="H156" s="399"/>
      <c r="I156" s="58"/>
      <c r="J156" s="58"/>
      <c r="K156" s="58"/>
      <c r="L156" s="399"/>
      <c r="M156" s="399"/>
      <c r="N156" s="58"/>
      <c r="O156" s="58"/>
      <c r="P156" s="58"/>
      <c r="Q156" s="399"/>
      <c r="R156" s="399"/>
      <c r="S156" s="58"/>
      <c r="T156" s="58"/>
      <c r="U156" s="58"/>
      <c r="V156" s="399"/>
      <c r="W156" s="399"/>
      <c r="X156" s="58"/>
      <c r="Y156" s="58"/>
      <c r="Z156" s="58"/>
      <c r="AA156" s="399"/>
      <c r="AB156" s="399"/>
      <c r="AC156" s="58"/>
      <c r="AD156" s="58"/>
      <c r="AE156" s="58"/>
      <c r="AF156" s="58"/>
      <c r="AG156" s="58"/>
      <c r="AH156" s="58"/>
      <c r="AI156" s="58"/>
      <c r="AJ156" s="58"/>
      <c r="AK156" s="58"/>
    </row>
    <row r="157" spans="2:37" s="118" customFormat="1" ht="15.75" customHeight="1">
      <c r="B157" s="58"/>
      <c r="C157" s="58"/>
      <c r="D157" s="58"/>
      <c r="E157" s="58"/>
      <c r="F157" s="58"/>
      <c r="G157" s="58"/>
      <c r="H157" s="399"/>
      <c r="I157" s="58"/>
      <c r="J157" s="58"/>
      <c r="K157" s="58"/>
      <c r="L157" s="399"/>
      <c r="M157" s="399"/>
      <c r="N157" s="58"/>
      <c r="O157" s="58"/>
      <c r="P157" s="58"/>
      <c r="Q157" s="399"/>
      <c r="R157" s="399"/>
      <c r="S157" s="58"/>
      <c r="T157" s="58"/>
      <c r="U157" s="58"/>
      <c r="V157" s="399"/>
      <c r="W157" s="399"/>
      <c r="X157" s="58"/>
      <c r="Y157" s="58"/>
      <c r="Z157" s="58"/>
      <c r="AA157" s="399"/>
      <c r="AB157" s="399"/>
      <c r="AC157" s="58"/>
      <c r="AD157" s="58"/>
      <c r="AE157" s="58"/>
      <c r="AF157" s="58"/>
      <c r="AG157" s="58"/>
      <c r="AH157" s="58"/>
      <c r="AI157" s="58"/>
      <c r="AJ157" s="58"/>
      <c r="AK157" s="58"/>
    </row>
    <row r="158" spans="2:37" s="118" customFormat="1" ht="15.75" customHeight="1">
      <c r="B158" s="58"/>
      <c r="C158" s="58"/>
      <c r="D158" s="58"/>
      <c r="E158" s="58"/>
      <c r="F158" s="58"/>
      <c r="G158" s="58"/>
      <c r="H158" s="399"/>
      <c r="I158" s="58"/>
      <c r="J158" s="58"/>
      <c r="K158" s="58"/>
      <c r="L158" s="399"/>
      <c r="M158" s="399"/>
      <c r="N158" s="58"/>
      <c r="O158" s="58"/>
      <c r="P158" s="58"/>
      <c r="Q158" s="399"/>
      <c r="R158" s="399"/>
      <c r="S158" s="58"/>
      <c r="T158" s="58"/>
      <c r="U158" s="58"/>
      <c r="V158" s="399"/>
      <c r="W158" s="399"/>
      <c r="X158" s="58"/>
      <c r="Y158" s="58"/>
      <c r="Z158" s="58"/>
      <c r="AA158" s="399"/>
      <c r="AB158" s="399"/>
      <c r="AC158" s="58"/>
      <c r="AD158" s="58"/>
      <c r="AE158" s="58"/>
      <c r="AF158" s="58"/>
      <c r="AG158" s="58"/>
      <c r="AH158" s="58"/>
      <c r="AI158" s="58"/>
      <c r="AJ158" s="58"/>
      <c r="AK158" s="58"/>
    </row>
    <row r="159" spans="2:37" s="118" customFormat="1" ht="15.75" customHeight="1">
      <c r="B159" s="58"/>
      <c r="C159" s="58"/>
      <c r="D159" s="58"/>
      <c r="E159" s="58"/>
      <c r="F159" s="58"/>
      <c r="G159" s="58"/>
      <c r="H159" s="399"/>
      <c r="I159" s="58"/>
      <c r="J159" s="58"/>
      <c r="K159" s="58"/>
      <c r="L159" s="399"/>
      <c r="M159" s="399"/>
      <c r="N159" s="58"/>
      <c r="O159" s="58"/>
      <c r="P159" s="58"/>
      <c r="Q159" s="399"/>
      <c r="R159" s="399"/>
      <c r="S159" s="58"/>
      <c r="T159" s="58"/>
      <c r="U159" s="58"/>
      <c r="V159" s="399"/>
      <c r="W159" s="399"/>
      <c r="X159" s="58"/>
      <c r="Y159" s="58"/>
      <c r="Z159" s="58"/>
      <c r="AA159" s="399"/>
      <c r="AB159" s="399"/>
      <c r="AC159" s="58"/>
      <c r="AD159" s="58"/>
      <c r="AE159" s="58"/>
      <c r="AF159" s="58"/>
      <c r="AG159" s="58"/>
      <c r="AH159" s="58"/>
      <c r="AI159" s="58"/>
      <c r="AJ159" s="58"/>
      <c r="AK159" s="58"/>
    </row>
    <row r="160" spans="2:37" s="118" customFormat="1" ht="15.75" customHeight="1">
      <c r="B160" s="58"/>
      <c r="C160" s="58"/>
      <c r="D160" s="58"/>
      <c r="E160" s="58"/>
      <c r="F160" s="58"/>
      <c r="G160" s="58"/>
      <c r="H160" s="399"/>
      <c r="I160" s="58"/>
      <c r="J160" s="58"/>
      <c r="K160" s="58"/>
      <c r="L160" s="399"/>
      <c r="M160" s="399"/>
      <c r="N160" s="58"/>
      <c r="O160" s="58"/>
      <c r="P160" s="58"/>
      <c r="Q160" s="399"/>
      <c r="R160" s="399"/>
      <c r="S160" s="58"/>
      <c r="T160" s="58"/>
      <c r="U160" s="58"/>
      <c r="V160" s="399"/>
      <c r="W160" s="399"/>
      <c r="X160" s="58"/>
      <c r="Y160" s="58"/>
      <c r="Z160" s="58"/>
      <c r="AA160" s="399"/>
      <c r="AB160" s="399"/>
      <c r="AC160" s="58"/>
      <c r="AD160" s="58"/>
      <c r="AE160" s="58"/>
      <c r="AF160" s="58"/>
      <c r="AG160" s="58"/>
      <c r="AH160" s="58"/>
      <c r="AI160" s="58"/>
      <c r="AJ160" s="58"/>
      <c r="AK160" s="58"/>
    </row>
    <row r="161" spans="2:37" s="118" customFormat="1" ht="15.75" customHeight="1">
      <c r="B161" s="58"/>
      <c r="C161" s="58"/>
      <c r="D161" s="58"/>
      <c r="E161" s="58"/>
      <c r="F161" s="58"/>
      <c r="G161" s="58"/>
      <c r="H161" s="399"/>
      <c r="I161" s="58"/>
      <c r="J161" s="58"/>
      <c r="K161" s="58"/>
      <c r="L161" s="399"/>
      <c r="M161" s="399"/>
      <c r="N161" s="58"/>
      <c r="O161" s="58"/>
      <c r="P161" s="58"/>
      <c r="Q161" s="399"/>
      <c r="R161" s="399"/>
      <c r="S161" s="58"/>
      <c r="T161" s="58"/>
      <c r="U161" s="58"/>
      <c r="V161" s="399"/>
      <c r="W161" s="399"/>
      <c r="X161" s="58"/>
      <c r="Y161" s="58"/>
      <c r="Z161" s="58"/>
      <c r="AA161" s="399"/>
      <c r="AB161" s="399"/>
      <c r="AC161" s="58"/>
      <c r="AD161" s="58"/>
      <c r="AE161" s="58"/>
      <c r="AF161" s="58"/>
      <c r="AG161" s="58"/>
      <c r="AH161" s="58"/>
      <c r="AI161" s="58"/>
      <c r="AJ161" s="58"/>
      <c r="AK161" s="58"/>
    </row>
    <row r="162" spans="2:37" s="118" customFormat="1" ht="15.75" customHeight="1">
      <c r="B162" s="58"/>
      <c r="C162" s="58"/>
      <c r="D162" s="58"/>
      <c r="E162" s="58"/>
      <c r="F162" s="58"/>
      <c r="G162" s="58"/>
      <c r="H162" s="399"/>
      <c r="I162" s="58"/>
      <c r="J162" s="58"/>
      <c r="K162" s="58"/>
      <c r="L162" s="399"/>
      <c r="M162" s="399"/>
      <c r="N162" s="58"/>
      <c r="O162" s="58"/>
      <c r="P162" s="58"/>
      <c r="Q162" s="399"/>
      <c r="R162" s="399"/>
      <c r="S162" s="58"/>
      <c r="T162" s="58"/>
      <c r="U162" s="58"/>
      <c r="V162" s="399"/>
      <c r="W162" s="399"/>
      <c r="X162" s="58"/>
      <c r="Y162" s="58"/>
      <c r="Z162" s="58"/>
      <c r="AA162" s="399"/>
      <c r="AB162" s="399"/>
      <c r="AC162" s="58"/>
      <c r="AD162" s="58"/>
      <c r="AE162" s="58"/>
      <c r="AF162" s="58"/>
      <c r="AG162" s="58"/>
      <c r="AH162" s="58"/>
      <c r="AI162" s="58"/>
      <c r="AJ162" s="58"/>
      <c r="AK162" s="58"/>
    </row>
    <row r="163" spans="2:37" s="118" customFormat="1" ht="15.75" customHeight="1">
      <c r="B163" s="58"/>
      <c r="C163" s="58"/>
      <c r="D163" s="58"/>
      <c r="E163" s="58"/>
      <c r="F163" s="58"/>
      <c r="G163" s="58"/>
      <c r="H163" s="399"/>
      <c r="I163" s="58"/>
      <c r="J163" s="58"/>
      <c r="K163" s="58"/>
      <c r="L163" s="399"/>
      <c r="M163" s="399"/>
      <c r="N163" s="58"/>
      <c r="O163" s="58"/>
      <c r="P163" s="58"/>
      <c r="Q163" s="399"/>
      <c r="R163" s="399"/>
      <c r="S163" s="58"/>
      <c r="T163" s="58"/>
      <c r="U163" s="58"/>
      <c r="V163" s="399"/>
      <c r="W163" s="399"/>
      <c r="X163" s="58"/>
      <c r="Y163" s="58"/>
      <c r="Z163" s="58"/>
      <c r="AA163" s="399"/>
      <c r="AB163" s="399"/>
      <c r="AC163" s="58"/>
      <c r="AD163" s="58"/>
      <c r="AE163" s="58"/>
      <c r="AF163" s="58"/>
      <c r="AG163" s="58"/>
      <c r="AH163" s="58"/>
      <c r="AI163" s="58"/>
      <c r="AJ163" s="58"/>
      <c r="AK163" s="58"/>
    </row>
    <row r="164" spans="2:37" s="118" customFormat="1" ht="15.75" customHeight="1">
      <c r="B164" s="58"/>
      <c r="C164" s="58"/>
      <c r="D164" s="58"/>
      <c r="E164" s="58"/>
      <c r="F164" s="58"/>
      <c r="G164" s="58"/>
      <c r="H164" s="399"/>
      <c r="I164" s="58"/>
      <c r="J164" s="58"/>
      <c r="K164" s="58"/>
      <c r="L164" s="399"/>
      <c r="M164" s="399"/>
      <c r="N164" s="58"/>
      <c r="O164" s="58"/>
      <c r="P164" s="58"/>
      <c r="Q164" s="399"/>
      <c r="R164" s="399"/>
      <c r="S164" s="58"/>
      <c r="T164" s="58"/>
      <c r="U164" s="58"/>
      <c r="V164" s="399"/>
      <c r="W164" s="399"/>
      <c r="X164" s="58"/>
      <c r="Y164" s="58"/>
      <c r="Z164" s="58"/>
      <c r="AA164" s="399"/>
      <c r="AB164" s="399"/>
      <c r="AC164" s="58"/>
      <c r="AD164" s="58"/>
      <c r="AE164" s="58"/>
      <c r="AF164" s="58"/>
      <c r="AG164" s="58"/>
      <c r="AH164" s="58"/>
      <c r="AI164" s="58"/>
      <c r="AJ164" s="58"/>
      <c r="AK164" s="58"/>
    </row>
    <row r="165" spans="2:37" s="118" customFormat="1" ht="15.75" customHeight="1">
      <c r="B165" s="58"/>
      <c r="C165" s="58"/>
      <c r="D165" s="58"/>
      <c r="E165" s="58"/>
      <c r="F165" s="58"/>
      <c r="G165" s="58"/>
      <c r="H165" s="399"/>
      <c r="I165" s="58"/>
      <c r="J165" s="58"/>
      <c r="K165" s="58"/>
      <c r="L165" s="399"/>
      <c r="M165" s="399"/>
      <c r="N165" s="58"/>
      <c r="O165" s="58"/>
      <c r="P165" s="58"/>
      <c r="Q165" s="399"/>
      <c r="R165" s="399"/>
      <c r="S165" s="58"/>
      <c r="T165" s="58"/>
      <c r="U165" s="58"/>
      <c r="V165" s="399"/>
      <c r="W165" s="399"/>
      <c r="X165" s="58"/>
      <c r="Y165" s="58"/>
      <c r="Z165" s="58"/>
      <c r="AA165" s="399"/>
      <c r="AB165" s="399"/>
      <c r="AC165" s="58"/>
      <c r="AD165" s="58"/>
      <c r="AE165" s="58"/>
      <c r="AF165" s="58"/>
      <c r="AG165" s="58"/>
      <c r="AH165" s="58"/>
      <c r="AI165" s="58"/>
      <c r="AJ165" s="58"/>
      <c r="AK165" s="58"/>
    </row>
    <row r="166" spans="2:37" s="118" customFormat="1" ht="15.75" customHeight="1">
      <c r="B166" s="58"/>
      <c r="C166" s="58"/>
      <c r="D166" s="58"/>
      <c r="E166" s="58"/>
      <c r="F166" s="58"/>
      <c r="G166" s="58"/>
      <c r="H166" s="399"/>
      <c r="I166" s="58"/>
      <c r="J166" s="58"/>
      <c r="K166" s="58"/>
      <c r="L166" s="399"/>
      <c r="M166" s="399"/>
      <c r="N166" s="58"/>
      <c r="O166" s="58"/>
      <c r="P166" s="58"/>
      <c r="Q166" s="399"/>
      <c r="R166" s="399"/>
      <c r="S166" s="58"/>
      <c r="T166" s="58"/>
      <c r="U166" s="58"/>
      <c r="V166" s="399"/>
      <c r="W166" s="399"/>
      <c r="X166" s="58"/>
      <c r="Y166" s="58"/>
      <c r="Z166" s="58"/>
      <c r="AA166" s="399"/>
      <c r="AB166" s="399"/>
      <c r="AC166" s="58"/>
      <c r="AD166" s="58"/>
      <c r="AE166" s="58"/>
      <c r="AF166" s="58"/>
      <c r="AG166" s="58"/>
      <c r="AH166" s="58"/>
      <c r="AI166" s="58"/>
      <c r="AJ166" s="58"/>
      <c r="AK166" s="58"/>
    </row>
    <row r="167" spans="2:37" s="118" customFormat="1" ht="15.75" customHeight="1">
      <c r="B167" s="58"/>
      <c r="C167" s="58"/>
      <c r="D167" s="58"/>
      <c r="E167" s="58"/>
      <c r="F167" s="58"/>
      <c r="G167" s="58"/>
      <c r="H167" s="399"/>
      <c r="I167" s="58"/>
      <c r="J167" s="58"/>
      <c r="K167" s="58"/>
      <c r="L167" s="399"/>
      <c r="M167" s="399"/>
      <c r="N167" s="58"/>
      <c r="O167" s="58"/>
      <c r="P167" s="58"/>
      <c r="Q167" s="399"/>
      <c r="R167" s="399"/>
      <c r="S167" s="58"/>
      <c r="T167" s="58"/>
      <c r="U167" s="58"/>
      <c r="V167" s="399"/>
      <c r="W167" s="399"/>
      <c r="X167" s="58"/>
      <c r="Y167" s="58"/>
      <c r="Z167" s="58"/>
      <c r="AA167" s="399"/>
      <c r="AB167" s="399"/>
      <c r="AC167" s="58"/>
      <c r="AD167" s="58"/>
      <c r="AE167" s="58"/>
      <c r="AF167" s="58"/>
      <c r="AG167" s="58"/>
      <c r="AH167" s="58"/>
      <c r="AI167" s="58"/>
      <c r="AJ167" s="58"/>
      <c r="AK167" s="58"/>
    </row>
    <row r="168" spans="2:37" s="118" customFormat="1" ht="15.75" customHeight="1">
      <c r="B168" s="58"/>
      <c r="C168" s="58"/>
      <c r="D168" s="58"/>
      <c r="E168" s="58"/>
      <c r="F168" s="58"/>
      <c r="G168" s="58"/>
      <c r="H168" s="399"/>
      <c r="I168" s="58"/>
      <c r="J168" s="58"/>
      <c r="K168" s="58"/>
      <c r="L168" s="399"/>
      <c r="M168" s="399"/>
      <c r="N168" s="58"/>
      <c r="O168" s="58"/>
      <c r="P168" s="58"/>
      <c r="Q168" s="399"/>
      <c r="R168" s="399"/>
      <c r="S168" s="58"/>
      <c r="T168" s="58"/>
      <c r="U168" s="58"/>
      <c r="V168" s="399"/>
      <c r="W168" s="399"/>
      <c r="X168" s="58"/>
      <c r="Y168" s="58"/>
      <c r="Z168" s="58"/>
      <c r="AA168" s="399"/>
      <c r="AB168" s="399"/>
      <c r="AC168" s="58"/>
      <c r="AD168" s="58"/>
      <c r="AE168" s="58"/>
      <c r="AF168" s="58"/>
      <c r="AG168" s="58"/>
      <c r="AH168" s="58"/>
      <c r="AI168" s="58"/>
      <c r="AJ168" s="58"/>
      <c r="AK168" s="58"/>
    </row>
    <row r="169" spans="2:37" s="118" customFormat="1" ht="15.75" customHeight="1">
      <c r="B169" s="58"/>
      <c r="C169" s="58"/>
      <c r="D169" s="58"/>
      <c r="E169" s="58"/>
      <c r="F169" s="58"/>
      <c r="G169" s="58"/>
      <c r="H169" s="399"/>
      <c r="I169" s="58"/>
      <c r="J169" s="58"/>
      <c r="K169" s="58"/>
      <c r="L169" s="399"/>
      <c r="M169" s="399"/>
      <c r="N169" s="58"/>
      <c r="O169" s="58"/>
      <c r="P169" s="58"/>
      <c r="Q169" s="399"/>
      <c r="R169" s="399"/>
      <c r="S169" s="58"/>
      <c r="T169" s="58"/>
      <c r="U169" s="58"/>
      <c r="V169" s="399"/>
      <c r="W169" s="399"/>
      <c r="X169" s="58"/>
      <c r="Y169" s="58"/>
      <c r="Z169" s="58"/>
      <c r="AA169" s="399"/>
      <c r="AB169" s="399"/>
      <c r="AC169" s="58"/>
      <c r="AD169" s="58"/>
      <c r="AE169" s="58"/>
      <c r="AF169" s="58"/>
      <c r="AG169" s="58"/>
      <c r="AH169" s="58"/>
      <c r="AI169" s="58"/>
      <c r="AJ169" s="58"/>
      <c r="AK169" s="58"/>
    </row>
    <row r="170" spans="2:37" s="118" customFormat="1" ht="15.75" customHeight="1">
      <c r="B170" s="58"/>
      <c r="C170" s="58"/>
      <c r="D170" s="58"/>
      <c r="E170" s="58"/>
      <c r="F170" s="58"/>
      <c r="G170" s="58"/>
      <c r="H170" s="399"/>
      <c r="I170" s="58"/>
      <c r="J170" s="58"/>
      <c r="K170" s="58"/>
      <c r="L170" s="399"/>
      <c r="M170" s="399"/>
      <c r="N170" s="58"/>
      <c r="O170" s="58"/>
      <c r="P170" s="58"/>
      <c r="Q170" s="399"/>
      <c r="R170" s="399"/>
      <c r="S170" s="58"/>
      <c r="T170" s="58"/>
      <c r="U170" s="58"/>
      <c r="V170" s="399"/>
      <c r="W170" s="399"/>
      <c r="X170" s="58"/>
      <c r="Y170" s="58"/>
      <c r="Z170" s="58"/>
      <c r="AA170" s="399"/>
      <c r="AB170" s="399"/>
      <c r="AC170" s="58"/>
      <c r="AD170" s="58"/>
      <c r="AE170" s="58"/>
      <c r="AF170" s="58"/>
      <c r="AG170" s="58"/>
      <c r="AH170" s="58"/>
      <c r="AI170" s="58"/>
      <c r="AJ170" s="58"/>
      <c r="AK170" s="58"/>
    </row>
    <row r="171" spans="2:37" s="118" customFormat="1" ht="15.75" customHeight="1">
      <c r="B171" s="58"/>
      <c r="C171" s="58"/>
      <c r="D171" s="58"/>
      <c r="E171" s="58"/>
      <c r="F171" s="58"/>
      <c r="G171" s="58"/>
      <c r="H171" s="399"/>
      <c r="I171" s="58"/>
      <c r="J171" s="58"/>
      <c r="K171" s="58"/>
      <c r="L171" s="399"/>
      <c r="M171" s="399"/>
      <c r="N171" s="58"/>
      <c r="O171" s="58"/>
      <c r="P171" s="58"/>
      <c r="Q171" s="399"/>
      <c r="R171" s="399"/>
      <c r="S171" s="58"/>
      <c r="T171" s="58"/>
      <c r="U171" s="58"/>
      <c r="V171" s="399"/>
      <c r="W171" s="399"/>
      <c r="X171" s="58"/>
      <c r="Y171" s="58"/>
      <c r="Z171" s="58"/>
      <c r="AA171" s="399"/>
      <c r="AB171" s="399"/>
      <c r="AC171" s="58"/>
      <c r="AD171" s="58"/>
      <c r="AE171" s="58"/>
      <c r="AF171" s="58"/>
      <c r="AG171" s="58"/>
      <c r="AH171" s="58"/>
      <c r="AI171" s="58"/>
      <c r="AJ171" s="58"/>
      <c r="AK171" s="58"/>
    </row>
    <row r="172" spans="2:37" s="118" customFormat="1" ht="15.75" customHeight="1">
      <c r="B172" s="58"/>
      <c r="C172" s="58"/>
      <c r="D172" s="58"/>
      <c r="E172" s="58"/>
      <c r="F172" s="58"/>
      <c r="G172" s="58"/>
      <c r="H172" s="399"/>
      <c r="I172" s="58"/>
      <c r="J172" s="58"/>
      <c r="K172" s="58"/>
      <c r="L172" s="399"/>
      <c r="M172" s="399"/>
      <c r="N172" s="58"/>
      <c r="O172" s="58"/>
      <c r="P172" s="58"/>
      <c r="Q172" s="399"/>
      <c r="R172" s="399"/>
      <c r="S172" s="58"/>
      <c r="T172" s="58"/>
      <c r="U172" s="58"/>
      <c r="V172" s="399"/>
      <c r="W172" s="399"/>
      <c r="X172" s="58"/>
      <c r="Y172" s="58"/>
      <c r="Z172" s="58"/>
      <c r="AA172" s="399"/>
      <c r="AB172" s="399"/>
      <c r="AC172" s="58"/>
      <c r="AD172" s="58"/>
      <c r="AE172" s="58"/>
      <c r="AF172" s="58"/>
      <c r="AG172" s="58"/>
      <c r="AH172" s="58"/>
      <c r="AI172" s="58"/>
      <c r="AJ172" s="58"/>
      <c r="AK172" s="58"/>
    </row>
    <row r="173" spans="2:37" s="118" customFormat="1" ht="15.75" customHeight="1">
      <c r="B173" s="58"/>
      <c r="C173" s="58"/>
      <c r="D173" s="58"/>
      <c r="E173" s="58"/>
      <c r="F173" s="58"/>
      <c r="G173" s="58"/>
      <c r="H173" s="399"/>
      <c r="I173" s="58"/>
      <c r="J173" s="58"/>
      <c r="K173" s="58"/>
      <c r="L173" s="399"/>
      <c r="M173" s="399"/>
      <c r="N173" s="58"/>
      <c r="O173" s="58"/>
      <c r="P173" s="58"/>
      <c r="Q173" s="399"/>
      <c r="R173" s="399"/>
      <c r="S173" s="58"/>
      <c r="T173" s="58"/>
      <c r="U173" s="58"/>
      <c r="V173" s="399"/>
      <c r="W173" s="399"/>
      <c r="X173" s="58"/>
      <c r="Y173" s="58"/>
      <c r="Z173" s="58"/>
      <c r="AA173" s="399"/>
      <c r="AB173" s="399"/>
      <c r="AC173" s="58"/>
      <c r="AD173" s="58"/>
      <c r="AE173" s="58"/>
      <c r="AF173" s="58"/>
      <c r="AG173" s="58"/>
      <c r="AH173" s="58"/>
      <c r="AI173" s="58"/>
      <c r="AJ173" s="58"/>
      <c r="AK173" s="58"/>
    </row>
    <row r="174" spans="2:37" s="118" customFormat="1" ht="15.75" customHeight="1">
      <c r="B174" s="58"/>
      <c r="C174" s="58"/>
      <c r="D174" s="58"/>
      <c r="E174" s="58"/>
      <c r="F174" s="58"/>
      <c r="G174" s="58"/>
      <c r="H174" s="399"/>
      <c r="I174" s="58"/>
      <c r="J174" s="58"/>
      <c r="K174" s="58"/>
      <c r="L174" s="399"/>
      <c r="M174" s="399"/>
      <c r="N174" s="58"/>
      <c r="O174" s="58"/>
      <c r="P174" s="58"/>
      <c r="Q174" s="399"/>
      <c r="R174" s="399"/>
      <c r="S174" s="58"/>
      <c r="T174" s="58"/>
      <c r="U174" s="58"/>
      <c r="V174" s="399"/>
      <c r="W174" s="399"/>
      <c r="X174" s="58"/>
      <c r="Y174" s="58"/>
      <c r="Z174" s="58"/>
      <c r="AA174" s="399"/>
      <c r="AB174" s="399"/>
      <c r="AC174" s="58"/>
      <c r="AD174" s="58"/>
      <c r="AE174" s="58"/>
      <c r="AF174" s="58"/>
      <c r="AG174" s="58"/>
      <c r="AH174" s="58"/>
      <c r="AI174" s="58"/>
      <c r="AJ174" s="58"/>
      <c r="AK174" s="58"/>
    </row>
    <row r="175" spans="2:37" s="118" customFormat="1" ht="15.75" customHeight="1">
      <c r="B175" s="58"/>
      <c r="C175" s="58"/>
      <c r="D175" s="58"/>
      <c r="E175" s="58"/>
      <c r="F175" s="58"/>
      <c r="G175" s="58"/>
      <c r="H175" s="399"/>
      <c r="I175" s="58"/>
      <c r="J175" s="58"/>
      <c r="K175" s="58"/>
      <c r="L175" s="399"/>
      <c r="M175" s="399"/>
      <c r="N175" s="58"/>
      <c r="O175" s="58"/>
      <c r="P175" s="58"/>
      <c r="Q175" s="399"/>
      <c r="R175" s="399"/>
      <c r="S175" s="58"/>
      <c r="T175" s="58"/>
      <c r="U175" s="58"/>
      <c r="V175" s="399"/>
      <c r="W175" s="399"/>
      <c r="X175" s="58"/>
      <c r="Y175" s="58"/>
      <c r="Z175" s="58"/>
      <c r="AA175" s="399"/>
      <c r="AB175" s="399"/>
      <c r="AC175" s="58"/>
      <c r="AD175" s="58"/>
      <c r="AE175" s="58"/>
      <c r="AF175" s="58"/>
      <c r="AG175" s="58"/>
      <c r="AH175" s="58"/>
      <c r="AI175" s="58"/>
      <c r="AJ175" s="58"/>
      <c r="AK175" s="58"/>
    </row>
    <row r="176" spans="2:37" s="118" customFormat="1" ht="15.75" customHeight="1">
      <c r="B176" s="58"/>
      <c r="C176" s="58"/>
      <c r="D176" s="58"/>
      <c r="E176" s="58"/>
      <c r="F176" s="58"/>
      <c r="G176" s="58"/>
      <c r="H176" s="399"/>
      <c r="I176" s="58"/>
      <c r="J176" s="58"/>
      <c r="K176" s="58"/>
      <c r="L176" s="399"/>
      <c r="M176" s="399"/>
      <c r="N176" s="58"/>
      <c r="O176" s="58"/>
      <c r="P176" s="58"/>
      <c r="Q176" s="399"/>
      <c r="R176" s="399"/>
      <c r="S176" s="58"/>
      <c r="T176" s="58"/>
      <c r="U176" s="58"/>
      <c r="V176" s="399"/>
      <c r="W176" s="399"/>
      <c r="X176" s="58"/>
      <c r="Y176" s="58"/>
      <c r="Z176" s="58"/>
      <c r="AA176" s="399"/>
      <c r="AB176" s="399"/>
      <c r="AC176" s="58"/>
      <c r="AD176" s="58"/>
      <c r="AE176" s="58"/>
      <c r="AF176" s="58"/>
      <c r="AG176" s="58"/>
      <c r="AH176" s="58"/>
      <c r="AI176" s="58"/>
      <c r="AJ176" s="58"/>
      <c r="AK176" s="58"/>
    </row>
    <row r="177" spans="2:37" s="118" customFormat="1" ht="15.75" customHeight="1">
      <c r="B177" s="58"/>
      <c r="C177" s="58"/>
      <c r="D177" s="58"/>
      <c r="E177" s="58"/>
      <c r="F177" s="58"/>
      <c r="G177" s="58"/>
      <c r="H177" s="399"/>
      <c r="I177" s="58"/>
      <c r="J177" s="58"/>
      <c r="K177" s="58"/>
      <c r="L177" s="399"/>
      <c r="M177" s="399"/>
      <c r="N177" s="58"/>
      <c r="O177" s="58"/>
      <c r="P177" s="58"/>
      <c r="Q177" s="399"/>
      <c r="R177" s="399"/>
      <c r="S177" s="58"/>
      <c r="T177" s="58"/>
      <c r="U177" s="58"/>
      <c r="V177" s="399"/>
      <c r="W177" s="399"/>
      <c r="X177" s="58"/>
      <c r="Y177" s="58"/>
      <c r="Z177" s="58"/>
      <c r="AA177" s="399"/>
      <c r="AB177" s="399"/>
      <c r="AC177" s="58"/>
      <c r="AD177" s="58"/>
      <c r="AE177" s="58"/>
      <c r="AF177" s="58"/>
      <c r="AG177" s="58"/>
      <c r="AH177" s="58"/>
      <c r="AI177" s="58"/>
      <c r="AJ177" s="58"/>
      <c r="AK177" s="58"/>
    </row>
    <row r="178" spans="2:37" s="118" customFormat="1" ht="15.75" customHeight="1">
      <c r="B178" s="58"/>
      <c r="C178" s="58"/>
      <c r="D178" s="58"/>
      <c r="E178" s="58"/>
      <c r="F178" s="58"/>
      <c r="G178" s="58"/>
      <c r="H178" s="399"/>
      <c r="I178" s="58"/>
      <c r="J178" s="58"/>
      <c r="K178" s="58"/>
      <c r="L178" s="399"/>
      <c r="M178" s="399"/>
      <c r="N178" s="58"/>
      <c r="O178" s="58"/>
      <c r="P178" s="58"/>
      <c r="Q178" s="399"/>
      <c r="R178" s="399"/>
      <c r="S178" s="58"/>
      <c r="T178" s="58"/>
      <c r="U178" s="58"/>
      <c r="V178" s="399"/>
      <c r="W178" s="399"/>
      <c r="X178" s="58"/>
      <c r="Y178" s="58"/>
      <c r="Z178" s="58"/>
      <c r="AA178" s="399"/>
      <c r="AB178" s="399"/>
      <c r="AC178" s="58"/>
      <c r="AD178" s="58"/>
      <c r="AE178" s="58"/>
      <c r="AF178" s="58"/>
      <c r="AG178" s="58"/>
      <c r="AH178" s="58"/>
      <c r="AI178" s="58"/>
      <c r="AJ178" s="58"/>
      <c r="AK178" s="58"/>
    </row>
    <row r="179" spans="2:37" s="118" customFormat="1" ht="15.75" customHeight="1">
      <c r="B179" s="58"/>
      <c r="C179" s="58"/>
      <c r="D179" s="58"/>
      <c r="E179" s="58"/>
      <c r="F179" s="58"/>
      <c r="G179" s="58"/>
      <c r="H179" s="399"/>
      <c r="I179" s="58"/>
      <c r="J179" s="58"/>
      <c r="K179" s="58"/>
      <c r="L179" s="399"/>
      <c r="M179" s="399"/>
      <c r="N179" s="58"/>
      <c r="O179" s="58"/>
      <c r="P179" s="58"/>
      <c r="Q179" s="399"/>
      <c r="R179" s="399"/>
      <c r="S179" s="58"/>
      <c r="T179" s="58"/>
      <c r="U179" s="58"/>
      <c r="V179" s="399"/>
      <c r="W179" s="399"/>
      <c r="X179" s="58"/>
      <c r="Y179" s="58"/>
      <c r="Z179" s="58"/>
      <c r="AA179" s="399"/>
      <c r="AB179" s="399"/>
      <c r="AC179" s="58"/>
      <c r="AD179" s="58"/>
      <c r="AE179" s="58"/>
      <c r="AF179" s="58"/>
      <c r="AG179" s="58"/>
      <c r="AH179" s="58"/>
      <c r="AI179" s="58"/>
      <c r="AJ179" s="58"/>
      <c r="AK179" s="58"/>
    </row>
    <row r="180" spans="2:37" s="118" customFormat="1" ht="15.75" customHeight="1">
      <c r="B180" s="58"/>
      <c r="C180" s="58"/>
      <c r="D180" s="58"/>
      <c r="E180" s="58"/>
      <c r="F180" s="58"/>
      <c r="G180" s="58"/>
      <c r="H180" s="399"/>
      <c r="I180" s="58"/>
      <c r="J180" s="58"/>
      <c r="K180" s="58"/>
      <c r="L180" s="399"/>
      <c r="M180" s="399"/>
      <c r="N180" s="58"/>
      <c r="O180" s="58"/>
      <c r="P180" s="58"/>
      <c r="Q180" s="399"/>
      <c r="R180" s="399"/>
      <c r="S180" s="58"/>
      <c r="T180" s="58"/>
      <c r="U180" s="58"/>
      <c r="V180" s="399"/>
      <c r="W180" s="399"/>
      <c r="X180" s="58"/>
      <c r="Y180" s="58"/>
      <c r="Z180" s="58"/>
      <c r="AA180" s="399"/>
      <c r="AB180" s="399"/>
      <c r="AC180" s="58"/>
      <c r="AD180" s="58"/>
      <c r="AE180" s="58"/>
      <c r="AF180" s="58"/>
      <c r="AG180" s="58"/>
      <c r="AH180" s="58"/>
      <c r="AI180" s="58"/>
      <c r="AJ180" s="58"/>
      <c r="AK180" s="58"/>
    </row>
    <row r="181" spans="2:37" s="118" customFormat="1" ht="15.75" customHeight="1">
      <c r="B181" s="58"/>
      <c r="C181" s="58"/>
      <c r="D181" s="58"/>
      <c r="E181" s="58"/>
      <c r="F181" s="58"/>
      <c r="G181" s="58"/>
      <c r="H181" s="399"/>
      <c r="I181" s="58"/>
      <c r="J181" s="58"/>
      <c r="K181" s="58"/>
      <c r="L181" s="399"/>
      <c r="M181" s="399"/>
      <c r="N181" s="58"/>
      <c r="O181" s="58"/>
      <c r="P181" s="58"/>
      <c r="Q181" s="399"/>
      <c r="R181" s="399"/>
      <c r="S181" s="58"/>
      <c r="T181" s="58"/>
      <c r="U181" s="58"/>
      <c r="V181" s="399"/>
      <c r="W181" s="399"/>
      <c r="X181" s="58"/>
      <c r="Y181" s="58"/>
      <c r="Z181" s="58"/>
      <c r="AA181" s="399"/>
      <c r="AB181" s="399"/>
      <c r="AC181" s="58"/>
      <c r="AD181" s="58"/>
      <c r="AE181" s="58"/>
      <c r="AF181" s="58"/>
      <c r="AG181" s="58"/>
      <c r="AH181" s="58"/>
      <c r="AI181" s="58"/>
      <c r="AJ181" s="58"/>
      <c r="AK181" s="58"/>
    </row>
    <row r="182" spans="2:37" s="118" customFormat="1" ht="15.75" customHeight="1">
      <c r="B182" s="58"/>
      <c r="C182" s="58"/>
      <c r="D182" s="58"/>
      <c r="E182" s="58"/>
      <c r="F182" s="58"/>
      <c r="G182" s="58"/>
      <c r="H182" s="399"/>
      <c r="I182" s="58"/>
      <c r="J182" s="58"/>
      <c r="K182" s="58"/>
      <c r="L182" s="399"/>
      <c r="M182" s="399"/>
      <c r="N182" s="58"/>
      <c r="O182" s="58"/>
      <c r="P182" s="58"/>
      <c r="Q182" s="399"/>
      <c r="R182" s="399"/>
      <c r="S182" s="58"/>
      <c r="T182" s="58"/>
      <c r="U182" s="58"/>
      <c r="V182" s="399"/>
      <c r="W182" s="399"/>
      <c r="X182" s="58"/>
      <c r="Y182" s="58"/>
      <c r="Z182" s="58"/>
      <c r="AA182" s="399"/>
      <c r="AB182" s="399"/>
      <c r="AC182" s="58"/>
      <c r="AD182" s="58"/>
      <c r="AE182" s="58"/>
      <c r="AF182" s="58"/>
      <c r="AG182" s="58"/>
      <c r="AH182" s="58"/>
      <c r="AI182" s="58"/>
      <c r="AJ182" s="58"/>
      <c r="AK182" s="58"/>
    </row>
    <row r="183" spans="2:37" s="118" customFormat="1" ht="15.75" customHeight="1">
      <c r="B183" s="58"/>
      <c r="C183" s="58"/>
      <c r="D183" s="58"/>
      <c r="E183" s="58"/>
      <c r="F183" s="58"/>
      <c r="G183" s="58"/>
      <c r="H183" s="399"/>
      <c r="I183" s="58"/>
      <c r="J183" s="58"/>
      <c r="K183" s="58"/>
      <c r="L183" s="399"/>
      <c r="M183" s="399"/>
      <c r="N183" s="58"/>
      <c r="O183" s="58"/>
      <c r="P183" s="58"/>
      <c r="Q183" s="399"/>
      <c r="R183" s="399"/>
      <c r="S183" s="58"/>
      <c r="T183" s="58"/>
      <c r="U183" s="58"/>
      <c r="V183" s="399"/>
      <c r="W183" s="399"/>
      <c r="X183" s="58"/>
      <c r="Y183" s="58"/>
      <c r="Z183" s="58"/>
      <c r="AA183" s="399"/>
      <c r="AB183" s="399"/>
      <c r="AC183" s="58"/>
      <c r="AD183" s="58"/>
      <c r="AE183" s="58"/>
      <c r="AF183" s="58"/>
      <c r="AG183" s="58"/>
      <c r="AH183" s="58"/>
      <c r="AI183" s="58"/>
      <c r="AJ183" s="58"/>
      <c r="AK183" s="58"/>
    </row>
    <row r="184" spans="2:37" s="118" customFormat="1" ht="15.75" customHeight="1">
      <c r="B184" s="58"/>
      <c r="C184" s="58"/>
      <c r="D184" s="58"/>
      <c r="E184" s="58"/>
      <c r="F184" s="58"/>
      <c r="G184" s="58"/>
      <c r="H184" s="399"/>
      <c r="I184" s="58"/>
      <c r="J184" s="58"/>
      <c r="K184" s="58"/>
      <c r="L184" s="399"/>
      <c r="M184" s="399"/>
      <c r="N184" s="58"/>
      <c r="O184" s="58"/>
      <c r="P184" s="58"/>
      <c r="Q184" s="399"/>
      <c r="R184" s="399"/>
      <c r="S184" s="58"/>
      <c r="T184" s="58"/>
      <c r="U184" s="58"/>
      <c r="V184" s="399"/>
      <c r="W184" s="399"/>
      <c r="X184" s="58"/>
      <c r="Y184" s="58"/>
      <c r="Z184" s="58"/>
      <c r="AA184" s="399"/>
      <c r="AB184" s="399"/>
      <c r="AC184" s="58"/>
      <c r="AD184" s="58"/>
      <c r="AE184" s="58"/>
      <c r="AF184" s="58"/>
      <c r="AG184" s="58"/>
      <c r="AH184" s="58"/>
      <c r="AI184" s="58"/>
      <c r="AJ184" s="58"/>
      <c r="AK184" s="58"/>
    </row>
    <row r="185" spans="2:37" s="118" customFormat="1" ht="15.75" customHeight="1">
      <c r="B185" s="58"/>
      <c r="C185" s="58"/>
      <c r="D185" s="58"/>
      <c r="E185" s="58"/>
      <c r="F185" s="58"/>
      <c r="G185" s="58"/>
      <c r="H185" s="399"/>
      <c r="I185" s="58"/>
      <c r="J185" s="58"/>
      <c r="K185" s="58"/>
      <c r="L185" s="399"/>
      <c r="M185" s="399"/>
      <c r="N185" s="58"/>
      <c r="O185" s="58"/>
      <c r="P185" s="58"/>
      <c r="Q185" s="399"/>
      <c r="R185" s="399"/>
      <c r="S185" s="58"/>
      <c r="T185" s="58"/>
      <c r="U185" s="58"/>
      <c r="V185" s="399"/>
      <c r="W185" s="399"/>
      <c r="X185" s="58"/>
      <c r="Y185" s="58"/>
      <c r="Z185" s="58"/>
      <c r="AA185" s="399"/>
      <c r="AB185" s="399"/>
      <c r="AC185" s="58"/>
      <c r="AD185" s="58"/>
      <c r="AE185" s="58"/>
      <c r="AF185" s="58"/>
      <c r="AG185" s="58"/>
      <c r="AH185" s="58"/>
      <c r="AI185" s="58"/>
      <c r="AJ185" s="58"/>
      <c r="AK185" s="58"/>
    </row>
    <row r="186" spans="2:37" s="118" customFormat="1" ht="15.75" customHeight="1">
      <c r="B186" s="58"/>
      <c r="C186" s="58"/>
      <c r="D186" s="58"/>
      <c r="E186" s="58"/>
      <c r="F186" s="58"/>
      <c r="G186" s="58"/>
      <c r="H186" s="399"/>
      <c r="I186" s="58"/>
      <c r="J186" s="58"/>
      <c r="K186" s="58"/>
      <c r="L186" s="399"/>
      <c r="M186" s="399"/>
      <c r="N186" s="58"/>
      <c r="O186" s="58"/>
      <c r="P186" s="58"/>
      <c r="Q186" s="399"/>
      <c r="R186" s="399"/>
      <c r="S186" s="58"/>
      <c r="T186" s="58"/>
      <c r="U186" s="58"/>
      <c r="V186" s="399"/>
      <c r="W186" s="399"/>
      <c r="X186" s="58"/>
      <c r="Y186" s="58"/>
      <c r="Z186" s="58"/>
      <c r="AA186" s="399"/>
      <c r="AB186" s="399"/>
      <c r="AC186" s="58"/>
      <c r="AD186" s="58"/>
      <c r="AE186" s="58"/>
      <c r="AF186" s="58"/>
      <c r="AG186" s="58"/>
      <c r="AH186" s="58"/>
      <c r="AI186" s="58"/>
      <c r="AJ186" s="58"/>
      <c r="AK186" s="58"/>
    </row>
    <row r="187" spans="2:37" s="118" customFormat="1" ht="15.75" customHeight="1">
      <c r="B187" s="58"/>
      <c r="C187" s="58"/>
      <c r="D187" s="58"/>
      <c r="E187" s="58"/>
      <c r="F187" s="58"/>
      <c r="G187" s="58"/>
      <c r="H187" s="399"/>
      <c r="I187" s="58"/>
      <c r="J187" s="58"/>
      <c r="K187" s="58"/>
      <c r="L187" s="399"/>
      <c r="M187" s="399"/>
      <c r="N187" s="58"/>
      <c r="O187" s="58"/>
      <c r="P187" s="58"/>
      <c r="Q187" s="399"/>
      <c r="R187" s="399"/>
      <c r="S187" s="58"/>
      <c r="T187" s="58"/>
      <c r="U187" s="58"/>
      <c r="V187" s="399"/>
      <c r="W187" s="399"/>
      <c r="X187" s="58"/>
      <c r="Y187" s="58"/>
      <c r="Z187" s="58"/>
      <c r="AA187" s="399"/>
      <c r="AB187" s="399"/>
      <c r="AC187" s="58"/>
      <c r="AD187" s="58"/>
      <c r="AE187" s="58"/>
      <c r="AF187" s="58"/>
      <c r="AG187" s="58"/>
      <c r="AH187" s="58"/>
      <c r="AI187" s="58"/>
      <c r="AJ187" s="58"/>
      <c r="AK187" s="58"/>
    </row>
    <row r="188" spans="2:37" s="118" customFormat="1" ht="15.75" customHeight="1">
      <c r="B188" s="58"/>
      <c r="C188" s="58"/>
      <c r="D188" s="58"/>
      <c r="E188" s="58"/>
      <c r="F188" s="58"/>
      <c r="G188" s="58"/>
      <c r="H188" s="399"/>
      <c r="I188" s="58"/>
      <c r="J188" s="58"/>
      <c r="K188" s="58"/>
      <c r="L188" s="399"/>
      <c r="M188" s="399"/>
      <c r="N188" s="58"/>
      <c r="O188" s="58"/>
      <c r="P188" s="58"/>
      <c r="Q188" s="399"/>
      <c r="R188" s="399"/>
      <c r="S188" s="58"/>
      <c r="T188" s="58"/>
      <c r="U188" s="58"/>
      <c r="V188" s="399"/>
      <c r="W188" s="399"/>
      <c r="X188" s="58"/>
      <c r="Y188" s="58"/>
      <c r="Z188" s="58"/>
      <c r="AA188" s="399"/>
      <c r="AB188" s="399"/>
      <c r="AC188" s="58"/>
      <c r="AD188" s="58"/>
      <c r="AE188" s="58"/>
      <c r="AF188" s="58"/>
      <c r="AG188" s="58"/>
      <c r="AH188" s="58"/>
      <c r="AI188" s="58"/>
      <c r="AJ188" s="58"/>
      <c r="AK188" s="58"/>
    </row>
    <row r="189" spans="2:37" s="118" customFormat="1" ht="15.75" customHeight="1">
      <c r="B189" s="58"/>
      <c r="C189" s="58"/>
      <c r="D189" s="58"/>
      <c r="E189" s="58"/>
      <c r="F189" s="58"/>
      <c r="G189" s="58"/>
      <c r="H189" s="399"/>
      <c r="I189" s="58"/>
      <c r="J189" s="58"/>
      <c r="K189" s="58"/>
      <c r="L189" s="399"/>
      <c r="M189" s="399"/>
      <c r="N189" s="58"/>
      <c r="O189" s="58"/>
      <c r="P189" s="58"/>
      <c r="Q189" s="399"/>
      <c r="R189" s="399"/>
      <c r="S189" s="58"/>
      <c r="T189" s="58"/>
      <c r="U189" s="58"/>
      <c r="V189" s="399"/>
      <c r="W189" s="399"/>
      <c r="X189" s="58"/>
      <c r="Y189" s="58"/>
      <c r="Z189" s="58"/>
      <c r="AA189" s="399"/>
      <c r="AB189" s="399"/>
      <c r="AC189" s="58"/>
      <c r="AD189" s="58"/>
      <c r="AE189" s="58"/>
      <c r="AF189" s="58"/>
      <c r="AG189" s="58"/>
      <c r="AH189" s="58"/>
      <c r="AI189" s="58"/>
      <c r="AJ189" s="58"/>
      <c r="AK189" s="58"/>
    </row>
    <row r="190" spans="2:37" s="118" customFormat="1" ht="15.75" customHeight="1">
      <c r="B190" s="58"/>
      <c r="C190" s="58"/>
      <c r="D190" s="58"/>
      <c r="E190" s="58"/>
      <c r="F190" s="58"/>
      <c r="G190" s="58"/>
      <c r="H190" s="399"/>
      <c r="I190" s="58"/>
      <c r="J190" s="58"/>
      <c r="K190" s="58"/>
      <c r="L190" s="399"/>
      <c r="M190" s="399"/>
      <c r="N190" s="58"/>
      <c r="O190" s="58"/>
      <c r="P190" s="58"/>
      <c r="Q190" s="399"/>
      <c r="R190" s="399"/>
      <c r="S190" s="58"/>
      <c r="T190" s="58"/>
      <c r="U190" s="58"/>
      <c r="V190" s="399"/>
      <c r="W190" s="399"/>
      <c r="X190" s="58"/>
      <c r="Y190" s="58"/>
      <c r="Z190" s="58"/>
      <c r="AA190" s="399"/>
      <c r="AB190" s="399"/>
      <c r="AC190" s="58"/>
      <c r="AD190" s="58"/>
      <c r="AE190" s="58"/>
      <c r="AF190" s="58"/>
      <c r="AG190" s="58"/>
      <c r="AH190" s="58"/>
      <c r="AI190" s="58"/>
      <c r="AJ190" s="58"/>
      <c r="AK190" s="58"/>
    </row>
    <row r="191" spans="2:37" s="118" customFormat="1" ht="15.75" customHeight="1">
      <c r="B191" s="58"/>
      <c r="C191" s="58"/>
      <c r="D191" s="58"/>
      <c r="E191" s="58"/>
      <c r="F191" s="58"/>
      <c r="G191" s="58"/>
      <c r="H191" s="399"/>
      <c r="I191" s="58"/>
      <c r="J191" s="58"/>
      <c r="K191" s="58"/>
      <c r="L191" s="399"/>
      <c r="M191" s="399"/>
      <c r="N191" s="58"/>
      <c r="O191" s="58"/>
      <c r="P191" s="58"/>
      <c r="Q191" s="399"/>
      <c r="R191" s="399"/>
      <c r="S191" s="58"/>
      <c r="T191" s="58"/>
      <c r="U191" s="58"/>
      <c r="V191" s="399"/>
      <c r="W191" s="399"/>
      <c r="X191" s="58"/>
      <c r="Y191" s="58"/>
      <c r="Z191" s="58"/>
      <c r="AA191" s="399"/>
      <c r="AB191" s="399"/>
      <c r="AC191" s="58"/>
      <c r="AD191" s="58"/>
      <c r="AE191" s="58"/>
      <c r="AF191" s="58"/>
      <c r="AG191" s="58"/>
      <c r="AH191" s="58"/>
      <c r="AI191" s="58"/>
      <c r="AJ191" s="58"/>
      <c r="AK191" s="58"/>
    </row>
    <row r="192" spans="2:37" s="118" customFormat="1" ht="15.75" customHeight="1">
      <c r="B192" s="58"/>
      <c r="C192" s="58"/>
      <c r="D192" s="58"/>
      <c r="E192" s="58"/>
      <c r="F192" s="58"/>
      <c r="G192" s="58"/>
      <c r="H192" s="399"/>
      <c r="I192" s="58"/>
      <c r="J192" s="58"/>
      <c r="K192" s="58"/>
      <c r="L192" s="399"/>
      <c r="M192" s="399"/>
      <c r="N192" s="58"/>
      <c r="O192" s="58"/>
      <c r="P192" s="58"/>
      <c r="Q192" s="399"/>
      <c r="R192" s="399"/>
      <c r="S192" s="58"/>
      <c r="T192" s="58"/>
      <c r="U192" s="58"/>
      <c r="V192" s="399"/>
      <c r="W192" s="399"/>
      <c r="X192" s="58"/>
      <c r="Y192" s="58"/>
      <c r="Z192" s="58"/>
      <c r="AA192" s="399"/>
      <c r="AB192" s="399"/>
      <c r="AC192" s="58"/>
      <c r="AD192" s="58"/>
      <c r="AE192" s="58"/>
      <c r="AF192" s="58"/>
      <c r="AG192" s="58"/>
      <c r="AH192" s="58"/>
      <c r="AI192" s="58"/>
      <c r="AJ192" s="58"/>
      <c r="AK192" s="58"/>
    </row>
    <row r="193" spans="2:37" s="118" customFormat="1" ht="15.75" customHeight="1">
      <c r="B193" s="58"/>
      <c r="C193" s="58"/>
      <c r="D193" s="58"/>
      <c r="E193" s="58"/>
      <c r="F193" s="58"/>
      <c r="G193" s="58"/>
      <c r="H193" s="399"/>
      <c r="I193" s="58"/>
      <c r="J193" s="58"/>
      <c r="K193" s="58"/>
      <c r="L193" s="399"/>
      <c r="M193" s="399"/>
      <c r="N193" s="58"/>
      <c r="O193" s="58"/>
      <c r="P193" s="58"/>
      <c r="Q193" s="399"/>
      <c r="R193" s="399"/>
      <c r="S193" s="58"/>
      <c r="T193" s="58"/>
      <c r="U193" s="58"/>
      <c r="V193" s="399"/>
      <c r="W193" s="399"/>
      <c r="X193" s="58"/>
      <c r="Y193" s="58"/>
      <c r="Z193" s="58"/>
      <c r="AA193" s="399"/>
      <c r="AB193" s="399"/>
      <c r="AC193" s="58"/>
      <c r="AD193" s="58"/>
      <c r="AE193" s="58"/>
      <c r="AF193" s="58"/>
      <c r="AG193" s="58"/>
      <c r="AH193" s="58"/>
      <c r="AI193" s="58"/>
      <c r="AJ193" s="58"/>
      <c r="AK193" s="58"/>
    </row>
    <row r="194" spans="2:37" s="118" customFormat="1" ht="15.75" customHeight="1">
      <c r="B194" s="58"/>
      <c r="C194" s="58"/>
      <c r="D194" s="58"/>
      <c r="E194" s="58"/>
      <c r="F194" s="58"/>
      <c r="G194" s="58"/>
      <c r="H194" s="399"/>
      <c r="I194" s="58"/>
      <c r="J194" s="58"/>
      <c r="K194" s="58"/>
      <c r="L194" s="399"/>
      <c r="M194" s="399"/>
      <c r="N194" s="58"/>
      <c r="O194" s="58"/>
      <c r="P194" s="58"/>
      <c r="Q194" s="399"/>
      <c r="R194" s="399"/>
      <c r="S194" s="58"/>
      <c r="T194" s="58"/>
      <c r="U194" s="58"/>
      <c r="V194" s="399"/>
      <c r="W194" s="399"/>
      <c r="X194" s="58"/>
      <c r="Y194" s="58"/>
      <c r="Z194" s="58"/>
      <c r="AA194" s="399"/>
      <c r="AB194" s="399"/>
      <c r="AC194" s="58"/>
      <c r="AD194" s="58"/>
      <c r="AE194" s="58"/>
      <c r="AF194" s="58"/>
      <c r="AG194" s="58"/>
      <c r="AH194" s="58"/>
      <c r="AI194" s="58"/>
      <c r="AJ194" s="58"/>
      <c r="AK194" s="58"/>
    </row>
    <row r="195" spans="2:37" s="118" customFormat="1" ht="15.75" customHeight="1">
      <c r="B195" s="58"/>
      <c r="C195" s="58"/>
      <c r="D195" s="58"/>
      <c r="E195" s="58"/>
      <c r="F195" s="58"/>
      <c r="G195" s="58"/>
      <c r="H195" s="399"/>
      <c r="I195" s="58"/>
      <c r="J195" s="58"/>
      <c r="K195" s="58"/>
      <c r="L195" s="399"/>
      <c r="M195" s="399"/>
      <c r="N195" s="58"/>
      <c r="O195" s="58"/>
      <c r="P195" s="58"/>
      <c r="Q195" s="399"/>
      <c r="R195" s="399"/>
      <c r="S195" s="58"/>
      <c r="T195" s="58"/>
      <c r="U195" s="58"/>
      <c r="V195" s="399"/>
      <c r="W195" s="399"/>
      <c r="X195" s="58"/>
      <c r="Y195" s="58"/>
      <c r="Z195" s="58"/>
      <c r="AA195" s="399"/>
      <c r="AB195" s="399"/>
      <c r="AC195" s="58"/>
      <c r="AD195" s="58"/>
      <c r="AE195" s="58"/>
      <c r="AF195" s="58"/>
      <c r="AG195" s="58"/>
      <c r="AH195" s="58"/>
      <c r="AI195" s="58"/>
      <c r="AJ195" s="58"/>
      <c r="AK195" s="58"/>
    </row>
    <row r="196" spans="2:37" s="118" customFormat="1" ht="15.75" customHeight="1">
      <c r="B196" s="58"/>
      <c r="C196" s="58"/>
      <c r="D196" s="58"/>
      <c r="E196" s="58"/>
      <c r="F196" s="58"/>
      <c r="G196" s="58"/>
      <c r="H196" s="399"/>
      <c r="I196" s="58"/>
      <c r="J196" s="58"/>
      <c r="K196" s="58"/>
      <c r="L196" s="399"/>
      <c r="M196" s="399"/>
      <c r="N196" s="58"/>
      <c r="O196" s="58"/>
      <c r="P196" s="58"/>
      <c r="Q196" s="399"/>
      <c r="R196" s="399"/>
      <c r="S196" s="58"/>
      <c r="T196" s="58"/>
      <c r="U196" s="58"/>
      <c r="V196" s="399"/>
      <c r="W196" s="399"/>
      <c r="X196" s="58"/>
      <c r="Y196" s="58"/>
      <c r="Z196" s="58"/>
      <c r="AA196" s="399"/>
      <c r="AB196" s="399"/>
      <c r="AC196" s="58"/>
      <c r="AD196" s="58"/>
      <c r="AE196" s="58"/>
      <c r="AF196" s="58"/>
      <c r="AG196" s="58"/>
      <c r="AH196" s="58"/>
      <c r="AI196" s="58"/>
      <c r="AJ196" s="58"/>
      <c r="AK196" s="58"/>
    </row>
    <row r="197" spans="2:37" s="118" customFormat="1" ht="15.75" customHeight="1">
      <c r="B197" s="58"/>
      <c r="C197" s="58"/>
      <c r="D197" s="58"/>
      <c r="E197" s="58"/>
      <c r="F197" s="58"/>
      <c r="G197" s="58"/>
      <c r="H197" s="399"/>
      <c r="I197" s="58"/>
      <c r="J197" s="58"/>
      <c r="K197" s="58"/>
      <c r="L197" s="399"/>
      <c r="M197" s="399"/>
      <c r="N197" s="58"/>
      <c r="O197" s="58"/>
      <c r="P197" s="58"/>
      <c r="Q197" s="399"/>
      <c r="R197" s="399"/>
      <c r="S197" s="58"/>
      <c r="T197" s="58"/>
      <c r="U197" s="58"/>
      <c r="V197" s="399"/>
      <c r="W197" s="399"/>
      <c r="X197" s="58"/>
      <c r="Y197" s="58"/>
      <c r="Z197" s="58"/>
      <c r="AA197" s="399"/>
      <c r="AB197" s="399"/>
      <c r="AC197" s="58"/>
      <c r="AD197" s="58"/>
      <c r="AE197" s="58"/>
      <c r="AF197" s="58"/>
      <c r="AG197" s="58"/>
      <c r="AH197" s="58"/>
      <c r="AI197" s="58"/>
      <c r="AJ197" s="58"/>
      <c r="AK197" s="58"/>
    </row>
    <row r="198" spans="2:37" s="118" customFormat="1" ht="15.75" customHeight="1">
      <c r="B198" s="58"/>
      <c r="C198" s="58"/>
      <c r="D198" s="58"/>
      <c r="E198" s="58"/>
      <c r="F198" s="58"/>
      <c r="G198" s="58"/>
      <c r="H198" s="399"/>
      <c r="I198" s="58"/>
      <c r="J198" s="58"/>
      <c r="K198" s="58"/>
      <c r="L198" s="399"/>
      <c r="M198" s="399"/>
      <c r="N198" s="58"/>
      <c r="O198" s="58"/>
      <c r="P198" s="58"/>
      <c r="Q198" s="399"/>
      <c r="R198" s="399"/>
      <c r="S198" s="58"/>
      <c r="T198" s="58"/>
      <c r="U198" s="58"/>
      <c r="V198" s="399"/>
      <c r="W198" s="399"/>
      <c r="X198" s="58"/>
      <c r="Y198" s="58"/>
      <c r="Z198" s="58"/>
      <c r="AA198" s="399"/>
      <c r="AB198" s="399"/>
      <c r="AC198" s="58"/>
      <c r="AD198" s="58"/>
      <c r="AE198" s="58"/>
      <c r="AF198" s="58"/>
      <c r="AG198" s="58"/>
      <c r="AH198" s="58"/>
      <c r="AI198" s="58"/>
      <c r="AJ198" s="58"/>
      <c r="AK198" s="58"/>
    </row>
    <row r="199" spans="2:37" s="118" customFormat="1" ht="15.75" customHeight="1">
      <c r="B199" s="58"/>
      <c r="C199" s="58"/>
      <c r="D199" s="58"/>
      <c r="E199" s="58"/>
      <c r="F199" s="58"/>
      <c r="G199" s="58"/>
      <c r="H199" s="399"/>
      <c r="I199" s="58"/>
      <c r="J199" s="58"/>
      <c r="K199" s="58"/>
      <c r="L199" s="399"/>
      <c r="M199" s="399"/>
      <c r="N199" s="58"/>
      <c r="O199" s="58"/>
      <c r="P199" s="58"/>
      <c r="Q199" s="399"/>
      <c r="R199" s="399"/>
      <c r="S199" s="58"/>
      <c r="T199" s="58"/>
      <c r="U199" s="58"/>
      <c r="V199" s="399"/>
      <c r="W199" s="399"/>
      <c r="X199" s="58"/>
      <c r="Y199" s="58"/>
      <c r="Z199" s="58"/>
      <c r="AA199" s="399"/>
      <c r="AB199" s="399"/>
      <c r="AC199" s="58"/>
      <c r="AD199" s="58"/>
      <c r="AE199" s="58"/>
      <c r="AF199" s="58"/>
      <c r="AG199" s="58"/>
      <c r="AH199" s="58"/>
      <c r="AI199" s="58"/>
      <c r="AJ199" s="58"/>
      <c r="AK199" s="58"/>
    </row>
    <row r="200" spans="2:37" s="118" customFormat="1" ht="15.75" customHeight="1">
      <c r="B200" s="58"/>
      <c r="C200" s="58"/>
      <c r="D200" s="58"/>
      <c r="E200" s="58"/>
      <c r="F200" s="58"/>
      <c r="G200" s="58"/>
      <c r="H200" s="399"/>
      <c r="I200" s="58"/>
      <c r="J200" s="58"/>
      <c r="K200" s="58"/>
      <c r="L200" s="399"/>
      <c r="M200" s="399"/>
      <c r="N200" s="58"/>
      <c r="O200" s="58"/>
      <c r="P200" s="58"/>
      <c r="Q200" s="399"/>
      <c r="R200" s="399"/>
      <c r="S200" s="58"/>
      <c r="T200" s="58"/>
      <c r="U200" s="58"/>
      <c r="V200" s="399"/>
      <c r="W200" s="399"/>
      <c r="X200" s="58"/>
      <c r="Y200" s="58"/>
      <c r="Z200" s="58"/>
      <c r="AA200" s="399"/>
      <c r="AB200" s="399"/>
      <c r="AC200" s="58"/>
      <c r="AD200" s="58"/>
      <c r="AE200" s="58"/>
      <c r="AF200" s="58"/>
      <c r="AG200" s="58"/>
      <c r="AH200" s="58"/>
      <c r="AI200" s="58"/>
      <c r="AJ200" s="58"/>
      <c r="AK200" s="58"/>
    </row>
    <row r="201" spans="2:37" s="118" customFormat="1" ht="15.75" customHeight="1">
      <c r="B201" s="58"/>
      <c r="C201" s="58"/>
      <c r="D201" s="58"/>
      <c r="E201" s="58"/>
      <c r="F201" s="58"/>
      <c r="G201" s="58"/>
      <c r="H201" s="399"/>
      <c r="I201" s="58"/>
      <c r="J201" s="58"/>
      <c r="K201" s="58"/>
      <c r="L201" s="399"/>
      <c r="M201" s="399"/>
      <c r="N201" s="58"/>
      <c r="O201" s="58"/>
      <c r="P201" s="58"/>
      <c r="Q201" s="399"/>
      <c r="R201" s="399"/>
      <c r="S201" s="58"/>
      <c r="T201" s="58"/>
      <c r="U201" s="58"/>
      <c r="V201" s="399"/>
      <c r="W201" s="399"/>
      <c r="X201" s="58"/>
      <c r="Y201" s="58"/>
      <c r="Z201" s="58"/>
      <c r="AA201" s="399"/>
      <c r="AB201" s="399"/>
      <c r="AC201" s="58"/>
      <c r="AD201" s="58"/>
      <c r="AE201" s="58"/>
      <c r="AF201" s="58"/>
      <c r="AG201" s="58"/>
      <c r="AH201" s="58"/>
      <c r="AI201" s="58"/>
      <c r="AJ201" s="58"/>
      <c r="AK201" s="58"/>
    </row>
    <row r="202" spans="2:37" s="118" customFormat="1" ht="15.75" customHeight="1">
      <c r="B202" s="58"/>
      <c r="C202" s="58"/>
      <c r="D202" s="58"/>
      <c r="E202" s="58"/>
      <c r="F202" s="58"/>
      <c r="G202" s="58"/>
      <c r="H202" s="399"/>
      <c r="I202" s="58"/>
      <c r="J202" s="58"/>
      <c r="K202" s="58"/>
      <c r="L202" s="399"/>
      <c r="M202" s="399"/>
      <c r="N202" s="58"/>
      <c r="O202" s="58"/>
      <c r="P202" s="58"/>
      <c r="Q202" s="399"/>
      <c r="R202" s="399"/>
      <c r="S202" s="58"/>
      <c r="T202" s="58"/>
      <c r="U202" s="58"/>
      <c r="V202" s="399"/>
      <c r="W202" s="399"/>
      <c r="X202" s="58"/>
      <c r="Y202" s="58"/>
      <c r="Z202" s="58"/>
      <c r="AA202" s="399"/>
      <c r="AB202" s="399"/>
      <c r="AC202" s="58"/>
      <c r="AD202" s="58"/>
      <c r="AE202" s="58"/>
      <c r="AF202" s="58"/>
      <c r="AG202" s="58"/>
      <c r="AH202" s="58"/>
      <c r="AI202" s="58"/>
      <c r="AJ202" s="58"/>
      <c r="AK202" s="58"/>
    </row>
    <row r="203" spans="2:37" s="118" customFormat="1" ht="15.75" customHeight="1">
      <c r="B203" s="58"/>
      <c r="C203" s="58"/>
      <c r="D203" s="58"/>
      <c r="E203" s="58"/>
      <c r="F203" s="58"/>
      <c r="G203" s="58"/>
      <c r="H203" s="399"/>
      <c r="I203" s="58"/>
      <c r="J203" s="58"/>
      <c r="K203" s="58"/>
      <c r="L203" s="399"/>
      <c r="M203" s="399"/>
      <c r="N203" s="58"/>
      <c r="O203" s="58"/>
      <c r="P203" s="58"/>
      <c r="Q203" s="399"/>
      <c r="R203" s="399"/>
      <c r="S203" s="58"/>
      <c r="T203" s="58"/>
      <c r="U203" s="58"/>
      <c r="V203" s="399"/>
      <c r="W203" s="399"/>
      <c r="X203" s="58"/>
      <c r="Y203" s="58"/>
      <c r="Z203" s="58"/>
      <c r="AA203" s="399"/>
      <c r="AB203" s="399"/>
      <c r="AC203" s="58"/>
      <c r="AD203" s="58"/>
      <c r="AE203" s="58"/>
      <c r="AF203" s="58"/>
      <c r="AG203" s="58"/>
      <c r="AH203" s="58"/>
      <c r="AI203" s="58"/>
      <c r="AJ203" s="58"/>
      <c r="AK203" s="58"/>
    </row>
    <row r="204" spans="2:37" s="118" customFormat="1" ht="15.75" customHeight="1">
      <c r="B204" s="58"/>
      <c r="C204" s="58"/>
      <c r="D204" s="58"/>
      <c r="E204" s="58"/>
      <c r="F204" s="58"/>
      <c r="G204" s="58"/>
      <c r="H204" s="399"/>
      <c r="I204" s="58"/>
      <c r="J204" s="58"/>
      <c r="K204" s="58"/>
      <c r="L204" s="399"/>
      <c r="M204" s="399"/>
      <c r="N204" s="58"/>
      <c r="O204" s="58"/>
      <c r="P204" s="58"/>
      <c r="Q204" s="399"/>
      <c r="R204" s="399"/>
      <c r="S204" s="58"/>
      <c r="T204" s="58"/>
      <c r="U204" s="58"/>
      <c r="V204" s="399"/>
      <c r="W204" s="399"/>
      <c r="X204" s="58"/>
      <c r="Y204" s="58"/>
      <c r="Z204" s="58"/>
      <c r="AA204" s="399"/>
      <c r="AB204" s="399"/>
      <c r="AC204" s="58"/>
      <c r="AD204" s="58"/>
      <c r="AE204" s="58"/>
      <c r="AF204" s="58"/>
      <c r="AG204" s="58"/>
      <c r="AH204" s="58"/>
      <c r="AI204" s="58"/>
      <c r="AJ204" s="58"/>
      <c r="AK204" s="58"/>
    </row>
    <row r="205" spans="2:37" s="118" customFormat="1" ht="15.75" customHeight="1">
      <c r="B205" s="58"/>
      <c r="C205" s="58"/>
      <c r="D205" s="58"/>
      <c r="E205" s="58"/>
      <c r="F205" s="58"/>
      <c r="G205" s="58"/>
      <c r="H205" s="399"/>
      <c r="I205" s="58"/>
      <c r="J205" s="58"/>
      <c r="K205" s="58"/>
      <c r="L205" s="399"/>
      <c r="M205" s="399"/>
      <c r="N205" s="58"/>
      <c r="O205" s="58"/>
      <c r="P205" s="58"/>
      <c r="Q205" s="399"/>
      <c r="R205" s="399"/>
      <c r="S205" s="58"/>
      <c r="T205" s="58"/>
      <c r="U205" s="58"/>
      <c r="V205" s="399"/>
      <c r="W205" s="399"/>
      <c r="X205" s="58"/>
      <c r="Y205" s="58"/>
      <c r="Z205" s="58"/>
      <c r="AA205" s="399"/>
      <c r="AB205" s="399"/>
      <c r="AC205" s="58"/>
      <c r="AD205" s="58"/>
      <c r="AE205" s="58"/>
      <c r="AF205" s="58"/>
      <c r="AG205" s="58"/>
      <c r="AH205" s="58"/>
      <c r="AI205" s="58"/>
      <c r="AJ205" s="58"/>
      <c r="AK205" s="58"/>
    </row>
    <row r="206" spans="2:37" s="118" customFormat="1" ht="15.75" customHeight="1">
      <c r="B206" s="58"/>
      <c r="C206" s="58"/>
      <c r="D206" s="58"/>
      <c r="E206" s="58"/>
      <c r="F206" s="58"/>
      <c r="G206" s="58"/>
      <c r="H206" s="399"/>
      <c r="I206" s="58"/>
      <c r="J206" s="58"/>
      <c r="K206" s="58"/>
      <c r="L206" s="399"/>
      <c r="M206" s="399"/>
      <c r="N206" s="58"/>
      <c r="O206" s="58"/>
      <c r="P206" s="58"/>
      <c r="Q206" s="399"/>
      <c r="R206" s="399"/>
      <c r="S206" s="58"/>
      <c r="T206" s="58"/>
      <c r="U206" s="58"/>
      <c r="V206" s="399"/>
      <c r="W206" s="399"/>
      <c r="X206" s="58"/>
      <c r="Y206" s="58"/>
      <c r="Z206" s="58"/>
      <c r="AA206" s="399"/>
      <c r="AB206" s="399"/>
      <c r="AC206" s="58"/>
      <c r="AD206" s="58"/>
      <c r="AE206" s="58"/>
      <c r="AF206" s="58"/>
      <c r="AG206" s="58"/>
      <c r="AH206" s="58"/>
      <c r="AI206" s="58"/>
      <c r="AJ206" s="58"/>
      <c r="AK206" s="58"/>
    </row>
    <row r="207" spans="2:37" s="118" customFormat="1" ht="15.75" customHeight="1">
      <c r="B207" s="58"/>
      <c r="C207" s="58"/>
      <c r="D207" s="58"/>
      <c r="E207" s="58"/>
      <c r="F207" s="58"/>
      <c r="G207" s="58"/>
      <c r="H207" s="399"/>
      <c r="I207" s="58"/>
      <c r="J207" s="58"/>
      <c r="K207" s="58"/>
      <c r="L207" s="399"/>
      <c r="M207" s="399"/>
      <c r="N207" s="58"/>
      <c r="O207" s="58"/>
      <c r="P207" s="58"/>
      <c r="Q207" s="399"/>
      <c r="R207" s="399"/>
      <c r="S207" s="58"/>
      <c r="T207" s="58"/>
      <c r="U207" s="58"/>
      <c r="V207" s="399"/>
      <c r="W207" s="399"/>
      <c r="X207" s="58"/>
      <c r="Y207" s="58"/>
      <c r="Z207" s="58"/>
      <c r="AA207" s="399"/>
      <c r="AB207" s="399"/>
      <c r="AC207" s="58"/>
      <c r="AD207" s="58"/>
      <c r="AE207" s="58"/>
      <c r="AF207" s="58"/>
      <c r="AG207" s="58"/>
      <c r="AH207" s="58"/>
      <c r="AI207" s="58"/>
      <c r="AJ207" s="58"/>
      <c r="AK207" s="58"/>
    </row>
    <row r="208" spans="2:37" s="118" customFormat="1" ht="15.75" customHeight="1">
      <c r="B208" s="58"/>
      <c r="C208" s="58"/>
      <c r="D208" s="58"/>
      <c r="E208" s="58"/>
      <c r="F208" s="58"/>
      <c r="G208" s="58"/>
      <c r="H208" s="399"/>
      <c r="I208" s="58"/>
      <c r="J208" s="58"/>
      <c r="K208" s="58"/>
      <c r="L208" s="399"/>
      <c r="M208" s="399"/>
      <c r="N208" s="58"/>
      <c r="O208" s="58"/>
      <c r="P208" s="58"/>
      <c r="Q208" s="399"/>
      <c r="R208" s="399"/>
      <c r="S208" s="58"/>
      <c r="T208" s="58"/>
      <c r="U208" s="58"/>
      <c r="V208" s="399"/>
      <c r="W208" s="399"/>
      <c r="X208" s="58"/>
      <c r="Y208" s="58"/>
      <c r="Z208" s="58"/>
      <c r="AA208" s="399"/>
      <c r="AB208" s="399"/>
      <c r="AC208" s="58"/>
      <c r="AD208" s="58"/>
      <c r="AE208" s="58"/>
      <c r="AF208" s="58"/>
      <c r="AG208" s="58"/>
      <c r="AH208" s="58"/>
      <c r="AI208" s="58"/>
      <c r="AJ208" s="58"/>
      <c r="AK208" s="58"/>
    </row>
    <row r="209" spans="2:37" s="118" customFormat="1" ht="15.75" customHeight="1">
      <c r="B209" s="58"/>
      <c r="C209" s="58"/>
      <c r="D209" s="58"/>
      <c r="E209" s="58"/>
      <c r="F209" s="58"/>
      <c r="G209" s="58"/>
      <c r="H209" s="399"/>
      <c r="I209" s="58"/>
      <c r="J209" s="58"/>
      <c r="K209" s="58"/>
      <c r="L209" s="399"/>
      <c r="M209" s="399"/>
      <c r="N209" s="58"/>
      <c r="O209" s="58"/>
      <c r="P209" s="58"/>
      <c r="Q209" s="399"/>
      <c r="R209" s="399"/>
      <c r="S209" s="58"/>
      <c r="T209" s="58"/>
      <c r="U209" s="58"/>
      <c r="V209" s="399"/>
      <c r="W209" s="399"/>
      <c r="X209" s="58"/>
      <c r="Y209" s="58"/>
      <c r="Z209" s="58"/>
      <c r="AA209" s="399"/>
      <c r="AB209" s="399"/>
      <c r="AC209" s="58"/>
      <c r="AD209" s="58"/>
      <c r="AE209" s="58"/>
      <c r="AF209" s="58"/>
      <c r="AG209" s="58"/>
      <c r="AH209" s="58"/>
      <c r="AI209" s="58"/>
      <c r="AJ209" s="58"/>
      <c r="AK209" s="58"/>
    </row>
    <row r="210" spans="2:37" s="118" customFormat="1" ht="15.75" customHeight="1">
      <c r="B210" s="58"/>
      <c r="C210" s="58"/>
      <c r="D210" s="58"/>
      <c r="E210" s="58"/>
      <c r="F210" s="58"/>
      <c r="G210" s="58"/>
      <c r="H210" s="399"/>
      <c r="I210" s="58"/>
      <c r="J210" s="58"/>
      <c r="K210" s="58"/>
      <c r="L210" s="399"/>
      <c r="M210" s="399"/>
      <c r="N210" s="58"/>
      <c r="O210" s="58"/>
      <c r="P210" s="58"/>
      <c r="Q210" s="399"/>
      <c r="R210" s="399"/>
      <c r="S210" s="58"/>
      <c r="T210" s="58"/>
      <c r="U210" s="58"/>
      <c r="V210" s="399"/>
      <c r="W210" s="399"/>
      <c r="X210" s="58"/>
      <c r="Y210" s="58"/>
      <c r="Z210" s="58"/>
      <c r="AA210" s="399"/>
      <c r="AB210" s="399"/>
      <c r="AC210" s="58"/>
      <c r="AD210" s="58"/>
      <c r="AE210" s="58"/>
      <c r="AF210" s="58"/>
      <c r="AG210" s="58"/>
      <c r="AH210" s="58"/>
      <c r="AI210" s="58"/>
      <c r="AJ210" s="58"/>
      <c r="AK210" s="58"/>
    </row>
    <row r="211" spans="2:37" s="118" customFormat="1" ht="15.75" customHeight="1">
      <c r="B211" s="58"/>
      <c r="C211" s="58"/>
      <c r="D211" s="58"/>
      <c r="E211" s="58"/>
      <c r="F211" s="58"/>
      <c r="G211" s="58"/>
      <c r="H211" s="399"/>
      <c r="I211" s="58"/>
      <c r="J211" s="58"/>
      <c r="K211" s="58"/>
      <c r="L211" s="399"/>
      <c r="M211" s="399"/>
      <c r="N211" s="58"/>
      <c r="O211" s="58"/>
      <c r="P211" s="58"/>
      <c r="Q211" s="399"/>
      <c r="R211" s="399"/>
      <c r="S211" s="58"/>
      <c r="T211" s="58"/>
      <c r="U211" s="58"/>
      <c r="V211" s="399"/>
      <c r="W211" s="399"/>
      <c r="X211" s="58"/>
      <c r="Y211" s="58"/>
      <c r="Z211" s="58"/>
      <c r="AA211" s="399"/>
      <c r="AB211" s="399"/>
      <c r="AC211" s="58"/>
      <c r="AD211" s="58"/>
      <c r="AE211" s="58"/>
      <c r="AF211" s="58"/>
      <c r="AG211" s="58"/>
      <c r="AH211" s="58"/>
      <c r="AI211" s="58"/>
      <c r="AJ211" s="58"/>
      <c r="AK211" s="58"/>
    </row>
    <row r="212" spans="2:37" s="118" customFormat="1" ht="15.75" customHeight="1">
      <c r="B212" s="58"/>
      <c r="C212" s="58"/>
      <c r="D212" s="58"/>
      <c r="E212" s="58"/>
      <c r="F212" s="58"/>
      <c r="G212" s="58"/>
      <c r="H212" s="399"/>
      <c r="I212" s="58"/>
      <c r="J212" s="58"/>
      <c r="K212" s="58"/>
      <c r="L212" s="399"/>
      <c r="M212" s="399"/>
      <c r="N212" s="58"/>
      <c r="O212" s="58"/>
      <c r="P212" s="58"/>
      <c r="Q212" s="399"/>
      <c r="R212" s="399"/>
      <c r="S212" s="58"/>
      <c r="T212" s="58"/>
      <c r="U212" s="58"/>
      <c r="V212" s="399"/>
      <c r="W212" s="399"/>
      <c r="X212" s="58"/>
      <c r="Y212" s="58"/>
      <c r="Z212" s="58"/>
      <c r="AA212" s="399"/>
      <c r="AB212" s="399"/>
      <c r="AC212" s="58"/>
      <c r="AD212" s="58"/>
      <c r="AE212" s="58"/>
      <c r="AF212" s="58"/>
      <c r="AG212" s="58"/>
      <c r="AH212" s="58"/>
      <c r="AI212" s="58"/>
      <c r="AJ212" s="58"/>
      <c r="AK212" s="58"/>
    </row>
    <row r="213" spans="2:37" s="118" customFormat="1" ht="15.75" customHeight="1">
      <c r="B213" s="58"/>
      <c r="C213" s="58"/>
      <c r="D213" s="58"/>
      <c r="E213" s="58"/>
      <c r="F213" s="58"/>
      <c r="G213" s="58"/>
      <c r="H213" s="399"/>
      <c r="I213" s="58"/>
      <c r="J213" s="58"/>
      <c r="K213" s="58"/>
      <c r="L213" s="399"/>
      <c r="M213" s="399"/>
      <c r="N213" s="58"/>
      <c r="O213" s="58"/>
      <c r="P213" s="58"/>
      <c r="Q213" s="399"/>
      <c r="R213" s="399"/>
      <c r="S213" s="58"/>
      <c r="T213" s="58"/>
      <c r="U213" s="58"/>
      <c r="V213" s="399"/>
      <c r="W213" s="399"/>
      <c r="X213" s="58"/>
      <c r="Y213" s="58"/>
      <c r="Z213" s="58"/>
      <c r="AA213" s="399"/>
      <c r="AB213" s="399"/>
      <c r="AC213" s="58"/>
      <c r="AD213" s="58"/>
      <c r="AE213" s="58"/>
      <c r="AF213" s="58"/>
      <c r="AG213" s="58"/>
      <c r="AH213" s="58"/>
      <c r="AI213" s="58"/>
      <c r="AJ213" s="58"/>
      <c r="AK213" s="58"/>
    </row>
    <row r="214" spans="2:37" s="118" customFormat="1" ht="15.75" customHeight="1">
      <c r="B214" s="58"/>
      <c r="C214" s="58"/>
      <c r="D214" s="58"/>
      <c r="E214" s="58"/>
      <c r="F214" s="58"/>
      <c r="G214" s="58"/>
      <c r="H214" s="399"/>
      <c r="I214" s="58"/>
      <c r="J214" s="58"/>
      <c r="K214" s="58"/>
      <c r="L214" s="399"/>
      <c r="M214" s="399"/>
      <c r="N214" s="58"/>
      <c r="O214" s="58"/>
      <c r="P214" s="58"/>
      <c r="Q214" s="399"/>
      <c r="R214" s="399"/>
      <c r="S214" s="58"/>
      <c r="T214" s="58"/>
      <c r="U214" s="58"/>
      <c r="V214" s="399"/>
      <c r="W214" s="399"/>
      <c r="X214" s="58"/>
      <c r="Y214" s="58"/>
      <c r="Z214" s="58"/>
      <c r="AA214" s="399"/>
      <c r="AB214" s="399"/>
      <c r="AC214" s="58"/>
      <c r="AD214" s="58"/>
      <c r="AE214" s="58"/>
      <c r="AF214" s="58"/>
      <c r="AG214" s="58"/>
      <c r="AH214" s="58"/>
      <c r="AI214" s="58"/>
      <c r="AJ214" s="58"/>
      <c r="AK214" s="58"/>
    </row>
    <row r="215" spans="2:37" s="118" customFormat="1" ht="15.75" customHeight="1">
      <c r="B215" s="58"/>
      <c r="C215" s="58"/>
      <c r="D215" s="58"/>
      <c r="E215" s="58"/>
      <c r="F215" s="58"/>
      <c r="G215" s="58"/>
      <c r="H215" s="399"/>
      <c r="I215" s="58"/>
      <c r="J215" s="58"/>
      <c r="K215" s="58"/>
      <c r="L215" s="399"/>
      <c r="M215" s="399"/>
      <c r="N215" s="58"/>
      <c r="O215" s="58"/>
      <c r="P215" s="58"/>
      <c r="Q215" s="399"/>
      <c r="R215" s="399"/>
      <c r="S215" s="58"/>
      <c r="T215" s="58"/>
      <c r="U215" s="58"/>
      <c r="V215" s="399"/>
      <c r="W215" s="399"/>
      <c r="X215" s="58"/>
      <c r="Y215" s="58"/>
      <c r="Z215" s="58"/>
      <c r="AA215" s="399"/>
      <c r="AB215" s="399"/>
      <c r="AC215" s="58"/>
      <c r="AD215" s="58"/>
      <c r="AE215" s="58"/>
      <c r="AF215" s="58"/>
      <c r="AG215" s="58"/>
      <c r="AH215" s="58"/>
      <c r="AI215" s="58"/>
      <c r="AJ215" s="58"/>
      <c r="AK215" s="58"/>
    </row>
    <row r="216" spans="2:37" s="118" customFormat="1" ht="15.75" customHeight="1">
      <c r="B216" s="58"/>
      <c r="C216" s="58"/>
      <c r="D216" s="58"/>
      <c r="E216" s="58"/>
      <c r="F216" s="58"/>
      <c r="G216" s="58"/>
      <c r="H216" s="399"/>
      <c r="I216" s="58"/>
      <c r="J216" s="58"/>
      <c r="K216" s="58"/>
      <c r="L216" s="399"/>
      <c r="M216" s="399"/>
      <c r="N216" s="58"/>
      <c r="O216" s="58"/>
      <c r="P216" s="58"/>
      <c r="Q216" s="399"/>
      <c r="R216" s="399"/>
      <c r="S216" s="58"/>
      <c r="T216" s="58"/>
      <c r="U216" s="58"/>
      <c r="V216" s="399"/>
      <c r="W216" s="399"/>
      <c r="X216" s="58"/>
      <c r="Y216" s="58"/>
      <c r="Z216" s="58"/>
      <c r="AA216" s="399"/>
      <c r="AB216" s="399"/>
      <c r="AC216" s="58"/>
      <c r="AD216" s="58"/>
      <c r="AE216" s="58"/>
      <c r="AF216" s="58"/>
      <c r="AG216" s="58"/>
      <c r="AH216" s="58"/>
      <c r="AI216" s="58"/>
      <c r="AJ216" s="58"/>
      <c r="AK216" s="58"/>
    </row>
    <row r="217" spans="2:37" s="118" customFormat="1" ht="15.75" customHeight="1">
      <c r="B217" s="58"/>
      <c r="C217" s="58"/>
      <c r="D217" s="58"/>
      <c r="E217" s="58"/>
      <c r="F217" s="58"/>
      <c r="G217" s="58"/>
      <c r="H217" s="399"/>
      <c r="I217" s="58"/>
      <c r="J217" s="58"/>
      <c r="K217" s="58"/>
      <c r="L217" s="399"/>
      <c r="M217" s="399"/>
      <c r="N217" s="58"/>
      <c r="O217" s="58"/>
      <c r="P217" s="58"/>
      <c r="Q217" s="399"/>
      <c r="R217" s="399"/>
      <c r="S217" s="58"/>
      <c r="T217" s="58"/>
      <c r="U217" s="58"/>
      <c r="V217" s="399"/>
      <c r="W217" s="399"/>
      <c r="X217" s="58"/>
      <c r="Y217" s="58"/>
      <c r="Z217" s="58"/>
      <c r="AA217" s="399"/>
      <c r="AB217" s="399"/>
      <c r="AC217" s="58"/>
      <c r="AD217" s="58"/>
      <c r="AE217" s="58"/>
      <c r="AF217" s="58"/>
      <c r="AG217" s="58"/>
      <c r="AH217" s="58"/>
      <c r="AI217" s="58"/>
      <c r="AJ217" s="58"/>
      <c r="AK217" s="58"/>
    </row>
    <row r="218" spans="2:37" s="118" customFormat="1" ht="15.75" customHeight="1">
      <c r="B218" s="58"/>
      <c r="C218" s="58"/>
      <c r="D218" s="58"/>
      <c r="E218" s="58"/>
      <c r="F218" s="58"/>
      <c r="G218" s="58"/>
      <c r="H218" s="399"/>
      <c r="I218" s="58"/>
      <c r="J218" s="58"/>
      <c r="K218" s="58"/>
      <c r="L218" s="399"/>
      <c r="M218" s="399"/>
      <c r="N218" s="58"/>
      <c r="O218" s="58"/>
      <c r="P218" s="58"/>
      <c r="Q218" s="399"/>
      <c r="R218" s="399"/>
      <c r="S218" s="58"/>
      <c r="T218" s="58"/>
      <c r="U218" s="58"/>
      <c r="V218" s="399"/>
      <c r="W218" s="399"/>
      <c r="X218" s="58"/>
      <c r="Y218" s="58"/>
      <c r="Z218" s="58"/>
      <c r="AA218" s="399"/>
      <c r="AB218" s="399"/>
      <c r="AC218" s="58"/>
      <c r="AD218" s="58"/>
      <c r="AE218" s="58"/>
      <c r="AF218" s="58"/>
      <c r="AG218" s="58"/>
      <c r="AH218" s="58"/>
      <c r="AI218" s="58"/>
      <c r="AJ218" s="58"/>
      <c r="AK218" s="58"/>
    </row>
    <row r="219" spans="2:37" s="118" customFormat="1" ht="15.75" customHeight="1">
      <c r="B219" s="58"/>
      <c r="C219" s="58"/>
      <c r="D219" s="58"/>
      <c r="E219" s="58"/>
      <c r="F219" s="58"/>
      <c r="G219" s="58"/>
      <c r="H219" s="399"/>
      <c r="I219" s="58"/>
      <c r="J219" s="58"/>
      <c r="K219" s="58"/>
      <c r="L219" s="399"/>
      <c r="M219" s="399"/>
      <c r="N219" s="58"/>
      <c r="O219" s="58"/>
      <c r="P219" s="58"/>
      <c r="Q219" s="399"/>
      <c r="R219" s="399"/>
      <c r="S219" s="58"/>
      <c r="T219" s="58"/>
      <c r="U219" s="58"/>
      <c r="V219" s="399"/>
      <c r="W219" s="399"/>
      <c r="X219" s="58"/>
      <c r="Y219" s="58"/>
      <c r="Z219" s="58"/>
      <c r="AA219" s="399"/>
      <c r="AB219" s="399"/>
      <c r="AC219" s="58"/>
      <c r="AD219" s="58"/>
      <c r="AE219" s="58"/>
      <c r="AF219" s="58"/>
      <c r="AG219" s="58"/>
      <c r="AH219" s="58"/>
      <c r="AI219" s="58"/>
      <c r="AJ219" s="58"/>
      <c r="AK219" s="58"/>
    </row>
    <row r="220" spans="2:37" s="118" customFormat="1" ht="15.75" customHeight="1">
      <c r="B220" s="58"/>
      <c r="C220" s="58"/>
      <c r="D220" s="58"/>
      <c r="E220" s="58"/>
      <c r="F220" s="58"/>
      <c r="G220" s="58"/>
      <c r="H220" s="399"/>
      <c r="I220" s="58"/>
      <c r="J220" s="58"/>
      <c r="K220" s="58"/>
      <c r="L220" s="399"/>
      <c r="M220" s="399"/>
      <c r="N220" s="58"/>
      <c r="O220" s="58"/>
      <c r="P220" s="58"/>
      <c r="Q220" s="399"/>
      <c r="R220" s="399"/>
      <c r="S220" s="58"/>
      <c r="T220" s="58"/>
      <c r="U220" s="58"/>
      <c r="V220" s="399"/>
      <c r="W220" s="399"/>
      <c r="X220" s="58"/>
      <c r="Y220" s="58"/>
      <c r="Z220" s="58"/>
      <c r="AA220" s="399"/>
      <c r="AB220" s="399"/>
      <c r="AC220" s="58"/>
      <c r="AD220" s="58"/>
      <c r="AE220" s="58"/>
      <c r="AF220" s="58"/>
      <c r="AG220" s="58"/>
      <c r="AH220" s="58"/>
      <c r="AI220" s="58"/>
      <c r="AJ220" s="58"/>
      <c r="AK220" s="58"/>
    </row>
    <row r="221" spans="2:37" s="118" customFormat="1" ht="15.75" customHeight="1">
      <c r="B221" s="58"/>
      <c r="C221" s="58"/>
      <c r="D221" s="58"/>
      <c r="E221" s="58"/>
      <c r="F221" s="58"/>
      <c r="G221" s="58"/>
      <c r="H221" s="399"/>
      <c r="I221" s="58"/>
      <c r="J221" s="58"/>
      <c r="K221" s="58"/>
      <c r="L221" s="399"/>
      <c r="M221" s="399"/>
      <c r="N221" s="58"/>
      <c r="O221" s="58"/>
      <c r="P221" s="58"/>
      <c r="Q221" s="399"/>
      <c r="R221" s="399"/>
      <c r="S221" s="58"/>
      <c r="T221" s="58"/>
      <c r="U221" s="58"/>
      <c r="V221" s="399"/>
      <c r="W221" s="399"/>
      <c r="X221" s="58"/>
      <c r="Y221" s="58"/>
      <c r="Z221" s="58"/>
      <c r="AA221" s="399"/>
      <c r="AB221" s="399"/>
      <c r="AC221" s="58"/>
      <c r="AD221" s="58"/>
      <c r="AE221" s="58"/>
      <c r="AF221" s="58"/>
      <c r="AG221" s="58"/>
      <c r="AH221" s="58"/>
      <c r="AI221" s="58"/>
      <c r="AJ221" s="58"/>
      <c r="AK221" s="58"/>
    </row>
    <row r="222" spans="2:37" s="118" customFormat="1" ht="15.75" customHeight="1">
      <c r="B222" s="58"/>
      <c r="C222" s="58"/>
      <c r="D222" s="58"/>
      <c r="E222" s="58"/>
      <c r="F222" s="58"/>
      <c r="G222" s="58"/>
      <c r="H222" s="399"/>
      <c r="I222" s="58"/>
      <c r="J222" s="58"/>
      <c r="K222" s="58"/>
      <c r="L222" s="399"/>
      <c r="M222" s="399"/>
      <c r="N222" s="58"/>
      <c r="O222" s="58"/>
      <c r="P222" s="58"/>
      <c r="Q222" s="399"/>
      <c r="R222" s="399"/>
      <c r="S222" s="58"/>
      <c r="T222" s="58"/>
      <c r="U222" s="58"/>
      <c r="V222" s="399"/>
      <c r="W222" s="399"/>
      <c r="X222" s="58"/>
      <c r="Y222" s="58"/>
      <c r="Z222" s="58"/>
      <c r="AA222" s="399"/>
      <c r="AB222" s="399"/>
      <c r="AC222" s="58"/>
      <c r="AD222" s="58"/>
      <c r="AE222" s="58"/>
      <c r="AF222" s="58"/>
      <c r="AG222" s="58"/>
      <c r="AH222" s="58"/>
      <c r="AI222" s="58"/>
      <c r="AJ222" s="58"/>
      <c r="AK222" s="58"/>
    </row>
    <row r="223" spans="2:37" s="118" customFormat="1" ht="15.75" customHeight="1">
      <c r="B223" s="58"/>
      <c r="C223" s="58"/>
      <c r="D223" s="58"/>
      <c r="E223" s="58"/>
      <c r="F223" s="58"/>
      <c r="G223" s="58"/>
      <c r="H223" s="399"/>
      <c r="I223" s="58"/>
      <c r="J223" s="58"/>
      <c r="K223" s="58"/>
      <c r="L223" s="399"/>
      <c r="M223" s="399"/>
      <c r="N223" s="58"/>
      <c r="O223" s="58"/>
      <c r="P223" s="58"/>
      <c r="Q223" s="399"/>
      <c r="R223" s="399"/>
      <c r="S223" s="58"/>
      <c r="T223" s="58"/>
      <c r="U223" s="58"/>
      <c r="V223" s="399"/>
      <c r="W223" s="399"/>
      <c r="X223" s="58"/>
      <c r="Y223" s="58"/>
      <c r="Z223" s="58"/>
      <c r="AA223" s="399"/>
      <c r="AB223" s="399"/>
      <c r="AC223" s="58"/>
      <c r="AD223" s="58"/>
      <c r="AE223" s="58"/>
      <c r="AF223" s="58"/>
      <c r="AG223" s="58"/>
      <c r="AH223" s="58"/>
      <c r="AI223" s="58"/>
      <c r="AJ223" s="58"/>
      <c r="AK223" s="58"/>
    </row>
    <row r="224" spans="2:37" s="118" customFormat="1" ht="15.75" customHeight="1">
      <c r="B224" s="58"/>
      <c r="C224" s="58"/>
      <c r="D224" s="58"/>
      <c r="E224" s="58"/>
      <c r="F224" s="58"/>
      <c r="G224" s="58"/>
      <c r="H224" s="399"/>
      <c r="I224" s="58"/>
      <c r="J224" s="58"/>
      <c r="K224" s="58"/>
      <c r="L224" s="399"/>
      <c r="M224" s="399"/>
      <c r="N224" s="58"/>
      <c r="O224" s="58"/>
      <c r="P224" s="58"/>
      <c r="Q224" s="399"/>
      <c r="R224" s="399"/>
      <c r="S224" s="58"/>
      <c r="T224" s="58"/>
      <c r="U224" s="58"/>
      <c r="V224" s="399"/>
      <c r="W224" s="399"/>
      <c r="X224" s="58"/>
      <c r="Y224" s="58"/>
      <c r="Z224" s="58"/>
      <c r="AA224" s="399"/>
      <c r="AB224" s="399"/>
      <c r="AC224" s="58"/>
      <c r="AD224" s="58"/>
      <c r="AE224" s="58"/>
      <c r="AF224" s="58"/>
      <c r="AG224" s="58"/>
      <c r="AH224" s="58"/>
      <c r="AI224" s="58"/>
      <c r="AJ224" s="58"/>
      <c r="AK224" s="58"/>
    </row>
    <row r="225" spans="2:37" s="118" customFormat="1" ht="15.75" customHeight="1">
      <c r="B225" s="58"/>
      <c r="C225" s="58"/>
      <c r="D225" s="58"/>
      <c r="E225" s="58"/>
      <c r="F225" s="58"/>
      <c r="G225" s="58"/>
      <c r="H225" s="399"/>
      <c r="I225" s="58"/>
      <c r="J225" s="58"/>
      <c r="K225" s="58"/>
      <c r="L225" s="399"/>
      <c r="M225" s="399"/>
      <c r="N225" s="58"/>
      <c r="O225" s="58"/>
      <c r="P225" s="58"/>
      <c r="Q225" s="399"/>
      <c r="R225" s="399"/>
      <c r="S225" s="58"/>
      <c r="T225" s="58"/>
      <c r="U225" s="58"/>
      <c r="V225" s="399"/>
      <c r="W225" s="399"/>
      <c r="X225" s="58"/>
      <c r="Y225" s="58"/>
      <c r="Z225" s="58"/>
      <c r="AA225" s="399"/>
      <c r="AB225" s="399"/>
      <c r="AC225" s="58"/>
      <c r="AD225" s="58"/>
      <c r="AE225" s="58"/>
      <c r="AF225" s="58"/>
      <c r="AG225" s="58"/>
      <c r="AH225" s="58"/>
      <c r="AI225" s="58"/>
      <c r="AJ225" s="58"/>
      <c r="AK225" s="58"/>
    </row>
    <row r="226" spans="2:37" s="118" customFormat="1" ht="15.75" customHeight="1">
      <c r="B226" s="58"/>
      <c r="C226" s="58"/>
      <c r="D226" s="58"/>
      <c r="E226" s="58"/>
      <c r="F226" s="58"/>
      <c r="G226" s="58"/>
      <c r="H226" s="399"/>
      <c r="I226" s="58"/>
      <c r="J226" s="58"/>
      <c r="K226" s="58"/>
      <c r="L226" s="399"/>
      <c r="M226" s="399"/>
      <c r="N226" s="58"/>
      <c r="O226" s="58"/>
      <c r="P226" s="58"/>
      <c r="Q226" s="399"/>
      <c r="R226" s="399"/>
      <c r="S226" s="58"/>
      <c r="T226" s="58"/>
      <c r="U226" s="58"/>
      <c r="V226" s="399"/>
      <c r="W226" s="399"/>
      <c r="X226" s="58"/>
      <c r="Y226" s="58"/>
      <c r="Z226" s="58"/>
      <c r="AA226" s="399"/>
      <c r="AB226" s="399"/>
      <c r="AC226" s="58"/>
      <c r="AD226" s="58"/>
      <c r="AE226" s="58"/>
      <c r="AF226" s="58"/>
      <c r="AG226" s="58"/>
      <c r="AH226" s="58"/>
      <c r="AI226" s="58"/>
      <c r="AJ226" s="58"/>
      <c r="AK226" s="58"/>
    </row>
    <row r="227" spans="2:37" s="118" customFormat="1" ht="15.75" customHeight="1">
      <c r="B227" s="58"/>
      <c r="C227" s="58"/>
      <c r="D227" s="58"/>
      <c r="E227" s="58"/>
      <c r="F227" s="58"/>
      <c r="G227" s="58"/>
      <c r="H227" s="399"/>
      <c r="I227" s="58"/>
      <c r="J227" s="58"/>
      <c r="K227" s="58"/>
      <c r="L227" s="399"/>
      <c r="M227" s="399"/>
      <c r="N227" s="58"/>
      <c r="O227" s="58"/>
      <c r="P227" s="58"/>
      <c r="Q227" s="399"/>
      <c r="R227" s="399"/>
      <c r="S227" s="58"/>
      <c r="T227" s="58"/>
      <c r="U227" s="58"/>
      <c r="V227" s="399"/>
      <c r="W227" s="399"/>
      <c r="X227" s="58"/>
      <c r="Y227" s="58"/>
      <c r="Z227" s="58"/>
      <c r="AA227" s="399"/>
      <c r="AB227" s="399"/>
      <c r="AC227" s="58"/>
      <c r="AD227" s="58"/>
      <c r="AE227" s="58"/>
      <c r="AF227" s="58"/>
      <c r="AG227" s="58"/>
      <c r="AH227" s="58"/>
      <c r="AI227" s="58"/>
      <c r="AJ227" s="58"/>
      <c r="AK227" s="58"/>
    </row>
    <row r="228" spans="2:37" s="118" customFormat="1" ht="15.75" customHeight="1">
      <c r="B228" s="58"/>
      <c r="C228" s="58"/>
      <c r="D228" s="58"/>
      <c r="E228" s="58"/>
      <c r="F228" s="58"/>
      <c r="G228" s="58"/>
      <c r="H228" s="399"/>
      <c r="I228" s="58"/>
      <c r="J228" s="58"/>
      <c r="K228" s="58"/>
      <c r="L228" s="399"/>
      <c r="M228" s="399"/>
      <c r="N228" s="58"/>
      <c r="O228" s="58"/>
      <c r="P228" s="58"/>
      <c r="Q228" s="399"/>
      <c r="R228" s="399"/>
      <c r="S228" s="58"/>
      <c r="T228" s="58"/>
      <c r="U228" s="58"/>
      <c r="V228" s="399"/>
      <c r="W228" s="399"/>
      <c r="X228" s="58"/>
      <c r="Y228" s="58"/>
      <c r="Z228" s="58"/>
      <c r="AA228" s="399"/>
      <c r="AB228" s="399"/>
      <c r="AC228" s="58"/>
      <c r="AD228" s="58"/>
      <c r="AE228" s="58"/>
      <c r="AF228" s="58"/>
      <c r="AG228" s="58"/>
      <c r="AH228" s="58"/>
      <c r="AI228" s="58"/>
      <c r="AJ228" s="58"/>
      <c r="AK228" s="58"/>
    </row>
    <row r="229" spans="2:37" s="118" customFormat="1" ht="15.75" customHeight="1">
      <c r="B229" s="58"/>
      <c r="C229" s="58"/>
      <c r="D229" s="58"/>
      <c r="E229" s="58"/>
      <c r="F229" s="58"/>
      <c r="G229" s="58"/>
      <c r="H229" s="399"/>
      <c r="I229" s="58"/>
      <c r="J229" s="58"/>
      <c r="K229" s="58"/>
      <c r="L229" s="399"/>
      <c r="M229" s="399"/>
      <c r="N229" s="58"/>
      <c r="O229" s="58"/>
      <c r="P229" s="58"/>
      <c r="Q229" s="399"/>
      <c r="R229" s="399"/>
      <c r="S229" s="58"/>
      <c r="T229" s="58"/>
      <c r="U229" s="58"/>
      <c r="V229" s="399"/>
      <c r="W229" s="399"/>
      <c r="X229" s="58"/>
      <c r="Y229" s="58"/>
      <c r="Z229" s="58"/>
      <c r="AA229" s="399"/>
      <c r="AB229" s="399"/>
      <c r="AC229" s="58"/>
      <c r="AD229" s="58"/>
      <c r="AE229" s="58"/>
      <c r="AF229" s="58"/>
      <c r="AG229" s="58"/>
      <c r="AH229" s="58"/>
      <c r="AI229" s="58"/>
      <c r="AJ229" s="58"/>
      <c r="AK229" s="58"/>
    </row>
    <row r="230" spans="2:37" s="118" customFormat="1" ht="15.75" customHeight="1">
      <c r="B230" s="58"/>
      <c r="C230" s="58"/>
      <c r="D230" s="58"/>
      <c r="E230" s="58"/>
      <c r="F230" s="58"/>
      <c r="G230" s="58"/>
      <c r="H230" s="399"/>
      <c r="I230" s="58"/>
      <c r="J230" s="58"/>
      <c r="K230" s="58"/>
      <c r="L230" s="399"/>
      <c r="M230" s="399"/>
      <c r="N230" s="58"/>
      <c r="O230" s="58"/>
      <c r="P230" s="58"/>
      <c r="Q230" s="399"/>
      <c r="R230" s="399"/>
      <c r="S230" s="58"/>
      <c r="T230" s="58"/>
      <c r="U230" s="58"/>
      <c r="V230" s="399"/>
      <c r="W230" s="399"/>
      <c r="X230" s="58"/>
      <c r="Y230" s="58"/>
      <c r="Z230" s="58"/>
      <c r="AA230" s="399"/>
      <c r="AB230" s="399"/>
      <c r="AC230" s="58"/>
      <c r="AD230" s="58"/>
      <c r="AE230" s="58"/>
      <c r="AF230" s="58"/>
      <c r="AG230" s="58"/>
      <c r="AH230" s="58"/>
      <c r="AI230" s="58"/>
      <c r="AJ230" s="58"/>
      <c r="AK230" s="58"/>
    </row>
    <row r="231" spans="2:37" s="118" customFormat="1" ht="15.75" customHeight="1">
      <c r="B231" s="58"/>
      <c r="C231" s="58"/>
      <c r="D231" s="58"/>
      <c r="E231" s="58"/>
      <c r="F231" s="58"/>
      <c r="G231" s="58"/>
      <c r="H231" s="399"/>
      <c r="I231" s="58"/>
      <c r="J231" s="58"/>
      <c r="K231" s="58"/>
      <c r="L231" s="399"/>
      <c r="M231" s="399"/>
      <c r="N231" s="58"/>
      <c r="O231" s="58"/>
      <c r="P231" s="58"/>
      <c r="Q231" s="399"/>
      <c r="R231" s="399"/>
      <c r="S231" s="58"/>
      <c r="T231" s="58"/>
      <c r="U231" s="58"/>
      <c r="V231" s="399"/>
      <c r="W231" s="399"/>
      <c r="X231" s="58"/>
      <c r="Y231" s="58"/>
      <c r="Z231" s="58"/>
      <c r="AA231" s="399"/>
      <c r="AB231" s="399"/>
      <c r="AC231" s="58"/>
      <c r="AD231" s="58"/>
      <c r="AE231" s="58"/>
      <c r="AF231" s="58"/>
      <c r="AG231" s="58"/>
      <c r="AH231" s="58"/>
      <c r="AI231" s="58"/>
      <c r="AJ231" s="58"/>
      <c r="AK231" s="58"/>
    </row>
    <row r="232" spans="2:37" s="118" customFormat="1" ht="15.75" customHeight="1">
      <c r="B232" s="58"/>
      <c r="C232" s="58"/>
      <c r="D232" s="58"/>
      <c r="E232" s="58"/>
      <c r="F232" s="58"/>
      <c r="G232" s="58"/>
      <c r="H232" s="399"/>
      <c r="I232" s="58"/>
      <c r="J232" s="58"/>
      <c r="K232" s="58"/>
      <c r="L232" s="399"/>
      <c r="M232" s="399"/>
      <c r="N232" s="58"/>
      <c r="O232" s="58"/>
      <c r="P232" s="58"/>
      <c r="Q232" s="399"/>
      <c r="R232" s="399"/>
      <c r="S232" s="58"/>
      <c r="T232" s="58"/>
      <c r="U232" s="58"/>
      <c r="V232" s="399"/>
      <c r="W232" s="399"/>
      <c r="X232" s="58"/>
      <c r="Y232" s="58"/>
      <c r="Z232" s="58"/>
      <c r="AA232" s="399"/>
      <c r="AB232" s="399"/>
      <c r="AC232" s="58"/>
      <c r="AD232" s="58"/>
      <c r="AE232" s="58"/>
      <c r="AF232" s="58"/>
      <c r="AG232" s="58"/>
      <c r="AH232" s="58"/>
      <c r="AI232" s="58"/>
      <c r="AJ232" s="58"/>
      <c r="AK232" s="58"/>
    </row>
    <row r="233" spans="2:37" s="118" customFormat="1" ht="15.75" customHeight="1">
      <c r="B233" s="58"/>
      <c r="C233" s="58"/>
      <c r="D233" s="58"/>
      <c r="E233" s="58"/>
      <c r="F233" s="58"/>
      <c r="G233" s="58"/>
      <c r="H233" s="399"/>
      <c r="I233" s="58"/>
      <c r="J233" s="58"/>
      <c r="K233" s="58"/>
      <c r="L233" s="399"/>
      <c r="M233" s="399"/>
      <c r="N233" s="58"/>
      <c r="O233" s="58"/>
      <c r="P233" s="58"/>
      <c r="Q233" s="399"/>
      <c r="R233" s="399"/>
      <c r="S233" s="58"/>
      <c r="T233" s="58"/>
      <c r="U233" s="58"/>
      <c r="V233" s="399"/>
      <c r="W233" s="399"/>
      <c r="X233" s="58"/>
      <c r="Y233" s="58"/>
      <c r="Z233" s="58"/>
      <c r="AA233" s="399"/>
      <c r="AB233" s="399"/>
      <c r="AC233" s="58"/>
      <c r="AD233" s="58"/>
      <c r="AE233" s="58"/>
      <c r="AF233" s="58"/>
      <c r="AG233" s="58"/>
      <c r="AH233" s="58"/>
      <c r="AI233" s="58"/>
      <c r="AJ233" s="58"/>
      <c r="AK233" s="58"/>
    </row>
    <row r="234" spans="2:37" ht="15.75" customHeight="1">
      <c r="B234" s="55"/>
      <c r="C234" s="55"/>
      <c r="D234" s="55"/>
      <c r="E234" s="55"/>
      <c r="F234" s="55"/>
      <c r="G234" s="55"/>
      <c r="H234" s="399"/>
      <c r="I234" s="55"/>
      <c r="J234" s="55"/>
      <c r="K234" s="55"/>
      <c r="L234" s="399"/>
      <c r="M234" s="399"/>
      <c r="N234" s="55"/>
      <c r="O234" s="55"/>
      <c r="P234" s="55"/>
      <c r="Q234" s="399"/>
      <c r="R234" s="399"/>
      <c r="S234" s="55"/>
      <c r="T234" s="55"/>
      <c r="U234" s="55"/>
      <c r="V234" s="399"/>
      <c r="W234" s="399"/>
      <c r="X234" s="55"/>
      <c r="Y234" s="55"/>
      <c r="Z234" s="55"/>
      <c r="AA234" s="399"/>
      <c r="AB234" s="399"/>
      <c r="AC234" s="55"/>
      <c r="AD234" s="55"/>
      <c r="AE234" s="55"/>
      <c r="AF234" s="55"/>
      <c r="AG234" s="55"/>
      <c r="AH234" s="55"/>
      <c r="AI234" s="55"/>
      <c r="AJ234" s="55"/>
      <c r="AK234" s="55"/>
    </row>
    <row r="235" spans="2:37" ht="15.75" customHeight="1">
      <c r="B235" s="55"/>
      <c r="C235" s="55"/>
      <c r="D235" s="55"/>
      <c r="E235" s="55"/>
      <c r="F235" s="55"/>
      <c r="G235" s="55"/>
      <c r="H235" s="399"/>
      <c r="I235" s="55"/>
      <c r="J235" s="55"/>
      <c r="K235" s="55"/>
      <c r="L235" s="399"/>
      <c r="M235" s="399"/>
      <c r="N235" s="55"/>
      <c r="O235" s="55"/>
      <c r="P235" s="55"/>
      <c r="Q235" s="399"/>
      <c r="R235" s="399"/>
      <c r="S235" s="55"/>
      <c r="T235" s="55"/>
      <c r="U235" s="55"/>
      <c r="V235" s="399"/>
      <c r="W235" s="399"/>
      <c r="X235" s="55"/>
      <c r="Y235" s="55"/>
      <c r="Z235" s="55"/>
      <c r="AA235" s="399"/>
      <c r="AB235" s="399"/>
      <c r="AC235" s="55"/>
      <c r="AD235" s="55"/>
      <c r="AE235" s="55"/>
      <c r="AF235" s="55"/>
      <c r="AG235" s="55"/>
      <c r="AH235" s="55"/>
      <c r="AI235" s="55"/>
      <c r="AJ235" s="55"/>
      <c r="AK235" s="55"/>
    </row>
    <row r="236" spans="2:37" ht="15.75" customHeight="1">
      <c r="B236" s="55"/>
      <c r="C236" s="55"/>
      <c r="D236" s="55"/>
      <c r="E236" s="55"/>
      <c r="F236" s="55"/>
      <c r="G236" s="55"/>
      <c r="H236" s="399"/>
      <c r="I236" s="55"/>
      <c r="J236" s="55"/>
      <c r="K236" s="55"/>
      <c r="L236" s="399"/>
      <c r="M236" s="399"/>
      <c r="N236" s="55"/>
      <c r="O236" s="55"/>
      <c r="P236" s="55"/>
      <c r="Q236" s="399"/>
      <c r="R236" s="399"/>
      <c r="S236" s="55"/>
      <c r="T236" s="55"/>
      <c r="U236" s="55"/>
      <c r="V236" s="399"/>
      <c r="W236" s="399"/>
      <c r="X236" s="55"/>
      <c r="Y236" s="55"/>
      <c r="Z236" s="55"/>
      <c r="AA236" s="399"/>
      <c r="AB236" s="399"/>
      <c r="AC236" s="55"/>
      <c r="AD236" s="55"/>
      <c r="AE236" s="55"/>
      <c r="AF236" s="55"/>
      <c r="AG236" s="55"/>
      <c r="AH236" s="55"/>
      <c r="AI236" s="55"/>
      <c r="AJ236" s="55"/>
      <c r="AK236" s="55"/>
    </row>
    <row r="237" spans="2:37" ht="15.75" customHeight="1">
      <c r="B237" s="55"/>
      <c r="C237" s="55"/>
      <c r="D237" s="55"/>
      <c r="E237" s="55"/>
      <c r="F237" s="55"/>
      <c r="G237" s="55"/>
      <c r="H237" s="399"/>
      <c r="I237" s="55"/>
      <c r="J237" s="55"/>
      <c r="K237" s="55"/>
      <c r="L237" s="399"/>
      <c r="M237" s="399"/>
      <c r="N237" s="55"/>
      <c r="O237" s="55"/>
      <c r="P237" s="55"/>
      <c r="Q237" s="399"/>
      <c r="R237" s="399"/>
      <c r="S237" s="55"/>
      <c r="T237" s="55"/>
      <c r="U237" s="55"/>
      <c r="V237" s="399"/>
      <c r="W237" s="399"/>
      <c r="X237" s="55"/>
      <c r="Y237" s="55"/>
      <c r="Z237" s="55"/>
      <c r="AA237" s="399"/>
      <c r="AB237" s="399"/>
      <c r="AC237" s="55"/>
      <c r="AD237" s="55"/>
      <c r="AE237" s="55"/>
      <c r="AF237" s="55"/>
      <c r="AG237" s="55"/>
      <c r="AH237" s="55"/>
      <c r="AI237" s="55"/>
      <c r="AJ237" s="55"/>
      <c r="AK237" s="55"/>
    </row>
    <row r="238" spans="2:37" ht="15.75" customHeight="1">
      <c r="B238" s="55"/>
      <c r="C238" s="55"/>
      <c r="D238" s="55"/>
      <c r="E238" s="55"/>
      <c r="F238" s="55"/>
      <c r="G238" s="55"/>
      <c r="H238" s="399"/>
      <c r="I238" s="55"/>
      <c r="J238" s="55"/>
      <c r="K238" s="55"/>
      <c r="L238" s="399"/>
      <c r="M238" s="399"/>
      <c r="N238" s="55"/>
      <c r="O238" s="55"/>
      <c r="P238" s="55"/>
      <c r="Q238" s="399"/>
      <c r="R238" s="399"/>
      <c r="S238" s="55"/>
      <c r="T238" s="55"/>
      <c r="U238" s="55"/>
      <c r="V238" s="399"/>
      <c r="W238" s="399"/>
      <c r="X238" s="55"/>
      <c r="Y238" s="55"/>
      <c r="Z238" s="55"/>
      <c r="AA238" s="399"/>
      <c r="AB238" s="399"/>
      <c r="AC238" s="55"/>
      <c r="AD238" s="55"/>
      <c r="AE238" s="55"/>
      <c r="AF238" s="55"/>
      <c r="AG238" s="55"/>
      <c r="AH238" s="55"/>
      <c r="AI238" s="55"/>
      <c r="AJ238" s="55"/>
      <c r="AK238" s="55"/>
    </row>
    <row r="239" spans="2:37" ht="15.75" customHeight="1">
      <c r="B239" s="55"/>
      <c r="C239" s="55"/>
      <c r="D239" s="55"/>
      <c r="E239" s="55"/>
      <c r="F239" s="55"/>
      <c r="G239" s="55"/>
      <c r="H239" s="399"/>
      <c r="I239" s="55"/>
      <c r="J239" s="55"/>
      <c r="K239" s="55"/>
      <c r="L239" s="399"/>
      <c r="M239" s="399"/>
      <c r="N239" s="55"/>
      <c r="O239" s="55"/>
      <c r="P239" s="55"/>
      <c r="Q239" s="399"/>
      <c r="R239" s="399"/>
      <c r="S239" s="55"/>
      <c r="T239" s="55"/>
      <c r="U239" s="55"/>
      <c r="V239" s="399"/>
      <c r="W239" s="399"/>
      <c r="X239" s="55"/>
      <c r="Y239" s="55"/>
      <c r="Z239" s="55"/>
      <c r="AA239" s="399"/>
      <c r="AB239" s="399"/>
      <c r="AC239" s="55"/>
      <c r="AD239" s="55"/>
      <c r="AE239" s="55"/>
      <c r="AF239" s="55"/>
      <c r="AG239" s="55"/>
      <c r="AH239" s="55"/>
      <c r="AI239" s="55"/>
      <c r="AJ239" s="55"/>
      <c r="AK239" s="55"/>
    </row>
    <row r="240" spans="2:37" ht="15.75" customHeight="1">
      <c r="B240" s="55"/>
      <c r="C240" s="55"/>
      <c r="D240" s="55"/>
      <c r="E240" s="55"/>
      <c r="F240" s="55"/>
      <c r="G240" s="55"/>
      <c r="H240" s="399"/>
      <c r="I240" s="55"/>
      <c r="J240" s="55"/>
      <c r="K240" s="55"/>
      <c r="L240" s="399"/>
      <c r="M240" s="399"/>
      <c r="N240" s="55"/>
      <c r="O240" s="55"/>
      <c r="P240" s="55"/>
      <c r="Q240" s="399"/>
      <c r="R240" s="399"/>
      <c r="S240" s="55"/>
      <c r="T240" s="55"/>
      <c r="U240" s="55"/>
      <c r="V240" s="399"/>
      <c r="W240" s="399"/>
      <c r="X240" s="55"/>
      <c r="Y240" s="55"/>
      <c r="Z240" s="55"/>
      <c r="AA240" s="399"/>
      <c r="AB240" s="399"/>
      <c r="AC240" s="55"/>
      <c r="AD240" s="55"/>
      <c r="AE240" s="55"/>
      <c r="AF240" s="55"/>
      <c r="AG240" s="55"/>
      <c r="AH240" s="55"/>
      <c r="AI240" s="55"/>
      <c r="AJ240" s="55"/>
      <c r="AK240" s="55"/>
    </row>
    <row r="241" spans="2:37" ht="15.75" customHeight="1">
      <c r="B241" s="55"/>
      <c r="C241" s="55"/>
      <c r="D241" s="55"/>
      <c r="E241" s="55"/>
      <c r="F241" s="55"/>
      <c r="G241" s="55"/>
      <c r="H241" s="399"/>
      <c r="I241" s="55"/>
      <c r="J241" s="55"/>
      <c r="K241" s="55"/>
      <c r="L241" s="399"/>
      <c r="M241" s="399"/>
      <c r="N241" s="55"/>
      <c r="O241" s="55"/>
      <c r="P241" s="55"/>
      <c r="Q241" s="399"/>
      <c r="R241" s="399"/>
      <c r="S241" s="55"/>
      <c r="T241" s="55"/>
      <c r="U241" s="55"/>
      <c r="V241" s="399"/>
      <c r="W241" s="399"/>
      <c r="X241" s="55"/>
      <c r="Y241" s="55"/>
      <c r="Z241" s="55"/>
      <c r="AA241" s="399"/>
      <c r="AB241" s="399"/>
      <c r="AC241" s="55"/>
      <c r="AD241" s="55"/>
      <c r="AE241" s="55"/>
      <c r="AF241" s="55"/>
      <c r="AG241" s="55"/>
      <c r="AH241" s="55"/>
      <c r="AI241" s="55"/>
      <c r="AJ241" s="55"/>
      <c r="AK241" s="55"/>
    </row>
    <row r="242" spans="2:37" ht="15.75" customHeight="1">
      <c r="B242" s="55"/>
      <c r="C242" s="55"/>
      <c r="D242" s="55"/>
      <c r="E242" s="55"/>
      <c r="F242" s="55"/>
      <c r="G242" s="55"/>
      <c r="H242" s="399"/>
      <c r="I242" s="55"/>
      <c r="J242" s="55"/>
      <c r="K242" s="55"/>
      <c r="L242" s="399"/>
      <c r="M242" s="399"/>
      <c r="N242" s="55"/>
      <c r="O242" s="55"/>
      <c r="P242" s="55"/>
      <c r="Q242" s="399"/>
      <c r="R242" s="399"/>
      <c r="S242" s="55"/>
      <c r="T242" s="55"/>
      <c r="U242" s="55"/>
      <c r="V242" s="399"/>
      <c r="W242" s="399"/>
      <c r="X242" s="55"/>
      <c r="Y242" s="55"/>
      <c r="Z242" s="55"/>
      <c r="AA242" s="399"/>
      <c r="AB242" s="399"/>
      <c r="AC242" s="55"/>
      <c r="AD242" s="55"/>
      <c r="AE242" s="55"/>
      <c r="AF242" s="55"/>
      <c r="AG242" s="55"/>
      <c r="AH242" s="55"/>
      <c r="AI242" s="55"/>
      <c r="AJ242" s="55"/>
      <c r="AK242" s="55"/>
    </row>
    <row r="243" spans="2:37" ht="15.75" customHeight="1">
      <c r="B243" s="55"/>
      <c r="C243" s="55"/>
      <c r="D243" s="55"/>
      <c r="E243" s="55"/>
      <c r="F243" s="55"/>
      <c r="G243" s="55"/>
      <c r="H243" s="399"/>
      <c r="I243" s="55"/>
      <c r="J243" s="55"/>
      <c r="K243" s="55"/>
      <c r="L243" s="399"/>
      <c r="M243" s="399"/>
      <c r="N243" s="55"/>
      <c r="O243" s="55"/>
      <c r="P243" s="55"/>
      <c r="Q243" s="399"/>
      <c r="R243" s="399"/>
      <c r="S243" s="55"/>
      <c r="T243" s="55"/>
      <c r="U243" s="55"/>
      <c r="V243" s="399"/>
      <c r="W243" s="399"/>
      <c r="X243" s="55"/>
      <c r="Y243" s="55"/>
      <c r="Z243" s="55"/>
      <c r="AA243" s="399"/>
      <c r="AB243" s="399"/>
      <c r="AC243" s="55"/>
      <c r="AD243" s="55"/>
      <c r="AE243" s="55"/>
      <c r="AF243" s="55"/>
      <c r="AG243" s="55"/>
      <c r="AH243" s="55"/>
      <c r="AI243" s="55"/>
      <c r="AJ243" s="55"/>
      <c r="AK243" s="55"/>
    </row>
    <row r="244" spans="2:37" ht="15.75" customHeight="1">
      <c r="B244" s="55"/>
      <c r="C244" s="55"/>
      <c r="D244" s="55"/>
      <c r="E244" s="55"/>
      <c r="F244" s="55"/>
      <c r="G244" s="55"/>
      <c r="H244" s="399"/>
      <c r="I244" s="55"/>
      <c r="J244" s="55"/>
      <c r="K244" s="55"/>
      <c r="L244" s="399"/>
      <c r="M244" s="399"/>
      <c r="N244" s="55"/>
      <c r="O244" s="55"/>
      <c r="P244" s="55"/>
      <c r="Q244" s="399"/>
      <c r="R244" s="399"/>
      <c r="S244" s="55"/>
      <c r="T244" s="55"/>
      <c r="U244" s="55"/>
      <c r="V244" s="399"/>
      <c r="W244" s="399"/>
      <c r="X244" s="55"/>
      <c r="Y244" s="55"/>
      <c r="Z244" s="55"/>
      <c r="AA244" s="399"/>
      <c r="AB244" s="399"/>
      <c r="AC244" s="55"/>
      <c r="AD244" s="55"/>
      <c r="AE244" s="55"/>
      <c r="AF244" s="55"/>
      <c r="AG244" s="55"/>
      <c r="AH244" s="55"/>
      <c r="AI244" s="55"/>
      <c r="AJ244" s="55"/>
      <c r="AK244" s="55"/>
    </row>
    <row r="245" spans="2:37" ht="15.75" customHeight="1">
      <c r="B245" s="55"/>
      <c r="C245" s="55"/>
      <c r="D245" s="55"/>
      <c r="E245" s="55"/>
      <c r="F245" s="55"/>
      <c r="G245" s="55"/>
      <c r="H245" s="399"/>
      <c r="I245" s="55"/>
      <c r="J245" s="55"/>
      <c r="K245" s="55"/>
      <c r="L245" s="399"/>
      <c r="M245" s="399"/>
      <c r="N245" s="55"/>
      <c r="O245" s="55"/>
      <c r="P245" s="55"/>
      <c r="Q245" s="399"/>
      <c r="R245" s="399"/>
      <c r="S245" s="55"/>
      <c r="T245" s="55"/>
      <c r="U245" s="55"/>
      <c r="V245" s="399"/>
      <c r="W245" s="399"/>
      <c r="X245" s="55"/>
      <c r="Y245" s="55"/>
      <c r="Z245" s="55"/>
      <c r="AA245" s="399"/>
      <c r="AB245" s="399"/>
      <c r="AC245" s="55"/>
      <c r="AD245" s="55"/>
      <c r="AE245" s="55"/>
      <c r="AF245" s="55"/>
      <c r="AG245" s="55"/>
      <c r="AH245" s="55"/>
      <c r="AI245" s="55"/>
      <c r="AJ245" s="55"/>
      <c r="AK245" s="55"/>
    </row>
    <row r="246" spans="2:37" ht="15.75" customHeight="1">
      <c r="B246" s="55"/>
      <c r="C246" s="55"/>
      <c r="D246" s="55"/>
      <c r="E246" s="55"/>
      <c r="F246" s="55"/>
      <c r="G246" s="55"/>
      <c r="H246" s="399"/>
      <c r="I246" s="55"/>
      <c r="J246" s="55"/>
      <c r="K246" s="55"/>
      <c r="L246" s="399"/>
      <c r="M246" s="399"/>
      <c r="N246" s="55"/>
      <c r="O246" s="55"/>
      <c r="P246" s="55"/>
      <c r="Q246" s="399"/>
      <c r="R246" s="399"/>
      <c r="S246" s="55"/>
      <c r="T246" s="55"/>
      <c r="U246" s="55"/>
      <c r="V246" s="399"/>
      <c r="W246" s="399"/>
      <c r="X246" s="55"/>
      <c r="Y246" s="55"/>
      <c r="Z246" s="55"/>
      <c r="AA246" s="399"/>
      <c r="AB246" s="399"/>
      <c r="AC246" s="55"/>
      <c r="AD246" s="55"/>
      <c r="AE246" s="55"/>
      <c r="AF246" s="55"/>
      <c r="AG246" s="55"/>
      <c r="AH246" s="55"/>
      <c r="AI246" s="55"/>
      <c r="AJ246" s="55"/>
      <c r="AK246" s="55"/>
    </row>
    <row r="247" spans="2:37" ht="15.75" customHeight="1">
      <c r="B247" s="55"/>
      <c r="C247" s="55"/>
      <c r="D247" s="55"/>
      <c r="E247" s="55"/>
      <c r="F247" s="55"/>
      <c r="G247" s="55"/>
      <c r="H247" s="399"/>
      <c r="I247" s="55"/>
      <c r="J247" s="55"/>
      <c r="K247" s="55"/>
      <c r="L247" s="399"/>
      <c r="M247" s="399"/>
      <c r="N247" s="55"/>
      <c r="O247" s="55"/>
      <c r="P247" s="55"/>
      <c r="Q247" s="399"/>
      <c r="R247" s="399"/>
      <c r="S247" s="55"/>
      <c r="T247" s="55"/>
      <c r="U247" s="55"/>
      <c r="V247" s="399"/>
      <c r="W247" s="399"/>
      <c r="X247" s="55"/>
      <c r="Y247" s="55"/>
      <c r="Z247" s="55"/>
      <c r="AA247" s="399"/>
      <c r="AB247" s="399"/>
      <c r="AC247" s="55"/>
      <c r="AD247" s="55"/>
      <c r="AE247" s="55"/>
      <c r="AF247" s="55"/>
      <c r="AG247" s="55"/>
      <c r="AH247" s="55"/>
      <c r="AI247" s="55"/>
      <c r="AJ247" s="55"/>
      <c r="AK247" s="55"/>
    </row>
    <row r="248" spans="2:37" ht="15.75" customHeight="1">
      <c r="B248" s="55"/>
      <c r="C248" s="55"/>
      <c r="D248" s="55"/>
      <c r="E248" s="55"/>
      <c r="F248" s="55"/>
      <c r="G248" s="55"/>
      <c r="H248" s="399"/>
      <c r="I248" s="55"/>
      <c r="J248" s="55"/>
      <c r="K248" s="55"/>
      <c r="L248" s="399"/>
      <c r="M248" s="399"/>
      <c r="N248" s="55"/>
      <c r="O248" s="55"/>
      <c r="P248" s="55"/>
      <c r="Q248" s="399"/>
      <c r="R248" s="399"/>
      <c r="S248" s="55"/>
      <c r="T248" s="55"/>
      <c r="U248" s="55"/>
      <c r="V248" s="399"/>
      <c r="W248" s="399"/>
      <c r="X248" s="55"/>
      <c r="Y248" s="55"/>
      <c r="Z248" s="55"/>
      <c r="AA248" s="399"/>
      <c r="AB248" s="399"/>
      <c r="AC248" s="55"/>
      <c r="AD248" s="55"/>
      <c r="AE248" s="55"/>
      <c r="AF248" s="55"/>
      <c r="AG248" s="55"/>
      <c r="AH248" s="55"/>
      <c r="AI248" s="55"/>
      <c r="AJ248" s="55"/>
      <c r="AK248" s="55"/>
    </row>
    <row r="249" spans="2:37" ht="15.75" customHeight="1">
      <c r="B249" s="55"/>
      <c r="C249" s="55"/>
      <c r="D249" s="55"/>
      <c r="E249" s="55"/>
      <c r="F249" s="55"/>
      <c r="G249" s="55"/>
      <c r="H249" s="399"/>
      <c r="I249" s="55"/>
      <c r="J249" s="55"/>
      <c r="K249" s="55"/>
      <c r="L249" s="399"/>
      <c r="M249" s="399"/>
      <c r="N249" s="55"/>
      <c r="O249" s="55"/>
      <c r="P249" s="55"/>
      <c r="Q249" s="399"/>
      <c r="R249" s="399"/>
      <c r="S249" s="55"/>
      <c r="T249" s="55"/>
      <c r="U249" s="55"/>
      <c r="V249" s="399"/>
      <c r="W249" s="399"/>
      <c r="X249" s="55"/>
      <c r="Y249" s="55"/>
      <c r="Z249" s="55"/>
      <c r="AA249" s="399"/>
      <c r="AB249" s="399"/>
      <c r="AC249" s="55"/>
      <c r="AD249" s="55"/>
      <c r="AE249" s="55"/>
      <c r="AF249" s="55"/>
      <c r="AG249" s="55"/>
      <c r="AH249" s="55"/>
      <c r="AI249" s="55"/>
      <c r="AJ249" s="55"/>
      <c r="AK249" s="55"/>
    </row>
    <row r="250" spans="2:37" ht="15.75" customHeight="1">
      <c r="B250" s="55"/>
      <c r="C250" s="55"/>
      <c r="D250" s="55"/>
      <c r="E250" s="55"/>
      <c r="F250" s="55"/>
      <c r="G250" s="55"/>
      <c r="H250" s="399"/>
      <c r="I250" s="55"/>
      <c r="J250" s="55"/>
      <c r="K250" s="55"/>
      <c r="L250" s="399"/>
      <c r="M250" s="399"/>
      <c r="N250" s="55"/>
      <c r="O250" s="55"/>
      <c r="P250" s="55"/>
      <c r="Q250" s="399"/>
      <c r="R250" s="399"/>
      <c r="S250" s="55"/>
      <c r="T250" s="55"/>
      <c r="U250" s="55"/>
      <c r="V250" s="399"/>
      <c r="W250" s="399"/>
      <c r="X250" s="55"/>
      <c r="Y250" s="55"/>
      <c r="Z250" s="55"/>
      <c r="AA250" s="399"/>
      <c r="AB250" s="399"/>
      <c r="AC250" s="55"/>
      <c r="AD250" s="55"/>
      <c r="AE250" s="55"/>
      <c r="AF250" s="55"/>
      <c r="AG250" s="55"/>
      <c r="AH250" s="55"/>
      <c r="AI250" s="55"/>
      <c r="AJ250" s="55"/>
      <c r="AK250" s="55"/>
    </row>
    <row r="251" spans="2:37" ht="15.75" customHeight="1">
      <c r="B251" s="55"/>
      <c r="C251" s="55"/>
      <c r="D251" s="55"/>
      <c r="E251" s="55"/>
      <c r="F251" s="55"/>
      <c r="G251" s="55"/>
      <c r="H251" s="399"/>
      <c r="I251" s="55"/>
      <c r="J251" s="55"/>
      <c r="K251" s="55"/>
      <c r="L251" s="399"/>
      <c r="M251" s="399"/>
      <c r="N251" s="55"/>
      <c r="O251" s="55"/>
      <c r="P251" s="55"/>
      <c r="Q251" s="399"/>
      <c r="R251" s="399"/>
      <c r="S251" s="55"/>
      <c r="T251" s="55"/>
      <c r="U251" s="55"/>
      <c r="V251" s="399"/>
      <c r="W251" s="399"/>
      <c r="X251" s="55"/>
      <c r="Y251" s="55"/>
      <c r="Z251" s="55"/>
      <c r="AA251" s="399"/>
      <c r="AB251" s="399"/>
      <c r="AC251" s="55"/>
      <c r="AD251" s="55"/>
      <c r="AE251" s="55"/>
      <c r="AF251" s="55"/>
      <c r="AG251" s="55"/>
      <c r="AH251" s="55"/>
      <c r="AI251" s="55"/>
      <c r="AJ251" s="55"/>
      <c r="AK251" s="55"/>
    </row>
    <row r="252" spans="2:37" ht="15.75" customHeight="1">
      <c r="B252" s="55"/>
      <c r="C252" s="55"/>
      <c r="D252" s="55"/>
      <c r="E252" s="55"/>
      <c r="F252" s="55"/>
      <c r="G252" s="55"/>
      <c r="H252" s="399"/>
      <c r="I252" s="55"/>
      <c r="J252" s="55"/>
      <c r="K252" s="55"/>
      <c r="L252" s="399"/>
      <c r="M252" s="399"/>
      <c r="N252" s="55"/>
      <c r="O252" s="55"/>
      <c r="P252" s="55"/>
      <c r="Q252" s="399"/>
      <c r="R252" s="399"/>
      <c r="S252" s="55"/>
      <c r="T252" s="55"/>
      <c r="U252" s="55"/>
      <c r="V252" s="399"/>
      <c r="W252" s="399"/>
      <c r="X252" s="55"/>
      <c r="Y252" s="55"/>
      <c r="Z252" s="55"/>
      <c r="AA252" s="399"/>
      <c r="AB252" s="399"/>
      <c r="AC252" s="55"/>
      <c r="AD252" s="55"/>
      <c r="AE252" s="55"/>
      <c r="AF252" s="55"/>
      <c r="AG252" s="55"/>
      <c r="AH252" s="55"/>
      <c r="AI252" s="55"/>
      <c r="AJ252" s="55"/>
      <c r="AK252" s="55"/>
    </row>
    <row r="253" spans="2:37" ht="15.75" customHeight="1">
      <c r="B253" s="55"/>
      <c r="C253" s="55"/>
      <c r="D253" s="55"/>
      <c r="E253" s="55"/>
      <c r="F253" s="55"/>
      <c r="G253" s="55"/>
      <c r="H253" s="399"/>
      <c r="I253" s="55"/>
      <c r="J253" s="55"/>
      <c r="K253" s="55"/>
      <c r="L253" s="399"/>
      <c r="M253" s="399"/>
      <c r="N253" s="55"/>
      <c r="O253" s="55"/>
      <c r="P253" s="55"/>
      <c r="Q253" s="399"/>
      <c r="R253" s="399"/>
      <c r="S253" s="55"/>
      <c r="T253" s="55"/>
      <c r="U253" s="55"/>
      <c r="V253" s="399"/>
      <c r="W253" s="399"/>
      <c r="X253" s="55"/>
      <c r="Y253" s="55"/>
      <c r="Z253" s="55"/>
      <c r="AA253" s="399"/>
      <c r="AB253" s="399"/>
      <c r="AC253" s="55"/>
      <c r="AD253" s="55"/>
      <c r="AE253" s="55"/>
      <c r="AF253" s="55"/>
      <c r="AG253" s="55"/>
      <c r="AH253" s="55"/>
      <c r="AI253" s="55"/>
      <c r="AJ253" s="55"/>
      <c r="AK253" s="55"/>
    </row>
    <row r="254" spans="2:37" ht="15.75" customHeight="1">
      <c r="B254" s="55"/>
      <c r="C254" s="55"/>
      <c r="D254" s="55"/>
      <c r="E254" s="55"/>
      <c r="F254" s="55"/>
      <c r="G254" s="55"/>
      <c r="H254" s="399"/>
      <c r="I254" s="55"/>
      <c r="J254" s="55"/>
      <c r="K254" s="55"/>
      <c r="L254" s="399"/>
      <c r="M254" s="399"/>
      <c r="N254" s="55"/>
      <c r="O254" s="55"/>
      <c r="P254" s="55"/>
      <c r="Q254" s="399"/>
      <c r="R254" s="399"/>
      <c r="S254" s="55"/>
      <c r="T254" s="55"/>
      <c r="U254" s="55"/>
      <c r="V254" s="399"/>
      <c r="W254" s="399"/>
      <c r="X254" s="55"/>
      <c r="Y254" s="55"/>
      <c r="Z254" s="55"/>
      <c r="AA254" s="399"/>
      <c r="AB254" s="399"/>
      <c r="AC254" s="55"/>
      <c r="AD254" s="55"/>
      <c r="AE254" s="55"/>
      <c r="AF254" s="55"/>
      <c r="AG254" s="55"/>
      <c r="AH254" s="55"/>
      <c r="AI254" s="55"/>
      <c r="AJ254" s="55"/>
      <c r="AK254" s="55"/>
    </row>
    <row r="255" spans="2:37" ht="15.75" customHeight="1">
      <c r="B255" s="55"/>
      <c r="C255" s="55"/>
      <c r="D255" s="55"/>
      <c r="E255" s="55"/>
      <c r="F255" s="55"/>
      <c r="G255" s="55"/>
      <c r="H255" s="399"/>
      <c r="I255" s="55"/>
      <c r="J255" s="55"/>
      <c r="K255" s="55"/>
      <c r="L255" s="399"/>
      <c r="M255" s="399"/>
      <c r="N255" s="55"/>
      <c r="O255" s="55"/>
      <c r="P255" s="55"/>
      <c r="Q255" s="399"/>
      <c r="R255" s="399"/>
      <c r="S255" s="55"/>
      <c r="T255" s="55"/>
      <c r="U255" s="55"/>
      <c r="V255" s="399"/>
      <c r="W255" s="399"/>
      <c r="X255" s="55"/>
      <c r="Y255" s="55"/>
      <c r="Z255" s="55"/>
      <c r="AA255" s="399"/>
      <c r="AB255" s="399"/>
      <c r="AC255" s="55"/>
      <c r="AD255" s="55"/>
      <c r="AE255" s="55"/>
      <c r="AF255" s="55"/>
      <c r="AG255" s="55"/>
      <c r="AH255" s="55"/>
      <c r="AI255" s="55"/>
      <c r="AJ255" s="55"/>
      <c r="AK255" s="55"/>
    </row>
    <row r="256" spans="2:37" ht="15.75" customHeight="1">
      <c r="B256" s="55"/>
      <c r="C256" s="55"/>
      <c r="D256" s="55"/>
      <c r="E256" s="55"/>
      <c r="F256" s="55"/>
      <c r="G256" s="55"/>
      <c r="H256" s="399"/>
      <c r="I256" s="55"/>
      <c r="J256" s="55"/>
      <c r="K256" s="55"/>
      <c r="L256" s="399"/>
      <c r="M256" s="399"/>
      <c r="N256" s="55"/>
      <c r="O256" s="55"/>
      <c r="P256" s="55"/>
      <c r="Q256" s="399"/>
      <c r="R256" s="399"/>
      <c r="S256" s="55"/>
      <c r="T256" s="55"/>
      <c r="U256" s="55"/>
      <c r="V256" s="399"/>
      <c r="W256" s="399"/>
      <c r="X256" s="55"/>
      <c r="Y256" s="55"/>
      <c r="Z256" s="55"/>
      <c r="AA256" s="399"/>
      <c r="AB256" s="399"/>
      <c r="AC256" s="55"/>
      <c r="AD256" s="55"/>
      <c r="AE256" s="55"/>
      <c r="AF256" s="55"/>
      <c r="AG256" s="55"/>
      <c r="AH256" s="55"/>
      <c r="AI256" s="55"/>
      <c r="AJ256" s="55"/>
      <c r="AK256" s="55"/>
    </row>
    <row r="257" spans="2:37" ht="15.75" customHeight="1">
      <c r="B257" s="55"/>
      <c r="C257" s="55"/>
      <c r="D257" s="55"/>
      <c r="E257" s="55"/>
      <c r="F257" s="55"/>
      <c r="G257" s="55"/>
      <c r="H257" s="399"/>
      <c r="I257" s="55"/>
      <c r="J257" s="55"/>
      <c r="K257" s="55"/>
      <c r="L257" s="399"/>
      <c r="M257" s="399"/>
      <c r="N257" s="55"/>
      <c r="O257" s="55"/>
      <c r="P257" s="55"/>
      <c r="Q257" s="399"/>
      <c r="R257" s="399"/>
      <c r="S257" s="55"/>
      <c r="T257" s="55"/>
      <c r="U257" s="55"/>
      <c r="V257" s="399"/>
      <c r="W257" s="399"/>
      <c r="X257" s="55"/>
      <c r="Y257" s="55"/>
      <c r="Z257" s="55"/>
      <c r="AA257" s="399"/>
      <c r="AB257" s="399"/>
      <c r="AC257" s="55"/>
      <c r="AD257" s="55"/>
      <c r="AE257" s="55"/>
      <c r="AF257" s="55"/>
      <c r="AG257" s="55"/>
      <c r="AH257" s="55"/>
      <c r="AI257" s="55"/>
      <c r="AJ257" s="55"/>
      <c r="AK257" s="55"/>
    </row>
    <row r="258" spans="2:37" ht="15.75" customHeight="1">
      <c r="B258" s="55"/>
      <c r="C258" s="55"/>
      <c r="D258" s="55"/>
      <c r="E258" s="55"/>
      <c r="F258" s="55"/>
      <c r="G258" s="55"/>
      <c r="H258" s="399"/>
      <c r="I258" s="55"/>
      <c r="J258" s="55"/>
      <c r="K258" s="55"/>
      <c r="L258" s="399"/>
      <c r="M258" s="399"/>
      <c r="N258" s="55"/>
      <c r="O258" s="55"/>
      <c r="P258" s="55"/>
      <c r="Q258" s="399"/>
      <c r="R258" s="399"/>
      <c r="S258" s="55"/>
      <c r="T258" s="55"/>
      <c r="U258" s="55"/>
      <c r="V258" s="399"/>
      <c r="W258" s="399"/>
      <c r="X258" s="55"/>
      <c r="Y258" s="55"/>
      <c r="Z258" s="55"/>
      <c r="AA258" s="399"/>
      <c r="AB258" s="399"/>
      <c r="AC258" s="55"/>
      <c r="AD258" s="55"/>
      <c r="AE258" s="55"/>
      <c r="AF258" s="55"/>
      <c r="AG258" s="55"/>
      <c r="AH258" s="55"/>
      <c r="AI258" s="55"/>
      <c r="AJ258" s="55"/>
      <c r="AK258" s="55"/>
    </row>
    <row r="259" spans="2:37" ht="15.75" customHeight="1">
      <c r="B259" s="55"/>
      <c r="C259" s="55"/>
      <c r="D259" s="55"/>
      <c r="E259" s="55"/>
      <c r="F259" s="55"/>
      <c r="G259" s="55"/>
      <c r="H259" s="399"/>
      <c r="I259" s="55"/>
      <c r="J259" s="55"/>
      <c r="K259" s="55"/>
      <c r="L259" s="399"/>
      <c r="M259" s="399"/>
      <c r="N259" s="55"/>
      <c r="O259" s="55"/>
      <c r="P259" s="55"/>
      <c r="Q259" s="399"/>
      <c r="R259" s="399"/>
      <c r="S259" s="55"/>
      <c r="T259" s="55"/>
      <c r="U259" s="55"/>
      <c r="V259" s="399"/>
      <c r="W259" s="399"/>
      <c r="X259" s="55"/>
      <c r="Y259" s="55"/>
      <c r="Z259" s="55"/>
      <c r="AA259" s="399"/>
      <c r="AB259" s="399"/>
      <c r="AC259" s="55"/>
      <c r="AD259" s="55"/>
      <c r="AE259" s="55"/>
      <c r="AF259" s="55"/>
      <c r="AG259" s="55"/>
      <c r="AH259" s="55"/>
      <c r="AI259" s="55"/>
      <c r="AJ259" s="55"/>
      <c r="AK259" s="55"/>
    </row>
    <row r="260" spans="2:37" ht="15.75" customHeight="1">
      <c r="B260" s="55"/>
      <c r="C260" s="55"/>
      <c r="D260" s="55"/>
      <c r="E260" s="55"/>
      <c r="F260" s="55"/>
      <c r="G260" s="55"/>
      <c r="H260" s="399"/>
      <c r="I260" s="55"/>
      <c r="J260" s="55"/>
      <c r="K260" s="55"/>
      <c r="L260" s="399"/>
      <c r="M260" s="399"/>
      <c r="N260" s="55"/>
      <c r="O260" s="55"/>
      <c r="P260" s="55"/>
      <c r="Q260" s="399"/>
      <c r="R260" s="399"/>
      <c r="S260" s="55"/>
      <c r="T260" s="55"/>
      <c r="U260" s="55"/>
      <c r="V260" s="399"/>
      <c r="W260" s="399"/>
      <c r="X260" s="55"/>
      <c r="Y260" s="55"/>
      <c r="Z260" s="55"/>
      <c r="AA260" s="399"/>
      <c r="AB260" s="399"/>
      <c r="AC260" s="55"/>
      <c r="AD260" s="55"/>
      <c r="AE260" s="55"/>
      <c r="AF260" s="55"/>
      <c r="AG260" s="55"/>
      <c r="AH260" s="55"/>
      <c r="AI260" s="55"/>
      <c r="AJ260" s="55"/>
      <c r="AK260" s="55"/>
    </row>
    <row r="261" spans="2:37" ht="15.75" customHeight="1">
      <c r="B261" s="55"/>
      <c r="C261" s="55"/>
      <c r="D261" s="55"/>
      <c r="E261" s="55"/>
      <c r="F261" s="55"/>
      <c r="G261" s="55"/>
      <c r="H261" s="399"/>
      <c r="I261" s="55"/>
      <c r="J261" s="55"/>
      <c r="K261" s="55"/>
      <c r="L261" s="399"/>
      <c r="M261" s="399"/>
      <c r="N261" s="55"/>
      <c r="O261" s="55"/>
      <c r="P261" s="55"/>
      <c r="Q261" s="399"/>
      <c r="R261" s="399"/>
      <c r="S261" s="55"/>
      <c r="T261" s="55"/>
      <c r="U261" s="55"/>
      <c r="V261" s="399"/>
      <c r="W261" s="399"/>
      <c r="X261" s="55"/>
      <c r="Y261" s="55"/>
      <c r="Z261" s="55"/>
      <c r="AA261" s="399"/>
      <c r="AB261" s="399"/>
      <c r="AC261" s="55"/>
      <c r="AD261" s="55"/>
      <c r="AE261" s="55"/>
      <c r="AF261" s="55"/>
      <c r="AG261" s="55"/>
      <c r="AH261" s="55"/>
      <c r="AI261" s="55"/>
      <c r="AJ261" s="55"/>
      <c r="AK261" s="55"/>
    </row>
    <row r="262" spans="2:37" ht="15.75" customHeight="1">
      <c r="B262" s="55"/>
      <c r="C262" s="55"/>
      <c r="D262" s="55"/>
      <c r="E262" s="55"/>
      <c r="F262" s="55"/>
      <c r="G262" s="55"/>
      <c r="H262" s="399"/>
      <c r="I262" s="55"/>
      <c r="J262" s="55"/>
      <c r="K262" s="55"/>
      <c r="L262" s="399"/>
      <c r="M262" s="399"/>
      <c r="N262" s="55"/>
      <c r="O262" s="55"/>
      <c r="P262" s="55"/>
      <c r="Q262" s="399"/>
      <c r="R262" s="399"/>
      <c r="S262" s="55"/>
      <c r="T262" s="55"/>
      <c r="U262" s="55"/>
      <c r="V262" s="399"/>
      <c r="W262" s="399"/>
      <c r="X262" s="55"/>
      <c r="Y262" s="55"/>
      <c r="Z262" s="55"/>
      <c r="AA262" s="399"/>
      <c r="AB262" s="399"/>
      <c r="AC262" s="55"/>
      <c r="AD262" s="55"/>
      <c r="AE262" s="55"/>
      <c r="AF262" s="55"/>
      <c r="AG262" s="55"/>
      <c r="AH262" s="55"/>
      <c r="AI262" s="55"/>
      <c r="AJ262" s="55"/>
      <c r="AK262" s="55"/>
    </row>
    <row r="263" spans="2:37" ht="15.75" customHeight="1">
      <c r="B263" s="55"/>
      <c r="C263" s="55"/>
      <c r="D263" s="55"/>
      <c r="E263" s="55"/>
      <c r="F263" s="55"/>
      <c r="G263" s="55"/>
      <c r="H263" s="399"/>
      <c r="I263" s="55"/>
      <c r="J263" s="55"/>
      <c r="K263" s="55"/>
      <c r="L263" s="399"/>
      <c r="M263" s="399"/>
      <c r="N263" s="55"/>
      <c r="O263" s="55"/>
      <c r="P263" s="55"/>
      <c r="Q263" s="399"/>
      <c r="R263" s="399"/>
      <c r="S263" s="55"/>
      <c r="T263" s="55"/>
      <c r="U263" s="55"/>
      <c r="V263" s="399"/>
      <c r="W263" s="399"/>
      <c r="X263" s="55"/>
      <c r="Y263" s="55"/>
      <c r="Z263" s="55"/>
      <c r="AA263" s="399"/>
      <c r="AB263" s="399"/>
      <c r="AC263" s="55"/>
      <c r="AD263" s="55"/>
      <c r="AE263" s="55"/>
      <c r="AF263" s="55"/>
      <c r="AG263" s="55"/>
      <c r="AH263" s="55"/>
      <c r="AI263" s="55"/>
      <c r="AJ263" s="55"/>
      <c r="AK263" s="55"/>
    </row>
    <row r="264" spans="2:37" ht="15.75" customHeight="1">
      <c r="B264" s="55"/>
      <c r="C264" s="55"/>
      <c r="D264" s="55"/>
      <c r="E264" s="55"/>
      <c r="F264" s="55"/>
      <c r="G264" s="55"/>
      <c r="H264" s="399"/>
      <c r="I264" s="55"/>
      <c r="J264" s="55"/>
      <c r="K264" s="55"/>
      <c r="L264" s="399"/>
      <c r="M264" s="399"/>
      <c r="N264" s="55"/>
      <c r="O264" s="55"/>
      <c r="P264" s="55"/>
      <c r="Q264" s="399"/>
      <c r="R264" s="399"/>
      <c r="S264" s="55"/>
      <c r="T264" s="55"/>
      <c r="U264" s="55"/>
      <c r="V264" s="399"/>
      <c r="W264" s="399"/>
      <c r="X264" s="55"/>
      <c r="Y264" s="55"/>
      <c r="Z264" s="55"/>
      <c r="AA264" s="399"/>
      <c r="AB264" s="399"/>
      <c r="AC264" s="55"/>
      <c r="AD264" s="55"/>
      <c r="AE264" s="55"/>
      <c r="AF264" s="55"/>
      <c r="AG264" s="55"/>
      <c r="AH264" s="55"/>
      <c r="AI264" s="55"/>
      <c r="AJ264" s="55"/>
      <c r="AK264" s="55"/>
    </row>
    <row r="265" spans="2:37" ht="15.75" customHeight="1">
      <c r="B265" s="55"/>
      <c r="C265" s="55"/>
      <c r="D265" s="55"/>
      <c r="E265" s="55"/>
      <c r="F265" s="55"/>
      <c r="G265" s="55"/>
      <c r="H265" s="399"/>
      <c r="I265" s="55"/>
      <c r="J265" s="55"/>
      <c r="K265" s="55"/>
      <c r="L265" s="399"/>
      <c r="M265" s="399"/>
      <c r="N265" s="55"/>
      <c r="O265" s="55"/>
      <c r="P265" s="55"/>
      <c r="Q265" s="399"/>
      <c r="R265" s="399"/>
      <c r="S265" s="55"/>
      <c r="T265" s="55"/>
      <c r="U265" s="55"/>
      <c r="V265" s="399"/>
      <c r="W265" s="399"/>
      <c r="X265" s="55"/>
      <c r="Y265" s="55"/>
      <c r="Z265" s="55"/>
      <c r="AA265" s="399"/>
      <c r="AB265" s="399"/>
      <c r="AC265" s="55"/>
      <c r="AD265" s="55"/>
      <c r="AE265" s="55"/>
      <c r="AF265" s="55"/>
      <c r="AG265" s="55"/>
      <c r="AH265" s="55"/>
      <c r="AI265" s="55"/>
      <c r="AJ265" s="55"/>
      <c r="AK265" s="55"/>
    </row>
    <row r="266" spans="2:37" ht="15.75" customHeight="1">
      <c r="B266" s="55"/>
      <c r="C266" s="55"/>
      <c r="D266" s="55"/>
      <c r="E266" s="55"/>
      <c r="F266" s="55"/>
      <c r="G266" s="55"/>
      <c r="H266" s="399"/>
      <c r="I266" s="55"/>
      <c r="J266" s="55"/>
      <c r="K266" s="55"/>
      <c r="L266" s="399"/>
      <c r="M266" s="399"/>
      <c r="N266" s="55"/>
      <c r="O266" s="55"/>
      <c r="P266" s="55"/>
      <c r="Q266" s="399"/>
      <c r="R266" s="399"/>
      <c r="S266" s="55"/>
      <c r="T266" s="55"/>
      <c r="U266" s="55"/>
      <c r="V266" s="399"/>
      <c r="W266" s="399"/>
      <c r="X266" s="55"/>
      <c r="Y266" s="55"/>
      <c r="Z266" s="55"/>
      <c r="AA266" s="399"/>
      <c r="AB266" s="399"/>
      <c r="AC266" s="55"/>
      <c r="AD266" s="55"/>
      <c r="AE266" s="55"/>
      <c r="AF266" s="55"/>
      <c r="AG266" s="55"/>
      <c r="AH266" s="55"/>
      <c r="AI266" s="55"/>
      <c r="AJ266" s="55"/>
      <c r="AK266" s="55"/>
    </row>
    <row r="267" spans="2:37" ht="15.75" customHeight="1">
      <c r="B267" s="55"/>
      <c r="C267" s="55"/>
      <c r="D267" s="55"/>
      <c r="E267" s="55"/>
      <c r="F267" s="55"/>
      <c r="G267" s="55"/>
      <c r="H267" s="399"/>
      <c r="I267" s="55"/>
      <c r="J267" s="55"/>
      <c r="K267" s="55"/>
      <c r="L267" s="399"/>
      <c r="M267" s="399"/>
      <c r="N267" s="55"/>
      <c r="O267" s="55"/>
      <c r="P267" s="55"/>
      <c r="Q267" s="399"/>
      <c r="R267" s="399"/>
      <c r="S267" s="55"/>
      <c r="T267" s="55"/>
      <c r="U267" s="55"/>
      <c r="V267" s="399"/>
      <c r="W267" s="399"/>
      <c r="X267" s="55"/>
      <c r="Y267" s="55"/>
      <c r="Z267" s="55"/>
      <c r="AA267" s="399"/>
      <c r="AB267" s="399"/>
      <c r="AC267" s="55"/>
      <c r="AD267" s="55"/>
      <c r="AE267" s="55"/>
      <c r="AF267" s="55"/>
      <c r="AG267" s="55"/>
      <c r="AH267" s="55"/>
      <c r="AI267" s="55"/>
      <c r="AJ267" s="55"/>
      <c r="AK267" s="55"/>
    </row>
    <row r="268" spans="2:37" ht="15.75" customHeight="1">
      <c r="B268" s="55"/>
      <c r="C268" s="55"/>
      <c r="D268" s="55"/>
      <c r="E268" s="55"/>
      <c r="F268" s="55"/>
      <c r="G268" s="55"/>
      <c r="H268" s="399"/>
      <c r="I268" s="55"/>
      <c r="J268" s="55"/>
      <c r="K268" s="55"/>
      <c r="L268" s="399"/>
      <c r="M268" s="399"/>
      <c r="N268" s="55"/>
      <c r="O268" s="55"/>
      <c r="P268" s="55"/>
      <c r="Q268" s="399"/>
      <c r="R268" s="399"/>
      <c r="S268" s="55"/>
      <c r="T268" s="55"/>
      <c r="U268" s="55"/>
      <c r="V268" s="399"/>
      <c r="W268" s="399"/>
      <c r="X268" s="55"/>
      <c r="Y268" s="55"/>
      <c r="Z268" s="55"/>
      <c r="AA268" s="399"/>
      <c r="AB268" s="399"/>
      <c r="AC268" s="55"/>
      <c r="AD268" s="55"/>
      <c r="AE268" s="55"/>
      <c r="AF268" s="55"/>
      <c r="AG268" s="55"/>
      <c r="AH268" s="55"/>
      <c r="AI268" s="55"/>
      <c r="AJ268" s="55"/>
      <c r="AK268" s="55"/>
    </row>
    <row r="269" spans="2:37" ht="15.75" customHeight="1">
      <c r="B269" s="55"/>
      <c r="C269" s="55"/>
      <c r="D269" s="55"/>
      <c r="E269" s="55"/>
      <c r="F269" s="55"/>
      <c r="G269" s="55"/>
      <c r="H269" s="399"/>
      <c r="I269" s="55"/>
      <c r="J269" s="55"/>
      <c r="K269" s="55"/>
      <c r="L269" s="399"/>
      <c r="M269" s="399"/>
      <c r="N269" s="55"/>
      <c r="O269" s="55"/>
      <c r="P269" s="55"/>
      <c r="Q269" s="399"/>
      <c r="R269" s="399"/>
      <c r="S269" s="55"/>
      <c r="T269" s="55"/>
      <c r="U269" s="55"/>
      <c r="V269" s="399"/>
      <c r="W269" s="399"/>
      <c r="X269" s="55"/>
      <c r="Y269" s="55"/>
      <c r="Z269" s="55"/>
      <c r="AA269" s="399"/>
      <c r="AB269" s="399"/>
      <c r="AC269" s="55"/>
      <c r="AD269" s="55"/>
      <c r="AE269" s="55"/>
      <c r="AF269" s="55"/>
      <c r="AG269" s="55"/>
      <c r="AH269" s="55"/>
      <c r="AI269" s="55"/>
      <c r="AJ269" s="55"/>
      <c r="AK269" s="55"/>
    </row>
    <row r="270" spans="2:37" ht="15.75" customHeight="1">
      <c r="B270" s="55"/>
      <c r="C270" s="55"/>
      <c r="D270" s="55"/>
      <c r="E270" s="55"/>
      <c r="F270" s="55"/>
      <c r="G270" s="55"/>
      <c r="H270" s="399"/>
      <c r="I270" s="55"/>
      <c r="J270" s="55"/>
      <c r="K270" s="55"/>
      <c r="L270" s="399"/>
      <c r="M270" s="399"/>
      <c r="N270" s="55"/>
      <c r="O270" s="55"/>
      <c r="P270" s="55"/>
      <c r="Q270" s="399"/>
      <c r="R270" s="399"/>
      <c r="S270" s="55"/>
      <c r="T270" s="55"/>
      <c r="U270" s="55"/>
      <c r="V270" s="399"/>
      <c r="W270" s="399"/>
      <c r="X270" s="55"/>
      <c r="Y270" s="55"/>
      <c r="Z270" s="55"/>
      <c r="AA270" s="399"/>
      <c r="AB270" s="399"/>
      <c r="AC270" s="55"/>
      <c r="AD270" s="55"/>
      <c r="AE270" s="55"/>
      <c r="AF270" s="55"/>
      <c r="AG270" s="55"/>
      <c r="AH270" s="55"/>
      <c r="AI270" s="55"/>
      <c r="AJ270" s="55"/>
      <c r="AK270" s="55"/>
    </row>
    <row r="271" spans="2:37" ht="15.75" customHeight="1">
      <c r="B271" s="55"/>
      <c r="C271" s="55"/>
      <c r="D271" s="55"/>
      <c r="E271" s="55"/>
      <c r="F271" s="55"/>
      <c r="G271" s="55"/>
      <c r="H271" s="399"/>
      <c r="I271" s="55"/>
      <c r="J271" s="55"/>
      <c r="K271" s="55"/>
      <c r="L271" s="399"/>
      <c r="M271" s="399"/>
      <c r="N271" s="55"/>
      <c r="O271" s="55"/>
      <c r="P271" s="55"/>
      <c r="Q271" s="399"/>
      <c r="R271" s="399"/>
      <c r="S271" s="55"/>
      <c r="T271" s="55"/>
      <c r="U271" s="55"/>
      <c r="V271" s="399"/>
      <c r="W271" s="399"/>
      <c r="X271" s="55"/>
      <c r="Y271" s="55"/>
      <c r="Z271" s="55"/>
      <c r="AA271" s="399"/>
      <c r="AB271" s="399"/>
      <c r="AC271" s="55"/>
      <c r="AD271" s="55"/>
      <c r="AE271" s="55"/>
      <c r="AF271" s="55"/>
      <c r="AG271" s="55"/>
      <c r="AH271" s="55"/>
      <c r="AI271" s="55"/>
      <c r="AJ271" s="55"/>
      <c r="AK271" s="55"/>
    </row>
    <row r="272" spans="2:37" ht="15.75" customHeight="1">
      <c r="B272" s="55"/>
      <c r="C272" s="55"/>
      <c r="D272" s="55"/>
      <c r="E272" s="55"/>
      <c r="F272" s="55"/>
      <c r="G272" s="55"/>
      <c r="H272" s="399"/>
      <c r="I272" s="55"/>
      <c r="J272" s="55"/>
      <c r="K272" s="55"/>
      <c r="L272" s="399"/>
      <c r="M272" s="399"/>
      <c r="N272" s="55"/>
      <c r="O272" s="55"/>
      <c r="P272" s="55"/>
      <c r="Q272" s="399"/>
      <c r="R272" s="399"/>
      <c r="S272" s="55"/>
      <c r="T272" s="55"/>
      <c r="U272" s="55"/>
      <c r="V272" s="399"/>
      <c r="W272" s="399"/>
      <c r="X272" s="55"/>
      <c r="Y272" s="55"/>
      <c r="Z272" s="55"/>
      <c r="AA272" s="399"/>
      <c r="AB272" s="399"/>
      <c r="AC272" s="55"/>
      <c r="AD272" s="55"/>
      <c r="AE272" s="55"/>
      <c r="AF272" s="55"/>
      <c r="AG272" s="55"/>
      <c r="AH272" s="55"/>
      <c r="AI272" s="55"/>
      <c r="AJ272" s="55"/>
      <c r="AK272" s="55"/>
    </row>
    <row r="273" spans="2:37" ht="15.75" customHeight="1">
      <c r="B273" s="55"/>
      <c r="C273" s="55"/>
      <c r="D273" s="55"/>
      <c r="E273" s="55"/>
      <c r="F273" s="55"/>
      <c r="G273" s="55"/>
      <c r="H273" s="399"/>
      <c r="I273" s="55"/>
      <c r="J273" s="55"/>
      <c r="K273" s="55"/>
      <c r="L273" s="399"/>
      <c r="M273" s="399"/>
      <c r="N273" s="55"/>
      <c r="O273" s="55"/>
      <c r="P273" s="55"/>
      <c r="Q273" s="399"/>
      <c r="R273" s="399"/>
      <c r="S273" s="55"/>
      <c r="T273" s="55"/>
      <c r="U273" s="55"/>
      <c r="V273" s="399"/>
      <c r="W273" s="399"/>
      <c r="X273" s="55"/>
      <c r="Y273" s="55"/>
      <c r="Z273" s="55"/>
      <c r="AA273" s="399"/>
      <c r="AB273" s="399"/>
      <c r="AC273" s="55"/>
      <c r="AD273" s="55"/>
      <c r="AE273" s="55"/>
      <c r="AF273" s="55"/>
      <c r="AG273" s="55"/>
      <c r="AH273" s="55"/>
      <c r="AI273" s="55"/>
      <c r="AJ273" s="55"/>
      <c r="AK273" s="55"/>
    </row>
    <row r="274" spans="2:37" ht="15.75" customHeight="1">
      <c r="B274" s="55"/>
      <c r="C274" s="55"/>
      <c r="D274" s="55"/>
      <c r="E274" s="55"/>
      <c r="F274" s="55"/>
      <c r="G274" s="55"/>
      <c r="H274" s="399"/>
      <c r="I274" s="55"/>
      <c r="J274" s="55"/>
      <c r="K274" s="55"/>
      <c r="L274" s="399"/>
      <c r="M274" s="399"/>
      <c r="N274" s="55"/>
      <c r="O274" s="55"/>
      <c r="P274" s="55"/>
      <c r="Q274" s="399"/>
      <c r="R274" s="399"/>
      <c r="S274" s="55"/>
      <c r="T274" s="55"/>
      <c r="U274" s="55"/>
      <c r="V274" s="399"/>
      <c r="W274" s="399"/>
      <c r="X274" s="55"/>
      <c r="Y274" s="55"/>
      <c r="Z274" s="55"/>
      <c r="AA274" s="399"/>
      <c r="AB274" s="399"/>
      <c r="AC274" s="55"/>
      <c r="AD274" s="55"/>
      <c r="AE274" s="55"/>
      <c r="AF274" s="55"/>
      <c r="AG274" s="55"/>
      <c r="AH274" s="55"/>
      <c r="AI274" s="55"/>
      <c r="AJ274" s="55"/>
      <c r="AK274" s="55"/>
    </row>
    <row r="275" spans="2:37" ht="15.75" customHeight="1">
      <c r="B275" s="55"/>
      <c r="C275" s="55"/>
      <c r="D275" s="55"/>
      <c r="E275" s="55"/>
      <c r="F275" s="55"/>
      <c r="G275" s="55"/>
      <c r="H275" s="399"/>
      <c r="I275" s="55"/>
      <c r="J275" s="55"/>
      <c r="K275" s="55"/>
      <c r="L275" s="399"/>
      <c r="M275" s="399"/>
      <c r="N275" s="55"/>
      <c r="O275" s="55"/>
      <c r="P275" s="55"/>
      <c r="Q275" s="399"/>
      <c r="R275" s="399"/>
      <c r="S275" s="55"/>
      <c r="T275" s="55"/>
      <c r="U275" s="55"/>
      <c r="V275" s="399"/>
      <c r="W275" s="399"/>
      <c r="X275" s="55"/>
      <c r="Y275" s="55"/>
      <c r="Z275" s="55"/>
      <c r="AA275" s="399"/>
      <c r="AB275" s="399"/>
      <c r="AC275" s="55"/>
      <c r="AD275" s="55"/>
      <c r="AE275" s="55"/>
      <c r="AF275" s="55"/>
      <c r="AG275" s="55"/>
      <c r="AH275" s="55"/>
      <c r="AI275" s="55"/>
      <c r="AJ275" s="55"/>
      <c r="AK275" s="55"/>
    </row>
    <row r="276" spans="2:37" ht="15.75" customHeight="1">
      <c r="B276" s="55"/>
      <c r="C276" s="55"/>
      <c r="D276" s="55"/>
      <c r="E276" s="55"/>
      <c r="F276" s="55"/>
      <c r="G276" s="55"/>
      <c r="H276" s="399"/>
      <c r="I276" s="55"/>
      <c r="J276" s="55"/>
      <c r="K276" s="55"/>
      <c r="L276" s="399"/>
      <c r="M276" s="399"/>
      <c r="N276" s="55"/>
      <c r="O276" s="55"/>
      <c r="P276" s="55"/>
      <c r="Q276" s="399"/>
      <c r="R276" s="399"/>
      <c r="S276" s="55"/>
      <c r="T276" s="55"/>
      <c r="U276" s="55"/>
      <c r="V276" s="399"/>
      <c r="W276" s="399"/>
      <c r="X276" s="55"/>
      <c r="Y276" s="55"/>
      <c r="Z276" s="55"/>
      <c r="AA276" s="399"/>
      <c r="AB276" s="399"/>
      <c r="AC276" s="55"/>
      <c r="AD276" s="55"/>
      <c r="AE276" s="55"/>
      <c r="AF276" s="55"/>
      <c r="AG276" s="55"/>
      <c r="AH276" s="55"/>
      <c r="AI276" s="55"/>
      <c r="AJ276" s="55"/>
      <c r="AK276" s="55"/>
    </row>
    <row r="277" spans="2:37" ht="15.75" customHeight="1">
      <c r="B277" s="55"/>
      <c r="C277" s="55"/>
      <c r="D277" s="55"/>
      <c r="E277" s="55"/>
      <c r="F277" s="55"/>
      <c r="G277" s="55"/>
      <c r="H277" s="399"/>
      <c r="I277" s="55"/>
      <c r="J277" s="55"/>
      <c r="K277" s="55"/>
      <c r="L277" s="399"/>
      <c r="M277" s="399"/>
      <c r="N277" s="55"/>
      <c r="O277" s="55"/>
      <c r="P277" s="55"/>
      <c r="Q277" s="399"/>
      <c r="R277" s="399"/>
      <c r="S277" s="55"/>
      <c r="T277" s="55"/>
      <c r="U277" s="55"/>
      <c r="V277" s="399"/>
      <c r="W277" s="399"/>
      <c r="X277" s="55"/>
      <c r="Y277" s="55"/>
      <c r="Z277" s="55"/>
      <c r="AA277" s="399"/>
      <c r="AB277" s="399"/>
      <c r="AC277" s="55"/>
      <c r="AD277" s="55"/>
      <c r="AE277" s="55"/>
      <c r="AF277" s="55"/>
      <c r="AG277" s="55"/>
      <c r="AH277" s="55"/>
      <c r="AI277" s="55"/>
      <c r="AJ277" s="55"/>
      <c r="AK277" s="55"/>
    </row>
    <row r="278" spans="2:37" ht="15.75" customHeight="1">
      <c r="B278" s="55"/>
      <c r="C278" s="55"/>
      <c r="D278" s="55"/>
      <c r="E278" s="55"/>
      <c r="F278" s="55"/>
      <c r="G278" s="55"/>
      <c r="H278" s="399"/>
      <c r="I278" s="55"/>
      <c r="J278" s="55"/>
      <c r="K278" s="55"/>
      <c r="L278" s="399"/>
      <c r="M278" s="399"/>
      <c r="N278" s="55"/>
      <c r="O278" s="55"/>
      <c r="P278" s="55"/>
      <c r="Q278" s="399"/>
      <c r="R278" s="399"/>
      <c r="S278" s="55"/>
      <c r="T278" s="55"/>
      <c r="U278" s="55"/>
      <c r="V278" s="399"/>
      <c r="W278" s="399"/>
      <c r="X278" s="55"/>
      <c r="Y278" s="55"/>
      <c r="Z278" s="55"/>
      <c r="AA278" s="399"/>
      <c r="AB278" s="399"/>
      <c r="AC278" s="55"/>
      <c r="AD278" s="55"/>
      <c r="AE278" s="55"/>
      <c r="AF278" s="55"/>
      <c r="AG278" s="55"/>
      <c r="AH278" s="55"/>
      <c r="AI278" s="55"/>
      <c r="AJ278" s="55"/>
      <c r="AK278" s="55"/>
    </row>
    <row r="279" spans="2:37" ht="15.75" customHeight="1">
      <c r="B279" s="55"/>
      <c r="C279" s="55"/>
      <c r="D279" s="55"/>
      <c r="E279" s="55"/>
      <c r="F279" s="55"/>
      <c r="G279" s="55"/>
      <c r="H279" s="399"/>
      <c r="I279" s="55"/>
      <c r="J279" s="55"/>
      <c r="K279" s="55"/>
      <c r="L279" s="399"/>
      <c r="M279" s="399"/>
      <c r="N279" s="55"/>
      <c r="O279" s="55"/>
      <c r="P279" s="55"/>
      <c r="Q279" s="399"/>
      <c r="R279" s="399"/>
      <c r="S279" s="55"/>
      <c r="T279" s="55"/>
      <c r="U279" s="55"/>
      <c r="V279" s="399"/>
      <c r="W279" s="399"/>
      <c r="X279" s="55"/>
      <c r="Y279" s="55"/>
      <c r="Z279" s="55"/>
      <c r="AA279" s="399"/>
      <c r="AB279" s="399"/>
      <c r="AC279" s="55"/>
      <c r="AD279" s="55"/>
      <c r="AE279" s="55"/>
      <c r="AF279" s="55"/>
      <c r="AG279" s="55"/>
      <c r="AH279" s="55"/>
      <c r="AI279" s="55"/>
      <c r="AJ279" s="55"/>
      <c r="AK279" s="55"/>
    </row>
    <row r="280" spans="2:37" ht="15.75" customHeight="1">
      <c r="B280" s="55"/>
      <c r="C280" s="55"/>
      <c r="D280" s="55"/>
      <c r="E280" s="55"/>
      <c r="F280" s="55"/>
      <c r="G280" s="55"/>
      <c r="H280" s="399"/>
      <c r="I280" s="55"/>
      <c r="J280" s="55"/>
      <c r="K280" s="55"/>
      <c r="L280" s="399"/>
      <c r="M280" s="399"/>
      <c r="N280" s="55"/>
      <c r="O280" s="55"/>
      <c r="P280" s="55"/>
      <c r="Q280" s="399"/>
      <c r="R280" s="399"/>
      <c r="S280" s="55"/>
      <c r="T280" s="55"/>
      <c r="U280" s="55"/>
      <c r="V280" s="399"/>
      <c r="W280" s="399"/>
      <c r="X280" s="55"/>
      <c r="Y280" s="55"/>
      <c r="Z280" s="55"/>
      <c r="AA280" s="399"/>
      <c r="AB280" s="399"/>
      <c r="AC280" s="55"/>
      <c r="AD280" s="55"/>
      <c r="AE280" s="55"/>
      <c r="AF280" s="55"/>
      <c r="AG280" s="55"/>
      <c r="AH280" s="55"/>
      <c r="AI280" s="55"/>
      <c r="AJ280" s="55"/>
      <c r="AK280" s="55"/>
    </row>
    <row r="281" spans="2:37" ht="15.75" customHeight="1">
      <c r="B281" s="55"/>
      <c r="C281" s="55"/>
      <c r="D281" s="55"/>
      <c r="E281" s="55"/>
      <c r="F281" s="55"/>
      <c r="G281" s="55"/>
      <c r="H281" s="399"/>
      <c r="I281" s="55"/>
      <c r="J281" s="55"/>
      <c r="K281" s="55"/>
      <c r="L281" s="399"/>
      <c r="M281" s="399"/>
      <c r="N281" s="55"/>
      <c r="O281" s="55"/>
      <c r="P281" s="55"/>
      <c r="Q281" s="399"/>
      <c r="R281" s="399"/>
      <c r="S281" s="55"/>
      <c r="T281" s="55"/>
      <c r="U281" s="55"/>
      <c r="V281" s="399"/>
      <c r="W281" s="399"/>
      <c r="X281" s="55"/>
      <c r="Y281" s="55"/>
      <c r="Z281" s="55"/>
      <c r="AA281" s="399"/>
      <c r="AB281" s="399"/>
      <c r="AC281" s="55"/>
      <c r="AD281" s="55"/>
      <c r="AE281" s="55"/>
      <c r="AF281" s="55"/>
      <c r="AG281" s="55"/>
      <c r="AH281" s="55"/>
      <c r="AI281" s="55"/>
      <c r="AJ281" s="55"/>
      <c r="AK281" s="55"/>
    </row>
    <row r="282" spans="2:37" ht="15.75" customHeight="1">
      <c r="B282" s="55"/>
      <c r="C282" s="55"/>
      <c r="D282" s="55"/>
      <c r="E282" s="55"/>
      <c r="F282" s="55"/>
      <c r="G282" s="55"/>
      <c r="H282" s="399"/>
      <c r="I282" s="55"/>
      <c r="J282" s="55"/>
      <c r="K282" s="55"/>
      <c r="L282" s="399"/>
      <c r="M282" s="399"/>
      <c r="N282" s="55"/>
      <c r="O282" s="55"/>
      <c r="P282" s="55"/>
      <c r="Q282" s="399"/>
      <c r="R282" s="399"/>
      <c r="S282" s="55"/>
      <c r="T282" s="55"/>
      <c r="U282" s="55"/>
      <c r="V282" s="399"/>
      <c r="W282" s="399"/>
      <c r="X282" s="55"/>
      <c r="Y282" s="55"/>
      <c r="Z282" s="55"/>
      <c r="AA282" s="399"/>
      <c r="AB282" s="399"/>
      <c r="AC282" s="55"/>
      <c r="AD282" s="55"/>
      <c r="AE282" s="55"/>
      <c r="AF282" s="55"/>
      <c r="AG282" s="55"/>
      <c r="AH282" s="55"/>
      <c r="AI282" s="55"/>
      <c r="AJ282" s="55"/>
      <c r="AK282" s="55"/>
    </row>
    <row r="283" spans="2:37" ht="15.75" customHeight="1">
      <c r="B283" s="55"/>
      <c r="C283" s="55"/>
      <c r="D283" s="55"/>
      <c r="E283" s="55"/>
      <c r="F283" s="55"/>
      <c r="G283" s="55"/>
      <c r="H283" s="399"/>
      <c r="I283" s="55"/>
      <c r="J283" s="55"/>
      <c r="K283" s="55"/>
      <c r="L283" s="399"/>
      <c r="M283" s="399"/>
      <c r="N283" s="55"/>
      <c r="O283" s="55"/>
      <c r="P283" s="55"/>
      <c r="Q283" s="399"/>
      <c r="R283" s="399"/>
      <c r="S283" s="55"/>
      <c r="T283" s="55"/>
      <c r="U283" s="55"/>
      <c r="V283" s="399"/>
      <c r="W283" s="399"/>
      <c r="X283" s="55"/>
      <c r="Y283" s="55"/>
      <c r="Z283" s="55"/>
      <c r="AA283" s="399"/>
      <c r="AB283" s="399"/>
      <c r="AC283" s="55"/>
      <c r="AD283" s="55"/>
      <c r="AE283" s="55"/>
      <c r="AF283" s="55"/>
      <c r="AG283" s="55"/>
      <c r="AH283" s="55"/>
      <c r="AI283" s="55"/>
      <c r="AJ283" s="55"/>
      <c r="AK283" s="55"/>
    </row>
    <row r="284" spans="2:37" ht="15.75" customHeight="1">
      <c r="B284" s="55"/>
      <c r="C284" s="55"/>
      <c r="D284" s="55"/>
      <c r="E284" s="55"/>
      <c r="F284" s="55"/>
      <c r="G284" s="55"/>
      <c r="H284" s="399"/>
      <c r="I284" s="55"/>
      <c r="J284" s="55"/>
      <c r="K284" s="55"/>
      <c r="L284" s="399"/>
      <c r="M284" s="399"/>
      <c r="N284" s="55"/>
      <c r="O284" s="55"/>
      <c r="P284" s="55"/>
      <c r="Q284" s="399"/>
      <c r="R284" s="399"/>
      <c r="S284" s="55"/>
      <c r="T284" s="55"/>
      <c r="U284" s="55"/>
      <c r="V284" s="399"/>
      <c r="W284" s="399"/>
      <c r="X284" s="55"/>
      <c r="Y284" s="55"/>
      <c r="Z284" s="55"/>
      <c r="AA284" s="399"/>
      <c r="AB284" s="399"/>
      <c r="AC284" s="55"/>
      <c r="AD284" s="55"/>
      <c r="AE284" s="55"/>
      <c r="AF284" s="55"/>
      <c r="AG284" s="55"/>
      <c r="AH284" s="55"/>
      <c r="AI284" s="55"/>
      <c r="AJ284" s="55"/>
      <c r="AK284" s="55"/>
    </row>
    <row r="285" spans="2:37" ht="15.75" customHeight="1">
      <c r="B285" s="55"/>
      <c r="C285" s="55"/>
      <c r="D285" s="55"/>
      <c r="E285" s="55"/>
      <c r="F285" s="55"/>
      <c r="G285" s="55"/>
      <c r="H285" s="399"/>
      <c r="I285" s="55"/>
      <c r="J285" s="55"/>
      <c r="K285" s="55"/>
      <c r="L285" s="399"/>
      <c r="M285" s="399"/>
      <c r="N285" s="55"/>
      <c r="O285" s="55"/>
      <c r="P285" s="55"/>
      <c r="Q285" s="399"/>
      <c r="R285" s="399"/>
      <c r="S285" s="55"/>
      <c r="T285" s="55"/>
      <c r="U285" s="55"/>
      <c r="V285" s="399"/>
      <c r="W285" s="399"/>
      <c r="X285" s="55"/>
      <c r="Y285" s="55"/>
      <c r="Z285" s="55"/>
      <c r="AA285" s="399"/>
      <c r="AB285" s="399"/>
      <c r="AC285" s="55"/>
      <c r="AD285" s="55"/>
      <c r="AE285" s="55"/>
      <c r="AF285" s="55"/>
      <c r="AG285" s="55"/>
      <c r="AH285" s="55"/>
      <c r="AI285" s="55"/>
      <c r="AJ285" s="55"/>
      <c r="AK285" s="55"/>
    </row>
    <row r="286" spans="2:37" ht="15.75" customHeight="1">
      <c r="B286" s="55"/>
      <c r="C286" s="55"/>
      <c r="D286" s="55"/>
      <c r="E286" s="55"/>
      <c r="F286" s="55"/>
      <c r="G286" s="55"/>
      <c r="H286" s="399"/>
      <c r="I286" s="55"/>
      <c r="J286" s="55"/>
      <c r="K286" s="55"/>
      <c r="L286" s="399"/>
      <c r="M286" s="399"/>
      <c r="N286" s="55"/>
      <c r="O286" s="55"/>
      <c r="P286" s="55"/>
      <c r="Q286" s="399"/>
      <c r="R286" s="399"/>
      <c r="S286" s="55"/>
      <c r="T286" s="55"/>
      <c r="U286" s="55"/>
      <c r="V286" s="399"/>
      <c r="W286" s="399"/>
      <c r="X286" s="55"/>
      <c r="Y286" s="55"/>
      <c r="Z286" s="55"/>
      <c r="AA286" s="399"/>
      <c r="AB286" s="399"/>
      <c r="AC286" s="55"/>
      <c r="AD286" s="55"/>
      <c r="AE286" s="55"/>
      <c r="AF286" s="55"/>
      <c r="AG286" s="55"/>
      <c r="AH286" s="55"/>
      <c r="AI286" s="55"/>
      <c r="AJ286" s="55"/>
      <c r="AK286" s="55"/>
    </row>
    <row r="287" spans="2:37" ht="15.75" customHeight="1">
      <c r="B287" s="55"/>
      <c r="C287" s="55"/>
      <c r="D287" s="55"/>
      <c r="E287" s="55"/>
      <c r="F287" s="55"/>
      <c r="G287" s="55"/>
      <c r="H287" s="399"/>
      <c r="I287" s="55"/>
      <c r="J287" s="55"/>
      <c r="K287" s="55"/>
      <c r="L287" s="399"/>
      <c r="M287" s="399"/>
      <c r="N287" s="55"/>
      <c r="O287" s="55"/>
      <c r="P287" s="55"/>
      <c r="Q287" s="399"/>
      <c r="R287" s="399"/>
      <c r="S287" s="55"/>
      <c r="T287" s="55"/>
      <c r="U287" s="55"/>
      <c r="V287" s="399"/>
      <c r="W287" s="399"/>
      <c r="X287" s="55"/>
      <c r="Y287" s="55"/>
      <c r="Z287" s="55"/>
      <c r="AA287" s="399"/>
      <c r="AB287" s="399"/>
      <c r="AC287" s="55"/>
      <c r="AD287" s="55"/>
      <c r="AE287" s="55"/>
      <c r="AF287" s="55"/>
      <c r="AG287" s="55"/>
      <c r="AH287" s="55"/>
      <c r="AI287" s="55"/>
      <c r="AJ287" s="55"/>
      <c r="AK287" s="55"/>
    </row>
    <row r="288" spans="2:37" ht="15.75" customHeight="1">
      <c r="B288" s="55"/>
      <c r="C288" s="55"/>
      <c r="D288" s="55"/>
      <c r="E288" s="55"/>
      <c r="F288" s="55"/>
      <c r="G288" s="55"/>
      <c r="H288" s="399"/>
      <c r="I288" s="55"/>
      <c r="J288" s="55"/>
      <c r="K288" s="55"/>
      <c r="L288" s="399"/>
      <c r="M288" s="399"/>
      <c r="N288" s="55"/>
      <c r="O288" s="55"/>
      <c r="P288" s="55"/>
      <c r="Q288" s="399"/>
      <c r="R288" s="399"/>
      <c r="S288" s="55"/>
      <c r="T288" s="55"/>
      <c r="U288" s="55"/>
      <c r="V288" s="399"/>
      <c r="W288" s="399"/>
      <c r="X288" s="55"/>
      <c r="Y288" s="55"/>
      <c r="Z288" s="55"/>
      <c r="AA288" s="399"/>
      <c r="AB288" s="399"/>
      <c r="AC288" s="55"/>
      <c r="AD288" s="55"/>
      <c r="AE288" s="55"/>
      <c r="AF288" s="55"/>
      <c r="AG288" s="55"/>
      <c r="AH288" s="55"/>
      <c r="AI288" s="55"/>
      <c r="AJ288" s="55"/>
      <c r="AK288" s="55"/>
    </row>
    <row r="289" spans="2:37" ht="15.75" customHeight="1">
      <c r="B289" s="55"/>
      <c r="C289" s="55"/>
      <c r="D289" s="55"/>
      <c r="E289" s="55"/>
      <c r="F289" s="55"/>
      <c r="G289" s="55"/>
      <c r="H289" s="399"/>
      <c r="I289" s="55"/>
      <c r="J289" s="55"/>
      <c r="K289" s="55"/>
      <c r="L289" s="399"/>
      <c r="M289" s="399"/>
      <c r="N289" s="55"/>
      <c r="O289" s="55"/>
      <c r="P289" s="55"/>
      <c r="Q289" s="399"/>
      <c r="R289" s="399"/>
      <c r="S289" s="55"/>
      <c r="T289" s="55"/>
      <c r="U289" s="55"/>
      <c r="V289" s="399"/>
      <c r="W289" s="399"/>
      <c r="X289" s="55"/>
      <c r="Y289" s="55"/>
      <c r="Z289" s="55"/>
      <c r="AA289" s="399"/>
      <c r="AB289" s="399"/>
      <c r="AC289" s="55"/>
      <c r="AD289" s="55"/>
      <c r="AE289" s="55"/>
      <c r="AF289" s="55"/>
      <c r="AG289" s="55"/>
      <c r="AH289" s="55"/>
      <c r="AI289" s="55"/>
      <c r="AJ289" s="55"/>
      <c r="AK289" s="55"/>
    </row>
    <row r="290" spans="2:37" ht="15.75" customHeight="1">
      <c r="B290" s="55"/>
      <c r="C290" s="55"/>
      <c r="D290" s="55"/>
      <c r="E290" s="55"/>
      <c r="F290" s="55"/>
      <c r="G290" s="55"/>
      <c r="H290" s="399"/>
      <c r="I290" s="55"/>
      <c r="J290" s="55"/>
      <c r="K290" s="55"/>
      <c r="L290" s="399"/>
      <c r="M290" s="399"/>
      <c r="N290" s="55"/>
      <c r="O290" s="55"/>
      <c r="P290" s="55"/>
      <c r="Q290" s="399"/>
      <c r="R290" s="399"/>
      <c r="S290" s="55"/>
      <c r="T290" s="55"/>
      <c r="U290" s="55"/>
      <c r="V290" s="399"/>
      <c r="W290" s="399"/>
      <c r="X290" s="55"/>
      <c r="Y290" s="55"/>
      <c r="Z290" s="55"/>
      <c r="AA290" s="399"/>
      <c r="AB290" s="399"/>
      <c r="AC290" s="55"/>
      <c r="AD290" s="55"/>
      <c r="AE290" s="55"/>
      <c r="AF290" s="55"/>
      <c r="AG290" s="55"/>
      <c r="AH290" s="55"/>
      <c r="AI290" s="55"/>
      <c r="AJ290" s="55"/>
      <c r="AK290" s="55"/>
    </row>
    <row r="291" spans="2:37" ht="15.75" customHeight="1">
      <c r="B291" s="55"/>
      <c r="C291" s="55"/>
      <c r="D291" s="55"/>
      <c r="E291" s="55"/>
      <c r="F291" s="55"/>
      <c r="G291" s="55"/>
      <c r="H291" s="399"/>
      <c r="I291" s="55"/>
      <c r="J291" s="55"/>
      <c r="K291" s="55"/>
      <c r="L291" s="399"/>
      <c r="M291" s="399"/>
      <c r="N291" s="55"/>
      <c r="O291" s="55"/>
      <c r="P291" s="55"/>
      <c r="Q291" s="399"/>
      <c r="R291" s="399"/>
      <c r="S291" s="55"/>
      <c r="T291" s="55"/>
      <c r="U291" s="55"/>
      <c r="V291" s="399"/>
      <c r="W291" s="399"/>
      <c r="X291" s="55"/>
      <c r="Y291" s="55"/>
      <c r="Z291" s="55"/>
      <c r="AA291" s="399"/>
      <c r="AB291" s="399"/>
      <c r="AC291" s="55"/>
      <c r="AD291" s="55"/>
      <c r="AE291" s="55"/>
      <c r="AF291" s="55"/>
      <c r="AG291" s="55"/>
      <c r="AH291" s="55"/>
      <c r="AI291" s="55"/>
      <c r="AJ291" s="55"/>
      <c r="AK291" s="55"/>
    </row>
    <row r="292" spans="2:37" ht="15.75" customHeight="1">
      <c r="B292" s="55"/>
      <c r="C292" s="55"/>
      <c r="D292" s="55"/>
      <c r="E292" s="55"/>
      <c r="F292" s="55"/>
      <c r="G292" s="55"/>
      <c r="H292" s="399"/>
      <c r="I292" s="55"/>
      <c r="J292" s="55"/>
      <c r="K292" s="55"/>
      <c r="L292" s="399"/>
      <c r="M292" s="399"/>
      <c r="N292" s="55"/>
      <c r="O292" s="55"/>
      <c r="P292" s="55"/>
      <c r="Q292" s="399"/>
      <c r="R292" s="399"/>
      <c r="S292" s="55"/>
      <c r="T292" s="55"/>
      <c r="U292" s="55"/>
      <c r="V292" s="399"/>
      <c r="W292" s="399"/>
      <c r="X292" s="55"/>
      <c r="Y292" s="55"/>
      <c r="Z292" s="55"/>
      <c r="AA292" s="399"/>
      <c r="AB292" s="399"/>
      <c r="AC292" s="55"/>
      <c r="AD292" s="55"/>
      <c r="AE292" s="55"/>
      <c r="AF292" s="55"/>
      <c r="AG292" s="55"/>
      <c r="AH292" s="55"/>
      <c r="AI292" s="55"/>
      <c r="AJ292" s="55"/>
      <c r="AK292" s="55"/>
    </row>
    <row r="293" spans="2:37" ht="15.75" customHeight="1">
      <c r="B293" s="55"/>
      <c r="C293" s="55"/>
      <c r="D293" s="55"/>
      <c r="E293" s="55"/>
      <c r="F293" s="55"/>
      <c r="G293" s="55"/>
      <c r="H293" s="399"/>
      <c r="I293" s="55"/>
      <c r="J293" s="55"/>
      <c r="K293" s="55"/>
      <c r="L293" s="399"/>
      <c r="M293" s="399"/>
      <c r="N293" s="55"/>
      <c r="O293" s="55"/>
      <c r="P293" s="55"/>
      <c r="Q293" s="399"/>
      <c r="R293" s="399"/>
      <c r="S293" s="55"/>
      <c r="T293" s="55"/>
      <c r="U293" s="55"/>
      <c r="V293" s="399"/>
      <c r="W293" s="399"/>
      <c r="X293" s="55"/>
      <c r="Y293" s="55"/>
      <c r="Z293" s="55"/>
      <c r="AA293" s="399"/>
      <c r="AB293" s="399"/>
      <c r="AC293" s="55"/>
      <c r="AD293" s="55"/>
      <c r="AE293" s="55"/>
      <c r="AF293" s="55"/>
      <c r="AG293" s="55"/>
      <c r="AH293" s="55"/>
      <c r="AI293" s="55"/>
      <c r="AJ293" s="55"/>
      <c r="AK293" s="55"/>
    </row>
    <row r="294" spans="2:37" ht="15.75" customHeight="1">
      <c r="B294" s="55"/>
      <c r="C294" s="55"/>
      <c r="D294" s="55"/>
      <c r="E294" s="55"/>
      <c r="F294" s="55"/>
      <c r="G294" s="55"/>
      <c r="H294" s="399"/>
      <c r="I294" s="55"/>
      <c r="J294" s="55"/>
      <c r="K294" s="55"/>
      <c r="L294" s="399"/>
      <c r="M294" s="399"/>
      <c r="N294" s="55"/>
      <c r="O294" s="55"/>
      <c r="P294" s="55"/>
      <c r="Q294" s="399"/>
      <c r="R294" s="399"/>
      <c r="S294" s="55"/>
      <c r="T294" s="55"/>
      <c r="U294" s="55"/>
      <c r="V294" s="399"/>
      <c r="W294" s="399"/>
      <c r="X294" s="55"/>
      <c r="Y294" s="55"/>
      <c r="Z294" s="55"/>
      <c r="AA294" s="399"/>
      <c r="AB294" s="399"/>
      <c r="AC294" s="55"/>
      <c r="AD294" s="55"/>
      <c r="AE294" s="55"/>
      <c r="AF294" s="55"/>
      <c r="AG294" s="55"/>
      <c r="AH294" s="55"/>
      <c r="AI294" s="55"/>
      <c r="AJ294" s="55"/>
      <c r="AK294" s="55"/>
    </row>
    <row r="295" spans="2:37" ht="15.75" customHeight="1">
      <c r="B295" s="55"/>
      <c r="C295" s="55"/>
      <c r="D295" s="55"/>
      <c r="E295" s="55"/>
      <c r="F295" s="55"/>
      <c r="G295" s="55"/>
      <c r="H295" s="399"/>
      <c r="I295" s="55"/>
      <c r="J295" s="55"/>
      <c r="K295" s="55"/>
      <c r="L295" s="399"/>
      <c r="M295" s="399"/>
      <c r="N295" s="55"/>
      <c r="O295" s="55"/>
      <c r="P295" s="55"/>
      <c r="Q295" s="399"/>
      <c r="R295" s="399"/>
      <c r="S295" s="55"/>
      <c r="T295" s="55"/>
      <c r="U295" s="55"/>
      <c r="V295" s="399"/>
      <c r="W295" s="399"/>
      <c r="X295" s="55"/>
      <c r="Y295" s="55"/>
      <c r="Z295" s="55"/>
      <c r="AA295" s="399"/>
      <c r="AB295" s="399"/>
      <c r="AC295" s="55"/>
      <c r="AD295" s="55"/>
      <c r="AE295" s="55"/>
      <c r="AF295" s="55"/>
      <c r="AG295" s="55"/>
      <c r="AH295" s="55"/>
      <c r="AI295" s="55"/>
      <c r="AJ295" s="55"/>
      <c r="AK295" s="55"/>
    </row>
    <row r="296" spans="2:37" ht="15.75" customHeight="1">
      <c r="B296" s="55"/>
      <c r="C296" s="55"/>
      <c r="D296" s="55"/>
      <c r="E296" s="55"/>
      <c r="F296" s="55"/>
      <c r="G296" s="55"/>
      <c r="H296" s="399"/>
      <c r="I296" s="55"/>
      <c r="J296" s="55"/>
      <c r="K296" s="55"/>
      <c r="L296" s="399"/>
      <c r="M296" s="399"/>
      <c r="N296" s="55"/>
      <c r="O296" s="55"/>
      <c r="P296" s="55"/>
      <c r="Q296" s="399"/>
      <c r="R296" s="399"/>
      <c r="S296" s="55"/>
      <c r="T296" s="55"/>
      <c r="U296" s="55"/>
      <c r="V296" s="399"/>
      <c r="W296" s="399"/>
      <c r="X296" s="55"/>
      <c r="Y296" s="55"/>
      <c r="Z296" s="55"/>
      <c r="AA296" s="399"/>
      <c r="AB296" s="399"/>
      <c r="AC296" s="55"/>
      <c r="AD296" s="55"/>
      <c r="AE296" s="55"/>
      <c r="AF296" s="55"/>
      <c r="AG296" s="55"/>
      <c r="AH296" s="55"/>
      <c r="AI296" s="55"/>
      <c r="AJ296" s="55"/>
      <c r="AK296" s="55"/>
    </row>
    <row r="297" spans="2:37" ht="15.75" customHeight="1">
      <c r="B297" s="55"/>
      <c r="C297" s="55"/>
      <c r="D297" s="55"/>
      <c r="E297" s="55"/>
      <c r="F297" s="55"/>
      <c r="G297" s="55"/>
      <c r="H297" s="399"/>
      <c r="I297" s="55"/>
      <c r="J297" s="55"/>
      <c r="K297" s="55"/>
      <c r="L297" s="399"/>
      <c r="M297" s="399"/>
      <c r="N297" s="55"/>
      <c r="O297" s="55"/>
      <c r="P297" s="55"/>
      <c r="Q297" s="399"/>
      <c r="R297" s="399"/>
      <c r="S297" s="55"/>
      <c r="T297" s="55"/>
      <c r="U297" s="55"/>
      <c r="V297" s="399"/>
      <c r="W297" s="399"/>
      <c r="X297" s="55"/>
      <c r="Y297" s="55"/>
      <c r="Z297" s="55"/>
      <c r="AA297" s="399"/>
      <c r="AB297" s="399"/>
      <c r="AC297" s="55"/>
      <c r="AD297" s="55"/>
      <c r="AE297" s="55"/>
      <c r="AF297" s="55"/>
      <c r="AG297" s="55"/>
      <c r="AH297" s="55"/>
      <c r="AI297" s="55"/>
      <c r="AJ297" s="55"/>
      <c r="AK297" s="55"/>
    </row>
    <row r="298" spans="2:37" ht="15.75" customHeight="1">
      <c r="B298" s="55"/>
      <c r="C298" s="55"/>
      <c r="D298" s="55"/>
      <c r="E298" s="55"/>
      <c r="F298" s="55"/>
      <c r="G298" s="55"/>
      <c r="H298" s="399"/>
      <c r="I298" s="55"/>
      <c r="J298" s="55"/>
      <c r="K298" s="55"/>
      <c r="L298" s="399"/>
      <c r="M298" s="399"/>
      <c r="N298" s="55"/>
      <c r="O298" s="55"/>
      <c r="P298" s="55"/>
      <c r="Q298" s="399"/>
      <c r="R298" s="399"/>
      <c r="S298" s="55"/>
      <c r="T298" s="55"/>
      <c r="U298" s="55"/>
      <c r="V298" s="399"/>
      <c r="W298" s="399"/>
      <c r="X298" s="55"/>
      <c r="Y298" s="55"/>
      <c r="Z298" s="55"/>
      <c r="AA298" s="399"/>
      <c r="AB298" s="399"/>
      <c r="AC298" s="55"/>
      <c r="AD298" s="55"/>
      <c r="AE298" s="55"/>
      <c r="AF298" s="55"/>
      <c r="AG298" s="55"/>
      <c r="AH298" s="55"/>
      <c r="AI298" s="55"/>
      <c r="AJ298" s="55"/>
      <c r="AK298" s="55"/>
    </row>
    <row r="299" spans="2:37" ht="15.75" customHeight="1">
      <c r="B299" s="55"/>
      <c r="C299" s="55"/>
      <c r="D299" s="55"/>
      <c r="E299" s="55"/>
      <c r="F299" s="55"/>
      <c r="G299" s="55"/>
      <c r="H299" s="399"/>
      <c r="I299" s="55"/>
      <c r="J299" s="55"/>
      <c r="K299" s="55"/>
      <c r="L299" s="399"/>
      <c r="M299" s="399"/>
      <c r="N299" s="55"/>
      <c r="O299" s="55"/>
      <c r="P299" s="55"/>
      <c r="Q299" s="399"/>
      <c r="R299" s="399"/>
      <c r="S299" s="55"/>
      <c r="T299" s="55"/>
      <c r="U299" s="55"/>
      <c r="V299" s="399"/>
      <c r="W299" s="399"/>
      <c r="X299" s="55"/>
      <c r="Y299" s="55"/>
      <c r="Z299" s="55"/>
      <c r="AA299" s="399"/>
      <c r="AB299" s="399"/>
      <c r="AC299" s="55"/>
      <c r="AD299" s="55"/>
      <c r="AE299" s="55"/>
      <c r="AF299" s="55"/>
      <c r="AG299" s="55"/>
      <c r="AH299" s="55"/>
      <c r="AI299" s="55"/>
      <c r="AJ299" s="55"/>
      <c r="AK299" s="55"/>
    </row>
    <row r="300" spans="2:37" ht="15.75" customHeight="1">
      <c r="B300" s="55"/>
      <c r="C300" s="55"/>
      <c r="D300" s="55"/>
      <c r="E300" s="55"/>
      <c r="F300" s="55"/>
      <c r="G300" s="55"/>
      <c r="H300" s="399"/>
      <c r="I300" s="55"/>
      <c r="J300" s="55"/>
      <c r="K300" s="55"/>
      <c r="L300" s="399"/>
      <c r="M300" s="399"/>
      <c r="N300" s="55"/>
      <c r="O300" s="55"/>
      <c r="P300" s="55"/>
      <c r="Q300" s="399"/>
      <c r="R300" s="399"/>
      <c r="S300" s="55"/>
      <c r="T300" s="55"/>
      <c r="U300" s="55"/>
      <c r="V300" s="399"/>
      <c r="W300" s="399"/>
      <c r="X300" s="55"/>
      <c r="Y300" s="55"/>
      <c r="Z300" s="55"/>
      <c r="AA300" s="399"/>
      <c r="AB300" s="399"/>
      <c r="AC300" s="55"/>
      <c r="AD300" s="55"/>
      <c r="AE300" s="55"/>
      <c r="AF300" s="55"/>
      <c r="AG300" s="55"/>
      <c r="AH300" s="55"/>
      <c r="AI300" s="55"/>
      <c r="AJ300" s="55"/>
      <c r="AK300" s="55"/>
    </row>
    <row r="301" spans="2:37" ht="15.75" customHeight="1">
      <c r="B301" s="55"/>
      <c r="C301" s="55"/>
      <c r="D301" s="55"/>
      <c r="E301" s="55"/>
      <c r="F301" s="55"/>
      <c r="G301" s="55"/>
      <c r="H301" s="399"/>
      <c r="I301" s="55"/>
      <c r="J301" s="55"/>
      <c r="K301" s="55"/>
      <c r="L301" s="399"/>
      <c r="M301" s="399"/>
      <c r="N301" s="55"/>
      <c r="O301" s="55"/>
      <c r="P301" s="55"/>
      <c r="Q301" s="399"/>
      <c r="R301" s="399"/>
      <c r="S301" s="55"/>
      <c r="T301" s="55"/>
      <c r="U301" s="55"/>
      <c r="V301" s="399"/>
      <c r="W301" s="399"/>
      <c r="X301" s="55"/>
      <c r="Y301" s="55"/>
      <c r="Z301" s="55"/>
      <c r="AA301" s="399"/>
      <c r="AB301" s="399"/>
      <c r="AC301" s="55"/>
      <c r="AD301" s="55"/>
      <c r="AE301" s="55"/>
      <c r="AF301" s="55"/>
      <c r="AG301" s="55"/>
      <c r="AH301" s="55"/>
      <c r="AI301" s="55"/>
      <c r="AJ301" s="55"/>
      <c r="AK301" s="55"/>
    </row>
    <row r="302" spans="2:37" ht="15.75" customHeight="1">
      <c r="B302" s="55"/>
      <c r="C302" s="55"/>
      <c r="D302" s="55"/>
      <c r="E302" s="55"/>
      <c r="F302" s="55"/>
      <c r="G302" s="55"/>
      <c r="H302" s="399"/>
      <c r="I302" s="55"/>
      <c r="J302" s="55"/>
      <c r="K302" s="55"/>
      <c r="L302" s="399"/>
      <c r="M302" s="399"/>
      <c r="N302" s="55"/>
      <c r="O302" s="55"/>
      <c r="P302" s="55"/>
      <c r="Q302" s="399"/>
      <c r="R302" s="399"/>
      <c r="S302" s="55"/>
      <c r="T302" s="55"/>
      <c r="U302" s="55"/>
      <c r="V302" s="399"/>
      <c r="W302" s="399"/>
      <c r="X302" s="55"/>
      <c r="Y302" s="55"/>
      <c r="Z302" s="55"/>
      <c r="AA302" s="399"/>
      <c r="AB302" s="399"/>
      <c r="AC302" s="55"/>
      <c r="AD302" s="55"/>
      <c r="AE302" s="55"/>
      <c r="AF302" s="55"/>
      <c r="AG302" s="55"/>
      <c r="AH302" s="55"/>
      <c r="AI302" s="55"/>
      <c r="AJ302" s="55"/>
      <c r="AK302" s="55"/>
    </row>
    <row r="303" spans="2:37" ht="15.75" customHeight="1">
      <c r="B303" s="55"/>
      <c r="C303" s="55"/>
      <c r="D303" s="55"/>
      <c r="E303" s="55"/>
      <c r="F303" s="55"/>
      <c r="G303" s="55"/>
      <c r="H303" s="399"/>
      <c r="I303" s="55"/>
      <c r="J303" s="55"/>
      <c r="K303" s="55"/>
      <c r="L303" s="399"/>
      <c r="M303" s="399"/>
      <c r="N303" s="55"/>
      <c r="O303" s="55"/>
      <c r="P303" s="55"/>
      <c r="Q303" s="399"/>
      <c r="R303" s="399"/>
      <c r="S303" s="55"/>
      <c r="T303" s="55"/>
      <c r="U303" s="55"/>
      <c r="V303" s="399"/>
      <c r="W303" s="399"/>
      <c r="X303" s="55"/>
      <c r="Y303" s="55"/>
      <c r="Z303" s="55"/>
      <c r="AA303" s="399"/>
      <c r="AB303" s="399"/>
      <c r="AC303" s="55"/>
      <c r="AD303" s="55"/>
      <c r="AE303" s="55"/>
      <c r="AF303" s="55"/>
      <c r="AG303" s="55"/>
      <c r="AH303" s="55"/>
      <c r="AI303" s="55"/>
      <c r="AJ303" s="55"/>
      <c r="AK303" s="55"/>
    </row>
    <row r="304" spans="2:37" ht="15.75" customHeight="1">
      <c r="B304" s="55"/>
      <c r="C304" s="55"/>
      <c r="D304" s="55"/>
      <c r="E304" s="55"/>
      <c r="F304" s="55"/>
      <c r="G304" s="55"/>
      <c r="H304" s="399"/>
      <c r="I304" s="55"/>
      <c r="J304" s="55"/>
      <c r="K304" s="55"/>
      <c r="L304" s="399"/>
      <c r="M304" s="399"/>
      <c r="N304" s="55"/>
      <c r="O304" s="55"/>
      <c r="P304" s="55"/>
      <c r="Q304" s="399"/>
      <c r="R304" s="399"/>
      <c r="S304" s="55"/>
      <c r="T304" s="55"/>
      <c r="U304" s="55"/>
      <c r="V304" s="399"/>
      <c r="W304" s="399"/>
      <c r="X304" s="55"/>
      <c r="Y304" s="55"/>
      <c r="Z304" s="55"/>
      <c r="AA304" s="399"/>
      <c r="AB304" s="399"/>
      <c r="AC304" s="55"/>
      <c r="AD304" s="55"/>
      <c r="AE304" s="55"/>
      <c r="AF304" s="55"/>
      <c r="AG304" s="55"/>
      <c r="AH304" s="55"/>
      <c r="AI304" s="55"/>
      <c r="AJ304" s="55"/>
      <c r="AK304" s="55"/>
    </row>
    <row r="305" spans="2:37" ht="15.75" customHeight="1">
      <c r="B305" s="55"/>
      <c r="C305" s="55"/>
      <c r="D305" s="55"/>
      <c r="E305" s="55"/>
      <c r="F305" s="55"/>
      <c r="G305" s="55"/>
      <c r="H305" s="399"/>
      <c r="I305" s="55"/>
      <c r="J305" s="55"/>
      <c r="K305" s="55"/>
      <c r="L305" s="399"/>
      <c r="M305" s="399"/>
      <c r="N305" s="55"/>
      <c r="O305" s="55"/>
      <c r="P305" s="55"/>
      <c r="Q305" s="399"/>
      <c r="R305" s="399"/>
      <c r="S305" s="55"/>
      <c r="T305" s="55"/>
      <c r="U305" s="55"/>
      <c r="V305" s="399"/>
      <c r="W305" s="399"/>
      <c r="X305" s="55"/>
      <c r="Y305" s="55"/>
      <c r="Z305" s="55"/>
      <c r="AA305" s="399"/>
      <c r="AB305" s="399"/>
      <c r="AC305" s="55"/>
      <c r="AD305" s="55"/>
      <c r="AE305" s="55"/>
      <c r="AF305" s="55"/>
      <c r="AG305" s="55"/>
      <c r="AH305" s="55"/>
      <c r="AI305" s="55"/>
      <c r="AJ305" s="55"/>
      <c r="AK305" s="55"/>
    </row>
    <row r="306" spans="2:37" ht="15.75" customHeight="1">
      <c r="B306" s="55"/>
      <c r="C306" s="55"/>
      <c r="D306" s="55"/>
      <c r="E306" s="55"/>
      <c r="F306" s="55"/>
      <c r="G306" s="55"/>
      <c r="H306" s="399"/>
      <c r="I306" s="55"/>
      <c r="J306" s="55"/>
      <c r="K306" s="55"/>
      <c r="L306" s="399"/>
      <c r="M306" s="399"/>
      <c r="N306" s="55"/>
      <c r="O306" s="55"/>
      <c r="P306" s="55"/>
      <c r="Q306" s="399"/>
      <c r="R306" s="399"/>
      <c r="S306" s="55"/>
      <c r="T306" s="55"/>
      <c r="U306" s="55"/>
      <c r="V306" s="399"/>
      <c r="W306" s="399"/>
      <c r="X306" s="55"/>
      <c r="Y306" s="55"/>
      <c r="Z306" s="55"/>
      <c r="AA306" s="399"/>
      <c r="AB306" s="399"/>
      <c r="AC306" s="55"/>
      <c r="AD306" s="55"/>
      <c r="AE306" s="55"/>
      <c r="AF306" s="55"/>
      <c r="AG306" s="55"/>
      <c r="AH306" s="55"/>
      <c r="AI306" s="55"/>
      <c r="AJ306" s="55"/>
      <c r="AK306" s="55"/>
    </row>
    <row r="307" spans="2:37" ht="15.75" customHeight="1">
      <c r="B307" s="55"/>
      <c r="C307" s="55"/>
      <c r="D307" s="55"/>
      <c r="E307" s="55"/>
      <c r="F307" s="55"/>
      <c r="G307" s="55"/>
      <c r="H307" s="399"/>
      <c r="I307" s="55"/>
      <c r="J307" s="55"/>
      <c r="K307" s="55"/>
      <c r="L307" s="399"/>
      <c r="M307" s="399"/>
      <c r="N307" s="55"/>
      <c r="O307" s="55"/>
      <c r="P307" s="55"/>
      <c r="Q307" s="399"/>
      <c r="R307" s="399"/>
      <c r="S307" s="55"/>
      <c r="T307" s="55"/>
      <c r="U307" s="55"/>
      <c r="V307" s="399"/>
      <c r="W307" s="399"/>
      <c r="X307" s="55"/>
      <c r="Y307" s="55"/>
      <c r="Z307" s="55"/>
      <c r="AA307" s="399"/>
      <c r="AB307" s="399"/>
      <c r="AC307" s="55"/>
      <c r="AD307" s="55"/>
      <c r="AE307" s="55"/>
      <c r="AF307" s="55"/>
      <c r="AG307" s="55"/>
      <c r="AH307" s="55"/>
      <c r="AI307" s="55"/>
      <c r="AJ307" s="55"/>
      <c r="AK307" s="55"/>
    </row>
    <row r="308" spans="2:37" ht="15.75" customHeight="1">
      <c r="B308" s="55"/>
      <c r="C308" s="55"/>
      <c r="D308" s="55"/>
      <c r="E308" s="55"/>
      <c r="F308" s="55"/>
      <c r="G308" s="55"/>
      <c r="H308" s="399"/>
      <c r="I308" s="55"/>
      <c r="J308" s="55"/>
      <c r="K308" s="55"/>
      <c r="L308" s="399"/>
      <c r="M308" s="399"/>
      <c r="N308" s="55"/>
      <c r="O308" s="55"/>
      <c r="P308" s="55"/>
      <c r="Q308" s="399"/>
      <c r="R308" s="399"/>
      <c r="S308" s="55"/>
      <c r="T308" s="55"/>
      <c r="U308" s="55"/>
      <c r="V308" s="399"/>
      <c r="W308" s="399"/>
      <c r="X308" s="55"/>
      <c r="Y308" s="55"/>
      <c r="Z308" s="55"/>
      <c r="AA308" s="399"/>
      <c r="AB308" s="399"/>
      <c r="AC308" s="55"/>
      <c r="AD308" s="55"/>
      <c r="AE308" s="55"/>
      <c r="AF308" s="55"/>
      <c r="AG308" s="55"/>
      <c r="AH308" s="55"/>
      <c r="AI308" s="55"/>
      <c r="AJ308" s="55"/>
      <c r="AK308" s="55"/>
    </row>
    <row r="309" spans="2:37" ht="15.75" customHeight="1">
      <c r="B309" s="55"/>
      <c r="C309" s="55"/>
      <c r="D309" s="55"/>
      <c r="E309" s="55"/>
      <c r="F309" s="55"/>
      <c r="G309" s="55"/>
      <c r="H309" s="399"/>
      <c r="I309" s="55"/>
      <c r="J309" s="55"/>
      <c r="K309" s="55"/>
      <c r="L309" s="399"/>
      <c r="M309" s="399"/>
      <c r="N309" s="55"/>
      <c r="O309" s="55"/>
      <c r="P309" s="55"/>
      <c r="Q309" s="399"/>
      <c r="R309" s="399"/>
      <c r="S309" s="55"/>
      <c r="T309" s="55"/>
      <c r="U309" s="55"/>
      <c r="V309" s="399"/>
      <c r="W309" s="399"/>
      <c r="X309" s="55"/>
      <c r="Y309" s="55"/>
      <c r="Z309" s="55"/>
      <c r="AA309" s="399"/>
      <c r="AB309" s="399"/>
      <c r="AC309" s="55"/>
      <c r="AD309" s="55"/>
      <c r="AE309" s="55"/>
      <c r="AF309" s="55"/>
      <c r="AG309" s="55"/>
      <c r="AH309" s="55"/>
      <c r="AI309" s="55"/>
      <c r="AJ309" s="55"/>
      <c r="AK309" s="55"/>
    </row>
    <row r="310" spans="2:37" ht="15.75" customHeight="1">
      <c r="B310" s="55"/>
      <c r="C310" s="55"/>
      <c r="D310" s="55"/>
      <c r="E310" s="55"/>
      <c r="F310" s="55"/>
      <c r="G310" s="55"/>
      <c r="H310" s="399"/>
      <c r="I310" s="55"/>
      <c r="J310" s="55"/>
      <c r="K310" s="55"/>
      <c r="L310" s="399"/>
      <c r="M310" s="399"/>
      <c r="N310" s="55"/>
      <c r="O310" s="55"/>
      <c r="P310" s="55"/>
      <c r="Q310" s="399"/>
      <c r="R310" s="399"/>
      <c r="S310" s="55"/>
      <c r="T310" s="55"/>
      <c r="U310" s="55"/>
      <c r="V310" s="399"/>
      <c r="W310" s="399"/>
      <c r="X310" s="55"/>
      <c r="Y310" s="55"/>
      <c r="Z310" s="55"/>
      <c r="AA310" s="399"/>
      <c r="AB310" s="399"/>
      <c r="AC310" s="55"/>
      <c r="AD310" s="55"/>
      <c r="AE310" s="55"/>
      <c r="AF310" s="55"/>
      <c r="AG310" s="55"/>
      <c r="AH310" s="55"/>
      <c r="AI310" s="55"/>
      <c r="AJ310" s="55"/>
      <c r="AK310" s="55"/>
    </row>
    <row r="311" spans="2:37" ht="15.75" customHeight="1">
      <c r="B311" s="55"/>
      <c r="C311" s="55"/>
      <c r="D311" s="55"/>
      <c r="E311" s="55"/>
      <c r="F311" s="55"/>
      <c r="G311" s="55"/>
      <c r="H311" s="399"/>
      <c r="I311" s="55"/>
      <c r="J311" s="55"/>
      <c r="K311" s="55"/>
      <c r="L311" s="399"/>
      <c r="M311" s="399"/>
      <c r="N311" s="55"/>
      <c r="O311" s="55"/>
      <c r="P311" s="55"/>
      <c r="Q311" s="399"/>
      <c r="R311" s="399"/>
      <c r="S311" s="55"/>
      <c r="T311" s="55"/>
      <c r="U311" s="55"/>
      <c r="V311" s="399"/>
      <c r="W311" s="399"/>
      <c r="X311" s="55"/>
      <c r="Y311" s="55"/>
      <c r="Z311" s="55"/>
      <c r="AA311" s="399"/>
      <c r="AB311" s="399"/>
      <c r="AC311" s="55"/>
      <c r="AD311" s="55"/>
      <c r="AE311" s="55"/>
      <c r="AF311" s="55"/>
      <c r="AG311" s="55"/>
      <c r="AH311" s="55"/>
      <c r="AI311" s="55"/>
      <c r="AJ311" s="55"/>
      <c r="AK311" s="55"/>
    </row>
    <row r="312" spans="2:37" ht="15.75" customHeight="1">
      <c r="B312" s="55"/>
      <c r="C312" s="55"/>
      <c r="D312" s="55"/>
      <c r="E312" s="55"/>
      <c r="F312" s="55"/>
      <c r="G312" s="55"/>
      <c r="H312" s="399"/>
      <c r="I312" s="55"/>
      <c r="J312" s="55"/>
      <c r="K312" s="55"/>
      <c r="L312" s="399"/>
      <c r="M312" s="399"/>
      <c r="N312" s="55"/>
      <c r="O312" s="55"/>
      <c r="P312" s="55"/>
      <c r="Q312" s="399"/>
      <c r="R312" s="399"/>
      <c r="S312" s="55"/>
      <c r="T312" s="55"/>
      <c r="U312" s="55"/>
      <c r="V312" s="399"/>
      <c r="W312" s="399"/>
      <c r="X312" s="55"/>
      <c r="Y312" s="55"/>
      <c r="Z312" s="55"/>
      <c r="AA312" s="399"/>
      <c r="AB312" s="399"/>
      <c r="AC312" s="55"/>
      <c r="AD312" s="55"/>
      <c r="AE312" s="55"/>
      <c r="AF312" s="55"/>
      <c r="AG312" s="55"/>
      <c r="AH312" s="55"/>
      <c r="AI312" s="55"/>
      <c r="AJ312" s="55"/>
      <c r="AK312" s="55"/>
    </row>
    <row r="313" spans="2:37" ht="15.75" customHeight="1">
      <c r="B313" s="55"/>
      <c r="C313" s="55"/>
      <c r="D313" s="55"/>
      <c r="E313" s="55"/>
      <c r="F313" s="55"/>
      <c r="G313" s="55"/>
      <c r="H313" s="399"/>
      <c r="I313" s="55"/>
      <c r="J313" s="55"/>
      <c r="K313" s="55"/>
      <c r="L313" s="399"/>
      <c r="M313" s="399"/>
      <c r="N313" s="55"/>
      <c r="O313" s="55"/>
      <c r="P313" s="55"/>
      <c r="Q313" s="399"/>
      <c r="R313" s="399"/>
      <c r="S313" s="55"/>
      <c r="T313" s="55"/>
      <c r="U313" s="55"/>
      <c r="V313" s="399"/>
      <c r="W313" s="399"/>
      <c r="X313" s="55"/>
      <c r="Y313" s="55"/>
      <c r="Z313" s="55"/>
      <c r="AA313" s="399"/>
      <c r="AB313" s="399"/>
      <c r="AC313" s="55"/>
      <c r="AD313" s="55"/>
      <c r="AE313" s="55"/>
      <c r="AF313" s="55"/>
      <c r="AG313" s="55"/>
      <c r="AH313" s="55"/>
      <c r="AI313" s="55"/>
      <c r="AJ313" s="55"/>
      <c r="AK313" s="55"/>
    </row>
    <row r="314" spans="2:37" ht="15.75" customHeight="1">
      <c r="B314" s="55"/>
      <c r="C314" s="55"/>
      <c r="D314" s="55"/>
      <c r="E314" s="55"/>
      <c r="F314" s="55"/>
      <c r="G314" s="55"/>
      <c r="H314" s="399"/>
      <c r="I314" s="55"/>
      <c r="J314" s="55"/>
      <c r="K314" s="55"/>
      <c r="L314" s="399"/>
      <c r="M314" s="399"/>
      <c r="N314" s="55"/>
      <c r="O314" s="55"/>
      <c r="P314" s="55"/>
      <c r="Q314" s="399"/>
      <c r="R314" s="399"/>
      <c r="S314" s="55"/>
      <c r="T314" s="55"/>
      <c r="U314" s="55"/>
      <c r="V314" s="399"/>
      <c r="W314" s="399"/>
      <c r="X314" s="55"/>
      <c r="Y314" s="55"/>
      <c r="Z314" s="55"/>
      <c r="AA314" s="399"/>
      <c r="AB314" s="399"/>
      <c r="AC314" s="55"/>
      <c r="AD314" s="55"/>
      <c r="AE314" s="55"/>
      <c r="AF314" s="55"/>
      <c r="AG314" s="55"/>
      <c r="AH314" s="55"/>
      <c r="AI314" s="55"/>
      <c r="AJ314" s="55"/>
      <c r="AK314" s="55"/>
    </row>
    <row r="315" spans="2:37" ht="15.75" customHeight="1">
      <c r="B315" s="55"/>
      <c r="C315" s="55"/>
      <c r="D315" s="55"/>
      <c r="E315" s="55"/>
      <c r="F315" s="55"/>
      <c r="G315" s="55"/>
      <c r="H315" s="399"/>
      <c r="I315" s="55"/>
      <c r="J315" s="55"/>
      <c r="K315" s="55"/>
      <c r="L315" s="399"/>
      <c r="M315" s="399"/>
      <c r="N315" s="55"/>
      <c r="O315" s="55"/>
      <c r="P315" s="55"/>
      <c r="Q315" s="399"/>
      <c r="R315" s="399"/>
      <c r="S315" s="55"/>
      <c r="T315" s="55"/>
      <c r="U315" s="55"/>
      <c r="V315" s="399"/>
      <c r="W315" s="399"/>
      <c r="X315" s="55"/>
      <c r="Y315" s="55"/>
      <c r="Z315" s="55"/>
      <c r="AA315" s="399"/>
      <c r="AB315" s="399"/>
      <c r="AC315" s="55"/>
      <c r="AD315" s="55"/>
      <c r="AE315" s="55"/>
      <c r="AF315" s="55"/>
      <c r="AG315" s="55"/>
      <c r="AH315" s="55"/>
      <c r="AI315" s="55"/>
      <c r="AJ315" s="55"/>
      <c r="AK315" s="55"/>
    </row>
    <row r="316" spans="2:37" ht="15.75" customHeight="1">
      <c r="B316" s="55"/>
      <c r="C316" s="55"/>
      <c r="D316" s="55"/>
      <c r="E316" s="55"/>
      <c r="F316" s="55"/>
      <c r="G316" s="55"/>
      <c r="H316" s="399"/>
      <c r="I316" s="55"/>
      <c r="J316" s="55"/>
      <c r="K316" s="55"/>
      <c r="L316" s="399"/>
      <c r="M316" s="399"/>
      <c r="N316" s="55"/>
      <c r="O316" s="55"/>
      <c r="P316" s="55"/>
      <c r="Q316" s="399"/>
      <c r="R316" s="399"/>
      <c r="S316" s="55"/>
      <c r="T316" s="55"/>
      <c r="U316" s="55"/>
      <c r="V316" s="399"/>
      <c r="W316" s="399"/>
      <c r="X316" s="55"/>
      <c r="Y316" s="55"/>
      <c r="Z316" s="55"/>
      <c r="AA316" s="399"/>
      <c r="AB316" s="399"/>
      <c r="AC316" s="55"/>
      <c r="AD316" s="55"/>
      <c r="AE316" s="55"/>
      <c r="AF316" s="55"/>
      <c r="AG316" s="55"/>
      <c r="AH316" s="55"/>
      <c r="AI316" s="55"/>
      <c r="AJ316" s="55"/>
      <c r="AK316" s="55"/>
    </row>
    <row r="317" spans="2:37" ht="15.75" customHeight="1">
      <c r="B317" s="55"/>
      <c r="C317" s="55"/>
      <c r="D317" s="55"/>
      <c r="E317" s="55"/>
      <c r="F317" s="55"/>
      <c r="G317" s="55"/>
      <c r="H317" s="399"/>
      <c r="I317" s="55"/>
      <c r="J317" s="55"/>
      <c r="K317" s="55"/>
      <c r="L317" s="399"/>
      <c r="M317" s="399"/>
      <c r="N317" s="55"/>
      <c r="O317" s="55"/>
      <c r="P317" s="55"/>
      <c r="Q317" s="399"/>
      <c r="R317" s="399"/>
      <c r="S317" s="55"/>
      <c r="T317" s="55"/>
      <c r="U317" s="55"/>
      <c r="V317" s="399"/>
      <c r="W317" s="399"/>
      <c r="X317" s="55"/>
      <c r="Y317" s="55"/>
      <c r="Z317" s="55"/>
      <c r="AA317" s="399"/>
      <c r="AB317" s="399"/>
      <c r="AC317" s="55"/>
      <c r="AD317" s="55"/>
      <c r="AE317" s="55"/>
      <c r="AF317" s="55"/>
      <c r="AG317" s="55"/>
      <c r="AH317" s="55"/>
      <c r="AI317" s="55"/>
      <c r="AJ317" s="55"/>
      <c r="AK317" s="55"/>
    </row>
    <row r="318" spans="2:37" ht="15.75" customHeight="1">
      <c r="B318" s="55"/>
      <c r="C318" s="55"/>
      <c r="D318" s="55"/>
      <c r="E318" s="55"/>
      <c r="F318" s="55"/>
      <c r="G318" s="55"/>
      <c r="H318" s="399"/>
      <c r="I318" s="55"/>
      <c r="J318" s="55"/>
      <c r="K318" s="55"/>
      <c r="L318" s="399"/>
      <c r="M318" s="399"/>
      <c r="N318" s="55"/>
      <c r="O318" s="55"/>
      <c r="P318" s="55"/>
      <c r="Q318" s="399"/>
      <c r="R318" s="399"/>
      <c r="S318" s="55"/>
      <c r="T318" s="55"/>
      <c r="U318" s="55"/>
      <c r="V318" s="399"/>
      <c r="W318" s="399"/>
      <c r="X318" s="55"/>
      <c r="Y318" s="55"/>
      <c r="Z318" s="55"/>
      <c r="AA318" s="399"/>
      <c r="AB318" s="399"/>
      <c r="AC318" s="55"/>
      <c r="AD318" s="55"/>
      <c r="AE318" s="55"/>
      <c r="AF318" s="55"/>
      <c r="AG318" s="55"/>
      <c r="AH318" s="55"/>
      <c r="AI318" s="55"/>
      <c r="AJ318" s="55"/>
      <c r="AK318" s="55"/>
    </row>
    <row r="319" spans="2:37" ht="15.75" customHeight="1">
      <c r="B319" s="55"/>
      <c r="C319" s="55"/>
      <c r="D319" s="55"/>
      <c r="E319" s="55"/>
      <c r="F319" s="55"/>
      <c r="G319" s="55"/>
      <c r="H319" s="399"/>
      <c r="I319" s="55"/>
      <c r="J319" s="55"/>
      <c r="K319" s="55"/>
      <c r="L319" s="399"/>
      <c r="M319" s="399"/>
      <c r="N319" s="55"/>
      <c r="O319" s="55"/>
      <c r="P319" s="55"/>
      <c r="Q319" s="399"/>
      <c r="R319" s="399"/>
      <c r="S319" s="55"/>
      <c r="T319" s="55"/>
      <c r="U319" s="55"/>
      <c r="V319" s="399"/>
      <c r="W319" s="399"/>
      <c r="X319" s="55"/>
      <c r="Y319" s="55"/>
      <c r="Z319" s="55"/>
      <c r="AA319" s="399"/>
      <c r="AB319" s="399"/>
      <c r="AC319" s="55"/>
      <c r="AD319" s="55"/>
      <c r="AE319" s="55"/>
      <c r="AF319" s="55"/>
      <c r="AG319" s="55"/>
      <c r="AH319" s="55"/>
      <c r="AI319" s="55"/>
      <c r="AJ319" s="55"/>
      <c r="AK319" s="55"/>
    </row>
    <row r="320" spans="2:37" ht="15.75" customHeight="1">
      <c r="B320" s="55"/>
      <c r="C320" s="55"/>
      <c r="D320" s="55"/>
      <c r="E320" s="55"/>
      <c r="F320" s="55"/>
      <c r="G320" s="55"/>
      <c r="H320" s="399"/>
      <c r="I320" s="55"/>
      <c r="J320" s="55"/>
      <c r="K320" s="55"/>
      <c r="L320" s="399"/>
      <c r="M320" s="399"/>
      <c r="N320" s="55"/>
      <c r="O320" s="55"/>
      <c r="P320" s="55"/>
      <c r="Q320" s="399"/>
      <c r="R320" s="399"/>
      <c r="S320" s="55"/>
      <c r="T320" s="55"/>
      <c r="U320" s="55"/>
      <c r="V320" s="399"/>
      <c r="W320" s="399"/>
      <c r="X320" s="55"/>
      <c r="Y320" s="55"/>
      <c r="Z320" s="55"/>
      <c r="AA320" s="399"/>
      <c r="AB320" s="399"/>
      <c r="AC320" s="55"/>
      <c r="AD320" s="55"/>
      <c r="AE320" s="55"/>
      <c r="AF320" s="55"/>
      <c r="AG320" s="55"/>
      <c r="AH320" s="55"/>
      <c r="AI320" s="55"/>
      <c r="AJ320" s="55"/>
      <c r="AK320" s="55"/>
    </row>
    <row r="321" spans="2:37" ht="15.75" customHeight="1">
      <c r="B321" s="55"/>
      <c r="C321" s="55"/>
      <c r="D321" s="55"/>
      <c r="E321" s="55"/>
      <c r="F321" s="55"/>
      <c r="G321" s="55"/>
      <c r="H321" s="399"/>
      <c r="I321" s="55"/>
      <c r="J321" s="55"/>
      <c r="K321" s="55"/>
      <c r="L321" s="399"/>
      <c r="M321" s="399"/>
      <c r="N321" s="55"/>
      <c r="O321" s="55"/>
      <c r="P321" s="55"/>
      <c r="Q321" s="399"/>
      <c r="R321" s="399"/>
      <c r="S321" s="55"/>
      <c r="T321" s="55"/>
      <c r="U321" s="55"/>
      <c r="V321" s="399"/>
      <c r="W321" s="399"/>
      <c r="X321" s="55"/>
      <c r="Y321" s="55"/>
      <c r="Z321" s="55"/>
      <c r="AA321" s="399"/>
      <c r="AB321" s="399"/>
      <c r="AC321" s="55"/>
      <c r="AD321" s="55"/>
      <c r="AE321" s="55"/>
      <c r="AF321" s="55"/>
      <c r="AG321" s="55"/>
      <c r="AH321" s="55"/>
      <c r="AI321" s="55"/>
      <c r="AJ321" s="55"/>
      <c r="AK321" s="55"/>
    </row>
    <row r="322" spans="2:37" ht="15.75" customHeight="1">
      <c r="B322" s="55"/>
      <c r="C322" s="55"/>
      <c r="D322" s="55"/>
      <c r="E322" s="55"/>
      <c r="F322" s="55"/>
      <c r="G322" s="55"/>
      <c r="H322" s="399"/>
      <c r="I322" s="55"/>
      <c r="J322" s="55"/>
      <c r="K322" s="55"/>
      <c r="L322" s="399"/>
      <c r="M322" s="399"/>
      <c r="N322" s="55"/>
      <c r="O322" s="55"/>
      <c r="P322" s="55"/>
      <c r="Q322" s="399"/>
      <c r="R322" s="399"/>
      <c r="S322" s="55"/>
      <c r="T322" s="55"/>
      <c r="U322" s="55"/>
      <c r="V322" s="399"/>
      <c r="W322" s="399"/>
      <c r="X322" s="55"/>
      <c r="Y322" s="55"/>
      <c r="Z322" s="55"/>
      <c r="AA322" s="399"/>
      <c r="AB322" s="399"/>
      <c r="AC322" s="55"/>
      <c r="AD322" s="55"/>
      <c r="AE322" s="55"/>
      <c r="AF322" s="55"/>
      <c r="AG322" s="55"/>
      <c r="AH322" s="55"/>
      <c r="AI322" s="55"/>
      <c r="AJ322" s="55"/>
      <c r="AK322" s="55"/>
    </row>
    <row r="323" spans="2:37" ht="15.75" customHeight="1">
      <c r="B323" s="55"/>
      <c r="C323" s="55"/>
      <c r="D323" s="55"/>
      <c r="E323" s="55"/>
      <c r="F323" s="55"/>
      <c r="G323" s="55"/>
      <c r="H323" s="399"/>
      <c r="I323" s="55"/>
      <c r="J323" s="55"/>
      <c r="K323" s="55"/>
      <c r="L323" s="399"/>
      <c r="M323" s="399"/>
      <c r="N323" s="55"/>
      <c r="O323" s="55"/>
      <c r="P323" s="55"/>
      <c r="Q323" s="399"/>
      <c r="R323" s="399"/>
      <c r="S323" s="55"/>
      <c r="T323" s="55"/>
      <c r="U323" s="55"/>
      <c r="V323" s="399"/>
      <c r="W323" s="399"/>
      <c r="X323" s="55"/>
      <c r="Y323" s="55"/>
      <c r="Z323" s="55"/>
      <c r="AA323" s="399"/>
      <c r="AB323" s="399"/>
      <c r="AC323" s="55"/>
      <c r="AD323" s="55"/>
      <c r="AE323" s="55"/>
      <c r="AF323" s="55"/>
      <c r="AG323" s="55"/>
      <c r="AH323" s="55"/>
      <c r="AI323" s="55"/>
      <c r="AJ323" s="55"/>
      <c r="AK323" s="55"/>
    </row>
    <row r="324" spans="2:37" ht="15.75" customHeight="1">
      <c r="B324" s="55"/>
      <c r="C324" s="55"/>
      <c r="D324" s="55"/>
      <c r="E324" s="55"/>
      <c r="F324" s="55"/>
      <c r="G324" s="55"/>
      <c r="H324" s="399"/>
      <c r="I324" s="55"/>
      <c r="J324" s="55"/>
      <c r="K324" s="55"/>
      <c r="L324" s="399"/>
      <c r="M324" s="399"/>
      <c r="N324" s="55"/>
      <c r="O324" s="55"/>
      <c r="P324" s="55"/>
      <c r="Q324" s="399"/>
      <c r="R324" s="399"/>
      <c r="S324" s="55"/>
      <c r="T324" s="55"/>
      <c r="U324" s="55"/>
      <c r="V324" s="399"/>
      <c r="W324" s="399"/>
      <c r="X324" s="55"/>
      <c r="Y324" s="55"/>
      <c r="Z324" s="55"/>
      <c r="AA324" s="399"/>
      <c r="AB324" s="399"/>
      <c r="AC324" s="55"/>
      <c r="AD324" s="55"/>
      <c r="AE324" s="55"/>
      <c r="AF324" s="55"/>
      <c r="AG324" s="55"/>
      <c r="AH324" s="55"/>
      <c r="AI324" s="55"/>
      <c r="AJ324" s="55"/>
      <c r="AK324" s="55"/>
    </row>
    <row r="325" spans="2:37" ht="15.75" customHeight="1">
      <c r="B325" s="55"/>
      <c r="C325" s="55"/>
      <c r="D325" s="55"/>
      <c r="E325" s="55"/>
      <c r="F325" s="55"/>
      <c r="G325" s="55"/>
      <c r="H325" s="399"/>
      <c r="I325" s="55"/>
      <c r="J325" s="55"/>
      <c r="K325" s="55"/>
      <c r="L325" s="399"/>
      <c r="M325" s="399"/>
      <c r="N325" s="55"/>
      <c r="O325" s="55"/>
      <c r="P325" s="55"/>
      <c r="Q325" s="399"/>
      <c r="R325" s="399"/>
      <c r="S325" s="55"/>
      <c r="T325" s="55"/>
      <c r="U325" s="55"/>
      <c r="V325" s="399"/>
      <c r="W325" s="399"/>
      <c r="X325" s="55"/>
      <c r="Y325" s="55"/>
      <c r="Z325" s="55"/>
      <c r="AA325" s="399"/>
      <c r="AB325" s="399"/>
      <c r="AC325" s="55"/>
      <c r="AD325" s="55"/>
      <c r="AE325" s="55"/>
      <c r="AF325" s="55"/>
      <c r="AG325" s="55"/>
      <c r="AH325" s="55"/>
      <c r="AI325" s="55"/>
      <c r="AJ325" s="55"/>
      <c r="AK325" s="55"/>
    </row>
    <row r="326" spans="2:37" ht="15.75" customHeight="1">
      <c r="B326" s="55"/>
      <c r="C326" s="55"/>
      <c r="D326" s="55"/>
      <c r="E326" s="55"/>
      <c r="F326" s="55"/>
      <c r="G326" s="55"/>
      <c r="H326" s="399"/>
      <c r="I326" s="55"/>
      <c r="J326" s="55"/>
      <c r="K326" s="55"/>
      <c r="L326" s="399"/>
      <c r="M326" s="399"/>
      <c r="N326" s="55"/>
      <c r="O326" s="55"/>
      <c r="P326" s="55"/>
      <c r="Q326" s="399"/>
      <c r="R326" s="399"/>
      <c r="S326" s="55"/>
      <c r="T326" s="55"/>
      <c r="U326" s="55"/>
      <c r="V326" s="399"/>
      <c r="W326" s="399"/>
      <c r="X326" s="55"/>
      <c r="Y326" s="55"/>
      <c r="Z326" s="55"/>
      <c r="AA326" s="399"/>
      <c r="AB326" s="399"/>
      <c r="AC326" s="55"/>
      <c r="AD326" s="55"/>
      <c r="AE326" s="55"/>
      <c r="AF326" s="55"/>
      <c r="AG326" s="55"/>
      <c r="AH326" s="55"/>
      <c r="AI326" s="55"/>
      <c r="AJ326" s="55"/>
      <c r="AK326" s="55"/>
    </row>
    <row r="327" spans="2:37" ht="15.75" customHeight="1">
      <c r="B327" s="55"/>
      <c r="C327" s="55"/>
      <c r="D327" s="55"/>
      <c r="E327" s="55"/>
      <c r="F327" s="55"/>
      <c r="G327" s="55"/>
      <c r="H327" s="399"/>
      <c r="I327" s="55"/>
      <c r="J327" s="55"/>
      <c r="K327" s="55"/>
      <c r="L327" s="399"/>
      <c r="M327" s="399"/>
      <c r="N327" s="55"/>
      <c r="O327" s="55"/>
      <c r="P327" s="55"/>
      <c r="Q327" s="399"/>
      <c r="R327" s="399"/>
      <c r="S327" s="55"/>
      <c r="T327" s="55"/>
      <c r="U327" s="55"/>
      <c r="V327" s="399"/>
      <c r="W327" s="399"/>
      <c r="X327" s="55"/>
      <c r="Y327" s="55"/>
      <c r="Z327" s="55"/>
      <c r="AA327" s="399"/>
      <c r="AB327" s="399"/>
      <c r="AC327" s="55"/>
      <c r="AD327" s="55"/>
      <c r="AE327" s="55"/>
      <c r="AF327" s="55"/>
      <c r="AG327" s="55"/>
      <c r="AH327" s="55"/>
      <c r="AI327" s="55"/>
      <c r="AJ327" s="55"/>
      <c r="AK327" s="55"/>
    </row>
    <row r="328" spans="2:37" ht="15.75" customHeight="1">
      <c r="B328" s="55"/>
      <c r="C328" s="55"/>
      <c r="D328" s="55"/>
      <c r="E328" s="55"/>
      <c r="F328" s="55"/>
      <c r="G328" s="55"/>
      <c r="H328" s="399"/>
      <c r="I328" s="55"/>
      <c r="J328" s="55"/>
      <c r="K328" s="55"/>
      <c r="L328" s="399"/>
      <c r="M328" s="399"/>
      <c r="N328" s="55"/>
      <c r="O328" s="55"/>
      <c r="P328" s="55"/>
      <c r="Q328" s="399"/>
      <c r="R328" s="399"/>
      <c r="S328" s="55"/>
      <c r="T328" s="55"/>
      <c r="U328" s="55"/>
      <c r="V328" s="399"/>
      <c r="W328" s="399"/>
      <c r="X328" s="55"/>
      <c r="Y328" s="55"/>
      <c r="Z328" s="55"/>
      <c r="AA328" s="399"/>
      <c r="AB328" s="399"/>
      <c r="AC328" s="55"/>
      <c r="AD328" s="55"/>
      <c r="AE328" s="55"/>
      <c r="AF328" s="55"/>
      <c r="AG328" s="55"/>
      <c r="AH328" s="55"/>
      <c r="AI328" s="55"/>
      <c r="AJ328" s="55"/>
      <c r="AK328" s="55"/>
    </row>
    <row r="329" spans="2:37" ht="15.75" customHeight="1">
      <c r="B329" s="55"/>
      <c r="C329" s="55"/>
      <c r="D329" s="55"/>
      <c r="E329" s="55"/>
      <c r="F329" s="55"/>
      <c r="G329" s="55"/>
      <c r="H329" s="399"/>
      <c r="I329" s="55"/>
      <c r="J329" s="55"/>
      <c r="K329" s="55"/>
      <c r="L329" s="399"/>
      <c r="M329" s="399"/>
      <c r="N329" s="55"/>
      <c r="O329" s="55"/>
      <c r="P329" s="55"/>
      <c r="Q329" s="399"/>
      <c r="R329" s="399"/>
      <c r="S329" s="55"/>
      <c r="T329" s="55"/>
      <c r="U329" s="55"/>
      <c r="V329" s="399"/>
      <c r="W329" s="399"/>
      <c r="X329" s="55"/>
      <c r="Y329" s="55"/>
      <c r="Z329" s="55"/>
      <c r="AA329" s="399"/>
      <c r="AB329" s="399"/>
      <c r="AC329" s="55"/>
      <c r="AD329" s="55"/>
      <c r="AE329" s="55"/>
      <c r="AF329" s="55"/>
      <c r="AG329" s="55"/>
      <c r="AH329" s="55"/>
      <c r="AI329" s="55"/>
      <c r="AJ329" s="55"/>
      <c r="AK329" s="55"/>
    </row>
    <row r="330" spans="2:37" ht="15.75" customHeight="1">
      <c r="B330" s="55"/>
      <c r="C330" s="55"/>
      <c r="D330" s="55"/>
      <c r="E330" s="55"/>
      <c r="F330" s="55"/>
      <c r="G330" s="55"/>
      <c r="H330" s="399"/>
      <c r="I330" s="55"/>
      <c r="J330" s="55"/>
      <c r="K330" s="55"/>
      <c r="L330" s="399"/>
      <c r="M330" s="399"/>
      <c r="N330" s="55"/>
      <c r="O330" s="55"/>
      <c r="P330" s="55"/>
      <c r="Q330" s="399"/>
      <c r="R330" s="399"/>
      <c r="S330" s="55"/>
      <c r="T330" s="55"/>
      <c r="U330" s="55"/>
      <c r="V330" s="399"/>
      <c r="W330" s="399"/>
      <c r="X330" s="55"/>
      <c r="Y330" s="55"/>
      <c r="Z330" s="55"/>
      <c r="AA330" s="399"/>
      <c r="AB330" s="399"/>
      <c r="AC330" s="55"/>
      <c r="AD330" s="55"/>
      <c r="AE330" s="55"/>
      <c r="AF330" s="55"/>
      <c r="AG330" s="55"/>
      <c r="AH330" s="55"/>
      <c r="AI330" s="55"/>
      <c r="AJ330" s="55"/>
      <c r="AK330" s="55"/>
    </row>
    <row r="331" spans="2:37" ht="15.75" customHeight="1">
      <c r="B331" s="55"/>
      <c r="C331" s="55"/>
      <c r="D331" s="55"/>
      <c r="E331" s="55"/>
      <c r="F331" s="55"/>
      <c r="G331" s="55"/>
      <c r="H331" s="399"/>
      <c r="I331" s="55"/>
      <c r="J331" s="55"/>
      <c r="K331" s="55"/>
      <c r="L331" s="399"/>
      <c r="M331" s="399"/>
      <c r="N331" s="55"/>
      <c r="O331" s="55"/>
      <c r="P331" s="55"/>
      <c r="Q331" s="399"/>
      <c r="R331" s="399"/>
      <c r="S331" s="55"/>
      <c r="T331" s="55"/>
      <c r="U331" s="55"/>
      <c r="V331" s="399"/>
      <c r="W331" s="399"/>
      <c r="X331" s="55"/>
      <c r="Y331" s="55"/>
      <c r="Z331" s="55"/>
      <c r="AA331" s="399"/>
      <c r="AB331" s="399"/>
      <c r="AC331" s="55"/>
      <c r="AD331" s="55"/>
      <c r="AE331" s="55"/>
      <c r="AF331" s="55"/>
      <c r="AG331" s="55"/>
      <c r="AH331" s="55"/>
      <c r="AI331" s="55"/>
      <c r="AJ331" s="55"/>
      <c r="AK331" s="55"/>
    </row>
    <row r="332" spans="2:37" ht="15.75" customHeight="1">
      <c r="B332" s="55"/>
      <c r="C332" s="55"/>
      <c r="D332" s="55"/>
      <c r="E332" s="55"/>
      <c r="F332" s="55"/>
      <c r="G332" s="55"/>
      <c r="H332" s="399"/>
      <c r="I332" s="55"/>
      <c r="J332" s="55"/>
      <c r="K332" s="55"/>
      <c r="L332" s="399"/>
      <c r="M332" s="399"/>
      <c r="N332" s="55"/>
      <c r="O332" s="55"/>
      <c r="P332" s="55"/>
      <c r="Q332" s="399"/>
      <c r="R332" s="399"/>
      <c r="S332" s="55"/>
      <c r="T332" s="55"/>
      <c r="U332" s="55"/>
      <c r="V332" s="399"/>
      <c r="W332" s="399"/>
      <c r="X332" s="55"/>
      <c r="Y332" s="55"/>
      <c r="Z332" s="55"/>
      <c r="AA332" s="399"/>
      <c r="AB332" s="399"/>
      <c r="AC332" s="55"/>
      <c r="AD332" s="55"/>
      <c r="AE332" s="55"/>
      <c r="AF332" s="55"/>
      <c r="AG332" s="55"/>
      <c r="AH332" s="55"/>
      <c r="AI332" s="55"/>
      <c r="AJ332" s="55"/>
      <c r="AK332" s="55"/>
    </row>
    <row r="333" spans="2:37" ht="15.75" customHeight="1">
      <c r="B333" s="55"/>
      <c r="C333" s="55"/>
      <c r="D333" s="55"/>
      <c r="E333" s="55"/>
      <c r="F333" s="55"/>
      <c r="G333" s="55"/>
      <c r="H333" s="399"/>
      <c r="I333" s="55"/>
      <c r="J333" s="55"/>
      <c r="K333" s="55"/>
      <c r="L333" s="399"/>
      <c r="M333" s="399"/>
      <c r="N333" s="55"/>
      <c r="O333" s="55"/>
      <c r="P333" s="55"/>
      <c r="Q333" s="399"/>
      <c r="R333" s="399"/>
      <c r="S333" s="55"/>
      <c r="T333" s="55"/>
      <c r="U333" s="55"/>
      <c r="V333" s="399"/>
      <c r="W333" s="399"/>
      <c r="X333" s="55"/>
      <c r="Y333" s="55"/>
      <c r="Z333" s="55"/>
      <c r="AA333" s="399"/>
      <c r="AB333" s="399"/>
      <c r="AC333" s="55"/>
      <c r="AD333" s="55"/>
      <c r="AE333" s="55"/>
      <c r="AF333" s="55"/>
      <c r="AG333" s="55"/>
      <c r="AH333" s="55"/>
      <c r="AI333" s="55"/>
      <c r="AJ333" s="55"/>
      <c r="AK333" s="55"/>
    </row>
    <row r="334" spans="2:37" ht="15.75" customHeight="1">
      <c r="B334" s="55"/>
      <c r="C334" s="55"/>
      <c r="D334" s="55"/>
      <c r="E334" s="55"/>
      <c r="F334" s="55"/>
      <c r="G334" s="55"/>
      <c r="H334" s="399"/>
      <c r="I334" s="55"/>
      <c r="J334" s="55"/>
      <c r="K334" s="55"/>
      <c r="L334" s="399"/>
      <c r="M334" s="399"/>
      <c r="N334" s="55"/>
      <c r="O334" s="55"/>
      <c r="P334" s="55"/>
      <c r="Q334" s="399"/>
      <c r="R334" s="399"/>
      <c r="S334" s="55"/>
      <c r="T334" s="55"/>
      <c r="U334" s="55"/>
      <c r="V334" s="399"/>
      <c r="W334" s="399"/>
      <c r="X334" s="55"/>
      <c r="Y334" s="55"/>
      <c r="Z334" s="55"/>
      <c r="AA334" s="399"/>
      <c r="AB334" s="399"/>
      <c r="AC334" s="55"/>
      <c r="AD334" s="55"/>
      <c r="AE334" s="55"/>
      <c r="AF334" s="55"/>
      <c r="AG334" s="55"/>
      <c r="AH334" s="55"/>
      <c r="AI334" s="55"/>
      <c r="AJ334" s="55"/>
      <c r="AK334" s="55"/>
    </row>
    <row r="335" spans="2:37" ht="15.75" customHeight="1">
      <c r="B335" s="55"/>
      <c r="C335" s="55"/>
      <c r="D335" s="55"/>
      <c r="E335" s="55"/>
      <c r="F335" s="55"/>
      <c r="G335" s="55"/>
      <c r="H335" s="399"/>
      <c r="I335" s="55"/>
      <c r="J335" s="55"/>
      <c r="K335" s="55"/>
      <c r="L335" s="399"/>
      <c r="M335" s="399"/>
      <c r="N335" s="55"/>
      <c r="O335" s="55"/>
      <c r="P335" s="55"/>
      <c r="Q335" s="399"/>
      <c r="R335" s="399"/>
      <c r="S335" s="55"/>
      <c r="T335" s="55"/>
      <c r="U335" s="55"/>
      <c r="V335" s="399"/>
      <c r="W335" s="399"/>
      <c r="X335" s="55"/>
      <c r="Y335" s="55"/>
      <c r="Z335" s="55"/>
      <c r="AA335" s="399"/>
      <c r="AB335" s="399"/>
      <c r="AC335" s="55"/>
      <c r="AD335" s="55"/>
      <c r="AE335" s="55"/>
      <c r="AF335" s="55"/>
      <c r="AG335" s="55"/>
      <c r="AH335" s="55"/>
      <c r="AI335" s="55"/>
      <c r="AJ335" s="55"/>
      <c r="AK335" s="55"/>
    </row>
    <row r="336" spans="2:37" ht="15.75" customHeight="1">
      <c r="B336" s="55"/>
      <c r="C336" s="55"/>
      <c r="D336" s="55"/>
      <c r="E336" s="55"/>
      <c r="F336" s="55"/>
      <c r="G336" s="55"/>
      <c r="H336" s="399"/>
      <c r="I336" s="55"/>
      <c r="J336" s="55"/>
      <c r="K336" s="55"/>
      <c r="L336" s="399"/>
      <c r="M336" s="399"/>
      <c r="N336" s="55"/>
      <c r="O336" s="55"/>
      <c r="P336" s="55"/>
      <c r="Q336" s="399"/>
      <c r="R336" s="399"/>
      <c r="S336" s="55"/>
      <c r="T336" s="55"/>
      <c r="U336" s="55"/>
      <c r="V336" s="399"/>
      <c r="W336" s="399"/>
      <c r="X336" s="55"/>
      <c r="Y336" s="55"/>
      <c r="Z336" s="55"/>
      <c r="AA336" s="399"/>
      <c r="AB336" s="399"/>
      <c r="AC336" s="55"/>
      <c r="AD336" s="55"/>
      <c r="AE336" s="55"/>
      <c r="AF336" s="55"/>
      <c r="AG336" s="55"/>
      <c r="AH336" s="55"/>
      <c r="AI336" s="55"/>
      <c r="AJ336" s="55"/>
      <c r="AK336" s="55"/>
    </row>
    <row r="337" spans="2:37" ht="15.75" customHeight="1">
      <c r="B337" s="55"/>
      <c r="C337" s="55"/>
      <c r="D337" s="55"/>
      <c r="E337" s="55"/>
      <c r="F337" s="55"/>
      <c r="G337" s="55"/>
      <c r="H337" s="399"/>
      <c r="I337" s="55"/>
      <c r="J337" s="55"/>
      <c r="K337" s="55"/>
      <c r="L337" s="399"/>
      <c r="M337" s="399"/>
      <c r="N337" s="55"/>
      <c r="O337" s="55"/>
      <c r="P337" s="55"/>
      <c r="Q337" s="399"/>
      <c r="R337" s="399"/>
      <c r="S337" s="55"/>
      <c r="T337" s="55"/>
      <c r="U337" s="55"/>
      <c r="V337" s="399"/>
      <c r="W337" s="399"/>
      <c r="X337" s="55"/>
      <c r="Y337" s="55"/>
      <c r="Z337" s="55"/>
      <c r="AA337" s="399"/>
      <c r="AB337" s="399"/>
      <c r="AC337" s="55"/>
      <c r="AD337" s="55"/>
      <c r="AE337" s="55"/>
      <c r="AF337" s="55"/>
      <c r="AG337" s="55"/>
      <c r="AH337" s="55"/>
      <c r="AI337" s="55"/>
      <c r="AJ337" s="55"/>
      <c r="AK337" s="55"/>
    </row>
    <row r="338" spans="2:37" ht="15.75" customHeight="1">
      <c r="B338" s="55"/>
      <c r="C338" s="55"/>
      <c r="D338" s="55"/>
      <c r="E338" s="55"/>
      <c r="F338" s="55"/>
      <c r="G338" s="55"/>
      <c r="H338" s="399"/>
      <c r="I338" s="55"/>
      <c r="J338" s="55"/>
      <c r="K338" s="55"/>
      <c r="L338" s="399"/>
      <c r="M338" s="399"/>
      <c r="N338" s="55"/>
      <c r="O338" s="55"/>
      <c r="P338" s="55"/>
      <c r="Q338" s="399"/>
      <c r="R338" s="399"/>
      <c r="S338" s="55"/>
      <c r="T338" s="55"/>
      <c r="U338" s="55"/>
      <c r="V338" s="399"/>
      <c r="W338" s="399"/>
      <c r="X338" s="55"/>
      <c r="Y338" s="55"/>
      <c r="Z338" s="55"/>
      <c r="AA338" s="399"/>
      <c r="AB338" s="399"/>
      <c r="AC338" s="55"/>
      <c r="AD338" s="55"/>
      <c r="AE338" s="55"/>
      <c r="AF338" s="55"/>
      <c r="AG338" s="55"/>
      <c r="AH338" s="55"/>
      <c r="AI338" s="55"/>
      <c r="AJ338" s="55"/>
      <c r="AK338" s="55"/>
    </row>
    <row r="339" spans="2:37" ht="15.75" customHeight="1">
      <c r="B339" s="55"/>
      <c r="C339" s="55"/>
      <c r="D339" s="55"/>
      <c r="E339" s="55"/>
      <c r="F339" s="55"/>
      <c r="G339" s="55"/>
      <c r="H339" s="399"/>
      <c r="I339" s="55"/>
      <c r="J339" s="55"/>
      <c r="K339" s="55"/>
      <c r="L339" s="399"/>
      <c r="M339" s="399"/>
      <c r="N339" s="55"/>
      <c r="O339" s="55"/>
      <c r="P339" s="55"/>
      <c r="Q339" s="399"/>
      <c r="R339" s="399"/>
      <c r="S339" s="55"/>
      <c r="T339" s="55"/>
      <c r="U339" s="55"/>
      <c r="V339" s="399"/>
      <c r="W339" s="399"/>
      <c r="X339" s="55"/>
      <c r="Y339" s="55"/>
      <c r="Z339" s="55"/>
      <c r="AA339" s="399"/>
      <c r="AB339" s="399"/>
      <c r="AC339" s="55"/>
      <c r="AD339" s="55"/>
      <c r="AE339" s="55"/>
      <c r="AF339" s="55"/>
      <c r="AG339" s="55"/>
      <c r="AH339" s="55"/>
      <c r="AI339" s="55"/>
      <c r="AJ339" s="55"/>
      <c r="AK339" s="55"/>
    </row>
    <row r="340" spans="2:37" ht="15.75" customHeight="1">
      <c r="B340" s="55"/>
      <c r="C340" s="55"/>
      <c r="D340" s="55"/>
      <c r="E340" s="55"/>
      <c r="F340" s="55"/>
      <c r="G340" s="55"/>
      <c r="H340" s="399"/>
      <c r="I340" s="55"/>
      <c r="J340" s="55"/>
      <c r="K340" s="55"/>
      <c r="L340" s="399"/>
      <c r="M340" s="399"/>
      <c r="N340" s="55"/>
      <c r="O340" s="55"/>
      <c r="P340" s="55"/>
      <c r="Q340" s="399"/>
      <c r="R340" s="399"/>
      <c r="S340" s="55"/>
      <c r="T340" s="55"/>
      <c r="U340" s="55"/>
      <c r="V340" s="399"/>
      <c r="W340" s="399"/>
      <c r="X340" s="55"/>
      <c r="Y340" s="55"/>
      <c r="Z340" s="55"/>
      <c r="AA340" s="399"/>
      <c r="AB340" s="399"/>
      <c r="AC340" s="55"/>
      <c r="AD340" s="55"/>
      <c r="AE340" s="55"/>
      <c r="AF340" s="55"/>
      <c r="AG340" s="55"/>
      <c r="AH340" s="55"/>
      <c r="AI340" s="55"/>
      <c r="AJ340" s="55"/>
      <c r="AK340" s="55"/>
    </row>
    <row r="341" spans="2:37" ht="15.75" customHeight="1">
      <c r="B341" s="55"/>
      <c r="C341" s="55"/>
      <c r="D341" s="55"/>
      <c r="E341" s="55"/>
      <c r="F341" s="55"/>
      <c r="G341" s="55"/>
      <c r="H341" s="399"/>
      <c r="I341" s="55"/>
      <c r="J341" s="55"/>
      <c r="K341" s="55"/>
      <c r="L341" s="399"/>
      <c r="M341" s="399"/>
      <c r="N341" s="55"/>
      <c r="O341" s="55"/>
      <c r="P341" s="55"/>
      <c r="Q341" s="399"/>
      <c r="R341" s="399"/>
      <c r="S341" s="55"/>
      <c r="T341" s="55"/>
      <c r="U341" s="55"/>
      <c r="V341" s="399"/>
      <c r="W341" s="399"/>
      <c r="X341" s="55"/>
      <c r="Y341" s="55"/>
      <c r="Z341" s="55"/>
      <c r="AA341" s="399"/>
      <c r="AB341" s="399"/>
      <c r="AC341" s="55"/>
      <c r="AD341" s="55"/>
      <c r="AE341" s="55"/>
      <c r="AF341" s="55"/>
      <c r="AG341" s="55"/>
      <c r="AH341" s="55"/>
      <c r="AI341" s="55"/>
      <c r="AJ341" s="55"/>
      <c r="AK341" s="55"/>
    </row>
    <row r="342" spans="2:37" ht="15.75" customHeight="1">
      <c r="B342" s="55"/>
      <c r="C342" s="55"/>
      <c r="D342" s="55"/>
      <c r="E342" s="55"/>
      <c r="F342" s="55"/>
      <c r="G342" s="55"/>
      <c r="H342" s="399"/>
      <c r="I342" s="55"/>
      <c r="J342" s="55"/>
      <c r="K342" s="55"/>
      <c r="L342" s="399"/>
      <c r="M342" s="399"/>
      <c r="N342" s="55"/>
      <c r="O342" s="55"/>
      <c r="P342" s="55"/>
      <c r="Q342" s="399"/>
      <c r="R342" s="399"/>
      <c r="S342" s="55"/>
      <c r="T342" s="55"/>
      <c r="U342" s="55"/>
      <c r="V342" s="399"/>
      <c r="W342" s="399"/>
      <c r="X342" s="55"/>
      <c r="Y342" s="55"/>
      <c r="Z342" s="55"/>
      <c r="AA342" s="399"/>
      <c r="AB342" s="399"/>
      <c r="AC342" s="55"/>
      <c r="AD342" s="55"/>
      <c r="AE342" s="55"/>
      <c r="AF342" s="55"/>
      <c r="AG342" s="55"/>
      <c r="AH342" s="55"/>
      <c r="AI342" s="55"/>
      <c r="AJ342" s="55"/>
      <c r="AK342" s="55"/>
    </row>
    <row r="343" spans="2:37" ht="15.75" customHeight="1">
      <c r="B343" s="55"/>
      <c r="C343" s="55"/>
      <c r="D343" s="55"/>
      <c r="E343" s="55"/>
      <c r="F343" s="55"/>
      <c r="G343" s="55"/>
      <c r="H343" s="399"/>
      <c r="I343" s="55"/>
      <c r="J343" s="55"/>
      <c r="K343" s="55"/>
      <c r="L343" s="399"/>
      <c r="M343" s="399"/>
      <c r="N343" s="55"/>
      <c r="O343" s="55"/>
      <c r="P343" s="55"/>
      <c r="Q343" s="399"/>
      <c r="R343" s="399"/>
      <c r="S343" s="55"/>
      <c r="T343" s="55"/>
      <c r="U343" s="55"/>
      <c r="V343" s="399"/>
      <c r="W343" s="399"/>
      <c r="X343" s="55"/>
      <c r="Y343" s="55"/>
      <c r="Z343" s="55"/>
      <c r="AA343" s="399"/>
      <c r="AB343" s="399"/>
      <c r="AC343" s="55"/>
      <c r="AD343" s="55"/>
      <c r="AE343" s="55"/>
      <c r="AF343" s="55"/>
      <c r="AG343" s="55"/>
      <c r="AH343" s="55"/>
      <c r="AI343" s="55"/>
      <c r="AJ343" s="55"/>
      <c r="AK343" s="55"/>
    </row>
    <row r="344" spans="2:37" ht="15.75" customHeight="1">
      <c r="B344" s="55"/>
      <c r="C344" s="55"/>
      <c r="D344" s="55"/>
      <c r="E344" s="55"/>
      <c r="F344" s="55"/>
      <c r="G344" s="55"/>
      <c r="H344" s="399"/>
      <c r="I344" s="55"/>
      <c r="J344" s="55"/>
      <c r="K344" s="55"/>
      <c r="L344" s="399"/>
      <c r="M344" s="399"/>
      <c r="N344" s="55"/>
      <c r="O344" s="55"/>
      <c r="P344" s="55"/>
      <c r="Q344" s="399"/>
      <c r="R344" s="399"/>
      <c r="S344" s="55"/>
      <c r="T344" s="55"/>
      <c r="U344" s="55"/>
      <c r="V344" s="399"/>
      <c r="W344" s="399"/>
      <c r="X344" s="55"/>
      <c r="Y344" s="55"/>
      <c r="Z344" s="55"/>
      <c r="AA344" s="399"/>
      <c r="AB344" s="399"/>
      <c r="AC344" s="55"/>
      <c r="AD344" s="55"/>
      <c r="AE344" s="55"/>
      <c r="AF344" s="55"/>
      <c r="AG344" s="55"/>
      <c r="AH344" s="55"/>
      <c r="AI344" s="55"/>
      <c r="AJ344" s="55"/>
      <c r="AK344" s="55"/>
    </row>
    <row r="345" spans="2:37" ht="15.75" customHeight="1">
      <c r="B345" s="55"/>
      <c r="C345" s="55"/>
      <c r="D345" s="55"/>
      <c r="E345" s="55"/>
      <c r="F345" s="55"/>
      <c r="G345" s="55"/>
      <c r="H345" s="399"/>
      <c r="I345" s="55"/>
      <c r="J345" s="55"/>
      <c r="K345" s="55"/>
      <c r="L345" s="399"/>
      <c r="M345" s="399"/>
      <c r="N345" s="55"/>
      <c r="O345" s="55"/>
      <c r="P345" s="55"/>
      <c r="Q345" s="399"/>
      <c r="R345" s="399"/>
      <c r="S345" s="55"/>
      <c r="T345" s="55"/>
      <c r="U345" s="55"/>
      <c r="V345" s="399"/>
      <c r="W345" s="399"/>
      <c r="X345" s="55"/>
      <c r="Y345" s="55"/>
      <c r="Z345" s="55"/>
      <c r="AA345" s="399"/>
      <c r="AB345" s="399"/>
      <c r="AC345" s="55"/>
      <c r="AD345" s="55"/>
      <c r="AE345" s="55"/>
      <c r="AF345" s="55"/>
      <c r="AG345" s="55"/>
      <c r="AH345" s="55"/>
      <c r="AI345" s="55"/>
      <c r="AJ345" s="55"/>
      <c r="AK345" s="55"/>
    </row>
    <row r="346" spans="2:37" ht="15.75" customHeight="1">
      <c r="B346" s="55"/>
      <c r="C346" s="55"/>
      <c r="D346" s="55"/>
      <c r="E346" s="55"/>
      <c r="F346" s="55"/>
      <c r="G346" s="55"/>
      <c r="H346" s="399"/>
      <c r="I346" s="55"/>
      <c r="J346" s="55"/>
      <c r="K346" s="55"/>
      <c r="L346" s="399"/>
      <c r="M346" s="399"/>
      <c r="N346" s="55"/>
      <c r="O346" s="55"/>
      <c r="P346" s="55"/>
      <c r="Q346" s="399"/>
      <c r="R346" s="399"/>
      <c r="S346" s="55"/>
      <c r="T346" s="55"/>
      <c r="U346" s="55"/>
      <c r="V346" s="399"/>
      <c r="W346" s="399"/>
      <c r="X346" s="55"/>
      <c r="Y346" s="55"/>
      <c r="Z346" s="55"/>
      <c r="AA346" s="399"/>
      <c r="AB346" s="399"/>
      <c r="AC346" s="55"/>
      <c r="AD346" s="55"/>
      <c r="AE346" s="55"/>
      <c r="AF346" s="55"/>
      <c r="AG346" s="55"/>
      <c r="AH346" s="55"/>
      <c r="AI346" s="55"/>
      <c r="AJ346" s="55"/>
      <c r="AK346" s="55"/>
    </row>
    <row r="347" spans="2:37" ht="15.75" customHeight="1">
      <c r="B347" s="55"/>
      <c r="C347" s="55"/>
      <c r="D347" s="55"/>
      <c r="E347" s="55"/>
      <c r="F347" s="55"/>
      <c r="G347" s="55"/>
      <c r="H347" s="399"/>
      <c r="I347" s="55"/>
      <c r="J347" s="55"/>
      <c r="K347" s="55"/>
      <c r="L347" s="399"/>
      <c r="M347" s="399"/>
      <c r="N347" s="55"/>
      <c r="O347" s="55"/>
      <c r="P347" s="55"/>
      <c r="Q347" s="399"/>
      <c r="R347" s="399"/>
      <c r="S347" s="55"/>
      <c r="T347" s="55"/>
      <c r="U347" s="55"/>
      <c r="V347" s="399"/>
      <c r="W347" s="399"/>
      <c r="X347" s="55"/>
      <c r="Y347" s="55"/>
      <c r="Z347" s="55"/>
      <c r="AA347" s="399"/>
      <c r="AB347" s="399"/>
      <c r="AC347" s="55"/>
      <c r="AD347" s="55"/>
      <c r="AE347" s="55"/>
      <c r="AF347" s="55"/>
      <c r="AG347" s="55"/>
      <c r="AH347" s="55"/>
      <c r="AI347" s="55"/>
      <c r="AJ347" s="55"/>
      <c r="AK347" s="55"/>
    </row>
    <row r="348" spans="2:37" ht="15.75" customHeight="1">
      <c r="B348" s="55"/>
      <c r="C348" s="55"/>
      <c r="D348" s="55"/>
      <c r="E348" s="55"/>
      <c r="F348" s="55"/>
      <c r="G348" s="55"/>
      <c r="H348" s="399"/>
      <c r="I348" s="55"/>
      <c r="J348" s="55"/>
      <c r="K348" s="55"/>
      <c r="L348" s="399"/>
      <c r="M348" s="399"/>
      <c r="N348" s="55"/>
      <c r="O348" s="55"/>
      <c r="P348" s="55"/>
      <c r="Q348" s="399"/>
      <c r="R348" s="399"/>
      <c r="S348" s="55"/>
      <c r="T348" s="55"/>
      <c r="U348" s="55"/>
      <c r="V348" s="399"/>
      <c r="W348" s="399"/>
      <c r="X348" s="55"/>
      <c r="Y348" s="55"/>
      <c r="Z348" s="55"/>
      <c r="AA348" s="399"/>
      <c r="AB348" s="399"/>
      <c r="AC348" s="55"/>
      <c r="AD348" s="55"/>
      <c r="AE348" s="55"/>
      <c r="AF348" s="55"/>
      <c r="AG348" s="55"/>
      <c r="AH348" s="55"/>
      <c r="AI348" s="55"/>
      <c r="AJ348" s="55"/>
      <c r="AK348" s="55"/>
    </row>
    <row r="349" spans="2:37" ht="15.75" customHeight="1">
      <c r="B349" s="55"/>
      <c r="C349" s="55"/>
      <c r="D349" s="55"/>
      <c r="E349" s="55"/>
      <c r="F349" s="55"/>
      <c r="G349" s="55"/>
      <c r="H349" s="399"/>
      <c r="I349" s="55"/>
      <c r="J349" s="55"/>
      <c r="K349" s="55"/>
      <c r="L349" s="399"/>
      <c r="M349" s="399"/>
      <c r="N349" s="55"/>
      <c r="O349" s="55"/>
      <c r="P349" s="55"/>
      <c r="Q349" s="399"/>
      <c r="R349" s="399"/>
      <c r="S349" s="55"/>
      <c r="T349" s="55"/>
      <c r="U349" s="55"/>
      <c r="V349" s="399"/>
      <c r="W349" s="399"/>
      <c r="X349" s="55"/>
      <c r="Y349" s="55"/>
      <c r="Z349" s="55"/>
      <c r="AA349" s="399"/>
      <c r="AB349" s="399"/>
      <c r="AC349" s="55"/>
      <c r="AD349" s="55"/>
      <c r="AE349" s="55"/>
      <c r="AF349" s="55"/>
      <c r="AG349" s="55"/>
      <c r="AH349" s="55"/>
      <c r="AI349" s="55"/>
      <c r="AJ349" s="55"/>
      <c r="AK349" s="55"/>
    </row>
    <row r="350" spans="2:37" ht="15.75" customHeight="1">
      <c r="B350" s="55"/>
      <c r="C350" s="55"/>
      <c r="D350" s="55"/>
      <c r="E350" s="55"/>
      <c r="F350" s="55"/>
      <c r="G350" s="55"/>
      <c r="H350" s="399"/>
      <c r="I350" s="55"/>
      <c r="J350" s="55"/>
      <c r="K350" s="55"/>
      <c r="L350" s="399"/>
      <c r="M350" s="399"/>
      <c r="N350" s="55"/>
      <c r="O350" s="55"/>
      <c r="P350" s="55"/>
      <c r="Q350" s="399"/>
      <c r="R350" s="399"/>
      <c r="S350" s="55"/>
      <c r="T350" s="55"/>
      <c r="U350" s="55"/>
      <c r="V350" s="399"/>
      <c r="W350" s="399"/>
      <c r="X350" s="55"/>
      <c r="Y350" s="55"/>
      <c r="Z350" s="55"/>
      <c r="AA350" s="399"/>
      <c r="AB350" s="399"/>
      <c r="AC350" s="55"/>
      <c r="AD350" s="55"/>
      <c r="AE350" s="55"/>
      <c r="AF350" s="55"/>
      <c r="AG350" s="55"/>
      <c r="AH350" s="55"/>
      <c r="AI350" s="55"/>
      <c r="AJ350" s="55"/>
      <c r="AK350" s="55"/>
    </row>
    <row r="351" spans="2:37" ht="15.75" customHeight="1">
      <c r="B351" s="55"/>
      <c r="C351" s="55"/>
      <c r="D351" s="55"/>
      <c r="E351" s="55"/>
      <c r="F351" s="55"/>
      <c r="G351" s="55"/>
      <c r="H351" s="399"/>
      <c r="I351" s="55"/>
      <c r="J351" s="55"/>
      <c r="K351" s="55"/>
      <c r="L351" s="399"/>
      <c r="M351" s="399"/>
      <c r="N351" s="55"/>
      <c r="O351" s="55"/>
      <c r="P351" s="55"/>
      <c r="Q351" s="399"/>
      <c r="R351" s="399"/>
      <c r="S351" s="55"/>
      <c r="T351" s="55"/>
      <c r="U351" s="55"/>
      <c r="V351" s="399"/>
      <c r="W351" s="399"/>
      <c r="X351" s="55"/>
      <c r="Y351" s="55"/>
      <c r="Z351" s="55"/>
      <c r="AA351" s="399"/>
      <c r="AB351" s="399"/>
      <c r="AC351" s="55"/>
      <c r="AD351" s="55"/>
      <c r="AE351" s="55"/>
      <c r="AF351" s="55"/>
      <c r="AG351" s="55"/>
      <c r="AH351" s="55"/>
      <c r="AI351" s="55"/>
      <c r="AJ351" s="55"/>
      <c r="AK351" s="55"/>
    </row>
    <row r="352" spans="2:37" ht="15.75" customHeight="1">
      <c r="B352" s="55"/>
      <c r="C352" s="55"/>
      <c r="D352" s="55"/>
      <c r="E352" s="55"/>
      <c r="F352" s="55"/>
      <c r="G352" s="55"/>
      <c r="H352" s="399"/>
      <c r="I352" s="55"/>
      <c r="J352" s="55"/>
      <c r="K352" s="55"/>
      <c r="L352" s="399"/>
      <c r="M352" s="399"/>
      <c r="N352" s="55"/>
      <c r="O352" s="55"/>
      <c r="P352" s="55"/>
      <c r="Q352" s="399"/>
      <c r="R352" s="399"/>
      <c r="S352" s="55"/>
      <c r="T352" s="55"/>
      <c r="U352" s="55"/>
      <c r="V352" s="399"/>
      <c r="W352" s="399"/>
      <c r="X352" s="55"/>
      <c r="Y352" s="55"/>
      <c r="Z352" s="55"/>
      <c r="AA352" s="399"/>
      <c r="AB352" s="399"/>
      <c r="AC352" s="55"/>
      <c r="AD352" s="55"/>
      <c r="AE352" s="55"/>
      <c r="AF352" s="55"/>
      <c r="AG352" s="55"/>
      <c r="AH352" s="55"/>
      <c r="AI352" s="55"/>
      <c r="AJ352" s="55"/>
      <c r="AK352" s="55"/>
    </row>
    <row r="353" spans="2:37" ht="15.75" customHeight="1">
      <c r="B353" s="55"/>
      <c r="C353" s="55"/>
      <c r="D353" s="55"/>
      <c r="E353" s="55"/>
      <c r="F353" s="55"/>
      <c r="G353" s="55"/>
      <c r="H353" s="399"/>
      <c r="I353" s="55"/>
      <c r="J353" s="55"/>
      <c r="K353" s="55"/>
      <c r="L353" s="399"/>
      <c r="M353" s="399"/>
      <c r="N353" s="55"/>
      <c r="O353" s="55"/>
      <c r="P353" s="55"/>
      <c r="Q353" s="399"/>
      <c r="R353" s="399"/>
      <c r="S353" s="55"/>
      <c r="T353" s="55"/>
      <c r="U353" s="55"/>
      <c r="V353" s="399"/>
      <c r="W353" s="399"/>
      <c r="X353" s="55"/>
      <c r="Y353" s="55"/>
      <c r="Z353" s="55"/>
      <c r="AA353" s="399"/>
      <c r="AB353" s="399"/>
      <c r="AC353" s="55"/>
      <c r="AD353" s="55"/>
      <c r="AE353" s="55"/>
      <c r="AF353" s="55"/>
      <c r="AG353" s="55"/>
      <c r="AH353" s="55"/>
      <c r="AI353" s="55"/>
      <c r="AJ353" s="55"/>
      <c r="AK353" s="55"/>
    </row>
    <row r="354" spans="2:37" ht="15.75" customHeight="1">
      <c r="B354" s="55"/>
      <c r="C354" s="55"/>
      <c r="D354" s="55"/>
      <c r="E354" s="55"/>
      <c r="F354" s="55"/>
      <c r="G354" s="55"/>
      <c r="H354" s="399"/>
      <c r="I354" s="55"/>
      <c r="J354" s="55"/>
      <c r="K354" s="55"/>
      <c r="L354" s="399"/>
      <c r="M354" s="399"/>
      <c r="N354" s="55"/>
      <c r="O354" s="55"/>
      <c r="P354" s="55"/>
      <c r="Q354" s="399"/>
      <c r="R354" s="399"/>
      <c r="S354" s="55"/>
      <c r="T354" s="55"/>
      <c r="U354" s="55"/>
      <c r="V354" s="399"/>
      <c r="W354" s="399"/>
      <c r="X354" s="55"/>
      <c r="Y354" s="55"/>
      <c r="Z354" s="55"/>
      <c r="AA354" s="399"/>
      <c r="AB354" s="399"/>
      <c r="AC354" s="55"/>
      <c r="AD354" s="55"/>
      <c r="AE354" s="55"/>
      <c r="AF354" s="55"/>
      <c r="AG354" s="55"/>
      <c r="AH354" s="55"/>
      <c r="AI354" s="55"/>
      <c r="AJ354" s="55"/>
      <c r="AK354" s="55"/>
    </row>
    <row r="355" spans="2:37" ht="15.75" customHeight="1">
      <c r="B355" s="55"/>
      <c r="C355" s="55"/>
      <c r="D355" s="55"/>
      <c r="E355" s="55"/>
      <c r="F355" s="55"/>
      <c r="G355" s="55"/>
      <c r="H355" s="399"/>
      <c r="I355" s="55"/>
      <c r="J355" s="55"/>
      <c r="K355" s="55"/>
      <c r="L355" s="399"/>
      <c r="M355" s="399"/>
      <c r="N355" s="55"/>
      <c r="O355" s="55"/>
      <c r="P355" s="55"/>
      <c r="Q355" s="399"/>
      <c r="R355" s="399"/>
      <c r="S355" s="55"/>
      <c r="T355" s="55"/>
      <c r="U355" s="55"/>
      <c r="V355" s="399"/>
      <c r="W355" s="399"/>
      <c r="X355" s="55"/>
      <c r="Y355" s="55"/>
      <c r="Z355" s="55"/>
      <c r="AA355" s="399"/>
      <c r="AB355" s="399"/>
      <c r="AC355" s="55"/>
      <c r="AD355" s="55"/>
      <c r="AE355" s="55"/>
      <c r="AF355" s="55"/>
      <c r="AG355" s="55"/>
      <c r="AH355" s="55"/>
      <c r="AI355" s="55"/>
      <c r="AJ355" s="55"/>
      <c r="AK355" s="55"/>
    </row>
    <row r="356" spans="2:37" ht="15.75" customHeight="1">
      <c r="B356" s="55"/>
      <c r="C356" s="55"/>
      <c r="D356" s="55"/>
      <c r="E356" s="55"/>
      <c r="F356" s="55"/>
      <c r="G356" s="55"/>
      <c r="H356" s="399"/>
      <c r="I356" s="55"/>
      <c r="J356" s="55"/>
      <c r="K356" s="55"/>
      <c r="L356" s="399"/>
      <c r="M356" s="399"/>
      <c r="N356" s="55"/>
      <c r="O356" s="55"/>
      <c r="P356" s="55"/>
      <c r="Q356" s="399"/>
      <c r="R356" s="399"/>
      <c r="S356" s="55"/>
      <c r="T356" s="55"/>
      <c r="U356" s="55"/>
      <c r="V356" s="399"/>
      <c r="W356" s="399"/>
      <c r="X356" s="55"/>
      <c r="Y356" s="55"/>
      <c r="Z356" s="55"/>
      <c r="AA356" s="399"/>
      <c r="AB356" s="399"/>
      <c r="AC356" s="55"/>
      <c r="AD356" s="55"/>
      <c r="AE356" s="55"/>
      <c r="AF356" s="55"/>
      <c r="AG356" s="55"/>
      <c r="AH356" s="55"/>
      <c r="AI356" s="55"/>
      <c r="AJ356" s="55"/>
      <c r="AK356" s="55"/>
    </row>
    <row r="357" spans="2:37" ht="15.75" customHeight="1">
      <c r="B357" s="55"/>
      <c r="C357" s="55"/>
      <c r="D357" s="55"/>
      <c r="E357" s="55"/>
      <c r="F357" s="55"/>
      <c r="G357" s="55"/>
      <c r="H357" s="399"/>
      <c r="I357" s="55"/>
      <c r="J357" s="55"/>
      <c r="K357" s="55"/>
      <c r="L357" s="399"/>
      <c r="M357" s="399"/>
      <c r="N357" s="55"/>
      <c r="O357" s="55"/>
      <c r="P357" s="55"/>
      <c r="Q357" s="399"/>
      <c r="R357" s="399"/>
      <c r="S357" s="55"/>
      <c r="T357" s="55"/>
      <c r="U357" s="55"/>
      <c r="V357" s="399"/>
      <c r="W357" s="399"/>
      <c r="X357" s="55"/>
      <c r="Y357" s="55"/>
      <c r="Z357" s="55"/>
      <c r="AA357" s="399"/>
      <c r="AB357" s="399"/>
      <c r="AC357" s="55"/>
      <c r="AD357" s="55"/>
      <c r="AE357" s="55"/>
      <c r="AF357" s="55"/>
      <c r="AG357" s="55"/>
      <c r="AH357" s="55"/>
      <c r="AI357" s="55"/>
      <c r="AJ357" s="55"/>
      <c r="AK357" s="55"/>
    </row>
    <row r="358" spans="2:37" ht="15.75" customHeight="1">
      <c r="B358" s="55"/>
      <c r="C358" s="55"/>
      <c r="D358" s="55"/>
      <c r="E358" s="55"/>
      <c r="F358" s="55"/>
      <c r="G358" s="55"/>
      <c r="H358" s="399"/>
      <c r="I358" s="55"/>
      <c r="J358" s="55"/>
      <c r="K358" s="55"/>
      <c r="L358" s="399"/>
      <c r="M358" s="399"/>
      <c r="N358" s="55"/>
      <c r="O358" s="55"/>
      <c r="P358" s="55"/>
      <c r="Q358" s="399"/>
      <c r="R358" s="399"/>
      <c r="S358" s="55"/>
      <c r="T358" s="55"/>
      <c r="U358" s="55"/>
      <c r="V358" s="399"/>
      <c r="W358" s="399"/>
      <c r="X358" s="55"/>
      <c r="Y358" s="55"/>
      <c r="Z358" s="55"/>
      <c r="AA358" s="399"/>
      <c r="AB358" s="399"/>
      <c r="AC358" s="55"/>
      <c r="AD358" s="55"/>
      <c r="AE358" s="55"/>
      <c r="AF358" s="55"/>
      <c r="AG358" s="55"/>
      <c r="AH358" s="55"/>
      <c r="AI358" s="55"/>
      <c r="AJ358" s="55"/>
      <c r="AK358" s="55"/>
    </row>
    <row r="359" spans="2:37" ht="15.75" customHeight="1">
      <c r="B359" s="55"/>
      <c r="C359" s="55"/>
      <c r="D359" s="55"/>
      <c r="E359" s="55"/>
      <c r="F359" s="55"/>
      <c r="G359" s="55"/>
      <c r="H359" s="399"/>
      <c r="I359" s="55"/>
      <c r="J359" s="55"/>
      <c r="K359" s="55"/>
      <c r="L359" s="399"/>
      <c r="M359" s="399"/>
      <c r="N359" s="55"/>
      <c r="O359" s="55"/>
      <c r="P359" s="55"/>
      <c r="Q359" s="399"/>
      <c r="R359" s="399"/>
      <c r="S359" s="55"/>
      <c r="T359" s="55"/>
      <c r="U359" s="55"/>
      <c r="V359" s="399"/>
      <c r="W359" s="399"/>
      <c r="X359" s="55"/>
      <c r="Y359" s="55"/>
      <c r="Z359" s="55"/>
      <c r="AA359" s="399"/>
      <c r="AB359" s="399"/>
      <c r="AC359" s="55"/>
      <c r="AD359" s="55"/>
      <c r="AE359" s="55"/>
      <c r="AF359" s="55"/>
      <c r="AG359" s="55"/>
      <c r="AH359" s="55"/>
      <c r="AI359" s="55"/>
      <c r="AJ359" s="55"/>
      <c r="AK359" s="55"/>
    </row>
    <row r="360" spans="2:37" ht="15.75" customHeight="1">
      <c r="B360" s="55"/>
      <c r="C360" s="55"/>
      <c r="D360" s="55"/>
      <c r="E360" s="55"/>
      <c r="F360" s="55"/>
      <c r="G360" s="55"/>
      <c r="H360" s="399"/>
      <c r="I360" s="55"/>
      <c r="J360" s="55"/>
      <c r="K360" s="55"/>
      <c r="L360" s="399"/>
      <c r="M360" s="399"/>
      <c r="N360" s="55"/>
      <c r="O360" s="55"/>
      <c r="P360" s="55"/>
      <c r="Q360" s="399"/>
      <c r="R360" s="399"/>
      <c r="S360" s="55"/>
      <c r="T360" s="55"/>
      <c r="U360" s="55"/>
      <c r="V360" s="399"/>
      <c r="W360" s="399"/>
      <c r="X360" s="55"/>
      <c r="Y360" s="55"/>
      <c r="Z360" s="55"/>
      <c r="AA360" s="399"/>
      <c r="AB360" s="399"/>
      <c r="AC360" s="55"/>
      <c r="AD360" s="55"/>
      <c r="AE360" s="55"/>
      <c r="AF360" s="55"/>
      <c r="AG360" s="55"/>
      <c r="AH360" s="55"/>
      <c r="AI360" s="55"/>
      <c r="AJ360" s="55"/>
      <c r="AK360" s="55"/>
    </row>
    <row r="361" spans="2:37" ht="15.75" customHeight="1">
      <c r="B361" s="55"/>
      <c r="C361" s="55"/>
      <c r="D361" s="55"/>
      <c r="E361" s="55"/>
      <c r="F361" s="55"/>
      <c r="G361" s="55"/>
      <c r="H361" s="399"/>
      <c r="I361" s="55"/>
      <c r="J361" s="55"/>
      <c r="K361" s="55"/>
      <c r="L361" s="399"/>
      <c r="M361" s="399"/>
      <c r="N361" s="55"/>
      <c r="O361" s="55"/>
      <c r="P361" s="55"/>
      <c r="Q361" s="399"/>
      <c r="R361" s="399"/>
      <c r="S361" s="55"/>
      <c r="T361" s="55"/>
      <c r="U361" s="55"/>
      <c r="V361" s="399"/>
      <c r="W361" s="399"/>
      <c r="X361" s="55"/>
      <c r="Y361" s="55"/>
      <c r="Z361" s="55"/>
      <c r="AA361" s="399"/>
      <c r="AB361" s="399"/>
      <c r="AC361" s="55"/>
      <c r="AD361" s="55"/>
      <c r="AE361" s="55"/>
      <c r="AF361" s="55"/>
      <c r="AG361" s="55"/>
      <c r="AH361" s="55"/>
      <c r="AI361" s="55"/>
      <c r="AJ361" s="55"/>
      <c r="AK361" s="55"/>
    </row>
    <row r="362" spans="2:37" ht="15.75" customHeight="1">
      <c r="B362" s="55"/>
      <c r="C362" s="55"/>
      <c r="D362" s="55"/>
      <c r="E362" s="55"/>
      <c r="F362" s="55"/>
      <c r="G362" s="55"/>
      <c r="H362" s="399"/>
      <c r="I362" s="55"/>
      <c r="J362" s="55"/>
      <c r="K362" s="55"/>
      <c r="L362" s="399"/>
      <c r="M362" s="399"/>
      <c r="N362" s="55"/>
      <c r="O362" s="55"/>
      <c r="P362" s="55"/>
      <c r="Q362" s="399"/>
      <c r="R362" s="399"/>
      <c r="S362" s="55"/>
      <c r="T362" s="55"/>
      <c r="U362" s="55"/>
      <c r="V362" s="399"/>
      <c r="W362" s="399"/>
      <c r="X362" s="55"/>
      <c r="Y362" s="55"/>
      <c r="Z362" s="55"/>
      <c r="AA362" s="399"/>
      <c r="AB362" s="399"/>
      <c r="AC362" s="55"/>
      <c r="AD362" s="55"/>
      <c r="AE362" s="55"/>
      <c r="AF362" s="55"/>
      <c r="AG362" s="55"/>
      <c r="AH362" s="55"/>
      <c r="AI362" s="55"/>
      <c r="AJ362" s="55"/>
      <c r="AK362" s="55"/>
    </row>
    <row r="363" spans="2:37" ht="15.75" customHeight="1">
      <c r="B363" s="55"/>
      <c r="C363" s="55"/>
      <c r="D363" s="55"/>
      <c r="E363" s="55"/>
      <c r="F363" s="55"/>
      <c r="G363" s="55"/>
      <c r="H363" s="399"/>
      <c r="I363" s="55"/>
      <c r="J363" s="55"/>
      <c r="K363" s="55"/>
      <c r="L363" s="399"/>
      <c r="M363" s="399"/>
      <c r="N363" s="55"/>
      <c r="O363" s="55"/>
      <c r="P363" s="55"/>
      <c r="Q363" s="399"/>
      <c r="R363" s="399"/>
      <c r="S363" s="55"/>
      <c r="T363" s="55"/>
      <c r="U363" s="55"/>
      <c r="V363" s="399"/>
      <c r="W363" s="399"/>
      <c r="X363" s="55"/>
      <c r="Y363" s="55"/>
      <c r="Z363" s="55"/>
      <c r="AA363" s="399"/>
      <c r="AB363" s="399"/>
      <c r="AC363" s="55"/>
      <c r="AD363" s="55"/>
      <c r="AE363" s="55"/>
      <c r="AF363" s="55"/>
      <c r="AG363" s="55"/>
      <c r="AH363" s="55"/>
      <c r="AI363" s="55"/>
      <c r="AJ363" s="55"/>
      <c r="AK363" s="55"/>
    </row>
    <row r="364" spans="2:37" ht="15.75" customHeight="1">
      <c r="B364" s="55"/>
      <c r="C364" s="55"/>
      <c r="D364" s="55"/>
      <c r="E364" s="55"/>
      <c r="F364" s="55"/>
      <c r="G364" s="55"/>
      <c r="H364" s="399"/>
      <c r="I364" s="55"/>
      <c r="J364" s="55"/>
      <c r="K364" s="55"/>
      <c r="L364" s="399"/>
      <c r="M364" s="399"/>
      <c r="N364" s="55"/>
      <c r="O364" s="55"/>
      <c r="P364" s="55"/>
      <c r="Q364" s="399"/>
      <c r="R364" s="399"/>
      <c r="S364" s="55"/>
      <c r="T364" s="55"/>
      <c r="U364" s="55"/>
      <c r="V364" s="399"/>
      <c r="W364" s="399"/>
      <c r="X364" s="55"/>
      <c r="Y364" s="55"/>
      <c r="Z364" s="55"/>
      <c r="AA364" s="399"/>
      <c r="AB364" s="399"/>
      <c r="AC364" s="55"/>
      <c r="AD364" s="55"/>
      <c r="AE364" s="55"/>
      <c r="AF364" s="55"/>
      <c r="AG364" s="55"/>
      <c r="AH364" s="55"/>
      <c r="AI364" s="55"/>
      <c r="AJ364" s="55"/>
      <c r="AK364" s="55"/>
    </row>
    <row r="365" spans="2:37" ht="15.75" customHeight="1">
      <c r="B365" s="55"/>
      <c r="C365" s="55"/>
      <c r="D365" s="55"/>
      <c r="E365" s="55"/>
      <c r="F365" s="55"/>
      <c r="G365" s="55"/>
      <c r="H365" s="399"/>
      <c r="I365" s="55"/>
      <c r="J365" s="55"/>
      <c r="K365" s="55"/>
      <c r="L365" s="399"/>
      <c r="M365" s="399"/>
      <c r="N365" s="55"/>
      <c r="O365" s="55"/>
      <c r="P365" s="55"/>
      <c r="Q365" s="399"/>
      <c r="R365" s="399"/>
      <c r="S365" s="55"/>
      <c r="T365" s="55"/>
      <c r="U365" s="55"/>
      <c r="V365" s="399"/>
      <c r="W365" s="399"/>
      <c r="X365" s="55"/>
      <c r="Y365" s="55"/>
      <c r="Z365" s="55"/>
      <c r="AA365" s="399"/>
      <c r="AB365" s="399"/>
      <c r="AC365" s="55"/>
      <c r="AD365" s="55"/>
      <c r="AE365" s="55"/>
      <c r="AF365" s="55"/>
      <c r="AG365" s="55"/>
      <c r="AH365" s="55"/>
      <c r="AI365" s="55"/>
      <c r="AJ365" s="55"/>
      <c r="AK365" s="55"/>
    </row>
    <row r="366" spans="2:37" ht="15.75" customHeight="1">
      <c r="B366" s="55"/>
      <c r="C366" s="55"/>
      <c r="D366" s="55"/>
      <c r="E366" s="55"/>
      <c r="F366" s="55"/>
      <c r="G366" s="55"/>
      <c r="H366" s="399"/>
      <c r="I366" s="55"/>
      <c r="J366" s="55"/>
      <c r="K366" s="55"/>
      <c r="L366" s="399"/>
      <c r="M366" s="399"/>
      <c r="N366" s="55"/>
      <c r="O366" s="55"/>
      <c r="P366" s="55"/>
      <c r="Q366" s="399"/>
      <c r="R366" s="399"/>
      <c r="S366" s="55"/>
      <c r="T366" s="55"/>
      <c r="U366" s="55"/>
      <c r="V366" s="399"/>
      <c r="W366" s="399"/>
      <c r="X366" s="55"/>
      <c r="Y366" s="55"/>
      <c r="Z366" s="55"/>
      <c r="AA366" s="399"/>
      <c r="AB366" s="399"/>
      <c r="AC366" s="55"/>
      <c r="AD366" s="55"/>
      <c r="AE366" s="55"/>
      <c r="AF366" s="55"/>
      <c r="AG366" s="55"/>
      <c r="AH366" s="55"/>
      <c r="AI366" s="55"/>
      <c r="AJ366" s="55"/>
      <c r="AK366" s="55"/>
    </row>
    <row r="367" spans="2:37" ht="15.75" customHeight="1">
      <c r="B367" s="55"/>
      <c r="C367" s="55"/>
      <c r="D367" s="55"/>
      <c r="E367" s="55"/>
      <c r="F367" s="55"/>
      <c r="G367" s="55"/>
      <c r="H367" s="399"/>
      <c r="I367" s="55"/>
      <c r="J367" s="55"/>
      <c r="K367" s="55"/>
      <c r="L367" s="399"/>
      <c r="M367" s="399"/>
      <c r="N367" s="55"/>
      <c r="O367" s="55"/>
      <c r="P367" s="55"/>
      <c r="Q367" s="399"/>
      <c r="R367" s="399"/>
      <c r="S367" s="55"/>
      <c r="T367" s="55"/>
      <c r="U367" s="55"/>
      <c r="V367" s="399"/>
      <c r="W367" s="399"/>
      <c r="X367" s="55"/>
      <c r="Y367" s="55"/>
      <c r="Z367" s="55"/>
      <c r="AA367" s="399"/>
      <c r="AB367" s="399"/>
      <c r="AC367" s="55"/>
      <c r="AD367" s="55"/>
      <c r="AE367" s="55"/>
      <c r="AF367" s="55"/>
      <c r="AG367" s="55"/>
      <c r="AH367" s="55"/>
      <c r="AI367" s="55"/>
      <c r="AJ367" s="55"/>
      <c r="AK367" s="55"/>
    </row>
    <row r="368" spans="2:37" ht="15.75" customHeight="1">
      <c r="B368" s="55"/>
      <c r="C368" s="55"/>
      <c r="D368" s="55"/>
      <c r="E368" s="55"/>
      <c r="F368" s="55"/>
      <c r="G368" s="55"/>
      <c r="H368" s="399"/>
      <c r="I368" s="55"/>
      <c r="J368" s="55"/>
      <c r="K368" s="55"/>
      <c r="L368" s="399"/>
      <c r="M368" s="399"/>
      <c r="N368" s="55"/>
      <c r="O368" s="55"/>
      <c r="P368" s="55"/>
      <c r="Q368" s="399"/>
      <c r="R368" s="399"/>
      <c r="S368" s="55"/>
      <c r="T368" s="55"/>
      <c r="U368" s="55"/>
      <c r="V368" s="399"/>
      <c r="W368" s="399"/>
      <c r="X368" s="55"/>
      <c r="Y368" s="55"/>
      <c r="Z368" s="55"/>
      <c r="AA368" s="399"/>
      <c r="AB368" s="399"/>
      <c r="AC368" s="55"/>
      <c r="AD368" s="55"/>
      <c r="AE368" s="55"/>
      <c r="AF368" s="55"/>
      <c r="AG368" s="55"/>
      <c r="AH368" s="55"/>
      <c r="AI368" s="55"/>
      <c r="AJ368" s="55"/>
      <c r="AK368" s="55"/>
    </row>
    <row r="369" spans="2:37" ht="15.75" customHeight="1">
      <c r="B369" s="55"/>
      <c r="C369" s="55"/>
      <c r="D369" s="55"/>
      <c r="E369" s="55"/>
      <c r="F369" s="55"/>
      <c r="G369" s="55"/>
      <c r="H369" s="399"/>
      <c r="I369" s="55"/>
      <c r="J369" s="55"/>
      <c r="K369" s="55"/>
      <c r="L369" s="399"/>
      <c r="M369" s="399"/>
      <c r="N369" s="55"/>
      <c r="O369" s="55"/>
      <c r="P369" s="55"/>
      <c r="Q369" s="399"/>
      <c r="R369" s="399"/>
      <c r="S369" s="55"/>
      <c r="T369" s="55"/>
      <c r="U369" s="55"/>
      <c r="V369" s="399"/>
      <c r="W369" s="399"/>
      <c r="X369" s="55"/>
      <c r="Y369" s="55"/>
      <c r="Z369" s="55"/>
      <c r="AA369" s="399"/>
      <c r="AB369" s="399"/>
      <c r="AC369" s="55"/>
      <c r="AD369" s="55"/>
      <c r="AE369" s="55"/>
      <c r="AF369" s="55"/>
      <c r="AG369" s="55"/>
      <c r="AH369" s="55"/>
      <c r="AI369" s="55"/>
      <c r="AJ369" s="55"/>
      <c r="AK369" s="55"/>
    </row>
    <row r="370" spans="2:37" ht="15.75" customHeight="1">
      <c r="B370" s="55"/>
      <c r="C370" s="55"/>
      <c r="D370" s="55"/>
      <c r="E370" s="55"/>
      <c r="F370" s="55"/>
      <c r="G370" s="55"/>
      <c r="H370" s="399"/>
      <c r="I370" s="55"/>
      <c r="J370" s="55"/>
      <c r="K370" s="55"/>
      <c r="L370" s="399"/>
      <c r="M370" s="399"/>
      <c r="N370" s="55"/>
      <c r="O370" s="55"/>
      <c r="P370" s="55"/>
      <c r="Q370" s="399"/>
      <c r="R370" s="399"/>
      <c r="S370" s="55"/>
      <c r="T370" s="55"/>
      <c r="U370" s="55"/>
      <c r="V370" s="399"/>
      <c r="W370" s="399"/>
      <c r="X370" s="55"/>
      <c r="Y370" s="55"/>
      <c r="Z370" s="55"/>
      <c r="AA370" s="399"/>
      <c r="AB370" s="399"/>
      <c r="AC370" s="55"/>
      <c r="AD370" s="55"/>
      <c r="AE370" s="55"/>
      <c r="AF370" s="55"/>
      <c r="AG370" s="55"/>
      <c r="AH370" s="55"/>
      <c r="AI370" s="55"/>
      <c r="AJ370" s="55"/>
      <c r="AK370" s="55"/>
    </row>
    <row r="371" spans="2:37" ht="15.75" customHeight="1">
      <c r="B371" s="55"/>
      <c r="C371" s="55"/>
      <c r="D371" s="55"/>
      <c r="E371" s="55"/>
      <c r="F371" s="55"/>
      <c r="G371" s="55"/>
      <c r="H371" s="399"/>
      <c r="I371" s="55"/>
      <c r="J371" s="55"/>
      <c r="K371" s="55"/>
      <c r="L371" s="399"/>
      <c r="M371" s="399"/>
      <c r="N371" s="55"/>
      <c r="O371" s="55"/>
      <c r="P371" s="55"/>
      <c r="Q371" s="399"/>
      <c r="R371" s="399"/>
      <c r="S371" s="55"/>
      <c r="T371" s="55"/>
      <c r="U371" s="55"/>
      <c r="V371" s="399"/>
      <c r="W371" s="399"/>
      <c r="X371" s="55"/>
      <c r="Y371" s="55"/>
      <c r="Z371" s="55"/>
      <c r="AA371" s="399"/>
      <c r="AB371" s="399"/>
      <c r="AC371" s="55"/>
      <c r="AD371" s="55"/>
      <c r="AE371" s="55"/>
      <c r="AF371" s="55"/>
      <c r="AG371" s="55"/>
      <c r="AH371" s="55"/>
      <c r="AI371" s="55"/>
      <c r="AJ371" s="55"/>
      <c r="AK371" s="55"/>
    </row>
    <row r="372" spans="2:37" ht="15.75" customHeight="1">
      <c r="B372" s="55"/>
      <c r="C372" s="55"/>
      <c r="D372" s="55"/>
      <c r="E372" s="55"/>
      <c r="F372" s="55"/>
      <c r="G372" s="55"/>
      <c r="H372" s="399"/>
      <c r="I372" s="55"/>
      <c r="J372" s="55"/>
      <c r="K372" s="55"/>
      <c r="L372" s="399"/>
      <c r="M372" s="399"/>
      <c r="N372" s="55"/>
      <c r="O372" s="55"/>
      <c r="P372" s="55"/>
      <c r="Q372" s="399"/>
      <c r="R372" s="399"/>
      <c r="S372" s="55"/>
      <c r="T372" s="55"/>
      <c r="U372" s="55"/>
      <c r="V372" s="399"/>
      <c r="W372" s="399"/>
      <c r="X372" s="55"/>
      <c r="Y372" s="55"/>
      <c r="Z372" s="55"/>
      <c r="AA372" s="399"/>
      <c r="AB372" s="399"/>
      <c r="AC372" s="55"/>
      <c r="AD372" s="55"/>
      <c r="AE372" s="55"/>
      <c r="AF372" s="55"/>
      <c r="AG372" s="55"/>
      <c r="AH372" s="55"/>
      <c r="AI372" s="55"/>
      <c r="AJ372" s="55"/>
      <c r="AK372" s="55"/>
    </row>
    <row r="373" spans="2:37" ht="15.75" customHeight="1">
      <c r="B373" s="55"/>
      <c r="C373" s="55"/>
      <c r="D373" s="55"/>
      <c r="E373" s="55"/>
      <c r="F373" s="55"/>
      <c r="G373" s="55"/>
      <c r="H373" s="399"/>
      <c r="I373" s="55"/>
      <c r="J373" s="55"/>
      <c r="K373" s="55"/>
      <c r="L373" s="399"/>
      <c r="M373" s="399"/>
      <c r="N373" s="55"/>
      <c r="O373" s="55"/>
      <c r="P373" s="55"/>
      <c r="Q373" s="399"/>
      <c r="R373" s="399"/>
      <c r="S373" s="55"/>
      <c r="T373" s="55"/>
      <c r="U373" s="55"/>
      <c r="V373" s="399"/>
      <c r="W373" s="399"/>
      <c r="X373" s="55"/>
      <c r="Y373" s="55"/>
      <c r="Z373" s="55"/>
      <c r="AA373" s="399"/>
      <c r="AB373" s="399"/>
      <c r="AC373" s="55"/>
      <c r="AD373" s="55"/>
      <c r="AE373" s="55"/>
      <c r="AF373" s="55"/>
      <c r="AG373" s="55"/>
      <c r="AH373" s="55"/>
      <c r="AI373" s="55"/>
      <c r="AJ373" s="55"/>
      <c r="AK373" s="55"/>
    </row>
    <row r="374" spans="2:37" ht="15.75" customHeight="1">
      <c r="B374" s="55"/>
      <c r="C374" s="55"/>
      <c r="D374" s="55"/>
      <c r="E374" s="55"/>
      <c r="F374" s="55"/>
      <c r="G374" s="55"/>
      <c r="H374" s="399"/>
      <c r="I374" s="55"/>
      <c r="J374" s="55"/>
      <c r="K374" s="55"/>
      <c r="L374" s="399"/>
      <c r="M374" s="399"/>
      <c r="N374" s="55"/>
      <c r="O374" s="55"/>
      <c r="P374" s="55"/>
      <c r="Q374" s="399"/>
      <c r="R374" s="399"/>
      <c r="S374" s="55"/>
      <c r="T374" s="55"/>
      <c r="U374" s="55"/>
      <c r="V374" s="399"/>
      <c r="W374" s="399"/>
      <c r="X374" s="55"/>
      <c r="Y374" s="55"/>
      <c r="Z374" s="55"/>
      <c r="AA374" s="399"/>
      <c r="AB374" s="399"/>
      <c r="AC374" s="55"/>
      <c r="AD374" s="55"/>
      <c r="AE374" s="55"/>
      <c r="AF374" s="55"/>
      <c r="AG374" s="55"/>
      <c r="AH374" s="55"/>
      <c r="AI374" s="55"/>
      <c r="AJ374" s="55"/>
      <c r="AK374" s="55"/>
    </row>
    <row r="375" spans="2:37" ht="15.75" customHeight="1">
      <c r="B375" s="55"/>
      <c r="C375" s="55"/>
      <c r="D375" s="55"/>
      <c r="E375" s="55"/>
      <c r="F375" s="55"/>
      <c r="G375" s="55"/>
      <c r="H375" s="399"/>
      <c r="I375" s="55"/>
      <c r="J375" s="55"/>
      <c r="K375" s="55"/>
      <c r="L375" s="399"/>
      <c r="M375" s="399"/>
      <c r="N375" s="55"/>
      <c r="O375" s="55"/>
      <c r="P375" s="55"/>
      <c r="Q375" s="399"/>
      <c r="R375" s="399"/>
      <c r="S375" s="55"/>
      <c r="T375" s="55"/>
      <c r="U375" s="55"/>
      <c r="V375" s="399"/>
      <c r="W375" s="399"/>
      <c r="X375" s="55"/>
      <c r="Y375" s="55"/>
      <c r="Z375" s="55"/>
      <c r="AA375" s="399"/>
      <c r="AB375" s="399"/>
      <c r="AC375" s="55"/>
      <c r="AD375" s="55"/>
      <c r="AE375" s="55"/>
      <c r="AF375" s="55"/>
      <c r="AG375" s="55"/>
      <c r="AH375" s="55"/>
      <c r="AI375" s="55"/>
      <c r="AJ375" s="55"/>
      <c r="AK375" s="55"/>
    </row>
    <row r="376" spans="2:37" ht="15.75" customHeight="1">
      <c r="B376" s="55"/>
      <c r="C376" s="55"/>
      <c r="D376" s="55"/>
      <c r="E376" s="55"/>
      <c r="F376" s="55"/>
      <c r="G376" s="55"/>
      <c r="H376" s="399"/>
      <c r="I376" s="55"/>
      <c r="J376" s="55"/>
      <c r="K376" s="55"/>
      <c r="L376" s="399"/>
      <c r="M376" s="399"/>
      <c r="N376" s="55"/>
      <c r="O376" s="55"/>
      <c r="P376" s="55"/>
      <c r="Q376" s="399"/>
      <c r="R376" s="399"/>
      <c r="S376" s="55"/>
      <c r="T376" s="55"/>
      <c r="U376" s="55"/>
      <c r="V376" s="399"/>
      <c r="W376" s="399"/>
      <c r="X376" s="55"/>
      <c r="Y376" s="55"/>
      <c r="Z376" s="55"/>
      <c r="AA376" s="399"/>
      <c r="AB376" s="399"/>
      <c r="AC376" s="55"/>
      <c r="AD376" s="55"/>
      <c r="AE376" s="55"/>
      <c r="AF376" s="55"/>
      <c r="AG376" s="55"/>
      <c r="AH376" s="55"/>
      <c r="AI376" s="55"/>
      <c r="AJ376" s="55"/>
      <c r="AK376" s="55"/>
    </row>
    <row r="377" spans="2:37" ht="15.75" customHeight="1">
      <c r="B377" s="55"/>
      <c r="C377" s="55"/>
      <c r="D377" s="55"/>
      <c r="E377" s="55"/>
      <c r="F377" s="55"/>
      <c r="G377" s="55"/>
      <c r="H377" s="399"/>
      <c r="I377" s="55"/>
      <c r="J377" s="55"/>
      <c r="K377" s="55"/>
      <c r="L377" s="399"/>
      <c r="M377" s="399"/>
      <c r="N377" s="55"/>
      <c r="O377" s="55"/>
      <c r="P377" s="55"/>
      <c r="Q377" s="399"/>
      <c r="R377" s="399"/>
      <c r="S377" s="55"/>
      <c r="T377" s="55"/>
      <c r="U377" s="55"/>
      <c r="V377" s="399"/>
      <c r="W377" s="399"/>
      <c r="X377" s="55"/>
      <c r="Y377" s="55"/>
      <c r="Z377" s="55"/>
      <c r="AA377" s="399"/>
      <c r="AB377" s="399"/>
      <c r="AC377" s="55"/>
      <c r="AD377" s="55"/>
      <c r="AE377" s="55"/>
      <c r="AF377" s="55"/>
      <c r="AG377" s="55"/>
      <c r="AH377" s="55"/>
      <c r="AI377" s="55"/>
      <c r="AJ377" s="55"/>
      <c r="AK377" s="55"/>
    </row>
    <row r="378" spans="2:37" ht="15.75" customHeight="1">
      <c r="B378" s="55"/>
      <c r="C378" s="55"/>
      <c r="D378" s="55"/>
      <c r="E378" s="55"/>
      <c r="F378" s="55"/>
      <c r="G378" s="55"/>
      <c r="H378" s="399"/>
      <c r="I378" s="55"/>
      <c r="J378" s="55"/>
      <c r="K378" s="55"/>
      <c r="L378" s="399"/>
      <c r="M378" s="399"/>
      <c r="N378" s="55"/>
      <c r="O378" s="55"/>
      <c r="P378" s="55"/>
      <c r="Q378" s="399"/>
      <c r="R378" s="399"/>
      <c r="S378" s="55"/>
      <c r="T378" s="55"/>
      <c r="U378" s="55"/>
      <c r="V378" s="399"/>
      <c r="W378" s="399"/>
      <c r="X378" s="55"/>
      <c r="Y378" s="55"/>
      <c r="Z378" s="55"/>
      <c r="AA378" s="399"/>
      <c r="AB378" s="399"/>
      <c r="AC378" s="55"/>
      <c r="AD378" s="55"/>
      <c r="AE378" s="55"/>
      <c r="AF378" s="55"/>
      <c r="AG378" s="55"/>
      <c r="AH378" s="55"/>
      <c r="AI378" s="55"/>
      <c r="AJ378" s="55"/>
      <c r="AK378" s="55"/>
    </row>
    <row r="379" spans="2:37" ht="15.75" customHeight="1">
      <c r="B379" s="55"/>
      <c r="C379" s="55"/>
      <c r="D379" s="55"/>
      <c r="E379" s="55"/>
      <c r="F379" s="55"/>
      <c r="G379" s="55"/>
      <c r="H379" s="399"/>
      <c r="I379" s="55"/>
      <c r="J379" s="55"/>
      <c r="K379" s="55"/>
      <c r="L379" s="399"/>
      <c r="M379" s="399"/>
      <c r="N379" s="55"/>
      <c r="O379" s="55"/>
      <c r="P379" s="55"/>
      <c r="Q379" s="399"/>
      <c r="R379" s="399"/>
      <c r="S379" s="55"/>
      <c r="T379" s="55"/>
      <c r="U379" s="55"/>
      <c r="V379" s="399"/>
      <c r="W379" s="399"/>
      <c r="X379" s="55"/>
      <c r="Y379" s="55"/>
      <c r="Z379" s="55"/>
      <c r="AA379" s="399"/>
      <c r="AB379" s="399"/>
      <c r="AC379" s="55"/>
      <c r="AD379" s="55"/>
      <c r="AE379" s="55"/>
      <c r="AF379" s="55"/>
      <c r="AG379" s="55"/>
      <c r="AH379" s="55"/>
      <c r="AI379" s="55"/>
      <c r="AJ379" s="55"/>
      <c r="AK379" s="55"/>
    </row>
    <row r="380" spans="2:37" ht="15.75" customHeight="1">
      <c r="B380" s="55"/>
      <c r="C380" s="55"/>
      <c r="D380" s="55"/>
      <c r="E380" s="55"/>
      <c r="F380" s="55"/>
      <c r="G380" s="55"/>
      <c r="H380" s="399"/>
      <c r="I380" s="55"/>
      <c r="J380" s="55"/>
      <c r="K380" s="55"/>
      <c r="L380" s="399"/>
      <c r="M380" s="399"/>
      <c r="N380" s="55"/>
      <c r="O380" s="55"/>
      <c r="P380" s="55"/>
      <c r="Q380" s="399"/>
      <c r="R380" s="399"/>
      <c r="S380" s="55"/>
      <c r="T380" s="55"/>
      <c r="U380" s="55"/>
      <c r="V380" s="399"/>
      <c r="W380" s="399"/>
      <c r="X380" s="55"/>
      <c r="Y380" s="55"/>
      <c r="Z380" s="55"/>
      <c r="AA380" s="399"/>
      <c r="AB380" s="399"/>
      <c r="AC380" s="55"/>
      <c r="AD380" s="55"/>
      <c r="AE380" s="55"/>
      <c r="AF380" s="55"/>
      <c r="AG380" s="55"/>
      <c r="AH380" s="55"/>
      <c r="AI380" s="55"/>
      <c r="AJ380" s="55"/>
      <c r="AK380" s="55"/>
    </row>
    <row r="381" spans="2:37" ht="15.75" customHeight="1">
      <c r="B381" s="55"/>
      <c r="C381" s="55"/>
      <c r="D381" s="55"/>
      <c r="E381" s="55"/>
      <c r="F381" s="55"/>
      <c r="G381" s="55"/>
      <c r="H381" s="399"/>
      <c r="I381" s="55"/>
      <c r="J381" s="55"/>
      <c r="K381" s="55"/>
      <c r="L381" s="399"/>
      <c r="M381" s="399"/>
      <c r="N381" s="55"/>
      <c r="O381" s="55"/>
      <c r="P381" s="55"/>
      <c r="Q381" s="399"/>
      <c r="R381" s="399"/>
      <c r="S381" s="55"/>
      <c r="T381" s="55"/>
      <c r="U381" s="55"/>
      <c r="V381" s="399"/>
      <c r="W381" s="399"/>
      <c r="X381" s="55"/>
      <c r="Y381" s="55"/>
      <c r="Z381" s="55"/>
      <c r="AA381" s="399"/>
      <c r="AB381" s="399"/>
      <c r="AC381" s="55"/>
      <c r="AD381" s="55"/>
      <c r="AE381" s="55"/>
      <c r="AF381" s="55"/>
      <c r="AG381" s="55"/>
      <c r="AH381" s="55"/>
      <c r="AI381" s="55"/>
      <c r="AJ381" s="55"/>
      <c r="AK381" s="55"/>
    </row>
    <row r="382" spans="2:37" ht="15.75" customHeight="1">
      <c r="B382" s="55"/>
      <c r="C382" s="55"/>
      <c r="D382" s="55"/>
      <c r="E382" s="55"/>
      <c r="F382" s="55"/>
      <c r="G382" s="55"/>
      <c r="H382" s="399"/>
      <c r="I382" s="55"/>
      <c r="J382" s="55"/>
      <c r="K382" s="55"/>
      <c r="L382" s="399"/>
      <c r="M382" s="399"/>
      <c r="N382" s="55"/>
      <c r="O382" s="55"/>
      <c r="P382" s="55"/>
      <c r="Q382" s="399"/>
      <c r="R382" s="399"/>
      <c r="S382" s="55"/>
      <c r="T382" s="55"/>
      <c r="U382" s="55"/>
      <c r="V382" s="399"/>
      <c r="W382" s="399"/>
      <c r="X382" s="55"/>
      <c r="Y382" s="55"/>
      <c r="Z382" s="55"/>
      <c r="AA382" s="399"/>
      <c r="AB382" s="399"/>
      <c r="AC382" s="55"/>
      <c r="AD382" s="55"/>
      <c r="AE382" s="55"/>
      <c r="AF382" s="55"/>
      <c r="AG382" s="55"/>
      <c r="AH382" s="55"/>
      <c r="AI382" s="55"/>
      <c r="AJ382" s="55"/>
      <c r="AK382" s="55"/>
    </row>
    <row r="383" spans="2:37" ht="15.75" customHeight="1">
      <c r="B383" s="55"/>
      <c r="C383" s="55"/>
      <c r="D383" s="55"/>
      <c r="E383" s="55"/>
      <c r="F383" s="55"/>
      <c r="G383" s="55"/>
      <c r="H383" s="399"/>
      <c r="I383" s="55"/>
      <c r="J383" s="55"/>
      <c r="K383" s="55"/>
      <c r="L383" s="399"/>
      <c r="M383" s="399"/>
      <c r="N383" s="55"/>
      <c r="O383" s="55"/>
      <c r="P383" s="55"/>
      <c r="Q383" s="399"/>
      <c r="R383" s="399"/>
      <c r="S383" s="55"/>
      <c r="T383" s="55"/>
      <c r="U383" s="55"/>
      <c r="V383" s="399"/>
      <c r="W383" s="399"/>
      <c r="X383" s="55"/>
      <c r="Y383" s="55"/>
      <c r="Z383" s="55"/>
      <c r="AA383" s="399"/>
      <c r="AB383" s="399"/>
      <c r="AC383" s="55"/>
      <c r="AD383" s="55"/>
      <c r="AE383" s="55"/>
      <c r="AF383" s="55"/>
      <c r="AG383" s="55"/>
      <c r="AH383" s="55"/>
      <c r="AI383" s="55"/>
      <c r="AJ383" s="55"/>
      <c r="AK383" s="55"/>
    </row>
    <row r="384" spans="2:37" ht="15.75" customHeight="1">
      <c r="B384" s="55"/>
      <c r="C384" s="55"/>
      <c r="D384" s="55"/>
      <c r="E384" s="55"/>
      <c r="F384" s="55"/>
      <c r="G384" s="55"/>
      <c r="H384" s="399"/>
      <c r="I384" s="55"/>
      <c r="J384" s="55"/>
      <c r="K384" s="55"/>
      <c r="L384" s="399"/>
      <c r="M384" s="399"/>
      <c r="N384" s="55"/>
      <c r="O384" s="55"/>
      <c r="P384" s="55"/>
      <c r="Q384" s="399"/>
      <c r="R384" s="399"/>
      <c r="S384" s="55"/>
      <c r="T384" s="55"/>
      <c r="U384" s="55"/>
      <c r="V384" s="399"/>
      <c r="W384" s="399"/>
      <c r="X384" s="55"/>
      <c r="Y384" s="55"/>
      <c r="Z384" s="55"/>
      <c r="AA384" s="399"/>
      <c r="AB384" s="399"/>
      <c r="AC384" s="55"/>
      <c r="AD384" s="55"/>
      <c r="AE384" s="55"/>
      <c r="AF384" s="55"/>
      <c r="AG384" s="55"/>
      <c r="AH384" s="55"/>
      <c r="AI384" s="55"/>
      <c r="AJ384" s="55"/>
      <c r="AK384" s="55"/>
    </row>
    <row r="385" spans="2:37" ht="15.75" customHeight="1">
      <c r="B385" s="55"/>
      <c r="C385" s="55"/>
      <c r="D385" s="55"/>
      <c r="E385" s="55"/>
      <c r="F385" s="55"/>
      <c r="G385" s="55"/>
      <c r="H385" s="399"/>
      <c r="I385" s="55"/>
      <c r="J385" s="55"/>
      <c r="K385" s="55"/>
      <c r="L385" s="399"/>
      <c r="M385" s="399"/>
      <c r="N385" s="55"/>
      <c r="O385" s="55"/>
      <c r="P385" s="55"/>
      <c r="Q385" s="399"/>
      <c r="R385" s="399"/>
      <c r="S385" s="55"/>
      <c r="T385" s="55"/>
      <c r="U385" s="55"/>
      <c r="V385" s="399"/>
      <c r="W385" s="399"/>
      <c r="X385" s="55"/>
      <c r="Y385" s="55"/>
      <c r="Z385" s="55"/>
      <c r="AA385" s="399"/>
      <c r="AB385" s="399"/>
      <c r="AC385" s="55"/>
      <c r="AD385" s="55"/>
      <c r="AE385" s="55"/>
      <c r="AF385" s="55"/>
      <c r="AG385" s="55"/>
      <c r="AH385" s="55"/>
      <c r="AI385" s="55"/>
      <c r="AJ385" s="55"/>
      <c r="AK385" s="55"/>
    </row>
    <row r="386" spans="2:37" ht="15.75" customHeight="1">
      <c r="B386" s="55"/>
      <c r="C386" s="55"/>
      <c r="D386" s="55"/>
      <c r="E386" s="55"/>
      <c r="F386" s="55"/>
      <c r="G386" s="55"/>
      <c r="H386" s="399"/>
      <c r="I386" s="55"/>
      <c r="J386" s="55"/>
      <c r="K386" s="55"/>
      <c r="L386" s="399"/>
      <c r="M386" s="399"/>
      <c r="N386" s="55"/>
      <c r="O386" s="55"/>
      <c r="P386" s="55"/>
      <c r="Q386" s="399"/>
      <c r="R386" s="399"/>
      <c r="S386" s="55"/>
      <c r="T386" s="55"/>
      <c r="U386" s="55"/>
      <c r="V386" s="399"/>
      <c r="W386" s="399"/>
      <c r="X386" s="55"/>
      <c r="Y386" s="55"/>
      <c r="Z386" s="55"/>
      <c r="AA386" s="399"/>
      <c r="AB386" s="399"/>
      <c r="AC386" s="55"/>
      <c r="AD386" s="55"/>
      <c r="AE386" s="55"/>
      <c r="AF386" s="55"/>
      <c r="AG386" s="55"/>
      <c r="AH386" s="55"/>
      <c r="AI386" s="55"/>
      <c r="AJ386" s="55"/>
      <c r="AK386" s="55"/>
    </row>
    <row r="387" spans="2:37" ht="15.75" customHeight="1">
      <c r="B387" s="55"/>
      <c r="C387" s="55"/>
      <c r="D387" s="55"/>
      <c r="E387" s="55"/>
      <c r="F387" s="55"/>
      <c r="G387" s="55"/>
      <c r="H387" s="399"/>
      <c r="I387" s="55"/>
      <c r="J387" s="55"/>
      <c r="K387" s="55"/>
      <c r="L387" s="399"/>
      <c r="M387" s="399"/>
      <c r="N387" s="55"/>
      <c r="O387" s="55"/>
      <c r="P387" s="55"/>
      <c r="Q387" s="399"/>
      <c r="R387" s="399"/>
      <c r="S387" s="55"/>
      <c r="T387" s="55"/>
      <c r="U387" s="55"/>
      <c r="V387" s="399"/>
      <c r="W387" s="399"/>
      <c r="X387" s="55"/>
      <c r="Y387" s="55"/>
      <c r="Z387" s="55"/>
      <c r="AA387" s="399"/>
      <c r="AB387" s="399"/>
      <c r="AC387" s="55"/>
      <c r="AD387" s="55"/>
      <c r="AE387" s="55"/>
      <c r="AF387" s="55"/>
      <c r="AG387" s="55"/>
      <c r="AH387" s="55"/>
      <c r="AI387" s="55"/>
      <c r="AJ387" s="55"/>
      <c r="AK387" s="55"/>
    </row>
    <row r="388" spans="2:37" ht="15.75" customHeight="1">
      <c r="B388" s="55"/>
      <c r="C388" s="55"/>
      <c r="D388" s="55"/>
      <c r="E388" s="55"/>
      <c r="F388" s="55"/>
      <c r="G388" s="55"/>
      <c r="H388" s="399"/>
      <c r="I388" s="55"/>
      <c r="J388" s="55"/>
      <c r="K388" s="55"/>
      <c r="L388" s="399"/>
      <c r="M388" s="399"/>
      <c r="N388" s="55"/>
      <c r="O388" s="55"/>
      <c r="P388" s="55"/>
      <c r="Q388" s="399"/>
      <c r="R388" s="399"/>
      <c r="S388" s="55"/>
      <c r="T388" s="55"/>
      <c r="U388" s="55"/>
      <c r="V388" s="399"/>
      <c r="W388" s="399"/>
      <c r="X388" s="55"/>
      <c r="Y388" s="55"/>
      <c r="Z388" s="55"/>
      <c r="AA388" s="399"/>
      <c r="AB388" s="399"/>
      <c r="AC388" s="55"/>
      <c r="AD388" s="55"/>
      <c r="AE388" s="55"/>
      <c r="AF388" s="55"/>
      <c r="AG388" s="55"/>
      <c r="AH388" s="55"/>
      <c r="AI388" s="55"/>
      <c r="AJ388" s="55"/>
      <c r="AK388" s="55"/>
    </row>
    <row r="389" spans="2:37" ht="15.75" customHeight="1">
      <c r="B389" s="55"/>
      <c r="C389" s="55"/>
      <c r="D389" s="55"/>
      <c r="E389" s="55"/>
      <c r="F389" s="55"/>
      <c r="G389" s="55"/>
      <c r="H389" s="399"/>
      <c r="I389" s="55"/>
      <c r="J389" s="55"/>
      <c r="K389" s="55"/>
      <c r="L389" s="399"/>
      <c r="M389" s="399"/>
      <c r="N389" s="55"/>
      <c r="O389" s="55"/>
      <c r="P389" s="55"/>
      <c r="Q389" s="399"/>
      <c r="R389" s="399"/>
      <c r="S389" s="55"/>
      <c r="T389" s="55"/>
      <c r="U389" s="55"/>
      <c r="V389" s="399"/>
      <c r="W389" s="399"/>
      <c r="X389" s="55"/>
      <c r="Y389" s="55"/>
      <c r="Z389" s="55"/>
      <c r="AA389" s="399"/>
      <c r="AB389" s="399"/>
      <c r="AC389" s="55"/>
      <c r="AD389" s="55"/>
      <c r="AE389" s="55"/>
      <c r="AF389" s="55"/>
      <c r="AG389" s="55"/>
      <c r="AH389" s="55"/>
      <c r="AI389" s="55"/>
      <c r="AJ389" s="55"/>
      <c r="AK389" s="55"/>
    </row>
    <row r="390" spans="2:37" ht="15.75" customHeight="1">
      <c r="B390" s="55"/>
      <c r="C390" s="55"/>
      <c r="D390" s="55"/>
      <c r="E390" s="55"/>
      <c r="F390" s="55"/>
      <c r="G390" s="55"/>
      <c r="H390" s="399"/>
      <c r="I390" s="55"/>
      <c r="J390" s="55"/>
      <c r="K390" s="55"/>
      <c r="L390" s="399"/>
      <c r="M390" s="399"/>
      <c r="N390" s="55"/>
      <c r="O390" s="55"/>
      <c r="P390" s="55"/>
      <c r="Q390" s="399"/>
      <c r="R390" s="399"/>
      <c r="S390" s="55"/>
      <c r="T390" s="55"/>
      <c r="U390" s="55"/>
      <c r="V390" s="399"/>
      <c r="W390" s="399"/>
      <c r="X390" s="55"/>
      <c r="Y390" s="55"/>
      <c r="Z390" s="55"/>
      <c r="AA390" s="399"/>
      <c r="AB390" s="399"/>
      <c r="AC390" s="55"/>
      <c r="AD390" s="55"/>
      <c r="AE390" s="55"/>
      <c r="AF390" s="55"/>
      <c r="AG390" s="55"/>
      <c r="AH390" s="55"/>
      <c r="AI390" s="55"/>
      <c r="AJ390" s="55"/>
      <c r="AK390" s="55"/>
    </row>
    <row r="391" spans="2:37" ht="15.75" customHeight="1">
      <c r="B391" s="55"/>
      <c r="C391" s="55"/>
      <c r="D391" s="55"/>
      <c r="E391" s="55"/>
      <c r="F391" s="55"/>
      <c r="G391" s="55"/>
      <c r="H391" s="399"/>
      <c r="I391" s="55"/>
      <c r="J391" s="55"/>
      <c r="K391" s="55"/>
      <c r="L391" s="399"/>
      <c r="M391" s="399"/>
      <c r="N391" s="55"/>
      <c r="O391" s="55"/>
      <c r="P391" s="55"/>
      <c r="Q391" s="399"/>
      <c r="R391" s="399"/>
      <c r="S391" s="55"/>
      <c r="T391" s="55"/>
      <c r="U391" s="55"/>
      <c r="V391" s="399"/>
      <c r="W391" s="399"/>
      <c r="X391" s="55"/>
      <c r="Y391" s="55"/>
      <c r="Z391" s="55"/>
      <c r="AA391" s="399"/>
      <c r="AB391" s="399"/>
      <c r="AC391" s="55"/>
      <c r="AD391" s="55"/>
      <c r="AE391" s="55"/>
      <c r="AF391" s="55"/>
      <c r="AG391" s="55"/>
      <c r="AH391" s="55"/>
      <c r="AI391" s="55"/>
      <c r="AJ391" s="55"/>
      <c r="AK391" s="55"/>
    </row>
    <row r="392" spans="2:37" ht="15.75" customHeight="1">
      <c r="B392" s="55"/>
      <c r="C392" s="55"/>
      <c r="D392" s="55"/>
      <c r="E392" s="55"/>
      <c r="F392" s="55"/>
      <c r="G392" s="55"/>
      <c r="H392" s="399"/>
      <c r="I392" s="55"/>
      <c r="J392" s="55"/>
      <c r="K392" s="55"/>
      <c r="L392" s="399"/>
      <c r="M392" s="399"/>
      <c r="N392" s="55"/>
      <c r="O392" s="55"/>
      <c r="P392" s="55"/>
      <c r="Q392" s="399"/>
      <c r="R392" s="399"/>
      <c r="S392" s="55"/>
      <c r="T392" s="55"/>
      <c r="U392" s="55"/>
      <c r="V392" s="399"/>
      <c r="W392" s="399"/>
      <c r="X392" s="55"/>
      <c r="Y392" s="55"/>
      <c r="Z392" s="55"/>
      <c r="AA392" s="399"/>
      <c r="AB392" s="399"/>
      <c r="AC392" s="55"/>
      <c r="AD392" s="55"/>
      <c r="AE392" s="55"/>
      <c r="AF392" s="55"/>
      <c r="AG392" s="55"/>
      <c r="AH392" s="55"/>
      <c r="AI392" s="55"/>
      <c r="AJ392" s="55"/>
      <c r="AK392" s="55"/>
    </row>
    <row r="393" spans="2:37" ht="15.75" customHeight="1">
      <c r="B393" s="55"/>
      <c r="C393" s="55"/>
      <c r="D393" s="55"/>
      <c r="E393" s="55"/>
      <c r="F393" s="55"/>
      <c r="G393" s="55"/>
      <c r="H393" s="399"/>
      <c r="I393" s="55"/>
      <c r="J393" s="55"/>
      <c r="K393" s="55"/>
      <c r="L393" s="399"/>
      <c r="M393" s="399"/>
      <c r="N393" s="55"/>
      <c r="O393" s="55"/>
      <c r="P393" s="55"/>
      <c r="Q393" s="399"/>
      <c r="R393" s="399"/>
      <c r="S393" s="55"/>
      <c r="T393" s="55"/>
      <c r="U393" s="55"/>
      <c r="V393" s="399"/>
      <c r="W393" s="399"/>
      <c r="X393" s="55"/>
      <c r="Y393" s="55"/>
      <c r="Z393" s="55"/>
      <c r="AA393" s="399"/>
      <c r="AB393" s="399"/>
      <c r="AC393" s="55"/>
      <c r="AD393" s="55"/>
      <c r="AE393" s="55"/>
      <c r="AF393" s="55"/>
      <c r="AG393" s="55"/>
      <c r="AH393" s="55"/>
      <c r="AI393" s="55"/>
      <c r="AJ393" s="55"/>
      <c r="AK393" s="55"/>
    </row>
    <row r="394" spans="2:37" ht="15.75" customHeight="1">
      <c r="B394" s="55"/>
      <c r="C394" s="55"/>
      <c r="D394" s="55"/>
      <c r="E394" s="55"/>
      <c r="F394" s="55"/>
      <c r="G394" s="55"/>
      <c r="H394" s="399"/>
      <c r="I394" s="55"/>
      <c r="J394" s="55"/>
      <c r="K394" s="55"/>
      <c r="L394" s="399"/>
      <c r="M394" s="399"/>
      <c r="N394" s="55"/>
      <c r="O394" s="55"/>
      <c r="P394" s="55"/>
      <c r="Q394" s="399"/>
      <c r="R394" s="399"/>
      <c r="S394" s="55"/>
      <c r="T394" s="55"/>
      <c r="U394" s="55"/>
      <c r="V394" s="399"/>
      <c r="W394" s="399"/>
      <c r="X394" s="55"/>
      <c r="Y394" s="55"/>
      <c r="Z394" s="55"/>
      <c r="AA394" s="399"/>
      <c r="AB394" s="399"/>
      <c r="AC394" s="55"/>
      <c r="AD394" s="55"/>
      <c r="AE394" s="55"/>
      <c r="AF394" s="55"/>
      <c r="AG394" s="55"/>
      <c r="AH394" s="55"/>
      <c r="AI394" s="55"/>
      <c r="AJ394" s="55"/>
      <c r="AK394" s="55"/>
    </row>
    <row r="395" spans="2:37" ht="15.75" customHeight="1">
      <c r="B395" s="55"/>
      <c r="C395" s="55"/>
      <c r="D395" s="55"/>
      <c r="E395" s="55"/>
      <c r="F395" s="55"/>
      <c r="G395" s="55"/>
      <c r="H395" s="399"/>
      <c r="I395" s="55"/>
      <c r="J395" s="55"/>
      <c r="K395" s="55"/>
      <c r="L395" s="399"/>
      <c r="M395" s="399"/>
      <c r="N395" s="55"/>
      <c r="O395" s="55"/>
      <c r="P395" s="55"/>
      <c r="Q395" s="399"/>
      <c r="R395" s="399"/>
      <c r="S395" s="55"/>
      <c r="T395" s="55"/>
      <c r="U395" s="55"/>
      <c r="V395" s="399"/>
      <c r="W395" s="399"/>
      <c r="X395" s="55"/>
      <c r="Y395" s="55"/>
      <c r="Z395" s="55"/>
      <c r="AA395" s="399"/>
      <c r="AB395" s="399"/>
      <c r="AC395" s="55"/>
      <c r="AD395" s="55"/>
      <c r="AE395" s="55"/>
      <c r="AF395" s="55"/>
      <c r="AG395" s="55"/>
      <c r="AH395" s="55"/>
      <c r="AI395" s="55"/>
      <c r="AJ395" s="55"/>
      <c r="AK395" s="55"/>
    </row>
    <row r="396" spans="2:37" ht="15.75" customHeight="1">
      <c r="B396" s="55"/>
      <c r="C396" s="55"/>
      <c r="D396" s="55"/>
      <c r="E396" s="55"/>
      <c r="F396" s="55"/>
      <c r="G396" s="55"/>
      <c r="H396" s="399"/>
      <c r="I396" s="55"/>
      <c r="J396" s="55"/>
      <c r="K396" s="55"/>
      <c r="L396" s="399"/>
      <c r="M396" s="399"/>
      <c r="N396" s="55"/>
      <c r="O396" s="55"/>
      <c r="P396" s="55"/>
      <c r="Q396" s="399"/>
      <c r="R396" s="399"/>
      <c r="S396" s="55"/>
      <c r="T396" s="55"/>
      <c r="U396" s="55"/>
      <c r="V396" s="399"/>
      <c r="W396" s="399"/>
      <c r="X396" s="55"/>
      <c r="Y396" s="55"/>
      <c r="Z396" s="55"/>
      <c r="AA396" s="399"/>
      <c r="AB396" s="399"/>
      <c r="AC396" s="55"/>
      <c r="AD396" s="55"/>
      <c r="AE396" s="55"/>
      <c r="AF396" s="55"/>
      <c r="AG396" s="55"/>
      <c r="AH396" s="55"/>
      <c r="AI396" s="55"/>
      <c r="AJ396" s="55"/>
      <c r="AK396" s="55"/>
    </row>
    <row r="397" spans="2:37" ht="15.75" customHeight="1">
      <c r="B397" s="55"/>
      <c r="C397" s="55"/>
      <c r="D397" s="55"/>
      <c r="E397" s="55"/>
      <c r="F397" s="55"/>
      <c r="G397" s="55"/>
      <c r="H397" s="399"/>
      <c r="I397" s="55"/>
      <c r="J397" s="55"/>
      <c r="K397" s="55"/>
      <c r="L397" s="399"/>
      <c r="M397" s="399"/>
      <c r="N397" s="55"/>
      <c r="O397" s="55"/>
      <c r="P397" s="55"/>
      <c r="Q397" s="399"/>
      <c r="R397" s="399"/>
      <c r="S397" s="55"/>
      <c r="T397" s="55"/>
      <c r="U397" s="55"/>
      <c r="V397" s="399"/>
      <c r="W397" s="399"/>
      <c r="X397" s="55"/>
      <c r="Y397" s="55"/>
      <c r="Z397" s="55"/>
      <c r="AA397" s="399"/>
      <c r="AB397" s="399"/>
      <c r="AC397" s="55"/>
      <c r="AD397" s="55"/>
      <c r="AE397" s="55"/>
      <c r="AF397" s="55"/>
      <c r="AG397" s="55"/>
      <c r="AH397" s="55"/>
      <c r="AI397" s="55"/>
      <c r="AJ397" s="55"/>
      <c r="AK397" s="55"/>
    </row>
    <row r="398" spans="2:37" ht="15.75" customHeight="1">
      <c r="B398" s="55"/>
      <c r="C398" s="55"/>
      <c r="D398" s="55"/>
      <c r="E398" s="55"/>
      <c r="F398" s="55"/>
      <c r="G398" s="55"/>
      <c r="H398" s="399"/>
      <c r="I398" s="55"/>
      <c r="J398" s="55"/>
      <c r="K398" s="55"/>
      <c r="L398" s="399"/>
      <c r="M398" s="399"/>
      <c r="N398" s="55"/>
      <c r="O398" s="55"/>
      <c r="P398" s="55"/>
      <c r="Q398" s="399"/>
      <c r="R398" s="399"/>
      <c r="S398" s="55"/>
      <c r="T398" s="55"/>
      <c r="U398" s="55"/>
      <c r="V398" s="399"/>
      <c r="W398" s="399"/>
      <c r="X398" s="55"/>
      <c r="Y398" s="55"/>
      <c r="Z398" s="55"/>
      <c r="AA398" s="399"/>
      <c r="AB398" s="399"/>
      <c r="AC398" s="55"/>
      <c r="AD398" s="55"/>
      <c r="AE398" s="55"/>
      <c r="AF398" s="55"/>
      <c r="AG398" s="55"/>
      <c r="AH398" s="55"/>
      <c r="AI398" s="55"/>
      <c r="AJ398" s="55"/>
      <c r="AK398" s="55"/>
    </row>
    <row r="399" spans="2:37" ht="15.75" customHeight="1">
      <c r="B399" s="55"/>
      <c r="C399" s="55"/>
      <c r="D399" s="55"/>
      <c r="E399" s="55"/>
      <c r="F399" s="55"/>
      <c r="G399" s="55"/>
      <c r="H399" s="399"/>
      <c r="I399" s="55"/>
      <c r="J399" s="55"/>
      <c r="K399" s="55"/>
      <c r="L399" s="399"/>
      <c r="M399" s="399"/>
      <c r="N399" s="55"/>
      <c r="O399" s="55"/>
      <c r="P399" s="55"/>
      <c r="Q399" s="399"/>
      <c r="R399" s="399"/>
      <c r="S399" s="55"/>
      <c r="T399" s="55"/>
      <c r="U399" s="55"/>
      <c r="V399" s="399"/>
      <c r="W399" s="399"/>
      <c r="X399" s="55"/>
      <c r="Y399" s="55"/>
      <c r="Z399" s="55"/>
      <c r="AA399" s="399"/>
      <c r="AB399" s="399"/>
      <c r="AC399" s="55"/>
      <c r="AD399" s="55"/>
      <c r="AE399" s="55"/>
      <c r="AF399" s="55"/>
      <c r="AG399" s="55"/>
      <c r="AH399" s="55"/>
      <c r="AI399" s="55"/>
      <c r="AJ399" s="55"/>
      <c r="AK399" s="55"/>
    </row>
    <row r="400" spans="2:37" ht="15.75" customHeight="1">
      <c r="B400" s="55"/>
      <c r="C400" s="55"/>
      <c r="D400" s="55"/>
      <c r="E400" s="55"/>
      <c r="F400" s="55"/>
      <c r="G400" s="55"/>
      <c r="H400" s="399"/>
      <c r="I400" s="55"/>
      <c r="J400" s="55"/>
      <c r="K400" s="55"/>
      <c r="L400" s="399"/>
      <c r="M400" s="399"/>
      <c r="N400" s="55"/>
      <c r="O400" s="55"/>
      <c r="P400" s="55"/>
      <c r="Q400" s="399"/>
      <c r="R400" s="399"/>
      <c r="S400" s="55"/>
      <c r="T400" s="55"/>
      <c r="U400" s="55"/>
      <c r="V400" s="399"/>
      <c r="W400" s="399"/>
      <c r="X400" s="55"/>
      <c r="Y400" s="55"/>
      <c r="Z400" s="55"/>
      <c r="AA400" s="399"/>
      <c r="AB400" s="399"/>
      <c r="AC400" s="55"/>
      <c r="AD400" s="55"/>
      <c r="AE400" s="55"/>
      <c r="AF400" s="55"/>
      <c r="AG400" s="55"/>
      <c r="AH400" s="55"/>
      <c r="AI400" s="55"/>
      <c r="AJ400" s="55"/>
      <c r="AK400" s="55"/>
    </row>
    <row r="401" spans="2:37" ht="15.75" customHeight="1">
      <c r="B401" s="55"/>
      <c r="C401" s="55"/>
      <c r="D401" s="55"/>
      <c r="E401" s="55"/>
      <c r="F401" s="55"/>
      <c r="G401" s="55"/>
      <c r="H401" s="399"/>
      <c r="I401" s="55"/>
      <c r="J401" s="55"/>
      <c r="K401" s="55"/>
      <c r="L401" s="399"/>
      <c r="M401" s="399"/>
      <c r="N401" s="55"/>
      <c r="O401" s="55"/>
      <c r="P401" s="55"/>
      <c r="Q401" s="399"/>
      <c r="R401" s="399"/>
      <c r="S401" s="55"/>
      <c r="T401" s="55"/>
      <c r="U401" s="55"/>
      <c r="V401" s="399"/>
      <c r="W401" s="399"/>
      <c r="X401" s="55"/>
      <c r="Y401" s="55"/>
      <c r="Z401" s="55"/>
      <c r="AA401" s="399"/>
      <c r="AB401" s="399"/>
      <c r="AC401" s="55"/>
      <c r="AD401" s="55"/>
      <c r="AE401" s="55"/>
      <c r="AF401" s="55"/>
      <c r="AG401" s="55"/>
      <c r="AH401" s="55"/>
      <c r="AI401" s="55"/>
      <c r="AJ401" s="55"/>
      <c r="AK401" s="55"/>
    </row>
    <row r="402" spans="2:37" ht="15.75" customHeight="1">
      <c r="B402" s="55"/>
      <c r="C402" s="55"/>
      <c r="D402" s="55"/>
      <c r="E402" s="55"/>
      <c r="F402" s="55"/>
      <c r="G402" s="55"/>
      <c r="H402" s="399"/>
      <c r="I402" s="55"/>
      <c r="J402" s="55"/>
      <c r="K402" s="55"/>
      <c r="L402" s="399"/>
      <c r="M402" s="399"/>
      <c r="N402" s="55"/>
      <c r="O402" s="55"/>
      <c r="P402" s="55"/>
      <c r="Q402" s="399"/>
      <c r="R402" s="399"/>
      <c r="S402" s="55"/>
      <c r="T402" s="55"/>
      <c r="U402" s="55"/>
      <c r="V402" s="399"/>
      <c r="W402" s="399"/>
      <c r="X402" s="55"/>
      <c r="Y402" s="55"/>
      <c r="Z402" s="55"/>
      <c r="AA402" s="399"/>
      <c r="AB402" s="399"/>
      <c r="AC402" s="55"/>
      <c r="AD402" s="55"/>
      <c r="AE402" s="55"/>
      <c r="AF402" s="55"/>
      <c r="AG402" s="55"/>
      <c r="AH402" s="55"/>
      <c r="AI402" s="55"/>
      <c r="AJ402" s="55"/>
      <c r="AK402" s="55"/>
    </row>
    <row r="403" spans="2:37" ht="15.75" customHeight="1">
      <c r="B403" s="55"/>
      <c r="C403" s="55"/>
      <c r="D403" s="55"/>
      <c r="E403" s="55"/>
      <c r="F403" s="55"/>
      <c r="G403" s="55"/>
      <c r="H403" s="399"/>
      <c r="I403" s="55"/>
      <c r="J403" s="55"/>
      <c r="K403" s="55"/>
      <c r="L403" s="399"/>
      <c r="M403" s="399"/>
      <c r="N403" s="55"/>
      <c r="O403" s="55"/>
      <c r="P403" s="55"/>
      <c r="Q403" s="399"/>
      <c r="R403" s="399"/>
      <c r="S403" s="55"/>
      <c r="T403" s="55"/>
      <c r="U403" s="55"/>
      <c r="V403" s="399"/>
      <c r="W403" s="399"/>
      <c r="X403" s="55"/>
      <c r="Y403" s="55"/>
      <c r="Z403" s="55"/>
      <c r="AA403" s="399"/>
      <c r="AB403" s="399"/>
      <c r="AC403" s="55"/>
      <c r="AD403" s="55"/>
      <c r="AE403" s="55"/>
      <c r="AF403" s="55"/>
      <c r="AG403" s="55"/>
      <c r="AH403" s="55"/>
      <c r="AI403" s="55"/>
      <c r="AJ403" s="55"/>
      <c r="AK403" s="55"/>
    </row>
    <row r="404" spans="2:37" ht="15.75" customHeight="1">
      <c r="B404" s="55"/>
      <c r="C404" s="55"/>
      <c r="D404" s="55"/>
      <c r="E404" s="55"/>
      <c r="F404" s="55"/>
      <c r="G404" s="55"/>
      <c r="H404" s="399"/>
      <c r="I404" s="55"/>
      <c r="J404" s="55"/>
      <c r="K404" s="55"/>
      <c r="L404" s="399"/>
      <c r="M404" s="399"/>
      <c r="N404" s="55"/>
      <c r="O404" s="55"/>
      <c r="P404" s="55"/>
      <c r="Q404" s="399"/>
      <c r="R404" s="399"/>
      <c r="S404" s="55"/>
      <c r="T404" s="55"/>
      <c r="U404" s="55"/>
      <c r="V404" s="399"/>
      <c r="W404" s="399"/>
      <c r="X404" s="55"/>
      <c r="Y404" s="55"/>
      <c r="Z404" s="55"/>
      <c r="AA404" s="399"/>
      <c r="AB404" s="399"/>
      <c r="AC404" s="55"/>
      <c r="AD404" s="55"/>
      <c r="AE404" s="55"/>
      <c r="AF404" s="55"/>
      <c r="AG404" s="55"/>
      <c r="AH404" s="55"/>
      <c r="AI404" s="55"/>
      <c r="AJ404" s="55"/>
      <c r="AK404" s="55"/>
    </row>
    <row r="405" spans="2:37" ht="15.75" customHeight="1">
      <c r="B405" s="55"/>
      <c r="C405" s="55"/>
      <c r="D405" s="55"/>
      <c r="E405" s="55"/>
      <c r="F405" s="55"/>
      <c r="G405" s="55"/>
      <c r="H405" s="399"/>
      <c r="I405" s="55"/>
      <c r="J405" s="55"/>
      <c r="K405" s="55"/>
      <c r="L405" s="399"/>
      <c r="M405" s="399"/>
      <c r="N405" s="55"/>
      <c r="O405" s="55"/>
      <c r="P405" s="55"/>
      <c r="Q405" s="399"/>
      <c r="R405" s="399"/>
      <c r="S405" s="55"/>
      <c r="T405" s="55"/>
      <c r="U405" s="55"/>
      <c r="V405" s="399"/>
      <c r="W405" s="399"/>
      <c r="X405" s="55"/>
      <c r="Y405" s="55"/>
      <c r="Z405" s="55"/>
      <c r="AA405" s="399"/>
      <c r="AB405" s="399"/>
      <c r="AC405" s="55"/>
      <c r="AD405" s="55"/>
      <c r="AE405" s="55"/>
      <c r="AF405" s="55"/>
      <c r="AG405" s="55"/>
      <c r="AH405" s="55"/>
      <c r="AI405" s="55"/>
      <c r="AJ405" s="55"/>
      <c r="AK405" s="55"/>
    </row>
    <row r="406" spans="2:37" ht="15.75" customHeight="1">
      <c r="B406" s="55"/>
      <c r="C406" s="55"/>
      <c r="D406" s="55"/>
      <c r="E406" s="55"/>
      <c r="F406" s="55"/>
      <c r="G406" s="55"/>
      <c r="H406" s="399"/>
      <c r="I406" s="55"/>
      <c r="J406" s="55"/>
      <c r="K406" s="55"/>
      <c r="L406" s="399"/>
      <c r="M406" s="399"/>
      <c r="N406" s="55"/>
      <c r="O406" s="55"/>
      <c r="P406" s="55"/>
      <c r="Q406" s="399"/>
      <c r="R406" s="399"/>
      <c r="S406" s="55"/>
      <c r="T406" s="55"/>
      <c r="U406" s="55"/>
      <c r="V406" s="399"/>
      <c r="W406" s="399"/>
      <c r="X406" s="55"/>
      <c r="Y406" s="55"/>
      <c r="Z406" s="55"/>
      <c r="AA406" s="399"/>
      <c r="AB406" s="399"/>
      <c r="AC406" s="55"/>
      <c r="AD406" s="55"/>
      <c r="AE406" s="55"/>
      <c r="AF406" s="55"/>
      <c r="AG406" s="55"/>
      <c r="AH406" s="55"/>
      <c r="AI406" s="55"/>
      <c r="AJ406" s="55"/>
      <c r="AK406" s="55"/>
    </row>
    <row r="407" spans="2:37" ht="15.75" customHeight="1">
      <c r="B407" s="55"/>
      <c r="C407" s="55"/>
      <c r="D407" s="55"/>
      <c r="E407" s="55"/>
      <c r="F407" s="55"/>
      <c r="G407" s="55"/>
      <c r="H407" s="399"/>
      <c r="I407" s="55"/>
      <c r="J407" s="55"/>
      <c r="K407" s="55"/>
      <c r="L407" s="399"/>
      <c r="M407" s="399"/>
      <c r="N407" s="55"/>
      <c r="O407" s="55"/>
      <c r="P407" s="55"/>
      <c r="Q407" s="399"/>
      <c r="R407" s="399"/>
      <c r="S407" s="55"/>
      <c r="T407" s="55"/>
      <c r="U407" s="55"/>
      <c r="V407" s="399"/>
      <c r="W407" s="399"/>
      <c r="X407" s="55"/>
      <c r="Y407" s="55"/>
      <c r="Z407" s="55"/>
      <c r="AA407" s="399"/>
      <c r="AB407" s="399"/>
      <c r="AC407" s="55"/>
      <c r="AD407" s="55"/>
      <c r="AE407" s="55"/>
      <c r="AF407" s="55"/>
      <c r="AG407" s="55"/>
      <c r="AH407" s="55"/>
      <c r="AI407" s="55"/>
      <c r="AJ407" s="55"/>
      <c r="AK407" s="55"/>
    </row>
    <row r="408" spans="2:37" ht="15.75" customHeight="1">
      <c r="B408" s="55"/>
      <c r="C408" s="55"/>
      <c r="D408" s="55"/>
      <c r="E408" s="55"/>
      <c r="F408" s="55"/>
      <c r="G408" s="55"/>
      <c r="H408" s="399"/>
      <c r="I408" s="55"/>
      <c r="J408" s="55"/>
      <c r="K408" s="55"/>
      <c r="L408" s="399"/>
      <c r="M408" s="399"/>
      <c r="N408" s="55"/>
      <c r="O408" s="55"/>
      <c r="P408" s="55"/>
      <c r="Q408" s="399"/>
      <c r="R408" s="399"/>
      <c r="S408" s="55"/>
      <c r="T408" s="55"/>
      <c r="U408" s="55"/>
      <c r="V408" s="399"/>
      <c r="W408" s="399"/>
      <c r="X408" s="55"/>
      <c r="Y408" s="55"/>
      <c r="Z408" s="55"/>
      <c r="AA408" s="399"/>
      <c r="AB408" s="399"/>
      <c r="AC408" s="55"/>
      <c r="AD408" s="55"/>
      <c r="AE408" s="55"/>
      <c r="AF408" s="55"/>
      <c r="AG408" s="55"/>
      <c r="AH408" s="55"/>
      <c r="AI408" s="55"/>
      <c r="AJ408" s="55"/>
      <c r="AK408" s="55"/>
    </row>
    <row r="409" spans="2:37" ht="15.75" customHeight="1">
      <c r="B409" s="55"/>
      <c r="C409" s="55"/>
      <c r="D409" s="55"/>
      <c r="E409" s="55"/>
      <c r="F409" s="55"/>
      <c r="G409" s="55"/>
      <c r="H409" s="399"/>
      <c r="I409" s="55"/>
      <c r="J409" s="55"/>
      <c r="K409" s="55"/>
      <c r="L409" s="399"/>
      <c r="M409" s="399"/>
      <c r="N409" s="55"/>
      <c r="O409" s="55"/>
      <c r="P409" s="55"/>
      <c r="Q409" s="399"/>
      <c r="R409" s="399"/>
      <c r="S409" s="55"/>
      <c r="T409" s="55"/>
      <c r="U409" s="55"/>
      <c r="V409" s="399"/>
      <c r="W409" s="399"/>
      <c r="X409" s="55"/>
      <c r="Y409" s="55"/>
      <c r="Z409" s="55"/>
      <c r="AA409" s="399"/>
      <c r="AB409" s="399"/>
      <c r="AC409" s="55"/>
      <c r="AD409" s="55"/>
      <c r="AE409" s="55"/>
      <c r="AF409" s="55"/>
      <c r="AG409" s="55"/>
      <c r="AH409" s="55"/>
      <c r="AI409" s="55"/>
      <c r="AJ409" s="55"/>
      <c r="AK409" s="55"/>
    </row>
    <row r="410" spans="2:37" ht="15.75" customHeight="1">
      <c r="B410" s="55"/>
      <c r="C410" s="55"/>
      <c r="D410" s="55"/>
      <c r="E410" s="55"/>
      <c r="F410" s="55"/>
      <c r="G410" s="55"/>
      <c r="H410" s="399"/>
      <c r="I410" s="55"/>
      <c r="J410" s="55"/>
      <c r="K410" s="55"/>
      <c r="L410" s="399"/>
      <c r="M410" s="399"/>
      <c r="N410" s="55"/>
      <c r="O410" s="55"/>
      <c r="P410" s="55"/>
      <c r="Q410" s="399"/>
      <c r="R410" s="399"/>
      <c r="S410" s="55"/>
      <c r="T410" s="55"/>
      <c r="U410" s="55"/>
      <c r="V410" s="399"/>
      <c r="W410" s="399"/>
      <c r="X410" s="55"/>
      <c r="Y410" s="55"/>
      <c r="Z410" s="55"/>
      <c r="AA410" s="399"/>
      <c r="AB410" s="399"/>
      <c r="AC410" s="55"/>
      <c r="AD410" s="55"/>
      <c r="AE410" s="55"/>
      <c r="AF410" s="55"/>
      <c r="AG410" s="55"/>
      <c r="AH410" s="55"/>
      <c r="AI410" s="55"/>
      <c r="AJ410" s="55"/>
      <c r="AK410" s="55"/>
    </row>
    <row r="411" spans="2:37" ht="15.75" customHeight="1">
      <c r="B411" s="55"/>
      <c r="C411" s="55"/>
      <c r="D411" s="55"/>
      <c r="E411" s="55"/>
      <c r="F411" s="55"/>
      <c r="G411" s="55"/>
      <c r="H411" s="399"/>
      <c r="I411" s="55"/>
      <c r="J411" s="55"/>
      <c r="K411" s="55"/>
      <c r="L411" s="399"/>
      <c r="M411" s="399"/>
      <c r="N411" s="55"/>
      <c r="O411" s="55"/>
      <c r="P411" s="55"/>
      <c r="Q411" s="399"/>
      <c r="R411" s="399"/>
      <c r="S411" s="55"/>
      <c r="T411" s="55"/>
      <c r="U411" s="55"/>
      <c r="V411" s="399"/>
      <c r="W411" s="399"/>
      <c r="X411" s="55"/>
      <c r="Y411" s="55"/>
      <c r="Z411" s="55"/>
      <c r="AA411" s="399"/>
      <c r="AB411" s="399"/>
      <c r="AC411" s="55"/>
      <c r="AD411" s="55"/>
      <c r="AE411" s="55"/>
      <c r="AF411" s="55"/>
      <c r="AG411" s="55"/>
      <c r="AH411" s="55"/>
      <c r="AI411" s="55"/>
      <c r="AJ411" s="55"/>
      <c r="AK411" s="55"/>
    </row>
    <row r="412" spans="2:37" ht="15.75" customHeight="1">
      <c r="B412" s="55"/>
      <c r="C412" s="55"/>
      <c r="D412" s="55"/>
      <c r="E412" s="55"/>
      <c r="F412" s="55"/>
      <c r="G412" s="55"/>
      <c r="H412" s="399"/>
      <c r="I412" s="55"/>
      <c r="J412" s="55"/>
      <c r="K412" s="55"/>
      <c r="L412" s="399"/>
      <c r="M412" s="399"/>
      <c r="N412" s="55"/>
      <c r="O412" s="55"/>
      <c r="P412" s="55"/>
      <c r="Q412" s="399"/>
      <c r="R412" s="399"/>
      <c r="S412" s="55"/>
      <c r="T412" s="55"/>
      <c r="U412" s="55"/>
      <c r="V412" s="399"/>
      <c r="W412" s="399"/>
      <c r="X412" s="55"/>
      <c r="Y412" s="55"/>
      <c r="Z412" s="55"/>
      <c r="AA412" s="399"/>
      <c r="AB412" s="399"/>
      <c r="AC412" s="55"/>
      <c r="AD412" s="55"/>
      <c r="AE412" s="55"/>
      <c r="AF412" s="55"/>
      <c r="AG412" s="55"/>
      <c r="AH412" s="55"/>
      <c r="AI412" s="55"/>
      <c r="AJ412" s="55"/>
      <c r="AK412" s="55"/>
    </row>
    <row r="413" spans="2:37" ht="15.75" customHeight="1">
      <c r="B413" s="55"/>
      <c r="C413" s="55"/>
      <c r="D413" s="55"/>
      <c r="E413" s="55"/>
      <c r="F413" s="55"/>
      <c r="G413" s="55"/>
      <c r="H413" s="399"/>
      <c r="I413" s="55"/>
      <c r="J413" s="55"/>
      <c r="K413" s="55"/>
      <c r="L413" s="399"/>
      <c r="M413" s="399"/>
      <c r="N413" s="55"/>
      <c r="O413" s="55"/>
      <c r="P413" s="55"/>
      <c r="Q413" s="399"/>
      <c r="R413" s="399"/>
      <c r="S413" s="55"/>
      <c r="T413" s="55"/>
      <c r="U413" s="55"/>
      <c r="V413" s="399"/>
      <c r="W413" s="399"/>
      <c r="X413" s="55"/>
      <c r="Y413" s="55"/>
      <c r="Z413" s="55"/>
      <c r="AA413" s="399"/>
      <c r="AB413" s="399"/>
      <c r="AC413" s="55"/>
      <c r="AD413" s="55"/>
      <c r="AE413" s="55"/>
      <c r="AF413" s="55"/>
      <c r="AG413" s="55"/>
      <c r="AH413" s="55"/>
      <c r="AI413" s="55"/>
      <c r="AJ413" s="55"/>
      <c r="AK413" s="55"/>
    </row>
    <row r="414" spans="2:37" ht="15.75" customHeight="1">
      <c r="B414" s="55"/>
      <c r="C414" s="55"/>
      <c r="D414" s="55"/>
      <c r="E414" s="55"/>
      <c r="F414" s="55"/>
      <c r="G414" s="55"/>
      <c r="H414" s="399"/>
      <c r="I414" s="55"/>
      <c r="J414" s="55"/>
      <c r="K414" s="55"/>
      <c r="L414" s="399"/>
      <c r="M414" s="399"/>
      <c r="N414" s="55"/>
      <c r="O414" s="55"/>
      <c r="P414" s="55"/>
      <c r="Q414" s="399"/>
      <c r="R414" s="399"/>
      <c r="S414" s="55"/>
      <c r="T414" s="55"/>
      <c r="U414" s="55"/>
      <c r="V414" s="399"/>
      <c r="W414" s="399"/>
      <c r="X414" s="55"/>
      <c r="Y414" s="55"/>
      <c r="Z414" s="55"/>
      <c r="AA414" s="399"/>
      <c r="AB414" s="399"/>
      <c r="AC414" s="55"/>
      <c r="AD414" s="55"/>
      <c r="AE414" s="55"/>
      <c r="AF414" s="55"/>
      <c r="AG414" s="55"/>
      <c r="AH414" s="55"/>
      <c r="AI414" s="55"/>
      <c r="AJ414" s="55"/>
      <c r="AK414" s="55"/>
    </row>
    <row r="415" spans="2:37" ht="15.75" customHeight="1">
      <c r="B415" s="55"/>
      <c r="C415" s="55"/>
      <c r="D415" s="55"/>
      <c r="E415" s="55"/>
      <c r="F415" s="55"/>
      <c r="G415" s="55"/>
      <c r="H415" s="399"/>
      <c r="I415" s="55"/>
      <c r="J415" s="55"/>
      <c r="K415" s="55"/>
      <c r="L415" s="399"/>
      <c r="M415" s="399"/>
      <c r="N415" s="55"/>
      <c r="O415" s="55"/>
      <c r="P415" s="55"/>
      <c r="Q415" s="399"/>
      <c r="R415" s="399"/>
      <c r="S415" s="55"/>
      <c r="T415" s="55"/>
      <c r="U415" s="55"/>
      <c r="V415" s="399"/>
      <c r="W415" s="399"/>
      <c r="X415" s="55"/>
      <c r="Y415" s="55"/>
      <c r="Z415" s="55"/>
      <c r="AA415" s="399"/>
      <c r="AB415" s="399"/>
      <c r="AC415" s="55"/>
      <c r="AD415" s="55"/>
      <c r="AE415" s="55"/>
      <c r="AF415" s="55"/>
      <c r="AG415" s="55"/>
      <c r="AH415" s="55"/>
      <c r="AI415" s="55"/>
      <c r="AJ415" s="55"/>
      <c r="AK415" s="55"/>
    </row>
    <row r="416" spans="2:37" ht="15.75" customHeight="1">
      <c r="B416" s="55"/>
      <c r="C416" s="55"/>
      <c r="D416" s="55"/>
      <c r="E416" s="55"/>
      <c r="F416" s="55"/>
      <c r="G416" s="55"/>
      <c r="H416" s="399"/>
      <c r="I416" s="55"/>
      <c r="J416" s="55"/>
      <c r="K416" s="55"/>
      <c r="L416" s="399"/>
      <c r="M416" s="399"/>
      <c r="N416" s="55"/>
      <c r="O416" s="55"/>
      <c r="P416" s="55"/>
      <c r="Q416" s="399"/>
      <c r="R416" s="399"/>
      <c r="S416" s="55"/>
      <c r="T416" s="55"/>
      <c r="U416" s="55"/>
      <c r="V416" s="399"/>
      <c r="W416" s="399"/>
      <c r="X416" s="55"/>
      <c r="Y416" s="55"/>
      <c r="Z416" s="55"/>
      <c r="AA416" s="399"/>
      <c r="AB416" s="399"/>
      <c r="AC416" s="55"/>
      <c r="AD416" s="55"/>
      <c r="AE416" s="55"/>
      <c r="AF416" s="55"/>
      <c r="AG416" s="55"/>
      <c r="AH416" s="55"/>
      <c r="AI416" s="55"/>
      <c r="AJ416" s="55"/>
      <c r="AK416" s="55"/>
    </row>
    <row r="417" spans="2:37" ht="15.75" customHeight="1">
      <c r="B417" s="55"/>
      <c r="C417" s="55"/>
      <c r="D417" s="55"/>
      <c r="E417" s="55"/>
      <c r="F417" s="55"/>
      <c r="G417" s="55"/>
      <c r="H417" s="399"/>
      <c r="I417" s="55"/>
      <c r="J417" s="55"/>
      <c r="K417" s="55"/>
      <c r="L417" s="399"/>
      <c r="M417" s="399"/>
      <c r="N417" s="55"/>
      <c r="O417" s="55"/>
      <c r="P417" s="55"/>
      <c r="Q417" s="399"/>
      <c r="R417" s="399"/>
      <c r="S417" s="55"/>
      <c r="T417" s="55"/>
      <c r="U417" s="55"/>
      <c r="V417" s="399"/>
      <c r="W417" s="399"/>
      <c r="X417" s="55"/>
      <c r="Y417" s="55"/>
      <c r="Z417" s="55"/>
      <c r="AA417" s="399"/>
      <c r="AB417" s="399"/>
      <c r="AC417" s="55"/>
      <c r="AD417" s="55"/>
      <c r="AE417" s="55"/>
      <c r="AF417" s="55"/>
      <c r="AG417" s="55"/>
      <c r="AH417" s="55"/>
      <c r="AI417" s="55"/>
      <c r="AJ417" s="55"/>
      <c r="AK417" s="55"/>
    </row>
    <row r="418" spans="2:37" ht="15.75" customHeight="1">
      <c r="B418" s="55"/>
      <c r="C418" s="55"/>
      <c r="D418" s="55"/>
      <c r="E418" s="55"/>
      <c r="F418" s="55"/>
      <c r="G418" s="55"/>
      <c r="H418" s="399"/>
      <c r="I418" s="55"/>
      <c r="J418" s="55"/>
      <c r="K418" s="55"/>
      <c r="L418" s="399"/>
      <c r="M418" s="399"/>
      <c r="N418" s="55"/>
      <c r="O418" s="55"/>
      <c r="P418" s="55"/>
      <c r="Q418" s="399"/>
      <c r="R418" s="399"/>
      <c r="S418" s="55"/>
      <c r="T418" s="55"/>
      <c r="U418" s="55"/>
      <c r="V418" s="399"/>
      <c r="W418" s="399"/>
      <c r="X418" s="55"/>
      <c r="Y418" s="55"/>
      <c r="Z418" s="55"/>
      <c r="AA418" s="399"/>
      <c r="AB418" s="399"/>
      <c r="AC418" s="55"/>
      <c r="AD418" s="55"/>
      <c r="AE418" s="55"/>
      <c r="AF418" s="55"/>
      <c r="AG418" s="55"/>
      <c r="AH418" s="55"/>
      <c r="AI418" s="55"/>
      <c r="AJ418" s="55"/>
      <c r="AK418" s="55"/>
    </row>
    <row r="419" spans="2:37" ht="15.75" customHeight="1">
      <c r="B419" s="55"/>
      <c r="C419" s="55"/>
      <c r="D419" s="55"/>
      <c r="E419" s="55"/>
      <c r="F419" s="55"/>
      <c r="G419" s="55"/>
      <c r="H419" s="399"/>
      <c r="I419" s="55"/>
      <c r="J419" s="55"/>
      <c r="K419" s="55"/>
      <c r="L419" s="399"/>
      <c r="M419" s="399"/>
      <c r="N419" s="55"/>
      <c r="O419" s="55"/>
      <c r="P419" s="55"/>
      <c r="Q419" s="399"/>
      <c r="R419" s="399"/>
      <c r="S419" s="55"/>
      <c r="T419" s="55"/>
      <c r="U419" s="55"/>
      <c r="V419" s="399"/>
      <c r="W419" s="399"/>
      <c r="X419" s="55"/>
      <c r="Y419" s="55"/>
      <c r="Z419" s="55"/>
      <c r="AA419" s="399"/>
      <c r="AB419" s="399"/>
      <c r="AC419" s="55"/>
      <c r="AD419" s="55"/>
      <c r="AE419" s="55"/>
      <c r="AF419" s="55"/>
      <c r="AG419" s="55"/>
      <c r="AH419" s="55"/>
      <c r="AI419" s="55"/>
      <c r="AJ419" s="55"/>
      <c r="AK419" s="55"/>
    </row>
    <row r="420" spans="2:37" ht="15.75" customHeight="1">
      <c r="B420" s="55"/>
      <c r="C420" s="55"/>
      <c r="D420" s="55"/>
      <c r="E420" s="55"/>
      <c r="F420" s="55"/>
      <c r="G420" s="55"/>
      <c r="H420" s="399"/>
      <c r="I420" s="55"/>
      <c r="J420" s="55"/>
      <c r="K420" s="55"/>
      <c r="L420" s="399"/>
      <c r="M420" s="399"/>
      <c r="N420" s="55"/>
      <c r="O420" s="55"/>
      <c r="P420" s="55"/>
      <c r="Q420" s="399"/>
      <c r="R420" s="399"/>
      <c r="S420" s="55"/>
      <c r="T420" s="55"/>
      <c r="U420" s="55"/>
      <c r="V420" s="399"/>
      <c r="W420" s="399"/>
      <c r="X420" s="55"/>
      <c r="Y420" s="55"/>
      <c r="Z420" s="55"/>
      <c r="AA420" s="399"/>
      <c r="AB420" s="399"/>
      <c r="AC420" s="55"/>
      <c r="AD420" s="55"/>
      <c r="AE420" s="55"/>
      <c r="AF420" s="55"/>
      <c r="AG420" s="55"/>
      <c r="AH420" s="55"/>
      <c r="AI420" s="55"/>
      <c r="AJ420" s="55"/>
      <c r="AK420" s="55"/>
    </row>
    <row r="421" spans="2:37" ht="15.75" customHeight="1">
      <c r="B421" s="55"/>
      <c r="C421" s="55"/>
      <c r="D421" s="55"/>
      <c r="E421" s="55"/>
      <c r="F421" s="55"/>
      <c r="G421" s="55"/>
      <c r="H421" s="399"/>
      <c r="I421" s="55"/>
      <c r="J421" s="55"/>
      <c r="K421" s="55"/>
      <c r="L421" s="399"/>
      <c r="M421" s="399"/>
      <c r="N421" s="55"/>
      <c r="O421" s="55"/>
      <c r="P421" s="55"/>
      <c r="Q421" s="399"/>
      <c r="R421" s="399"/>
      <c r="S421" s="55"/>
      <c r="T421" s="55"/>
      <c r="U421" s="55"/>
      <c r="V421" s="399"/>
      <c r="W421" s="399"/>
      <c r="X421" s="55"/>
      <c r="Y421" s="55"/>
      <c r="Z421" s="55"/>
      <c r="AA421" s="399"/>
      <c r="AB421" s="399"/>
      <c r="AC421" s="55"/>
      <c r="AD421" s="55"/>
      <c r="AE421" s="55"/>
      <c r="AF421" s="55"/>
      <c r="AG421" s="55"/>
      <c r="AH421" s="55"/>
      <c r="AI421" s="55"/>
      <c r="AJ421" s="55"/>
      <c r="AK421" s="55"/>
    </row>
    <row r="422" spans="2:37" ht="15.75" customHeight="1">
      <c r="B422" s="55"/>
      <c r="C422" s="55"/>
      <c r="D422" s="55"/>
      <c r="E422" s="55"/>
      <c r="F422" s="55"/>
      <c r="G422" s="55"/>
      <c r="H422" s="399"/>
      <c r="I422" s="55"/>
      <c r="J422" s="55"/>
      <c r="K422" s="55"/>
      <c r="L422" s="399"/>
      <c r="M422" s="399"/>
      <c r="N422" s="55"/>
      <c r="O422" s="55"/>
      <c r="P422" s="55"/>
      <c r="Q422" s="399"/>
      <c r="R422" s="399"/>
      <c r="S422" s="55"/>
      <c r="T422" s="55"/>
      <c r="U422" s="55"/>
      <c r="V422" s="399"/>
      <c r="W422" s="399"/>
      <c r="X422" s="55"/>
      <c r="Y422" s="55"/>
      <c r="Z422" s="55"/>
      <c r="AA422" s="399"/>
      <c r="AB422" s="399"/>
      <c r="AC422" s="55"/>
      <c r="AD422" s="55"/>
      <c r="AE422" s="55"/>
      <c r="AF422" s="55"/>
      <c r="AG422" s="55"/>
      <c r="AH422" s="55"/>
      <c r="AI422" s="55"/>
      <c r="AJ422" s="55"/>
      <c r="AK422" s="55"/>
    </row>
    <row r="423" spans="2:37" ht="15.75" customHeight="1">
      <c r="B423" s="55"/>
      <c r="C423" s="55"/>
      <c r="D423" s="55"/>
      <c r="E423" s="55"/>
      <c r="F423" s="55"/>
      <c r="G423" s="55"/>
      <c r="H423" s="399"/>
      <c r="I423" s="55"/>
      <c r="J423" s="55"/>
      <c r="K423" s="55"/>
      <c r="L423" s="399"/>
      <c r="M423" s="399"/>
      <c r="N423" s="55"/>
      <c r="O423" s="55"/>
      <c r="P423" s="55"/>
      <c r="Q423" s="399"/>
      <c r="R423" s="399"/>
      <c r="S423" s="55"/>
      <c r="T423" s="55"/>
      <c r="U423" s="55"/>
      <c r="V423" s="399"/>
      <c r="W423" s="399"/>
      <c r="X423" s="55"/>
      <c r="Y423" s="55"/>
      <c r="Z423" s="55"/>
      <c r="AA423" s="399"/>
      <c r="AB423" s="399"/>
      <c r="AC423" s="55"/>
      <c r="AD423" s="55"/>
      <c r="AE423" s="55"/>
      <c r="AF423" s="55"/>
      <c r="AG423" s="55"/>
      <c r="AH423" s="55"/>
      <c r="AI423" s="55"/>
      <c r="AJ423" s="55"/>
      <c r="AK423" s="55"/>
    </row>
    <row r="424" spans="2:37" ht="15.75" customHeight="1">
      <c r="B424" s="55"/>
      <c r="C424" s="55"/>
      <c r="D424" s="55"/>
      <c r="E424" s="55"/>
      <c r="F424" s="55"/>
      <c r="G424" s="55"/>
      <c r="H424" s="399"/>
      <c r="I424" s="55"/>
      <c r="J424" s="55"/>
      <c r="K424" s="55"/>
      <c r="L424" s="399"/>
      <c r="M424" s="399"/>
      <c r="N424" s="55"/>
      <c r="O424" s="55"/>
      <c r="P424" s="55"/>
      <c r="Q424" s="399"/>
      <c r="R424" s="399"/>
      <c r="S424" s="55"/>
      <c r="T424" s="55"/>
      <c r="U424" s="55"/>
      <c r="V424" s="399"/>
      <c r="W424" s="399"/>
      <c r="X424" s="55"/>
      <c r="Y424" s="55"/>
      <c r="Z424" s="55"/>
      <c r="AA424" s="399"/>
      <c r="AB424" s="399"/>
      <c r="AC424" s="55"/>
      <c r="AD424" s="55"/>
      <c r="AE424" s="55"/>
      <c r="AF424" s="55"/>
      <c r="AG424" s="55"/>
      <c r="AH424" s="55"/>
      <c r="AI424" s="55"/>
      <c r="AJ424" s="55"/>
      <c r="AK424" s="55"/>
    </row>
    <row r="425" spans="2:37" ht="15.75" customHeight="1">
      <c r="B425" s="55"/>
      <c r="C425" s="55"/>
      <c r="D425" s="55"/>
      <c r="E425" s="55"/>
      <c r="F425" s="55"/>
      <c r="G425" s="55"/>
      <c r="H425" s="399"/>
      <c r="I425" s="55"/>
      <c r="J425" s="55"/>
      <c r="K425" s="55"/>
      <c r="L425" s="399"/>
      <c r="M425" s="399"/>
      <c r="N425" s="55"/>
      <c r="O425" s="55"/>
      <c r="P425" s="55"/>
      <c r="Q425" s="399"/>
      <c r="R425" s="399"/>
      <c r="S425" s="55"/>
      <c r="T425" s="55"/>
      <c r="U425" s="55"/>
      <c r="V425" s="399"/>
      <c r="W425" s="399"/>
      <c r="X425" s="55"/>
      <c r="Y425" s="55"/>
      <c r="Z425" s="55"/>
      <c r="AA425" s="399"/>
      <c r="AB425" s="399"/>
      <c r="AC425" s="55"/>
      <c r="AD425" s="55"/>
      <c r="AE425" s="55"/>
      <c r="AF425" s="55"/>
      <c r="AG425" s="55"/>
      <c r="AH425" s="55"/>
      <c r="AI425" s="55"/>
      <c r="AJ425" s="55"/>
      <c r="AK425" s="55"/>
    </row>
    <row r="426" spans="2:37" ht="15.75" customHeight="1">
      <c r="B426" s="55"/>
      <c r="C426" s="55"/>
      <c r="D426" s="55"/>
      <c r="E426" s="55"/>
      <c r="F426" s="55"/>
      <c r="G426" s="55"/>
      <c r="H426" s="399"/>
      <c r="I426" s="55"/>
      <c r="J426" s="55"/>
      <c r="K426" s="55"/>
      <c r="L426" s="399"/>
      <c r="M426" s="399"/>
      <c r="N426" s="55"/>
      <c r="O426" s="55"/>
      <c r="P426" s="55"/>
      <c r="Q426" s="399"/>
      <c r="R426" s="399"/>
      <c r="S426" s="55"/>
      <c r="T426" s="55"/>
      <c r="U426" s="55"/>
      <c r="V426" s="399"/>
      <c r="W426" s="399"/>
      <c r="X426" s="55"/>
      <c r="Y426" s="55"/>
      <c r="Z426" s="55"/>
      <c r="AA426" s="399"/>
      <c r="AB426" s="399"/>
      <c r="AC426" s="55"/>
      <c r="AD426" s="55"/>
      <c r="AE426" s="55"/>
      <c r="AF426" s="55"/>
      <c r="AG426" s="55"/>
      <c r="AH426" s="55"/>
      <c r="AI426" s="55"/>
      <c r="AJ426" s="55"/>
      <c r="AK426" s="55"/>
    </row>
    <row r="427" spans="2:37" ht="15.75" customHeight="1">
      <c r="B427" s="55"/>
      <c r="C427" s="55"/>
      <c r="D427" s="55"/>
      <c r="E427" s="55"/>
      <c r="F427" s="55"/>
      <c r="G427" s="55"/>
      <c r="H427" s="399"/>
      <c r="I427" s="55"/>
      <c r="J427" s="55"/>
      <c r="K427" s="55"/>
      <c r="L427" s="399"/>
      <c r="M427" s="399"/>
      <c r="N427" s="55"/>
      <c r="O427" s="55"/>
      <c r="P427" s="55"/>
      <c r="Q427" s="399"/>
      <c r="R427" s="399"/>
      <c r="S427" s="55"/>
      <c r="T427" s="55"/>
      <c r="U427" s="55"/>
      <c r="V427" s="399"/>
      <c r="W427" s="399"/>
      <c r="X427" s="55"/>
      <c r="Y427" s="55"/>
      <c r="Z427" s="55"/>
      <c r="AA427" s="399"/>
      <c r="AB427" s="399"/>
      <c r="AC427" s="55"/>
      <c r="AD427" s="55"/>
      <c r="AE427" s="55"/>
      <c r="AF427" s="55"/>
      <c r="AG427" s="55"/>
      <c r="AH427" s="55"/>
      <c r="AI427" s="55"/>
      <c r="AJ427" s="55"/>
      <c r="AK427" s="55"/>
    </row>
    <row r="428" spans="2:37" ht="15.75" customHeight="1">
      <c r="B428" s="55"/>
      <c r="C428" s="55"/>
      <c r="D428" s="55"/>
      <c r="E428" s="55"/>
      <c r="F428" s="55"/>
      <c r="G428" s="55"/>
      <c r="H428" s="399"/>
      <c r="I428" s="55"/>
      <c r="J428" s="55"/>
      <c r="K428" s="55"/>
      <c r="L428" s="399"/>
      <c r="M428" s="399"/>
      <c r="N428" s="55"/>
      <c r="O428" s="55"/>
      <c r="P428" s="55"/>
      <c r="Q428" s="399"/>
      <c r="R428" s="399"/>
      <c r="S428" s="55"/>
      <c r="T428" s="55"/>
      <c r="U428" s="55"/>
      <c r="V428" s="399"/>
      <c r="W428" s="399"/>
      <c r="X428" s="55"/>
      <c r="Y428" s="55"/>
      <c r="Z428" s="55"/>
      <c r="AA428" s="399"/>
      <c r="AB428" s="399"/>
      <c r="AC428" s="55"/>
      <c r="AD428" s="55"/>
      <c r="AE428" s="55"/>
      <c r="AF428" s="55"/>
      <c r="AG428" s="55"/>
      <c r="AH428" s="55"/>
      <c r="AI428" s="55"/>
      <c r="AJ428" s="55"/>
      <c r="AK428" s="55"/>
    </row>
    <row r="429" spans="2:37" ht="15.75" customHeight="1">
      <c r="B429" s="55"/>
      <c r="C429" s="55"/>
      <c r="D429" s="55"/>
      <c r="E429" s="55"/>
      <c r="F429" s="55"/>
      <c r="G429" s="55"/>
      <c r="H429" s="399"/>
      <c r="I429" s="55"/>
      <c r="J429" s="55"/>
      <c r="K429" s="55"/>
      <c r="L429" s="399"/>
      <c r="M429" s="399"/>
      <c r="N429" s="55"/>
      <c r="O429" s="55"/>
      <c r="P429" s="55"/>
      <c r="Q429" s="399"/>
      <c r="R429" s="399"/>
      <c r="S429" s="55"/>
      <c r="T429" s="55"/>
      <c r="U429" s="55"/>
      <c r="V429" s="399"/>
      <c r="W429" s="399"/>
      <c r="X429" s="55"/>
      <c r="Y429" s="55"/>
      <c r="Z429" s="55"/>
      <c r="AA429" s="399"/>
      <c r="AB429" s="399"/>
      <c r="AC429" s="55"/>
      <c r="AD429" s="55"/>
      <c r="AE429" s="55"/>
      <c r="AF429" s="55"/>
      <c r="AG429" s="55"/>
      <c r="AH429" s="55"/>
      <c r="AI429" s="55"/>
      <c r="AJ429" s="55"/>
      <c r="AK429" s="55"/>
    </row>
    <row r="430" spans="2:37" ht="15.75" customHeight="1">
      <c r="B430" s="55"/>
      <c r="C430" s="55"/>
      <c r="D430" s="55"/>
      <c r="E430" s="55"/>
      <c r="F430" s="55"/>
      <c r="G430" s="55"/>
      <c r="H430" s="399"/>
      <c r="I430" s="55"/>
      <c r="J430" s="55"/>
      <c r="K430" s="55"/>
      <c r="L430" s="399"/>
      <c r="M430" s="399"/>
      <c r="N430" s="55"/>
      <c r="O430" s="55"/>
      <c r="P430" s="55"/>
      <c r="Q430" s="399"/>
      <c r="R430" s="399"/>
      <c r="S430" s="55"/>
      <c r="T430" s="55"/>
      <c r="U430" s="55"/>
      <c r="V430" s="399"/>
      <c r="W430" s="399"/>
      <c r="X430" s="55"/>
      <c r="Y430" s="55"/>
      <c r="Z430" s="55"/>
      <c r="AA430" s="399"/>
      <c r="AB430" s="399"/>
      <c r="AC430" s="55"/>
      <c r="AD430" s="55"/>
      <c r="AE430" s="55"/>
      <c r="AF430" s="55"/>
      <c r="AG430" s="55"/>
      <c r="AH430" s="55"/>
      <c r="AI430" s="55"/>
      <c r="AJ430" s="55"/>
      <c r="AK430" s="55"/>
    </row>
    <row r="431" spans="2:37" ht="15.75" customHeight="1">
      <c r="B431" s="55"/>
      <c r="C431" s="55"/>
      <c r="D431" s="55"/>
      <c r="E431" s="55"/>
      <c r="F431" s="55"/>
      <c r="G431" s="55"/>
      <c r="H431" s="399"/>
      <c r="I431" s="55"/>
      <c r="J431" s="55"/>
      <c r="K431" s="55"/>
      <c r="L431" s="399"/>
      <c r="M431" s="399"/>
      <c r="N431" s="55"/>
      <c r="O431" s="55"/>
      <c r="P431" s="55"/>
      <c r="Q431" s="399"/>
      <c r="R431" s="399"/>
      <c r="S431" s="55"/>
      <c r="T431" s="55"/>
      <c r="U431" s="55"/>
      <c r="V431" s="399"/>
      <c r="W431" s="399"/>
      <c r="X431" s="55"/>
      <c r="Y431" s="55"/>
      <c r="Z431" s="55"/>
      <c r="AA431" s="399"/>
      <c r="AB431" s="399"/>
      <c r="AC431" s="55"/>
      <c r="AD431" s="55"/>
      <c r="AE431" s="55"/>
      <c r="AF431" s="55"/>
      <c r="AG431" s="55"/>
      <c r="AH431" s="55"/>
      <c r="AI431" s="55"/>
      <c r="AJ431" s="55"/>
      <c r="AK431" s="55"/>
    </row>
    <row r="432" spans="2:37" ht="15.75" customHeight="1">
      <c r="B432" s="55"/>
      <c r="C432" s="55"/>
      <c r="D432" s="55"/>
      <c r="E432" s="55"/>
      <c r="F432" s="55"/>
      <c r="G432" s="55"/>
      <c r="H432" s="399"/>
      <c r="I432" s="55"/>
      <c r="J432" s="55"/>
      <c r="K432" s="55"/>
      <c r="L432" s="399"/>
      <c r="M432" s="399"/>
      <c r="N432" s="55"/>
      <c r="O432" s="55"/>
      <c r="P432" s="55"/>
      <c r="Q432" s="399"/>
      <c r="R432" s="399"/>
      <c r="S432" s="55"/>
      <c r="T432" s="55"/>
      <c r="U432" s="55"/>
      <c r="V432" s="399"/>
      <c r="W432" s="399"/>
      <c r="X432" s="55"/>
      <c r="Y432" s="55"/>
      <c r="Z432" s="55"/>
      <c r="AA432" s="399"/>
      <c r="AB432" s="399"/>
      <c r="AC432" s="55"/>
      <c r="AD432" s="55"/>
      <c r="AE432" s="55"/>
      <c r="AF432" s="55"/>
      <c r="AG432" s="55"/>
      <c r="AH432" s="55"/>
      <c r="AI432" s="55"/>
      <c r="AJ432" s="55"/>
      <c r="AK432" s="55"/>
    </row>
    <row r="433" spans="2:37" ht="15.75" customHeight="1">
      <c r="B433" s="55"/>
      <c r="C433" s="55"/>
      <c r="D433" s="55"/>
      <c r="E433" s="55"/>
      <c r="F433" s="55"/>
      <c r="G433" s="55"/>
      <c r="H433" s="399"/>
      <c r="I433" s="55"/>
      <c r="J433" s="55"/>
      <c r="K433" s="55"/>
      <c r="L433" s="399"/>
      <c r="M433" s="399"/>
      <c r="N433" s="55"/>
      <c r="O433" s="55"/>
      <c r="P433" s="55"/>
      <c r="Q433" s="399"/>
      <c r="R433" s="399"/>
      <c r="S433" s="55"/>
      <c r="T433" s="55"/>
      <c r="U433" s="55"/>
      <c r="V433" s="399"/>
      <c r="W433" s="399"/>
      <c r="X433" s="55"/>
      <c r="Y433" s="55"/>
      <c r="Z433" s="55"/>
      <c r="AA433" s="399"/>
      <c r="AB433" s="399"/>
      <c r="AC433" s="55"/>
      <c r="AD433" s="55"/>
      <c r="AE433" s="55"/>
      <c r="AF433" s="55"/>
      <c r="AG433" s="55"/>
      <c r="AH433" s="55"/>
      <c r="AI433" s="55"/>
      <c r="AJ433" s="55"/>
      <c r="AK433" s="55"/>
    </row>
    <row r="434" spans="2:37" ht="15.75" customHeight="1">
      <c r="B434" s="55"/>
      <c r="C434" s="55"/>
      <c r="D434" s="55"/>
      <c r="E434" s="55"/>
      <c r="F434" s="55"/>
      <c r="G434" s="55"/>
      <c r="H434" s="399"/>
      <c r="I434" s="55"/>
      <c r="J434" s="55"/>
      <c r="K434" s="55"/>
      <c r="L434" s="399"/>
      <c r="M434" s="399"/>
      <c r="N434" s="55"/>
      <c r="O434" s="55"/>
      <c r="P434" s="55"/>
      <c r="Q434" s="399"/>
      <c r="R434" s="399"/>
      <c r="S434" s="55"/>
      <c r="T434" s="55"/>
      <c r="U434" s="55"/>
      <c r="V434" s="399"/>
      <c r="W434" s="399"/>
      <c r="X434" s="55"/>
      <c r="Y434" s="55"/>
      <c r="Z434" s="55"/>
      <c r="AA434" s="399"/>
      <c r="AB434" s="399"/>
      <c r="AC434" s="55"/>
      <c r="AD434" s="55"/>
      <c r="AE434" s="55"/>
      <c r="AF434" s="55"/>
      <c r="AG434" s="55"/>
      <c r="AH434" s="55"/>
      <c r="AI434" s="55"/>
      <c r="AJ434" s="55"/>
      <c r="AK434" s="55"/>
    </row>
    <row r="435" spans="2:37" ht="15.75" customHeight="1">
      <c r="B435" s="55"/>
      <c r="C435" s="55"/>
      <c r="D435" s="55"/>
      <c r="E435" s="55"/>
      <c r="F435" s="55"/>
      <c r="G435" s="55"/>
      <c r="H435" s="399"/>
      <c r="I435" s="55"/>
      <c r="J435" s="55"/>
      <c r="K435" s="55"/>
      <c r="L435" s="399"/>
      <c r="M435" s="399"/>
      <c r="N435" s="55"/>
      <c r="O435" s="55"/>
      <c r="P435" s="55"/>
      <c r="Q435" s="399"/>
      <c r="R435" s="399"/>
      <c r="S435" s="55"/>
      <c r="T435" s="55"/>
      <c r="U435" s="55"/>
      <c r="V435" s="399"/>
      <c r="W435" s="399"/>
      <c r="X435" s="55"/>
      <c r="Y435" s="55"/>
      <c r="Z435" s="55"/>
      <c r="AA435" s="399"/>
      <c r="AB435" s="399"/>
      <c r="AC435" s="55"/>
      <c r="AD435" s="55"/>
      <c r="AE435" s="55"/>
      <c r="AF435" s="55"/>
      <c r="AG435" s="55"/>
      <c r="AH435" s="55"/>
      <c r="AI435" s="55"/>
      <c r="AJ435" s="55"/>
      <c r="AK435" s="55"/>
    </row>
    <row r="436" spans="2:37" ht="15.75" customHeight="1">
      <c r="B436" s="55"/>
      <c r="C436" s="55"/>
      <c r="D436" s="55"/>
      <c r="E436" s="55"/>
      <c r="F436" s="55"/>
      <c r="G436" s="55"/>
      <c r="H436" s="399"/>
      <c r="I436" s="55"/>
      <c r="J436" s="55"/>
      <c r="K436" s="55"/>
      <c r="L436" s="399"/>
      <c r="M436" s="399"/>
      <c r="N436" s="55"/>
      <c r="O436" s="55"/>
      <c r="P436" s="55"/>
      <c r="Q436" s="399"/>
      <c r="R436" s="399"/>
      <c r="S436" s="55"/>
      <c r="T436" s="55"/>
      <c r="U436" s="55"/>
      <c r="V436" s="399"/>
      <c r="W436" s="399"/>
      <c r="X436" s="55"/>
      <c r="Y436" s="55"/>
      <c r="Z436" s="55"/>
      <c r="AA436" s="399"/>
      <c r="AB436" s="399"/>
      <c r="AC436" s="55"/>
      <c r="AD436" s="55"/>
      <c r="AE436" s="55"/>
      <c r="AF436" s="55"/>
      <c r="AG436" s="55"/>
      <c r="AH436" s="55"/>
      <c r="AI436" s="55"/>
      <c r="AJ436" s="55"/>
      <c r="AK436" s="55"/>
    </row>
    <row r="437" spans="2:37" ht="15.75" customHeight="1">
      <c r="B437" s="55"/>
      <c r="C437" s="55"/>
      <c r="D437" s="55"/>
      <c r="E437" s="55"/>
      <c r="F437" s="55"/>
      <c r="G437" s="55"/>
      <c r="H437" s="399"/>
      <c r="I437" s="55"/>
      <c r="J437" s="55"/>
      <c r="K437" s="55"/>
      <c r="L437" s="399"/>
      <c r="M437" s="399"/>
      <c r="N437" s="55"/>
      <c r="O437" s="55"/>
      <c r="P437" s="55"/>
      <c r="Q437" s="399"/>
      <c r="R437" s="399"/>
      <c r="S437" s="55"/>
      <c r="T437" s="55"/>
      <c r="U437" s="55"/>
      <c r="V437" s="399"/>
      <c r="W437" s="399"/>
      <c r="X437" s="55"/>
      <c r="Y437" s="55"/>
      <c r="Z437" s="55"/>
      <c r="AA437" s="399"/>
      <c r="AB437" s="399"/>
      <c r="AC437" s="55"/>
      <c r="AD437" s="55"/>
      <c r="AE437" s="55"/>
      <c r="AF437" s="55"/>
      <c r="AG437" s="55"/>
      <c r="AH437" s="55"/>
      <c r="AI437" s="55"/>
      <c r="AJ437" s="55"/>
      <c r="AK437" s="55"/>
    </row>
    <row r="438" spans="2:37" ht="15.75" customHeight="1">
      <c r="B438" s="55"/>
      <c r="C438" s="55"/>
      <c r="D438" s="55"/>
      <c r="E438" s="55"/>
      <c r="F438" s="55"/>
      <c r="G438" s="55"/>
      <c r="H438" s="399"/>
      <c r="I438" s="55"/>
      <c r="J438" s="55"/>
      <c r="K438" s="55"/>
      <c r="L438" s="399"/>
      <c r="M438" s="399"/>
      <c r="N438" s="55"/>
      <c r="O438" s="55"/>
      <c r="P438" s="55"/>
      <c r="Q438" s="399"/>
      <c r="R438" s="399"/>
      <c r="S438" s="55"/>
      <c r="T438" s="55"/>
      <c r="U438" s="55"/>
      <c r="V438" s="399"/>
      <c r="W438" s="399"/>
      <c r="X438" s="55"/>
      <c r="Y438" s="55"/>
      <c r="Z438" s="55"/>
      <c r="AA438" s="399"/>
      <c r="AB438" s="399"/>
      <c r="AC438" s="55"/>
      <c r="AD438" s="55"/>
      <c r="AE438" s="55"/>
      <c r="AF438" s="55"/>
      <c r="AG438" s="55"/>
      <c r="AH438" s="55"/>
      <c r="AI438" s="55"/>
      <c r="AJ438" s="55"/>
      <c r="AK438" s="55"/>
    </row>
    <row r="439" spans="2:37" ht="15.75" customHeight="1">
      <c r="B439" s="55"/>
      <c r="C439" s="55"/>
      <c r="D439" s="55"/>
      <c r="E439" s="55"/>
      <c r="F439" s="55"/>
      <c r="G439" s="55"/>
      <c r="H439" s="399"/>
      <c r="I439" s="55"/>
      <c r="J439" s="55"/>
      <c r="K439" s="55"/>
      <c r="L439" s="399"/>
      <c r="M439" s="399"/>
      <c r="N439" s="55"/>
      <c r="O439" s="55"/>
      <c r="P439" s="55"/>
      <c r="Q439" s="399"/>
      <c r="R439" s="399"/>
      <c r="S439" s="55"/>
      <c r="T439" s="55"/>
      <c r="U439" s="55"/>
      <c r="V439" s="399"/>
      <c r="W439" s="399"/>
      <c r="X439" s="55"/>
      <c r="Y439" s="55"/>
      <c r="Z439" s="55"/>
      <c r="AA439" s="399"/>
      <c r="AB439" s="399"/>
      <c r="AC439" s="55"/>
      <c r="AD439" s="55"/>
      <c r="AE439" s="55"/>
      <c r="AF439" s="55"/>
      <c r="AG439" s="55"/>
      <c r="AH439" s="55"/>
      <c r="AI439" s="55"/>
      <c r="AJ439" s="55"/>
      <c r="AK439" s="55"/>
    </row>
    <row r="440" spans="2:37" ht="15.75" customHeight="1">
      <c r="B440" s="55"/>
      <c r="C440" s="55"/>
      <c r="D440" s="55"/>
      <c r="E440" s="55"/>
      <c r="F440" s="55"/>
      <c r="G440" s="55"/>
      <c r="H440" s="399"/>
      <c r="I440" s="55"/>
      <c r="J440" s="55"/>
      <c r="K440" s="55"/>
      <c r="L440" s="399"/>
      <c r="M440" s="399"/>
      <c r="N440" s="55"/>
      <c r="O440" s="55"/>
      <c r="P440" s="55"/>
      <c r="Q440" s="399"/>
      <c r="R440" s="399"/>
      <c r="S440" s="55"/>
      <c r="T440" s="55"/>
      <c r="U440" s="55"/>
      <c r="V440" s="399"/>
      <c r="W440" s="399"/>
      <c r="X440" s="55"/>
      <c r="Y440" s="55"/>
      <c r="Z440" s="55"/>
      <c r="AA440" s="399"/>
      <c r="AB440" s="399"/>
      <c r="AC440" s="55"/>
      <c r="AD440" s="55"/>
      <c r="AE440" s="55"/>
      <c r="AF440" s="55"/>
      <c r="AG440" s="55"/>
      <c r="AH440" s="55"/>
      <c r="AI440" s="55"/>
      <c r="AJ440" s="55"/>
      <c r="AK440" s="55"/>
    </row>
    <row r="441" spans="2:37" ht="15.75" customHeight="1">
      <c r="B441" s="55"/>
      <c r="C441" s="55"/>
      <c r="D441" s="55"/>
      <c r="E441" s="55"/>
      <c r="F441" s="55"/>
      <c r="G441" s="55"/>
      <c r="H441" s="399"/>
      <c r="I441" s="55"/>
      <c r="J441" s="55"/>
      <c r="K441" s="55"/>
      <c r="L441" s="399"/>
      <c r="M441" s="399"/>
      <c r="N441" s="55"/>
      <c r="O441" s="55"/>
      <c r="P441" s="55"/>
      <c r="Q441" s="399"/>
      <c r="R441" s="399"/>
      <c r="S441" s="55"/>
      <c r="T441" s="55"/>
      <c r="U441" s="55"/>
      <c r="V441" s="399"/>
      <c r="W441" s="399"/>
      <c r="X441" s="55"/>
      <c r="Y441" s="55"/>
      <c r="Z441" s="55"/>
      <c r="AA441" s="399"/>
      <c r="AB441" s="399"/>
      <c r="AC441" s="55"/>
      <c r="AD441" s="55"/>
      <c r="AE441" s="55"/>
      <c r="AF441" s="55"/>
      <c r="AG441" s="55"/>
      <c r="AH441" s="55"/>
      <c r="AI441" s="55"/>
      <c r="AJ441" s="55"/>
      <c r="AK441" s="55"/>
    </row>
    <row r="442" spans="2:37" ht="15.75" customHeight="1">
      <c r="B442" s="55"/>
      <c r="C442" s="55"/>
      <c r="D442" s="55"/>
      <c r="E442" s="55"/>
      <c r="F442" s="55"/>
      <c r="G442" s="55"/>
      <c r="H442" s="399"/>
      <c r="I442" s="55"/>
      <c r="J442" s="55"/>
      <c r="K442" s="55"/>
      <c r="L442" s="399"/>
      <c r="M442" s="399"/>
      <c r="N442" s="55"/>
      <c r="O442" s="55"/>
      <c r="P442" s="55"/>
      <c r="Q442" s="399"/>
      <c r="R442" s="399"/>
      <c r="S442" s="55"/>
      <c r="T442" s="55"/>
      <c r="U442" s="55"/>
      <c r="V442" s="399"/>
      <c r="W442" s="399"/>
      <c r="X442" s="55"/>
      <c r="Y442" s="55"/>
      <c r="Z442" s="55"/>
      <c r="AA442" s="399"/>
      <c r="AB442" s="399"/>
      <c r="AC442" s="55"/>
      <c r="AD442" s="55"/>
      <c r="AE442" s="55"/>
      <c r="AF442" s="55"/>
      <c r="AG442" s="55"/>
      <c r="AH442" s="55"/>
      <c r="AI442" s="55"/>
      <c r="AJ442" s="55"/>
      <c r="AK442" s="55"/>
    </row>
    <row r="443" spans="2:37" ht="15.75" customHeight="1">
      <c r="B443" s="55"/>
      <c r="C443" s="55"/>
      <c r="D443" s="55"/>
      <c r="E443" s="55"/>
      <c r="F443" s="55"/>
      <c r="G443" s="55"/>
      <c r="H443" s="399"/>
      <c r="I443" s="55"/>
      <c r="J443" s="55"/>
      <c r="K443" s="55"/>
      <c r="L443" s="399"/>
      <c r="M443" s="399"/>
      <c r="N443" s="55"/>
      <c r="O443" s="55"/>
      <c r="P443" s="55"/>
      <c r="Q443" s="399"/>
      <c r="R443" s="399"/>
      <c r="S443" s="55"/>
      <c r="T443" s="55"/>
      <c r="U443" s="55"/>
      <c r="V443" s="399"/>
      <c r="W443" s="399"/>
      <c r="X443" s="55"/>
      <c r="Y443" s="55"/>
      <c r="Z443" s="55"/>
      <c r="AA443" s="399"/>
      <c r="AB443" s="399"/>
      <c r="AC443" s="55"/>
      <c r="AD443" s="55"/>
      <c r="AE443" s="55"/>
      <c r="AF443" s="55"/>
      <c r="AG443" s="55"/>
      <c r="AH443" s="55"/>
      <c r="AI443" s="55"/>
      <c r="AJ443" s="55"/>
      <c r="AK443" s="55"/>
    </row>
    <row r="444" spans="2:37" ht="15.75" customHeight="1">
      <c r="B444" s="55"/>
      <c r="C444" s="55"/>
      <c r="D444" s="55"/>
      <c r="E444" s="55"/>
      <c r="F444" s="55"/>
      <c r="G444" s="55"/>
      <c r="H444" s="399"/>
      <c r="I444" s="55"/>
      <c r="J444" s="55"/>
      <c r="K444" s="55"/>
      <c r="L444" s="399"/>
      <c r="M444" s="399"/>
      <c r="N444" s="55"/>
      <c r="O444" s="55"/>
      <c r="P444" s="55"/>
      <c r="Q444" s="399"/>
      <c r="R444" s="399"/>
      <c r="S444" s="55"/>
      <c r="T444" s="55"/>
      <c r="U444" s="55"/>
      <c r="V444" s="399"/>
      <c r="W444" s="399"/>
      <c r="X444" s="55"/>
      <c r="Y444" s="55"/>
      <c r="Z444" s="55"/>
      <c r="AA444" s="399"/>
      <c r="AB444" s="399"/>
      <c r="AC444" s="55"/>
      <c r="AD444" s="55"/>
      <c r="AE444" s="55"/>
      <c r="AF444" s="55"/>
      <c r="AG444" s="55"/>
      <c r="AH444" s="55"/>
      <c r="AI444" s="55"/>
      <c r="AJ444" s="55"/>
      <c r="AK444" s="55"/>
    </row>
    <row r="445" spans="2:37" ht="15.75" customHeight="1">
      <c r="B445" s="55"/>
      <c r="C445" s="55"/>
      <c r="D445" s="55"/>
      <c r="E445" s="55"/>
      <c r="F445" s="55"/>
      <c r="G445" s="55"/>
      <c r="H445" s="399"/>
      <c r="I445" s="55"/>
      <c r="J445" s="55"/>
      <c r="K445" s="55"/>
      <c r="L445" s="399"/>
      <c r="M445" s="399"/>
      <c r="N445" s="55"/>
      <c r="O445" s="55"/>
      <c r="P445" s="55"/>
      <c r="Q445" s="399"/>
      <c r="R445" s="399"/>
      <c r="S445" s="55"/>
      <c r="T445" s="55"/>
      <c r="U445" s="55"/>
      <c r="V445" s="399"/>
      <c r="W445" s="399"/>
      <c r="X445" s="55"/>
      <c r="Y445" s="55"/>
      <c r="Z445" s="55"/>
      <c r="AA445" s="399"/>
      <c r="AB445" s="399"/>
      <c r="AC445" s="55"/>
      <c r="AD445" s="55"/>
      <c r="AE445" s="55"/>
      <c r="AF445" s="55"/>
      <c r="AG445" s="55"/>
      <c r="AH445" s="55"/>
      <c r="AI445" s="55"/>
      <c r="AJ445" s="55"/>
      <c r="AK445" s="55"/>
    </row>
    <row r="446" spans="2:37" ht="15.75" customHeight="1">
      <c r="B446" s="55"/>
      <c r="C446" s="55"/>
      <c r="D446" s="55"/>
      <c r="E446" s="55"/>
      <c r="F446" s="55"/>
      <c r="G446" s="55"/>
      <c r="H446" s="399"/>
      <c r="I446" s="55"/>
      <c r="J446" s="55"/>
      <c r="K446" s="55"/>
      <c r="L446" s="399"/>
      <c r="M446" s="399"/>
      <c r="N446" s="55"/>
      <c r="O446" s="55"/>
      <c r="P446" s="55"/>
      <c r="Q446" s="399"/>
      <c r="R446" s="399"/>
      <c r="S446" s="55"/>
      <c r="T446" s="55"/>
      <c r="U446" s="55"/>
      <c r="V446" s="399"/>
      <c r="W446" s="399"/>
      <c r="X446" s="55"/>
      <c r="Y446" s="55"/>
      <c r="Z446" s="55"/>
      <c r="AA446" s="399"/>
      <c r="AB446" s="399"/>
      <c r="AC446" s="55"/>
      <c r="AD446" s="55"/>
      <c r="AE446" s="55"/>
      <c r="AF446" s="55"/>
      <c r="AG446" s="55"/>
      <c r="AH446" s="55"/>
      <c r="AI446" s="55"/>
      <c r="AJ446" s="55"/>
      <c r="AK446" s="55"/>
    </row>
    <row r="447" spans="2:37" ht="15.75" customHeight="1">
      <c r="B447" s="55"/>
      <c r="C447" s="55"/>
      <c r="D447" s="55"/>
      <c r="E447" s="55"/>
      <c r="F447" s="55"/>
      <c r="G447" s="55"/>
      <c r="H447" s="399"/>
      <c r="I447" s="55"/>
      <c r="J447" s="55"/>
      <c r="K447" s="55"/>
      <c r="L447" s="399"/>
      <c r="M447" s="399"/>
      <c r="N447" s="55"/>
      <c r="O447" s="55"/>
      <c r="P447" s="55"/>
      <c r="Q447" s="399"/>
      <c r="R447" s="399"/>
      <c r="S447" s="55"/>
      <c r="T447" s="55"/>
      <c r="U447" s="55"/>
      <c r="V447" s="399"/>
      <c r="W447" s="399"/>
      <c r="X447" s="55"/>
      <c r="Y447" s="55"/>
      <c r="Z447" s="55"/>
      <c r="AA447" s="399"/>
      <c r="AB447" s="399"/>
      <c r="AC447" s="55"/>
      <c r="AD447" s="55"/>
      <c r="AE447" s="55"/>
      <c r="AF447" s="55"/>
      <c r="AG447" s="55"/>
      <c r="AH447" s="55"/>
      <c r="AI447" s="55"/>
      <c r="AJ447" s="55"/>
      <c r="AK447" s="55"/>
    </row>
    <row r="448" spans="2:37" ht="15.75" customHeight="1">
      <c r="B448" s="55"/>
      <c r="C448" s="55"/>
      <c r="D448" s="55"/>
      <c r="E448" s="55"/>
      <c r="F448" s="55"/>
      <c r="G448" s="55"/>
      <c r="H448" s="399"/>
      <c r="I448" s="55"/>
      <c r="J448" s="55"/>
      <c r="K448" s="55"/>
      <c r="L448" s="399"/>
      <c r="M448" s="399"/>
      <c r="N448" s="55"/>
      <c r="O448" s="55"/>
      <c r="P448" s="55"/>
      <c r="Q448" s="399"/>
      <c r="R448" s="399"/>
      <c r="S448" s="55"/>
      <c r="T448" s="55"/>
      <c r="U448" s="55"/>
      <c r="V448" s="399"/>
      <c r="W448" s="399"/>
      <c r="X448" s="55"/>
      <c r="Y448" s="55"/>
      <c r="Z448" s="55"/>
      <c r="AA448" s="399"/>
      <c r="AB448" s="399"/>
      <c r="AC448" s="55"/>
      <c r="AD448" s="55"/>
      <c r="AE448" s="55"/>
      <c r="AF448" s="55"/>
      <c r="AG448" s="55"/>
      <c r="AH448" s="55"/>
      <c r="AI448" s="55"/>
      <c r="AJ448" s="55"/>
      <c r="AK448" s="55"/>
    </row>
    <row r="449" spans="2:37" ht="15.75" customHeight="1">
      <c r="B449" s="55"/>
      <c r="C449" s="55"/>
      <c r="D449" s="55"/>
      <c r="E449" s="55"/>
      <c r="F449" s="55"/>
      <c r="G449" s="55"/>
      <c r="H449" s="399"/>
      <c r="I449" s="55"/>
      <c r="J449" s="55"/>
      <c r="K449" s="55"/>
      <c r="L449" s="399"/>
      <c r="M449" s="399"/>
      <c r="N449" s="55"/>
      <c r="O449" s="55"/>
      <c r="P449" s="55"/>
      <c r="Q449" s="399"/>
      <c r="R449" s="399"/>
      <c r="S449" s="55"/>
      <c r="T449" s="55"/>
      <c r="U449" s="55"/>
      <c r="V449" s="399"/>
      <c r="W449" s="399"/>
      <c r="X449" s="55"/>
      <c r="Y449" s="55"/>
      <c r="Z449" s="55"/>
      <c r="AA449" s="399"/>
      <c r="AB449" s="399"/>
      <c r="AC449" s="55"/>
      <c r="AD449" s="55"/>
      <c r="AE449" s="55"/>
      <c r="AF449" s="55"/>
      <c r="AG449" s="55"/>
      <c r="AH449" s="55"/>
      <c r="AI449" s="55"/>
      <c r="AJ449" s="55"/>
      <c r="AK449" s="55"/>
    </row>
    <row r="450" spans="2:37" ht="15.75" customHeight="1">
      <c r="B450" s="55"/>
      <c r="C450" s="55"/>
      <c r="D450" s="55"/>
      <c r="E450" s="55"/>
      <c r="F450" s="55"/>
      <c r="G450" s="55"/>
      <c r="H450" s="399"/>
      <c r="I450" s="55"/>
      <c r="J450" s="55"/>
      <c r="K450" s="55"/>
      <c r="L450" s="399"/>
      <c r="M450" s="399"/>
      <c r="N450" s="55"/>
      <c r="O450" s="55"/>
      <c r="P450" s="55"/>
      <c r="Q450" s="399"/>
      <c r="R450" s="399"/>
      <c r="S450" s="55"/>
      <c r="T450" s="55"/>
      <c r="U450" s="55"/>
      <c r="V450" s="399"/>
      <c r="W450" s="399"/>
      <c r="X450" s="55"/>
      <c r="Y450" s="55"/>
      <c r="Z450" s="55"/>
      <c r="AA450" s="399"/>
      <c r="AB450" s="399"/>
      <c r="AC450" s="55"/>
      <c r="AD450" s="55"/>
      <c r="AE450" s="55"/>
      <c r="AF450" s="55"/>
      <c r="AG450" s="55"/>
      <c r="AH450" s="55"/>
      <c r="AI450" s="55"/>
      <c r="AJ450" s="55"/>
      <c r="AK450" s="55"/>
    </row>
    <row r="451" spans="2:37" ht="15.75" customHeight="1">
      <c r="B451" s="55"/>
      <c r="C451" s="55"/>
      <c r="D451" s="55"/>
      <c r="E451" s="55"/>
      <c r="F451" s="55"/>
      <c r="G451" s="55"/>
      <c r="H451" s="399"/>
      <c r="I451" s="55"/>
      <c r="J451" s="55"/>
      <c r="K451" s="55"/>
      <c r="L451" s="399"/>
      <c r="M451" s="399"/>
      <c r="N451" s="55"/>
      <c r="O451" s="55"/>
      <c r="P451" s="55"/>
      <c r="Q451" s="399"/>
      <c r="R451" s="399"/>
      <c r="S451" s="55"/>
      <c r="T451" s="55"/>
      <c r="U451" s="55"/>
      <c r="V451" s="399"/>
      <c r="W451" s="399"/>
      <c r="X451" s="55"/>
      <c r="Y451" s="55"/>
      <c r="Z451" s="55"/>
      <c r="AA451" s="399"/>
      <c r="AB451" s="399"/>
      <c r="AC451" s="55"/>
      <c r="AD451" s="55"/>
      <c r="AE451" s="55"/>
      <c r="AF451" s="55"/>
      <c r="AG451" s="55"/>
      <c r="AH451" s="55"/>
      <c r="AI451" s="55"/>
      <c r="AJ451" s="55"/>
      <c r="AK451" s="55"/>
    </row>
    <row r="452" spans="2:37" ht="15.75" customHeight="1">
      <c r="B452" s="55"/>
      <c r="C452" s="55"/>
      <c r="D452" s="55"/>
      <c r="E452" s="55"/>
      <c r="F452" s="55"/>
      <c r="G452" s="55"/>
      <c r="H452" s="399"/>
      <c r="I452" s="55"/>
      <c r="J452" s="55"/>
      <c r="K452" s="55"/>
      <c r="L452" s="399"/>
      <c r="M452" s="399"/>
      <c r="N452" s="55"/>
      <c r="O452" s="55"/>
      <c r="P452" s="55"/>
      <c r="Q452" s="399"/>
      <c r="R452" s="399"/>
      <c r="S452" s="55"/>
      <c r="T452" s="55"/>
      <c r="U452" s="55"/>
      <c r="V452" s="399"/>
      <c r="W452" s="399"/>
      <c r="X452" s="55"/>
      <c r="Y452" s="55"/>
      <c r="Z452" s="55"/>
      <c r="AA452" s="399"/>
      <c r="AB452" s="399"/>
      <c r="AC452" s="55"/>
      <c r="AD452" s="55"/>
      <c r="AE452" s="55"/>
      <c r="AF452" s="55"/>
      <c r="AG452" s="55"/>
      <c r="AH452" s="55"/>
      <c r="AI452" s="55"/>
      <c r="AJ452" s="55"/>
      <c r="AK452" s="55"/>
    </row>
    <row r="453" spans="2:37" ht="15.75" customHeight="1">
      <c r="B453" s="55"/>
      <c r="C453" s="55"/>
      <c r="D453" s="55"/>
      <c r="E453" s="55"/>
      <c r="F453" s="55"/>
      <c r="G453" s="55"/>
      <c r="H453" s="399"/>
      <c r="I453" s="55"/>
      <c r="J453" s="55"/>
      <c r="K453" s="55"/>
      <c r="L453" s="399"/>
      <c r="M453" s="399"/>
      <c r="N453" s="55"/>
      <c r="O453" s="55"/>
      <c r="P453" s="55"/>
      <c r="Q453" s="399"/>
      <c r="R453" s="399"/>
      <c r="S453" s="55"/>
      <c r="T453" s="55"/>
      <c r="U453" s="55"/>
      <c r="V453" s="399"/>
      <c r="W453" s="399"/>
      <c r="X453" s="55"/>
      <c r="Y453" s="55"/>
      <c r="Z453" s="55"/>
      <c r="AA453" s="399"/>
      <c r="AB453" s="399"/>
      <c r="AC453" s="55"/>
      <c r="AD453" s="55"/>
      <c r="AE453" s="55"/>
      <c r="AF453" s="55"/>
      <c r="AG453" s="55"/>
      <c r="AH453" s="55"/>
      <c r="AI453" s="55"/>
      <c r="AJ453" s="55"/>
      <c r="AK453" s="55"/>
    </row>
    <row r="454" spans="2:37" ht="15.75" customHeight="1">
      <c r="B454" s="55"/>
      <c r="C454" s="55"/>
      <c r="D454" s="55"/>
      <c r="E454" s="55"/>
      <c r="F454" s="55"/>
      <c r="G454" s="55"/>
      <c r="H454" s="399"/>
      <c r="I454" s="55"/>
      <c r="J454" s="55"/>
      <c r="K454" s="55"/>
      <c r="L454" s="399"/>
      <c r="M454" s="399"/>
      <c r="N454" s="55"/>
      <c r="O454" s="55"/>
      <c r="P454" s="55"/>
      <c r="Q454" s="399"/>
      <c r="R454" s="399"/>
      <c r="S454" s="55"/>
      <c r="T454" s="55"/>
      <c r="U454" s="55"/>
      <c r="V454" s="399"/>
      <c r="W454" s="399"/>
      <c r="X454" s="55"/>
      <c r="Y454" s="55"/>
      <c r="Z454" s="55"/>
      <c r="AA454" s="399"/>
      <c r="AB454" s="399"/>
      <c r="AC454" s="55"/>
      <c r="AD454" s="55"/>
      <c r="AE454" s="55"/>
      <c r="AF454" s="55"/>
      <c r="AG454" s="55"/>
      <c r="AH454" s="55"/>
      <c r="AI454" s="55"/>
      <c r="AJ454" s="55"/>
      <c r="AK454" s="55"/>
    </row>
    <row r="455" spans="2:37" ht="15.75" customHeight="1">
      <c r="B455" s="55"/>
      <c r="C455" s="55"/>
      <c r="D455" s="55"/>
      <c r="E455" s="55"/>
      <c r="F455" s="55"/>
      <c r="G455" s="55"/>
      <c r="H455" s="399"/>
      <c r="I455" s="55"/>
      <c r="J455" s="55"/>
      <c r="K455" s="55"/>
      <c r="L455" s="399"/>
      <c r="M455" s="399"/>
      <c r="N455" s="55"/>
      <c r="O455" s="55"/>
      <c r="P455" s="55"/>
      <c r="Q455" s="399"/>
      <c r="R455" s="399"/>
      <c r="S455" s="55"/>
      <c r="T455" s="55"/>
      <c r="U455" s="55"/>
      <c r="V455" s="399"/>
      <c r="W455" s="399"/>
      <c r="X455" s="55"/>
      <c r="Y455" s="55"/>
      <c r="Z455" s="55"/>
      <c r="AA455" s="399"/>
      <c r="AB455" s="399"/>
      <c r="AC455" s="55"/>
      <c r="AD455" s="55"/>
      <c r="AE455" s="55"/>
      <c r="AF455" s="55"/>
      <c r="AG455" s="55"/>
      <c r="AH455" s="55"/>
      <c r="AI455" s="55"/>
      <c r="AJ455" s="55"/>
      <c r="AK455" s="55"/>
    </row>
    <row r="456" spans="2:37" ht="15.75" customHeight="1">
      <c r="B456" s="55"/>
      <c r="C456" s="55"/>
      <c r="D456" s="55"/>
      <c r="E456" s="55"/>
      <c r="F456" s="55"/>
      <c r="G456" s="55"/>
      <c r="H456" s="399"/>
      <c r="I456" s="55"/>
      <c r="J456" s="55"/>
      <c r="K456" s="55"/>
      <c r="L456" s="399"/>
      <c r="M456" s="399"/>
      <c r="N456" s="55"/>
      <c r="O456" s="55"/>
      <c r="P456" s="55"/>
      <c r="Q456" s="399"/>
      <c r="R456" s="399"/>
      <c r="S456" s="55"/>
      <c r="T456" s="55"/>
      <c r="U456" s="55"/>
      <c r="V456" s="399"/>
      <c r="W456" s="399"/>
      <c r="X456" s="55"/>
      <c r="Y456" s="55"/>
      <c r="Z456" s="55"/>
      <c r="AA456" s="399"/>
      <c r="AB456" s="399"/>
      <c r="AC456" s="55"/>
      <c r="AD456" s="55"/>
      <c r="AE456" s="55"/>
      <c r="AF456" s="55"/>
      <c r="AG456" s="55"/>
      <c r="AH456" s="55"/>
      <c r="AI456" s="55"/>
      <c r="AJ456" s="55"/>
      <c r="AK456" s="55"/>
    </row>
    <row r="457" spans="2:37" ht="15.75" customHeight="1">
      <c r="B457" s="55"/>
      <c r="C457" s="55"/>
      <c r="D457" s="55"/>
      <c r="E457" s="55"/>
      <c r="F457" s="55"/>
      <c r="G457" s="55"/>
      <c r="H457" s="399"/>
      <c r="I457" s="55"/>
      <c r="J457" s="55"/>
      <c r="K457" s="55"/>
      <c r="L457" s="399"/>
      <c r="M457" s="399"/>
      <c r="N457" s="55"/>
      <c r="O457" s="55"/>
      <c r="P457" s="55"/>
      <c r="Q457" s="399"/>
      <c r="R457" s="399"/>
      <c r="S457" s="55"/>
      <c r="T457" s="55"/>
      <c r="U457" s="55"/>
      <c r="V457" s="399"/>
      <c r="W457" s="399"/>
      <c r="X457" s="55"/>
      <c r="Y457" s="55"/>
      <c r="Z457" s="55"/>
      <c r="AA457" s="399"/>
      <c r="AB457" s="399"/>
      <c r="AC457" s="55"/>
      <c r="AD457" s="55"/>
      <c r="AE457" s="55"/>
      <c r="AF457" s="55"/>
      <c r="AG457" s="55"/>
      <c r="AH457" s="55"/>
      <c r="AI457" s="55"/>
      <c r="AJ457" s="55"/>
      <c r="AK457" s="55"/>
    </row>
    <row r="458" spans="2:37" ht="15.75" customHeight="1">
      <c r="B458" s="55"/>
      <c r="C458" s="55"/>
      <c r="D458" s="55"/>
      <c r="E458" s="55"/>
      <c r="F458" s="55"/>
      <c r="G458" s="55"/>
      <c r="H458" s="399"/>
      <c r="I458" s="55"/>
      <c r="J458" s="55"/>
      <c r="K458" s="55"/>
      <c r="L458" s="399"/>
      <c r="M458" s="399"/>
      <c r="N458" s="55"/>
      <c r="O458" s="55"/>
      <c r="P458" s="55"/>
      <c r="Q458" s="399"/>
      <c r="R458" s="399"/>
      <c r="S458" s="55"/>
      <c r="T458" s="55"/>
      <c r="U458" s="55"/>
      <c r="V458" s="399"/>
      <c r="W458" s="399"/>
      <c r="X458" s="55"/>
      <c r="Y458" s="55"/>
      <c r="Z458" s="55"/>
      <c r="AA458" s="399"/>
      <c r="AB458" s="399"/>
      <c r="AC458" s="55"/>
      <c r="AD458" s="55"/>
      <c r="AE458" s="55"/>
      <c r="AF458" s="55"/>
      <c r="AG458" s="55"/>
      <c r="AH458" s="55"/>
      <c r="AI458" s="55"/>
      <c r="AJ458" s="55"/>
      <c r="AK458" s="55"/>
    </row>
    <row r="459" spans="2:37" ht="15.75" customHeight="1">
      <c r="B459" s="55"/>
      <c r="C459" s="55"/>
      <c r="D459" s="55"/>
      <c r="E459" s="55"/>
      <c r="F459" s="55"/>
      <c r="G459" s="55"/>
      <c r="H459" s="399"/>
      <c r="I459" s="55"/>
      <c r="J459" s="55"/>
      <c r="K459" s="55"/>
      <c r="L459" s="399"/>
      <c r="M459" s="399"/>
      <c r="N459" s="55"/>
      <c r="O459" s="55"/>
      <c r="P459" s="55"/>
      <c r="Q459" s="399"/>
      <c r="R459" s="399"/>
      <c r="S459" s="55"/>
      <c r="T459" s="55"/>
      <c r="U459" s="55"/>
      <c r="V459" s="399"/>
      <c r="W459" s="399"/>
      <c r="X459" s="55"/>
      <c r="Y459" s="55"/>
      <c r="Z459" s="55"/>
      <c r="AA459" s="399"/>
      <c r="AB459" s="399"/>
      <c r="AC459" s="55"/>
      <c r="AD459" s="55"/>
      <c r="AE459" s="55"/>
      <c r="AF459" s="55"/>
      <c r="AG459" s="55"/>
      <c r="AH459" s="55"/>
      <c r="AI459" s="55"/>
      <c r="AJ459" s="55"/>
      <c r="AK459" s="55"/>
    </row>
    <row r="460" spans="2:37" ht="15.75" customHeight="1">
      <c r="B460" s="55"/>
      <c r="C460" s="55"/>
      <c r="D460" s="55"/>
      <c r="E460" s="55"/>
      <c r="F460" s="55"/>
      <c r="G460" s="55"/>
      <c r="H460" s="399"/>
      <c r="I460" s="55"/>
      <c r="J460" s="55"/>
      <c r="K460" s="55"/>
      <c r="L460" s="399"/>
      <c r="M460" s="399"/>
      <c r="N460" s="55"/>
      <c r="O460" s="55"/>
      <c r="P460" s="55"/>
      <c r="Q460" s="399"/>
      <c r="R460" s="399"/>
      <c r="S460" s="55"/>
      <c r="T460" s="55"/>
      <c r="U460" s="55"/>
      <c r="V460" s="399"/>
      <c r="W460" s="399"/>
      <c r="X460" s="55"/>
      <c r="Y460" s="55"/>
      <c r="Z460" s="55"/>
      <c r="AA460" s="399"/>
      <c r="AB460" s="399"/>
      <c r="AC460" s="55"/>
      <c r="AD460" s="55"/>
      <c r="AE460" s="55"/>
      <c r="AF460" s="55"/>
      <c r="AG460" s="55"/>
      <c r="AH460" s="55"/>
      <c r="AI460" s="55"/>
      <c r="AJ460" s="55"/>
      <c r="AK460" s="55"/>
    </row>
    <row r="461" spans="2:37" ht="15.75" customHeight="1">
      <c r="B461" s="55"/>
      <c r="C461" s="55"/>
      <c r="D461" s="55"/>
      <c r="E461" s="55"/>
      <c r="F461" s="55"/>
      <c r="G461" s="55"/>
      <c r="H461" s="399"/>
      <c r="I461" s="55"/>
      <c r="J461" s="55"/>
      <c r="K461" s="55"/>
      <c r="L461" s="399"/>
      <c r="M461" s="399"/>
      <c r="N461" s="55"/>
      <c r="O461" s="55"/>
      <c r="P461" s="55"/>
      <c r="Q461" s="399"/>
      <c r="R461" s="399"/>
      <c r="S461" s="55"/>
      <c r="T461" s="55"/>
      <c r="U461" s="55"/>
      <c r="V461" s="399"/>
      <c r="W461" s="399"/>
      <c r="X461" s="55"/>
      <c r="Y461" s="55"/>
      <c r="Z461" s="55"/>
      <c r="AA461" s="399"/>
      <c r="AB461" s="399"/>
      <c r="AC461" s="55"/>
      <c r="AD461" s="55"/>
      <c r="AE461" s="55"/>
      <c r="AF461" s="55"/>
      <c r="AG461" s="55"/>
      <c r="AH461" s="55"/>
      <c r="AI461" s="55"/>
      <c r="AJ461" s="55"/>
      <c r="AK461" s="55"/>
    </row>
    <row r="462" spans="2:37" ht="15.75" customHeight="1">
      <c r="B462" s="55"/>
      <c r="C462" s="55"/>
      <c r="D462" s="55"/>
      <c r="E462" s="55"/>
      <c r="F462" s="55"/>
      <c r="G462" s="55"/>
      <c r="H462" s="399"/>
      <c r="I462" s="55"/>
      <c r="J462" s="55"/>
      <c r="K462" s="55"/>
      <c r="L462" s="399"/>
      <c r="M462" s="399"/>
      <c r="N462" s="55"/>
      <c r="O462" s="55"/>
      <c r="P462" s="55"/>
      <c r="Q462" s="399"/>
      <c r="R462" s="399"/>
      <c r="S462" s="55"/>
      <c r="T462" s="55"/>
      <c r="U462" s="55"/>
      <c r="V462" s="399"/>
      <c r="W462" s="399"/>
      <c r="X462" s="55"/>
      <c r="Y462" s="55"/>
      <c r="Z462" s="55"/>
      <c r="AA462" s="399"/>
      <c r="AB462" s="399"/>
      <c r="AC462" s="55"/>
      <c r="AD462" s="55"/>
      <c r="AE462" s="55"/>
      <c r="AF462" s="55"/>
      <c r="AG462" s="55"/>
      <c r="AH462" s="55"/>
      <c r="AI462" s="55"/>
      <c r="AJ462" s="55"/>
      <c r="AK462" s="55"/>
    </row>
    <row r="463" spans="2:37" ht="15.75" customHeight="1">
      <c r="B463" s="55"/>
      <c r="C463" s="55"/>
      <c r="D463" s="55"/>
      <c r="E463" s="55"/>
      <c r="F463" s="55"/>
      <c r="G463" s="55"/>
      <c r="H463" s="399"/>
      <c r="I463" s="55"/>
      <c r="J463" s="55"/>
      <c r="K463" s="55"/>
      <c r="L463" s="399"/>
      <c r="M463" s="399"/>
      <c r="N463" s="55"/>
      <c r="O463" s="55"/>
      <c r="P463" s="55"/>
      <c r="Q463" s="399"/>
      <c r="R463" s="399"/>
      <c r="S463" s="55"/>
      <c r="T463" s="55"/>
      <c r="U463" s="55"/>
      <c r="V463" s="399"/>
      <c r="W463" s="399"/>
      <c r="X463" s="55"/>
      <c r="Y463" s="55"/>
      <c r="Z463" s="55"/>
      <c r="AA463" s="399"/>
      <c r="AB463" s="399"/>
      <c r="AC463" s="55"/>
      <c r="AD463" s="55"/>
      <c r="AE463" s="55"/>
      <c r="AF463" s="55"/>
      <c r="AG463" s="55"/>
      <c r="AH463" s="55"/>
      <c r="AI463" s="55"/>
      <c r="AJ463" s="55"/>
      <c r="AK463" s="55"/>
    </row>
    <row r="464" spans="2:37" ht="15.75" customHeight="1">
      <c r="B464" s="55"/>
      <c r="C464" s="55"/>
      <c r="D464" s="55"/>
      <c r="E464" s="55"/>
      <c r="F464" s="55"/>
      <c r="G464" s="55"/>
      <c r="H464" s="399"/>
      <c r="I464" s="55"/>
      <c r="J464" s="55"/>
      <c r="K464" s="55"/>
      <c r="L464" s="399"/>
      <c r="M464" s="399"/>
      <c r="N464" s="55"/>
      <c r="O464" s="55"/>
      <c r="P464" s="55"/>
      <c r="Q464" s="399"/>
      <c r="R464" s="399"/>
      <c r="S464" s="55"/>
      <c r="T464" s="55"/>
      <c r="U464" s="55"/>
      <c r="V464" s="399"/>
      <c r="W464" s="399"/>
      <c r="X464" s="55"/>
      <c r="Y464" s="55"/>
      <c r="Z464" s="55"/>
      <c r="AA464" s="399"/>
      <c r="AB464" s="399"/>
      <c r="AC464" s="55"/>
      <c r="AD464" s="55"/>
      <c r="AE464" s="55"/>
      <c r="AF464" s="55"/>
      <c r="AG464" s="55"/>
      <c r="AH464" s="55"/>
      <c r="AI464" s="55"/>
      <c r="AJ464" s="55"/>
      <c r="AK464" s="55"/>
    </row>
    <row r="465" spans="2:37" ht="15.75" customHeight="1">
      <c r="B465" s="55"/>
      <c r="C465" s="55"/>
      <c r="D465" s="55"/>
      <c r="E465" s="55"/>
      <c r="F465" s="55"/>
      <c r="G465" s="55"/>
      <c r="H465" s="399"/>
      <c r="I465" s="55"/>
      <c r="J465" s="55"/>
      <c r="K465" s="55"/>
      <c r="L465" s="399"/>
      <c r="M465" s="399"/>
      <c r="N465" s="55"/>
      <c r="O465" s="55"/>
      <c r="P465" s="55"/>
      <c r="Q465" s="399"/>
      <c r="R465" s="399"/>
      <c r="S465" s="55"/>
      <c r="T465" s="55"/>
      <c r="U465" s="55"/>
      <c r="V465" s="399"/>
      <c r="W465" s="399"/>
      <c r="X465" s="55"/>
      <c r="Y465" s="55"/>
      <c r="Z465" s="55"/>
      <c r="AA465" s="399"/>
      <c r="AB465" s="399"/>
      <c r="AC465" s="55"/>
      <c r="AD465" s="55"/>
      <c r="AE465" s="55"/>
      <c r="AF465" s="55"/>
      <c r="AG465" s="55"/>
      <c r="AH465" s="55"/>
      <c r="AI465" s="55"/>
      <c r="AJ465" s="55"/>
      <c r="AK465" s="55"/>
    </row>
    <row r="466" spans="2:37" ht="15.75" customHeight="1">
      <c r="B466" s="55"/>
      <c r="C466" s="55"/>
      <c r="D466" s="55"/>
      <c r="E466" s="55"/>
      <c r="F466" s="55"/>
      <c r="G466" s="55"/>
      <c r="H466" s="399"/>
      <c r="I466" s="55"/>
      <c r="J466" s="55"/>
      <c r="K466" s="55"/>
      <c r="L466" s="399"/>
      <c r="M466" s="399"/>
      <c r="N466" s="55"/>
      <c r="O466" s="55"/>
      <c r="P466" s="55"/>
      <c r="Q466" s="399"/>
      <c r="R466" s="399"/>
      <c r="S466" s="55"/>
      <c r="T466" s="55"/>
      <c r="U466" s="55"/>
      <c r="V466" s="399"/>
      <c r="W466" s="399"/>
      <c r="X466" s="55"/>
      <c r="Y466" s="55"/>
      <c r="Z466" s="55"/>
      <c r="AA466" s="399"/>
      <c r="AB466" s="399"/>
      <c r="AC466" s="55"/>
      <c r="AD466" s="55"/>
      <c r="AE466" s="55"/>
      <c r="AF466" s="55"/>
      <c r="AG466" s="55"/>
      <c r="AH466" s="55"/>
      <c r="AI466" s="55"/>
      <c r="AJ466" s="55"/>
      <c r="AK466" s="55"/>
    </row>
    <row r="467" spans="2:37" ht="15.75" customHeight="1">
      <c r="B467" s="55"/>
      <c r="C467" s="55"/>
      <c r="D467" s="55"/>
      <c r="E467" s="55"/>
      <c r="F467" s="55"/>
      <c r="G467" s="55"/>
      <c r="H467" s="399"/>
      <c r="I467" s="55"/>
      <c r="J467" s="55"/>
      <c r="K467" s="55"/>
      <c r="L467" s="399"/>
      <c r="M467" s="399"/>
      <c r="N467" s="55"/>
      <c r="O467" s="55"/>
      <c r="P467" s="55"/>
      <c r="Q467" s="399"/>
      <c r="R467" s="399"/>
      <c r="S467" s="55"/>
      <c r="T467" s="55"/>
      <c r="U467" s="55"/>
      <c r="V467" s="399"/>
      <c r="W467" s="399"/>
      <c r="X467" s="55"/>
      <c r="Y467" s="55"/>
      <c r="Z467" s="55"/>
      <c r="AA467" s="399"/>
      <c r="AB467" s="399"/>
      <c r="AC467" s="55"/>
      <c r="AD467" s="55"/>
      <c r="AE467" s="55"/>
      <c r="AF467" s="55"/>
      <c r="AG467" s="55"/>
      <c r="AH467" s="55"/>
      <c r="AI467" s="55"/>
      <c r="AJ467" s="55"/>
      <c r="AK467" s="55"/>
    </row>
    <row r="468" spans="2:37" ht="15.75" customHeight="1">
      <c r="B468" s="55"/>
      <c r="C468" s="55"/>
      <c r="D468" s="55"/>
      <c r="E468" s="55"/>
      <c r="F468" s="55"/>
      <c r="G468" s="55"/>
      <c r="H468" s="399"/>
      <c r="I468" s="55"/>
      <c r="J468" s="55"/>
      <c r="K468" s="55"/>
      <c r="L468" s="399"/>
      <c r="M468" s="399"/>
      <c r="N468" s="55"/>
      <c r="O468" s="55"/>
      <c r="P468" s="55"/>
      <c r="Q468" s="399"/>
      <c r="R468" s="399"/>
      <c r="S468" s="55"/>
      <c r="T468" s="55"/>
      <c r="U468" s="55"/>
      <c r="V468" s="399"/>
      <c r="W468" s="399"/>
      <c r="X468" s="55"/>
      <c r="Y468" s="55"/>
      <c r="Z468" s="55"/>
      <c r="AA468" s="399"/>
      <c r="AB468" s="399"/>
      <c r="AC468" s="55"/>
      <c r="AD468" s="55"/>
      <c r="AE468" s="55"/>
      <c r="AF468" s="55"/>
      <c r="AG468" s="55"/>
      <c r="AH468" s="55"/>
      <c r="AI468" s="55"/>
      <c r="AJ468" s="55"/>
      <c r="AK468" s="55"/>
    </row>
    <row r="469" spans="2:37" ht="15.75" customHeight="1">
      <c r="B469" s="55"/>
      <c r="C469" s="55"/>
      <c r="D469" s="55"/>
      <c r="E469" s="55"/>
      <c r="F469" s="55"/>
      <c r="G469" s="55"/>
      <c r="H469" s="399"/>
      <c r="I469" s="55"/>
      <c r="J469" s="55"/>
      <c r="K469" s="55"/>
      <c r="L469" s="399"/>
      <c r="M469" s="399"/>
      <c r="N469" s="55"/>
      <c r="O469" s="55"/>
      <c r="P469" s="55"/>
      <c r="Q469" s="399"/>
      <c r="R469" s="399"/>
      <c r="S469" s="55"/>
      <c r="T469" s="55"/>
      <c r="U469" s="55"/>
      <c r="V469" s="399"/>
      <c r="W469" s="399"/>
      <c r="X469" s="55"/>
      <c r="Y469" s="55"/>
      <c r="Z469" s="55"/>
      <c r="AA469" s="399"/>
      <c r="AB469" s="399"/>
      <c r="AC469" s="55"/>
      <c r="AD469" s="55"/>
      <c r="AE469" s="55"/>
      <c r="AF469" s="55"/>
      <c r="AG469" s="55"/>
      <c r="AH469" s="55"/>
      <c r="AI469" s="55"/>
      <c r="AJ469" s="55"/>
      <c r="AK469" s="55"/>
    </row>
    <row r="470" spans="2:37" ht="15.75" customHeight="1">
      <c r="B470" s="55"/>
      <c r="C470" s="55"/>
      <c r="D470" s="55"/>
      <c r="E470" s="55"/>
      <c r="F470" s="55"/>
      <c r="G470" s="55"/>
      <c r="H470" s="399"/>
      <c r="I470" s="55"/>
      <c r="J470" s="55"/>
      <c r="K470" s="55"/>
      <c r="L470" s="399"/>
      <c r="M470" s="399"/>
      <c r="N470" s="55"/>
      <c r="O470" s="55"/>
      <c r="P470" s="55"/>
      <c r="Q470" s="399"/>
      <c r="R470" s="399"/>
      <c r="S470" s="55"/>
      <c r="T470" s="55"/>
      <c r="U470" s="55"/>
      <c r="V470" s="399"/>
      <c r="W470" s="399"/>
      <c r="X470" s="55"/>
      <c r="Y470" s="55"/>
      <c r="Z470" s="55"/>
      <c r="AA470" s="399"/>
      <c r="AB470" s="399"/>
      <c r="AC470" s="55"/>
      <c r="AD470" s="55"/>
      <c r="AE470" s="55"/>
      <c r="AF470" s="55"/>
      <c r="AG470" s="55"/>
      <c r="AH470" s="55"/>
      <c r="AI470" s="55"/>
      <c r="AJ470" s="55"/>
      <c r="AK470" s="55"/>
    </row>
    <row r="471" spans="2:37" ht="15.75" customHeight="1">
      <c r="B471" s="55"/>
      <c r="C471" s="55"/>
      <c r="D471" s="55"/>
      <c r="E471" s="55"/>
      <c r="F471" s="55"/>
      <c r="G471" s="55"/>
      <c r="H471" s="399"/>
      <c r="I471" s="55"/>
      <c r="J471" s="55"/>
      <c r="K471" s="55"/>
      <c r="L471" s="399"/>
      <c r="M471" s="399"/>
      <c r="N471" s="55"/>
      <c r="O471" s="55"/>
      <c r="P471" s="55"/>
      <c r="Q471" s="399"/>
      <c r="R471" s="399"/>
      <c r="S471" s="55"/>
      <c r="T471" s="55"/>
      <c r="U471" s="55"/>
      <c r="V471" s="399"/>
      <c r="W471" s="399"/>
      <c r="X471" s="55"/>
      <c r="Y471" s="55"/>
      <c r="Z471" s="55"/>
      <c r="AA471" s="399"/>
      <c r="AB471" s="399"/>
      <c r="AC471" s="55"/>
      <c r="AD471" s="55"/>
      <c r="AE471" s="55"/>
      <c r="AF471" s="55"/>
      <c r="AG471" s="55"/>
      <c r="AH471" s="55"/>
      <c r="AI471" s="55"/>
      <c r="AJ471" s="55"/>
      <c r="AK471" s="55"/>
    </row>
    <row r="472" spans="2:37" ht="15.75" customHeight="1">
      <c r="B472" s="55"/>
      <c r="C472" s="55"/>
      <c r="D472" s="55"/>
      <c r="E472" s="55"/>
      <c r="F472" s="55"/>
      <c r="G472" s="55"/>
      <c r="H472" s="399"/>
      <c r="I472" s="55"/>
      <c r="J472" s="55"/>
      <c r="K472" s="55"/>
      <c r="L472" s="399"/>
      <c r="M472" s="399"/>
      <c r="N472" s="55"/>
      <c r="O472" s="55"/>
      <c r="P472" s="55"/>
      <c r="Q472" s="399"/>
      <c r="R472" s="399"/>
      <c r="S472" s="55"/>
      <c r="T472" s="55"/>
      <c r="U472" s="55"/>
      <c r="V472" s="399"/>
      <c r="W472" s="399"/>
      <c r="X472" s="55"/>
      <c r="Y472" s="55"/>
      <c r="Z472" s="55"/>
      <c r="AA472" s="399"/>
      <c r="AB472" s="399"/>
      <c r="AC472" s="55"/>
      <c r="AD472" s="55"/>
      <c r="AE472" s="55"/>
      <c r="AF472" s="55"/>
      <c r="AG472" s="55"/>
      <c r="AH472" s="55"/>
      <c r="AI472" s="55"/>
      <c r="AJ472" s="55"/>
      <c r="AK472" s="55"/>
    </row>
    <row r="473" spans="2:37" ht="15.75" customHeight="1">
      <c r="B473" s="55"/>
      <c r="C473" s="55"/>
      <c r="D473" s="55"/>
      <c r="E473" s="55"/>
      <c r="F473" s="55"/>
      <c r="G473" s="55"/>
      <c r="H473" s="399"/>
      <c r="I473" s="55"/>
      <c r="J473" s="55"/>
      <c r="K473" s="55"/>
      <c r="L473" s="399"/>
      <c r="M473" s="399"/>
      <c r="N473" s="55"/>
      <c r="O473" s="55"/>
      <c r="P473" s="55"/>
      <c r="Q473" s="399"/>
      <c r="R473" s="399"/>
      <c r="S473" s="55"/>
      <c r="T473" s="55"/>
      <c r="U473" s="55"/>
      <c r="V473" s="399"/>
      <c r="W473" s="399"/>
      <c r="X473" s="55"/>
      <c r="Y473" s="55"/>
      <c r="Z473" s="55"/>
      <c r="AA473" s="399"/>
      <c r="AB473" s="399"/>
      <c r="AC473" s="55"/>
      <c r="AD473" s="55"/>
      <c r="AE473" s="55"/>
      <c r="AF473" s="55"/>
      <c r="AG473" s="55"/>
      <c r="AH473" s="55"/>
      <c r="AI473" s="55"/>
      <c r="AJ473" s="55"/>
      <c r="AK473" s="55"/>
    </row>
    <row r="474" spans="2:37" ht="15.75" customHeight="1">
      <c r="B474" s="55"/>
      <c r="C474" s="55"/>
      <c r="D474" s="55"/>
      <c r="E474" s="55"/>
      <c r="F474" s="55"/>
      <c r="G474" s="55"/>
      <c r="H474" s="399"/>
      <c r="I474" s="55"/>
      <c r="J474" s="55"/>
      <c r="K474" s="55"/>
      <c r="L474" s="399"/>
      <c r="M474" s="399"/>
      <c r="N474" s="55"/>
      <c r="O474" s="55"/>
      <c r="P474" s="55"/>
      <c r="Q474" s="399"/>
      <c r="R474" s="399"/>
      <c r="S474" s="55"/>
      <c r="T474" s="55"/>
      <c r="U474" s="55"/>
      <c r="V474" s="399"/>
      <c r="W474" s="399"/>
      <c r="X474" s="55"/>
      <c r="Y474" s="55"/>
      <c r="Z474" s="55"/>
      <c r="AA474" s="399"/>
      <c r="AB474" s="399"/>
      <c r="AC474" s="55"/>
      <c r="AD474" s="55"/>
      <c r="AE474" s="55"/>
      <c r="AF474" s="55"/>
      <c r="AG474" s="55"/>
      <c r="AH474" s="55"/>
      <c r="AI474" s="55"/>
      <c r="AJ474" s="55"/>
      <c r="AK474" s="55"/>
    </row>
    <row r="475" spans="2:37" ht="15.75" customHeight="1">
      <c r="B475" s="55"/>
      <c r="C475" s="55"/>
      <c r="D475" s="55"/>
      <c r="E475" s="55"/>
      <c r="F475" s="55"/>
      <c r="G475" s="55"/>
      <c r="H475" s="399"/>
      <c r="I475" s="55"/>
      <c r="J475" s="55"/>
      <c r="K475" s="55"/>
      <c r="L475" s="399"/>
      <c r="M475" s="399"/>
      <c r="N475" s="55"/>
      <c r="O475" s="55"/>
      <c r="P475" s="55"/>
      <c r="Q475" s="399"/>
      <c r="R475" s="399"/>
      <c r="S475" s="55"/>
      <c r="T475" s="55"/>
      <c r="U475" s="55"/>
      <c r="V475" s="399"/>
      <c r="W475" s="399"/>
      <c r="X475" s="55"/>
      <c r="Y475" s="55"/>
      <c r="Z475" s="55"/>
      <c r="AA475" s="399"/>
      <c r="AB475" s="399"/>
      <c r="AC475" s="55"/>
      <c r="AD475" s="55"/>
      <c r="AE475" s="55"/>
      <c r="AF475" s="55"/>
      <c r="AG475" s="55"/>
      <c r="AH475" s="55"/>
      <c r="AI475" s="55"/>
      <c r="AJ475" s="55"/>
      <c r="AK475" s="55"/>
    </row>
    <row r="476" spans="2:37" ht="15.75" customHeight="1">
      <c r="B476" s="55"/>
      <c r="C476" s="55"/>
      <c r="D476" s="55"/>
      <c r="E476" s="55"/>
      <c r="F476" s="55"/>
      <c r="G476" s="55"/>
      <c r="H476" s="399"/>
      <c r="I476" s="55"/>
      <c r="J476" s="55"/>
      <c r="K476" s="55"/>
      <c r="L476" s="399"/>
      <c r="M476" s="399"/>
      <c r="N476" s="55"/>
      <c r="O476" s="55"/>
      <c r="P476" s="55"/>
      <c r="Q476" s="399"/>
      <c r="R476" s="399"/>
      <c r="S476" s="55"/>
      <c r="T476" s="55"/>
      <c r="U476" s="55"/>
      <c r="V476" s="399"/>
      <c r="W476" s="399"/>
      <c r="X476" s="55"/>
      <c r="Y476" s="55"/>
      <c r="Z476" s="55"/>
      <c r="AA476" s="399"/>
      <c r="AB476" s="399"/>
      <c r="AC476" s="55"/>
      <c r="AD476" s="55"/>
      <c r="AE476" s="55"/>
      <c r="AF476" s="55"/>
      <c r="AG476" s="55"/>
      <c r="AH476" s="55"/>
      <c r="AI476" s="55"/>
      <c r="AJ476" s="55"/>
      <c r="AK476" s="55"/>
    </row>
    <row r="477" spans="2:37" ht="15.75" customHeight="1">
      <c r="B477" s="55"/>
      <c r="C477" s="55"/>
      <c r="D477" s="55"/>
      <c r="E477" s="55"/>
      <c r="F477" s="55"/>
      <c r="G477" s="55"/>
      <c r="H477" s="399"/>
      <c r="I477" s="55"/>
      <c r="J477" s="55"/>
      <c r="K477" s="55"/>
      <c r="L477" s="399"/>
      <c r="M477" s="399"/>
      <c r="N477" s="55"/>
      <c r="O477" s="55"/>
      <c r="P477" s="55"/>
      <c r="Q477" s="399"/>
      <c r="R477" s="399"/>
      <c r="S477" s="55"/>
      <c r="T477" s="55"/>
      <c r="U477" s="55"/>
      <c r="V477" s="399"/>
      <c r="W477" s="399"/>
      <c r="X477" s="55"/>
      <c r="Y477" s="55"/>
      <c r="Z477" s="55"/>
      <c r="AA477" s="399"/>
      <c r="AB477" s="399"/>
      <c r="AC477" s="55"/>
      <c r="AD477" s="55"/>
      <c r="AE477" s="55"/>
      <c r="AF477" s="55"/>
      <c r="AG477" s="55"/>
      <c r="AH477" s="55"/>
      <c r="AI477" s="55"/>
      <c r="AJ477" s="55"/>
      <c r="AK477" s="55"/>
    </row>
    <row r="478" spans="2:37" ht="15.75" customHeight="1">
      <c r="B478" s="55"/>
      <c r="C478" s="55"/>
      <c r="D478" s="55"/>
      <c r="E478" s="55"/>
      <c r="F478" s="55"/>
      <c r="G478" s="55"/>
      <c r="H478" s="399"/>
      <c r="I478" s="55"/>
      <c r="J478" s="55"/>
      <c r="K478" s="55"/>
      <c r="L478" s="399"/>
      <c r="M478" s="399"/>
      <c r="N478" s="55"/>
      <c r="O478" s="55"/>
      <c r="P478" s="55"/>
      <c r="Q478" s="399"/>
      <c r="R478" s="399"/>
      <c r="S478" s="55"/>
      <c r="T478" s="55"/>
      <c r="U478" s="55"/>
      <c r="V478" s="399"/>
      <c r="W478" s="399"/>
      <c r="X478" s="55"/>
      <c r="Y478" s="55"/>
      <c r="Z478" s="55"/>
      <c r="AA478" s="399"/>
      <c r="AB478" s="399"/>
      <c r="AC478" s="55"/>
      <c r="AD478" s="55"/>
      <c r="AE478" s="55"/>
      <c r="AF478" s="55"/>
      <c r="AG478" s="55"/>
      <c r="AH478" s="55"/>
      <c r="AI478" s="55"/>
      <c r="AJ478" s="55"/>
      <c r="AK478" s="55"/>
    </row>
    <row r="479" spans="2:37" ht="15.75" customHeight="1">
      <c r="B479" s="55"/>
      <c r="C479" s="55"/>
      <c r="D479" s="55"/>
      <c r="E479" s="55"/>
      <c r="F479" s="55"/>
      <c r="G479" s="55"/>
      <c r="H479" s="399"/>
      <c r="I479" s="55"/>
      <c r="J479" s="55"/>
      <c r="K479" s="55"/>
      <c r="L479" s="399"/>
      <c r="M479" s="399"/>
      <c r="N479" s="55"/>
      <c r="O479" s="55"/>
      <c r="P479" s="55"/>
      <c r="Q479" s="399"/>
      <c r="R479" s="399"/>
      <c r="S479" s="55"/>
      <c r="T479" s="55"/>
      <c r="U479" s="55"/>
      <c r="V479" s="399"/>
      <c r="W479" s="399"/>
      <c r="X479" s="55"/>
      <c r="Y479" s="55"/>
      <c r="Z479" s="55"/>
      <c r="AA479" s="399"/>
      <c r="AB479" s="399"/>
      <c r="AC479" s="55"/>
      <c r="AD479" s="55"/>
      <c r="AE479" s="55"/>
      <c r="AF479" s="55"/>
      <c r="AG479" s="55"/>
      <c r="AH479" s="55"/>
      <c r="AI479" s="55"/>
      <c r="AJ479" s="55"/>
      <c r="AK479" s="55"/>
    </row>
    <row r="480" spans="2:37" ht="15.75" customHeight="1">
      <c r="B480" s="55"/>
      <c r="C480" s="55"/>
      <c r="D480" s="55"/>
      <c r="E480" s="55"/>
      <c r="F480" s="55"/>
      <c r="G480" s="55"/>
      <c r="H480" s="399"/>
      <c r="I480" s="55"/>
      <c r="J480" s="55"/>
      <c r="K480" s="55"/>
      <c r="L480" s="399"/>
      <c r="M480" s="399"/>
      <c r="N480" s="55"/>
      <c r="O480" s="55"/>
      <c r="P480" s="55"/>
      <c r="Q480" s="399"/>
      <c r="R480" s="399"/>
      <c r="S480" s="55"/>
      <c r="T480" s="55"/>
      <c r="U480" s="55"/>
      <c r="V480" s="399"/>
      <c r="W480" s="399"/>
      <c r="X480" s="55"/>
      <c r="Y480" s="55"/>
      <c r="Z480" s="55"/>
      <c r="AA480" s="399"/>
      <c r="AB480" s="399"/>
      <c r="AC480" s="55"/>
      <c r="AD480" s="55"/>
      <c r="AE480" s="55"/>
      <c r="AF480" s="55"/>
      <c r="AG480" s="55"/>
      <c r="AH480" s="55"/>
      <c r="AI480" s="55"/>
      <c r="AJ480" s="55"/>
      <c r="AK480" s="55"/>
    </row>
    <row r="481" spans="2:37" ht="15.75" customHeight="1">
      <c r="B481" s="55"/>
      <c r="C481" s="55"/>
      <c r="D481" s="55"/>
      <c r="E481" s="55"/>
      <c r="F481" s="55"/>
      <c r="G481" s="55"/>
      <c r="H481" s="399"/>
      <c r="I481" s="55"/>
      <c r="J481" s="55"/>
      <c r="K481" s="55"/>
      <c r="L481" s="399"/>
      <c r="M481" s="399"/>
      <c r="N481" s="55"/>
      <c r="O481" s="55"/>
      <c r="P481" s="55"/>
      <c r="Q481" s="399"/>
      <c r="R481" s="399"/>
      <c r="S481" s="55"/>
      <c r="T481" s="55"/>
      <c r="U481" s="55"/>
      <c r="V481" s="399"/>
      <c r="W481" s="399"/>
      <c r="X481" s="55"/>
      <c r="Y481" s="55"/>
      <c r="Z481" s="55"/>
      <c r="AA481" s="399"/>
      <c r="AB481" s="399"/>
      <c r="AC481" s="55"/>
      <c r="AD481" s="55"/>
      <c r="AE481" s="55"/>
      <c r="AF481" s="55"/>
      <c r="AG481" s="55"/>
      <c r="AH481" s="55"/>
      <c r="AI481" s="55"/>
      <c r="AJ481" s="55"/>
      <c r="AK481" s="55"/>
    </row>
    <row r="482" spans="2:37" ht="15.75" customHeight="1">
      <c r="B482" s="55"/>
      <c r="C482" s="55"/>
      <c r="D482" s="55"/>
      <c r="E482" s="55"/>
      <c r="F482" s="55"/>
      <c r="G482" s="55"/>
      <c r="H482" s="399"/>
      <c r="I482" s="55"/>
      <c r="J482" s="55"/>
      <c r="K482" s="55"/>
      <c r="L482" s="399"/>
      <c r="M482" s="399"/>
      <c r="N482" s="55"/>
      <c r="O482" s="55"/>
      <c r="P482" s="55"/>
      <c r="Q482" s="399"/>
      <c r="R482" s="399"/>
      <c r="S482" s="55"/>
      <c r="T482" s="55"/>
      <c r="U482" s="55"/>
      <c r="V482" s="399"/>
      <c r="W482" s="399"/>
      <c r="X482" s="55"/>
      <c r="Y482" s="55"/>
      <c r="Z482" s="55"/>
      <c r="AA482" s="399"/>
      <c r="AB482" s="399"/>
      <c r="AC482" s="55"/>
      <c r="AD482" s="55"/>
      <c r="AE482" s="55"/>
      <c r="AF482" s="55"/>
      <c r="AG482" s="55"/>
      <c r="AH482" s="55"/>
      <c r="AI482" s="55"/>
      <c r="AJ482" s="55"/>
      <c r="AK482" s="55"/>
    </row>
    <row r="483" spans="2:37" ht="15.75" customHeight="1">
      <c r="B483" s="55"/>
      <c r="C483" s="55"/>
      <c r="D483" s="55"/>
      <c r="E483" s="55"/>
      <c r="F483" s="55"/>
      <c r="G483" s="55"/>
      <c r="H483" s="399"/>
      <c r="I483" s="55"/>
      <c r="J483" s="55"/>
      <c r="K483" s="55"/>
      <c r="L483" s="399"/>
      <c r="M483" s="399"/>
      <c r="N483" s="55"/>
      <c r="O483" s="55"/>
      <c r="P483" s="55"/>
      <c r="Q483" s="399"/>
      <c r="R483" s="399"/>
      <c r="S483" s="55"/>
      <c r="T483" s="55"/>
      <c r="U483" s="55"/>
      <c r="V483" s="399"/>
      <c r="W483" s="399"/>
      <c r="X483" s="55"/>
      <c r="Y483" s="55"/>
      <c r="Z483" s="55"/>
      <c r="AA483" s="399"/>
      <c r="AB483" s="399"/>
      <c r="AC483" s="55"/>
      <c r="AD483" s="55"/>
      <c r="AE483" s="55"/>
      <c r="AF483" s="55"/>
      <c r="AG483" s="55"/>
      <c r="AH483" s="55"/>
      <c r="AI483" s="55"/>
      <c r="AJ483" s="55"/>
      <c r="AK483" s="55"/>
    </row>
    <row r="484" spans="2:37" ht="15.75" customHeight="1">
      <c r="B484" s="55"/>
      <c r="C484" s="55"/>
      <c r="D484" s="55"/>
      <c r="E484" s="55"/>
      <c r="F484" s="55"/>
      <c r="G484" s="55"/>
      <c r="H484" s="399"/>
      <c r="I484" s="55"/>
      <c r="J484" s="55"/>
      <c r="K484" s="55"/>
      <c r="L484" s="399"/>
      <c r="M484" s="399"/>
      <c r="N484" s="55"/>
      <c r="O484" s="55"/>
      <c r="P484" s="55"/>
      <c r="Q484" s="399"/>
      <c r="R484" s="399"/>
      <c r="S484" s="55"/>
      <c r="T484" s="55"/>
      <c r="U484" s="55"/>
      <c r="V484" s="399"/>
      <c r="W484" s="399"/>
      <c r="X484" s="55"/>
      <c r="Y484" s="55"/>
      <c r="Z484" s="55"/>
      <c r="AA484" s="399"/>
      <c r="AB484" s="399"/>
      <c r="AC484" s="55"/>
      <c r="AD484" s="55"/>
      <c r="AE484" s="55"/>
      <c r="AF484" s="55"/>
      <c r="AG484" s="55"/>
      <c r="AH484" s="55"/>
      <c r="AI484" s="55"/>
      <c r="AJ484" s="55"/>
      <c r="AK484" s="55"/>
    </row>
    <row r="485" spans="2:37" ht="15.75" customHeight="1">
      <c r="B485" s="55"/>
      <c r="C485" s="55"/>
      <c r="D485" s="55"/>
      <c r="E485" s="55"/>
      <c r="F485" s="55"/>
      <c r="G485" s="55"/>
      <c r="H485" s="399"/>
      <c r="I485" s="55"/>
      <c r="J485" s="55"/>
      <c r="K485" s="55"/>
      <c r="L485" s="399"/>
      <c r="M485" s="399"/>
      <c r="N485" s="55"/>
      <c r="O485" s="55"/>
      <c r="P485" s="55"/>
      <c r="Q485" s="399"/>
      <c r="R485" s="399"/>
      <c r="S485" s="55"/>
      <c r="T485" s="55"/>
      <c r="U485" s="55"/>
      <c r="V485" s="399"/>
      <c r="W485" s="399"/>
      <c r="X485" s="55"/>
      <c r="Y485" s="55"/>
      <c r="Z485" s="55"/>
      <c r="AA485" s="399"/>
      <c r="AB485" s="399"/>
      <c r="AC485" s="55"/>
      <c r="AD485" s="55"/>
      <c r="AE485" s="55"/>
      <c r="AF485" s="55"/>
      <c r="AG485" s="55"/>
      <c r="AH485" s="55"/>
      <c r="AI485" s="55"/>
      <c r="AJ485" s="55"/>
      <c r="AK485" s="55"/>
    </row>
    <row r="486" spans="2:37" ht="15.75" customHeight="1">
      <c r="B486" s="55"/>
      <c r="C486" s="55"/>
      <c r="D486" s="55"/>
      <c r="E486" s="55"/>
      <c r="F486" s="55"/>
      <c r="G486" s="55"/>
      <c r="H486" s="399"/>
      <c r="I486" s="55"/>
      <c r="J486" s="55"/>
      <c r="K486" s="55"/>
      <c r="L486" s="399"/>
      <c r="M486" s="399"/>
      <c r="N486" s="55"/>
      <c r="O486" s="55"/>
      <c r="P486" s="55"/>
      <c r="Q486" s="399"/>
      <c r="R486" s="399"/>
      <c r="S486" s="55"/>
      <c r="T486" s="55"/>
      <c r="U486" s="55"/>
      <c r="V486" s="399"/>
      <c r="W486" s="399"/>
      <c r="X486" s="55"/>
      <c r="Y486" s="55"/>
      <c r="Z486" s="55"/>
      <c r="AA486" s="399"/>
      <c r="AB486" s="399"/>
      <c r="AC486" s="55"/>
      <c r="AD486" s="55"/>
      <c r="AE486" s="55"/>
      <c r="AF486" s="55"/>
      <c r="AG486" s="55"/>
      <c r="AH486" s="55"/>
      <c r="AI486" s="55"/>
      <c r="AJ486" s="55"/>
      <c r="AK486" s="55"/>
    </row>
    <row r="487" spans="2:37" ht="15.75" customHeight="1">
      <c r="B487" s="55"/>
      <c r="C487" s="55"/>
      <c r="D487" s="55"/>
      <c r="E487" s="55"/>
      <c r="F487" s="55"/>
      <c r="G487" s="55"/>
      <c r="H487" s="399"/>
      <c r="I487" s="55"/>
      <c r="J487" s="55"/>
      <c r="K487" s="55"/>
      <c r="L487" s="399"/>
      <c r="M487" s="399"/>
      <c r="N487" s="55"/>
      <c r="O487" s="55"/>
      <c r="P487" s="55"/>
      <c r="Q487" s="399"/>
      <c r="R487" s="399"/>
      <c r="S487" s="55"/>
      <c r="T487" s="55"/>
      <c r="U487" s="55"/>
      <c r="V487" s="399"/>
      <c r="W487" s="399"/>
      <c r="X487" s="55"/>
      <c r="Y487" s="55"/>
      <c r="Z487" s="55"/>
      <c r="AA487" s="399"/>
      <c r="AB487" s="399"/>
      <c r="AC487" s="55"/>
      <c r="AD487" s="55"/>
      <c r="AE487" s="55"/>
      <c r="AF487" s="55"/>
      <c r="AG487" s="55"/>
      <c r="AH487" s="55"/>
      <c r="AI487" s="55"/>
      <c r="AJ487" s="55"/>
      <c r="AK487" s="55"/>
    </row>
    <row r="488" spans="2:37" ht="15.75" customHeight="1">
      <c r="B488" s="55"/>
      <c r="C488" s="55"/>
      <c r="D488" s="55"/>
      <c r="E488" s="55"/>
      <c r="F488" s="55"/>
      <c r="G488" s="55"/>
      <c r="H488" s="399"/>
      <c r="I488" s="55"/>
      <c r="J488" s="55"/>
      <c r="K488" s="55"/>
      <c r="L488" s="399"/>
      <c r="M488" s="399"/>
      <c r="N488" s="55"/>
      <c r="O488" s="55"/>
      <c r="P488" s="55"/>
      <c r="Q488" s="399"/>
      <c r="R488" s="399"/>
      <c r="S488" s="55"/>
      <c r="T488" s="55"/>
      <c r="U488" s="55"/>
      <c r="V488" s="399"/>
      <c r="W488" s="399"/>
      <c r="X488" s="55"/>
      <c r="Y488" s="55"/>
      <c r="Z488" s="55"/>
      <c r="AA488" s="399"/>
      <c r="AB488" s="399"/>
      <c r="AC488" s="55"/>
      <c r="AD488" s="55"/>
      <c r="AE488" s="55"/>
      <c r="AF488" s="55"/>
      <c r="AG488" s="55"/>
      <c r="AH488" s="55"/>
      <c r="AI488" s="55"/>
      <c r="AJ488" s="55"/>
      <c r="AK488" s="55"/>
    </row>
    <row r="489" spans="2:37" ht="15.75" customHeight="1">
      <c r="B489" s="55"/>
      <c r="C489" s="55"/>
      <c r="D489" s="55"/>
      <c r="E489" s="55"/>
      <c r="F489" s="55"/>
      <c r="G489" s="55"/>
      <c r="H489" s="399"/>
      <c r="I489" s="55"/>
      <c r="J489" s="55"/>
      <c r="K489" s="55"/>
      <c r="L489" s="399"/>
      <c r="M489" s="399"/>
      <c r="N489" s="55"/>
      <c r="O489" s="55"/>
      <c r="P489" s="55"/>
      <c r="Q489" s="399"/>
      <c r="R489" s="399"/>
      <c r="S489" s="55"/>
      <c r="T489" s="55"/>
      <c r="U489" s="55"/>
      <c r="V489" s="399"/>
      <c r="W489" s="399"/>
      <c r="X489" s="55"/>
      <c r="Y489" s="55"/>
      <c r="Z489" s="55"/>
      <c r="AA489" s="399"/>
      <c r="AB489" s="399"/>
      <c r="AC489" s="55"/>
      <c r="AD489" s="55"/>
      <c r="AE489" s="55"/>
      <c r="AF489" s="55"/>
      <c r="AG489" s="55"/>
      <c r="AH489" s="55"/>
      <c r="AI489" s="55"/>
      <c r="AJ489" s="55"/>
      <c r="AK489" s="55"/>
    </row>
    <row r="490" spans="2:37" ht="15.75" customHeight="1">
      <c r="B490" s="55"/>
      <c r="C490" s="55"/>
      <c r="D490" s="55"/>
      <c r="E490" s="55"/>
      <c r="F490" s="55"/>
      <c r="G490" s="55"/>
      <c r="H490" s="399"/>
      <c r="I490" s="55"/>
      <c r="J490" s="55"/>
      <c r="K490" s="55"/>
      <c r="L490" s="399"/>
      <c r="M490" s="399"/>
      <c r="N490" s="55"/>
      <c r="O490" s="55"/>
      <c r="P490" s="55"/>
      <c r="Q490" s="399"/>
      <c r="R490" s="399"/>
      <c r="S490" s="55"/>
      <c r="T490" s="55"/>
      <c r="U490" s="55"/>
      <c r="V490" s="399"/>
      <c r="W490" s="399"/>
      <c r="X490" s="55"/>
      <c r="Y490" s="55"/>
      <c r="Z490" s="55"/>
      <c r="AA490" s="399"/>
      <c r="AB490" s="399"/>
      <c r="AC490" s="55"/>
      <c r="AD490" s="55"/>
      <c r="AE490" s="55"/>
      <c r="AF490" s="55"/>
      <c r="AG490" s="55"/>
      <c r="AH490" s="55"/>
      <c r="AI490" s="55"/>
      <c r="AJ490" s="55"/>
      <c r="AK490" s="55"/>
    </row>
    <row r="491" spans="2:37" ht="15.75" customHeight="1">
      <c r="B491" s="55"/>
      <c r="C491" s="55"/>
      <c r="D491" s="55"/>
      <c r="E491" s="55"/>
      <c r="F491" s="55"/>
      <c r="G491" s="55"/>
      <c r="H491" s="399"/>
      <c r="I491" s="55"/>
      <c r="J491" s="55"/>
      <c r="K491" s="55"/>
      <c r="L491" s="399"/>
      <c r="M491" s="399"/>
      <c r="N491" s="55"/>
      <c r="O491" s="55"/>
      <c r="P491" s="55"/>
      <c r="Q491" s="399"/>
      <c r="R491" s="399"/>
      <c r="S491" s="55"/>
      <c r="T491" s="55"/>
      <c r="U491" s="55"/>
      <c r="V491" s="399"/>
      <c r="W491" s="399"/>
      <c r="X491" s="55"/>
      <c r="Y491" s="55"/>
      <c r="Z491" s="55"/>
      <c r="AA491" s="399"/>
      <c r="AB491" s="399"/>
      <c r="AC491" s="55"/>
      <c r="AD491" s="55"/>
      <c r="AE491" s="55"/>
      <c r="AF491" s="55"/>
      <c r="AG491" s="55"/>
      <c r="AH491" s="55"/>
      <c r="AI491" s="55"/>
      <c r="AJ491" s="55"/>
      <c r="AK491" s="55"/>
    </row>
    <row r="492" spans="2:37" ht="15.75" customHeight="1">
      <c r="B492" s="55"/>
      <c r="C492" s="55"/>
      <c r="D492" s="55"/>
      <c r="E492" s="55"/>
      <c r="F492" s="55"/>
      <c r="G492" s="55"/>
      <c r="H492" s="399"/>
      <c r="I492" s="55"/>
      <c r="J492" s="55"/>
      <c r="K492" s="55"/>
      <c r="L492" s="399"/>
      <c r="M492" s="399"/>
      <c r="N492" s="55"/>
      <c r="O492" s="55"/>
      <c r="P492" s="55"/>
      <c r="Q492" s="399"/>
      <c r="R492" s="399"/>
      <c r="S492" s="55"/>
      <c r="T492" s="55"/>
      <c r="U492" s="55"/>
      <c r="V492" s="399"/>
      <c r="W492" s="399"/>
      <c r="X492" s="55"/>
      <c r="Y492" s="55"/>
      <c r="Z492" s="55"/>
      <c r="AA492" s="399"/>
      <c r="AB492" s="399"/>
      <c r="AC492" s="55"/>
      <c r="AD492" s="55"/>
      <c r="AE492" s="55"/>
      <c r="AF492" s="55"/>
      <c r="AG492" s="55"/>
      <c r="AH492" s="55"/>
      <c r="AI492" s="55"/>
      <c r="AJ492" s="55"/>
      <c r="AK492" s="55"/>
    </row>
    <row r="493" spans="2:37" ht="15.75" customHeight="1">
      <c r="B493" s="55"/>
      <c r="C493" s="55"/>
      <c r="D493" s="55"/>
      <c r="E493" s="55"/>
      <c r="F493" s="55"/>
      <c r="G493" s="55"/>
      <c r="H493" s="399"/>
      <c r="I493" s="55"/>
      <c r="J493" s="55"/>
      <c r="K493" s="55"/>
      <c r="L493" s="399"/>
      <c r="M493" s="399"/>
      <c r="N493" s="55"/>
      <c r="O493" s="55"/>
      <c r="P493" s="55"/>
      <c r="Q493" s="399"/>
      <c r="R493" s="399"/>
      <c r="S493" s="55"/>
      <c r="T493" s="55"/>
      <c r="U493" s="55"/>
      <c r="V493" s="399"/>
      <c r="W493" s="399"/>
      <c r="X493" s="55"/>
      <c r="Y493" s="55"/>
      <c r="Z493" s="55"/>
      <c r="AA493" s="399"/>
      <c r="AB493" s="399"/>
      <c r="AC493" s="55"/>
      <c r="AD493" s="55"/>
      <c r="AE493" s="55"/>
      <c r="AF493" s="55"/>
      <c r="AG493" s="55"/>
      <c r="AH493" s="55"/>
      <c r="AI493" s="55"/>
      <c r="AJ493" s="55"/>
      <c r="AK493" s="55"/>
    </row>
    <row r="494" spans="2:37" ht="15.75" customHeight="1">
      <c r="B494" s="55"/>
      <c r="C494" s="55"/>
      <c r="D494" s="55"/>
      <c r="E494" s="55"/>
      <c r="F494" s="55"/>
      <c r="G494" s="55"/>
      <c r="H494" s="399"/>
      <c r="I494" s="55"/>
      <c r="J494" s="55"/>
      <c r="K494" s="55"/>
      <c r="L494" s="399"/>
      <c r="M494" s="399"/>
      <c r="N494" s="55"/>
      <c r="O494" s="55"/>
      <c r="P494" s="55"/>
      <c r="Q494" s="399"/>
      <c r="R494" s="399"/>
      <c r="S494" s="55"/>
      <c r="T494" s="55"/>
      <c r="U494" s="55"/>
      <c r="V494" s="399"/>
      <c r="W494" s="399"/>
      <c r="X494" s="55"/>
      <c r="Y494" s="55"/>
      <c r="Z494" s="55"/>
      <c r="AA494" s="399"/>
      <c r="AB494" s="399"/>
      <c r="AC494" s="55"/>
      <c r="AD494" s="55"/>
      <c r="AE494" s="55"/>
      <c r="AF494" s="55"/>
      <c r="AG494" s="55"/>
      <c r="AH494" s="55"/>
      <c r="AI494" s="55"/>
      <c r="AJ494" s="55"/>
      <c r="AK494" s="55"/>
    </row>
    <row r="495" spans="2:37" ht="15.75" customHeight="1">
      <c r="B495" s="55"/>
      <c r="C495" s="55"/>
      <c r="D495" s="55"/>
      <c r="E495" s="55"/>
      <c r="F495" s="55"/>
      <c r="G495" s="55"/>
      <c r="H495" s="399"/>
      <c r="I495" s="55"/>
      <c r="J495" s="55"/>
      <c r="K495" s="55"/>
      <c r="L495" s="399"/>
      <c r="M495" s="399"/>
      <c r="N495" s="55"/>
      <c r="O495" s="55"/>
      <c r="P495" s="55"/>
      <c r="Q495" s="399"/>
      <c r="R495" s="399"/>
      <c r="S495" s="55"/>
      <c r="T495" s="55"/>
      <c r="U495" s="55"/>
      <c r="V495" s="399"/>
      <c r="W495" s="399"/>
      <c r="X495" s="55"/>
      <c r="Y495" s="55"/>
      <c r="Z495" s="55"/>
      <c r="AA495" s="399"/>
      <c r="AB495" s="399"/>
      <c r="AC495" s="55"/>
      <c r="AD495" s="55"/>
      <c r="AE495" s="55"/>
      <c r="AF495" s="55"/>
      <c r="AG495" s="55"/>
      <c r="AH495" s="55"/>
      <c r="AI495" s="55"/>
      <c r="AJ495" s="55"/>
      <c r="AK495" s="55"/>
    </row>
    <row r="496" spans="2:37" ht="15.75" customHeight="1">
      <c r="B496" s="55"/>
      <c r="C496" s="55"/>
      <c r="D496" s="55"/>
      <c r="E496" s="55"/>
      <c r="F496" s="55"/>
      <c r="G496" s="55"/>
      <c r="H496" s="399"/>
      <c r="I496" s="55"/>
      <c r="J496" s="55"/>
      <c r="K496" s="55"/>
      <c r="L496" s="399"/>
      <c r="M496" s="399"/>
      <c r="N496" s="55"/>
      <c r="O496" s="55"/>
      <c r="P496" s="55"/>
      <c r="Q496" s="399"/>
      <c r="R496" s="399"/>
      <c r="S496" s="55"/>
      <c r="T496" s="55"/>
      <c r="U496" s="55"/>
      <c r="V496" s="399"/>
      <c r="W496" s="399"/>
      <c r="X496" s="55"/>
      <c r="Y496" s="55"/>
      <c r="Z496" s="55"/>
      <c r="AA496" s="399"/>
      <c r="AB496" s="399"/>
      <c r="AC496" s="55"/>
      <c r="AD496" s="55"/>
      <c r="AE496" s="55"/>
      <c r="AF496" s="55"/>
      <c r="AG496" s="55"/>
      <c r="AH496" s="55"/>
      <c r="AI496" s="55"/>
      <c r="AJ496" s="55"/>
      <c r="AK496" s="55"/>
    </row>
    <row r="497" spans="2:37" ht="15.75" customHeight="1">
      <c r="B497" s="55"/>
      <c r="C497" s="55"/>
      <c r="D497" s="55"/>
      <c r="E497" s="55"/>
      <c r="F497" s="55"/>
      <c r="G497" s="55"/>
      <c r="H497" s="399"/>
      <c r="I497" s="55"/>
      <c r="J497" s="55"/>
      <c r="K497" s="55"/>
      <c r="L497" s="399"/>
      <c r="M497" s="399"/>
      <c r="N497" s="55"/>
      <c r="O497" s="55"/>
      <c r="P497" s="55"/>
      <c r="Q497" s="399"/>
      <c r="R497" s="399"/>
      <c r="S497" s="55"/>
      <c r="T497" s="55"/>
      <c r="U497" s="55"/>
      <c r="V497" s="399"/>
      <c r="W497" s="399"/>
      <c r="X497" s="55"/>
      <c r="Y497" s="55"/>
      <c r="Z497" s="55"/>
      <c r="AA497" s="399"/>
      <c r="AB497" s="399"/>
      <c r="AC497" s="55"/>
      <c r="AD497" s="55"/>
      <c r="AE497" s="55"/>
      <c r="AF497" s="55"/>
      <c r="AG497" s="55"/>
      <c r="AH497" s="55"/>
      <c r="AI497" s="55"/>
      <c r="AJ497" s="55"/>
      <c r="AK497" s="55"/>
    </row>
    <row r="498" spans="2:37" ht="15.75" customHeight="1">
      <c r="B498" s="55"/>
      <c r="C498" s="55"/>
      <c r="D498" s="55"/>
      <c r="E498" s="55"/>
      <c r="F498" s="55"/>
      <c r="G498" s="55"/>
      <c r="H498" s="399"/>
      <c r="I498" s="55"/>
      <c r="J498" s="55"/>
      <c r="K498" s="55"/>
      <c r="L498" s="399"/>
      <c r="M498" s="399"/>
      <c r="N498" s="55"/>
      <c r="O498" s="55"/>
      <c r="P498" s="55"/>
      <c r="Q498" s="399"/>
      <c r="R498" s="399"/>
      <c r="S498" s="55"/>
      <c r="T498" s="55"/>
      <c r="U498" s="55"/>
      <c r="V498" s="399"/>
      <c r="W498" s="399"/>
      <c r="X498" s="55"/>
      <c r="Y498" s="55"/>
      <c r="Z498" s="55"/>
      <c r="AA498" s="399"/>
      <c r="AB498" s="399"/>
      <c r="AC498" s="55"/>
      <c r="AD498" s="55"/>
      <c r="AE498" s="55"/>
      <c r="AF498" s="55"/>
      <c r="AG498" s="55"/>
      <c r="AH498" s="55"/>
      <c r="AI498" s="55"/>
      <c r="AJ498" s="55"/>
      <c r="AK498" s="55"/>
    </row>
    <row r="499" spans="2:37" ht="15.75" customHeight="1">
      <c r="B499" s="55"/>
      <c r="C499" s="55"/>
      <c r="D499" s="55"/>
      <c r="E499" s="55"/>
      <c r="F499" s="55"/>
      <c r="G499" s="55"/>
      <c r="H499" s="399"/>
      <c r="I499" s="55"/>
      <c r="J499" s="55"/>
      <c r="K499" s="55"/>
      <c r="L499" s="399"/>
      <c r="M499" s="399"/>
      <c r="N499" s="55"/>
      <c r="O499" s="55"/>
      <c r="P499" s="55"/>
      <c r="Q499" s="399"/>
      <c r="R499" s="399"/>
      <c r="S499" s="55"/>
      <c r="T499" s="55"/>
      <c r="U499" s="55"/>
      <c r="V499" s="399"/>
      <c r="W499" s="399"/>
      <c r="X499" s="55"/>
      <c r="Y499" s="55"/>
      <c r="Z499" s="55"/>
      <c r="AA499" s="399"/>
      <c r="AB499" s="399"/>
      <c r="AC499" s="55"/>
      <c r="AD499" s="55"/>
      <c r="AE499" s="55"/>
      <c r="AF499" s="55"/>
      <c r="AG499" s="55"/>
      <c r="AH499" s="55"/>
      <c r="AI499" s="55"/>
      <c r="AJ499" s="55"/>
      <c r="AK499" s="55"/>
    </row>
    <row r="500" spans="2:37" ht="15.75" customHeight="1">
      <c r="B500" s="55"/>
      <c r="C500" s="55"/>
      <c r="D500" s="55"/>
      <c r="E500" s="55"/>
      <c r="F500" s="55"/>
      <c r="G500" s="55"/>
      <c r="H500" s="399"/>
      <c r="I500" s="55"/>
      <c r="J500" s="55"/>
      <c r="K500" s="55"/>
      <c r="L500" s="399"/>
      <c r="M500" s="399"/>
      <c r="N500" s="55"/>
      <c r="O500" s="55"/>
      <c r="P500" s="55"/>
      <c r="Q500" s="399"/>
      <c r="R500" s="399"/>
      <c r="S500" s="55"/>
      <c r="T500" s="55"/>
      <c r="U500" s="55"/>
      <c r="V500" s="399"/>
      <c r="W500" s="399"/>
      <c r="X500" s="55"/>
      <c r="Y500" s="55"/>
      <c r="Z500" s="55"/>
      <c r="AA500" s="399"/>
      <c r="AB500" s="399"/>
      <c r="AC500" s="55"/>
      <c r="AD500" s="55"/>
      <c r="AE500" s="55"/>
      <c r="AF500" s="55"/>
      <c r="AG500" s="55"/>
      <c r="AH500" s="55"/>
      <c r="AI500" s="55"/>
      <c r="AJ500" s="55"/>
      <c r="AK500" s="55"/>
    </row>
    <row r="501" spans="2:37" ht="15.75" customHeight="1">
      <c r="B501" s="55"/>
      <c r="C501" s="55"/>
      <c r="D501" s="55"/>
      <c r="E501" s="55"/>
      <c r="F501" s="55"/>
      <c r="G501" s="55"/>
      <c r="H501" s="399"/>
      <c r="I501" s="55"/>
      <c r="J501" s="55"/>
      <c r="K501" s="55"/>
      <c r="L501" s="399"/>
      <c r="M501" s="399"/>
      <c r="N501" s="55"/>
      <c r="O501" s="55"/>
      <c r="P501" s="55"/>
      <c r="Q501" s="399"/>
      <c r="R501" s="399"/>
      <c r="S501" s="55"/>
      <c r="T501" s="55"/>
      <c r="U501" s="55"/>
      <c r="V501" s="399"/>
      <c r="W501" s="399"/>
      <c r="X501" s="55"/>
      <c r="Y501" s="55"/>
      <c r="Z501" s="55"/>
      <c r="AA501" s="399"/>
      <c r="AB501" s="399"/>
      <c r="AC501" s="55"/>
      <c r="AD501" s="55"/>
      <c r="AE501" s="55"/>
      <c r="AF501" s="55"/>
      <c r="AG501" s="55"/>
      <c r="AH501" s="55"/>
      <c r="AI501" s="55"/>
      <c r="AJ501" s="55"/>
      <c r="AK501" s="55"/>
    </row>
    <row r="502" spans="2:37" ht="15.75" customHeight="1">
      <c r="B502" s="55"/>
      <c r="C502" s="55"/>
      <c r="D502" s="55"/>
      <c r="E502" s="55"/>
      <c r="F502" s="55"/>
      <c r="G502" s="55"/>
      <c r="H502" s="399"/>
      <c r="I502" s="55"/>
      <c r="J502" s="55"/>
      <c r="K502" s="55"/>
      <c r="L502" s="399"/>
      <c r="M502" s="399"/>
      <c r="N502" s="55"/>
      <c r="O502" s="55"/>
      <c r="P502" s="55"/>
      <c r="Q502" s="399"/>
      <c r="R502" s="399"/>
      <c r="S502" s="55"/>
      <c r="T502" s="55"/>
      <c r="U502" s="55"/>
      <c r="V502" s="399"/>
      <c r="W502" s="399"/>
      <c r="X502" s="55"/>
      <c r="Y502" s="55"/>
      <c r="Z502" s="55"/>
      <c r="AA502" s="399"/>
      <c r="AB502" s="399"/>
      <c r="AC502" s="55"/>
      <c r="AD502" s="55"/>
      <c r="AE502" s="55"/>
      <c r="AF502" s="55"/>
      <c r="AG502" s="55"/>
      <c r="AH502" s="55"/>
      <c r="AI502" s="55"/>
      <c r="AJ502" s="55"/>
      <c r="AK502" s="55"/>
    </row>
    <row r="503" spans="2:37" ht="15.75" customHeight="1">
      <c r="B503" s="55"/>
      <c r="C503" s="55"/>
      <c r="D503" s="55"/>
      <c r="E503" s="55"/>
      <c r="F503" s="55"/>
      <c r="G503" s="55"/>
      <c r="H503" s="399"/>
      <c r="I503" s="55"/>
      <c r="J503" s="55"/>
      <c r="K503" s="55"/>
      <c r="L503" s="399"/>
      <c r="M503" s="399"/>
      <c r="N503" s="55"/>
      <c r="O503" s="55"/>
      <c r="P503" s="55"/>
      <c r="Q503" s="399"/>
      <c r="R503" s="399"/>
      <c r="S503" s="55"/>
      <c r="T503" s="55"/>
      <c r="U503" s="55"/>
      <c r="V503" s="399"/>
      <c r="W503" s="399"/>
      <c r="X503" s="55"/>
      <c r="Y503" s="55"/>
      <c r="Z503" s="55"/>
      <c r="AA503" s="399"/>
      <c r="AB503" s="399"/>
      <c r="AC503" s="55"/>
      <c r="AD503" s="55"/>
      <c r="AE503" s="55"/>
      <c r="AF503" s="55"/>
      <c r="AG503" s="55"/>
      <c r="AH503" s="55"/>
      <c r="AI503" s="55"/>
      <c r="AJ503" s="55"/>
      <c r="AK503" s="55"/>
    </row>
    <row r="504" spans="2:37" ht="15.75" customHeight="1">
      <c r="B504" s="55"/>
      <c r="C504" s="55"/>
      <c r="D504" s="55"/>
      <c r="E504" s="55"/>
      <c r="F504" s="55"/>
      <c r="G504" s="55"/>
      <c r="H504" s="399"/>
      <c r="I504" s="55"/>
      <c r="J504" s="55"/>
      <c r="K504" s="55"/>
      <c r="L504" s="399"/>
      <c r="M504" s="399"/>
      <c r="N504" s="55"/>
      <c r="O504" s="55"/>
      <c r="P504" s="55"/>
      <c r="Q504" s="399"/>
      <c r="R504" s="399"/>
      <c r="S504" s="55"/>
      <c r="T504" s="55"/>
      <c r="U504" s="55"/>
      <c r="V504" s="399"/>
      <c r="W504" s="399"/>
      <c r="X504" s="55"/>
      <c r="Y504" s="55"/>
      <c r="Z504" s="55"/>
      <c r="AA504" s="399"/>
      <c r="AB504" s="399"/>
      <c r="AC504" s="55"/>
      <c r="AD504" s="55"/>
      <c r="AE504" s="55"/>
      <c r="AF504" s="55"/>
      <c r="AG504" s="55"/>
      <c r="AH504" s="55"/>
      <c r="AI504" s="55"/>
      <c r="AJ504" s="55"/>
      <c r="AK504" s="55"/>
    </row>
    <row r="505" spans="2:37" ht="15.75" customHeight="1">
      <c r="B505" s="55"/>
      <c r="C505" s="55"/>
      <c r="D505" s="55"/>
      <c r="E505" s="55"/>
      <c r="F505" s="55"/>
      <c r="G505" s="55"/>
      <c r="H505" s="399"/>
      <c r="I505" s="55"/>
      <c r="J505" s="55"/>
      <c r="K505" s="55"/>
      <c r="L505" s="399"/>
      <c r="M505" s="399"/>
      <c r="N505" s="55"/>
      <c r="O505" s="55"/>
      <c r="P505" s="55"/>
      <c r="Q505" s="399"/>
      <c r="R505" s="399"/>
      <c r="S505" s="55"/>
      <c r="T505" s="55"/>
      <c r="U505" s="55"/>
      <c r="V505" s="399"/>
      <c r="W505" s="399"/>
      <c r="X505" s="55"/>
      <c r="Y505" s="55"/>
      <c r="Z505" s="55"/>
      <c r="AA505" s="399"/>
      <c r="AB505" s="399"/>
      <c r="AC505" s="55"/>
      <c r="AD505" s="55"/>
      <c r="AE505" s="55"/>
      <c r="AF505" s="55"/>
      <c r="AG505" s="55"/>
      <c r="AH505" s="55"/>
      <c r="AI505" s="55"/>
      <c r="AJ505" s="55"/>
      <c r="AK505" s="55"/>
    </row>
    <row r="506" spans="2:37" ht="15.75" customHeight="1">
      <c r="B506" s="55"/>
      <c r="C506" s="55"/>
      <c r="D506" s="55"/>
      <c r="E506" s="55"/>
      <c r="F506" s="55"/>
      <c r="G506" s="55"/>
      <c r="H506" s="399"/>
      <c r="I506" s="55"/>
      <c r="J506" s="55"/>
      <c r="K506" s="55"/>
      <c r="L506" s="399"/>
      <c r="M506" s="399"/>
      <c r="N506" s="55"/>
      <c r="O506" s="55"/>
      <c r="P506" s="55"/>
      <c r="Q506" s="399"/>
      <c r="R506" s="399"/>
      <c r="S506" s="55"/>
      <c r="T506" s="55"/>
      <c r="U506" s="55"/>
      <c r="V506" s="399"/>
      <c r="W506" s="399"/>
      <c r="X506" s="55"/>
      <c r="Y506" s="55"/>
      <c r="Z506" s="55"/>
      <c r="AA506" s="399"/>
      <c r="AB506" s="399"/>
      <c r="AC506" s="55"/>
      <c r="AD506" s="55"/>
      <c r="AE506" s="55"/>
      <c r="AF506" s="55"/>
      <c r="AG506" s="55"/>
      <c r="AH506" s="55"/>
      <c r="AI506" s="55"/>
      <c r="AJ506" s="55"/>
      <c r="AK506" s="55"/>
    </row>
    <row r="507" spans="2:37" ht="15.75" customHeight="1">
      <c r="B507" s="55"/>
      <c r="C507" s="55"/>
      <c r="D507" s="55"/>
      <c r="E507" s="55"/>
      <c r="F507" s="55"/>
      <c r="G507" s="55"/>
      <c r="H507" s="399"/>
      <c r="I507" s="55"/>
      <c r="J507" s="55"/>
      <c r="K507" s="55"/>
      <c r="L507" s="399"/>
      <c r="M507" s="399"/>
      <c r="N507" s="55"/>
      <c r="O507" s="55"/>
      <c r="P507" s="55"/>
      <c r="Q507" s="399"/>
      <c r="R507" s="399"/>
      <c r="S507" s="55"/>
      <c r="T507" s="55"/>
      <c r="U507" s="55"/>
      <c r="V507" s="399"/>
      <c r="W507" s="399"/>
      <c r="X507" s="55"/>
      <c r="Y507" s="55"/>
      <c r="Z507" s="55"/>
      <c r="AA507" s="399"/>
      <c r="AB507" s="399"/>
      <c r="AC507" s="55"/>
      <c r="AD507" s="55"/>
      <c r="AE507" s="55"/>
      <c r="AF507" s="55"/>
      <c r="AG507" s="55"/>
      <c r="AH507" s="55"/>
      <c r="AI507" s="55"/>
      <c r="AJ507" s="55"/>
      <c r="AK507" s="55"/>
    </row>
    <row r="508" spans="2:37" ht="15.75" customHeight="1">
      <c r="B508" s="55"/>
      <c r="C508" s="55"/>
      <c r="D508" s="55"/>
      <c r="E508" s="55"/>
      <c r="F508" s="55"/>
      <c r="G508" s="55"/>
      <c r="H508" s="399"/>
      <c r="I508" s="55"/>
      <c r="J508" s="55"/>
      <c r="K508" s="55"/>
      <c r="L508" s="399"/>
      <c r="M508" s="399"/>
      <c r="N508" s="55"/>
      <c r="O508" s="55"/>
      <c r="P508" s="55"/>
      <c r="Q508" s="399"/>
      <c r="R508" s="399"/>
      <c r="S508" s="55"/>
      <c r="T508" s="55"/>
      <c r="U508" s="55"/>
      <c r="V508" s="399"/>
      <c r="W508" s="399"/>
      <c r="X508" s="55"/>
      <c r="Y508" s="55"/>
      <c r="Z508" s="55"/>
      <c r="AA508" s="399"/>
      <c r="AB508" s="399"/>
      <c r="AC508" s="55"/>
      <c r="AD508" s="55"/>
      <c r="AE508" s="55"/>
      <c r="AF508" s="55"/>
      <c r="AG508" s="55"/>
      <c r="AH508" s="55"/>
      <c r="AI508" s="55"/>
      <c r="AJ508" s="55"/>
      <c r="AK508" s="55"/>
    </row>
    <row r="509" spans="2:37" ht="15.75" customHeight="1">
      <c r="B509" s="55"/>
      <c r="C509" s="55"/>
      <c r="D509" s="55"/>
      <c r="E509" s="55"/>
      <c r="F509" s="55"/>
      <c r="G509" s="55"/>
      <c r="H509" s="399"/>
      <c r="I509" s="55"/>
      <c r="J509" s="55"/>
      <c r="K509" s="55"/>
      <c r="L509" s="399"/>
      <c r="M509" s="399"/>
      <c r="N509" s="55"/>
      <c r="O509" s="55"/>
      <c r="P509" s="55"/>
      <c r="Q509" s="399"/>
      <c r="R509" s="399"/>
      <c r="S509" s="55"/>
      <c r="T509" s="55"/>
      <c r="U509" s="55"/>
      <c r="V509" s="399"/>
      <c r="W509" s="399"/>
      <c r="X509" s="55"/>
      <c r="Y509" s="55"/>
      <c r="Z509" s="55"/>
      <c r="AA509" s="399"/>
      <c r="AB509" s="399"/>
      <c r="AC509" s="55"/>
      <c r="AD509" s="55"/>
      <c r="AE509" s="55"/>
      <c r="AF509" s="55"/>
      <c r="AG509" s="55"/>
      <c r="AH509" s="55"/>
      <c r="AI509" s="55"/>
      <c r="AJ509" s="55"/>
      <c r="AK509" s="55"/>
    </row>
    <row r="510" spans="2:37" ht="15.75" customHeight="1">
      <c r="B510" s="55"/>
      <c r="C510" s="55"/>
      <c r="D510" s="55"/>
      <c r="E510" s="55"/>
      <c r="F510" s="55"/>
      <c r="G510" s="55"/>
      <c r="H510" s="399"/>
      <c r="I510" s="55"/>
      <c r="J510" s="55"/>
      <c r="K510" s="55"/>
      <c r="L510" s="399"/>
      <c r="M510" s="399"/>
      <c r="N510" s="55"/>
      <c r="O510" s="55"/>
      <c r="P510" s="55"/>
      <c r="Q510" s="399"/>
      <c r="R510" s="399"/>
      <c r="S510" s="55"/>
      <c r="T510" s="55"/>
      <c r="U510" s="55"/>
      <c r="V510" s="399"/>
      <c r="W510" s="399"/>
      <c r="X510" s="55"/>
      <c r="Y510" s="55"/>
      <c r="Z510" s="55"/>
      <c r="AA510" s="399"/>
      <c r="AB510" s="399"/>
      <c r="AC510" s="55"/>
      <c r="AD510" s="55"/>
      <c r="AE510" s="55"/>
      <c r="AF510" s="55"/>
      <c r="AG510" s="55"/>
      <c r="AH510" s="55"/>
      <c r="AI510" s="55"/>
      <c r="AJ510" s="55"/>
      <c r="AK510" s="55"/>
    </row>
    <row r="511" spans="2:37" ht="15.75" customHeight="1">
      <c r="B511" s="55"/>
      <c r="C511" s="55"/>
      <c r="D511" s="55"/>
      <c r="E511" s="55"/>
      <c r="F511" s="55"/>
      <c r="G511" s="55"/>
      <c r="H511" s="399"/>
      <c r="I511" s="55"/>
      <c r="J511" s="55"/>
      <c r="K511" s="55"/>
      <c r="L511" s="399"/>
      <c r="M511" s="399"/>
      <c r="N511" s="55"/>
      <c r="O511" s="55"/>
      <c r="P511" s="55"/>
      <c r="Q511" s="399"/>
      <c r="R511" s="399"/>
      <c r="S511" s="55"/>
      <c r="T511" s="55"/>
      <c r="U511" s="55"/>
      <c r="V511" s="399"/>
      <c r="W511" s="399"/>
      <c r="X511" s="55"/>
      <c r="Y511" s="55"/>
      <c r="Z511" s="55"/>
      <c r="AA511" s="399"/>
      <c r="AB511" s="399"/>
      <c r="AC511" s="55"/>
      <c r="AD511" s="55"/>
      <c r="AE511" s="55"/>
      <c r="AF511" s="55"/>
      <c r="AG511" s="55"/>
      <c r="AH511" s="55"/>
      <c r="AI511" s="55"/>
      <c r="AJ511" s="55"/>
      <c r="AK511" s="55"/>
    </row>
    <row r="512" spans="2:37" ht="15.75" customHeight="1">
      <c r="B512" s="55"/>
      <c r="C512" s="55"/>
      <c r="D512" s="55"/>
      <c r="E512" s="55"/>
      <c r="F512" s="55"/>
      <c r="G512" s="55"/>
      <c r="H512" s="399"/>
      <c r="I512" s="55"/>
      <c r="J512" s="55"/>
      <c r="K512" s="55"/>
      <c r="L512" s="399"/>
      <c r="M512" s="399"/>
      <c r="N512" s="55"/>
      <c r="O512" s="55"/>
      <c r="P512" s="55"/>
      <c r="Q512" s="399"/>
      <c r="R512" s="399"/>
      <c r="S512" s="55"/>
      <c r="T512" s="55"/>
      <c r="U512" s="55"/>
      <c r="V512" s="399"/>
      <c r="W512" s="399"/>
      <c r="X512" s="55"/>
      <c r="Y512" s="55"/>
      <c r="Z512" s="55"/>
      <c r="AA512" s="399"/>
      <c r="AB512" s="399"/>
      <c r="AC512" s="55"/>
      <c r="AD512" s="55"/>
      <c r="AE512" s="55"/>
      <c r="AF512" s="55"/>
      <c r="AG512" s="55"/>
      <c r="AH512" s="55"/>
      <c r="AI512" s="55"/>
      <c r="AJ512" s="55"/>
      <c r="AK512" s="55"/>
    </row>
    <row r="513" spans="2:37" ht="15.75" customHeight="1">
      <c r="B513" s="55"/>
      <c r="C513" s="55"/>
      <c r="D513" s="55"/>
      <c r="E513" s="55"/>
      <c r="F513" s="55"/>
      <c r="G513" s="55"/>
      <c r="H513" s="399"/>
      <c r="I513" s="55"/>
      <c r="J513" s="55"/>
      <c r="K513" s="55"/>
      <c r="L513" s="399"/>
      <c r="M513" s="399"/>
      <c r="N513" s="55"/>
      <c r="O513" s="55"/>
      <c r="P513" s="55"/>
      <c r="Q513" s="399"/>
      <c r="R513" s="399"/>
      <c r="S513" s="55"/>
      <c r="T513" s="55"/>
      <c r="U513" s="55"/>
      <c r="V513" s="399"/>
      <c r="W513" s="399"/>
      <c r="X513" s="55"/>
      <c r="Y513" s="55"/>
      <c r="Z513" s="55"/>
      <c r="AA513" s="399"/>
      <c r="AB513" s="399"/>
      <c r="AC513" s="55"/>
      <c r="AD513" s="55"/>
      <c r="AE513" s="55"/>
      <c r="AF513" s="55"/>
      <c r="AG513" s="55"/>
      <c r="AH513" s="55"/>
      <c r="AI513" s="55"/>
      <c r="AJ513" s="55"/>
      <c r="AK513" s="55"/>
    </row>
    <row r="514" spans="2:37" ht="15.75" customHeight="1">
      <c r="B514" s="55"/>
      <c r="C514" s="55"/>
      <c r="D514" s="55"/>
      <c r="E514" s="55"/>
      <c r="F514" s="55"/>
      <c r="G514" s="55"/>
      <c r="H514" s="399"/>
      <c r="I514" s="55"/>
      <c r="J514" s="55"/>
      <c r="K514" s="55"/>
      <c r="L514" s="399"/>
      <c r="M514" s="399"/>
      <c r="N514" s="55"/>
      <c r="O514" s="55"/>
      <c r="P514" s="55"/>
      <c r="Q514" s="399"/>
      <c r="R514" s="399"/>
      <c r="S514" s="55"/>
      <c r="T514" s="55"/>
      <c r="U514" s="55"/>
      <c r="V514" s="399"/>
      <c r="W514" s="399"/>
      <c r="X514" s="55"/>
      <c r="Y514" s="55"/>
      <c r="Z514" s="55"/>
      <c r="AA514" s="399"/>
      <c r="AB514" s="399"/>
      <c r="AC514" s="55"/>
      <c r="AD514" s="55"/>
      <c r="AE514" s="55"/>
      <c r="AF514" s="55"/>
      <c r="AG514" s="55"/>
      <c r="AH514" s="55"/>
      <c r="AI514" s="55"/>
      <c r="AJ514" s="55"/>
      <c r="AK514" s="55"/>
    </row>
    <row r="515" spans="2:37" ht="15.75" customHeight="1">
      <c r="B515" s="55"/>
      <c r="C515" s="55"/>
      <c r="D515" s="55"/>
      <c r="E515" s="55"/>
      <c r="F515" s="55"/>
      <c r="G515" s="55"/>
      <c r="H515" s="399"/>
      <c r="I515" s="55"/>
      <c r="J515" s="55"/>
      <c r="K515" s="55"/>
      <c r="L515" s="399"/>
      <c r="M515" s="399"/>
      <c r="N515" s="55"/>
      <c r="O515" s="55"/>
      <c r="P515" s="55"/>
      <c r="Q515" s="399"/>
      <c r="R515" s="399"/>
      <c r="S515" s="55"/>
      <c r="T515" s="55"/>
      <c r="U515" s="55"/>
      <c r="V515" s="399"/>
      <c r="W515" s="399"/>
      <c r="X515" s="55"/>
      <c r="Y515" s="55"/>
      <c r="Z515" s="55"/>
      <c r="AA515" s="399"/>
      <c r="AB515" s="399"/>
      <c r="AC515" s="55"/>
      <c r="AD515" s="55"/>
      <c r="AE515" s="55"/>
      <c r="AF515" s="55"/>
      <c r="AG515" s="55"/>
      <c r="AH515" s="55"/>
      <c r="AI515" s="55"/>
      <c r="AJ515" s="55"/>
      <c r="AK515" s="55"/>
    </row>
    <row r="516" spans="2:37" ht="15.75" customHeight="1">
      <c r="B516" s="55"/>
      <c r="C516" s="55"/>
      <c r="D516" s="55"/>
      <c r="E516" s="55"/>
      <c r="F516" s="55"/>
      <c r="G516" s="55"/>
      <c r="H516" s="399"/>
      <c r="I516" s="55"/>
      <c r="J516" s="55"/>
      <c r="K516" s="55"/>
      <c r="L516" s="399"/>
      <c r="M516" s="399"/>
      <c r="N516" s="55"/>
      <c r="O516" s="55"/>
      <c r="P516" s="55"/>
      <c r="Q516" s="399"/>
      <c r="R516" s="399"/>
      <c r="S516" s="55"/>
      <c r="T516" s="55"/>
      <c r="U516" s="55"/>
      <c r="V516" s="399"/>
      <c r="W516" s="399"/>
      <c r="X516" s="55"/>
      <c r="Y516" s="55"/>
      <c r="Z516" s="55"/>
      <c r="AA516" s="399"/>
      <c r="AB516" s="399"/>
      <c r="AC516" s="55"/>
      <c r="AD516" s="55"/>
      <c r="AE516" s="55"/>
      <c r="AF516" s="55"/>
      <c r="AG516" s="55"/>
      <c r="AH516" s="55"/>
      <c r="AI516" s="55"/>
      <c r="AJ516" s="55"/>
      <c r="AK516" s="55"/>
    </row>
    <row r="517" spans="2:37" ht="15.75" customHeight="1">
      <c r="B517" s="55"/>
      <c r="C517" s="55"/>
      <c r="D517" s="55"/>
      <c r="E517" s="55"/>
      <c r="F517" s="55"/>
      <c r="G517" s="55"/>
      <c r="H517" s="399"/>
      <c r="I517" s="55"/>
      <c r="J517" s="55"/>
      <c r="K517" s="55"/>
      <c r="L517" s="399"/>
      <c r="M517" s="399"/>
      <c r="N517" s="55"/>
      <c r="O517" s="55"/>
      <c r="P517" s="55"/>
      <c r="Q517" s="399"/>
      <c r="R517" s="399"/>
      <c r="S517" s="55"/>
      <c r="T517" s="55"/>
      <c r="U517" s="55"/>
      <c r="V517" s="399"/>
      <c r="W517" s="399"/>
      <c r="X517" s="55"/>
      <c r="Y517" s="55"/>
      <c r="Z517" s="55"/>
      <c r="AA517" s="399"/>
      <c r="AB517" s="399"/>
      <c r="AC517" s="55"/>
      <c r="AD517" s="55"/>
      <c r="AE517" s="55"/>
      <c r="AF517" s="55"/>
      <c r="AG517" s="55"/>
      <c r="AH517" s="55"/>
      <c r="AI517" s="55"/>
      <c r="AJ517" s="55"/>
      <c r="AK517" s="55"/>
    </row>
    <row r="518" spans="2:37" ht="15.75" customHeight="1">
      <c r="B518" s="55"/>
      <c r="C518" s="55"/>
      <c r="D518" s="55"/>
      <c r="E518" s="55"/>
      <c r="F518" s="55"/>
      <c r="G518" s="55"/>
      <c r="H518" s="399"/>
      <c r="I518" s="55"/>
      <c r="J518" s="55"/>
      <c r="K518" s="55"/>
      <c r="L518" s="399"/>
      <c r="M518" s="399"/>
      <c r="N518" s="55"/>
      <c r="O518" s="55"/>
      <c r="P518" s="55"/>
      <c r="Q518" s="399"/>
      <c r="R518" s="399"/>
      <c r="S518" s="55"/>
      <c r="T518" s="55"/>
      <c r="U518" s="55"/>
      <c r="V518" s="399"/>
      <c r="W518" s="399"/>
      <c r="X518" s="55"/>
      <c r="Y518" s="55"/>
      <c r="Z518" s="55"/>
      <c r="AA518" s="399"/>
      <c r="AB518" s="399"/>
      <c r="AC518" s="55"/>
      <c r="AD518" s="55"/>
      <c r="AE518" s="55"/>
      <c r="AF518" s="55"/>
      <c r="AG518" s="55"/>
      <c r="AH518" s="55"/>
      <c r="AI518" s="55"/>
      <c r="AJ518" s="55"/>
      <c r="AK518" s="55"/>
    </row>
    <row r="519" spans="2:37" ht="15.75" customHeight="1">
      <c r="B519" s="55"/>
      <c r="C519" s="55"/>
      <c r="D519" s="55"/>
      <c r="E519" s="55"/>
      <c r="F519" s="55"/>
      <c r="G519" s="55"/>
      <c r="H519" s="399"/>
      <c r="I519" s="55"/>
      <c r="J519" s="55"/>
      <c r="K519" s="55"/>
      <c r="L519" s="399"/>
      <c r="M519" s="399"/>
      <c r="N519" s="55"/>
      <c r="O519" s="55"/>
      <c r="P519" s="55"/>
      <c r="Q519" s="399"/>
      <c r="R519" s="399"/>
      <c r="S519" s="55"/>
      <c r="T519" s="55"/>
      <c r="U519" s="55"/>
      <c r="V519" s="399"/>
      <c r="W519" s="399"/>
      <c r="X519" s="55"/>
      <c r="Y519" s="55"/>
      <c r="Z519" s="55"/>
      <c r="AA519" s="399"/>
      <c r="AB519" s="399"/>
      <c r="AC519" s="55"/>
      <c r="AD519" s="55"/>
      <c r="AE519" s="55"/>
      <c r="AF519" s="55"/>
      <c r="AG519" s="55"/>
      <c r="AH519" s="55"/>
      <c r="AI519" s="55"/>
      <c r="AJ519" s="55"/>
      <c r="AK519" s="55"/>
    </row>
    <row r="520" spans="2:37" ht="15.75" customHeight="1">
      <c r="B520" s="55"/>
      <c r="C520" s="55"/>
      <c r="D520" s="55"/>
      <c r="E520" s="55"/>
      <c r="F520" s="55"/>
      <c r="G520" s="55"/>
      <c r="H520" s="399"/>
      <c r="I520" s="55"/>
      <c r="J520" s="55"/>
      <c r="K520" s="55"/>
      <c r="L520" s="399"/>
      <c r="M520" s="399"/>
      <c r="N520" s="55"/>
      <c r="O520" s="55"/>
      <c r="P520" s="55"/>
      <c r="Q520" s="399"/>
      <c r="R520" s="399"/>
      <c r="S520" s="55"/>
      <c r="T520" s="55"/>
      <c r="U520" s="55"/>
      <c r="V520" s="399"/>
      <c r="W520" s="399"/>
      <c r="X520" s="55"/>
      <c r="Y520" s="55"/>
      <c r="Z520" s="55"/>
      <c r="AA520" s="399"/>
      <c r="AB520" s="399"/>
      <c r="AC520" s="55"/>
      <c r="AD520" s="55"/>
      <c r="AE520" s="55"/>
      <c r="AF520" s="55"/>
      <c r="AG520" s="55"/>
      <c r="AH520" s="55"/>
      <c r="AI520" s="55"/>
      <c r="AJ520" s="55"/>
      <c r="AK520" s="55"/>
    </row>
    <row r="521" spans="2:37" ht="15.75" customHeight="1">
      <c r="B521" s="55"/>
      <c r="C521" s="55"/>
      <c r="D521" s="55"/>
      <c r="E521" s="55"/>
      <c r="F521" s="55"/>
      <c r="G521" s="55"/>
      <c r="H521" s="399"/>
      <c r="I521" s="55"/>
      <c r="J521" s="55"/>
      <c r="K521" s="55"/>
      <c r="L521" s="399"/>
      <c r="M521" s="399"/>
      <c r="N521" s="55"/>
      <c r="O521" s="55"/>
      <c r="P521" s="55"/>
      <c r="Q521" s="399"/>
      <c r="R521" s="399"/>
      <c r="S521" s="55"/>
      <c r="T521" s="55"/>
      <c r="U521" s="55"/>
      <c r="V521" s="399"/>
      <c r="W521" s="399"/>
      <c r="X521" s="55"/>
      <c r="Y521" s="55"/>
      <c r="Z521" s="55"/>
      <c r="AA521" s="399"/>
      <c r="AB521" s="399"/>
      <c r="AC521" s="55"/>
      <c r="AD521" s="55"/>
      <c r="AE521" s="55"/>
      <c r="AF521" s="55"/>
      <c r="AG521" s="55"/>
      <c r="AH521" s="55"/>
      <c r="AI521" s="55"/>
      <c r="AJ521" s="55"/>
      <c r="AK521" s="55"/>
    </row>
    <row r="522" spans="2:37" ht="15.75" customHeight="1">
      <c r="B522" s="55"/>
      <c r="C522" s="55"/>
      <c r="D522" s="55"/>
      <c r="E522" s="55"/>
      <c r="F522" s="55"/>
      <c r="G522" s="55"/>
      <c r="H522" s="399"/>
      <c r="I522" s="55"/>
      <c r="J522" s="55"/>
      <c r="K522" s="55"/>
      <c r="L522" s="399"/>
      <c r="M522" s="399"/>
      <c r="N522" s="55"/>
      <c r="O522" s="55"/>
      <c r="P522" s="55"/>
      <c r="Q522" s="399"/>
      <c r="R522" s="399"/>
      <c r="S522" s="55"/>
      <c r="T522" s="55"/>
      <c r="U522" s="55"/>
      <c r="V522" s="399"/>
      <c r="W522" s="399"/>
      <c r="X522" s="55"/>
      <c r="Y522" s="55"/>
      <c r="Z522" s="55"/>
      <c r="AA522" s="399"/>
      <c r="AB522" s="399"/>
      <c r="AC522" s="55"/>
      <c r="AD522" s="55"/>
      <c r="AE522" s="55"/>
      <c r="AF522" s="55"/>
      <c r="AG522" s="55"/>
      <c r="AH522" s="55"/>
      <c r="AI522" s="55"/>
      <c r="AJ522" s="55"/>
      <c r="AK522" s="55"/>
    </row>
    <row r="523" spans="2:37" ht="15.75" customHeight="1">
      <c r="B523" s="55"/>
      <c r="C523" s="55"/>
      <c r="D523" s="55"/>
      <c r="E523" s="55"/>
      <c r="F523" s="55"/>
      <c r="G523" s="55"/>
      <c r="H523" s="399"/>
      <c r="I523" s="55"/>
      <c r="J523" s="55"/>
      <c r="K523" s="55"/>
      <c r="L523" s="399"/>
      <c r="M523" s="399"/>
      <c r="N523" s="55"/>
      <c r="O523" s="55"/>
      <c r="P523" s="55"/>
      <c r="Q523" s="399"/>
      <c r="R523" s="399"/>
      <c r="S523" s="55"/>
      <c r="T523" s="55"/>
      <c r="U523" s="55"/>
      <c r="V523" s="399"/>
      <c r="W523" s="399"/>
      <c r="X523" s="55"/>
      <c r="Y523" s="55"/>
      <c r="Z523" s="55"/>
      <c r="AA523" s="399"/>
      <c r="AB523" s="399"/>
      <c r="AC523" s="55"/>
      <c r="AD523" s="55"/>
      <c r="AE523" s="55"/>
      <c r="AF523" s="55"/>
      <c r="AG523" s="55"/>
      <c r="AH523" s="55"/>
      <c r="AI523" s="55"/>
      <c r="AJ523" s="55"/>
      <c r="AK523" s="55"/>
    </row>
    <row r="524" spans="2:37" ht="15.75" customHeight="1">
      <c r="B524" s="55"/>
      <c r="C524" s="55"/>
      <c r="D524" s="55"/>
      <c r="E524" s="55"/>
      <c r="F524" s="55"/>
      <c r="G524" s="55"/>
      <c r="H524" s="399"/>
      <c r="I524" s="55"/>
      <c r="J524" s="55"/>
      <c r="K524" s="55"/>
      <c r="L524" s="399"/>
      <c r="M524" s="399"/>
      <c r="N524" s="55"/>
      <c r="O524" s="55"/>
      <c r="P524" s="55"/>
      <c r="Q524" s="399"/>
      <c r="R524" s="399"/>
      <c r="S524" s="55"/>
      <c r="T524" s="55"/>
      <c r="U524" s="55"/>
      <c r="V524" s="399"/>
      <c r="W524" s="399"/>
      <c r="X524" s="55"/>
      <c r="Y524" s="55"/>
      <c r="Z524" s="55"/>
      <c r="AA524" s="399"/>
      <c r="AB524" s="399"/>
      <c r="AC524" s="55"/>
      <c r="AD524" s="55"/>
      <c r="AE524" s="55"/>
      <c r="AF524" s="55"/>
      <c r="AG524" s="55"/>
      <c r="AH524" s="55"/>
      <c r="AI524" s="55"/>
      <c r="AJ524" s="55"/>
      <c r="AK524" s="55"/>
    </row>
    <row r="525" spans="2:37" ht="15.75" customHeight="1">
      <c r="B525" s="55"/>
      <c r="C525" s="55"/>
      <c r="D525" s="55"/>
      <c r="E525" s="55"/>
      <c r="F525" s="55"/>
      <c r="G525" s="55"/>
      <c r="H525" s="399"/>
      <c r="I525" s="55"/>
      <c r="J525" s="55"/>
      <c r="K525" s="55"/>
      <c r="L525" s="399"/>
      <c r="M525" s="399"/>
      <c r="N525" s="55"/>
      <c r="O525" s="55"/>
      <c r="P525" s="55"/>
      <c r="Q525" s="399"/>
      <c r="R525" s="399"/>
      <c r="S525" s="55"/>
      <c r="T525" s="55"/>
      <c r="U525" s="55"/>
      <c r="V525" s="399"/>
      <c r="W525" s="399"/>
      <c r="X525" s="55"/>
      <c r="Y525" s="55"/>
      <c r="Z525" s="55"/>
      <c r="AA525" s="399"/>
      <c r="AB525" s="399"/>
      <c r="AC525" s="55"/>
      <c r="AD525" s="55"/>
      <c r="AE525" s="55"/>
      <c r="AF525" s="55"/>
      <c r="AG525" s="55"/>
      <c r="AH525" s="55"/>
      <c r="AI525" s="55"/>
      <c r="AJ525" s="55"/>
      <c r="AK525" s="55"/>
    </row>
    <row r="526" spans="2:37" ht="15.75" customHeight="1">
      <c r="B526" s="55"/>
      <c r="C526" s="55"/>
      <c r="D526" s="55"/>
      <c r="E526" s="55"/>
      <c r="F526" s="55"/>
      <c r="G526" s="55"/>
      <c r="H526" s="399"/>
      <c r="I526" s="55"/>
      <c r="J526" s="55"/>
      <c r="K526" s="55"/>
      <c r="L526" s="399"/>
      <c r="M526" s="399"/>
      <c r="N526" s="55"/>
      <c r="O526" s="55"/>
      <c r="P526" s="55"/>
      <c r="Q526" s="399"/>
      <c r="R526" s="399"/>
      <c r="S526" s="55"/>
      <c r="T526" s="55"/>
      <c r="U526" s="55"/>
      <c r="V526" s="399"/>
      <c r="W526" s="399"/>
      <c r="X526" s="55"/>
      <c r="Y526" s="55"/>
      <c r="Z526" s="55"/>
      <c r="AA526" s="399"/>
      <c r="AB526" s="399"/>
      <c r="AC526" s="55"/>
      <c r="AD526" s="55"/>
      <c r="AE526" s="55"/>
      <c r="AF526" s="55"/>
      <c r="AG526" s="55"/>
      <c r="AH526" s="55"/>
      <c r="AI526" s="55"/>
      <c r="AJ526" s="55"/>
      <c r="AK526" s="55"/>
    </row>
    <row r="527" spans="2:37" ht="15.75" customHeight="1">
      <c r="B527" s="55"/>
      <c r="C527" s="55"/>
      <c r="D527" s="55"/>
      <c r="E527" s="55"/>
      <c r="F527" s="55"/>
      <c r="G527" s="55"/>
      <c r="H527" s="399"/>
      <c r="I527" s="55"/>
      <c r="J527" s="55"/>
      <c r="K527" s="55"/>
      <c r="L527" s="399"/>
      <c r="M527" s="399"/>
      <c r="N527" s="55"/>
      <c r="O527" s="55"/>
      <c r="P527" s="55"/>
      <c r="Q527" s="399"/>
      <c r="R527" s="399"/>
      <c r="S527" s="55"/>
      <c r="T527" s="55"/>
      <c r="U527" s="55"/>
      <c r="V527" s="399"/>
      <c r="W527" s="399"/>
      <c r="X527" s="55"/>
      <c r="Y527" s="55"/>
      <c r="Z527" s="55"/>
      <c r="AA527" s="399"/>
      <c r="AB527" s="399"/>
      <c r="AC527" s="55"/>
      <c r="AD527" s="55"/>
      <c r="AE527" s="55"/>
      <c r="AF527" s="55"/>
      <c r="AG527" s="55"/>
      <c r="AH527" s="55"/>
      <c r="AI527" s="55"/>
      <c r="AJ527" s="55"/>
      <c r="AK527" s="55"/>
    </row>
    <row r="528" spans="2:37" ht="15.75" customHeight="1">
      <c r="B528" s="55"/>
      <c r="C528" s="55"/>
      <c r="D528" s="55"/>
      <c r="E528" s="55"/>
      <c r="F528" s="55"/>
      <c r="G528" s="55"/>
      <c r="H528" s="399"/>
      <c r="I528" s="55"/>
      <c r="J528" s="55"/>
      <c r="K528" s="55"/>
      <c r="L528" s="399"/>
      <c r="M528" s="399"/>
      <c r="N528" s="55"/>
      <c r="O528" s="55"/>
      <c r="P528" s="55"/>
      <c r="Q528" s="399"/>
      <c r="R528" s="399"/>
      <c r="S528" s="55"/>
      <c r="T528" s="55"/>
      <c r="U528" s="55"/>
      <c r="V528" s="399"/>
      <c r="W528" s="399"/>
      <c r="X528" s="55"/>
      <c r="Y528" s="55"/>
      <c r="Z528" s="55"/>
      <c r="AA528" s="399"/>
      <c r="AB528" s="399"/>
      <c r="AC528" s="55"/>
      <c r="AD528" s="55"/>
      <c r="AE528" s="55"/>
      <c r="AF528" s="55"/>
      <c r="AG528" s="55"/>
      <c r="AH528" s="55"/>
      <c r="AI528" s="55"/>
      <c r="AJ528" s="55"/>
      <c r="AK528" s="55"/>
    </row>
    <row r="529" spans="2:37" ht="15.75" customHeight="1">
      <c r="B529" s="55"/>
      <c r="C529" s="55"/>
      <c r="D529" s="55"/>
      <c r="E529" s="55"/>
      <c r="F529" s="55"/>
      <c r="G529" s="55"/>
      <c r="H529" s="399"/>
      <c r="I529" s="55"/>
      <c r="J529" s="55"/>
      <c r="K529" s="55"/>
      <c r="L529" s="399"/>
      <c r="M529" s="399"/>
      <c r="N529" s="55"/>
      <c r="O529" s="55"/>
      <c r="P529" s="55"/>
      <c r="Q529" s="399"/>
      <c r="R529" s="399"/>
      <c r="S529" s="55"/>
      <c r="T529" s="55"/>
      <c r="U529" s="55"/>
      <c r="V529" s="399"/>
      <c r="W529" s="399"/>
      <c r="X529" s="55"/>
      <c r="Y529" s="55"/>
      <c r="Z529" s="55"/>
      <c r="AA529" s="399"/>
      <c r="AB529" s="399"/>
      <c r="AC529" s="55"/>
      <c r="AD529" s="55"/>
      <c r="AE529" s="55"/>
      <c r="AF529" s="55"/>
      <c r="AG529" s="55"/>
      <c r="AH529" s="55"/>
      <c r="AI529" s="55"/>
      <c r="AJ529" s="55"/>
      <c r="AK529" s="55"/>
    </row>
    <row r="530" spans="2:37" ht="15.75" customHeight="1">
      <c r="B530" s="55"/>
      <c r="C530" s="55"/>
      <c r="D530" s="55"/>
      <c r="E530" s="55"/>
      <c r="F530" s="55"/>
      <c r="G530" s="55"/>
      <c r="H530" s="399"/>
      <c r="I530" s="55"/>
      <c r="J530" s="55"/>
      <c r="K530" s="55"/>
      <c r="L530" s="399"/>
      <c r="M530" s="399"/>
      <c r="N530" s="55"/>
      <c r="O530" s="55"/>
      <c r="P530" s="55"/>
      <c r="Q530" s="399"/>
      <c r="R530" s="399"/>
      <c r="S530" s="55"/>
      <c r="T530" s="55"/>
      <c r="U530" s="55"/>
      <c r="V530" s="399"/>
      <c r="W530" s="399"/>
      <c r="X530" s="55"/>
      <c r="Y530" s="55"/>
      <c r="Z530" s="55"/>
      <c r="AA530" s="399"/>
      <c r="AB530" s="399"/>
      <c r="AC530" s="55"/>
      <c r="AD530" s="55"/>
      <c r="AE530" s="55"/>
      <c r="AF530" s="55"/>
      <c r="AG530" s="55"/>
      <c r="AH530" s="55"/>
      <c r="AI530" s="55"/>
      <c r="AJ530" s="55"/>
      <c r="AK530" s="55"/>
    </row>
    <row r="531" spans="2:37" ht="15.75" customHeight="1">
      <c r="B531" s="55"/>
      <c r="C531" s="55"/>
      <c r="D531" s="55"/>
      <c r="E531" s="55"/>
      <c r="F531" s="55"/>
      <c r="G531" s="55"/>
      <c r="H531" s="399"/>
      <c r="I531" s="55"/>
      <c r="J531" s="55"/>
      <c r="K531" s="55"/>
      <c r="L531" s="399"/>
      <c r="M531" s="399"/>
      <c r="N531" s="55"/>
      <c r="O531" s="55"/>
      <c r="P531" s="55"/>
      <c r="Q531" s="399"/>
      <c r="R531" s="399"/>
      <c r="S531" s="55"/>
      <c r="T531" s="55"/>
      <c r="U531" s="55"/>
      <c r="V531" s="399"/>
      <c r="W531" s="399"/>
      <c r="X531" s="55"/>
      <c r="Y531" s="55"/>
      <c r="Z531" s="55"/>
      <c r="AA531" s="399"/>
      <c r="AB531" s="399"/>
      <c r="AC531" s="55"/>
      <c r="AD531" s="55"/>
      <c r="AE531" s="55"/>
      <c r="AF531" s="55"/>
      <c r="AG531" s="55"/>
      <c r="AH531" s="55"/>
      <c r="AI531" s="55"/>
      <c r="AJ531" s="55"/>
      <c r="AK531" s="55"/>
    </row>
    <row r="532" spans="2:37" ht="15.75" customHeight="1">
      <c r="B532" s="55"/>
      <c r="C532" s="55"/>
      <c r="D532" s="55"/>
      <c r="E532" s="55"/>
      <c r="F532" s="55"/>
      <c r="G532" s="55"/>
      <c r="H532" s="399"/>
      <c r="I532" s="55"/>
      <c r="J532" s="55"/>
      <c r="K532" s="55"/>
      <c r="L532" s="399"/>
      <c r="M532" s="399"/>
      <c r="N532" s="55"/>
      <c r="O532" s="55"/>
      <c r="P532" s="55"/>
      <c r="Q532" s="399"/>
      <c r="R532" s="399"/>
      <c r="S532" s="55"/>
      <c r="T532" s="55"/>
      <c r="U532" s="55"/>
      <c r="V532" s="399"/>
      <c r="W532" s="399"/>
      <c r="X532" s="55"/>
      <c r="Y532" s="55"/>
      <c r="Z532" s="55"/>
      <c r="AA532" s="399"/>
      <c r="AB532" s="399"/>
      <c r="AC532" s="55"/>
      <c r="AD532" s="55"/>
      <c r="AE532" s="55"/>
      <c r="AF532" s="55"/>
      <c r="AG532" s="55"/>
      <c r="AH532" s="55"/>
      <c r="AI532" s="55"/>
      <c r="AJ532" s="55"/>
      <c r="AK532" s="55"/>
    </row>
    <row r="533" spans="2:37" ht="15.75" customHeight="1">
      <c r="B533" s="55"/>
      <c r="C533" s="55"/>
      <c r="D533" s="55"/>
      <c r="E533" s="55"/>
      <c r="F533" s="55"/>
      <c r="G533" s="55"/>
      <c r="H533" s="399"/>
      <c r="I533" s="55"/>
      <c r="J533" s="55"/>
      <c r="K533" s="55"/>
      <c r="L533" s="399"/>
      <c r="M533" s="399"/>
      <c r="N533" s="55"/>
      <c r="O533" s="55"/>
      <c r="P533" s="55"/>
      <c r="Q533" s="399"/>
      <c r="R533" s="399"/>
      <c r="S533" s="55"/>
      <c r="T533" s="55"/>
      <c r="U533" s="55"/>
      <c r="V533" s="399"/>
      <c r="W533" s="399"/>
      <c r="X533" s="55"/>
      <c r="Y533" s="55"/>
      <c r="Z533" s="55"/>
      <c r="AA533" s="399"/>
      <c r="AB533" s="399"/>
      <c r="AC533" s="55"/>
      <c r="AD533" s="55"/>
      <c r="AE533" s="55"/>
      <c r="AF533" s="55"/>
      <c r="AG533" s="55"/>
      <c r="AH533" s="55"/>
      <c r="AI533" s="55"/>
      <c r="AJ533" s="55"/>
      <c r="AK533" s="55"/>
    </row>
    <row r="534" spans="2:37" ht="15.75" customHeight="1">
      <c r="B534" s="55"/>
      <c r="C534" s="55"/>
      <c r="D534" s="55"/>
      <c r="E534" s="55"/>
      <c r="F534" s="55"/>
      <c r="G534" s="55"/>
      <c r="H534" s="399"/>
      <c r="I534" s="55"/>
      <c r="J534" s="55"/>
      <c r="K534" s="55"/>
      <c r="L534" s="399"/>
      <c r="M534" s="399"/>
      <c r="N534" s="55"/>
      <c r="O534" s="55"/>
      <c r="P534" s="55"/>
      <c r="Q534" s="399"/>
      <c r="R534" s="399"/>
      <c r="S534" s="55"/>
      <c r="T534" s="55"/>
      <c r="U534" s="55"/>
      <c r="V534" s="399"/>
      <c r="W534" s="399"/>
      <c r="X534" s="55"/>
      <c r="Y534" s="55"/>
      <c r="Z534" s="55"/>
      <c r="AA534" s="399"/>
      <c r="AB534" s="399"/>
      <c r="AC534" s="55"/>
      <c r="AD534" s="55"/>
      <c r="AE534" s="55"/>
      <c r="AF534" s="55"/>
      <c r="AG534" s="55"/>
      <c r="AH534" s="55"/>
      <c r="AI534" s="55"/>
      <c r="AJ534" s="55"/>
      <c r="AK534" s="55"/>
    </row>
    <row r="535" spans="2:37" ht="15.75" customHeight="1">
      <c r="B535" s="55"/>
      <c r="C535" s="55"/>
      <c r="D535" s="55"/>
      <c r="E535" s="55"/>
      <c r="F535" s="55"/>
      <c r="G535" s="55"/>
      <c r="H535" s="399"/>
      <c r="I535" s="55"/>
      <c r="J535" s="55"/>
      <c r="K535" s="55"/>
      <c r="L535" s="399"/>
      <c r="M535" s="399"/>
      <c r="N535" s="55"/>
      <c r="O535" s="55"/>
      <c r="P535" s="55"/>
      <c r="Q535" s="399"/>
      <c r="R535" s="399"/>
      <c r="S535" s="55"/>
      <c r="T535" s="55"/>
      <c r="U535" s="55"/>
      <c r="V535" s="399"/>
      <c r="W535" s="399"/>
      <c r="X535" s="55"/>
      <c r="Y535" s="55"/>
      <c r="Z535" s="55"/>
      <c r="AA535" s="399"/>
      <c r="AB535" s="399"/>
      <c r="AC535" s="55"/>
      <c r="AD535" s="55"/>
      <c r="AE535" s="55"/>
      <c r="AF535" s="55"/>
      <c r="AG535" s="55"/>
      <c r="AH535" s="55"/>
      <c r="AI535" s="55"/>
      <c r="AJ535" s="55"/>
      <c r="AK535" s="55"/>
    </row>
    <row r="536" spans="2:37" ht="15.75" customHeight="1">
      <c r="B536" s="55"/>
      <c r="C536" s="55"/>
      <c r="D536" s="55"/>
      <c r="E536" s="55"/>
      <c r="F536" s="55"/>
      <c r="G536" s="55"/>
      <c r="H536" s="399"/>
      <c r="I536" s="55"/>
      <c r="J536" s="55"/>
      <c r="K536" s="55"/>
      <c r="L536" s="399"/>
      <c r="M536" s="399"/>
      <c r="N536" s="55"/>
      <c r="O536" s="55"/>
      <c r="P536" s="55"/>
      <c r="Q536" s="399"/>
      <c r="R536" s="399"/>
      <c r="S536" s="55"/>
      <c r="T536" s="55"/>
      <c r="U536" s="55"/>
      <c r="V536" s="399"/>
      <c r="W536" s="399"/>
      <c r="X536" s="55"/>
      <c r="Y536" s="55"/>
      <c r="Z536" s="55"/>
      <c r="AA536" s="399"/>
      <c r="AB536" s="399"/>
      <c r="AC536" s="55"/>
      <c r="AD536" s="55"/>
      <c r="AE536" s="55"/>
      <c r="AF536" s="55"/>
      <c r="AG536" s="55"/>
      <c r="AH536" s="55"/>
      <c r="AI536" s="55"/>
      <c r="AJ536" s="55"/>
      <c r="AK536" s="55"/>
    </row>
    <row r="537" spans="2:37" ht="15.75" customHeight="1">
      <c r="B537" s="55"/>
      <c r="C537" s="55"/>
      <c r="D537" s="55"/>
      <c r="E537" s="55"/>
      <c r="F537" s="55"/>
      <c r="G537" s="55"/>
      <c r="H537" s="399"/>
      <c r="I537" s="55"/>
      <c r="J537" s="55"/>
      <c r="K537" s="55"/>
      <c r="L537" s="399"/>
      <c r="M537" s="399"/>
      <c r="N537" s="55"/>
      <c r="O537" s="55"/>
      <c r="P537" s="55"/>
      <c r="Q537" s="399"/>
      <c r="R537" s="399"/>
      <c r="S537" s="55"/>
      <c r="T537" s="55"/>
      <c r="U537" s="55"/>
      <c r="V537" s="399"/>
      <c r="W537" s="399"/>
      <c r="X537" s="55"/>
      <c r="Y537" s="55"/>
      <c r="Z537" s="55"/>
      <c r="AA537" s="399"/>
      <c r="AB537" s="399"/>
      <c r="AC537" s="55"/>
      <c r="AD537" s="55"/>
      <c r="AE537" s="55"/>
      <c r="AF537" s="55"/>
      <c r="AG537" s="55"/>
      <c r="AH537" s="55"/>
      <c r="AI537" s="55"/>
      <c r="AJ537" s="55"/>
      <c r="AK537" s="55"/>
    </row>
    <row r="538" spans="2:37" ht="15.75" customHeight="1">
      <c r="B538" s="55"/>
      <c r="C538" s="55"/>
      <c r="D538" s="55"/>
      <c r="E538" s="55"/>
      <c r="F538" s="55"/>
      <c r="G538" s="55"/>
      <c r="H538" s="399"/>
      <c r="I538" s="55"/>
      <c r="J538" s="55"/>
      <c r="K538" s="55"/>
      <c r="L538" s="399"/>
      <c r="M538" s="399"/>
      <c r="N538" s="55"/>
      <c r="O538" s="55"/>
      <c r="P538" s="55"/>
      <c r="Q538" s="399"/>
      <c r="R538" s="399"/>
      <c r="S538" s="55"/>
      <c r="T538" s="55"/>
      <c r="U538" s="55"/>
      <c r="V538" s="399"/>
      <c r="W538" s="399"/>
      <c r="X538" s="55"/>
      <c r="Y538" s="55"/>
      <c r="Z538" s="55"/>
      <c r="AA538" s="399"/>
      <c r="AB538" s="399"/>
      <c r="AC538" s="55"/>
      <c r="AD538" s="55"/>
      <c r="AE538" s="55"/>
      <c r="AF538" s="55"/>
      <c r="AG538" s="55"/>
      <c r="AH538" s="55"/>
      <c r="AI538" s="55"/>
      <c r="AJ538" s="55"/>
      <c r="AK538" s="55"/>
    </row>
    <row r="539" spans="2:37" ht="15.75" customHeight="1">
      <c r="B539" s="55"/>
      <c r="C539" s="55"/>
      <c r="D539" s="55"/>
      <c r="E539" s="55"/>
      <c r="F539" s="55"/>
      <c r="G539" s="55"/>
      <c r="H539" s="399"/>
      <c r="I539" s="55"/>
      <c r="J539" s="55"/>
      <c r="K539" s="55"/>
      <c r="L539" s="399"/>
      <c r="M539" s="399"/>
      <c r="N539" s="55"/>
      <c r="O539" s="55"/>
      <c r="P539" s="55"/>
      <c r="Q539" s="399"/>
      <c r="R539" s="399"/>
      <c r="S539" s="55"/>
      <c r="T539" s="55"/>
      <c r="U539" s="55"/>
      <c r="V539" s="399"/>
      <c r="W539" s="399"/>
      <c r="X539" s="55"/>
      <c r="Y539" s="55"/>
      <c r="Z539" s="55"/>
      <c r="AA539" s="399"/>
      <c r="AB539" s="399"/>
      <c r="AC539" s="55"/>
      <c r="AD539" s="55"/>
      <c r="AE539" s="55"/>
      <c r="AF539" s="55"/>
      <c r="AG539" s="55"/>
      <c r="AH539" s="55"/>
      <c r="AI539" s="55"/>
      <c r="AJ539" s="55"/>
      <c r="AK539" s="55"/>
    </row>
    <row r="540" spans="2:37" ht="15.75" customHeight="1">
      <c r="B540" s="55"/>
      <c r="C540" s="55"/>
      <c r="D540" s="55"/>
      <c r="E540" s="55"/>
      <c r="F540" s="55"/>
      <c r="G540" s="55"/>
      <c r="H540" s="399"/>
      <c r="I540" s="55"/>
      <c r="J540" s="55"/>
      <c r="K540" s="55"/>
      <c r="L540" s="399"/>
      <c r="M540" s="399"/>
      <c r="N540" s="55"/>
      <c r="O540" s="55"/>
      <c r="P540" s="55"/>
      <c r="Q540" s="399"/>
      <c r="R540" s="399"/>
      <c r="S540" s="55"/>
      <c r="T540" s="55"/>
      <c r="U540" s="55"/>
      <c r="V540" s="399"/>
      <c r="W540" s="399"/>
      <c r="X540" s="55"/>
      <c r="Y540" s="55"/>
      <c r="Z540" s="55"/>
      <c r="AA540" s="399"/>
      <c r="AB540" s="399"/>
      <c r="AC540" s="55"/>
      <c r="AD540" s="55"/>
      <c r="AE540" s="55"/>
      <c r="AF540" s="55"/>
      <c r="AG540" s="55"/>
      <c r="AH540" s="55"/>
      <c r="AI540" s="55"/>
      <c r="AJ540" s="55"/>
      <c r="AK540" s="55"/>
    </row>
    <row r="541" spans="2:37" ht="15.75" customHeight="1">
      <c r="B541" s="55"/>
      <c r="C541" s="55"/>
      <c r="D541" s="55"/>
      <c r="E541" s="55"/>
      <c r="F541" s="55"/>
      <c r="G541" s="55"/>
      <c r="H541" s="399"/>
      <c r="I541" s="55"/>
      <c r="J541" s="55"/>
      <c r="K541" s="55"/>
      <c r="L541" s="399"/>
      <c r="M541" s="399"/>
      <c r="N541" s="55"/>
      <c r="O541" s="55"/>
      <c r="P541" s="55"/>
      <c r="Q541" s="399"/>
      <c r="R541" s="399"/>
      <c r="S541" s="55"/>
      <c r="T541" s="55"/>
      <c r="U541" s="55"/>
      <c r="V541" s="399"/>
      <c r="W541" s="399"/>
      <c r="X541" s="55"/>
      <c r="Y541" s="55"/>
      <c r="Z541" s="55"/>
      <c r="AA541" s="399"/>
      <c r="AB541" s="399"/>
      <c r="AC541" s="55"/>
      <c r="AD541" s="55"/>
      <c r="AE541" s="55"/>
      <c r="AF541" s="55"/>
      <c r="AG541" s="55"/>
      <c r="AH541" s="55"/>
      <c r="AI541" s="55"/>
      <c r="AJ541" s="55"/>
      <c r="AK541" s="55"/>
    </row>
    <row r="542" spans="2:37" ht="15.75" customHeight="1">
      <c r="B542" s="55"/>
      <c r="C542" s="55"/>
      <c r="D542" s="55"/>
      <c r="E542" s="55"/>
      <c r="F542" s="55"/>
      <c r="G542" s="55"/>
      <c r="H542" s="399"/>
      <c r="I542" s="55"/>
      <c r="J542" s="55"/>
      <c r="K542" s="55"/>
      <c r="L542" s="399"/>
      <c r="M542" s="399"/>
      <c r="N542" s="55"/>
      <c r="O542" s="55"/>
      <c r="P542" s="55"/>
      <c r="Q542" s="399"/>
      <c r="R542" s="399"/>
      <c r="S542" s="55"/>
      <c r="T542" s="55"/>
      <c r="U542" s="55"/>
      <c r="V542" s="399"/>
      <c r="W542" s="399"/>
      <c r="X542" s="55"/>
      <c r="Y542" s="55"/>
      <c r="Z542" s="55"/>
      <c r="AA542" s="399"/>
      <c r="AB542" s="399"/>
      <c r="AC542" s="55"/>
      <c r="AD542" s="55"/>
      <c r="AE542" s="55"/>
      <c r="AF542" s="55"/>
      <c r="AG542" s="55"/>
      <c r="AH542" s="55"/>
      <c r="AI542" s="55"/>
      <c r="AJ542" s="55"/>
      <c r="AK542" s="55"/>
    </row>
    <row r="543" spans="2:37" ht="15.75" customHeight="1">
      <c r="B543" s="55"/>
      <c r="C543" s="55"/>
      <c r="D543" s="55"/>
      <c r="E543" s="55"/>
      <c r="F543" s="55"/>
      <c r="G543" s="55"/>
      <c r="H543" s="399"/>
      <c r="I543" s="55"/>
      <c r="J543" s="55"/>
      <c r="K543" s="55"/>
      <c r="L543" s="399"/>
      <c r="M543" s="399"/>
      <c r="N543" s="55"/>
      <c r="O543" s="55"/>
      <c r="P543" s="55"/>
      <c r="Q543" s="399"/>
      <c r="R543" s="399"/>
      <c r="S543" s="55"/>
      <c r="T543" s="55"/>
      <c r="U543" s="55"/>
      <c r="V543" s="399"/>
      <c r="W543" s="399"/>
      <c r="X543" s="55"/>
      <c r="Y543" s="55"/>
      <c r="Z543" s="55"/>
      <c r="AA543" s="399"/>
      <c r="AB543" s="399"/>
      <c r="AC543" s="55"/>
      <c r="AD543" s="55"/>
      <c r="AE543" s="55"/>
      <c r="AF543" s="55"/>
      <c r="AG543" s="55"/>
      <c r="AH543" s="55"/>
      <c r="AI543" s="55"/>
      <c r="AJ543" s="55"/>
      <c r="AK543" s="55"/>
    </row>
    <row r="544" spans="2:37" ht="15.75" customHeight="1">
      <c r="B544" s="55"/>
      <c r="C544" s="55"/>
      <c r="D544" s="55"/>
      <c r="E544" s="55"/>
      <c r="F544" s="55"/>
      <c r="G544" s="55"/>
      <c r="H544" s="399"/>
      <c r="I544" s="55"/>
      <c r="J544" s="55"/>
      <c r="K544" s="55"/>
      <c r="L544" s="399"/>
      <c r="M544" s="399"/>
      <c r="N544" s="55"/>
      <c r="O544" s="55"/>
      <c r="P544" s="55"/>
      <c r="Q544" s="399"/>
      <c r="R544" s="399"/>
      <c r="S544" s="55"/>
      <c r="T544" s="55"/>
      <c r="U544" s="55"/>
      <c r="V544" s="399"/>
      <c r="W544" s="399"/>
      <c r="X544" s="55"/>
      <c r="Y544" s="55"/>
      <c r="Z544" s="55"/>
      <c r="AA544" s="399"/>
      <c r="AB544" s="399"/>
      <c r="AC544" s="55"/>
      <c r="AD544" s="55"/>
      <c r="AE544" s="55"/>
      <c r="AF544" s="55"/>
      <c r="AG544" s="55"/>
      <c r="AH544" s="55"/>
      <c r="AI544" s="55"/>
      <c r="AJ544" s="55"/>
      <c r="AK544" s="55"/>
    </row>
    <row r="545" spans="2:37" ht="15.75" customHeight="1">
      <c r="B545" s="55"/>
      <c r="C545" s="55"/>
      <c r="D545" s="55"/>
      <c r="E545" s="55"/>
      <c r="F545" s="55"/>
      <c r="G545" s="55"/>
      <c r="H545" s="399"/>
      <c r="I545" s="55"/>
      <c r="J545" s="55"/>
      <c r="K545" s="55"/>
      <c r="L545" s="399"/>
      <c r="M545" s="399"/>
      <c r="N545" s="55"/>
      <c r="O545" s="55"/>
      <c r="P545" s="55"/>
      <c r="Q545" s="399"/>
      <c r="R545" s="399"/>
      <c r="S545" s="55"/>
      <c r="T545" s="55"/>
      <c r="U545" s="55"/>
      <c r="V545" s="399"/>
      <c r="W545" s="399"/>
      <c r="X545" s="55"/>
      <c r="Y545" s="55"/>
      <c r="Z545" s="55"/>
      <c r="AA545" s="399"/>
      <c r="AB545" s="399"/>
      <c r="AC545" s="55"/>
      <c r="AD545" s="55"/>
      <c r="AE545" s="55"/>
      <c r="AF545" s="55"/>
      <c r="AG545" s="55"/>
      <c r="AH545" s="55"/>
      <c r="AI545" s="55"/>
      <c r="AJ545" s="55"/>
      <c r="AK545" s="55"/>
    </row>
    <row r="546" spans="2:37" ht="15.75" customHeight="1">
      <c r="B546" s="55"/>
      <c r="C546" s="55"/>
      <c r="D546" s="55"/>
      <c r="E546" s="55"/>
      <c r="F546" s="55"/>
      <c r="G546" s="55"/>
      <c r="H546" s="399"/>
      <c r="I546" s="55"/>
      <c r="J546" s="55"/>
      <c r="K546" s="55"/>
      <c r="L546" s="399"/>
      <c r="M546" s="399"/>
      <c r="N546" s="55"/>
      <c r="O546" s="55"/>
      <c r="P546" s="55"/>
      <c r="Q546" s="399"/>
      <c r="R546" s="399"/>
      <c r="S546" s="55"/>
      <c r="T546" s="55"/>
      <c r="U546" s="55"/>
      <c r="V546" s="399"/>
      <c r="W546" s="399"/>
      <c r="X546" s="55"/>
      <c r="Y546" s="55"/>
      <c r="Z546" s="55"/>
      <c r="AA546" s="399"/>
      <c r="AB546" s="399"/>
      <c r="AC546" s="55"/>
      <c r="AD546" s="55"/>
      <c r="AE546" s="55"/>
      <c r="AF546" s="55"/>
      <c r="AG546" s="55"/>
      <c r="AH546" s="55"/>
      <c r="AI546" s="55"/>
      <c r="AJ546" s="55"/>
      <c r="AK546" s="55"/>
    </row>
    <row r="547" spans="2:37" ht="15.75" customHeight="1">
      <c r="B547" s="55"/>
      <c r="C547" s="55"/>
      <c r="D547" s="55"/>
      <c r="E547" s="55"/>
      <c r="F547" s="55"/>
      <c r="G547" s="55"/>
      <c r="H547" s="399"/>
      <c r="I547" s="55"/>
      <c r="J547" s="55"/>
      <c r="K547" s="55"/>
      <c r="L547" s="399"/>
      <c r="M547" s="399"/>
      <c r="N547" s="55"/>
      <c r="O547" s="55"/>
      <c r="P547" s="55"/>
      <c r="Q547" s="399"/>
      <c r="R547" s="399"/>
      <c r="S547" s="55"/>
      <c r="T547" s="55"/>
      <c r="U547" s="55"/>
      <c r="V547" s="399"/>
      <c r="W547" s="399"/>
      <c r="X547" s="55"/>
      <c r="Y547" s="55"/>
      <c r="Z547" s="55"/>
      <c r="AA547" s="399"/>
      <c r="AB547" s="399"/>
      <c r="AC547" s="55"/>
      <c r="AD547" s="55"/>
      <c r="AE547" s="55"/>
      <c r="AF547" s="55"/>
      <c r="AG547" s="55"/>
      <c r="AH547" s="55"/>
      <c r="AI547" s="55"/>
      <c r="AJ547" s="55"/>
      <c r="AK547" s="55"/>
    </row>
    <row r="548" spans="2:37" ht="15.75" customHeight="1">
      <c r="B548" s="55"/>
      <c r="C548" s="55"/>
      <c r="D548" s="55"/>
      <c r="E548" s="55"/>
      <c r="F548" s="55"/>
      <c r="G548" s="55"/>
      <c r="H548" s="399"/>
      <c r="I548" s="55"/>
      <c r="J548" s="55"/>
      <c r="K548" s="55"/>
      <c r="L548" s="399"/>
      <c r="M548" s="399"/>
      <c r="N548" s="55"/>
      <c r="O548" s="55"/>
      <c r="P548" s="55"/>
      <c r="Q548" s="399"/>
      <c r="R548" s="399"/>
      <c r="S548" s="55"/>
      <c r="T548" s="55"/>
      <c r="U548" s="55"/>
      <c r="V548" s="399"/>
      <c r="W548" s="399"/>
      <c r="X548" s="55"/>
      <c r="Y548" s="55"/>
      <c r="Z548" s="55"/>
      <c r="AA548" s="399"/>
      <c r="AB548" s="399"/>
      <c r="AC548" s="55"/>
      <c r="AD548" s="55"/>
      <c r="AE548" s="55"/>
      <c r="AF548" s="55"/>
      <c r="AG548" s="55"/>
      <c r="AH548" s="55"/>
      <c r="AI548" s="55"/>
      <c r="AJ548" s="55"/>
      <c r="AK548" s="55"/>
    </row>
    <row r="549" spans="2:37" ht="15.75" customHeight="1">
      <c r="B549" s="55"/>
      <c r="C549" s="55"/>
      <c r="D549" s="55"/>
      <c r="E549" s="55"/>
      <c r="F549" s="55"/>
      <c r="G549" s="55"/>
      <c r="H549" s="399"/>
      <c r="I549" s="55"/>
      <c r="J549" s="55"/>
      <c r="K549" s="55"/>
      <c r="L549" s="399"/>
      <c r="M549" s="399"/>
      <c r="N549" s="55"/>
      <c r="O549" s="55"/>
      <c r="P549" s="55"/>
      <c r="Q549" s="399"/>
      <c r="R549" s="399"/>
      <c r="S549" s="55"/>
      <c r="T549" s="55"/>
      <c r="U549" s="55"/>
      <c r="V549" s="399"/>
      <c r="W549" s="399"/>
      <c r="X549" s="55"/>
      <c r="Y549" s="55"/>
      <c r="Z549" s="55"/>
      <c r="AA549" s="399"/>
      <c r="AB549" s="399"/>
      <c r="AC549" s="55"/>
      <c r="AD549" s="55"/>
      <c r="AE549" s="55"/>
      <c r="AF549" s="55"/>
      <c r="AG549" s="55"/>
      <c r="AH549" s="55"/>
      <c r="AI549" s="55"/>
      <c r="AJ549" s="55"/>
      <c r="AK549" s="55"/>
    </row>
    <row r="550" spans="2:37" ht="15.75" customHeight="1">
      <c r="B550" s="55"/>
      <c r="C550" s="55"/>
      <c r="D550" s="55"/>
      <c r="E550" s="55"/>
      <c r="F550" s="55"/>
      <c r="G550" s="55"/>
      <c r="H550" s="399"/>
      <c r="I550" s="55"/>
      <c r="J550" s="55"/>
      <c r="K550" s="55"/>
      <c r="L550" s="399"/>
      <c r="M550" s="399"/>
      <c r="N550" s="55"/>
      <c r="O550" s="55"/>
      <c r="P550" s="55"/>
      <c r="Q550" s="399"/>
      <c r="R550" s="399"/>
      <c r="S550" s="55"/>
      <c r="T550" s="55"/>
      <c r="U550" s="55"/>
      <c r="V550" s="399"/>
      <c r="W550" s="399"/>
      <c r="X550" s="55"/>
      <c r="Y550" s="55"/>
      <c r="Z550" s="55"/>
      <c r="AA550" s="399"/>
      <c r="AB550" s="399"/>
      <c r="AC550" s="55"/>
      <c r="AD550" s="55"/>
      <c r="AE550" s="55"/>
      <c r="AF550" s="55"/>
      <c r="AG550" s="55"/>
      <c r="AH550" s="55"/>
      <c r="AI550" s="55"/>
      <c r="AJ550" s="55"/>
      <c r="AK550" s="55"/>
    </row>
    <row r="551" spans="2:37" ht="15.75" customHeight="1">
      <c r="B551" s="55"/>
      <c r="C551" s="55"/>
      <c r="D551" s="55"/>
      <c r="E551" s="55"/>
      <c r="F551" s="55"/>
      <c r="G551" s="55"/>
      <c r="H551" s="399"/>
      <c r="I551" s="55"/>
      <c r="J551" s="55"/>
      <c r="K551" s="55"/>
      <c r="L551" s="399"/>
      <c r="M551" s="399"/>
      <c r="N551" s="55"/>
      <c r="O551" s="55"/>
      <c r="P551" s="55"/>
      <c r="Q551" s="399"/>
      <c r="R551" s="399"/>
      <c r="S551" s="55"/>
      <c r="T551" s="55"/>
      <c r="U551" s="55"/>
      <c r="V551" s="399"/>
      <c r="W551" s="399"/>
      <c r="X551" s="55"/>
      <c r="Y551" s="55"/>
      <c r="Z551" s="55"/>
      <c r="AA551" s="399"/>
      <c r="AB551" s="399"/>
      <c r="AC551" s="55"/>
      <c r="AD551" s="55"/>
      <c r="AE551" s="55"/>
      <c r="AF551" s="55"/>
      <c r="AG551" s="55"/>
      <c r="AH551" s="55"/>
      <c r="AI551" s="55"/>
      <c r="AJ551" s="55"/>
      <c r="AK551" s="55"/>
    </row>
    <row r="552" spans="2:37" ht="15.75" customHeight="1">
      <c r="B552" s="55"/>
      <c r="C552" s="55"/>
      <c r="D552" s="55"/>
      <c r="E552" s="55"/>
      <c r="F552" s="55"/>
      <c r="G552" s="55"/>
      <c r="H552" s="399"/>
      <c r="I552" s="55"/>
      <c r="J552" s="55"/>
      <c r="K552" s="55"/>
      <c r="L552" s="399"/>
      <c r="M552" s="399"/>
      <c r="N552" s="55"/>
      <c r="O552" s="55"/>
      <c r="P552" s="55"/>
      <c r="Q552" s="399"/>
      <c r="R552" s="399"/>
      <c r="S552" s="55"/>
      <c r="T552" s="55"/>
      <c r="U552" s="55"/>
      <c r="V552" s="399"/>
      <c r="W552" s="399"/>
      <c r="X552" s="55"/>
      <c r="Y552" s="55"/>
      <c r="Z552" s="55"/>
      <c r="AA552" s="399"/>
      <c r="AB552" s="399"/>
      <c r="AC552" s="55"/>
      <c r="AD552" s="55"/>
      <c r="AE552" s="55"/>
      <c r="AF552" s="55"/>
      <c r="AG552" s="55"/>
      <c r="AH552" s="55"/>
      <c r="AI552" s="55"/>
      <c r="AJ552" s="55"/>
      <c r="AK552" s="55"/>
    </row>
    <row r="553" spans="2:37" ht="15.75" customHeight="1">
      <c r="B553" s="55"/>
      <c r="C553" s="55"/>
      <c r="D553" s="55"/>
      <c r="E553" s="55"/>
      <c r="F553" s="55"/>
      <c r="G553" s="55"/>
      <c r="H553" s="399"/>
      <c r="I553" s="55"/>
      <c r="J553" s="55"/>
      <c r="K553" s="55"/>
      <c r="L553" s="399"/>
      <c r="M553" s="399"/>
      <c r="N553" s="55"/>
      <c r="O553" s="55"/>
      <c r="P553" s="55"/>
      <c r="Q553" s="399"/>
      <c r="R553" s="399"/>
      <c r="S553" s="55"/>
      <c r="T553" s="55"/>
      <c r="U553" s="55"/>
      <c r="V553" s="399"/>
      <c r="W553" s="399"/>
      <c r="X553" s="55"/>
      <c r="Y553" s="55"/>
      <c r="Z553" s="55"/>
      <c r="AA553" s="399"/>
      <c r="AB553" s="399"/>
      <c r="AC553" s="55"/>
      <c r="AD553" s="55"/>
      <c r="AE553" s="55"/>
      <c r="AF553" s="55"/>
      <c r="AG553" s="55"/>
      <c r="AH553" s="55"/>
      <c r="AI553" s="55"/>
      <c r="AJ553" s="55"/>
      <c r="AK553" s="55"/>
    </row>
    <row r="554" spans="2:37" ht="15.75" customHeight="1">
      <c r="B554" s="55"/>
      <c r="C554" s="55"/>
      <c r="D554" s="55"/>
      <c r="E554" s="55"/>
      <c r="F554" s="55"/>
      <c r="G554" s="55"/>
      <c r="H554" s="399"/>
      <c r="I554" s="55"/>
      <c r="J554" s="55"/>
      <c r="K554" s="55"/>
      <c r="L554" s="399"/>
      <c r="M554" s="399"/>
      <c r="N554" s="55"/>
      <c r="O554" s="55"/>
      <c r="P554" s="55"/>
      <c r="Q554" s="399"/>
      <c r="R554" s="399"/>
      <c r="S554" s="55"/>
      <c r="T554" s="55"/>
      <c r="U554" s="55"/>
      <c r="V554" s="399"/>
      <c r="W554" s="399"/>
      <c r="X554" s="55"/>
      <c r="Y554" s="55"/>
      <c r="Z554" s="55"/>
      <c r="AA554" s="399"/>
      <c r="AB554" s="399"/>
      <c r="AC554" s="55"/>
      <c r="AD554" s="55"/>
      <c r="AE554" s="55"/>
      <c r="AF554" s="55"/>
      <c r="AG554" s="55"/>
      <c r="AH554" s="55"/>
      <c r="AI554" s="55"/>
      <c r="AJ554" s="55"/>
      <c r="AK554" s="55"/>
    </row>
    <row r="555" spans="2:37" ht="15.75" customHeight="1">
      <c r="B555" s="55"/>
      <c r="C555" s="55"/>
      <c r="D555" s="55"/>
      <c r="E555" s="55"/>
      <c r="F555" s="55"/>
      <c r="G555" s="55"/>
      <c r="H555" s="399"/>
      <c r="I555" s="55"/>
      <c r="J555" s="55"/>
      <c r="K555" s="55"/>
      <c r="L555" s="399"/>
      <c r="M555" s="399"/>
      <c r="N555" s="55"/>
      <c r="O555" s="55"/>
      <c r="P555" s="55"/>
      <c r="Q555" s="399"/>
      <c r="R555" s="399"/>
      <c r="S555" s="55"/>
      <c r="T555" s="55"/>
      <c r="U555" s="55"/>
      <c r="V555" s="399"/>
      <c r="W555" s="399"/>
      <c r="X555" s="55"/>
      <c r="Y555" s="55"/>
      <c r="Z555" s="55"/>
      <c r="AA555" s="399"/>
      <c r="AB555" s="399"/>
      <c r="AC555" s="55"/>
      <c r="AD555" s="55"/>
      <c r="AE555" s="55"/>
      <c r="AF555" s="55"/>
      <c r="AG555" s="55"/>
      <c r="AH555" s="55"/>
      <c r="AI555" s="55"/>
      <c r="AJ555" s="55"/>
      <c r="AK555" s="55"/>
    </row>
    <row r="556" spans="2:37" ht="15.75" customHeight="1">
      <c r="B556" s="55"/>
      <c r="C556" s="55"/>
      <c r="D556" s="55"/>
      <c r="E556" s="55"/>
      <c r="F556" s="55"/>
      <c r="G556" s="55"/>
      <c r="H556" s="399"/>
      <c r="I556" s="55"/>
      <c r="J556" s="55"/>
      <c r="K556" s="55"/>
      <c r="L556" s="399"/>
      <c r="M556" s="399"/>
      <c r="N556" s="55"/>
      <c r="O556" s="55"/>
      <c r="P556" s="55"/>
      <c r="Q556" s="399"/>
      <c r="R556" s="399"/>
      <c r="S556" s="55"/>
      <c r="T556" s="55"/>
      <c r="U556" s="55"/>
      <c r="V556" s="399"/>
      <c r="W556" s="399"/>
      <c r="X556" s="55"/>
      <c r="Y556" s="55"/>
      <c r="Z556" s="55"/>
      <c r="AA556" s="399"/>
      <c r="AB556" s="399"/>
      <c r="AC556" s="55"/>
      <c r="AD556" s="55"/>
      <c r="AE556" s="55"/>
      <c r="AF556" s="55"/>
      <c r="AG556" s="55"/>
      <c r="AH556" s="55"/>
      <c r="AI556" s="55"/>
      <c r="AJ556" s="55"/>
      <c r="AK556" s="55"/>
    </row>
    <row r="557" spans="2:37" ht="15.75" customHeight="1">
      <c r="B557" s="55"/>
      <c r="C557" s="55"/>
      <c r="D557" s="55"/>
      <c r="E557" s="55"/>
      <c r="F557" s="55"/>
      <c r="G557" s="55"/>
      <c r="H557" s="399"/>
      <c r="I557" s="55"/>
      <c r="J557" s="55"/>
      <c r="K557" s="55"/>
      <c r="L557" s="399"/>
      <c r="M557" s="399"/>
      <c r="N557" s="55"/>
      <c r="O557" s="55"/>
      <c r="P557" s="55"/>
      <c r="Q557" s="399"/>
      <c r="R557" s="399"/>
      <c r="S557" s="55"/>
      <c r="T557" s="55"/>
      <c r="U557" s="55"/>
      <c r="V557" s="399"/>
      <c r="W557" s="399"/>
      <c r="X557" s="55"/>
      <c r="Y557" s="55"/>
      <c r="Z557" s="55"/>
      <c r="AA557" s="399"/>
      <c r="AB557" s="399"/>
      <c r="AC557" s="55"/>
      <c r="AD557" s="55"/>
      <c r="AE557" s="55"/>
      <c r="AF557" s="55"/>
      <c r="AG557" s="55"/>
      <c r="AH557" s="55"/>
      <c r="AI557" s="55"/>
      <c r="AJ557" s="55"/>
      <c r="AK557" s="55"/>
    </row>
    <row r="558" spans="2:37" ht="15.75" customHeight="1">
      <c r="B558" s="55"/>
      <c r="C558" s="55"/>
      <c r="D558" s="55"/>
      <c r="E558" s="55"/>
      <c r="F558" s="55"/>
      <c r="G558" s="55"/>
      <c r="H558" s="399"/>
      <c r="I558" s="55"/>
      <c r="J558" s="55"/>
      <c r="K558" s="55"/>
      <c r="L558" s="399"/>
      <c r="M558" s="399"/>
      <c r="N558" s="55"/>
      <c r="O558" s="55"/>
      <c r="P558" s="55"/>
      <c r="Q558" s="399"/>
      <c r="R558" s="399"/>
      <c r="S558" s="55"/>
      <c r="T558" s="55"/>
      <c r="U558" s="55"/>
      <c r="V558" s="399"/>
      <c r="W558" s="399"/>
      <c r="X558" s="55"/>
      <c r="Y558" s="55"/>
      <c r="Z558" s="55"/>
      <c r="AA558" s="399"/>
      <c r="AB558" s="399"/>
      <c r="AC558" s="55"/>
      <c r="AD558" s="55"/>
      <c r="AE558" s="55"/>
      <c r="AF558" s="55"/>
      <c r="AG558" s="55"/>
      <c r="AH558" s="55"/>
      <c r="AI558" s="55"/>
      <c r="AJ558" s="55"/>
      <c r="AK558" s="55"/>
    </row>
    <row r="559" spans="2:37" ht="15.75" customHeight="1">
      <c r="B559" s="55"/>
      <c r="C559" s="55"/>
      <c r="D559" s="55"/>
      <c r="E559" s="55"/>
      <c r="F559" s="55"/>
      <c r="G559" s="55"/>
      <c r="H559" s="399"/>
      <c r="I559" s="55"/>
      <c r="J559" s="55"/>
      <c r="K559" s="55"/>
      <c r="L559" s="399"/>
      <c r="M559" s="399"/>
      <c r="N559" s="55"/>
      <c r="O559" s="55"/>
      <c r="P559" s="55"/>
      <c r="Q559" s="399"/>
      <c r="R559" s="399"/>
      <c r="S559" s="55"/>
      <c r="T559" s="55"/>
      <c r="U559" s="55"/>
      <c r="V559" s="399"/>
      <c r="W559" s="399"/>
      <c r="X559" s="55"/>
      <c r="Y559" s="55"/>
      <c r="Z559" s="55"/>
      <c r="AA559" s="399"/>
      <c r="AB559" s="399"/>
      <c r="AC559" s="55"/>
      <c r="AD559" s="55"/>
      <c r="AE559" s="55"/>
      <c r="AF559" s="55"/>
      <c r="AG559" s="55"/>
      <c r="AH559" s="55"/>
      <c r="AI559" s="55"/>
      <c r="AJ559" s="55"/>
      <c r="AK559" s="55"/>
    </row>
    <row r="560" spans="2:37" ht="15.75" customHeight="1">
      <c r="B560" s="55"/>
      <c r="C560" s="55"/>
      <c r="D560" s="55"/>
      <c r="E560" s="55"/>
      <c r="F560" s="55"/>
      <c r="G560" s="55"/>
      <c r="H560" s="399"/>
      <c r="I560" s="55"/>
      <c r="J560" s="55"/>
      <c r="K560" s="55"/>
      <c r="L560" s="399"/>
      <c r="M560" s="399"/>
      <c r="N560" s="55"/>
      <c r="O560" s="55"/>
      <c r="P560" s="55"/>
      <c r="Q560" s="399"/>
      <c r="R560" s="399"/>
      <c r="S560" s="55"/>
      <c r="T560" s="55"/>
      <c r="U560" s="55"/>
      <c r="V560" s="399"/>
      <c r="W560" s="399"/>
      <c r="X560" s="55"/>
      <c r="Y560" s="55"/>
      <c r="Z560" s="55"/>
      <c r="AA560" s="399"/>
      <c r="AB560" s="399"/>
      <c r="AC560" s="55"/>
      <c r="AD560" s="55"/>
      <c r="AE560" s="55"/>
      <c r="AF560" s="55"/>
      <c r="AG560" s="55"/>
      <c r="AH560" s="55"/>
      <c r="AI560" s="55"/>
      <c r="AJ560" s="55"/>
      <c r="AK560" s="55"/>
    </row>
    <row r="561" spans="2:37" ht="15.75" customHeight="1">
      <c r="B561" s="55"/>
      <c r="C561" s="55"/>
      <c r="D561" s="55"/>
      <c r="E561" s="55"/>
      <c r="F561" s="55"/>
      <c r="G561" s="55"/>
      <c r="H561" s="399"/>
      <c r="I561" s="55"/>
      <c r="J561" s="55"/>
      <c r="K561" s="55"/>
      <c r="L561" s="399"/>
      <c r="M561" s="399"/>
      <c r="N561" s="55"/>
      <c r="O561" s="55"/>
      <c r="P561" s="55"/>
      <c r="Q561" s="399"/>
      <c r="R561" s="399"/>
      <c r="S561" s="55"/>
      <c r="T561" s="55"/>
      <c r="U561" s="55"/>
      <c r="V561" s="399"/>
      <c r="W561" s="399"/>
      <c r="X561" s="55"/>
      <c r="Y561" s="55"/>
      <c r="Z561" s="55"/>
      <c r="AA561" s="399"/>
      <c r="AB561" s="399"/>
      <c r="AC561" s="55"/>
      <c r="AD561" s="55"/>
      <c r="AE561" s="55"/>
      <c r="AF561" s="55"/>
      <c r="AG561" s="55"/>
      <c r="AH561" s="55"/>
      <c r="AI561" s="55"/>
      <c r="AJ561" s="55"/>
      <c r="AK561" s="55"/>
    </row>
    <row r="562" spans="2:37" ht="15.75" customHeight="1">
      <c r="B562" s="55"/>
      <c r="C562" s="55"/>
      <c r="D562" s="55"/>
      <c r="E562" s="55"/>
      <c r="F562" s="55"/>
      <c r="G562" s="55"/>
      <c r="H562" s="399"/>
      <c r="I562" s="55"/>
      <c r="J562" s="55"/>
      <c r="K562" s="55"/>
      <c r="L562" s="399"/>
      <c r="M562" s="399"/>
      <c r="N562" s="55"/>
      <c r="O562" s="55"/>
      <c r="P562" s="55"/>
      <c r="Q562" s="399"/>
      <c r="R562" s="399"/>
      <c r="S562" s="55"/>
      <c r="T562" s="55"/>
      <c r="U562" s="55"/>
      <c r="V562" s="399"/>
      <c r="W562" s="399"/>
      <c r="X562" s="55"/>
      <c r="Y562" s="55"/>
      <c r="Z562" s="55"/>
      <c r="AA562" s="399"/>
      <c r="AB562" s="399"/>
      <c r="AC562" s="55"/>
      <c r="AD562" s="55"/>
      <c r="AE562" s="55"/>
      <c r="AF562" s="55"/>
      <c r="AG562" s="55"/>
      <c r="AH562" s="55"/>
      <c r="AI562" s="55"/>
      <c r="AJ562" s="55"/>
      <c r="AK562" s="55"/>
    </row>
    <row r="563" spans="2:37" ht="15.75" customHeight="1">
      <c r="B563" s="55"/>
      <c r="C563" s="55"/>
      <c r="D563" s="55"/>
      <c r="E563" s="55"/>
      <c r="F563" s="55"/>
      <c r="G563" s="55"/>
      <c r="H563" s="399"/>
      <c r="I563" s="55"/>
      <c r="J563" s="55"/>
      <c r="K563" s="55"/>
      <c r="L563" s="399"/>
      <c r="M563" s="399"/>
      <c r="N563" s="55"/>
      <c r="O563" s="55"/>
      <c r="P563" s="55"/>
      <c r="Q563" s="399"/>
      <c r="R563" s="399"/>
      <c r="S563" s="55"/>
      <c r="T563" s="55"/>
      <c r="U563" s="55"/>
      <c r="V563" s="399"/>
      <c r="W563" s="399"/>
      <c r="X563" s="55"/>
      <c r="Y563" s="55"/>
      <c r="Z563" s="55"/>
      <c r="AA563" s="399"/>
      <c r="AB563" s="399"/>
      <c r="AC563" s="55"/>
      <c r="AD563" s="55"/>
      <c r="AE563" s="55"/>
      <c r="AF563" s="55"/>
      <c r="AG563" s="55"/>
      <c r="AH563" s="55"/>
      <c r="AI563" s="55"/>
      <c r="AJ563" s="55"/>
      <c r="AK563" s="55"/>
    </row>
    <row r="564" spans="2:37" ht="15.75" customHeight="1">
      <c r="B564" s="55"/>
      <c r="C564" s="55"/>
      <c r="D564" s="55"/>
      <c r="E564" s="55"/>
      <c r="F564" s="55"/>
      <c r="G564" s="55"/>
      <c r="H564" s="399"/>
      <c r="I564" s="55"/>
      <c r="J564" s="55"/>
      <c r="K564" s="55"/>
      <c r="L564" s="399"/>
      <c r="M564" s="399"/>
      <c r="N564" s="55"/>
      <c r="O564" s="55"/>
      <c r="P564" s="55"/>
      <c r="Q564" s="399"/>
      <c r="R564" s="399"/>
      <c r="S564" s="55"/>
      <c r="T564" s="55"/>
      <c r="U564" s="55"/>
      <c r="V564" s="399"/>
      <c r="W564" s="399"/>
      <c r="X564" s="55"/>
      <c r="Y564" s="55"/>
      <c r="Z564" s="55"/>
      <c r="AA564" s="399"/>
      <c r="AB564" s="399"/>
      <c r="AC564" s="55"/>
      <c r="AD564" s="55"/>
      <c r="AE564" s="55"/>
      <c r="AF564" s="55"/>
      <c r="AG564" s="55"/>
      <c r="AH564" s="55"/>
      <c r="AI564" s="55"/>
      <c r="AJ564" s="55"/>
      <c r="AK564" s="55"/>
    </row>
    <row r="565" spans="2:37" ht="15.75" customHeight="1">
      <c r="B565" s="55"/>
      <c r="C565" s="55"/>
      <c r="D565" s="55"/>
      <c r="E565" s="55"/>
      <c r="F565" s="55"/>
      <c r="G565" s="55"/>
      <c r="H565" s="399"/>
      <c r="I565" s="55"/>
      <c r="J565" s="55"/>
      <c r="K565" s="55"/>
      <c r="L565" s="399"/>
      <c r="M565" s="399"/>
      <c r="N565" s="55"/>
      <c r="O565" s="55"/>
      <c r="P565" s="55"/>
      <c r="Q565" s="399"/>
      <c r="R565" s="399"/>
      <c r="S565" s="55"/>
      <c r="T565" s="55"/>
      <c r="U565" s="55"/>
      <c r="V565" s="399"/>
      <c r="W565" s="399"/>
      <c r="X565" s="55"/>
      <c r="Y565" s="55"/>
      <c r="Z565" s="55"/>
      <c r="AA565" s="399"/>
      <c r="AB565" s="399"/>
      <c r="AC565" s="55"/>
      <c r="AD565" s="55"/>
      <c r="AE565" s="55"/>
      <c r="AF565" s="55"/>
      <c r="AG565" s="55"/>
      <c r="AH565" s="55"/>
      <c r="AI565" s="55"/>
      <c r="AJ565" s="55"/>
      <c r="AK565" s="55"/>
    </row>
    <row r="566" spans="2:37" ht="15.75" customHeight="1">
      <c r="B566" s="55"/>
      <c r="C566" s="55"/>
      <c r="D566" s="55"/>
      <c r="E566" s="55"/>
      <c r="F566" s="55"/>
      <c r="G566" s="55"/>
      <c r="H566" s="399"/>
      <c r="I566" s="55"/>
      <c r="J566" s="55"/>
      <c r="K566" s="55"/>
      <c r="L566" s="399"/>
      <c r="M566" s="399"/>
      <c r="N566" s="55"/>
      <c r="O566" s="55"/>
      <c r="P566" s="55"/>
      <c r="Q566" s="399"/>
      <c r="R566" s="399"/>
      <c r="S566" s="55"/>
      <c r="T566" s="55"/>
      <c r="U566" s="55"/>
      <c r="V566" s="399"/>
      <c r="W566" s="399"/>
      <c r="X566" s="55"/>
      <c r="Y566" s="55"/>
      <c r="Z566" s="55"/>
      <c r="AA566" s="399"/>
      <c r="AB566" s="399"/>
      <c r="AC566" s="55"/>
      <c r="AD566" s="55"/>
      <c r="AE566" s="55"/>
      <c r="AF566" s="55"/>
      <c r="AG566" s="55"/>
      <c r="AH566" s="55"/>
      <c r="AI566" s="55"/>
      <c r="AJ566" s="55"/>
      <c r="AK566" s="55"/>
    </row>
    <row r="567" spans="2:37" ht="15.75" customHeight="1">
      <c r="B567" s="55"/>
      <c r="C567" s="55"/>
      <c r="D567" s="55"/>
      <c r="E567" s="55"/>
      <c r="F567" s="55"/>
      <c r="G567" s="55"/>
      <c r="H567" s="399"/>
      <c r="I567" s="55"/>
      <c r="J567" s="55"/>
      <c r="K567" s="55"/>
      <c r="L567" s="399"/>
      <c r="M567" s="399"/>
      <c r="N567" s="55"/>
      <c r="O567" s="55"/>
      <c r="P567" s="55"/>
      <c r="Q567" s="399"/>
      <c r="R567" s="399"/>
      <c r="S567" s="55"/>
      <c r="T567" s="55"/>
      <c r="U567" s="55"/>
      <c r="V567" s="399"/>
      <c r="W567" s="399"/>
      <c r="X567" s="55"/>
      <c r="Y567" s="55"/>
      <c r="Z567" s="55"/>
      <c r="AA567" s="399"/>
      <c r="AB567" s="399"/>
      <c r="AC567" s="55"/>
      <c r="AD567" s="55"/>
      <c r="AE567" s="55"/>
      <c r="AF567" s="55"/>
      <c r="AG567" s="55"/>
      <c r="AH567" s="55"/>
      <c r="AI567" s="55"/>
      <c r="AJ567" s="55"/>
      <c r="AK567" s="55"/>
    </row>
    <row r="568" spans="2:37" ht="15.75" customHeight="1">
      <c r="B568" s="55"/>
      <c r="C568" s="55"/>
      <c r="D568" s="55"/>
      <c r="E568" s="55"/>
      <c r="F568" s="55"/>
      <c r="G568" s="55"/>
      <c r="H568" s="399"/>
      <c r="I568" s="55"/>
      <c r="J568" s="55"/>
      <c r="K568" s="55"/>
      <c r="L568" s="399"/>
      <c r="M568" s="399"/>
      <c r="N568" s="55"/>
      <c r="O568" s="55"/>
      <c r="P568" s="55"/>
      <c r="Q568" s="399"/>
      <c r="R568" s="399"/>
      <c r="S568" s="55"/>
      <c r="T568" s="55"/>
      <c r="U568" s="55"/>
      <c r="V568" s="399"/>
      <c r="W568" s="399"/>
      <c r="X568" s="55"/>
      <c r="Y568" s="55"/>
      <c r="Z568" s="55"/>
      <c r="AA568" s="399"/>
      <c r="AB568" s="399"/>
      <c r="AC568" s="55"/>
      <c r="AD568" s="55"/>
      <c r="AE568" s="55"/>
      <c r="AF568" s="55"/>
      <c r="AG568" s="55"/>
      <c r="AH568" s="55"/>
      <c r="AI568" s="55"/>
      <c r="AJ568" s="55"/>
      <c r="AK568" s="55"/>
    </row>
    <row r="569" spans="2:37" ht="15.75" customHeight="1">
      <c r="B569" s="55"/>
      <c r="C569" s="55"/>
      <c r="D569" s="55"/>
      <c r="E569" s="55"/>
      <c r="F569" s="55"/>
      <c r="G569" s="55"/>
      <c r="H569" s="399"/>
      <c r="I569" s="55"/>
      <c r="J569" s="55"/>
      <c r="K569" s="55"/>
      <c r="L569" s="399"/>
      <c r="M569" s="399"/>
      <c r="N569" s="55"/>
      <c r="O569" s="55"/>
      <c r="P569" s="55"/>
      <c r="Q569" s="399"/>
      <c r="R569" s="399"/>
      <c r="S569" s="55"/>
      <c r="T569" s="55"/>
      <c r="U569" s="55"/>
      <c r="V569" s="399"/>
      <c r="W569" s="399"/>
      <c r="X569" s="55"/>
      <c r="Y569" s="55"/>
      <c r="Z569" s="55"/>
      <c r="AA569" s="399"/>
      <c r="AB569" s="399"/>
      <c r="AC569" s="55"/>
      <c r="AD569" s="55"/>
      <c r="AE569" s="55"/>
      <c r="AF569" s="55"/>
      <c r="AG569" s="55"/>
      <c r="AH569" s="55"/>
      <c r="AI569" s="55"/>
      <c r="AJ569" s="55"/>
      <c r="AK569" s="55"/>
    </row>
    <row r="570" spans="2:37" ht="15.75" customHeight="1">
      <c r="B570" s="55"/>
      <c r="C570" s="55"/>
      <c r="D570" s="55"/>
      <c r="E570" s="55"/>
      <c r="F570" s="55"/>
      <c r="G570" s="55"/>
      <c r="H570" s="399"/>
      <c r="I570" s="55"/>
      <c r="J570" s="55"/>
      <c r="K570" s="55"/>
      <c r="L570" s="399"/>
      <c r="M570" s="399"/>
      <c r="N570" s="55"/>
      <c r="O570" s="55"/>
      <c r="P570" s="55"/>
      <c r="Q570" s="399"/>
      <c r="R570" s="399"/>
      <c r="S570" s="55"/>
      <c r="T570" s="55"/>
      <c r="U570" s="55"/>
      <c r="V570" s="399"/>
      <c r="W570" s="399"/>
      <c r="X570" s="55"/>
      <c r="Y570" s="55"/>
      <c r="Z570" s="55"/>
      <c r="AA570" s="399"/>
      <c r="AB570" s="399"/>
      <c r="AC570" s="55"/>
      <c r="AD570" s="55"/>
      <c r="AE570" s="55"/>
      <c r="AF570" s="55"/>
      <c r="AG570" s="55"/>
      <c r="AH570" s="55"/>
      <c r="AI570" s="55"/>
      <c r="AJ570" s="55"/>
      <c r="AK570" s="55"/>
    </row>
    <row r="571" spans="2:37" ht="15.75" customHeight="1">
      <c r="B571" s="55"/>
      <c r="C571" s="55"/>
      <c r="D571" s="55"/>
      <c r="E571" s="55"/>
      <c r="F571" s="55"/>
      <c r="G571" s="55"/>
      <c r="H571" s="399"/>
      <c r="I571" s="55"/>
      <c r="J571" s="55"/>
      <c r="K571" s="55"/>
      <c r="L571" s="399"/>
      <c r="M571" s="399"/>
      <c r="N571" s="55"/>
      <c r="O571" s="55"/>
      <c r="P571" s="55"/>
      <c r="Q571" s="399"/>
      <c r="R571" s="399"/>
      <c r="S571" s="55"/>
      <c r="T571" s="55"/>
      <c r="U571" s="55"/>
      <c r="V571" s="399"/>
      <c r="W571" s="399"/>
      <c r="X571" s="55"/>
      <c r="Y571" s="55"/>
      <c r="Z571" s="55"/>
      <c r="AA571" s="399"/>
      <c r="AB571" s="399"/>
      <c r="AC571" s="55"/>
      <c r="AD571" s="55"/>
      <c r="AE571" s="55"/>
      <c r="AF571" s="55"/>
      <c r="AG571" s="55"/>
      <c r="AH571" s="55"/>
      <c r="AI571" s="55"/>
      <c r="AJ571" s="55"/>
      <c r="AK571" s="55"/>
    </row>
    <row r="572" spans="2:37" ht="15.75" customHeight="1">
      <c r="B572" s="55"/>
      <c r="C572" s="55"/>
      <c r="D572" s="55"/>
      <c r="E572" s="55"/>
      <c r="F572" s="55"/>
      <c r="G572" s="55"/>
      <c r="H572" s="399"/>
      <c r="I572" s="55"/>
      <c r="J572" s="55"/>
      <c r="K572" s="55"/>
      <c r="L572" s="399"/>
      <c r="M572" s="399"/>
      <c r="N572" s="55"/>
      <c r="O572" s="55"/>
      <c r="P572" s="55"/>
      <c r="Q572" s="399"/>
      <c r="R572" s="399"/>
      <c r="S572" s="55"/>
      <c r="T572" s="55"/>
      <c r="U572" s="55"/>
      <c r="V572" s="399"/>
      <c r="W572" s="399"/>
      <c r="X572" s="55"/>
      <c r="Y572" s="55"/>
      <c r="Z572" s="55"/>
      <c r="AA572" s="399"/>
      <c r="AB572" s="399"/>
      <c r="AC572" s="55"/>
      <c r="AD572" s="55"/>
      <c r="AE572" s="55"/>
      <c r="AF572" s="55"/>
      <c r="AG572" s="55"/>
      <c r="AH572" s="55"/>
      <c r="AI572" s="55"/>
      <c r="AJ572" s="55"/>
      <c r="AK572" s="55"/>
    </row>
    <row r="573" spans="2:37" ht="15.75" customHeight="1">
      <c r="B573" s="55"/>
      <c r="C573" s="55"/>
      <c r="D573" s="55"/>
      <c r="E573" s="55"/>
      <c r="F573" s="55"/>
      <c r="G573" s="55"/>
      <c r="H573" s="399"/>
      <c r="I573" s="55"/>
      <c r="J573" s="55"/>
      <c r="K573" s="55"/>
      <c r="L573" s="399"/>
      <c r="M573" s="399"/>
      <c r="N573" s="55"/>
      <c r="O573" s="55"/>
      <c r="P573" s="55"/>
      <c r="Q573" s="399"/>
      <c r="R573" s="399"/>
      <c r="S573" s="55"/>
      <c r="T573" s="55"/>
      <c r="U573" s="55"/>
      <c r="V573" s="399"/>
      <c r="W573" s="399"/>
      <c r="X573" s="55"/>
      <c r="Y573" s="55"/>
      <c r="Z573" s="55"/>
      <c r="AA573" s="399"/>
      <c r="AB573" s="399"/>
      <c r="AC573" s="55"/>
      <c r="AD573" s="55"/>
      <c r="AE573" s="55"/>
      <c r="AF573" s="55"/>
      <c r="AG573" s="55"/>
      <c r="AH573" s="55"/>
      <c r="AI573" s="55"/>
      <c r="AJ573" s="55"/>
      <c r="AK573" s="55"/>
    </row>
    <row r="574" spans="2:37" ht="15.75" customHeight="1">
      <c r="B574" s="55"/>
      <c r="C574" s="55"/>
      <c r="D574" s="55"/>
      <c r="E574" s="55"/>
      <c r="F574" s="55"/>
      <c r="G574" s="55"/>
      <c r="H574" s="399"/>
      <c r="I574" s="55"/>
      <c r="J574" s="55"/>
      <c r="K574" s="55"/>
      <c r="L574" s="399"/>
      <c r="M574" s="399"/>
      <c r="N574" s="55"/>
      <c r="O574" s="55"/>
      <c r="P574" s="55"/>
      <c r="Q574" s="399"/>
      <c r="R574" s="399"/>
      <c r="S574" s="55"/>
      <c r="T574" s="55"/>
      <c r="U574" s="55"/>
      <c r="V574" s="399"/>
      <c r="W574" s="399"/>
      <c r="X574" s="55"/>
      <c r="Y574" s="55"/>
      <c r="Z574" s="55"/>
      <c r="AA574" s="399"/>
      <c r="AB574" s="399"/>
      <c r="AC574" s="55"/>
      <c r="AD574" s="55"/>
      <c r="AE574" s="55"/>
      <c r="AF574" s="55"/>
      <c r="AG574" s="55"/>
      <c r="AH574" s="55"/>
      <c r="AI574" s="55"/>
      <c r="AJ574" s="55"/>
      <c r="AK574" s="55"/>
    </row>
    <row r="575" spans="2:37" ht="15.75" customHeight="1">
      <c r="B575" s="55"/>
      <c r="C575" s="55"/>
      <c r="D575" s="55"/>
      <c r="E575" s="55"/>
      <c r="F575" s="55"/>
      <c r="G575" s="55"/>
      <c r="H575" s="399"/>
      <c r="I575" s="55"/>
      <c r="J575" s="55"/>
      <c r="K575" s="55"/>
      <c r="L575" s="399"/>
      <c r="M575" s="399"/>
      <c r="N575" s="55"/>
      <c r="O575" s="55"/>
      <c r="P575" s="55"/>
      <c r="Q575" s="399"/>
      <c r="R575" s="399"/>
      <c r="S575" s="55"/>
      <c r="T575" s="55"/>
      <c r="U575" s="55"/>
      <c r="V575" s="399"/>
      <c r="W575" s="399"/>
      <c r="X575" s="55"/>
      <c r="Y575" s="55"/>
      <c r="Z575" s="55"/>
      <c r="AA575" s="399"/>
      <c r="AB575" s="399"/>
      <c r="AC575" s="55"/>
      <c r="AD575" s="55"/>
      <c r="AE575" s="55"/>
      <c r="AF575" s="55"/>
      <c r="AG575" s="55"/>
      <c r="AH575" s="55"/>
      <c r="AI575" s="55"/>
      <c r="AJ575" s="55"/>
      <c r="AK575" s="55"/>
    </row>
    <row r="576" spans="2:37" ht="15.75" customHeight="1">
      <c r="B576" s="55"/>
      <c r="C576" s="55"/>
      <c r="D576" s="55"/>
      <c r="E576" s="55"/>
      <c r="F576" s="55"/>
      <c r="G576" s="55"/>
      <c r="H576" s="399"/>
      <c r="I576" s="55"/>
      <c r="J576" s="55"/>
      <c r="K576" s="55"/>
      <c r="L576" s="399"/>
      <c r="M576" s="399"/>
      <c r="N576" s="55"/>
      <c r="O576" s="55"/>
      <c r="P576" s="55"/>
      <c r="Q576" s="399"/>
      <c r="R576" s="399"/>
      <c r="S576" s="55"/>
      <c r="T576" s="55"/>
      <c r="U576" s="55"/>
      <c r="V576" s="399"/>
      <c r="W576" s="399"/>
      <c r="X576" s="55"/>
      <c r="Y576" s="55"/>
      <c r="Z576" s="55"/>
      <c r="AA576" s="399"/>
      <c r="AB576" s="399"/>
      <c r="AC576" s="55"/>
      <c r="AD576" s="55"/>
      <c r="AE576" s="55"/>
      <c r="AF576" s="55"/>
      <c r="AG576" s="55"/>
      <c r="AH576" s="55"/>
      <c r="AI576" s="55"/>
      <c r="AJ576" s="55"/>
      <c r="AK576" s="55"/>
    </row>
    <row r="577" spans="2:37" ht="15.75" customHeight="1">
      <c r="B577" s="55"/>
      <c r="C577" s="55"/>
      <c r="D577" s="55"/>
      <c r="E577" s="55"/>
      <c r="F577" s="55"/>
      <c r="G577" s="55"/>
      <c r="H577" s="399"/>
      <c r="I577" s="55"/>
      <c r="J577" s="55"/>
      <c r="K577" s="55"/>
      <c r="L577" s="399"/>
      <c r="M577" s="399"/>
      <c r="N577" s="55"/>
      <c r="O577" s="55"/>
      <c r="P577" s="55"/>
      <c r="Q577" s="399"/>
      <c r="R577" s="399"/>
      <c r="S577" s="55"/>
      <c r="T577" s="55"/>
      <c r="U577" s="55"/>
      <c r="V577" s="399"/>
      <c r="W577" s="399"/>
      <c r="X577" s="55"/>
      <c r="Y577" s="55"/>
      <c r="Z577" s="55"/>
      <c r="AA577" s="399"/>
      <c r="AB577" s="399"/>
      <c r="AC577" s="55"/>
      <c r="AD577" s="55"/>
      <c r="AE577" s="55"/>
      <c r="AF577" s="55"/>
      <c r="AG577" s="55"/>
      <c r="AH577" s="55"/>
      <c r="AI577" s="55"/>
      <c r="AJ577" s="55"/>
      <c r="AK577" s="55"/>
    </row>
    <row r="578" spans="2:37" ht="15.75" customHeight="1">
      <c r="B578" s="55"/>
      <c r="C578" s="55"/>
      <c r="D578" s="55"/>
      <c r="E578" s="55"/>
      <c r="F578" s="55"/>
      <c r="G578" s="55"/>
      <c r="H578" s="399"/>
      <c r="I578" s="55"/>
      <c r="J578" s="55"/>
      <c r="K578" s="55"/>
      <c r="L578" s="399"/>
      <c r="M578" s="399"/>
      <c r="N578" s="55"/>
      <c r="O578" s="55"/>
      <c r="P578" s="55"/>
      <c r="Q578" s="399"/>
      <c r="R578" s="399"/>
      <c r="S578" s="55"/>
      <c r="T578" s="55"/>
      <c r="U578" s="55"/>
      <c r="V578" s="399"/>
      <c r="W578" s="399"/>
      <c r="X578" s="55"/>
      <c r="Y578" s="55"/>
      <c r="Z578" s="55"/>
      <c r="AA578" s="399"/>
      <c r="AB578" s="399"/>
      <c r="AC578" s="55"/>
      <c r="AD578" s="55"/>
      <c r="AE578" s="55"/>
      <c r="AF578" s="55"/>
      <c r="AG578" s="55"/>
      <c r="AH578" s="55"/>
      <c r="AI578" s="55"/>
      <c r="AJ578" s="55"/>
      <c r="AK578" s="55"/>
    </row>
    <row r="579" spans="2:37" ht="15.75" customHeight="1">
      <c r="B579" s="55"/>
      <c r="C579" s="55"/>
      <c r="D579" s="55"/>
      <c r="E579" s="55"/>
      <c r="F579" s="55"/>
      <c r="G579" s="55"/>
      <c r="H579" s="399"/>
      <c r="I579" s="55"/>
      <c r="J579" s="55"/>
      <c r="K579" s="55"/>
      <c r="L579" s="399"/>
      <c r="M579" s="399"/>
      <c r="N579" s="55"/>
      <c r="O579" s="55"/>
      <c r="P579" s="55"/>
      <c r="Q579" s="399"/>
      <c r="R579" s="399"/>
      <c r="S579" s="55"/>
      <c r="T579" s="55"/>
      <c r="U579" s="55"/>
      <c r="V579" s="399"/>
      <c r="W579" s="399"/>
      <c r="X579" s="55"/>
      <c r="Y579" s="55"/>
      <c r="Z579" s="55"/>
      <c r="AA579" s="399"/>
      <c r="AB579" s="399"/>
      <c r="AC579" s="55"/>
      <c r="AD579" s="55"/>
      <c r="AE579" s="55"/>
      <c r="AF579" s="55"/>
      <c r="AG579" s="55"/>
      <c r="AH579" s="55"/>
      <c r="AI579" s="55"/>
      <c r="AJ579" s="55"/>
      <c r="AK579" s="55"/>
    </row>
    <row r="580" spans="2:37" ht="15.75" customHeight="1">
      <c r="B580" s="55"/>
      <c r="C580" s="55"/>
      <c r="D580" s="55"/>
      <c r="E580" s="55"/>
      <c r="F580" s="55"/>
      <c r="G580" s="55"/>
      <c r="H580" s="399"/>
      <c r="I580" s="55"/>
      <c r="J580" s="55"/>
      <c r="K580" s="55"/>
      <c r="L580" s="399"/>
      <c r="M580" s="399"/>
      <c r="N580" s="55"/>
      <c r="O580" s="55"/>
      <c r="P580" s="55"/>
      <c r="Q580" s="399"/>
      <c r="R580" s="399"/>
      <c r="S580" s="55"/>
      <c r="T580" s="55"/>
      <c r="U580" s="55"/>
      <c r="V580" s="399"/>
      <c r="W580" s="399"/>
      <c r="X580" s="55"/>
      <c r="Y580" s="55"/>
      <c r="Z580" s="55"/>
      <c r="AA580" s="399"/>
      <c r="AB580" s="399"/>
      <c r="AC580" s="55"/>
      <c r="AD580" s="55"/>
      <c r="AE580" s="55"/>
      <c r="AF580" s="55"/>
      <c r="AG580" s="55"/>
      <c r="AH580" s="55"/>
      <c r="AI580" s="55"/>
      <c r="AJ580" s="55"/>
      <c r="AK580" s="55"/>
    </row>
    <row r="581" spans="2:37" ht="15.75" customHeight="1">
      <c r="B581" s="55"/>
      <c r="C581" s="55"/>
      <c r="D581" s="55"/>
      <c r="E581" s="55"/>
      <c r="F581" s="55"/>
      <c r="G581" s="55"/>
      <c r="H581" s="399"/>
      <c r="I581" s="55"/>
      <c r="J581" s="55"/>
      <c r="K581" s="55"/>
      <c r="L581" s="399"/>
      <c r="M581" s="399"/>
      <c r="N581" s="55"/>
      <c r="O581" s="55"/>
      <c r="P581" s="55"/>
      <c r="Q581" s="399"/>
      <c r="R581" s="399"/>
      <c r="S581" s="55"/>
      <c r="T581" s="55"/>
      <c r="U581" s="55"/>
      <c r="V581" s="399"/>
      <c r="W581" s="399"/>
      <c r="X581" s="55"/>
      <c r="Y581" s="55"/>
      <c r="Z581" s="55"/>
      <c r="AA581" s="399"/>
      <c r="AB581" s="399"/>
      <c r="AC581" s="55"/>
      <c r="AD581" s="55"/>
      <c r="AE581" s="55"/>
      <c r="AF581" s="55"/>
      <c r="AG581" s="55"/>
      <c r="AH581" s="55"/>
      <c r="AI581" s="55"/>
      <c r="AJ581" s="55"/>
      <c r="AK581" s="55"/>
    </row>
    <row r="582" spans="2:37" ht="15.75" customHeight="1">
      <c r="B582" s="55"/>
      <c r="C582" s="55"/>
      <c r="D582" s="55"/>
      <c r="E582" s="55"/>
      <c r="F582" s="55"/>
      <c r="G582" s="55"/>
      <c r="H582" s="399"/>
      <c r="I582" s="55"/>
      <c r="J582" s="55"/>
      <c r="K582" s="55"/>
      <c r="L582" s="399"/>
      <c r="M582" s="399"/>
      <c r="N582" s="55"/>
      <c r="O582" s="55"/>
      <c r="P582" s="55"/>
      <c r="Q582" s="399"/>
      <c r="R582" s="399"/>
      <c r="S582" s="55"/>
      <c r="T582" s="55"/>
      <c r="U582" s="55"/>
      <c r="V582" s="399"/>
      <c r="W582" s="399"/>
      <c r="X582" s="55"/>
      <c r="Y582" s="55"/>
      <c r="Z582" s="55"/>
      <c r="AA582" s="399"/>
      <c r="AB582" s="399"/>
      <c r="AC582" s="55"/>
      <c r="AD582" s="55"/>
      <c r="AE582" s="55"/>
      <c r="AF582" s="55"/>
      <c r="AG582" s="55"/>
      <c r="AH582" s="55"/>
      <c r="AI582" s="55"/>
      <c r="AJ582" s="55"/>
      <c r="AK582" s="55"/>
    </row>
    <row r="583" spans="2:37" ht="15.75" customHeight="1">
      <c r="B583" s="55"/>
      <c r="C583" s="55"/>
      <c r="D583" s="55"/>
      <c r="E583" s="55"/>
      <c r="F583" s="55"/>
      <c r="G583" s="55"/>
      <c r="H583" s="399"/>
      <c r="I583" s="55"/>
      <c r="J583" s="55"/>
      <c r="K583" s="55"/>
      <c r="L583" s="399"/>
      <c r="M583" s="399"/>
      <c r="N583" s="55"/>
      <c r="O583" s="55"/>
      <c r="P583" s="55"/>
      <c r="Q583" s="399"/>
      <c r="R583" s="399"/>
      <c r="S583" s="55"/>
      <c r="T583" s="55"/>
      <c r="U583" s="55"/>
      <c r="V583" s="399"/>
      <c r="W583" s="399"/>
      <c r="X583" s="55"/>
      <c r="Y583" s="55"/>
      <c r="Z583" s="55"/>
      <c r="AA583" s="399"/>
      <c r="AB583" s="399"/>
      <c r="AC583" s="55"/>
      <c r="AD583" s="55"/>
      <c r="AE583" s="55"/>
      <c r="AF583" s="55"/>
      <c r="AG583" s="55"/>
      <c r="AH583" s="55"/>
      <c r="AI583" s="55"/>
      <c r="AJ583" s="55"/>
      <c r="AK583" s="55"/>
    </row>
    <row r="584" spans="2:37" ht="15.75" customHeight="1">
      <c r="B584" s="55"/>
      <c r="C584" s="55"/>
      <c r="D584" s="55"/>
      <c r="E584" s="55"/>
      <c r="F584" s="55"/>
      <c r="G584" s="55"/>
      <c r="H584" s="399"/>
      <c r="I584" s="55"/>
      <c r="J584" s="55"/>
      <c r="K584" s="55"/>
      <c r="L584" s="399"/>
      <c r="M584" s="399"/>
      <c r="N584" s="55"/>
      <c r="O584" s="55"/>
      <c r="P584" s="55"/>
      <c r="Q584" s="399"/>
      <c r="R584" s="399"/>
      <c r="S584" s="55"/>
      <c r="T584" s="55"/>
      <c r="U584" s="55"/>
      <c r="V584" s="399"/>
      <c r="W584" s="399"/>
      <c r="X584" s="55"/>
      <c r="Y584" s="55"/>
      <c r="Z584" s="55"/>
      <c r="AA584" s="399"/>
      <c r="AB584" s="399"/>
      <c r="AC584" s="55"/>
      <c r="AD584" s="55"/>
      <c r="AE584" s="55"/>
      <c r="AF584" s="55"/>
      <c r="AG584" s="55"/>
      <c r="AH584" s="55"/>
      <c r="AI584" s="55"/>
      <c r="AJ584" s="55"/>
      <c r="AK584" s="55"/>
    </row>
    <row r="585" spans="2:37" ht="15.75" customHeight="1">
      <c r="B585" s="55"/>
      <c r="C585" s="55"/>
      <c r="D585" s="55"/>
      <c r="E585" s="55"/>
      <c r="F585" s="55"/>
      <c r="G585" s="55"/>
      <c r="H585" s="399"/>
      <c r="I585" s="55"/>
      <c r="J585" s="55"/>
      <c r="K585" s="55"/>
      <c r="L585" s="399"/>
      <c r="M585" s="399"/>
      <c r="N585" s="55"/>
      <c r="O585" s="55"/>
      <c r="P585" s="55"/>
      <c r="Q585" s="399"/>
      <c r="R585" s="399"/>
      <c r="S585" s="55"/>
      <c r="T585" s="55"/>
      <c r="U585" s="55"/>
      <c r="V585" s="399"/>
      <c r="W585" s="399"/>
      <c r="X585" s="55"/>
      <c r="Y585" s="55"/>
      <c r="Z585" s="55"/>
      <c r="AA585" s="399"/>
      <c r="AB585" s="399"/>
      <c r="AC585" s="55"/>
      <c r="AD585" s="55"/>
      <c r="AE585" s="55"/>
      <c r="AF585" s="55"/>
      <c r="AG585" s="55"/>
      <c r="AH585" s="55"/>
      <c r="AI585" s="55"/>
      <c r="AJ585" s="55"/>
      <c r="AK585" s="55"/>
    </row>
    <row r="586" spans="2:37" ht="15.75" customHeight="1">
      <c r="B586" s="55"/>
      <c r="C586" s="55"/>
      <c r="D586" s="55"/>
      <c r="E586" s="55"/>
      <c r="F586" s="55"/>
      <c r="G586" s="55"/>
      <c r="H586" s="399"/>
      <c r="I586" s="55"/>
      <c r="J586" s="55"/>
      <c r="K586" s="55"/>
      <c r="L586" s="399"/>
      <c r="M586" s="399"/>
      <c r="N586" s="55"/>
      <c r="O586" s="55"/>
      <c r="P586" s="55"/>
      <c r="Q586" s="399"/>
      <c r="R586" s="399"/>
      <c r="S586" s="55"/>
      <c r="T586" s="55"/>
      <c r="U586" s="55"/>
      <c r="V586" s="399"/>
      <c r="W586" s="399"/>
      <c r="X586" s="55"/>
      <c r="Y586" s="55"/>
      <c r="Z586" s="55"/>
      <c r="AA586" s="399"/>
      <c r="AB586" s="399"/>
      <c r="AC586" s="55"/>
      <c r="AD586" s="55"/>
      <c r="AE586" s="55"/>
      <c r="AF586" s="55"/>
      <c r="AG586" s="55"/>
      <c r="AH586" s="55"/>
      <c r="AI586" s="55"/>
      <c r="AJ586" s="55"/>
      <c r="AK586" s="55"/>
    </row>
    <row r="587" spans="2:37" ht="15.75" customHeight="1">
      <c r="B587" s="55"/>
      <c r="C587" s="55"/>
      <c r="D587" s="55"/>
      <c r="E587" s="55"/>
      <c r="F587" s="55"/>
      <c r="G587" s="55"/>
      <c r="H587" s="399"/>
      <c r="I587" s="55"/>
      <c r="J587" s="55"/>
      <c r="K587" s="55"/>
      <c r="L587" s="399"/>
      <c r="M587" s="399"/>
      <c r="N587" s="55"/>
      <c r="O587" s="55"/>
      <c r="P587" s="55"/>
      <c r="Q587" s="399"/>
      <c r="R587" s="399"/>
      <c r="S587" s="55"/>
      <c r="T587" s="55"/>
      <c r="U587" s="55"/>
      <c r="V587" s="399"/>
      <c r="W587" s="399"/>
      <c r="X587" s="55"/>
      <c r="Y587" s="55"/>
      <c r="Z587" s="55"/>
      <c r="AA587" s="399"/>
      <c r="AB587" s="399"/>
      <c r="AC587" s="55"/>
      <c r="AD587" s="55"/>
      <c r="AE587" s="55"/>
      <c r="AF587" s="55"/>
      <c r="AG587" s="55"/>
      <c r="AH587" s="55"/>
      <c r="AI587" s="55"/>
      <c r="AJ587" s="55"/>
      <c r="AK587" s="55"/>
    </row>
    <row r="588" spans="2:37" ht="15.75" customHeight="1">
      <c r="B588" s="55"/>
      <c r="C588" s="55"/>
      <c r="D588" s="55"/>
      <c r="E588" s="55"/>
      <c r="F588" s="55"/>
      <c r="G588" s="55"/>
      <c r="H588" s="399"/>
      <c r="I588" s="55"/>
      <c r="J588" s="55"/>
      <c r="K588" s="55"/>
      <c r="L588" s="399"/>
      <c r="M588" s="399"/>
      <c r="N588" s="55"/>
      <c r="O588" s="55"/>
      <c r="P588" s="55"/>
      <c r="Q588" s="399"/>
      <c r="R588" s="399"/>
      <c r="S588" s="55"/>
      <c r="T588" s="55"/>
      <c r="U588" s="55"/>
      <c r="V588" s="399"/>
      <c r="W588" s="399"/>
      <c r="X588" s="55"/>
      <c r="Y588" s="55"/>
      <c r="Z588" s="55"/>
      <c r="AA588" s="399"/>
      <c r="AB588" s="399"/>
      <c r="AC588" s="55"/>
      <c r="AD588" s="55"/>
      <c r="AE588" s="55"/>
      <c r="AF588" s="55"/>
      <c r="AG588" s="55"/>
      <c r="AH588" s="55"/>
      <c r="AI588" s="55"/>
      <c r="AJ588" s="55"/>
      <c r="AK588" s="55"/>
    </row>
    <row r="589" spans="2:37" ht="15.75" customHeight="1">
      <c r="B589" s="55"/>
      <c r="C589" s="55"/>
      <c r="D589" s="55"/>
      <c r="E589" s="55"/>
      <c r="F589" s="55"/>
      <c r="G589" s="55"/>
      <c r="H589" s="399"/>
      <c r="I589" s="55"/>
      <c r="J589" s="55"/>
      <c r="K589" s="55"/>
      <c r="L589" s="399"/>
      <c r="M589" s="399"/>
      <c r="N589" s="55"/>
      <c r="O589" s="55"/>
      <c r="P589" s="55"/>
      <c r="Q589" s="399"/>
      <c r="R589" s="399"/>
      <c r="S589" s="55"/>
      <c r="T589" s="55"/>
      <c r="U589" s="55"/>
      <c r="V589" s="399"/>
      <c r="W589" s="399"/>
      <c r="X589" s="55"/>
      <c r="Y589" s="55"/>
      <c r="Z589" s="55"/>
      <c r="AA589" s="399"/>
      <c r="AB589" s="399"/>
      <c r="AC589" s="55"/>
      <c r="AD589" s="55"/>
      <c r="AE589" s="55"/>
      <c r="AF589" s="55"/>
      <c r="AG589" s="55"/>
      <c r="AH589" s="55"/>
      <c r="AI589" s="55"/>
      <c r="AJ589" s="55"/>
      <c r="AK589" s="55"/>
    </row>
    <row r="590" spans="2:37" ht="15.75" customHeight="1">
      <c r="B590" s="55"/>
      <c r="C590" s="55"/>
      <c r="D590" s="55"/>
      <c r="E590" s="55"/>
      <c r="F590" s="55"/>
      <c r="G590" s="55"/>
      <c r="H590" s="399"/>
      <c r="I590" s="55"/>
      <c r="J590" s="55"/>
      <c r="K590" s="55"/>
      <c r="L590" s="399"/>
      <c r="M590" s="399"/>
      <c r="N590" s="55"/>
      <c r="O590" s="55"/>
      <c r="P590" s="55"/>
      <c r="Q590" s="399"/>
      <c r="R590" s="399"/>
      <c r="S590" s="55"/>
      <c r="T590" s="55"/>
      <c r="U590" s="55"/>
      <c r="V590" s="399"/>
      <c r="W590" s="399"/>
      <c r="X590" s="55"/>
      <c r="Y590" s="55"/>
      <c r="Z590" s="55"/>
      <c r="AA590" s="399"/>
      <c r="AB590" s="399"/>
      <c r="AC590" s="55"/>
      <c r="AD590" s="55"/>
      <c r="AE590" s="55"/>
      <c r="AF590" s="55"/>
      <c r="AG590" s="55"/>
      <c r="AH590" s="55"/>
      <c r="AI590" s="55"/>
      <c r="AJ590" s="55"/>
      <c r="AK590" s="55"/>
    </row>
    <row r="591" spans="2:37" ht="15.75" customHeight="1">
      <c r="B591" s="55"/>
      <c r="C591" s="55"/>
      <c r="D591" s="55"/>
      <c r="E591" s="55"/>
      <c r="F591" s="55"/>
      <c r="G591" s="55"/>
      <c r="H591" s="399"/>
      <c r="I591" s="55"/>
      <c r="J591" s="55"/>
      <c r="K591" s="55"/>
      <c r="L591" s="399"/>
      <c r="M591" s="399"/>
      <c r="N591" s="55"/>
      <c r="O591" s="55"/>
      <c r="P591" s="55"/>
      <c r="Q591" s="399"/>
      <c r="R591" s="399"/>
      <c r="S591" s="55"/>
      <c r="T591" s="55"/>
      <c r="U591" s="55"/>
      <c r="V591" s="399"/>
      <c r="W591" s="399"/>
      <c r="X591" s="55"/>
      <c r="Y591" s="55"/>
      <c r="Z591" s="55"/>
      <c r="AA591" s="399"/>
      <c r="AB591" s="399"/>
      <c r="AC591" s="55"/>
      <c r="AD591" s="55"/>
      <c r="AE591" s="55"/>
      <c r="AF591" s="55"/>
      <c r="AG591" s="55"/>
      <c r="AH591" s="55"/>
      <c r="AI591" s="55"/>
      <c r="AJ591" s="55"/>
      <c r="AK591" s="55"/>
    </row>
    <row r="592" spans="2:37" ht="15.75" customHeight="1">
      <c r="B592" s="55"/>
      <c r="C592" s="55"/>
      <c r="D592" s="55"/>
      <c r="E592" s="55"/>
      <c r="F592" s="55"/>
      <c r="G592" s="55"/>
      <c r="H592" s="399"/>
      <c r="I592" s="55"/>
      <c r="J592" s="55"/>
      <c r="K592" s="55"/>
      <c r="L592" s="399"/>
      <c r="M592" s="399"/>
      <c r="N592" s="55"/>
      <c r="O592" s="55"/>
      <c r="P592" s="55"/>
      <c r="Q592" s="399"/>
      <c r="R592" s="399"/>
      <c r="S592" s="55"/>
      <c r="T592" s="55"/>
      <c r="U592" s="55"/>
      <c r="V592" s="399"/>
      <c r="W592" s="399"/>
      <c r="X592" s="55"/>
      <c r="Y592" s="55"/>
      <c r="Z592" s="55"/>
      <c r="AA592" s="399"/>
      <c r="AB592" s="399"/>
      <c r="AC592" s="55"/>
      <c r="AD592" s="55"/>
      <c r="AE592" s="55"/>
      <c r="AF592" s="55"/>
      <c r="AG592" s="55"/>
      <c r="AH592" s="55"/>
      <c r="AI592" s="55"/>
      <c r="AJ592" s="55"/>
      <c r="AK592" s="55"/>
    </row>
    <row r="593" spans="2:37" ht="15.75" customHeight="1">
      <c r="B593" s="55"/>
      <c r="C593" s="55"/>
      <c r="D593" s="55"/>
      <c r="E593" s="55"/>
      <c r="F593" s="55"/>
      <c r="G593" s="55"/>
      <c r="H593" s="399"/>
      <c r="I593" s="55"/>
      <c r="J593" s="55"/>
      <c r="K593" s="55"/>
      <c r="L593" s="399"/>
      <c r="M593" s="399"/>
      <c r="N593" s="55"/>
      <c r="O593" s="55"/>
      <c r="P593" s="55"/>
      <c r="Q593" s="399"/>
      <c r="R593" s="399"/>
      <c r="S593" s="55"/>
      <c r="T593" s="55"/>
      <c r="U593" s="55"/>
      <c r="V593" s="399"/>
      <c r="W593" s="399"/>
      <c r="X593" s="55"/>
      <c r="Y593" s="55"/>
      <c r="Z593" s="55"/>
      <c r="AA593" s="399"/>
      <c r="AB593" s="399"/>
      <c r="AC593" s="55"/>
      <c r="AD593" s="55"/>
      <c r="AE593" s="55"/>
      <c r="AF593" s="55"/>
      <c r="AG593" s="55"/>
      <c r="AH593" s="55"/>
      <c r="AI593" s="55"/>
      <c r="AJ593" s="55"/>
      <c r="AK593" s="55"/>
    </row>
    <row r="594" spans="2:37" ht="15.75" customHeight="1">
      <c r="B594" s="55"/>
      <c r="C594" s="55"/>
      <c r="D594" s="55"/>
      <c r="E594" s="55"/>
      <c r="F594" s="55"/>
      <c r="G594" s="55"/>
      <c r="H594" s="399"/>
      <c r="I594" s="55"/>
      <c r="J594" s="55"/>
      <c r="K594" s="55"/>
      <c r="L594" s="399"/>
      <c r="M594" s="399"/>
      <c r="N594" s="55"/>
      <c r="O594" s="55"/>
      <c r="P594" s="55"/>
      <c r="Q594" s="399"/>
      <c r="R594" s="399"/>
      <c r="S594" s="55"/>
      <c r="T594" s="55"/>
      <c r="U594" s="55"/>
      <c r="V594" s="399"/>
      <c r="W594" s="399"/>
      <c r="X594" s="55"/>
      <c r="Y594" s="55"/>
      <c r="Z594" s="55"/>
      <c r="AA594" s="399"/>
      <c r="AB594" s="399"/>
      <c r="AC594" s="55"/>
      <c r="AD594" s="55"/>
      <c r="AE594" s="55"/>
      <c r="AF594" s="55"/>
      <c r="AG594" s="55"/>
      <c r="AH594" s="55"/>
      <c r="AI594" s="55"/>
      <c r="AJ594" s="55"/>
      <c r="AK594" s="55"/>
    </row>
    <row r="595" spans="2:37" ht="15.75" customHeight="1">
      <c r="B595" s="55"/>
      <c r="C595" s="55"/>
      <c r="D595" s="55"/>
      <c r="E595" s="55"/>
      <c r="F595" s="55"/>
      <c r="G595" s="55"/>
      <c r="H595" s="399"/>
      <c r="I595" s="55"/>
      <c r="J595" s="55"/>
      <c r="K595" s="55"/>
      <c r="L595" s="399"/>
      <c r="M595" s="399"/>
      <c r="N595" s="55"/>
      <c r="O595" s="55"/>
      <c r="P595" s="55"/>
      <c r="Q595" s="399"/>
      <c r="R595" s="399"/>
      <c r="S595" s="55"/>
      <c r="T595" s="55"/>
      <c r="U595" s="55"/>
      <c r="V595" s="399"/>
      <c r="W595" s="399"/>
      <c r="X595" s="55"/>
      <c r="Y595" s="55"/>
      <c r="Z595" s="55"/>
      <c r="AA595" s="399"/>
      <c r="AB595" s="399"/>
      <c r="AC595" s="55"/>
      <c r="AD595" s="55"/>
      <c r="AE595" s="55"/>
      <c r="AF595" s="55"/>
      <c r="AG595" s="55"/>
      <c r="AH595" s="55"/>
      <c r="AI595" s="55"/>
      <c r="AJ595" s="55"/>
      <c r="AK595" s="55"/>
    </row>
    <row r="596" spans="2:37" ht="15.75" customHeight="1">
      <c r="B596" s="55"/>
      <c r="C596" s="55"/>
      <c r="D596" s="55"/>
      <c r="E596" s="55"/>
      <c r="F596" s="55"/>
      <c r="G596" s="55"/>
      <c r="H596" s="399"/>
      <c r="I596" s="55"/>
      <c r="J596" s="55"/>
      <c r="K596" s="55"/>
      <c r="L596" s="399"/>
      <c r="M596" s="399"/>
      <c r="N596" s="55"/>
      <c r="O596" s="55"/>
      <c r="P596" s="55"/>
      <c r="Q596" s="399"/>
      <c r="R596" s="399"/>
      <c r="S596" s="55"/>
      <c r="T596" s="55"/>
      <c r="U596" s="55"/>
      <c r="V596" s="399"/>
      <c r="W596" s="399"/>
      <c r="X596" s="55"/>
      <c r="Y596" s="55"/>
      <c r="Z596" s="55"/>
      <c r="AA596" s="399"/>
      <c r="AB596" s="399"/>
      <c r="AC596" s="55"/>
      <c r="AD596" s="55"/>
      <c r="AE596" s="55"/>
      <c r="AF596" s="55"/>
      <c r="AG596" s="55"/>
      <c r="AH596" s="55"/>
      <c r="AI596" s="55"/>
      <c r="AJ596" s="55"/>
      <c r="AK596" s="55"/>
    </row>
    <row r="597" spans="2:37" ht="15.75" customHeight="1">
      <c r="B597" s="55"/>
      <c r="C597" s="55"/>
      <c r="D597" s="55"/>
      <c r="E597" s="55"/>
      <c r="F597" s="55"/>
      <c r="G597" s="55"/>
      <c r="H597" s="399"/>
      <c r="I597" s="55"/>
      <c r="J597" s="55"/>
      <c r="K597" s="55"/>
      <c r="L597" s="399"/>
      <c r="M597" s="399"/>
      <c r="N597" s="55"/>
      <c r="O597" s="55"/>
      <c r="P597" s="55"/>
      <c r="Q597" s="399"/>
      <c r="R597" s="399"/>
      <c r="S597" s="55"/>
      <c r="T597" s="55"/>
      <c r="U597" s="55"/>
      <c r="V597" s="399"/>
      <c r="W597" s="399"/>
      <c r="X597" s="55"/>
      <c r="Y597" s="55"/>
      <c r="Z597" s="55"/>
      <c r="AA597" s="399"/>
      <c r="AB597" s="399"/>
      <c r="AC597" s="55"/>
      <c r="AD597" s="55"/>
      <c r="AE597" s="55"/>
      <c r="AF597" s="55"/>
      <c r="AG597" s="55"/>
      <c r="AH597" s="55"/>
      <c r="AI597" s="55"/>
      <c r="AJ597" s="55"/>
      <c r="AK597" s="55"/>
    </row>
    <row r="598" spans="2:37" ht="15.75" customHeight="1">
      <c r="B598" s="55"/>
      <c r="C598" s="55"/>
      <c r="D598" s="55"/>
      <c r="E598" s="55"/>
      <c r="F598" s="55"/>
      <c r="G598" s="55"/>
      <c r="H598" s="399"/>
      <c r="I598" s="55"/>
      <c r="J598" s="55"/>
      <c r="K598" s="55"/>
      <c r="L598" s="399"/>
      <c r="M598" s="399"/>
      <c r="N598" s="55"/>
      <c r="O598" s="55"/>
      <c r="P598" s="55"/>
      <c r="Q598" s="399"/>
      <c r="R598" s="399"/>
      <c r="S598" s="55"/>
      <c r="T598" s="55"/>
      <c r="U598" s="55"/>
      <c r="V598" s="399"/>
      <c r="W598" s="399"/>
      <c r="X598" s="55"/>
      <c r="Y598" s="55"/>
      <c r="Z598" s="55"/>
      <c r="AA598" s="399"/>
      <c r="AB598" s="399"/>
      <c r="AC598" s="55"/>
      <c r="AD598" s="55"/>
      <c r="AE598" s="55"/>
      <c r="AF598" s="55"/>
      <c r="AG598" s="55"/>
      <c r="AH598" s="55"/>
      <c r="AI598" s="55"/>
      <c r="AJ598" s="55"/>
      <c r="AK598" s="55"/>
    </row>
    <row r="599" spans="2:37" ht="15.75" customHeight="1">
      <c r="B599" s="55"/>
      <c r="C599" s="55"/>
      <c r="D599" s="55"/>
      <c r="E599" s="55"/>
      <c r="F599" s="55"/>
      <c r="G599" s="55"/>
      <c r="H599" s="399"/>
      <c r="I599" s="55"/>
      <c r="J599" s="55"/>
      <c r="K599" s="55"/>
      <c r="L599" s="399"/>
      <c r="M599" s="399"/>
      <c r="N599" s="55"/>
      <c r="O599" s="55"/>
      <c r="P599" s="55"/>
      <c r="Q599" s="399"/>
      <c r="R599" s="399"/>
      <c r="S599" s="55"/>
      <c r="T599" s="55"/>
      <c r="U599" s="55"/>
      <c r="V599" s="399"/>
      <c r="W599" s="399"/>
      <c r="X599" s="55"/>
      <c r="Y599" s="55"/>
      <c r="Z599" s="55"/>
      <c r="AA599" s="399"/>
      <c r="AB599" s="399"/>
      <c r="AC599" s="55"/>
      <c r="AD599" s="55"/>
      <c r="AE599" s="55"/>
      <c r="AF599" s="55"/>
      <c r="AG599" s="55"/>
      <c r="AH599" s="55"/>
      <c r="AI599" s="55"/>
      <c r="AJ599" s="55"/>
      <c r="AK599" s="55"/>
    </row>
    <row r="600" spans="2:37" ht="15.75" customHeight="1">
      <c r="B600" s="55"/>
      <c r="C600" s="55"/>
      <c r="D600" s="55"/>
      <c r="E600" s="55"/>
      <c r="F600" s="55"/>
      <c r="G600" s="55"/>
      <c r="H600" s="399"/>
      <c r="I600" s="55"/>
      <c r="J600" s="55"/>
      <c r="K600" s="55"/>
      <c r="L600" s="399"/>
      <c r="M600" s="399"/>
      <c r="N600" s="55"/>
      <c r="O600" s="55"/>
      <c r="P600" s="55"/>
      <c r="Q600" s="399"/>
      <c r="R600" s="399"/>
      <c r="S600" s="55"/>
      <c r="T600" s="55"/>
      <c r="U600" s="55"/>
      <c r="V600" s="399"/>
      <c r="W600" s="399"/>
      <c r="X600" s="55"/>
      <c r="Y600" s="55"/>
      <c r="Z600" s="55"/>
      <c r="AA600" s="399"/>
      <c r="AB600" s="399"/>
      <c r="AC600" s="55"/>
      <c r="AD600" s="55"/>
      <c r="AE600" s="55"/>
      <c r="AF600" s="55"/>
      <c r="AG600" s="55"/>
      <c r="AH600" s="55"/>
      <c r="AI600" s="55"/>
      <c r="AJ600" s="55"/>
      <c r="AK600" s="55"/>
    </row>
    <row r="601" spans="2:37" ht="15.75" customHeight="1">
      <c r="B601" s="55"/>
      <c r="C601" s="55"/>
      <c r="D601" s="55"/>
      <c r="E601" s="55"/>
      <c r="F601" s="55"/>
      <c r="G601" s="55"/>
      <c r="H601" s="399"/>
      <c r="I601" s="55"/>
      <c r="J601" s="55"/>
      <c r="K601" s="55"/>
      <c r="L601" s="399"/>
      <c r="M601" s="399"/>
      <c r="N601" s="55"/>
      <c r="O601" s="55"/>
      <c r="P601" s="55"/>
      <c r="Q601" s="399"/>
      <c r="R601" s="399"/>
      <c r="S601" s="55"/>
      <c r="T601" s="55"/>
      <c r="U601" s="55"/>
      <c r="V601" s="399"/>
      <c r="W601" s="399"/>
      <c r="X601" s="55"/>
      <c r="Y601" s="55"/>
      <c r="Z601" s="55"/>
      <c r="AA601" s="399"/>
      <c r="AB601" s="399"/>
      <c r="AC601" s="55"/>
      <c r="AD601" s="55"/>
      <c r="AE601" s="55"/>
      <c r="AF601" s="55"/>
      <c r="AG601" s="55"/>
      <c r="AH601" s="55"/>
      <c r="AI601" s="55"/>
      <c r="AJ601" s="55"/>
      <c r="AK601" s="55"/>
    </row>
    <row r="602" spans="2:37" ht="15.75" customHeight="1">
      <c r="B602" s="55"/>
      <c r="C602" s="55"/>
      <c r="D602" s="55"/>
      <c r="E602" s="55"/>
      <c r="F602" s="55"/>
      <c r="G602" s="55"/>
      <c r="H602" s="399"/>
      <c r="I602" s="55"/>
      <c r="J602" s="55"/>
      <c r="K602" s="55"/>
      <c r="L602" s="399"/>
      <c r="M602" s="399"/>
      <c r="N602" s="55"/>
      <c r="O602" s="55"/>
      <c r="P602" s="55"/>
      <c r="Q602" s="399"/>
      <c r="R602" s="399"/>
      <c r="S602" s="55"/>
      <c r="T602" s="55"/>
      <c r="U602" s="55"/>
      <c r="V602" s="399"/>
      <c r="W602" s="399"/>
      <c r="X602" s="55"/>
      <c r="Y602" s="55"/>
      <c r="Z602" s="55"/>
      <c r="AA602" s="399"/>
      <c r="AB602" s="399"/>
      <c r="AC602" s="55"/>
      <c r="AD602" s="55"/>
      <c r="AE602" s="55"/>
      <c r="AF602" s="55"/>
      <c r="AG602" s="55"/>
      <c r="AH602" s="55"/>
      <c r="AI602" s="55"/>
      <c r="AJ602" s="55"/>
      <c r="AK602" s="55"/>
    </row>
    <row r="603" spans="2:37" ht="15.75" customHeight="1">
      <c r="B603" s="55"/>
      <c r="C603" s="55"/>
      <c r="D603" s="55"/>
      <c r="E603" s="55"/>
      <c r="F603" s="55"/>
      <c r="G603" s="55"/>
      <c r="H603" s="399"/>
      <c r="I603" s="55"/>
      <c r="J603" s="55"/>
      <c r="K603" s="55"/>
      <c r="L603" s="399"/>
      <c r="M603" s="399"/>
      <c r="N603" s="55"/>
      <c r="O603" s="55"/>
      <c r="P603" s="55"/>
      <c r="Q603" s="399"/>
      <c r="R603" s="399"/>
      <c r="S603" s="55"/>
      <c r="T603" s="55"/>
      <c r="U603" s="55"/>
      <c r="V603" s="399"/>
      <c r="W603" s="399"/>
      <c r="X603" s="55"/>
      <c r="Y603" s="55"/>
      <c r="Z603" s="55"/>
      <c r="AA603" s="399"/>
      <c r="AB603" s="399"/>
      <c r="AC603" s="55"/>
      <c r="AD603" s="55"/>
      <c r="AE603" s="55"/>
      <c r="AF603" s="55"/>
      <c r="AG603" s="55"/>
      <c r="AH603" s="55"/>
      <c r="AI603" s="55"/>
      <c r="AJ603" s="55"/>
      <c r="AK603" s="55"/>
    </row>
    <row r="604" spans="2:37" ht="15.75" customHeight="1">
      <c r="B604" s="55"/>
      <c r="C604" s="55"/>
      <c r="D604" s="55"/>
      <c r="E604" s="55"/>
      <c r="F604" s="55"/>
      <c r="G604" s="55"/>
      <c r="H604" s="399"/>
      <c r="I604" s="55"/>
      <c r="J604" s="55"/>
      <c r="K604" s="55"/>
      <c r="L604" s="399"/>
      <c r="M604" s="399"/>
      <c r="N604" s="55"/>
      <c r="O604" s="55"/>
      <c r="P604" s="55"/>
      <c r="Q604" s="399"/>
      <c r="R604" s="399"/>
      <c r="S604" s="55"/>
      <c r="T604" s="55"/>
      <c r="U604" s="55"/>
      <c r="V604" s="399"/>
      <c r="W604" s="399"/>
      <c r="X604" s="55"/>
      <c r="Y604" s="55"/>
      <c r="Z604" s="55"/>
      <c r="AA604" s="399"/>
      <c r="AB604" s="399"/>
      <c r="AC604" s="55"/>
      <c r="AD604" s="55"/>
      <c r="AE604" s="55"/>
      <c r="AF604" s="55"/>
      <c r="AG604" s="55"/>
      <c r="AH604" s="55"/>
      <c r="AI604" s="55"/>
      <c r="AJ604" s="55"/>
      <c r="AK604" s="55"/>
    </row>
    <row r="605" spans="2:37" ht="15.75" customHeight="1">
      <c r="B605" s="55"/>
      <c r="C605" s="55"/>
      <c r="D605" s="55"/>
      <c r="E605" s="55"/>
      <c r="F605" s="55"/>
      <c r="G605" s="55"/>
      <c r="H605" s="399"/>
      <c r="I605" s="55"/>
      <c r="J605" s="55"/>
      <c r="K605" s="55"/>
      <c r="L605" s="399"/>
      <c r="M605" s="399"/>
      <c r="N605" s="55"/>
      <c r="O605" s="55"/>
      <c r="P605" s="55"/>
      <c r="Q605" s="399"/>
      <c r="R605" s="399"/>
      <c r="S605" s="55"/>
      <c r="T605" s="55"/>
      <c r="U605" s="55"/>
      <c r="V605" s="399"/>
      <c r="W605" s="399"/>
      <c r="X605" s="55"/>
      <c r="Y605" s="55"/>
      <c r="Z605" s="55"/>
      <c r="AA605" s="399"/>
      <c r="AB605" s="399"/>
      <c r="AC605" s="55"/>
      <c r="AD605" s="55"/>
      <c r="AE605" s="55"/>
      <c r="AF605" s="55"/>
      <c r="AG605" s="55"/>
      <c r="AH605" s="55"/>
      <c r="AI605" s="55"/>
      <c r="AJ605" s="55"/>
      <c r="AK605" s="55"/>
    </row>
    <row r="606" spans="2:37" ht="15.75" customHeight="1">
      <c r="B606" s="55"/>
      <c r="C606" s="55"/>
      <c r="D606" s="55"/>
      <c r="E606" s="55"/>
      <c r="F606" s="55"/>
      <c r="G606" s="55"/>
      <c r="H606" s="399"/>
      <c r="I606" s="55"/>
      <c r="J606" s="55"/>
      <c r="K606" s="55"/>
      <c r="L606" s="399"/>
      <c r="M606" s="399"/>
      <c r="N606" s="55"/>
      <c r="O606" s="55"/>
      <c r="P606" s="55"/>
      <c r="Q606" s="399"/>
      <c r="R606" s="399"/>
      <c r="S606" s="55"/>
      <c r="T606" s="55"/>
      <c r="U606" s="55"/>
      <c r="V606" s="399"/>
      <c r="W606" s="399"/>
      <c r="X606" s="55"/>
      <c r="Y606" s="55"/>
      <c r="Z606" s="55"/>
      <c r="AA606" s="399"/>
      <c r="AB606" s="399"/>
      <c r="AC606" s="55"/>
      <c r="AD606" s="55"/>
      <c r="AE606" s="55"/>
      <c r="AF606" s="55"/>
      <c r="AG606" s="55"/>
      <c r="AH606" s="55"/>
      <c r="AI606" s="55"/>
      <c r="AJ606" s="55"/>
      <c r="AK606" s="55"/>
    </row>
    <row r="607" spans="2:37" ht="15.75" customHeight="1">
      <c r="B607" s="55"/>
      <c r="C607" s="55"/>
      <c r="D607" s="55"/>
      <c r="E607" s="55"/>
      <c r="F607" s="55"/>
      <c r="G607" s="55"/>
      <c r="H607" s="399"/>
      <c r="I607" s="55"/>
      <c r="J607" s="55"/>
      <c r="K607" s="55"/>
      <c r="L607" s="399"/>
      <c r="M607" s="399"/>
      <c r="N607" s="55"/>
      <c r="O607" s="55"/>
      <c r="P607" s="55"/>
      <c r="Q607" s="399"/>
      <c r="R607" s="399"/>
      <c r="S607" s="55"/>
      <c r="T607" s="55"/>
      <c r="U607" s="55"/>
      <c r="V607" s="399"/>
      <c r="W607" s="399"/>
      <c r="X607" s="55"/>
      <c r="Y607" s="55"/>
      <c r="Z607" s="55"/>
      <c r="AA607" s="399"/>
      <c r="AB607" s="399"/>
      <c r="AC607" s="55"/>
      <c r="AD607" s="55"/>
      <c r="AE607" s="55"/>
      <c r="AF607" s="55"/>
      <c r="AG607" s="55"/>
      <c r="AH607" s="55"/>
      <c r="AI607" s="55"/>
      <c r="AJ607" s="55"/>
      <c r="AK607" s="55"/>
    </row>
    <row r="608" spans="2:37" ht="15.75" customHeight="1">
      <c r="B608" s="55"/>
      <c r="C608" s="55"/>
      <c r="D608" s="55"/>
      <c r="E608" s="55"/>
      <c r="F608" s="55"/>
      <c r="G608" s="55"/>
      <c r="H608" s="399"/>
      <c r="I608" s="55"/>
      <c r="J608" s="55"/>
      <c r="K608" s="55"/>
      <c r="L608" s="399"/>
      <c r="M608" s="399"/>
      <c r="N608" s="55"/>
      <c r="O608" s="55"/>
      <c r="P608" s="55"/>
      <c r="Q608" s="399"/>
      <c r="R608" s="399"/>
      <c r="S608" s="55"/>
      <c r="T608" s="55"/>
      <c r="U608" s="55"/>
      <c r="V608" s="399"/>
      <c r="W608" s="399"/>
      <c r="X608" s="55"/>
      <c r="Y608" s="55"/>
      <c r="Z608" s="55"/>
      <c r="AA608" s="399"/>
      <c r="AB608" s="399"/>
      <c r="AC608" s="55"/>
      <c r="AD608" s="55"/>
      <c r="AE608" s="55"/>
      <c r="AF608" s="55"/>
      <c r="AG608" s="55"/>
      <c r="AH608" s="55"/>
      <c r="AI608" s="55"/>
      <c r="AJ608" s="55"/>
      <c r="AK608" s="55"/>
    </row>
    <row r="609" spans="2:37" ht="15.75" customHeight="1">
      <c r="B609" s="55"/>
      <c r="C609" s="55"/>
      <c r="D609" s="55"/>
      <c r="E609" s="55"/>
      <c r="F609" s="55"/>
      <c r="G609" s="55"/>
      <c r="H609" s="399"/>
      <c r="I609" s="55"/>
      <c r="J609" s="55"/>
      <c r="K609" s="55"/>
      <c r="L609" s="399"/>
      <c r="M609" s="399"/>
      <c r="N609" s="55"/>
      <c r="O609" s="55"/>
      <c r="P609" s="55"/>
      <c r="Q609" s="399"/>
      <c r="R609" s="399"/>
      <c r="S609" s="55"/>
      <c r="T609" s="55"/>
      <c r="U609" s="55"/>
      <c r="V609" s="399"/>
      <c r="W609" s="399"/>
      <c r="X609" s="55"/>
      <c r="Y609" s="55"/>
      <c r="Z609" s="55"/>
      <c r="AA609" s="399"/>
      <c r="AB609" s="399"/>
      <c r="AC609" s="55"/>
      <c r="AD609" s="55"/>
      <c r="AE609" s="55"/>
      <c r="AF609" s="55"/>
      <c r="AG609" s="55"/>
      <c r="AH609" s="55"/>
      <c r="AI609" s="55"/>
      <c r="AJ609" s="55"/>
      <c r="AK609" s="55"/>
    </row>
    <row r="610" spans="2:37" ht="15.75" customHeight="1">
      <c r="B610" s="55"/>
      <c r="C610" s="55"/>
      <c r="D610" s="55"/>
      <c r="E610" s="55"/>
      <c r="F610" s="55"/>
      <c r="G610" s="55"/>
      <c r="H610" s="399"/>
      <c r="I610" s="55"/>
      <c r="J610" s="55"/>
      <c r="K610" s="55"/>
      <c r="L610" s="399"/>
      <c r="M610" s="399"/>
      <c r="N610" s="55"/>
      <c r="O610" s="55"/>
      <c r="P610" s="55"/>
      <c r="Q610" s="399"/>
      <c r="R610" s="399"/>
      <c r="S610" s="55"/>
      <c r="T610" s="55"/>
      <c r="U610" s="55"/>
      <c r="V610" s="399"/>
      <c r="W610" s="399"/>
      <c r="X610" s="55"/>
      <c r="Y610" s="55"/>
      <c r="Z610" s="55"/>
      <c r="AA610" s="399"/>
      <c r="AB610" s="399"/>
      <c r="AC610" s="55"/>
      <c r="AD610" s="55"/>
      <c r="AE610" s="55"/>
      <c r="AF610" s="55"/>
      <c r="AG610" s="55"/>
      <c r="AH610" s="55"/>
      <c r="AI610" s="55"/>
      <c r="AJ610" s="55"/>
      <c r="AK610" s="55"/>
    </row>
    <row r="611" spans="2:37" ht="15.75" customHeight="1">
      <c r="B611" s="55"/>
      <c r="C611" s="55"/>
      <c r="D611" s="55"/>
      <c r="E611" s="55"/>
      <c r="F611" s="55"/>
      <c r="G611" s="55"/>
      <c r="H611" s="399"/>
      <c r="I611" s="55"/>
      <c r="J611" s="55"/>
      <c r="K611" s="55"/>
      <c r="L611" s="399"/>
      <c r="M611" s="399"/>
      <c r="N611" s="55"/>
      <c r="O611" s="55"/>
      <c r="P611" s="55"/>
      <c r="Q611" s="399"/>
      <c r="R611" s="399"/>
      <c r="S611" s="55"/>
      <c r="T611" s="55"/>
      <c r="U611" s="55"/>
      <c r="V611" s="399"/>
      <c r="W611" s="399"/>
      <c r="X611" s="55"/>
      <c r="Y611" s="55"/>
      <c r="Z611" s="55"/>
      <c r="AA611" s="399"/>
      <c r="AB611" s="399"/>
      <c r="AC611" s="55"/>
      <c r="AD611" s="55"/>
      <c r="AE611" s="55"/>
      <c r="AF611" s="55"/>
      <c r="AG611" s="55"/>
      <c r="AH611" s="55"/>
      <c r="AI611" s="55"/>
      <c r="AJ611" s="55"/>
      <c r="AK611" s="55"/>
    </row>
    <row r="612" spans="2:37" ht="15.75" customHeight="1">
      <c r="B612" s="55"/>
      <c r="C612" s="55"/>
      <c r="D612" s="55"/>
      <c r="E612" s="55"/>
      <c r="F612" s="55"/>
      <c r="G612" s="55"/>
      <c r="H612" s="399"/>
      <c r="I612" s="55"/>
      <c r="J612" s="55"/>
      <c r="K612" s="55"/>
      <c r="L612" s="399"/>
      <c r="M612" s="399"/>
      <c r="N612" s="55"/>
      <c r="O612" s="55"/>
      <c r="P612" s="55"/>
      <c r="Q612" s="399"/>
      <c r="R612" s="399"/>
      <c r="S612" s="55"/>
      <c r="T612" s="55"/>
      <c r="U612" s="55"/>
      <c r="V612" s="399"/>
      <c r="W612" s="399"/>
      <c r="X612" s="55"/>
      <c r="Y612" s="55"/>
      <c r="Z612" s="55"/>
      <c r="AA612" s="399"/>
      <c r="AB612" s="399"/>
      <c r="AC612" s="55"/>
      <c r="AD612" s="55"/>
      <c r="AE612" s="55"/>
      <c r="AF612" s="55"/>
      <c r="AG612" s="55"/>
      <c r="AH612" s="55"/>
      <c r="AI612" s="55"/>
      <c r="AJ612" s="55"/>
      <c r="AK612" s="55"/>
    </row>
    <row r="613" spans="2:37" ht="15.75" customHeight="1">
      <c r="B613" s="55"/>
      <c r="C613" s="55"/>
      <c r="D613" s="55"/>
      <c r="E613" s="55"/>
      <c r="F613" s="55"/>
      <c r="G613" s="55"/>
      <c r="H613" s="399"/>
      <c r="I613" s="55"/>
      <c r="J613" s="55"/>
      <c r="K613" s="55"/>
      <c r="L613" s="399"/>
      <c r="M613" s="399"/>
      <c r="N613" s="55"/>
      <c r="O613" s="55"/>
      <c r="P613" s="55"/>
      <c r="Q613" s="399"/>
      <c r="R613" s="399"/>
      <c r="S613" s="55"/>
      <c r="T613" s="55"/>
      <c r="U613" s="55"/>
      <c r="V613" s="399"/>
      <c r="W613" s="399"/>
      <c r="X613" s="55"/>
      <c r="Y613" s="55"/>
      <c r="Z613" s="55"/>
      <c r="AA613" s="399"/>
      <c r="AB613" s="399"/>
      <c r="AC613" s="55"/>
      <c r="AD613" s="55"/>
      <c r="AE613" s="55"/>
      <c r="AF613" s="55"/>
      <c r="AG613" s="55"/>
      <c r="AH613" s="55"/>
      <c r="AI613" s="55"/>
      <c r="AJ613" s="55"/>
      <c r="AK613" s="55"/>
    </row>
    <row r="614" spans="2:37" ht="15.75" customHeight="1">
      <c r="B614" s="55"/>
      <c r="C614" s="55"/>
      <c r="D614" s="55"/>
      <c r="E614" s="55"/>
      <c r="F614" s="55"/>
      <c r="G614" s="55"/>
      <c r="H614" s="399"/>
      <c r="I614" s="55"/>
      <c r="J614" s="55"/>
      <c r="K614" s="55"/>
      <c r="L614" s="399"/>
      <c r="M614" s="399"/>
      <c r="N614" s="55"/>
      <c r="O614" s="55"/>
      <c r="P614" s="55"/>
      <c r="Q614" s="399"/>
      <c r="R614" s="399"/>
      <c r="S614" s="55"/>
      <c r="T614" s="55"/>
      <c r="U614" s="55"/>
      <c r="V614" s="399"/>
      <c r="W614" s="399"/>
      <c r="X614" s="55"/>
      <c r="Y614" s="55"/>
      <c r="Z614" s="55"/>
      <c r="AA614" s="399"/>
      <c r="AB614" s="399"/>
      <c r="AC614" s="55"/>
      <c r="AD614" s="55"/>
      <c r="AE614" s="55"/>
      <c r="AF614" s="55"/>
      <c r="AG614" s="55"/>
      <c r="AH614" s="55"/>
      <c r="AI614" s="55"/>
      <c r="AJ614" s="55"/>
      <c r="AK614" s="55"/>
    </row>
    <row r="615" spans="2:37" ht="15.75" customHeight="1">
      <c r="B615" s="55"/>
      <c r="C615" s="55"/>
      <c r="D615" s="55"/>
      <c r="E615" s="55"/>
      <c r="F615" s="55"/>
      <c r="G615" s="55"/>
      <c r="H615" s="399"/>
      <c r="I615" s="55"/>
      <c r="J615" s="55"/>
      <c r="K615" s="55"/>
      <c r="L615" s="399"/>
      <c r="M615" s="399"/>
      <c r="N615" s="55"/>
      <c r="O615" s="55"/>
      <c r="P615" s="55"/>
      <c r="Q615" s="399"/>
      <c r="R615" s="399"/>
      <c r="S615" s="55"/>
      <c r="T615" s="55"/>
      <c r="U615" s="55"/>
      <c r="V615" s="399"/>
      <c r="W615" s="399"/>
      <c r="X615" s="55"/>
      <c r="Y615" s="55"/>
      <c r="Z615" s="55"/>
      <c r="AA615" s="399"/>
      <c r="AB615" s="399"/>
      <c r="AC615" s="55"/>
      <c r="AD615" s="55"/>
      <c r="AE615" s="55"/>
      <c r="AF615" s="55"/>
      <c r="AG615" s="55"/>
      <c r="AH615" s="55"/>
      <c r="AI615" s="55"/>
      <c r="AJ615" s="55"/>
      <c r="AK615" s="55"/>
    </row>
    <row r="616" spans="2:37" ht="15.75" customHeight="1">
      <c r="B616" s="55"/>
      <c r="C616" s="55"/>
      <c r="D616" s="55"/>
      <c r="E616" s="55"/>
      <c r="F616" s="55"/>
      <c r="G616" s="55"/>
      <c r="H616" s="399"/>
      <c r="I616" s="55"/>
      <c r="J616" s="55"/>
      <c r="K616" s="55"/>
      <c r="L616" s="399"/>
      <c r="M616" s="399"/>
      <c r="N616" s="55"/>
      <c r="O616" s="55"/>
      <c r="P616" s="55"/>
      <c r="Q616" s="399"/>
      <c r="R616" s="399"/>
      <c r="S616" s="55"/>
      <c r="T616" s="55"/>
      <c r="U616" s="55"/>
      <c r="V616" s="399"/>
      <c r="W616" s="399"/>
      <c r="X616" s="55"/>
      <c r="Y616" s="55"/>
      <c r="Z616" s="55"/>
      <c r="AA616" s="399"/>
      <c r="AB616" s="399"/>
      <c r="AC616" s="55"/>
      <c r="AD616" s="55"/>
      <c r="AE616" s="55"/>
      <c r="AF616" s="55"/>
      <c r="AG616" s="55"/>
      <c r="AH616" s="55"/>
      <c r="AI616" s="55"/>
      <c r="AJ616" s="55"/>
      <c r="AK616" s="55"/>
    </row>
    <row r="617" spans="2:37" ht="15.75" customHeight="1">
      <c r="B617" s="55"/>
      <c r="C617" s="55"/>
      <c r="D617" s="55"/>
      <c r="E617" s="55"/>
      <c r="F617" s="55"/>
      <c r="G617" s="55"/>
      <c r="H617" s="399"/>
      <c r="I617" s="55"/>
      <c r="J617" s="55"/>
      <c r="K617" s="55"/>
      <c r="L617" s="399"/>
      <c r="M617" s="399"/>
      <c r="N617" s="55"/>
      <c r="O617" s="55"/>
      <c r="P617" s="55"/>
      <c r="Q617" s="399"/>
      <c r="R617" s="399"/>
      <c r="S617" s="55"/>
      <c r="T617" s="55"/>
      <c r="U617" s="55"/>
      <c r="V617" s="399"/>
      <c r="W617" s="399"/>
      <c r="X617" s="55"/>
      <c r="Y617" s="55"/>
      <c r="Z617" s="55"/>
      <c r="AA617" s="399"/>
      <c r="AB617" s="399"/>
      <c r="AC617" s="55"/>
      <c r="AD617" s="55"/>
      <c r="AE617" s="55"/>
      <c r="AF617" s="55"/>
      <c r="AG617" s="55"/>
      <c r="AH617" s="55"/>
      <c r="AI617" s="55"/>
      <c r="AJ617" s="55"/>
      <c r="AK617" s="55"/>
    </row>
    <row r="618" spans="2:37" ht="15.75" customHeight="1">
      <c r="B618" s="55"/>
      <c r="C618" s="55"/>
      <c r="D618" s="55"/>
      <c r="E618" s="55"/>
      <c r="F618" s="55"/>
      <c r="G618" s="55"/>
      <c r="H618" s="399"/>
      <c r="I618" s="55"/>
      <c r="J618" s="55"/>
      <c r="K618" s="55"/>
      <c r="L618" s="399"/>
      <c r="M618" s="399"/>
      <c r="N618" s="55"/>
      <c r="O618" s="55"/>
      <c r="P618" s="55"/>
      <c r="Q618" s="399"/>
      <c r="R618" s="399"/>
      <c r="S618" s="55"/>
      <c r="T618" s="55"/>
      <c r="U618" s="55"/>
      <c r="V618" s="399"/>
      <c r="W618" s="399"/>
      <c r="X618" s="55"/>
      <c r="Y618" s="55"/>
      <c r="Z618" s="55"/>
      <c r="AA618" s="399"/>
      <c r="AB618" s="399"/>
      <c r="AC618" s="55"/>
      <c r="AD618" s="55"/>
      <c r="AE618" s="55"/>
      <c r="AF618" s="55"/>
      <c r="AG618" s="55"/>
      <c r="AH618" s="55"/>
      <c r="AI618" s="55"/>
      <c r="AJ618" s="55"/>
      <c r="AK618" s="55"/>
    </row>
    <row r="619" spans="2:37" ht="15.75" customHeight="1">
      <c r="B619" s="55"/>
      <c r="C619" s="55"/>
      <c r="D619" s="55"/>
      <c r="E619" s="55"/>
      <c r="F619" s="55"/>
      <c r="G619" s="55"/>
      <c r="H619" s="399"/>
      <c r="I619" s="55"/>
      <c r="J619" s="55"/>
      <c r="K619" s="55"/>
      <c r="L619" s="399"/>
      <c r="M619" s="399"/>
      <c r="N619" s="55"/>
      <c r="O619" s="55"/>
      <c r="P619" s="55"/>
      <c r="Q619" s="399"/>
      <c r="R619" s="399"/>
      <c r="S619" s="55"/>
      <c r="T619" s="55"/>
      <c r="U619" s="55"/>
      <c r="V619" s="399"/>
      <c r="W619" s="399"/>
      <c r="X619" s="55"/>
      <c r="Y619" s="55"/>
      <c r="Z619" s="55"/>
      <c r="AA619" s="399"/>
      <c r="AB619" s="399"/>
      <c r="AC619" s="55"/>
      <c r="AD619" s="55"/>
      <c r="AE619" s="55"/>
      <c r="AF619" s="55"/>
      <c r="AG619" s="55"/>
      <c r="AH619" s="55"/>
      <c r="AI619" s="55"/>
      <c r="AJ619" s="55"/>
      <c r="AK619" s="55"/>
    </row>
    <row r="620" spans="2:37" ht="15.75" customHeight="1">
      <c r="B620" s="55"/>
      <c r="C620" s="55"/>
      <c r="D620" s="55"/>
      <c r="E620" s="55"/>
      <c r="F620" s="55"/>
      <c r="G620" s="55"/>
      <c r="H620" s="399"/>
      <c r="I620" s="55"/>
      <c r="J620" s="55"/>
      <c r="K620" s="55"/>
      <c r="L620" s="399"/>
      <c r="M620" s="399"/>
      <c r="N620" s="55"/>
      <c r="O620" s="55"/>
      <c r="P620" s="55"/>
      <c r="Q620" s="399"/>
      <c r="R620" s="399"/>
      <c r="S620" s="55"/>
      <c r="T620" s="55"/>
      <c r="U620" s="55"/>
      <c r="V620" s="399"/>
      <c r="W620" s="399"/>
      <c r="X620" s="55"/>
      <c r="Y620" s="55"/>
      <c r="Z620" s="55"/>
      <c r="AA620" s="399"/>
      <c r="AB620" s="399"/>
      <c r="AC620" s="55"/>
      <c r="AD620" s="55"/>
      <c r="AE620" s="55"/>
      <c r="AF620" s="55"/>
      <c r="AG620" s="55"/>
      <c r="AH620" s="55"/>
      <c r="AI620" s="55"/>
      <c r="AJ620" s="55"/>
      <c r="AK620" s="55"/>
    </row>
    <row r="621" spans="2:37" ht="15.75" customHeight="1">
      <c r="B621" s="55"/>
      <c r="C621" s="55"/>
      <c r="D621" s="55"/>
      <c r="E621" s="55"/>
      <c r="F621" s="55"/>
      <c r="G621" s="55"/>
      <c r="H621" s="399"/>
      <c r="I621" s="55"/>
      <c r="J621" s="55"/>
      <c r="K621" s="55"/>
      <c r="L621" s="399"/>
      <c r="M621" s="399"/>
      <c r="N621" s="55"/>
      <c r="O621" s="55"/>
      <c r="P621" s="55"/>
      <c r="Q621" s="399"/>
      <c r="R621" s="399"/>
      <c r="S621" s="55"/>
      <c r="T621" s="55"/>
      <c r="U621" s="55"/>
      <c r="V621" s="399"/>
      <c r="W621" s="399"/>
      <c r="X621" s="55"/>
      <c r="Y621" s="55"/>
      <c r="Z621" s="55"/>
      <c r="AA621" s="399"/>
      <c r="AB621" s="399"/>
      <c r="AC621" s="55"/>
      <c r="AD621" s="55"/>
      <c r="AE621" s="55"/>
      <c r="AF621" s="55"/>
      <c r="AG621" s="55"/>
      <c r="AH621" s="55"/>
      <c r="AI621" s="55"/>
      <c r="AJ621" s="55"/>
      <c r="AK621" s="55"/>
    </row>
    <row r="622" spans="2:37" ht="15.75" customHeight="1">
      <c r="B622" s="55"/>
      <c r="C622" s="55"/>
      <c r="D622" s="55"/>
      <c r="E622" s="55"/>
      <c r="F622" s="55"/>
      <c r="G622" s="55"/>
      <c r="H622" s="399"/>
      <c r="I622" s="55"/>
      <c r="J622" s="55"/>
      <c r="K622" s="55"/>
      <c r="L622" s="399"/>
      <c r="M622" s="399"/>
      <c r="N622" s="55"/>
      <c r="O622" s="55"/>
      <c r="P622" s="55"/>
      <c r="Q622" s="399"/>
      <c r="R622" s="399"/>
      <c r="S622" s="55"/>
      <c r="T622" s="55"/>
      <c r="U622" s="55"/>
      <c r="V622" s="399"/>
      <c r="W622" s="399"/>
      <c r="X622" s="55"/>
      <c r="Y622" s="55"/>
      <c r="Z622" s="55"/>
      <c r="AA622" s="399"/>
      <c r="AB622" s="399"/>
      <c r="AC622" s="55"/>
      <c r="AD622" s="55"/>
      <c r="AE622" s="55"/>
      <c r="AF622" s="55"/>
      <c r="AG622" s="55"/>
      <c r="AH622" s="55"/>
      <c r="AI622" s="55"/>
      <c r="AJ622" s="55"/>
      <c r="AK622" s="55"/>
    </row>
    <row r="623" spans="2:37" ht="15.75" customHeight="1">
      <c r="B623" s="55"/>
      <c r="C623" s="55"/>
      <c r="D623" s="55"/>
      <c r="E623" s="55"/>
      <c r="F623" s="55"/>
      <c r="G623" s="55"/>
      <c r="H623" s="399"/>
      <c r="I623" s="55"/>
      <c r="J623" s="55"/>
      <c r="K623" s="55"/>
      <c r="L623" s="399"/>
      <c r="M623" s="399"/>
      <c r="N623" s="55"/>
      <c r="O623" s="55"/>
      <c r="P623" s="55"/>
      <c r="Q623" s="399"/>
      <c r="R623" s="399"/>
      <c r="S623" s="55"/>
      <c r="T623" s="55"/>
      <c r="U623" s="55"/>
      <c r="V623" s="399"/>
      <c r="W623" s="399"/>
      <c r="X623" s="55"/>
      <c r="Y623" s="55"/>
      <c r="Z623" s="55"/>
      <c r="AA623" s="399"/>
      <c r="AB623" s="399"/>
      <c r="AC623" s="55"/>
      <c r="AD623" s="55"/>
      <c r="AE623" s="55"/>
      <c r="AF623" s="55"/>
      <c r="AG623" s="55"/>
      <c r="AH623" s="55"/>
      <c r="AI623" s="55"/>
      <c r="AJ623" s="55"/>
      <c r="AK623" s="55"/>
    </row>
    <row r="624" spans="2:37" ht="15.75" customHeight="1">
      <c r="B624" s="55"/>
      <c r="C624" s="55"/>
      <c r="D624" s="55"/>
      <c r="E624" s="55"/>
      <c r="F624" s="55"/>
      <c r="G624" s="55"/>
      <c r="H624" s="399"/>
      <c r="I624" s="55"/>
      <c r="J624" s="55"/>
      <c r="K624" s="55"/>
      <c r="L624" s="399"/>
      <c r="M624" s="399"/>
      <c r="N624" s="55"/>
      <c r="O624" s="55"/>
      <c r="P624" s="55"/>
      <c r="Q624" s="399"/>
      <c r="R624" s="399"/>
      <c r="S624" s="55"/>
      <c r="T624" s="55"/>
      <c r="U624" s="55"/>
      <c r="V624" s="399"/>
      <c r="W624" s="399"/>
      <c r="X624" s="55"/>
      <c r="Y624" s="55"/>
      <c r="Z624" s="55"/>
      <c r="AA624" s="399"/>
      <c r="AB624" s="399"/>
      <c r="AC624" s="55"/>
      <c r="AD624" s="55"/>
      <c r="AE624" s="55"/>
      <c r="AF624" s="55"/>
      <c r="AG624" s="55"/>
      <c r="AH624" s="55"/>
      <c r="AI624" s="55"/>
      <c r="AJ624" s="55"/>
      <c r="AK624" s="55"/>
    </row>
    <row r="625" spans="2:37" ht="15.75" customHeight="1">
      <c r="B625" s="55"/>
      <c r="C625" s="55"/>
      <c r="D625" s="55"/>
      <c r="E625" s="55"/>
      <c r="F625" s="55"/>
      <c r="G625" s="55"/>
      <c r="H625" s="399"/>
      <c r="I625" s="55"/>
      <c r="J625" s="55"/>
      <c r="K625" s="55"/>
      <c r="L625" s="399"/>
      <c r="M625" s="399"/>
      <c r="N625" s="55"/>
      <c r="O625" s="55"/>
      <c r="P625" s="55"/>
      <c r="Q625" s="399"/>
      <c r="R625" s="399"/>
      <c r="S625" s="55"/>
      <c r="T625" s="55"/>
      <c r="U625" s="55"/>
      <c r="V625" s="399"/>
      <c r="W625" s="399"/>
      <c r="X625" s="55"/>
      <c r="Y625" s="55"/>
      <c r="Z625" s="55"/>
      <c r="AA625" s="399"/>
      <c r="AB625" s="399"/>
      <c r="AC625" s="55"/>
      <c r="AD625" s="55"/>
      <c r="AE625" s="55"/>
      <c r="AF625" s="55"/>
      <c r="AG625" s="55"/>
      <c r="AH625" s="55"/>
      <c r="AI625" s="55"/>
      <c r="AJ625" s="55"/>
      <c r="AK625" s="55"/>
    </row>
    <row r="626" spans="2:37" ht="15.75" customHeight="1">
      <c r="B626" s="55"/>
      <c r="C626" s="55"/>
      <c r="D626" s="55"/>
      <c r="E626" s="55"/>
      <c r="F626" s="55"/>
      <c r="G626" s="55"/>
      <c r="H626" s="399"/>
      <c r="I626" s="55"/>
      <c r="J626" s="55"/>
      <c r="K626" s="55"/>
      <c r="L626" s="399"/>
      <c r="M626" s="399"/>
      <c r="N626" s="55"/>
      <c r="O626" s="55"/>
      <c r="P626" s="55"/>
      <c r="Q626" s="399"/>
      <c r="R626" s="399"/>
      <c r="S626" s="55"/>
      <c r="T626" s="55"/>
      <c r="U626" s="55"/>
      <c r="V626" s="399"/>
      <c r="W626" s="399"/>
      <c r="X626" s="55"/>
      <c r="Y626" s="55"/>
      <c r="Z626" s="55"/>
      <c r="AA626" s="399"/>
      <c r="AB626" s="399"/>
      <c r="AC626" s="55"/>
      <c r="AD626" s="55"/>
      <c r="AE626" s="55"/>
      <c r="AF626" s="55"/>
      <c r="AG626" s="55"/>
      <c r="AH626" s="55"/>
      <c r="AI626" s="55"/>
      <c r="AJ626" s="55"/>
      <c r="AK626" s="55"/>
    </row>
    <row r="627" spans="2:37" ht="15.75" customHeight="1">
      <c r="B627" s="55"/>
      <c r="C627" s="55"/>
      <c r="D627" s="55"/>
      <c r="E627" s="55"/>
      <c r="F627" s="55"/>
      <c r="G627" s="55"/>
      <c r="H627" s="399"/>
      <c r="I627" s="55"/>
      <c r="J627" s="55"/>
      <c r="K627" s="55"/>
      <c r="L627" s="399"/>
      <c r="M627" s="399"/>
      <c r="N627" s="55"/>
      <c r="O627" s="55"/>
      <c r="P627" s="55"/>
      <c r="Q627" s="399"/>
      <c r="R627" s="399"/>
      <c r="S627" s="55"/>
      <c r="T627" s="55"/>
      <c r="U627" s="55"/>
      <c r="V627" s="399"/>
      <c r="W627" s="399"/>
      <c r="X627" s="55"/>
      <c r="Y627" s="55"/>
      <c r="Z627" s="55"/>
      <c r="AA627" s="399"/>
      <c r="AB627" s="399"/>
      <c r="AC627" s="55"/>
      <c r="AD627" s="55"/>
      <c r="AE627" s="55"/>
      <c r="AF627" s="55"/>
      <c r="AG627" s="55"/>
      <c r="AH627" s="55"/>
      <c r="AI627" s="55"/>
      <c r="AJ627" s="55"/>
      <c r="AK627" s="55"/>
    </row>
    <row r="628" spans="2:37" ht="15.75" customHeight="1">
      <c r="B628" s="55"/>
      <c r="C628" s="55"/>
      <c r="D628" s="55"/>
      <c r="E628" s="55"/>
      <c r="F628" s="55"/>
      <c r="G628" s="55"/>
      <c r="H628" s="399"/>
      <c r="I628" s="55"/>
      <c r="J628" s="55"/>
      <c r="K628" s="55"/>
      <c r="L628" s="399"/>
      <c r="M628" s="399"/>
      <c r="N628" s="55"/>
      <c r="O628" s="55"/>
      <c r="P628" s="55"/>
      <c r="Q628" s="399"/>
      <c r="R628" s="399"/>
      <c r="S628" s="55"/>
      <c r="T628" s="55"/>
      <c r="U628" s="55"/>
      <c r="V628" s="399"/>
      <c r="W628" s="399"/>
      <c r="X628" s="55"/>
      <c r="Y628" s="55"/>
      <c r="Z628" s="55"/>
      <c r="AA628" s="399"/>
      <c r="AB628" s="399"/>
      <c r="AC628" s="55"/>
      <c r="AD628" s="55"/>
      <c r="AE628" s="55"/>
      <c r="AF628" s="55"/>
      <c r="AG628" s="55"/>
      <c r="AH628" s="55"/>
      <c r="AI628" s="55"/>
      <c r="AJ628" s="55"/>
      <c r="AK628" s="55"/>
    </row>
    <row r="629" spans="2:37" ht="15.75" customHeight="1">
      <c r="B629" s="55"/>
      <c r="C629" s="55"/>
      <c r="D629" s="55"/>
      <c r="E629" s="55"/>
      <c r="F629" s="55"/>
      <c r="G629" s="55"/>
      <c r="H629" s="399"/>
      <c r="I629" s="55"/>
      <c r="J629" s="55"/>
      <c r="K629" s="55"/>
      <c r="L629" s="399"/>
      <c r="M629" s="399"/>
      <c r="N629" s="55"/>
      <c r="O629" s="55"/>
      <c r="P629" s="55"/>
      <c r="Q629" s="399"/>
      <c r="R629" s="399"/>
      <c r="S629" s="55"/>
      <c r="T629" s="55"/>
      <c r="U629" s="55"/>
      <c r="V629" s="399"/>
      <c r="W629" s="399"/>
      <c r="X629" s="55"/>
      <c r="Y629" s="55"/>
      <c r="Z629" s="55"/>
      <c r="AA629" s="399"/>
      <c r="AB629" s="399"/>
      <c r="AC629" s="55"/>
      <c r="AD629" s="55"/>
      <c r="AE629" s="55"/>
      <c r="AF629" s="55"/>
      <c r="AG629" s="55"/>
      <c r="AH629" s="55"/>
      <c r="AI629" s="55"/>
      <c r="AJ629" s="55"/>
      <c r="AK629" s="55"/>
    </row>
    <row r="630" spans="2:37" ht="15.75" customHeight="1">
      <c r="B630" s="55"/>
      <c r="C630" s="55"/>
      <c r="D630" s="55"/>
      <c r="E630" s="55"/>
      <c r="F630" s="55"/>
      <c r="G630" s="55"/>
      <c r="H630" s="399"/>
      <c r="I630" s="55"/>
      <c r="J630" s="55"/>
      <c r="K630" s="55"/>
      <c r="L630" s="399"/>
      <c r="M630" s="399"/>
      <c r="N630" s="55"/>
      <c r="O630" s="55"/>
      <c r="P630" s="55"/>
      <c r="Q630" s="399"/>
      <c r="R630" s="399"/>
      <c r="S630" s="55"/>
      <c r="T630" s="55"/>
      <c r="U630" s="55"/>
      <c r="V630" s="399"/>
      <c r="W630" s="399"/>
      <c r="X630" s="55"/>
      <c r="Y630" s="55"/>
      <c r="Z630" s="55"/>
      <c r="AA630" s="399"/>
      <c r="AB630" s="399"/>
      <c r="AC630" s="55"/>
      <c r="AD630" s="55"/>
      <c r="AE630" s="55"/>
      <c r="AF630" s="55"/>
      <c r="AG630" s="55"/>
      <c r="AH630" s="55"/>
      <c r="AI630" s="55"/>
      <c r="AJ630" s="55"/>
      <c r="AK630" s="55"/>
    </row>
    <row r="631" spans="2:37" ht="15.75" customHeight="1">
      <c r="B631" s="55"/>
      <c r="C631" s="55"/>
      <c r="D631" s="55"/>
      <c r="E631" s="55"/>
      <c r="F631" s="55"/>
      <c r="G631" s="55"/>
      <c r="H631" s="399"/>
      <c r="I631" s="55"/>
      <c r="J631" s="55"/>
      <c r="K631" s="55"/>
      <c r="L631" s="399"/>
      <c r="M631" s="399"/>
      <c r="N631" s="55"/>
      <c r="O631" s="55"/>
      <c r="P631" s="55"/>
      <c r="Q631" s="399"/>
      <c r="R631" s="399"/>
      <c r="S631" s="55"/>
      <c r="T631" s="55"/>
      <c r="U631" s="55"/>
      <c r="V631" s="399"/>
      <c r="W631" s="399"/>
      <c r="X631" s="55"/>
      <c r="Y631" s="55"/>
      <c r="Z631" s="55"/>
      <c r="AA631" s="399"/>
      <c r="AB631" s="399"/>
      <c r="AC631" s="55"/>
      <c r="AD631" s="55"/>
      <c r="AE631" s="55"/>
      <c r="AF631" s="55"/>
      <c r="AG631" s="55"/>
      <c r="AH631" s="55"/>
      <c r="AI631" s="55"/>
      <c r="AJ631" s="55"/>
      <c r="AK631" s="55"/>
    </row>
    <row r="632" spans="2:37" ht="15.75" customHeight="1">
      <c r="B632" s="55"/>
      <c r="C632" s="55"/>
      <c r="D632" s="55"/>
      <c r="E632" s="55"/>
      <c r="F632" s="55"/>
      <c r="G632" s="55"/>
      <c r="H632" s="399"/>
      <c r="I632" s="55"/>
      <c r="J632" s="55"/>
      <c r="K632" s="55"/>
      <c r="L632" s="399"/>
      <c r="M632" s="399"/>
      <c r="N632" s="55"/>
      <c r="O632" s="55"/>
      <c r="P632" s="55"/>
      <c r="Q632" s="399"/>
      <c r="R632" s="399"/>
      <c r="S632" s="55"/>
      <c r="T632" s="55"/>
      <c r="U632" s="55"/>
      <c r="V632" s="399"/>
      <c r="W632" s="399"/>
      <c r="X632" s="55"/>
      <c r="Y632" s="55"/>
      <c r="Z632" s="55"/>
      <c r="AA632" s="399"/>
      <c r="AB632" s="399"/>
      <c r="AC632" s="55"/>
      <c r="AD632" s="55"/>
      <c r="AE632" s="55"/>
      <c r="AF632" s="55"/>
      <c r="AG632" s="55"/>
      <c r="AH632" s="55"/>
      <c r="AI632" s="55"/>
      <c r="AJ632" s="55"/>
      <c r="AK632" s="55"/>
    </row>
    <row r="633" spans="2:37" ht="15.75" customHeight="1">
      <c r="B633" s="55"/>
      <c r="C633" s="55"/>
      <c r="D633" s="55"/>
      <c r="E633" s="55"/>
      <c r="F633" s="55"/>
      <c r="G633" s="55"/>
      <c r="H633" s="399"/>
      <c r="I633" s="55"/>
      <c r="J633" s="55"/>
      <c r="K633" s="55"/>
      <c r="L633" s="399"/>
      <c r="M633" s="399"/>
      <c r="N633" s="55"/>
      <c r="O633" s="55"/>
      <c r="P633" s="55"/>
      <c r="Q633" s="399"/>
      <c r="R633" s="399"/>
      <c r="S633" s="55"/>
      <c r="T633" s="55"/>
      <c r="U633" s="55"/>
      <c r="V633" s="399"/>
      <c r="W633" s="399"/>
      <c r="X633" s="55"/>
      <c r="Y633" s="55"/>
      <c r="Z633" s="55"/>
      <c r="AA633" s="399"/>
      <c r="AB633" s="399"/>
      <c r="AC633" s="55"/>
      <c r="AD633" s="55"/>
      <c r="AE633" s="55"/>
      <c r="AF633" s="55"/>
      <c r="AG633" s="55"/>
      <c r="AH633" s="55"/>
      <c r="AI633" s="55"/>
      <c r="AJ633" s="55"/>
      <c r="AK633" s="55"/>
    </row>
    <row r="634" spans="2:37" ht="15.75" customHeight="1">
      <c r="B634" s="55"/>
      <c r="C634" s="55"/>
      <c r="D634" s="55"/>
      <c r="E634" s="55"/>
      <c r="F634" s="55"/>
      <c r="G634" s="55"/>
      <c r="H634" s="399"/>
      <c r="I634" s="55"/>
      <c r="J634" s="55"/>
      <c r="K634" s="55"/>
      <c r="L634" s="399"/>
      <c r="M634" s="399"/>
      <c r="N634" s="55"/>
      <c r="O634" s="55"/>
      <c r="P634" s="55"/>
      <c r="Q634" s="399"/>
      <c r="R634" s="399"/>
      <c r="S634" s="55"/>
      <c r="T634" s="55"/>
      <c r="U634" s="55"/>
      <c r="V634" s="399"/>
      <c r="W634" s="399"/>
      <c r="X634" s="55"/>
      <c r="Y634" s="55"/>
      <c r="Z634" s="55"/>
      <c r="AA634" s="399"/>
      <c r="AB634" s="399"/>
      <c r="AC634" s="55"/>
      <c r="AD634" s="55"/>
      <c r="AE634" s="55"/>
      <c r="AF634" s="55"/>
      <c r="AG634" s="55"/>
      <c r="AH634" s="55"/>
      <c r="AI634" s="55"/>
      <c r="AJ634" s="55"/>
      <c r="AK634" s="55"/>
    </row>
    <row r="635" spans="2:37" ht="15.75" customHeight="1">
      <c r="B635" s="55"/>
      <c r="C635" s="55"/>
      <c r="D635" s="55"/>
      <c r="E635" s="55"/>
      <c r="F635" s="55"/>
      <c r="G635" s="55"/>
      <c r="H635" s="399"/>
      <c r="I635" s="55"/>
      <c r="J635" s="55"/>
      <c r="K635" s="55"/>
      <c r="L635" s="399"/>
      <c r="M635" s="399"/>
      <c r="N635" s="55"/>
      <c r="O635" s="55"/>
      <c r="P635" s="55"/>
      <c r="Q635" s="399"/>
      <c r="R635" s="399"/>
      <c r="S635" s="55"/>
      <c r="T635" s="55"/>
      <c r="U635" s="55"/>
      <c r="V635" s="399"/>
      <c r="W635" s="399"/>
      <c r="X635" s="55"/>
      <c r="Y635" s="55"/>
      <c r="Z635" s="55"/>
      <c r="AA635" s="399"/>
      <c r="AB635" s="399"/>
      <c r="AC635" s="55"/>
      <c r="AD635" s="55"/>
      <c r="AE635" s="55"/>
      <c r="AF635" s="55"/>
      <c r="AG635" s="55"/>
      <c r="AH635" s="55"/>
      <c r="AI635" s="55"/>
      <c r="AJ635" s="55"/>
      <c r="AK635" s="55"/>
    </row>
    <row r="636" spans="2:37" ht="15.75" customHeight="1">
      <c r="B636" s="55"/>
      <c r="C636" s="55"/>
      <c r="D636" s="55"/>
      <c r="E636" s="55"/>
      <c r="F636" s="55"/>
      <c r="G636" s="55"/>
      <c r="H636" s="399"/>
      <c r="I636" s="55"/>
      <c r="J636" s="55"/>
      <c r="K636" s="55"/>
      <c r="L636" s="399"/>
      <c r="M636" s="399"/>
      <c r="N636" s="55"/>
      <c r="O636" s="55"/>
      <c r="P636" s="55"/>
      <c r="Q636" s="399"/>
      <c r="R636" s="399"/>
      <c r="S636" s="55"/>
      <c r="T636" s="55"/>
      <c r="U636" s="55"/>
      <c r="V636" s="399"/>
      <c r="W636" s="399"/>
      <c r="X636" s="55"/>
      <c r="Y636" s="55"/>
      <c r="Z636" s="55"/>
      <c r="AA636" s="399"/>
      <c r="AB636" s="399"/>
      <c r="AC636" s="55"/>
      <c r="AD636" s="55"/>
      <c r="AE636" s="55"/>
      <c r="AF636" s="55"/>
      <c r="AG636" s="55"/>
      <c r="AH636" s="55"/>
      <c r="AI636" s="55"/>
      <c r="AJ636" s="55"/>
      <c r="AK636" s="55"/>
    </row>
    <row r="637" spans="2:37" ht="15.75" customHeight="1">
      <c r="B637" s="55"/>
      <c r="C637" s="55"/>
      <c r="D637" s="55"/>
      <c r="E637" s="55"/>
      <c r="F637" s="55"/>
      <c r="G637" s="55"/>
      <c r="H637" s="399"/>
      <c r="I637" s="55"/>
      <c r="J637" s="55"/>
      <c r="K637" s="55"/>
      <c r="L637" s="399"/>
      <c r="M637" s="399"/>
      <c r="N637" s="55"/>
      <c r="O637" s="55"/>
      <c r="P637" s="55"/>
      <c r="Q637" s="399"/>
      <c r="R637" s="399"/>
      <c r="S637" s="55"/>
      <c r="T637" s="55"/>
      <c r="U637" s="55"/>
      <c r="V637" s="399"/>
      <c r="W637" s="399"/>
      <c r="X637" s="55"/>
      <c r="Y637" s="55"/>
      <c r="Z637" s="55"/>
      <c r="AA637" s="399"/>
      <c r="AB637" s="399"/>
      <c r="AC637" s="55"/>
      <c r="AD637" s="55"/>
      <c r="AE637" s="55"/>
      <c r="AF637" s="55"/>
      <c r="AG637" s="55"/>
      <c r="AH637" s="55"/>
      <c r="AI637" s="55"/>
      <c r="AJ637" s="55"/>
      <c r="AK637" s="55"/>
    </row>
    <row r="638" spans="2:37" ht="15.75" customHeight="1">
      <c r="B638" s="55"/>
      <c r="C638" s="55"/>
      <c r="D638" s="55"/>
      <c r="E638" s="55"/>
      <c r="F638" s="55"/>
      <c r="G638" s="55"/>
      <c r="H638" s="399"/>
      <c r="I638" s="55"/>
      <c r="J638" s="55"/>
      <c r="K638" s="55"/>
      <c r="L638" s="399"/>
      <c r="M638" s="399"/>
      <c r="N638" s="55"/>
      <c r="O638" s="55"/>
      <c r="P638" s="55"/>
      <c r="Q638" s="399"/>
      <c r="R638" s="399"/>
      <c r="S638" s="55"/>
      <c r="T638" s="55"/>
      <c r="U638" s="55"/>
      <c r="V638" s="399"/>
      <c r="W638" s="399"/>
      <c r="X638" s="55"/>
      <c r="Y638" s="55"/>
      <c r="Z638" s="55"/>
      <c r="AA638" s="399"/>
      <c r="AB638" s="399"/>
      <c r="AC638" s="55"/>
      <c r="AD638" s="55"/>
      <c r="AE638" s="55"/>
      <c r="AF638" s="55"/>
      <c r="AG638" s="55"/>
      <c r="AH638" s="55"/>
      <c r="AI638" s="55"/>
      <c r="AJ638" s="55"/>
      <c r="AK638" s="55"/>
    </row>
    <row r="639" spans="2:37" ht="15.75" customHeight="1">
      <c r="B639" s="55"/>
      <c r="C639" s="55"/>
      <c r="D639" s="55"/>
      <c r="E639" s="55"/>
      <c r="F639" s="55"/>
      <c r="G639" s="55"/>
      <c r="H639" s="399"/>
      <c r="I639" s="55"/>
      <c r="J639" s="55"/>
      <c r="K639" s="55"/>
      <c r="L639" s="399"/>
      <c r="M639" s="399"/>
      <c r="N639" s="55"/>
      <c r="O639" s="55"/>
      <c r="P639" s="55"/>
      <c r="Q639" s="399"/>
      <c r="R639" s="399"/>
      <c r="S639" s="55"/>
      <c r="T639" s="55"/>
      <c r="U639" s="55"/>
      <c r="V639" s="399"/>
      <c r="W639" s="399"/>
      <c r="X639" s="55"/>
      <c r="Y639" s="55"/>
      <c r="Z639" s="55"/>
      <c r="AA639" s="399"/>
      <c r="AB639" s="399"/>
      <c r="AC639" s="55"/>
      <c r="AD639" s="55"/>
      <c r="AE639" s="55"/>
      <c r="AF639" s="55"/>
      <c r="AG639" s="55"/>
      <c r="AH639" s="55"/>
      <c r="AI639" s="55"/>
      <c r="AJ639" s="55"/>
      <c r="AK639" s="55"/>
    </row>
    <row r="640" spans="2:37" ht="15.75" customHeight="1">
      <c r="B640" s="55"/>
      <c r="C640" s="55"/>
      <c r="D640" s="55"/>
      <c r="E640" s="55"/>
      <c r="F640" s="55"/>
      <c r="G640" s="55"/>
      <c r="H640" s="399"/>
      <c r="I640" s="55"/>
      <c r="J640" s="55"/>
      <c r="K640" s="55"/>
      <c r="L640" s="399"/>
      <c r="M640" s="399"/>
      <c r="N640" s="55"/>
      <c r="O640" s="55"/>
      <c r="P640" s="55"/>
      <c r="Q640" s="399"/>
      <c r="R640" s="399"/>
      <c r="S640" s="55"/>
      <c r="T640" s="55"/>
      <c r="U640" s="55"/>
      <c r="V640" s="399"/>
      <c r="W640" s="399"/>
      <c r="X640" s="55"/>
      <c r="Y640" s="55"/>
      <c r="Z640" s="55"/>
      <c r="AA640" s="399"/>
      <c r="AB640" s="399"/>
      <c r="AC640" s="55"/>
      <c r="AD640" s="55"/>
      <c r="AE640" s="55"/>
      <c r="AF640" s="55"/>
      <c r="AG640" s="55"/>
      <c r="AH640" s="55"/>
      <c r="AI640" s="55"/>
      <c r="AJ640" s="55"/>
      <c r="AK640" s="55"/>
    </row>
    <row r="641" spans="2:37" ht="15.75" customHeight="1">
      <c r="B641" s="55"/>
      <c r="C641" s="55"/>
      <c r="D641" s="55"/>
      <c r="E641" s="55"/>
      <c r="F641" s="55"/>
      <c r="G641" s="55"/>
      <c r="H641" s="399"/>
      <c r="I641" s="55"/>
      <c r="J641" s="55"/>
      <c r="K641" s="55"/>
      <c r="L641" s="399"/>
      <c r="M641" s="399"/>
      <c r="N641" s="55"/>
      <c r="O641" s="55"/>
      <c r="P641" s="55"/>
      <c r="Q641" s="399"/>
      <c r="R641" s="399"/>
      <c r="S641" s="55"/>
      <c r="T641" s="55"/>
      <c r="U641" s="55"/>
      <c r="V641" s="399"/>
      <c r="W641" s="399"/>
      <c r="X641" s="55"/>
      <c r="Y641" s="55"/>
      <c r="Z641" s="55"/>
      <c r="AA641" s="399"/>
      <c r="AB641" s="399"/>
      <c r="AC641" s="55"/>
      <c r="AD641" s="55"/>
      <c r="AE641" s="55"/>
      <c r="AF641" s="55"/>
      <c r="AG641" s="55"/>
      <c r="AH641" s="55"/>
      <c r="AI641" s="55"/>
      <c r="AJ641" s="55"/>
      <c r="AK641" s="55"/>
    </row>
    <row r="642" spans="2:37" ht="15.75" customHeight="1">
      <c r="B642" s="55"/>
      <c r="C642" s="55"/>
      <c r="D642" s="55"/>
      <c r="E642" s="55"/>
      <c r="F642" s="55"/>
      <c r="G642" s="55"/>
      <c r="H642" s="399"/>
      <c r="I642" s="55"/>
      <c r="J642" s="55"/>
      <c r="K642" s="55"/>
      <c r="L642" s="399"/>
      <c r="M642" s="399"/>
      <c r="N642" s="55"/>
      <c r="O642" s="55"/>
      <c r="P642" s="55"/>
      <c r="Q642" s="399"/>
      <c r="R642" s="399"/>
      <c r="S642" s="55"/>
      <c r="T642" s="55"/>
      <c r="U642" s="55"/>
      <c r="V642" s="399"/>
      <c r="W642" s="399"/>
      <c r="X642" s="55"/>
      <c r="Y642" s="55"/>
      <c r="Z642" s="55"/>
      <c r="AA642" s="399"/>
      <c r="AB642" s="399"/>
      <c r="AC642" s="55"/>
      <c r="AD642" s="55"/>
      <c r="AE642" s="55"/>
      <c r="AF642" s="55"/>
      <c r="AG642" s="55"/>
      <c r="AH642" s="55"/>
      <c r="AI642" s="55"/>
      <c r="AJ642" s="55"/>
      <c r="AK642" s="55"/>
    </row>
    <row r="643" spans="2:37" ht="15.75" customHeight="1">
      <c r="B643" s="55"/>
      <c r="C643" s="55"/>
      <c r="D643" s="55"/>
      <c r="E643" s="55"/>
      <c r="F643" s="55"/>
      <c r="G643" s="55"/>
      <c r="H643" s="399"/>
      <c r="I643" s="55"/>
      <c r="J643" s="55"/>
      <c r="K643" s="55"/>
      <c r="L643" s="399"/>
      <c r="M643" s="399"/>
      <c r="N643" s="55"/>
      <c r="O643" s="55"/>
      <c r="P643" s="55"/>
      <c r="Q643" s="399"/>
      <c r="R643" s="399"/>
      <c r="S643" s="55"/>
      <c r="T643" s="55"/>
      <c r="U643" s="55"/>
      <c r="V643" s="399"/>
      <c r="W643" s="399"/>
      <c r="X643" s="55"/>
      <c r="Y643" s="55"/>
      <c r="Z643" s="55"/>
      <c r="AA643" s="399"/>
      <c r="AB643" s="399"/>
      <c r="AC643" s="55"/>
      <c r="AD643" s="55"/>
      <c r="AE643" s="55"/>
      <c r="AF643" s="55"/>
      <c r="AG643" s="55"/>
      <c r="AH643" s="55"/>
      <c r="AI643" s="55"/>
      <c r="AJ643" s="55"/>
      <c r="AK643" s="55"/>
    </row>
    <row r="644" spans="2:37" ht="15.75" customHeight="1">
      <c r="B644" s="55"/>
      <c r="C644" s="55"/>
      <c r="D644" s="55"/>
      <c r="E644" s="55"/>
      <c r="F644" s="55"/>
      <c r="G644" s="55"/>
      <c r="H644" s="399"/>
      <c r="I644" s="55"/>
      <c r="J644" s="55"/>
      <c r="K644" s="55"/>
      <c r="L644" s="399"/>
      <c r="M644" s="399"/>
      <c r="N644" s="55"/>
      <c r="O644" s="55"/>
      <c r="P644" s="55"/>
      <c r="Q644" s="399"/>
      <c r="R644" s="399"/>
      <c r="S644" s="55"/>
      <c r="T644" s="55"/>
      <c r="U644" s="55"/>
      <c r="V644" s="399"/>
      <c r="W644" s="399"/>
      <c r="X644" s="55"/>
      <c r="Y644" s="55"/>
      <c r="Z644" s="55"/>
      <c r="AA644" s="399"/>
      <c r="AB644" s="399"/>
      <c r="AC644" s="55"/>
      <c r="AD644" s="55"/>
      <c r="AE644" s="55"/>
      <c r="AF644" s="55"/>
      <c r="AG644" s="55"/>
      <c r="AH644" s="55"/>
      <c r="AI644" s="55"/>
      <c r="AJ644" s="55"/>
      <c r="AK644" s="55"/>
    </row>
    <row r="645" spans="2:37" ht="15.75" customHeight="1">
      <c r="B645" s="55"/>
      <c r="C645" s="55"/>
      <c r="D645" s="55"/>
      <c r="E645" s="55"/>
      <c r="F645" s="55"/>
      <c r="G645" s="55"/>
      <c r="H645" s="399"/>
      <c r="I645" s="55"/>
      <c r="J645" s="55"/>
      <c r="K645" s="55"/>
      <c r="L645" s="399"/>
      <c r="M645" s="399"/>
      <c r="N645" s="55"/>
      <c r="O645" s="55"/>
      <c r="P645" s="55"/>
      <c r="Q645" s="399"/>
      <c r="R645" s="399"/>
      <c r="S645" s="55"/>
      <c r="T645" s="55"/>
      <c r="U645" s="55"/>
      <c r="V645" s="399"/>
      <c r="W645" s="399"/>
      <c r="X645" s="55"/>
      <c r="Y645" s="55"/>
      <c r="Z645" s="55"/>
      <c r="AA645" s="399"/>
      <c r="AB645" s="399"/>
      <c r="AC645" s="55"/>
      <c r="AD645" s="55"/>
      <c r="AE645" s="55"/>
      <c r="AF645" s="55"/>
      <c r="AG645" s="55"/>
      <c r="AH645" s="55"/>
      <c r="AI645" s="55"/>
      <c r="AJ645" s="55"/>
      <c r="AK645" s="55"/>
    </row>
    <row r="646" spans="2:37" ht="15.75" customHeight="1">
      <c r="B646" s="55"/>
      <c r="C646" s="55"/>
      <c r="D646" s="55"/>
      <c r="E646" s="55"/>
      <c r="F646" s="55"/>
      <c r="G646" s="55"/>
      <c r="H646" s="399"/>
      <c r="I646" s="55"/>
      <c r="J646" s="55"/>
      <c r="K646" s="55"/>
      <c r="L646" s="399"/>
      <c r="M646" s="399"/>
      <c r="N646" s="55"/>
      <c r="O646" s="55"/>
      <c r="P646" s="55"/>
      <c r="Q646" s="399"/>
      <c r="R646" s="399"/>
      <c r="S646" s="55"/>
      <c r="T646" s="55"/>
      <c r="U646" s="55"/>
      <c r="V646" s="399"/>
      <c r="W646" s="399"/>
      <c r="X646" s="55"/>
      <c r="Y646" s="55"/>
      <c r="Z646" s="55"/>
      <c r="AA646" s="399"/>
      <c r="AB646" s="399"/>
      <c r="AC646" s="55"/>
      <c r="AD646" s="55"/>
      <c r="AE646" s="55"/>
      <c r="AF646" s="55"/>
      <c r="AG646" s="55"/>
      <c r="AH646" s="55"/>
      <c r="AI646" s="55"/>
      <c r="AJ646" s="55"/>
      <c r="AK646" s="55"/>
    </row>
    <row r="647" spans="2:37" ht="15.75" customHeight="1">
      <c r="B647" s="55"/>
      <c r="C647" s="55"/>
      <c r="D647" s="55"/>
      <c r="E647" s="55"/>
      <c r="F647" s="55"/>
      <c r="G647" s="55"/>
      <c r="H647" s="399"/>
      <c r="I647" s="55"/>
      <c r="J647" s="55"/>
      <c r="K647" s="55"/>
      <c r="L647" s="399"/>
      <c r="M647" s="399"/>
      <c r="N647" s="55"/>
      <c r="O647" s="55"/>
      <c r="P647" s="55"/>
      <c r="Q647" s="399"/>
      <c r="R647" s="399"/>
      <c r="S647" s="55"/>
      <c r="T647" s="55"/>
      <c r="U647" s="55"/>
      <c r="V647" s="399"/>
      <c r="W647" s="399"/>
      <c r="X647" s="55"/>
      <c r="Y647" s="55"/>
      <c r="Z647" s="55"/>
      <c r="AA647" s="399"/>
      <c r="AB647" s="399"/>
      <c r="AC647" s="55"/>
      <c r="AD647" s="55"/>
      <c r="AE647" s="55"/>
      <c r="AF647" s="55"/>
      <c r="AG647" s="55"/>
      <c r="AH647" s="55"/>
      <c r="AI647" s="55"/>
      <c r="AJ647" s="55"/>
      <c r="AK647" s="55"/>
    </row>
    <row r="648" spans="2:37" ht="15.75" customHeight="1">
      <c r="B648" s="55"/>
      <c r="C648" s="55"/>
      <c r="D648" s="55"/>
      <c r="E648" s="55"/>
      <c r="F648" s="55"/>
      <c r="G648" s="55"/>
      <c r="H648" s="399"/>
      <c r="I648" s="55"/>
      <c r="J648" s="55"/>
      <c r="K648" s="55"/>
      <c r="L648" s="399"/>
      <c r="M648" s="399"/>
      <c r="N648" s="55"/>
      <c r="O648" s="55"/>
      <c r="P648" s="55"/>
      <c r="Q648" s="399"/>
      <c r="R648" s="399"/>
      <c r="S648" s="55"/>
      <c r="T648" s="55"/>
      <c r="U648" s="55"/>
      <c r="V648" s="399"/>
      <c r="W648" s="399"/>
      <c r="X648" s="55"/>
      <c r="Y648" s="55"/>
      <c r="Z648" s="55"/>
      <c r="AA648" s="399"/>
      <c r="AB648" s="399"/>
      <c r="AC648" s="55"/>
      <c r="AD648" s="55"/>
      <c r="AE648" s="55"/>
      <c r="AF648" s="55"/>
      <c r="AG648" s="55"/>
      <c r="AH648" s="55"/>
      <c r="AI648" s="55"/>
      <c r="AJ648" s="55"/>
      <c r="AK648" s="55"/>
    </row>
    <row r="649" spans="2:37" ht="15.75" customHeight="1">
      <c r="B649" s="55"/>
      <c r="C649" s="55"/>
      <c r="D649" s="55"/>
      <c r="E649" s="55"/>
      <c r="F649" s="55"/>
      <c r="G649" s="55"/>
      <c r="H649" s="399"/>
      <c r="I649" s="55"/>
      <c r="J649" s="55"/>
      <c r="K649" s="55"/>
      <c r="L649" s="399"/>
      <c r="M649" s="399"/>
      <c r="N649" s="55"/>
      <c r="O649" s="55"/>
      <c r="P649" s="55"/>
      <c r="Q649" s="399"/>
      <c r="R649" s="399"/>
      <c r="S649" s="55"/>
      <c r="T649" s="55"/>
      <c r="U649" s="55"/>
      <c r="V649" s="399"/>
      <c r="W649" s="399"/>
      <c r="X649" s="55"/>
      <c r="Y649" s="55"/>
      <c r="Z649" s="55"/>
      <c r="AA649" s="399"/>
      <c r="AB649" s="399"/>
      <c r="AC649" s="55"/>
      <c r="AD649" s="55"/>
      <c r="AE649" s="55"/>
      <c r="AF649" s="55"/>
      <c r="AG649" s="55"/>
      <c r="AH649" s="55"/>
      <c r="AI649" s="55"/>
      <c r="AJ649" s="55"/>
      <c r="AK649" s="55"/>
    </row>
    <row r="650" spans="2:37" ht="15.75" customHeight="1">
      <c r="B650" s="55"/>
      <c r="C650" s="55"/>
      <c r="D650" s="55"/>
      <c r="E650" s="55"/>
      <c r="F650" s="55"/>
      <c r="G650" s="55"/>
      <c r="H650" s="399"/>
      <c r="I650" s="55"/>
      <c r="J650" s="55"/>
      <c r="K650" s="55"/>
      <c r="L650" s="399"/>
      <c r="M650" s="399"/>
      <c r="N650" s="55"/>
      <c r="O650" s="55"/>
      <c r="P650" s="55"/>
      <c r="Q650" s="399"/>
      <c r="R650" s="399"/>
      <c r="S650" s="55"/>
      <c r="T650" s="55"/>
      <c r="U650" s="55"/>
      <c r="V650" s="399"/>
      <c r="W650" s="399"/>
      <c r="X650" s="55"/>
      <c r="Y650" s="55"/>
      <c r="Z650" s="55"/>
      <c r="AA650" s="399"/>
      <c r="AB650" s="399"/>
      <c r="AC650" s="55"/>
      <c r="AD650" s="55"/>
      <c r="AE650" s="55"/>
      <c r="AF650" s="55"/>
      <c r="AG650" s="55"/>
      <c r="AH650" s="55"/>
      <c r="AI650" s="55"/>
      <c r="AJ650" s="55"/>
      <c r="AK650" s="55"/>
    </row>
    <row r="651" spans="2:37" ht="15.75" customHeight="1">
      <c r="B651" s="55"/>
      <c r="C651" s="55"/>
      <c r="D651" s="55"/>
      <c r="E651" s="55"/>
      <c r="F651" s="55"/>
      <c r="G651" s="55"/>
      <c r="H651" s="399"/>
      <c r="I651" s="55"/>
      <c r="J651" s="55"/>
      <c r="K651" s="55"/>
      <c r="L651" s="399"/>
      <c r="M651" s="399"/>
      <c r="N651" s="55"/>
      <c r="O651" s="55"/>
      <c r="P651" s="55"/>
      <c r="Q651" s="399"/>
      <c r="R651" s="399"/>
      <c r="S651" s="55"/>
      <c r="T651" s="55"/>
      <c r="U651" s="55"/>
      <c r="V651" s="399"/>
      <c r="W651" s="399"/>
      <c r="X651" s="55"/>
      <c r="Y651" s="55"/>
      <c r="Z651" s="55"/>
      <c r="AA651" s="399"/>
      <c r="AB651" s="399"/>
      <c r="AC651" s="55"/>
      <c r="AD651" s="55"/>
      <c r="AE651" s="55"/>
      <c r="AF651" s="55"/>
      <c r="AG651" s="55"/>
      <c r="AH651" s="55"/>
      <c r="AI651" s="55"/>
      <c r="AJ651" s="55"/>
      <c r="AK651" s="55"/>
    </row>
    <row r="652" spans="2:37" ht="15.75" customHeight="1">
      <c r="B652" s="55"/>
      <c r="C652" s="55"/>
      <c r="D652" s="55"/>
      <c r="E652" s="55"/>
      <c r="F652" s="55"/>
      <c r="G652" s="55"/>
      <c r="H652" s="399"/>
      <c r="I652" s="55"/>
      <c r="J652" s="55"/>
      <c r="K652" s="55"/>
      <c r="L652" s="399"/>
      <c r="M652" s="399"/>
      <c r="N652" s="55"/>
      <c r="O652" s="55"/>
      <c r="P652" s="55"/>
      <c r="Q652" s="399"/>
      <c r="R652" s="399"/>
      <c r="S652" s="55"/>
      <c r="T652" s="55"/>
      <c r="U652" s="55"/>
      <c r="V652" s="399"/>
      <c r="W652" s="399"/>
      <c r="X652" s="55"/>
      <c r="Y652" s="55"/>
      <c r="Z652" s="55"/>
      <c r="AA652" s="399"/>
      <c r="AB652" s="399"/>
      <c r="AC652" s="55"/>
      <c r="AD652" s="55"/>
      <c r="AE652" s="55"/>
      <c r="AF652" s="55"/>
      <c r="AG652" s="55"/>
      <c r="AH652" s="55"/>
      <c r="AI652" s="55"/>
      <c r="AJ652" s="55"/>
      <c r="AK652" s="55"/>
    </row>
    <row r="653" spans="2:37" ht="15.75" customHeight="1">
      <c r="B653" s="55"/>
      <c r="C653" s="55"/>
      <c r="D653" s="55"/>
      <c r="E653" s="55"/>
      <c r="F653" s="55"/>
      <c r="G653" s="55"/>
      <c r="H653" s="399"/>
      <c r="I653" s="55"/>
      <c r="J653" s="55"/>
      <c r="K653" s="55"/>
      <c r="L653" s="399"/>
      <c r="M653" s="399"/>
      <c r="N653" s="55"/>
      <c r="O653" s="55"/>
      <c r="P653" s="55"/>
      <c r="Q653" s="399"/>
      <c r="R653" s="399"/>
      <c r="S653" s="55"/>
      <c r="T653" s="55"/>
      <c r="U653" s="55"/>
      <c r="V653" s="399"/>
      <c r="W653" s="399"/>
      <c r="X653" s="55"/>
      <c r="Y653" s="55"/>
      <c r="Z653" s="55"/>
      <c r="AA653" s="399"/>
      <c r="AB653" s="399"/>
      <c r="AC653" s="55"/>
      <c r="AD653" s="55"/>
      <c r="AE653" s="55"/>
      <c r="AF653" s="55"/>
      <c r="AG653" s="55"/>
      <c r="AH653" s="55"/>
      <c r="AI653" s="55"/>
      <c r="AJ653" s="55"/>
      <c r="AK653" s="55"/>
    </row>
    <row r="654" spans="2:37" ht="15.75" customHeight="1">
      <c r="B654" s="55"/>
      <c r="C654" s="55"/>
      <c r="D654" s="55"/>
      <c r="E654" s="55"/>
      <c r="F654" s="55"/>
      <c r="G654" s="55"/>
      <c r="H654" s="399"/>
      <c r="I654" s="55"/>
      <c r="J654" s="55"/>
      <c r="K654" s="55"/>
      <c r="L654" s="399"/>
      <c r="M654" s="399"/>
      <c r="N654" s="55"/>
      <c r="O654" s="55"/>
      <c r="P654" s="55"/>
      <c r="Q654" s="399"/>
      <c r="R654" s="399"/>
      <c r="S654" s="55"/>
      <c r="T654" s="55"/>
      <c r="U654" s="55"/>
      <c r="V654" s="399"/>
      <c r="W654" s="399"/>
      <c r="X654" s="55"/>
      <c r="Y654" s="55"/>
      <c r="Z654" s="55"/>
      <c r="AA654" s="399"/>
      <c r="AB654" s="399"/>
      <c r="AC654" s="55"/>
      <c r="AD654" s="55"/>
      <c r="AE654" s="55"/>
      <c r="AF654" s="55"/>
      <c r="AG654" s="55"/>
      <c r="AH654" s="55"/>
      <c r="AI654" s="55"/>
      <c r="AJ654" s="55"/>
      <c r="AK654" s="55"/>
    </row>
    <row r="655" spans="2:37" ht="15.75" customHeight="1">
      <c r="B655" s="55"/>
      <c r="C655" s="55"/>
      <c r="D655" s="55"/>
      <c r="E655" s="55"/>
      <c r="F655" s="55"/>
      <c r="G655" s="55"/>
      <c r="H655" s="399"/>
      <c r="I655" s="55"/>
      <c r="J655" s="55"/>
      <c r="K655" s="55"/>
      <c r="L655" s="399"/>
      <c r="M655" s="399"/>
      <c r="N655" s="55"/>
      <c r="O655" s="55"/>
      <c r="P655" s="55"/>
      <c r="Q655" s="399"/>
      <c r="R655" s="399"/>
      <c r="S655" s="55"/>
      <c r="T655" s="55"/>
      <c r="U655" s="55"/>
      <c r="V655" s="399"/>
      <c r="W655" s="399"/>
      <c r="X655" s="55"/>
      <c r="Y655" s="55"/>
      <c r="Z655" s="55"/>
      <c r="AA655" s="399"/>
      <c r="AB655" s="399"/>
      <c r="AC655" s="55"/>
      <c r="AD655" s="55"/>
      <c r="AE655" s="55"/>
      <c r="AF655" s="55"/>
      <c r="AG655" s="55"/>
      <c r="AH655" s="55"/>
      <c r="AI655" s="55"/>
      <c r="AJ655" s="55"/>
      <c r="AK655" s="55"/>
    </row>
    <row r="656" spans="2:37" ht="15.75" customHeight="1">
      <c r="B656" s="55"/>
      <c r="C656" s="55"/>
      <c r="D656" s="55"/>
      <c r="E656" s="55"/>
      <c r="F656" s="55"/>
      <c r="G656" s="55"/>
      <c r="H656" s="399"/>
      <c r="I656" s="55"/>
      <c r="J656" s="55"/>
      <c r="K656" s="55"/>
      <c r="L656" s="399"/>
      <c r="M656" s="399"/>
      <c r="N656" s="55"/>
      <c r="O656" s="55"/>
      <c r="P656" s="55"/>
      <c r="Q656" s="399"/>
      <c r="R656" s="399"/>
      <c r="S656" s="55"/>
      <c r="T656" s="55"/>
      <c r="U656" s="55"/>
      <c r="V656" s="399"/>
      <c r="W656" s="399"/>
      <c r="X656" s="55"/>
      <c r="Y656" s="55"/>
      <c r="Z656" s="55"/>
      <c r="AA656" s="399"/>
      <c r="AB656" s="399"/>
      <c r="AC656" s="55"/>
      <c r="AD656" s="55"/>
      <c r="AE656" s="55"/>
      <c r="AF656" s="55"/>
      <c r="AG656" s="55"/>
      <c r="AH656" s="55"/>
      <c r="AI656" s="55"/>
      <c r="AJ656" s="55"/>
      <c r="AK656" s="55"/>
    </row>
    <row r="657" spans="2:37" ht="15.75" customHeight="1">
      <c r="B657" s="55"/>
      <c r="C657" s="55"/>
      <c r="D657" s="55"/>
      <c r="E657" s="55"/>
      <c r="F657" s="55"/>
      <c r="G657" s="55"/>
      <c r="H657" s="399"/>
      <c r="I657" s="55"/>
      <c r="J657" s="55"/>
      <c r="K657" s="55"/>
      <c r="L657" s="399"/>
      <c r="M657" s="399"/>
      <c r="N657" s="55"/>
      <c r="O657" s="55"/>
      <c r="P657" s="55"/>
      <c r="Q657" s="399"/>
      <c r="R657" s="399"/>
      <c r="S657" s="55"/>
      <c r="T657" s="55"/>
      <c r="U657" s="55"/>
      <c r="V657" s="399"/>
      <c r="W657" s="399"/>
      <c r="X657" s="55"/>
      <c r="Y657" s="55"/>
      <c r="Z657" s="55"/>
      <c r="AA657" s="399"/>
      <c r="AB657" s="399"/>
      <c r="AC657" s="55"/>
      <c r="AD657" s="55"/>
      <c r="AE657" s="55"/>
      <c r="AF657" s="55"/>
      <c r="AG657" s="55"/>
      <c r="AH657" s="55"/>
      <c r="AI657" s="55"/>
      <c r="AJ657" s="55"/>
      <c r="AK657" s="55"/>
    </row>
    <row r="658" spans="2:37" ht="15.75" customHeight="1">
      <c r="B658" s="55"/>
      <c r="C658" s="55"/>
      <c r="D658" s="55"/>
      <c r="E658" s="55"/>
      <c r="F658" s="55"/>
      <c r="G658" s="55"/>
      <c r="H658" s="399"/>
      <c r="I658" s="55"/>
      <c r="J658" s="55"/>
      <c r="K658" s="55"/>
      <c r="L658" s="399"/>
      <c r="M658" s="399"/>
      <c r="N658" s="55"/>
      <c r="O658" s="55"/>
      <c r="P658" s="55"/>
      <c r="Q658" s="399"/>
      <c r="R658" s="399"/>
      <c r="S658" s="55"/>
      <c r="T658" s="55"/>
      <c r="U658" s="55"/>
      <c r="V658" s="399"/>
      <c r="W658" s="399"/>
      <c r="X658" s="55"/>
      <c r="Y658" s="55"/>
      <c r="Z658" s="55"/>
      <c r="AA658" s="399"/>
      <c r="AB658" s="399"/>
      <c r="AC658" s="55"/>
      <c r="AD658" s="55"/>
      <c r="AE658" s="55"/>
      <c r="AF658" s="55"/>
      <c r="AG658" s="55"/>
      <c r="AH658" s="55"/>
      <c r="AI658" s="55"/>
      <c r="AJ658" s="55"/>
      <c r="AK658" s="55"/>
    </row>
    <row r="659" spans="2:37" ht="15.75" customHeight="1">
      <c r="B659" s="55"/>
      <c r="C659" s="55"/>
      <c r="D659" s="55"/>
      <c r="E659" s="55"/>
      <c r="F659" s="55"/>
      <c r="G659" s="55"/>
      <c r="H659" s="399"/>
      <c r="I659" s="55"/>
      <c r="J659" s="55"/>
      <c r="K659" s="55"/>
      <c r="L659" s="399"/>
      <c r="M659" s="399"/>
      <c r="N659" s="55"/>
      <c r="O659" s="55"/>
      <c r="P659" s="55"/>
      <c r="Q659" s="399"/>
      <c r="R659" s="399"/>
      <c r="S659" s="55"/>
      <c r="T659" s="55"/>
      <c r="U659" s="55"/>
      <c r="V659" s="399"/>
      <c r="W659" s="399"/>
      <c r="X659" s="55"/>
      <c r="Y659" s="55"/>
      <c r="Z659" s="55"/>
      <c r="AA659" s="399"/>
      <c r="AB659" s="399"/>
      <c r="AC659" s="55"/>
      <c r="AD659" s="55"/>
      <c r="AE659" s="55"/>
      <c r="AF659" s="55"/>
      <c r="AG659" s="55"/>
      <c r="AH659" s="55"/>
      <c r="AI659" s="55"/>
      <c r="AJ659" s="55"/>
      <c r="AK659" s="55"/>
    </row>
    <row r="660" spans="2:37" ht="15.75" customHeight="1">
      <c r="B660" s="55"/>
      <c r="C660" s="55"/>
      <c r="D660" s="55"/>
      <c r="E660" s="55"/>
      <c r="F660" s="55"/>
      <c r="G660" s="55"/>
      <c r="H660" s="399"/>
      <c r="I660" s="55"/>
      <c r="J660" s="55"/>
      <c r="K660" s="55"/>
      <c r="L660" s="399"/>
      <c r="M660" s="399"/>
      <c r="N660" s="55"/>
      <c r="O660" s="55"/>
      <c r="P660" s="55"/>
      <c r="Q660" s="399"/>
      <c r="R660" s="399"/>
      <c r="S660" s="55"/>
      <c r="T660" s="55"/>
      <c r="U660" s="55"/>
      <c r="V660" s="399"/>
      <c r="W660" s="399"/>
      <c r="X660" s="55"/>
      <c r="Y660" s="55"/>
      <c r="Z660" s="55"/>
      <c r="AA660" s="399"/>
      <c r="AB660" s="399"/>
      <c r="AC660" s="55"/>
      <c r="AD660" s="55"/>
      <c r="AE660" s="55"/>
      <c r="AF660" s="55"/>
      <c r="AG660" s="55"/>
      <c r="AH660" s="55"/>
      <c r="AI660" s="55"/>
      <c r="AJ660" s="55"/>
      <c r="AK660" s="55"/>
    </row>
    <row r="661" spans="2:37" ht="15.75" customHeight="1">
      <c r="B661" s="55"/>
      <c r="C661" s="55"/>
      <c r="D661" s="55"/>
      <c r="E661" s="55"/>
      <c r="F661" s="55"/>
      <c r="G661" s="55"/>
      <c r="H661" s="399"/>
      <c r="I661" s="55"/>
      <c r="J661" s="55"/>
      <c r="K661" s="55"/>
      <c r="L661" s="399"/>
      <c r="M661" s="399"/>
      <c r="N661" s="55"/>
      <c r="O661" s="55"/>
      <c r="P661" s="55"/>
      <c r="Q661" s="399"/>
      <c r="R661" s="399"/>
      <c r="S661" s="55"/>
      <c r="T661" s="55"/>
      <c r="U661" s="55"/>
      <c r="V661" s="399"/>
      <c r="W661" s="399"/>
      <c r="X661" s="55"/>
      <c r="Y661" s="55"/>
      <c r="Z661" s="55"/>
      <c r="AA661" s="399"/>
      <c r="AB661" s="399"/>
      <c r="AC661" s="55"/>
      <c r="AD661" s="55"/>
      <c r="AE661" s="55"/>
      <c r="AF661" s="55"/>
      <c r="AG661" s="55"/>
      <c r="AH661" s="55"/>
      <c r="AI661" s="55"/>
      <c r="AJ661" s="55"/>
      <c r="AK661" s="55"/>
    </row>
    <row r="662" spans="2:37" ht="15.75" customHeight="1">
      <c r="B662" s="55"/>
      <c r="C662" s="55"/>
      <c r="D662" s="55"/>
      <c r="E662" s="55"/>
      <c r="F662" s="55"/>
      <c r="G662" s="55"/>
      <c r="H662" s="399"/>
      <c r="I662" s="55"/>
      <c r="J662" s="55"/>
      <c r="K662" s="55"/>
      <c r="L662" s="399"/>
      <c r="M662" s="399"/>
      <c r="N662" s="55"/>
      <c r="O662" s="55"/>
      <c r="P662" s="55"/>
      <c r="Q662" s="399"/>
      <c r="R662" s="399"/>
      <c r="S662" s="55"/>
      <c r="T662" s="55"/>
      <c r="U662" s="55"/>
      <c r="V662" s="399"/>
      <c r="W662" s="399"/>
      <c r="X662" s="55"/>
      <c r="Y662" s="55"/>
      <c r="Z662" s="55"/>
      <c r="AA662" s="399"/>
      <c r="AB662" s="399"/>
      <c r="AC662" s="55"/>
      <c r="AD662" s="55"/>
      <c r="AE662" s="55"/>
      <c r="AF662" s="55"/>
      <c r="AG662" s="55"/>
      <c r="AH662" s="55"/>
      <c r="AI662" s="55"/>
      <c r="AJ662" s="55"/>
      <c r="AK662" s="55"/>
    </row>
    <row r="663" spans="2:37" ht="15.75" customHeight="1">
      <c r="B663" s="55"/>
      <c r="C663" s="55"/>
      <c r="D663" s="55"/>
      <c r="E663" s="55"/>
      <c r="F663" s="55"/>
      <c r="G663" s="55"/>
      <c r="H663" s="399"/>
      <c r="I663" s="55"/>
      <c r="J663" s="55"/>
      <c r="K663" s="55"/>
      <c r="L663" s="399"/>
      <c r="M663" s="399"/>
      <c r="N663" s="55"/>
      <c r="O663" s="55"/>
      <c r="P663" s="55"/>
      <c r="Q663" s="399"/>
      <c r="R663" s="399"/>
      <c r="S663" s="55"/>
      <c r="T663" s="55"/>
      <c r="U663" s="55"/>
      <c r="V663" s="399"/>
      <c r="W663" s="399"/>
      <c r="X663" s="55"/>
      <c r="Y663" s="55"/>
      <c r="Z663" s="55"/>
      <c r="AA663" s="399"/>
      <c r="AB663" s="399"/>
      <c r="AC663" s="55"/>
      <c r="AD663" s="55"/>
      <c r="AE663" s="55"/>
      <c r="AF663" s="55"/>
      <c r="AG663" s="55"/>
      <c r="AH663" s="55"/>
      <c r="AI663" s="55"/>
      <c r="AJ663" s="55"/>
      <c r="AK663" s="55"/>
    </row>
    <row r="664" spans="2:37" ht="15.75" customHeight="1">
      <c r="B664" s="55"/>
      <c r="C664" s="55"/>
      <c r="D664" s="55"/>
      <c r="E664" s="55"/>
      <c r="F664" s="55"/>
      <c r="G664" s="55"/>
      <c r="H664" s="399"/>
      <c r="I664" s="55"/>
      <c r="J664" s="55"/>
      <c r="K664" s="55"/>
      <c r="L664" s="399"/>
      <c r="M664" s="399"/>
      <c r="N664" s="55"/>
      <c r="O664" s="55"/>
      <c r="P664" s="55"/>
      <c r="Q664" s="399"/>
      <c r="R664" s="399"/>
      <c r="S664" s="55"/>
      <c r="T664" s="55"/>
      <c r="U664" s="55"/>
      <c r="V664" s="399"/>
      <c r="W664" s="399"/>
      <c r="X664" s="55"/>
      <c r="Y664" s="55"/>
      <c r="Z664" s="55"/>
      <c r="AA664" s="399"/>
      <c r="AB664" s="399"/>
      <c r="AC664" s="55"/>
      <c r="AD664" s="55"/>
      <c r="AE664" s="55"/>
      <c r="AF664" s="55"/>
      <c r="AG664" s="55"/>
      <c r="AH664" s="55"/>
      <c r="AI664" s="55"/>
      <c r="AJ664" s="55"/>
      <c r="AK664" s="55"/>
    </row>
    <row r="665" spans="2:37" ht="15.75" customHeight="1">
      <c r="B665" s="55"/>
      <c r="C665" s="55"/>
      <c r="D665" s="55"/>
      <c r="E665" s="55"/>
      <c r="F665" s="55"/>
      <c r="G665" s="55"/>
      <c r="H665" s="399"/>
      <c r="I665" s="55"/>
      <c r="J665" s="55"/>
      <c r="K665" s="55"/>
      <c r="L665" s="399"/>
      <c r="M665" s="399"/>
      <c r="N665" s="55"/>
      <c r="O665" s="55"/>
      <c r="P665" s="55"/>
      <c r="Q665" s="399"/>
      <c r="R665" s="399"/>
      <c r="S665" s="55"/>
      <c r="T665" s="55"/>
      <c r="U665" s="55"/>
      <c r="V665" s="399"/>
      <c r="W665" s="399"/>
      <c r="X665" s="55"/>
      <c r="Y665" s="55"/>
      <c r="Z665" s="55"/>
      <c r="AA665" s="399"/>
      <c r="AB665" s="399"/>
      <c r="AC665" s="55"/>
      <c r="AD665" s="55"/>
      <c r="AE665" s="55"/>
      <c r="AF665" s="55"/>
      <c r="AG665" s="55"/>
      <c r="AH665" s="55"/>
      <c r="AI665" s="55"/>
      <c r="AJ665" s="55"/>
      <c r="AK665" s="55"/>
    </row>
    <row r="666" spans="2:37" ht="15.75" customHeight="1">
      <c r="B666" s="55"/>
      <c r="C666" s="55"/>
      <c r="D666" s="55"/>
      <c r="E666" s="55"/>
      <c r="F666" s="55"/>
      <c r="G666" s="55"/>
      <c r="H666" s="399"/>
      <c r="I666" s="55"/>
      <c r="J666" s="55"/>
      <c r="K666" s="55"/>
      <c r="L666" s="399"/>
      <c r="M666" s="399"/>
      <c r="N666" s="55"/>
      <c r="O666" s="55"/>
      <c r="P666" s="55"/>
      <c r="Q666" s="399"/>
      <c r="R666" s="399"/>
      <c r="S666" s="55"/>
      <c r="T666" s="55"/>
      <c r="U666" s="55"/>
      <c r="V666" s="399"/>
      <c r="W666" s="399"/>
      <c r="X666" s="55"/>
      <c r="Y666" s="55"/>
      <c r="Z666" s="55"/>
      <c r="AA666" s="399"/>
      <c r="AB666" s="399"/>
      <c r="AC666" s="55"/>
      <c r="AD666" s="55"/>
      <c r="AE666" s="55"/>
      <c r="AF666" s="55"/>
      <c r="AG666" s="55"/>
      <c r="AH666" s="55"/>
      <c r="AI666" s="55"/>
      <c r="AJ666" s="55"/>
      <c r="AK666" s="55"/>
    </row>
    <row r="667" spans="2:37" ht="15.75" customHeight="1">
      <c r="B667" s="55"/>
      <c r="C667" s="55"/>
      <c r="D667" s="55"/>
      <c r="E667" s="55"/>
      <c r="F667" s="55"/>
      <c r="G667" s="55"/>
      <c r="H667" s="399"/>
      <c r="I667" s="55"/>
      <c r="J667" s="55"/>
      <c r="K667" s="55"/>
      <c r="L667" s="399"/>
      <c r="M667" s="399"/>
      <c r="N667" s="55"/>
      <c r="O667" s="55"/>
      <c r="P667" s="55"/>
      <c r="Q667" s="399"/>
      <c r="R667" s="399"/>
      <c r="S667" s="55"/>
      <c r="T667" s="55"/>
      <c r="U667" s="55"/>
      <c r="V667" s="399"/>
      <c r="W667" s="399"/>
      <c r="X667" s="55"/>
      <c r="Y667" s="55"/>
      <c r="Z667" s="55"/>
      <c r="AA667" s="399"/>
      <c r="AB667" s="399"/>
      <c r="AC667" s="55"/>
      <c r="AD667" s="55"/>
      <c r="AE667" s="55"/>
      <c r="AF667" s="55"/>
      <c r="AG667" s="55"/>
      <c r="AH667" s="55"/>
      <c r="AI667" s="55"/>
      <c r="AJ667" s="55"/>
      <c r="AK667" s="55"/>
    </row>
    <row r="668" spans="2:37" ht="15.75" customHeight="1">
      <c r="B668" s="55"/>
      <c r="C668" s="55"/>
      <c r="D668" s="55"/>
      <c r="E668" s="55"/>
      <c r="F668" s="55"/>
      <c r="G668" s="55"/>
      <c r="H668" s="399"/>
      <c r="I668" s="55"/>
      <c r="J668" s="55"/>
      <c r="K668" s="55"/>
      <c r="L668" s="399"/>
      <c r="M668" s="399"/>
      <c r="N668" s="55"/>
      <c r="O668" s="55"/>
      <c r="P668" s="55"/>
      <c r="Q668" s="399"/>
      <c r="R668" s="399"/>
      <c r="S668" s="55"/>
      <c r="T668" s="55"/>
      <c r="U668" s="55"/>
      <c r="V668" s="399"/>
      <c r="W668" s="399"/>
      <c r="X668" s="55"/>
      <c r="Y668" s="55"/>
      <c r="Z668" s="55"/>
      <c r="AA668" s="399"/>
      <c r="AB668" s="399"/>
      <c r="AC668" s="55"/>
      <c r="AD668" s="55"/>
      <c r="AE668" s="55"/>
      <c r="AF668" s="55"/>
      <c r="AG668" s="55"/>
      <c r="AH668" s="55"/>
      <c r="AI668" s="55"/>
      <c r="AJ668" s="55"/>
      <c r="AK668" s="55"/>
    </row>
    <row r="669" spans="2:37" ht="15.75" customHeight="1">
      <c r="B669" s="55"/>
      <c r="C669" s="55"/>
      <c r="D669" s="55"/>
      <c r="E669" s="55"/>
      <c r="F669" s="55"/>
      <c r="G669" s="55"/>
      <c r="H669" s="399"/>
      <c r="I669" s="55"/>
      <c r="J669" s="55"/>
      <c r="K669" s="55"/>
      <c r="L669" s="399"/>
      <c r="M669" s="399"/>
      <c r="N669" s="55"/>
      <c r="O669" s="55"/>
      <c r="P669" s="55"/>
      <c r="Q669" s="399"/>
      <c r="R669" s="399"/>
      <c r="S669" s="55"/>
      <c r="T669" s="55"/>
      <c r="U669" s="55"/>
      <c r="V669" s="399"/>
      <c r="W669" s="399"/>
      <c r="X669" s="55"/>
      <c r="Y669" s="55"/>
      <c r="Z669" s="55"/>
      <c r="AA669" s="399"/>
      <c r="AB669" s="399"/>
      <c r="AC669" s="55"/>
      <c r="AD669" s="55"/>
      <c r="AE669" s="55"/>
      <c r="AF669" s="55"/>
      <c r="AG669" s="55"/>
      <c r="AH669" s="55"/>
      <c r="AI669" s="55"/>
      <c r="AJ669" s="55"/>
      <c r="AK669" s="55"/>
    </row>
    <row r="670" spans="2:37" ht="15.75" customHeight="1">
      <c r="B670" s="55"/>
      <c r="C670" s="55"/>
      <c r="D670" s="55"/>
      <c r="E670" s="55"/>
      <c r="F670" s="55"/>
      <c r="G670" s="55"/>
      <c r="H670" s="399"/>
      <c r="I670" s="55"/>
      <c r="J670" s="55"/>
      <c r="K670" s="55"/>
      <c r="L670" s="399"/>
      <c r="M670" s="399"/>
      <c r="N670" s="55"/>
      <c r="O670" s="55"/>
      <c r="P670" s="55"/>
      <c r="Q670" s="399"/>
      <c r="R670" s="399"/>
      <c r="S670" s="55"/>
      <c r="T670" s="55"/>
      <c r="U670" s="55"/>
      <c r="V670" s="399"/>
      <c r="W670" s="399"/>
      <c r="X670" s="55"/>
      <c r="Y670" s="55"/>
      <c r="Z670" s="55"/>
      <c r="AA670" s="399"/>
      <c r="AB670" s="399"/>
      <c r="AC670" s="55"/>
      <c r="AD670" s="55"/>
      <c r="AE670" s="55"/>
      <c r="AF670" s="55"/>
      <c r="AG670" s="55"/>
      <c r="AH670" s="55"/>
      <c r="AI670" s="55"/>
      <c r="AJ670" s="55"/>
      <c r="AK670" s="55"/>
    </row>
    <row r="671" spans="2:37" ht="15.75" customHeight="1">
      <c r="B671" s="55"/>
      <c r="C671" s="55"/>
      <c r="D671" s="55"/>
      <c r="E671" s="55"/>
      <c r="F671" s="55"/>
      <c r="G671" s="55"/>
      <c r="H671" s="399"/>
      <c r="I671" s="55"/>
      <c r="J671" s="55"/>
      <c r="K671" s="55"/>
      <c r="L671" s="399"/>
      <c r="M671" s="399"/>
      <c r="N671" s="55"/>
      <c r="O671" s="55"/>
      <c r="P671" s="55"/>
      <c r="Q671" s="399"/>
      <c r="R671" s="399"/>
      <c r="S671" s="55"/>
      <c r="T671" s="55"/>
      <c r="U671" s="55"/>
      <c r="V671" s="399"/>
      <c r="W671" s="399"/>
      <c r="X671" s="55"/>
      <c r="Y671" s="55"/>
      <c r="Z671" s="55"/>
      <c r="AA671" s="399"/>
      <c r="AB671" s="399"/>
      <c r="AC671" s="55"/>
      <c r="AD671" s="55"/>
      <c r="AE671" s="55"/>
      <c r="AF671" s="55"/>
      <c r="AG671" s="55"/>
      <c r="AH671" s="55"/>
      <c r="AI671" s="55"/>
      <c r="AJ671" s="55"/>
      <c r="AK671" s="55"/>
    </row>
    <row r="672" spans="2:37" ht="15.75" customHeight="1">
      <c r="B672" s="55"/>
      <c r="C672" s="55"/>
      <c r="D672" s="55"/>
      <c r="E672" s="55"/>
      <c r="F672" s="55"/>
      <c r="G672" s="55"/>
      <c r="H672" s="399"/>
      <c r="I672" s="55"/>
      <c r="J672" s="55"/>
      <c r="K672" s="55"/>
      <c r="L672" s="399"/>
      <c r="M672" s="399"/>
      <c r="N672" s="55"/>
      <c r="O672" s="55"/>
      <c r="P672" s="55"/>
      <c r="Q672" s="399"/>
      <c r="R672" s="399"/>
      <c r="S672" s="55"/>
      <c r="T672" s="55"/>
      <c r="U672" s="55"/>
      <c r="V672" s="399"/>
      <c r="W672" s="399"/>
      <c r="X672" s="55"/>
      <c r="Y672" s="55"/>
      <c r="Z672" s="55"/>
      <c r="AA672" s="399"/>
      <c r="AB672" s="399"/>
      <c r="AC672" s="55"/>
      <c r="AD672" s="55"/>
      <c r="AE672" s="55"/>
      <c r="AF672" s="55"/>
      <c r="AG672" s="55"/>
      <c r="AH672" s="55"/>
      <c r="AI672" s="55"/>
      <c r="AJ672" s="55"/>
      <c r="AK672" s="55"/>
    </row>
    <row r="673" spans="2:37" ht="15.75" customHeight="1">
      <c r="B673" s="55"/>
      <c r="C673" s="55"/>
      <c r="D673" s="55"/>
      <c r="E673" s="55"/>
      <c r="F673" s="55"/>
      <c r="G673" s="55"/>
      <c r="H673" s="399"/>
      <c r="I673" s="55"/>
      <c r="J673" s="55"/>
      <c r="K673" s="55"/>
      <c r="L673" s="399"/>
      <c r="M673" s="399"/>
      <c r="N673" s="55"/>
      <c r="O673" s="55"/>
      <c r="P673" s="55"/>
      <c r="Q673" s="399"/>
      <c r="R673" s="399"/>
      <c r="S673" s="55"/>
      <c r="T673" s="55"/>
      <c r="U673" s="55"/>
      <c r="V673" s="399"/>
      <c r="W673" s="399"/>
      <c r="X673" s="55"/>
      <c r="Y673" s="55"/>
      <c r="Z673" s="55"/>
      <c r="AA673" s="399"/>
      <c r="AB673" s="399"/>
      <c r="AC673" s="55"/>
      <c r="AD673" s="55"/>
      <c r="AE673" s="55"/>
      <c r="AF673" s="55"/>
      <c r="AG673" s="55"/>
      <c r="AH673" s="55"/>
      <c r="AI673" s="55"/>
      <c r="AJ673" s="55"/>
      <c r="AK673" s="55"/>
    </row>
    <row r="674" spans="2:37" ht="15.75" customHeight="1">
      <c r="B674" s="55"/>
      <c r="C674" s="55"/>
      <c r="D674" s="55"/>
      <c r="E674" s="55"/>
      <c r="F674" s="55"/>
      <c r="G674" s="55"/>
      <c r="H674" s="399"/>
      <c r="I674" s="55"/>
      <c r="J674" s="55"/>
      <c r="K674" s="55"/>
      <c r="L674" s="399"/>
      <c r="M674" s="399"/>
      <c r="N674" s="55"/>
      <c r="O674" s="55"/>
      <c r="P674" s="55"/>
      <c r="Q674" s="399"/>
      <c r="R674" s="399"/>
      <c r="S674" s="55"/>
      <c r="T674" s="55"/>
      <c r="U674" s="55"/>
      <c r="V674" s="399"/>
      <c r="W674" s="399"/>
      <c r="X674" s="55"/>
      <c r="Y674" s="55"/>
      <c r="Z674" s="55"/>
      <c r="AA674" s="399"/>
      <c r="AB674" s="399"/>
      <c r="AC674" s="55"/>
      <c r="AD674" s="55"/>
      <c r="AE674" s="55"/>
      <c r="AF674" s="55"/>
      <c r="AG674" s="55"/>
      <c r="AH674" s="55"/>
      <c r="AI674" s="55"/>
      <c r="AJ674" s="55"/>
      <c r="AK674" s="55"/>
    </row>
    <row r="675" spans="2:37" ht="15.75" customHeight="1">
      <c r="B675" s="55"/>
      <c r="C675" s="55"/>
      <c r="D675" s="55"/>
      <c r="E675" s="55"/>
      <c r="F675" s="55"/>
      <c r="G675" s="55"/>
      <c r="H675" s="399"/>
      <c r="I675" s="55"/>
      <c r="J675" s="55"/>
      <c r="K675" s="55"/>
      <c r="L675" s="399"/>
      <c r="M675" s="399"/>
      <c r="N675" s="55"/>
      <c r="O675" s="55"/>
      <c r="P675" s="55"/>
      <c r="Q675" s="399"/>
      <c r="R675" s="399"/>
      <c r="S675" s="55"/>
      <c r="T675" s="55"/>
      <c r="U675" s="55"/>
      <c r="V675" s="399"/>
      <c r="W675" s="399"/>
      <c r="X675" s="55"/>
      <c r="Y675" s="55"/>
      <c r="Z675" s="55"/>
      <c r="AA675" s="399"/>
      <c r="AB675" s="399"/>
      <c r="AC675" s="55"/>
      <c r="AD675" s="55"/>
      <c r="AE675" s="55"/>
      <c r="AF675" s="55"/>
      <c r="AG675" s="55"/>
      <c r="AH675" s="55"/>
      <c r="AI675" s="55"/>
      <c r="AJ675" s="55"/>
      <c r="AK675" s="55"/>
    </row>
    <row r="676" spans="2:37" ht="15.75" customHeight="1">
      <c r="B676" s="55"/>
      <c r="C676" s="55"/>
      <c r="D676" s="55"/>
      <c r="E676" s="55"/>
      <c r="F676" s="55"/>
      <c r="G676" s="55"/>
      <c r="H676" s="399"/>
      <c r="I676" s="55"/>
      <c r="J676" s="55"/>
      <c r="K676" s="55"/>
      <c r="L676" s="399"/>
      <c r="M676" s="399"/>
      <c r="N676" s="55"/>
      <c r="O676" s="55"/>
      <c r="P676" s="55"/>
      <c r="Q676" s="399"/>
      <c r="R676" s="399"/>
      <c r="S676" s="55"/>
      <c r="T676" s="55"/>
      <c r="U676" s="55"/>
      <c r="V676" s="399"/>
      <c r="W676" s="399"/>
      <c r="X676" s="55"/>
      <c r="Y676" s="55"/>
      <c r="Z676" s="55"/>
      <c r="AA676" s="399"/>
      <c r="AB676" s="399"/>
      <c r="AC676" s="55"/>
      <c r="AD676" s="55"/>
      <c r="AE676" s="55"/>
      <c r="AF676" s="55"/>
      <c r="AG676" s="55"/>
      <c r="AH676" s="55"/>
      <c r="AI676" s="55"/>
      <c r="AJ676" s="55"/>
      <c r="AK676" s="55"/>
    </row>
    <row r="677" spans="2:37" ht="15.75" customHeight="1">
      <c r="B677" s="55"/>
      <c r="C677" s="55"/>
      <c r="D677" s="55"/>
      <c r="E677" s="55"/>
      <c r="F677" s="55"/>
      <c r="G677" s="55"/>
      <c r="H677" s="399"/>
      <c r="I677" s="55"/>
      <c r="J677" s="55"/>
      <c r="K677" s="55"/>
      <c r="L677" s="399"/>
      <c r="M677" s="399"/>
      <c r="N677" s="55"/>
      <c r="O677" s="55"/>
      <c r="P677" s="55"/>
      <c r="Q677" s="399"/>
      <c r="R677" s="399"/>
      <c r="S677" s="55"/>
      <c r="T677" s="55"/>
      <c r="U677" s="55"/>
      <c r="V677" s="399"/>
      <c r="W677" s="399"/>
      <c r="X677" s="55"/>
      <c r="Y677" s="55"/>
      <c r="Z677" s="55"/>
      <c r="AA677" s="399"/>
      <c r="AB677" s="399"/>
      <c r="AC677" s="55"/>
      <c r="AD677" s="55"/>
      <c r="AE677" s="55"/>
      <c r="AF677" s="55"/>
      <c r="AG677" s="55"/>
      <c r="AH677" s="55"/>
      <c r="AI677" s="55"/>
      <c r="AJ677" s="55"/>
      <c r="AK677" s="55"/>
    </row>
    <row r="678" spans="2:37" ht="15.75" customHeight="1">
      <c r="B678" s="55"/>
      <c r="C678" s="55"/>
      <c r="D678" s="55"/>
      <c r="E678" s="55"/>
      <c r="F678" s="55"/>
      <c r="G678" s="55"/>
      <c r="H678" s="399"/>
      <c r="I678" s="55"/>
      <c r="J678" s="55"/>
      <c r="K678" s="55"/>
      <c r="L678" s="399"/>
      <c r="M678" s="399"/>
      <c r="N678" s="55"/>
      <c r="O678" s="55"/>
      <c r="P678" s="55"/>
      <c r="Q678" s="399"/>
      <c r="R678" s="399"/>
      <c r="S678" s="55"/>
      <c r="T678" s="55"/>
      <c r="U678" s="55"/>
      <c r="V678" s="399"/>
      <c r="W678" s="399"/>
      <c r="X678" s="55"/>
      <c r="Y678" s="55"/>
      <c r="Z678" s="55"/>
      <c r="AA678" s="399"/>
      <c r="AB678" s="399"/>
      <c r="AC678" s="55"/>
      <c r="AD678" s="55"/>
      <c r="AE678" s="55"/>
      <c r="AF678" s="55"/>
      <c r="AG678" s="55"/>
      <c r="AH678" s="55"/>
      <c r="AI678" s="55"/>
      <c r="AJ678" s="55"/>
      <c r="AK678" s="55"/>
    </row>
    <row r="679" spans="2:37" ht="15.75" customHeight="1">
      <c r="B679" s="55"/>
      <c r="C679" s="55"/>
      <c r="D679" s="55"/>
      <c r="E679" s="55"/>
      <c r="F679" s="55"/>
      <c r="G679" s="55"/>
      <c r="H679" s="399"/>
      <c r="I679" s="55"/>
      <c r="J679" s="55"/>
      <c r="K679" s="55"/>
      <c r="L679" s="399"/>
      <c r="M679" s="399"/>
      <c r="N679" s="55"/>
      <c r="O679" s="55"/>
      <c r="P679" s="55"/>
      <c r="Q679" s="399"/>
      <c r="R679" s="399"/>
      <c r="S679" s="55"/>
      <c r="T679" s="55"/>
      <c r="U679" s="55"/>
      <c r="V679" s="399"/>
      <c r="W679" s="399"/>
      <c r="X679" s="55"/>
      <c r="Y679" s="55"/>
      <c r="Z679" s="55"/>
      <c r="AA679" s="399"/>
      <c r="AB679" s="399"/>
      <c r="AC679" s="55"/>
      <c r="AD679" s="55"/>
      <c r="AE679" s="55"/>
      <c r="AF679" s="55"/>
      <c r="AG679" s="55"/>
      <c r="AH679" s="55"/>
      <c r="AI679" s="55"/>
      <c r="AJ679" s="55"/>
      <c r="AK679" s="55"/>
    </row>
    <row r="680" spans="2:37" ht="15.75" customHeight="1">
      <c r="B680" s="55"/>
      <c r="C680" s="55"/>
      <c r="D680" s="55"/>
      <c r="E680" s="55"/>
      <c r="F680" s="55"/>
      <c r="G680" s="55"/>
      <c r="H680" s="399"/>
      <c r="I680" s="55"/>
      <c r="J680" s="55"/>
      <c r="K680" s="55"/>
      <c r="L680" s="399"/>
      <c r="M680" s="399"/>
      <c r="N680" s="55"/>
      <c r="O680" s="55"/>
      <c r="P680" s="55"/>
      <c r="Q680" s="399"/>
      <c r="R680" s="399"/>
      <c r="S680" s="55"/>
      <c r="T680" s="55"/>
      <c r="U680" s="55"/>
      <c r="V680" s="399"/>
      <c r="W680" s="399"/>
      <c r="X680" s="55"/>
      <c r="Y680" s="55"/>
      <c r="Z680" s="55"/>
      <c r="AA680" s="399"/>
      <c r="AB680" s="399"/>
      <c r="AC680" s="55"/>
      <c r="AD680" s="55"/>
      <c r="AE680" s="55"/>
      <c r="AF680" s="55"/>
      <c r="AG680" s="55"/>
      <c r="AH680" s="55"/>
      <c r="AI680" s="55"/>
      <c r="AJ680" s="55"/>
      <c r="AK680" s="55"/>
    </row>
    <row r="681" spans="2:37" ht="15.75" customHeight="1">
      <c r="B681" s="55"/>
      <c r="C681" s="55"/>
      <c r="D681" s="55"/>
      <c r="E681" s="55"/>
      <c r="F681" s="55"/>
      <c r="G681" s="55"/>
      <c r="H681" s="399"/>
      <c r="I681" s="55"/>
      <c r="J681" s="55"/>
      <c r="K681" s="55"/>
      <c r="L681" s="399"/>
      <c r="M681" s="399"/>
      <c r="N681" s="55"/>
      <c r="O681" s="55"/>
      <c r="P681" s="55"/>
      <c r="Q681" s="399"/>
      <c r="R681" s="399"/>
      <c r="S681" s="55"/>
      <c r="T681" s="55"/>
      <c r="U681" s="55"/>
      <c r="V681" s="399"/>
      <c r="W681" s="399"/>
      <c r="X681" s="55"/>
      <c r="Y681" s="55"/>
      <c r="Z681" s="55"/>
      <c r="AA681" s="399"/>
      <c r="AB681" s="399"/>
      <c r="AC681" s="55"/>
      <c r="AD681" s="55"/>
      <c r="AE681" s="55"/>
      <c r="AF681" s="55"/>
      <c r="AG681" s="55"/>
      <c r="AH681" s="55"/>
      <c r="AI681" s="55"/>
      <c r="AJ681" s="55"/>
      <c r="AK681" s="55"/>
    </row>
    <row r="682" spans="2:37" ht="15.75" customHeight="1">
      <c r="B682" s="55"/>
      <c r="C682" s="55"/>
      <c r="D682" s="55"/>
      <c r="E682" s="55"/>
      <c r="F682" s="55"/>
      <c r="G682" s="55"/>
      <c r="H682" s="399"/>
      <c r="I682" s="55"/>
      <c r="J682" s="55"/>
      <c r="K682" s="55"/>
      <c r="L682" s="399"/>
      <c r="M682" s="399"/>
      <c r="N682" s="55"/>
      <c r="O682" s="55"/>
      <c r="P682" s="55"/>
      <c r="Q682" s="399"/>
      <c r="R682" s="399"/>
      <c r="S682" s="55"/>
      <c r="T682" s="55"/>
      <c r="U682" s="55"/>
      <c r="V682" s="399"/>
      <c r="W682" s="399"/>
      <c r="X682" s="55"/>
      <c r="Y682" s="55"/>
      <c r="Z682" s="55"/>
      <c r="AA682" s="399"/>
      <c r="AB682" s="399"/>
      <c r="AC682" s="55"/>
      <c r="AD682" s="55"/>
      <c r="AE682" s="55"/>
      <c r="AF682" s="55"/>
      <c r="AG682" s="55"/>
      <c r="AH682" s="55"/>
      <c r="AI682" s="55"/>
      <c r="AJ682" s="55"/>
      <c r="AK682" s="55"/>
    </row>
    <row r="683" spans="2:37" ht="15.75" customHeight="1">
      <c r="B683" s="55"/>
      <c r="C683" s="55"/>
      <c r="D683" s="55"/>
      <c r="E683" s="55"/>
      <c r="F683" s="55"/>
      <c r="G683" s="55"/>
      <c r="H683" s="399"/>
      <c r="I683" s="55"/>
      <c r="J683" s="55"/>
      <c r="K683" s="55"/>
      <c r="L683" s="399"/>
      <c r="M683" s="399"/>
      <c r="N683" s="55"/>
      <c r="O683" s="55"/>
      <c r="P683" s="55"/>
      <c r="Q683" s="399"/>
      <c r="R683" s="399"/>
      <c r="S683" s="55"/>
      <c r="T683" s="55"/>
      <c r="U683" s="55"/>
      <c r="V683" s="399"/>
      <c r="W683" s="399"/>
      <c r="X683" s="55"/>
      <c r="Y683" s="55"/>
      <c r="Z683" s="55"/>
      <c r="AA683" s="399"/>
      <c r="AB683" s="399"/>
      <c r="AC683" s="55"/>
      <c r="AD683" s="55"/>
      <c r="AE683" s="55"/>
      <c r="AF683" s="55"/>
      <c r="AG683" s="55"/>
      <c r="AH683" s="55"/>
      <c r="AI683" s="55"/>
      <c r="AJ683" s="55"/>
      <c r="AK683" s="55"/>
    </row>
    <row r="684" spans="2:37" ht="15.75" customHeight="1">
      <c r="B684" s="55"/>
      <c r="C684" s="55"/>
      <c r="D684" s="55"/>
      <c r="E684" s="55"/>
      <c r="F684" s="55"/>
      <c r="G684" s="55"/>
      <c r="H684" s="399"/>
      <c r="I684" s="55"/>
      <c r="J684" s="55"/>
      <c r="K684" s="55"/>
      <c r="L684" s="399"/>
      <c r="M684" s="399"/>
      <c r="N684" s="55"/>
      <c r="O684" s="55"/>
      <c r="P684" s="55"/>
      <c r="Q684" s="399"/>
      <c r="R684" s="399"/>
      <c r="S684" s="55"/>
      <c r="T684" s="55"/>
      <c r="U684" s="55"/>
      <c r="V684" s="399"/>
      <c r="W684" s="399"/>
      <c r="X684" s="55"/>
      <c r="Y684" s="55"/>
      <c r="Z684" s="55"/>
      <c r="AA684" s="399"/>
      <c r="AB684" s="399"/>
      <c r="AC684" s="55"/>
      <c r="AD684" s="55"/>
      <c r="AE684" s="55"/>
      <c r="AF684" s="55"/>
      <c r="AG684" s="55"/>
      <c r="AH684" s="55"/>
      <c r="AI684" s="55"/>
      <c r="AJ684" s="55"/>
      <c r="AK684" s="55"/>
    </row>
    <row r="685" spans="2:37" ht="15.75" customHeight="1">
      <c r="B685" s="55"/>
      <c r="C685" s="55"/>
      <c r="D685" s="55"/>
      <c r="E685" s="55"/>
      <c r="F685" s="55"/>
      <c r="G685" s="55"/>
      <c r="H685" s="399"/>
      <c r="I685" s="55"/>
      <c r="J685" s="55"/>
      <c r="K685" s="55"/>
      <c r="L685" s="399"/>
      <c r="M685" s="399"/>
      <c r="N685" s="55"/>
      <c r="O685" s="55"/>
      <c r="P685" s="55"/>
      <c r="Q685" s="399"/>
      <c r="R685" s="399"/>
      <c r="S685" s="55"/>
      <c r="T685" s="55"/>
      <c r="U685" s="55"/>
      <c r="V685" s="399"/>
      <c r="W685" s="399"/>
      <c r="X685" s="55"/>
      <c r="Y685" s="55"/>
      <c r="Z685" s="55"/>
      <c r="AA685" s="399"/>
      <c r="AB685" s="399"/>
      <c r="AC685" s="55"/>
      <c r="AD685" s="55"/>
      <c r="AE685" s="55"/>
      <c r="AF685" s="55"/>
      <c r="AG685" s="55"/>
      <c r="AH685" s="55"/>
      <c r="AI685" s="55"/>
      <c r="AJ685" s="55"/>
      <c r="AK685" s="55"/>
    </row>
    <row r="686" spans="2:37" ht="15.75" customHeight="1">
      <c r="B686" s="55"/>
      <c r="C686" s="55"/>
      <c r="D686" s="55"/>
      <c r="E686" s="55"/>
      <c r="F686" s="55"/>
      <c r="G686" s="55"/>
      <c r="H686" s="399"/>
      <c r="I686" s="55"/>
      <c r="J686" s="55"/>
      <c r="K686" s="55"/>
      <c r="L686" s="399"/>
      <c r="M686" s="399"/>
      <c r="N686" s="55"/>
      <c r="O686" s="55"/>
      <c r="P686" s="55"/>
      <c r="Q686" s="399"/>
      <c r="R686" s="399"/>
      <c r="S686" s="55"/>
      <c r="T686" s="55"/>
      <c r="U686" s="55"/>
      <c r="V686" s="399"/>
      <c r="W686" s="399"/>
      <c r="X686" s="55"/>
      <c r="Y686" s="55"/>
      <c r="Z686" s="55"/>
      <c r="AA686" s="399"/>
      <c r="AB686" s="399"/>
      <c r="AC686" s="55"/>
      <c r="AD686" s="55"/>
      <c r="AE686" s="55"/>
      <c r="AF686" s="55"/>
      <c r="AG686" s="55"/>
      <c r="AH686" s="55"/>
      <c r="AI686" s="55"/>
      <c r="AJ686" s="55"/>
      <c r="AK686" s="55"/>
    </row>
    <row r="687" spans="2:37" ht="15.75" customHeight="1">
      <c r="B687" s="55"/>
      <c r="C687" s="55"/>
      <c r="D687" s="55"/>
      <c r="E687" s="55"/>
      <c r="F687" s="55"/>
      <c r="G687" s="55"/>
      <c r="H687" s="399"/>
      <c r="I687" s="55"/>
      <c r="J687" s="55"/>
      <c r="K687" s="55"/>
      <c r="L687" s="399"/>
      <c r="M687" s="399"/>
      <c r="N687" s="55"/>
      <c r="O687" s="55"/>
      <c r="P687" s="55"/>
      <c r="Q687" s="399"/>
      <c r="R687" s="399"/>
      <c r="S687" s="55"/>
      <c r="T687" s="55"/>
      <c r="U687" s="55"/>
      <c r="V687" s="399"/>
      <c r="W687" s="399"/>
      <c r="X687" s="55"/>
      <c r="Y687" s="55"/>
      <c r="Z687" s="55"/>
      <c r="AA687" s="399"/>
      <c r="AB687" s="399"/>
      <c r="AC687" s="55"/>
      <c r="AD687" s="55"/>
      <c r="AE687" s="55"/>
      <c r="AF687" s="55"/>
      <c r="AG687" s="55"/>
      <c r="AH687" s="55"/>
      <c r="AI687" s="55"/>
      <c r="AJ687" s="55"/>
      <c r="AK687" s="55"/>
    </row>
    <row r="688" spans="2:37" ht="15.75" customHeight="1">
      <c r="B688" s="55"/>
      <c r="C688" s="55"/>
      <c r="D688" s="55"/>
      <c r="E688" s="55"/>
      <c r="F688" s="55"/>
      <c r="G688" s="55"/>
      <c r="H688" s="399"/>
      <c r="I688" s="55"/>
      <c r="J688" s="55"/>
      <c r="K688" s="55"/>
      <c r="L688" s="399"/>
      <c r="M688" s="399"/>
      <c r="N688" s="55"/>
      <c r="O688" s="55"/>
      <c r="P688" s="55"/>
      <c r="Q688" s="399"/>
      <c r="R688" s="399"/>
      <c r="S688" s="55"/>
      <c r="T688" s="55"/>
      <c r="U688" s="55"/>
      <c r="V688" s="399"/>
      <c r="W688" s="399"/>
      <c r="X688" s="55"/>
      <c r="Y688" s="55"/>
      <c r="Z688" s="55"/>
      <c r="AA688" s="399"/>
      <c r="AB688" s="399"/>
      <c r="AC688" s="55"/>
      <c r="AD688" s="55"/>
      <c r="AE688" s="55"/>
      <c r="AF688" s="55"/>
      <c r="AG688" s="55"/>
      <c r="AH688" s="55"/>
      <c r="AI688" s="55"/>
      <c r="AJ688" s="55"/>
      <c r="AK688" s="55"/>
    </row>
    <row r="689" spans="2:37" ht="15.75" customHeight="1">
      <c r="B689" s="55"/>
      <c r="C689" s="55"/>
      <c r="D689" s="55"/>
      <c r="E689" s="55"/>
      <c r="F689" s="55"/>
      <c r="G689" s="55"/>
      <c r="H689" s="399"/>
      <c r="I689" s="55"/>
      <c r="J689" s="55"/>
      <c r="K689" s="55"/>
      <c r="L689" s="399"/>
      <c r="M689" s="399"/>
      <c r="N689" s="55"/>
      <c r="O689" s="55"/>
      <c r="P689" s="55"/>
      <c r="Q689" s="399"/>
      <c r="R689" s="399"/>
      <c r="S689" s="55"/>
      <c r="T689" s="55"/>
      <c r="U689" s="55"/>
      <c r="V689" s="399"/>
      <c r="W689" s="399"/>
      <c r="X689" s="55"/>
      <c r="Y689" s="55"/>
      <c r="Z689" s="55"/>
      <c r="AA689" s="399"/>
      <c r="AB689" s="399"/>
      <c r="AC689" s="55"/>
      <c r="AD689" s="55"/>
      <c r="AE689" s="55"/>
      <c r="AF689" s="55"/>
      <c r="AG689" s="55"/>
      <c r="AH689" s="55"/>
      <c r="AI689" s="55"/>
      <c r="AJ689" s="55"/>
      <c r="AK689" s="55"/>
    </row>
    <row r="690" spans="2:37" ht="15.75" customHeight="1">
      <c r="B690" s="55"/>
      <c r="C690" s="55"/>
      <c r="D690" s="55"/>
      <c r="E690" s="55"/>
      <c r="F690" s="55"/>
      <c r="G690" s="55"/>
      <c r="H690" s="399"/>
      <c r="I690" s="55"/>
      <c r="J690" s="55"/>
      <c r="K690" s="55"/>
      <c r="L690" s="399"/>
      <c r="M690" s="399"/>
      <c r="N690" s="55"/>
      <c r="O690" s="55"/>
      <c r="P690" s="55"/>
      <c r="Q690" s="399"/>
      <c r="R690" s="399"/>
      <c r="S690" s="55"/>
      <c r="T690" s="55"/>
      <c r="U690" s="55"/>
      <c r="V690" s="399"/>
      <c r="W690" s="399"/>
      <c r="X690" s="55"/>
      <c r="Y690" s="55"/>
      <c r="Z690" s="55"/>
      <c r="AA690" s="399"/>
      <c r="AB690" s="399"/>
      <c r="AC690" s="55"/>
      <c r="AD690" s="55"/>
      <c r="AE690" s="55"/>
      <c r="AF690" s="55"/>
      <c r="AG690" s="55"/>
      <c r="AH690" s="55"/>
      <c r="AI690" s="55"/>
      <c r="AJ690" s="55"/>
      <c r="AK690" s="55"/>
    </row>
    <row r="691" spans="2:37" ht="15.75" customHeight="1">
      <c r="B691" s="55"/>
      <c r="C691" s="55"/>
      <c r="D691" s="55"/>
      <c r="E691" s="55"/>
      <c r="F691" s="55"/>
      <c r="G691" s="55"/>
      <c r="H691" s="399"/>
      <c r="I691" s="55"/>
      <c r="J691" s="55"/>
      <c r="K691" s="55"/>
      <c r="L691" s="399"/>
      <c r="M691" s="399"/>
      <c r="N691" s="55"/>
      <c r="O691" s="55"/>
      <c r="P691" s="55"/>
      <c r="Q691" s="399"/>
      <c r="R691" s="399"/>
      <c r="S691" s="55"/>
      <c r="T691" s="55"/>
      <c r="U691" s="55"/>
      <c r="V691" s="399"/>
      <c r="W691" s="399"/>
      <c r="X691" s="55"/>
      <c r="Y691" s="55"/>
      <c r="Z691" s="55"/>
      <c r="AA691" s="399"/>
      <c r="AB691" s="399"/>
      <c r="AC691" s="55"/>
      <c r="AD691" s="55"/>
      <c r="AE691" s="55"/>
      <c r="AF691" s="55"/>
      <c r="AG691" s="55"/>
      <c r="AH691" s="55"/>
      <c r="AI691" s="55"/>
      <c r="AJ691" s="55"/>
      <c r="AK691" s="55"/>
    </row>
    <row r="692" spans="2:37" ht="15.75" customHeight="1">
      <c r="B692" s="55"/>
      <c r="C692" s="55"/>
      <c r="D692" s="55"/>
      <c r="E692" s="55"/>
      <c r="F692" s="55"/>
      <c r="G692" s="55"/>
      <c r="H692" s="399"/>
      <c r="I692" s="55"/>
      <c r="J692" s="55"/>
      <c r="K692" s="55"/>
      <c r="L692" s="399"/>
      <c r="M692" s="399"/>
      <c r="N692" s="55"/>
      <c r="O692" s="55"/>
      <c r="P692" s="55"/>
      <c r="Q692" s="399"/>
      <c r="R692" s="399"/>
      <c r="S692" s="55"/>
      <c r="T692" s="55"/>
      <c r="U692" s="55"/>
      <c r="V692" s="399"/>
      <c r="W692" s="399"/>
      <c r="X692" s="55"/>
      <c r="Y692" s="55"/>
      <c r="Z692" s="55"/>
      <c r="AA692" s="399"/>
      <c r="AB692" s="399"/>
      <c r="AC692" s="55"/>
      <c r="AD692" s="55"/>
      <c r="AE692" s="55"/>
      <c r="AF692" s="55"/>
      <c r="AG692" s="55"/>
      <c r="AH692" s="55"/>
      <c r="AI692" s="55"/>
      <c r="AJ692" s="55"/>
      <c r="AK692" s="55"/>
    </row>
    <row r="693" spans="2:37" ht="15.75" customHeight="1">
      <c r="B693" s="55"/>
      <c r="C693" s="55"/>
      <c r="D693" s="55"/>
      <c r="E693" s="55"/>
      <c r="F693" s="55"/>
      <c r="G693" s="55"/>
      <c r="H693" s="399"/>
      <c r="I693" s="55"/>
      <c r="J693" s="55"/>
      <c r="K693" s="55"/>
      <c r="L693" s="399"/>
      <c r="M693" s="399"/>
      <c r="N693" s="55"/>
      <c r="O693" s="55"/>
      <c r="P693" s="55"/>
      <c r="Q693" s="399"/>
      <c r="R693" s="399"/>
      <c r="S693" s="55"/>
      <c r="T693" s="55"/>
      <c r="U693" s="55"/>
      <c r="V693" s="399"/>
      <c r="W693" s="399"/>
      <c r="X693" s="55"/>
      <c r="Y693" s="55"/>
      <c r="Z693" s="55"/>
      <c r="AA693" s="399"/>
      <c r="AB693" s="399"/>
      <c r="AC693" s="55"/>
      <c r="AD693" s="55"/>
      <c r="AE693" s="55"/>
      <c r="AF693" s="55"/>
      <c r="AG693" s="55"/>
      <c r="AH693" s="55"/>
      <c r="AI693" s="55"/>
      <c r="AJ693" s="55"/>
      <c r="AK693" s="55"/>
    </row>
    <row r="694" spans="2:37" ht="15.75" customHeight="1">
      <c r="B694" s="55"/>
      <c r="C694" s="55"/>
      <c r="D694" s="55"/>
      <c r="E694" s="55"/>
      <c r="F694" s="55"/>
      <c r="G694" s="55"/>
      <c r="H694" s="399"/>
      <c r="I694" s="55"/>
      <c r="J694" s="55"/>
      <c r="K694" s="55"/>
      <c r="L694" s="399"/>
      <c r="M694" s="399"/>
      <c r="N694" s="55"/>
      <c r="O694" s="55"/>
      <c r="P694" s="55"/>
      <c r="Q694" s="399"/>
      <c r="R694" s="399"/>
      <c r="S694" s="55"/>
      <c r="T694" s="55"/>
      <c r="U694" s="55"/>
      <c r="V694" s="399"/>
      <c r="W694" s="399"/>
      <c r="X694" s="55"/>
      <c r="Y694" s="55"/>
      <c r="Z694" s="55"/>
      <c r="AA694" s="399"/>
      <c r="AB694" s="399"/>
      <c r="AC694" s="55"/>
      <c r="AD694" s="55"/>
      <c r="AE694" s="55"/>
      <c r="AF694" s="55"/>
      <c r="AG694" s="55"/>
      <c r="AH694" s="55"/>
      <c r="AI694" s="55"/>
      <c r="AJ694" s="55"/>
      <c r="AK694" s="55"/>
    </row>
    <row r="695" spans="2:37" ht="15.75" customHeight="1">
      <c r="B695" s="55"/>
      <c r="C695" s="55"/>
      <c r="D695" s="55"/>
      <c r="E695" s="55"/>
      <c r="F695" s="55"/>
      <c r="G695" s="55"/>
      <c r="H695" s="399"/>
      <c r="I695" s="55"/>
      <c r="J695" s="55"/>
      <c r="K695" s="55"/>
      <c r="L695" s="399"/>
      <c r="M695" s="399"/>
      <c r="N695" s="55"/>
      <c r="O695" s="55"/>
      <c r="P695" s="55"/>
      <c r="Q695" s="399"/>
      <c r="R695" s="399"/>
      <c r="S695" s="55"/>
      <c r="T695" s="55"/>
      <c r="U695" s="55"/>
      <c r="V695" s="399"/>
      <c r="W695" s="399"/>
      <c r="X695" s="55"/>
      <c r="Y695" s="55"/>
      <c r="Z695" s="55"/>
      <c r="AA695" s="399"/>
      <c r="AB695" s="399"/>
      <c r="AC695" s="55"/>
      <c r="AD695" s="55"/>
      <c r="AE695" s="55"/>
      <c r="AF695" s="55"/>
      <c r="AG695" s="55"/>
      <c r="AH695" s="55"/>
      <c r="AI695" s="55"/>
      <c r="AJ695" s="55"/>
      <c r="AK695" s="55"/>
    </row>
    <row r="696" spans="2:37" ht="15.75" customHeight="1">
      <c r="B696" s="55"/>
      <c r="C696" s="55"/>
      <c r="D696" s="55"/>
      <c r="E696" s="55"/>
      <c r="F696" s="55"/>
      <c r="G696" s="55"/>
      <c r="H696" s="399"/>
      <c r="I696" s="55"/>
      <c r="J696" s="55"/>
      <c r="K696" s="55"/>
      <c r="L696" s="399"/>
      <c r="M696" s="399"/>
      <c r="N696" s="55"/>
      <c r="O696" s="55"/>
      <c r="P696" s="55"/>
      <c r="Q696" s="399"/>
      <c r="R696" s="399"/>
      <c r="S696" s="55"/>
      <c r="T696" s="55"/>
      <c r="U696" s="55"/>
      <c r="V696" s="399"/>
      <c r="W696" s="399"/>
      <c r="X696" s="55"/>
      <c r="Y696" s="55"/>
      <c r="Z696" s="55"/>
      <c r="AA696" s="399"/>
      <c r="AB696" s="399"/>
      <c r="AC696" s="55"/>
      <c r="AD696" s="55"/>
      <c r="AE696" s="55"/>
      <c r="AF696" s="55"/>
      <c r="AG696" s="55"/>
      <c r="AH696" s="55"/>
      <c r="AI696" s="55"/>
      <c r="AJ696" s="55"/>
      <c r="AK696" s="55"/>
    </row>
    <row r="697" spans="2:37" ht="15.75" customHeight="1">
      <c r="B697" s="55"/>
      <c r="C697" s="55"/>
      <c r="D697" s="55"/>
      <c r="E697" s="55"/>
      <c r="F697" s="55"/>
      <c r="G697" s="55"/>
      <c r="H697" s="399"/>
      <c r="I697" s="55"/>
      <c r="J697" s="55"/>
      <c r="K697" s="55"/>
      <c r="L697" s="399"/>
      <c r="M697" s="399"/>
      <c r="N697" s="55"/>
      <c r="O697" s="55"/>
      <c r="P697" s="55"/>
      <c r="Q697" s="399"/>
      <c r="R697" s="399"/>
      <c r="S697" s="55"/>
      <c r="T697" s="55"/>
      <c r="U697" s="55"/>
      <c r="V697" s="399"/>
      <c r="W697" s="399"/>
      <c r="X697" s="55"/>
      <c r="Y697" s="55"/>
      <c r="Z697" s="55"/>
      <c r="AA697" s="399"/>
      <c r="AB697" s="399"/>
      <c r="AC697" s="55"/>
      <c r="AD697" s="55"/>
      <c r="AE697" s="55"/>
      <c r="AF697" s="55"/>
      <c r="AG697" s="55"/>
      <c r="AH697" s="55"/>
      <c r="AI697" s="55"/>
      <c r="AJ697" s="55"/>
      <c r="AK697" s="55"/>
    </row>
    <row r="698" spans="2:37" ht="15.75" customHeight="1">
      <c r="B698" s="55"/>
      <c r="C698" s="55"/>
      <c r="D698" s="55"/>
      <c r="E698" s="55"/>
      <c r="F698" s="55"/>
      <c r="G698" s="55"/>
      <c r="H698" s="399"/>
      <c r="I698" s="55"/>
      <c r="J698" s="55"/>
      <c r="K698" s="55"/>
      <c r="L698" s="399"/>
      <c r="M698" s="399"/>
      <c r="N698" s="55"/>
      <c r="O698" s="55"/>
      <c r="P698" s="55"/>
      <c r="Q698" s="399"/>
      <c r="R698" s="399"/>
      <c r="S698" s="55"/>
      <c r="T698" s="55"/>
      <c r="U698" s="55"/>
      <c r="V698" s="399"/>
      <c r="W698" s="399"/>
      <c r="X698" s="55"/>
      <c r="Y698" s="55"/>
      <c r="Z698" s="55"/>
      <c r="AA698" s="399"/>
      <c r="AB698" s="399"/>
      <c r="AC698" s="55"/>
      <c r="AD698" s="55"/>
      <c r="AE698" s="55"/>
      <c r="AF698" s="55"/>
      <c r="AG698" s="55"/>
      <c r="AH698" s="55"/>
      <c r="AI698" s="55"/>
      <c r="AJ698" s="55"/>
      <c r="AK698" s="55"/>
    </row>
    <row r="699" spans="2:37" ht="15.75" customHeight="1">
      <c r="B699" s="55"/>
      <c r="C699" s="55"/>
      <c r="D699" s="55"/>
      <c r="E699" s="55"/>
      <c r="F699" s="55"/>
      <c r="G699" s="55"/>
      <c r="H699" s="399"/>
      <c r="I699" s="55"/>
      <c r="J699" s="55"/>
      <c r="K699" s="55"/>
      <c r="L699" s="399"/>
      <c r="M699" s="399"/>
      <c r="N699" s="55"/>
      <c r="O699" s="55"/>
      <c r="P699" s="55"/>
      <c r="Q699" s="399"/>
      <c r="R699" s="399"/>
      <c r="S699" s="55"/>
      <c r="T699" s="55"/>
      <c r="U699" s="55"/>
      <c r="V699" s="399"/>
      <c r="W699" s="399"/>
      <c r="X699" s="55"/>
      <c r="Y699" s="55"/>
      <c r="Z699" s="55"/>
      <c r="AA699" s="399"/>
      <c r="AB699" s="399"/>
      <c r="AC699" s="55"/>
      <c r="AD699" s="55"/>
      <c r="AE699" s="55"/>
      <c r="AF699" s="55"/>
      <c r="AG699" s="55"/>
      <c r="AH699" s="55"/>
      <c r="AI699" s="55"/>
      <c r="AJ699" s="55"/>
      <c r="AK699" s="55"/>
    </row>
    <row r="700" spans="2:37" ht="15.75" customHeight="1">
      <c r="B700" s="55"/>
      <c r="C700" s="55"/>
      <c r="D700" s="55"/>
      <c r="E700" s="55"/>
      <c r="F700" s="55"/>
      <c r="G700" s="55"/>
      <c r="H700" s="399"/>
      <c r="I700" s="55"/>
      <c r="J700" s="55"/>
      <c r="K700" s="55"/>
      <c r="L700" s="399"/>
      <c r="M700" s="399"/>
      <c r="N700" s="55"/>
      <c r="O700" s="55"/>
      <c r="P700" s="55"/>
      <c r="Q700" s="399"/>
      <c r="R700" s="399"/>
      <c r="S700" s="55"/>
      <c r="T700" s="55"/>
      <c r="U700" s="55"/>
      <c r="V700" s="399"/>
      <c r="W700" s="399"/>
      <c r="X700" s="55"/>
      <c r="Y700" s="55"/>
      <c r="Z700" s="55"/>
      <c r="AA700" s="399"/>
      <c r="AB700" s="399"/>
      <c r="AC700" s="55"/>
      <c r="AD700" s="55"/>
      <c r="AE700" s="55"/>
      <c r="AF700" s="55"/>
      <c r="AG700" s="55"/>
      <c r="AH700" s="55"/>
      <c r="AI700" s="55"/>
      <c r="AJ700" s="55"/>
      <c r="AK700" s="55"/>
    </row>
    <row r="701" spans="2:37" ht="15.75" customHeight="1">
      <c r="B701" s="55"/>
      <c r="C701" s="55"/>
      <c r="D701" s="55"/>
      <c r="E701" s="55"/>
      <c r="F701" s="55"/>
      <c r="G701" s="55"/>
      <c r="H701" s="399"/>
      <c r="I701" s="55"/>
      <c r="J701" s="55"/>
      <c r="K701" s="55"/>
      <c r="L701" s="399"/>
      <c r="M701" s="399"/>
      <c r="N701" s="55"/>
      <c r="O701" s="55"/>
      <c r="P701" s="55"/>
      <c r="Q701" s="399"/>
      <c r="R701" s="399"/>
      <c r="S701" s="55"/>
      <c r="T701" s="55"/>
      <c r="U701" s="55"/>
      <c r="V701" s="399"/>
      <c r="W701" s="399"/>
      <c r="X701" s="55"/>
      <c r="Y701" s="55"/>
      <c r="Z701" s="55"/>
      <c r="AA701" s="399"/>
      <c r="AB701" s="399"/>
      <c r="AC701" s="55"/>
      <c r="AD701" s="55"/>
      <c r="AE701" s="55"/>
      <c r="AF701" s="55"/>
      <c r="AG701" s="55"/>
      <c r="AH701" s="55"/>
      <c r="AI701" s="55"/>
      <c r="AJ701" s="55"/>
      <c r="AK701" s="55"/>
    </row>
    <row r="702" spans="2:37" ht="15.75" customHeight="1">
      <c r="B702" s="55"/>
      <c r="C702" s="55"/>
      <c r="D702" s="55"/>
      <c r="E702" s="55"/>
      <c r="F702" s="55"/>
      <c r="G702" s="55"/>
      <c r="H702" s="399"/>
      <c r="I702" s="55"/>
      <c r="J702" s="55"/>
      <c r="K702" s="55"/>
      <c r="L702" s="399"/>
      <c r="M702" s="399"/>
      <c r="N702" s="55"/>
      <c r="O702" s="55"/>
      <c r="P702" s="55"/>
      <c r="Q702" s="399"/>
      <c r="R702" s="399"/>
      <c r="S702" s="55"/>
      <c r="T702" s="55"/>
      <c r="U702" s="55"/>
      <c r="V702" s="399"/>
      <c r="W702" s="399"/>
      <c r="X702" s="55"/>
      <c r="Y702" s="55"/>
      <c r="Z702" s="55"/>
      <c r="AA702" s="399"/>
      <c r="AB702" s="399"/>
      <c r="AC702" s="55"/>
      <c r="AD702" s="55"/>
      <c r="AE702" s="55"/>
      <c r="AF702" s="55"/>
      <c r="AG702" s="55"/>
      <c r="AH702" s="55"/>
      <c r="AI702" s="55"/>
      <c r="AJ702" s="55"/>
      <c r="AK702" s="55"/>
    </row>
    <row r="703" spans="2:37" ht="15.75" customHeight="1">
      <c r="B703" s="55"/>
      <c r="C703" s="55"/>
      <c r="D703" s="55"/>
      <c r="E703" s="55"/>
      <c r="F703" s="55"/>
      <c r="G703" s="55"/>
      <c r="H703" s="399"/>
      <c r="I703" s="55"/>
      <c r="J703" s="55"/>
      <c r="K703" s="55"/>
      <c r="L703" s="399"/>
      <c r="M703" s="399"/>
      <c r="N703" s="55"/>
      <c r="O703" s="55"/>
      <c r="P703" s="55"/>
      <c r="Q703" s="399"/>
      <c r="R703" s="399"/>
      <c r="S703" s="55"/>
      <c r="T703" s="55"/>
      <c r="U703" s="55"/>
      <c r="V703" s="399"/>
      <c r="W703" s="399"/>
      <c r="X703" s="55"/>
      <c r="Y703" s="55"/>
      <c r="Z703" s="55"/>
      <c r="AA703" s="399"/>
      <c r="AB703" s="399"/>
      <c r="AC703" s="55"/>
      <c r="AD703" s="55"/>
      <c r="AE703" s="55"/>
      <c r="AF703" s="55"/>
      <c r="AG703" s="55"/>
      <c r="AH703" s="55"/>
      <c r="AI703" s="55"/>
      <c r="AJ703" s="55"/>
      <c r="AK703" s="55"/>
    </row>
    <row r="704" spans="2:37" ht="15.75" customHeight="1">
      <c r="B704" s="55"/>
      <c r="C704" s="55"/>
      <c r="D704" s="55"/>
      <c r="E704" s="55"/>
      <c r="F704" s="55"/>
      <c r="G704" s="55"/>
      <c r="H704" s="399"/>
      <c r="I704" s="55"/>
      <c r="J704" s="55"/>
      <c r="K704" s="55"/>
      <c r="L704" s="399"/>
      <c r="M704" s="399"/>
      <c r="N704" s="55"/>
      <c r="O704" s="55"/>
      <c r="P704" s="55"/>
      <c r="Q704" s="399"/>
      <c r="R704" s="399"/>
      <c r="S704" s="55"/>
      <c r="T704" s="55"/>
      <c r="U704" s="55"/>
      <c r="V704" s="399"/>
      <c r="W704" s="399"/>
      <c r="X704" s="55"/>
      <c r="Y704" s="55"/>
      <c r="Z704" s="55"/>
      <c r="AA704" s="399"/>
      <c r="AB704" s="399"/>
      <c r="AC704" s="55"/>
      <c r="AD704" s="55"/>
      <c r="AE704" s="55"/>
      <c r="AF704" s="55"/>
      <c r="AG704" s="55"/>
      <c r="AH704" s="55"/>
      <c r="AI704" s="55"/>
      <c r="AJ704" s="55"/>
      <c r="AK704" s="55"/>
    </row>
    <row r="705" spans="2:37" ht="15.75" customHeight="1">
      <c r="B705" s="55"/>
      <c r="C705" s="55"/>
      <c r="D705" s="55"/>
      <c r="E705" s="55"/>
      <c r="F705" s="55"/>
      <c r="G705" s="55"/>
      <c r="H705" s="399"/>
      <c r="I705" s="55"/>
      <c r="J705" s="55"/>
      <c r="K705" s="55"/>
      <c r="L705" s="399"/>
      <c r="M705" s="399"/>
      <c r="N705" s="55"/>
      <c r="O705" s="55"/>
      <c r="P705" s="55"/>
      <c r="Q705" s="399"/>
      <c r="R705" s="399"/>
      <c r="S705" s="55"/>
      <c r="T705" s="55"/>
      <c r="U705" s="55"/>
      <c r="V705" s="399"/>
      <c r="W705" s="399"/>
      <c r="X705" s="55"/>
      <c r="Y705" s="55"/>
      <c r="Z705" s="55"/>
      <c r="AA705" s="399"/>
      <c r="AB705" s="399"/>
      <c r="AC705" s="55"/>
      <c r="AD705" s="55"/>
      <c r="AE705" s="55"/>
      <c r="AF705" s="55"/>
      <c r="AG705" s="55"/>
      <c r="AH705" s="55"/>
      <c r="AI705" s="55"/>
      <c r="AJ705" s="55"/>
      <c r="AK705" s="55"/>
    </row>
    <row r="706" spans="2:37" ht="15.75" customHeight="1">
      <c r="B706" s="55"/>
      <c r="C706" s="55"/>
      <c r="D706" s="55"/>
      <c r="E706" s="55"/>
      <c r="F706" s="55"/>
      <c r="G706" s="55"/>
      <c r="H706" s="399"/>
      <c r="I706" s="55"/>
      <c r="J706" s="55"/>
      <c r="K706" s="55"/>
      <c r="L706" s="399"/>
      <c r="M706" s="399"/>
      <c r="N706" s="55"/>
      <c r="O706" s="55"/>
      <c r="P706" s="55"/>
      <c r="Q706" s="399"/>
      <c r="R706" s="399"/>
      <c r="S706" s="55"/>
      <c r="T706" s="55"/>
      <c r="U706" s="55"/>
      <c r="V706" s="399"/>
      <c r="W706" s="399"/>
      <c r="X706" s="55"/>
      <c r="Y706" s="55"/>
      <c r="Z706" s="55"/>
      <c r="AA706" s="399"/>
      <c r="AB706" s="399"/>
      <c r="AC706" s="55"/>
      <c r="AD706" s="55"/>
      <c r="AE706" s="55"/>
      <c r="AF706" s="55"/>
      <c r="AG706" s="55"/>
      <c r="AH706" s="55"/>
      <c r="AI706" s="55"/>
      <c r="AJ706" s="55"/>
      <c r="AK706" s="55"/>
    </row>
    <row r="707" spans="2:37" ht="15.75" customHeight="1">
      <c r="B707" s="55"/>
      <c r="C707" s="55"/>
      <c r="D707" s="55"/>
      <c r="E707" s="55"/>
      <c r="F707" s="55"/>
      <c r="G707" s="55"/>
      <c r="H707" s="399"/>
      <c r="I707" s="55"/>
      <c r="J707" s="55"/>
      <c r="K707" s="55"/>
      <c r="L707" s="399"/>
      <c r="M707" s="399"/>
      <c r="N707" s="55"/>
      <c r="O707" s="55"/>
      <c r="P707" s="55"/>
      <c r="Q707" s="399"/>
      <c r="R707" s="399"/>
      <c r="S707" s="55"/>
      <c r="T707" s="55"/>
      <c r="U707" s="55"/>
      <c r="V707" s="399"/>
      <c r="W707" s="399"/>
      <c r="X707" s="55"/>
      <c r="Y707" s="55"/>
      <c r="Z707" s="55"/>
      <c r="AA707" s="399"/>
      <c r="AB707" s="399"/>
      <c r="AC707" s="55"/>
      <c r="AD707" s="55"/>
      <c r="AE707" s="55"/>
      <c r="AF707" s="55"/>
      <c r="AG707" s="55"/>
      <c r="AH707" s="55"/>
      <c r="AI707" s="55"/>
      <c r="AJ707" s="55"/>
      <c r="AK707" s="55"/>
    </row>
    <row r="708" spans="2:37" ht="15.75" customHeight="1">
      <c r="B708" s="55"/>
      <c r="C708" s="55"/>
      <c r="D708" s="55"/>
      <c r="E708" s="55"/>
      <c r="F708" s="55"/>
      <c r="G708" s="55"/>
      <c r="H708" s="399"/>
      <c r="I708" s="55"/>
      <c r="J708" s="55"/>
      <c r="K708" s="55"/>
      <c r="L708" s="399"/>
      <c r="M708" s="399"/>
      <c r="N708" s="55"/>
      <c r="O708" s="55"/>
      <c r="P708" s="55"/>
      <c r="Q708" s="399"/>
      <c r="R708" s="399"/>
      <c r="S708" s="55"/>
      <c r="T708" s="55"/>
      <c r="U708" s="55"/>
      <c r="V708" s="399"/>
      <c r="W708" s="399"/>
      <c r="X708" s="55"/>
      <c r="Y708" s="55"/>
      <c r="Z708" s="55"/>
      <c r="AA708" s="399"/>
      <c r="AB708" s="399"/>
      <c r="AC708" s="55"/>
      <c r="AD708" s="55"/>
      <c r="AE708" s="55"/>
      <c r="AF708" s="55"/>
      <c r="AG708" s="55"/>
      <c r="AH708" s="55"/>
      <c r="AI708" s="55"/>
      <c r="AJ708" s="55"/>
      <c r="AK708" s="55"/>
    </row>
    <row r="709" spans="2:37" ht="15.75" customHeight="1">
      <c r="B709" s="55"/>
      <c r="C709" s="55"/>
      <c r="D709" s="55"/>
      <c r="E709" s="55"/>
      <c r="F709" s="55"/>
      <c r="G709" s="55"/>
      <c r="H709" s="399"/>
      <c r="I709" s="55"/>
      <c r="J709" s="55"/>
      <c r="K709" s="55"/>
      <c r="L709" s="399"/>
      <c r="M709" s="399"/>
      <c r="N709" s="55"/>
      <c r="O709" s="55"/>
      <c r="P709" s="55"/>
      <c r="Q709" s="399"/>
      <c r="R709" s="399"/>
      <c r="S709" s="55"/>
      <c r="T709" s="55"/>
      <c r="U709" s="55"/>
      <c r="V709" s="399"/>
      <c r="W709" s="399"/>
      <c r="X709" s="55"/>
      <c r="Y709" s="55"/>
      <c r="Z709" s="55"/>
      <c r="AA709" s="399"/>
      <c r="AB709" s="399"/>
      <c r="AC709" s="55"/>
      <c r="AD709" s="55"/>
      <c r="AE709" s="55"/>
      <c r="AF709" s="55"/>
      <c r="AG709" s="55"/>
      <c r="AH709" s="55"/>
      <c r="AI709" s="55"/>
      <c r="AJ709" s="55"/>
      <c r="AK709" s="55"/>
    </row>
    <row r="710" spans="2:37" ht="15.75" customHeight="1">
      <c r="B710" s="55"/>
      <c r="C710" s="55"/>
      <c r="D710" s="55"/>
      <c r="E710" s="55"/>
      <c r="F710" s="55"/>
      <c r="G710" s="55"/>
      <c r="H710" s="399"/>
      <c r="I710" s="55"/>
      <c r="J710" s="55"/>
      <c r="K710" s="55"/>
      <c r="L710" s="399"/>
      <c r="M710" s="399"/>
      <c r="N710" s="55"/>
      <c r="O710" s="55"/>
      <c r="P710" s="55"/>
      <c r="Q710" s="399"/>
      <c r="R710" s="399"/>
      <c r="S710" s="55"/>
      <c r="T710" s="55"/>
      <c r="U710" s="55"/>
      <c r="V710" s="399"/>
      <c r="W710" s="399"/>
      <c r="X710" s="55"/>
      <c r="Y710" s="55"/>
      <c r="Z710" s="55"/>
      <c r="AA710" s="399"/>
      <c r="AB710" s="399"/>
      <c r="AC710" s="55"/>
      <c r="AD710" s="55"/>
      <c r="AE710" s="55"/>
      <c r="AF710" s="55"/>
      <c r="AG710" s="55"/>
      <c r="AH710" s="55"/>
      <c r="AI710" s="55"/>
      <c r="AJ710" s="55"/>
      <c r="AK710" s="55"/>
    </row>
    <row r="711" spans="2:37" ht="15.75" customHeight="1">
      <c r="B711" s="55"/>
      <c r="C711" s="55"/>
      <c r="D711" s="55"/>
      <c r="E711" s="55"/>
      <c r="F711" s="55"/>
      <c r="G711" s="55"/>
      <c r="H711" s="399"/>
      <c r="I711" s="55"/>
      <c r="J711" s="55"/>
      <c r="K711" s="55"/>
      <c r="L711" s="399"/>
      <c r="M711" s="399"/>
      <c r="N711" s="55"/>
      <c r="O711" s="55"/>
      <c r="P711" s="55"/>
      <c r="Q711" s="399"/>
      <c r="R711" s="399"/>
      <c r="S711" s="55"/>
      <c r="T711" s="55"/>
      <c r="U711" s="55"/>
      <c r="V711" s="399"/>
      <c r="W711" s="399"/>
      <c r="X711" s="55"/>
      <c r="Y711" s="55"/>
      <c r="Z711" s="55"/>
      <c r="AA711" s="399"/>
      <c r="AB711" s="399"/>
      <c r="AC711" s="55"/>
      <c r="AD711" s="55"/>
      <c r="AE711" s="55"/>
      <c r="AF711" s="55"/>
      <c r="AG711" s="55"/>
      <c r="AH711" s="55"/>
      <c r="AI711" s="55"/>
      <c r="AJ711" s="55"/>
      <c r="AK711" s="55"/>
    </row>
    <row r="712" spans="2:37" ht="15.75" customHeight="1">
      <c r="B712" s="55"/>
      <c r="C712" s="55"/>
      <c r="D712" s="55"/>
      <c r="E712" s="55"/>
      <c r="F712" s="55"/>
      <c r="G712" s="55"/>
      <c r="H712" s="399"/>
      <c r="I712" s="55"/>
      <c r="J712" s="55"/>
      <c r="K712" s="55"/>
      <c r="L712" s="399"/>
      <c r="M712" s="399"/>
      <c r="N712" s="55"/>
      <c r="O712" s="55"/>
      <c r="P712" s="55"/>
      <c r="Q712" s="399"/>
      <c r="R712" s="399"/>
      <c r="S712" s="55"/>
      <c r="T712" s="55"/>
      <c r="U712" s="55"/>
      <c r="V712" s="399"/>
      <c r="W712" s="399"/>
      <c r="X712" s="55"/>
      <c r="Y712" s="55"/>
      <c r="Z712" s="55"/>
      <c r="AA712" s="399"/>
      <c r="AB712" s="399"/>
      <c r="AC712" s="55"/>
      <c r="AD712" s="55"/>
      <c r="AE712" s="55"/>
      <c r="AF712" s="55"/>
      <c r="AG712" s="55"/>
      <c r="AH712" s="55"/>
      <c r="AI712" s="55"/>
      <c r="AJ712" s="55"/>
      <c r="AK712" s="55"/>
    </row>
    <row r="713" spans="2:37" ht="15.75" customHeight="1">
      <c r="B713" s="55"/>
      <c r="C713" s="55"/>
      <c r="D713" s="55"/>
      <c r="E713" s="55"/>
      <c r="F713" s="55"/>
      <c r="G713" s="55"/>
      <c r="H713" s="399"/>
      <c r="I713" s="55"/>
      <c r="J713" s="55"/>
      <c r="K713" s="55"/>
      <c r="L713" s="399"/>
      <c r="M713" s="399"/>
      <c r="N713" s="55"/>
      <c r="O713" s="55"/>
      <c r="P713" s="55"/>
      <c r="Q713" s="399"/>
      <c r="R713" s="399"/>
      <c r="S713" s="55"/>
      <c r="T713" s="55"/>
      <c r="U713" s="55"/>
      <c r="V713" s="399"/>
      <c r="W713" s="399"/>
      <c r="X713" s="55"/>
      <c r="Y713" s="55"/>
      <c r="Z713" s="55"/>
      <c r="AA713" s="399"/>
      <c r="AB713" s="399"/>
      <c r="AC713" s="55"/>
      <c r="AD713" s="55"/>
      <c r="AE713" s="55"/>
      <c r="AF713" s="55"/>
      <c r="AG713" s="55"/>
      <c r="AH713" s="55"/>
      <c r="AI713" s="55"/>
      <c r="AJ713" s="55"/>
      <c r="AK713" s="55"/>
    </row>
    <row r="714" spans="2:37" ht="15.75" customHeight="1">
      <c r="B714" s="55"/>
      <c r="C714" s="55"/>
      <c r="D714" s="55"/>
      <c r="E714" s="55"/>
      <c r="F714" s="55"/>
      <c r="G714" s="55"/>
      <c r="H714" s="399"/>
      <c r="I714" s="55"/>
      <c r="J714" s="55"/>
      <c r="K714" s="55"/>
      <c r="L714" s="399"/>
      <c r="M714" s="399"/>
      <c r="N714" s="55"/>
      <c r="O714" s="55"/>
      <c r="P714" s="55"/>
      <c r="Q714" s="399"/>
      <c r="R714" s="399"/>
      <c r="S714" s="55"/>
      <c r="T714" s="55"/>
      <c r="U714" s="55"/>
      <c r="V714" s="399"/>
      <c r="W714" s="399"/>
      <c r="X714" s="55"/>
      <c r="Y714" s="55"/>
      <c r="Z714" s="55"/>
      <c r="AA714" s="399"/>
      <c r="AB714" s="399"/>
      <c r="AC714" s="55"/>
      <c r="AD714" s="55"/>
      <c r="AE714" s="55"/>
      <c r="AF714" s="55"/>
      <c r="AG714" s="55"/>
      <c r="AH714" s="55"/>
      <c r="AI714" s="55"/>
      <c r="AJ714" s="55"/>
      <c r="AK714" s="55"/>
    </row>
    <row r="715" spans="2:37" ht="15.75" customHeight="1">
      <c r="B715" s="55"/>
      <c r="C715" s="55"/>
      <c r="D715" s="55"/>
      <c r="E715" s="55"/>
      <c r="F715" s="55"/>
      <c r="G715" s="55"/>
      <c r="H715" s="399"/>
      <c r="I715" s="55"/>
      <c r="J715" s="55"/>
      <c r="K715" s="55"/>
      <c r="L715" s="399"/>
      <c r="M715" s="399"/>
      <c r="N715" s="55"/>
      <c r="O715" s="55"/>
      <c r="P715" s="55"/>
      <c r="Q715" s="399"/>
      <c r="R715" s="399"/>
      <c r="S715" s="55"/>
      <c r="T715" s="55"/>
      <c r="U715" s="55"/>
      <c r="V715" s="399"/>
      <c r="W715" s="399"/>
      <c r="X715" s="55"/>
      <c r="Y715" s="55"/>
      <c r="Z715" s="55"/>
      <c r="AA715" s="399"/>
      <c r="AB715" s="399"/>
      <c r="AC715" s="55"/>
      <c r="AD715" s="55"/>
      <c r="AE715" s="55"/>
      <c r="AF715" s="55"/>
      <c r="AG715" s="55"/>
      <c r="AH715" s="55"/>
      <c r="AI715" s="55"/>
      <c r="AJ715" s="55"/>
      <c r="AK715" s="55"/>
    </row>
    <row r="716" spans="2:37" ht="15.75" customHeight="1">
      <c r="B716" s="55"/>
      <c r="C716" s="55"/>
      <c r="D716" s="55"/>
      <c r="E716" s="55"/>
      <c r="F716" s="55"/>
      <c r="G716" s="55"/>
      <c r="H716" s="399"/>
      <c r="I716" s="55"/>
      <c r="J716" s="55"/>
      <c r="K716" s="55"/>
      <c r="L716" s="399"/>
      <c r="M716" s="399"/>
      <c r="N716" s="55"/>
      <c r="O716" s="55"/>
      <c r="P716" s="55"/>
      <c r="Q716" s="399"/>
      <c r="R716" s="399"/>
      <c r="S716" s="55"/>
      <c r="T716" s="55"/>
      <c r="U716" s="55"/>
      <c r="V716" s="399"/>
      <c r="W716" s="399"/>
      <c r="X716" s="55"/>
      <c r="Y716" s="55"/>
      <c r="Z716" s="55"/>
      <c r="AA716" s="399"/>
      <c r="AB716" s="399"/>
      <c r="AC716" s="55"/>
      <c r="AD716" s="55"/>
      <c r="AE716" s="55"/>
      <c r="AF716" s="55"/>
      <c r="AG716" s="55"/>
      <c r="AH716" s="55"/>
      <c r="AI716" s="55"/>
      <c r="AJ716" s="55"/>
      <c r="AK716" s="55"/>
    </row>
    <row r="717" spans="2:37" ht="15.75" customHeight="1">
      <c r="B717" s="55"/>
      <c r="C717" s="55"/>
      <c r="D717" s="55"/>
      <c r="E717" s="55"/>
      <c r="F717" s="55"/>
      <c r="G717" s="55"/>
      <c r="H717" s="399"/>
      <c r="I717" s="55"/>
      <c r="J717" s="55"/>
      <c r="K717" s="55"/>
      <c r="L717" s="399"/>
      <c r="M717" s="399"/>
      <c r="N717" s="55"/>
      <c r="O717" s="55"/>
      <c r="P717" s="55"/>
      <c r="Q717" s="399"/>
      <c r="R717" s="399"/>
      <c r="S717" s="55"/>
      <c r="T717" s="55"/>
      <c r="U717" s="55"/>
      <c r="V717" s="399"/>
      <c r="W717" s="399"/>
      <c r="X717" s="55"/>
      <c r="Y717" s="55"/>
      <c r="Z717" s="55"/>
      <c r="AA717" s="399"/>
      <c r="AB717" s="399"/>
      <c r="AC717" s="55"/>
      <c r="AD717" s="55"/>
      <c r="AE717" s="55"/>
      <c r="AF717" s="55"/>
      <c r="AG717" s="55"/>
      <c r="AH717" s="55"/>
      <c r="AI717" s="55"/>
      <c r="AJ717" s="55"/>
      <c r="AK717" s="55"/>
    </row>
    <row r="718" spans="2:37" ht="15.75" customHeight="1">
      <c r="B718" s="55"/>
      <c r="C718" s="55"/>
      <c r="D718" s="55"/>
      <c r="E718" s="55"/>
      <c r="F718" s="55"/>
      <c r="G718" s="55"/>
      <c r="H718" s="399"/>
      <c r="I718" s="55"/>
      <c r="J718" s="55"/>
      <c r="K718" s="55"/>
      <c r="L718" s="399"/>
      <c r="M718" s="399"/>
      <c r="N718" s="55"/>
      <c r="O718" s="55"/>
      <c r="P718" s="55"/>
      <c r="Q718" s="399"/>
      <c r="R718" s="399"/>
      <c r="S718" s="55"/>
      <c r="T718" s="55"/>
      <c r="U718" s="55"/>
      <c r="V718" s="399"/>
      <c r="W718" s="399"/>
      <c r="X718" s="55"/>
      <c r="Y718" s="55"/>
      <c r="Z718" s="55"/>
      <c r="AA718" s="399"/>
      <c r="AB718" s="399"/>
      <c r="AC718" s="55"/>
      <c r="AD718" s="55"/>
      <c r="AE718" s="55"/>
      <c r="AF718" s="55"/>
      <c r="AG718" s="55"/>
      <c r="AH718" s="55"/>
      <c r="AI718" s="55"/>
      <c r="AJ718" s="55"/>
      <c r="AK718" s="55"/>
    </row>
    <row r="719" spans="2:37" ht="15.75" customHeight="1">
      <c r="B719" s="55"/>
      <c r="C719" s="55"/>
      <c r="D719" s="55"/>
      <c r="E719" s="55"/>
      <c r="F719" s="55"/>
      <c r="G719" s="55"/>
      <c r="H719" s="399"/>
      <c r="I719" s="55"/>
      <c r="J719" s="55"/>
      <c r="K719" s="55"/>
      <c r="L719" s="399"/>
      <c r="M719" s="399"/>
      <c r="N719" s="55"/>
      <c r="O719" s="55"/>
      <c r="P719" s="55"/>
      <c r="Q719" s="399"/>
      <c r="R719" s="399"/>
      <c r="S719" s="55"/>
      <c r="T719" s="55"/>
      <c r="U719" s="55"/>
      <c r="V719" s="399"/>
      <c r="W719" s="399"/>
      <c r="X719" s="55"/>
      <c r="Y719" s="55"/>
      <c r="Z719" s="55"/>
      <c r="AA719" s="399"/>
      <c r="AB719" s="399"/>
      <c r="AC719" s="55"/>
      <c r="AD719" s="55"/>
      <c r="AE719" s="55"/>
      <c r="AF719" s="55"/>
      <c r="AG719" s="55"/>
      <c r="AH719" s="55"/>
      <c r="AI719" s="55"/>
      <c r="AJ719" s="55"/>
      <c r="AK719" s="55"/>
    </row>
    <row r="720" spans="2:37" ht="15.75" customHeight="1">
      <c r="B720" s="55"/>
      <c r="C720" s="55"/>
      <c r="D720" s="55"/>
      <c r="E720" s="55"/>
      <c r="F720" s="55"/>
      <c r="G720" s="55"/>
      <c r="H720" s="399"/>
      <c r="I720" s="55"/>
      <c r="J720" s="55"/>
      <c r="K720" s="55"/>
      <c r="L720" s="399"/>
      <c r="M720" s="399"/>
      <c r="N720" s="55"/>
      <c r="O720" s="55"/>
      <c r="P720" s="55"/>
      <c r="Q720" s="399"/>
      <c r="R720" s="399"/>
      <c r="S720" s="55"/>
      <c r="T720" s="55"/>
      <c r="U720" s="55"/>
      <c r="V720" s="399"/>
      <c r="W720" s="399"/>
      <c r="X720" s="55"/>
      <c r="Y720" s="55"/>
      <c r="Z720" s="55"/>
      <c r="AA720" s="399"/>
      <c r="AB720" s="399"/>
      <c r="AC720" s="55"/>
      <c r="AD720" s="55"/>
      <c r="AE720" s="55"/>
      <c r="AF720" s="55"/>
      <c r="AG720" s="55"/>
      <c r="AH720" s="55"/>
      <c r="AI720" s="55"/>
      <c r="AJ720" s="55"/>
      <c r="AK720" s="55"/>
    </row>
    <row r="721" spans="2:37" ht="15.75" customHeight="1">
      <c r="B721" s="55"/>
      <c r="C721" s="55"/>
      <c r="D721" s="55"/>
      <c r="E721" s="55"/>
      <c r="F721" s="55"/>
      <c r="G721" s="55"/>
      <c r="H721" s="399"/>
      <c r="I721" s="55"/>
      <c r="J721" s="55"/>
      <c r="K721" s="55"/>
      <c r="L721" s="399"/>
      <c r="M721" s="399"/>
      <c r="N721" s="55"/>
      <c r="O721" s="55"/>
      <c r="P721" s="55"/>
      <c r="Q721" s="399"/>
      <c r="R721" s="399"/>
      <c r="S721" s="55"/>
      <c r="T721" s="55"/>
      <c r="U721" s="55"/>
      <c r="V721" s="399"/>
      <c r="W721" s="399"/>
      <c r="X721" s="55"/>
      <c r="Y721" s="55"/>
      <c r="Z721" s="55"/>
      <c r="AA721" s="399"/>
      <c r="AB721" s="399"/>
      <c r="AC721" s="55"/>
      <c r="AD721" s="55"/>
      <c r="AE721" s="55"/>
      <c r="AF721" s="55"/>
      <c r="AG721" s="55"/>
      <c r="AH721" s="55"/>
      <c r="AI721" s="55"/>
      <c r="AJ721" s="55"/>
      <c r="AK721" s="55"/>
    </row>
    <row r="722" spans="2:37" ht="15.75" customHeight="1">
      <c r="B722" s="55"/>
      <c r="C722" s="55"/>
      <c r="D722" s="55"/>
      <c r="E722" s="55"/>
      <c r="F722" s="55"/>
      <c r="G722" s="55"/>
      <c r="H722" s="399"/>
      <c r="I722" s="55"/>
      <c r="J722" s="55"/>
      <c r="K722" s="55"/>
      <c r="L722" s="399"/>
      <c r="M722" s="399"/>
      <c r="N722" s="55"/>
      <c r="O722" s="55"/>
      <c r="P722" s="55"/>
      <c r="Q722" s="399"/>
      <c r="R722" s="399"/>
      <c r="S722" s="55"/>
      <c r="T722" s="55"/>
      <c r="U722" s="55"/>
      <c r="V722" s="399"/>
      <c r="W722" s="399"/>
      <c r="X722" s="55"/>
      <c r="Y722" s="55"/>
      <c r="Z722" s="55"/>
      <c r="AA722" s="399"/>
      <c r="AB722" s="399"/>
      <c r="AC722" s="55"/>
      <c r="AD722" s="55"/>
      <c r="AE722" s="55"/>
      <c r="AF722" s="55"/>
      <c r="AG722" s="55"/>
      <c r="AH722" s="55"/>
      <c r="AI722" s="55"/>
      <c r="AJ722" s="55"/>
      <c r="AK722" s="55"/>
    </row>
    <row r="723" spans="2:37" ht="15.75" customHeight="1">
      <c r="B723" s="55"/>
      <c r="C723" s="55"/>
      <c r="D723" s="55"/>
      <c r="E723" s="55"/>
      <c r="F723" s="55"/>
      <c r="G723" s="55"/>
      <c r="H723" s="399"/>
      <c r="I723" s="55"/>
      <c r="J723" s="55"/>
      <c r="K723" s="55"/>
      <c r="L723" s="399"/>
      <c r="M723" s="399"/>
      <c r="N723" s="55"/>
      <c r="O723" s="55"/>
      <c r="P723" s="55"/>
      <c r="Q723" s="399"/>
      <c r="R723" s="399"/>
      <c r="S723" s="55"/>
      <c r="T723" s="55"/>
      <c r="U723" s="55"/>
      <c r="V723" s="399"/>
      <c r="W723" s="399"/>
      <c r="X723" s="55"/>
      <c r="Y723" s="55"/>
      <c r="Z723" s="55"/>
      <c r="AA723" s="399"/>
      <c r="AB723" s="399"/>
      <c r="AC723" s="55"/>
      <c r="AD723" s="55"/>
      <c r="AE723" s="55"/>
      <c r="AF723" s="55"/>
      <c r="AG723" s="55"/>
      <c r="AH723" s="55"/>
      <c r="AI723" s="55"/>
      <c r="AJ723" s="55"/>
      <c r="AK723" s="55"/>
    </row>
    <row r="724" spans="2:37" ht="15.75" customHeight="1">
      <c r="B724" s="55"/>
      <c r="C724" s="55"/>
      <c r="D724" s="55"/>
      <c r="E724" s="55"/>
      <c r="F724" s="55"/>
      <c r="G724" s="55"/>
      <c r="H724" s="399"/>
      <c r="I724" s="55"/>
      <c r="J724" s="55"/>
      <c r="K724" s="55"/>
      <c r="L724" s="399"/>
      <c r="M724" s="399"/>
      <c r="N724" s="55"/>
      <c r="O724" s="55"/>
      <c r="P724" s="55"/>
      <c r="Q724" s="399"/>
      <c r="R724" s="399"/>
      <c r="S724" s="55"/>
      <c r="T724" s="55"/>
      <c r="U724" s="55"/>
      <c r="V724" s="399"/>
      <c r="W724" s="399"/>
      <c r="X724" s="55"/>
      <c r="Y724" s="55"/>
      <c r="Z724" s="55"/>
      <c r="AA724" s="399"/>
      <c r="AB724" s="399"/>
      <c r="AC724" s="55"/>
      <c r="AD724" s="55"/>
      <c r="AE724" s="55"/>
      <c r="AF724" s="55"/>
      <c r="AG724" s="55"/>
      <c r="AH724" s="55"/>
      <c r="AI724" s="55"/>
      <c r="AJ724" s="55"/>
      <c r="AK724" s="55"/>
    </row>
    <row r="725" spans="2:37" ht="15.75" customHeight="1">
      <c r="B725" s="55"/>
      <c r="C725" s="55"/>
      <c r="D725" s="55"/>
      <c r="E725" s="55"/>
      <c r="F725" s="55"/>
      <c r="G725" s="55"/>
      <c r="H725" s="399"/>
      <c r="I725" s="55"/>
      <c r="J725" s="55"/>
      <c r="K725" s="55"/>
      <c r="L725" s="399"/>
      <c r="M725" s="399"/>
      <c r="N725" s="55"/>
      <c r="O725" s="55"/>
      <c r="P725" s="55"/>
      <c r="Q725" s="399"/>
      <c r="R725" s="399"/>
      <c r="S725" s="55"/>
      <c r="T725" s="55"/>
      <c r="U725" s="55"/>
      <c r="V725" s="399"/>
      <c r="W725" s="399"/>
      <c r="X725" s="55"/>
      <c r="Y725" s="55"/>
      <c r="Z725" s="55"/>
      <c r="AA725" s="399"/>
      <c r="AB725" s="399"/>
      <c r="AC725" s="55"/>
      <c r="AD725" s="55"/>
      <c r="AE725" s="55"/>
      <c r="AF725" s="55"/>
      <c r="AG725" s="55"/>
      <c r="AH725" s="55"/>
      <c r="AI725" s="55"/>
      <c r="AJ725" s="55"/>
      <c r="AK725" s="55"/>
    </row>
    <row r="726" spans="2:37" ht="15.75" customHeight="1">
      <c r="B726" s="55"/>
      <c r="C726" s="55"/>
      <c r="D726" s="55"/>
      <c r="E726" s="55"/>
      <c r="F726" s="55"/>
      <c r="G726" s="55"/>
      <c r="H726" s="399"/>
      <c r="I726" s="55"/>
      <c r="J726" s="55"/>
      <c r="K726" s="55"/>
      <c r="L726" s="399"/>
      <c r="M726" s="399"/>
      <c r="N726" s="55"/>
      <c r="O726" s="55"/>
      <c r="P726" s="55"/>
      <c r="Q726" s="399"/>
      <c r="R726" s="399"/>
      <c r="S726" s="55"/>
      <c r="T726" s="55"/>
      <c r="U726" s="55"/>
      <c r="V726" s="399"/>
      <c r="W726" s="399"/>
      <c r="X726" s="55"/>
      <c r="Y726" s="55"/>
      <c r="Z726" s="55"/>
      <c r="AA726" s="399"/>
      <c r="AB726" s="399"/>
      <c r="AC726" s="55"/>
      <c r="AD726" s="55"/>
      <c r="AE726" s="55"/>
      <c r="AF726" s="55"/>
      <c r="AG726" s="55"/>
      <c r="AH726" s="55"/>
      <c r="AI726" s="55"/>
      <c r="AJ726" s="55"/>
      <c r="AK726" s="55"/>
    </row>
    <row r="727" spans="2:37" ht="15.75" customHeight="1">
      <c r="B727" s="55"/>
      <c r="C727" s="55"/>
      <c r="D727" s="55"/>
      <c r="E727" s="55"/>
      <c r="F727" s="55"/>
      <c r="G727" s="55"/>
      <c r="H727" s="399"/>
      <c r="I727" s="55"/>
      <c r="J727" s="55"/>
      <c r="K727" s="55"/>
      <c r="L727" s="399"/>
      <c r="M727" s="399"/>
      <c r="N727" s="55"/>
      <c r="O727" s="55"/>
      <c r="P727" s="55"/>
      <c r="Q727" s="399"/>
      <c r="R727" s="399"/>
      <c r="S727" s="55"/>
      <c r="T727" s="55"/>
      <c r="U727" s="55"/>
      <c r="V727" s="399"/>
      <c r="W727" s="399"/>
      <c r="X727" s="55"/>
      <c r="Y727" s="55"/>
      <c r="Z727" s="55"/>
      <c r="AA727" s="399"/>
      <c r="AB727" s="399"/>
      <c r="AC727" s="55"/>
      <c r="AD727" s="55"/>
      <c r="AE727" s="55"/>
      <c r="AF727" s="55"/>
      <c r="AG727" s="55"/>
      <c r="AH727" s="55"/>
      <c r="AI727" s="55"/>
      <c r="AJ727" s="55"/>
      <c r="AK727" s="55"/>
    </row>
    <row r="728" spans="2:37" ht="15.75" customHeight="1">
      <c r="B728" s="55"/>
      <c r="C728" s="55"/>
      <c r="D728" s="55"/>
      <c r="E728" s="55"/>
      <c r="F728" s="55"/>
      <c r="G728" s="55"/>
      <c r="H728" s="399"/>
      <c r="I728" s="55"/>
      <c r="J728" s="55"/>
      <c r="K728" s="55"/>
      <c r="L728" s="399"/>
      <c r="M728" s="399"/>
      <c r="N728" s="55"/>
      <c r="O728" s="55"/>
      <c r="P728" s="55"/>
      <c r="Q728" s="399"/>
      <c r="R728" s="399"/>
      <c r="S728" s="55"/>
      <c r="T728" s="55"/>
      <c r="U728" s="55"/>
      <c r="V728" s="399"/>
      <c r="W728" s="399"/>
      <c r="X728" s="55"/>
      <c r="Y728" s="55"/>
      <c r="Z728" s="55"/>
      <c r="AA728" s="399"/>
      <c r="AB728" s="399"/>
      <c r="AC728" s="55"/>
      <c r="AD728" s="55"/>
      <c r="AE728" s="55"/>
      <c r="AF728" s="55"/>
      <c r="AG728" s="55"/>
      <c r="AH728" s="55"/>
      <c r="AI728" s="55"/>
      <c r="AJ728" s="55"/>
      <c r="AK728" s="55"/>
    </row>
    <row r="729" spans="2:37" ht="15.75" customHeight="1">
      <c r="B729" s="55"/>
      <c r="C729" s="55"/>
      <c r="D729" s="55"/>
      <c r="E729" s="55"/>
      <c r="F729" s="55"/>
      <c r="G729" s="55"/>
      <c r="H729" s="399"/>
      <c r="I729" s="55"/>
      <c r="J729" s="55"/>
      <c r="K729" s="55"/>
      <c r="L729" s="399"/>
      <c r="M729" s="399"/>
      <c r="N729" s="55"/>
      <c r="O729" s="55"/>
      <c r="P729" s="55"/>
      <c r="Q729" s="399"/>
      <c r="R729" s="399"/>
      <c r="S729" s="55"/>
      <c r="T729" s="55"/>
      <c r="U729" s="55"/>
      <c r="V729" s="399"/>
      <c r="W729" s="399"/>
      <c r="X729" s="55"/>
      <c r="Y729" s="55"/>
      <c r="Z729" s="55"/>
      <c r="AA729" s="399"/>
      <c r="AB729" s="399"/>
      <c r="AC729" s="55"/>
      <c r="AD729" s="55"/>
      <c r="AE729" s="55"/>
      <c r="AF729" s="55"/>
      <c r="AG729" s="55"/>
      <c r="AH729" s="55"/>
      <c r="AI729" s="55"/>
      <c r="AJ729" s="55"/>
      <c r="AK729" s="55"/>
    </row>
    <row r="730" spans="2:37" ht="15.75" customHeight="1">
      <c r="B730" s="55"/>
      <c r="C730" s="55"/>
      <c r="D730" s="55"/>
      <c r="E730" s="55"/>
      <c r="F730" s="55"/>
      <c r="G730" s="55"/>
      <c r="H730" s="399"/>
      <c r="I730" s="55"/>
      <c r="J730" s="55"/>
      <c r="K730" s="55"/>
      <c r="L730" s="399"/>
      <c r="M730" s="399"/>
      <c r="N730" s="55"/>
      <c r="O730" s="55"/>
      <c r="P730" s="55"/>
      <c r="Q730" s="399"/>
      <c r="R730" s="399"/>
      <c r="S730" s="55"/>
      <c r="T730" s="55"/>
      <c r="U730" s="55"/>
      <c r="V730" s="399"/>
      <c r="W730" s="399"/>
      <c r="X730" s="55"/>
      <c r="Y730" s="55"/>
      <c r="Z730" s="55"/>
      <c r="AA730" s="399"/>
      <c r="AB730" s="399"/>
      <c r="AC730" s="55"/>
      <c r="AD730" s="55"/>
      <c r="AE730" s="55"/>
      <c r="AF730" s="55"/>
      <c r="AG730" s="55"/>
      <c r="AH730" s="55"/>
      <c r="AI730" s="55"/>
      <c r="AJ730" s="55"/>
      <c r="AK730" s="55"/>
    </row>
    <row r="731" spans="2:37" ht="15.75" customHeight="1">
      <c r="B731" s="55"/>
      <c r="C731" s="55"/>
      <c r="D731" s="55"/>
      <c r="E731" s="55"/>
      <c r="F731" s="55"/>
      <c r="G731" s="55"/>
      <c r="H731" s="399"/>
      <c r="I731" s="55"/>
      <c r="J731" s="55"/>
      <c r="K731" s="55"/>
      <c r="L731" s="399"/>
      <c r="M731" s="399"/>
      <c r="N731" s="55"/>
      <c r="O731" s="55"/>
      <c r="P731" s="55"/>
      <c r="Q731" s="399"/>
      <c r="R731" s="399"/>
      <c r="S731" s="55"/>
      <c r="T731" s="55"/>
      <c r="U731" s="55"/>
      <c r="V731" s="399"/>
      <c r="W731" s="399"/>
      <c r="X731" s="55"/>
      <c r="Y731" s="55"/>
      <c r="Z731" s="55"/>
      <c r="AA731" s="399"/>
      <c r="AB731" s="399"/>
      <c r="AC731" s="55"/>
      <c r="AD731" s="55"/>
      <c r="AE731" s="55"/>
      <c r="AF731" s="55"/>
      <c r="AG731" s="55"/>
      <c r="AH731" s="55"/>
      <c r="AI731" s="55"/>
      <c r="AJ731" s="55"/>
      <c r="AK731" s="55"/>
    </row>
    <row r="732" spans="2:37" ht="15.75" customHeight="1">
      <c r="B732" s="55"/>
      <c r="C732" s="55"/>
      <c r="D732" s="55"/>
      <c r="E732" s="55"/>
      <c r="F732" s="55"/>
      <c r="G732" s="55"/>
      <c r="H732" s="399"/>
      <c r="I732" s="55"/>
      <c r="J732" s="55"/>
      <c r="K732" s="55"/>
      <c r="L732" s="399"/>
      <c r="M732" s="399"/>
      <c r="N732" s="55"/>
      <c r="O732" s="55"/>
      <c r="P732" s="55"/>
      <c r="Q732" s="399"/>
      <c r="R732" s="399"/>
      <c r="S732" s="55"/>
      <c r="T732" s="55"/>
      <c r="U732" s="55"/>
      <c r="V732" s="399"/>
      <c r="W732" s="399"/>
      <c r="X732" s="55"/>
      <c r="Y732" s="55"/>
      <c r="Z732" s="55"/>
      <c r="AA732" s="399"/>
      <c r="AB732" s="399"/>
      <c r="AC732" s="55"/>
      <c r="AD732" s="55"/>
      <c r="AE732" s="55"/>
      <c r="AF732" s="55"/>
      <c r="AG732" s="55"/>
      <c r="AH732" s="55"/>
      <c r="AI732" s="55"/>
      <c r="AJ732" s="55"/>
      <c r="AK732" s="55"/>
    </row>
    <row r="733" spans="2:37" ht="15.75" customHeight="1">
      <c r="B733" s="55"/>
      <c r="C733" s="55"/>
      <c r="D733" s="55"/>
      <c r="E733" s="55"/>
      <c r="F733" s="55"/>
      <c r="G733" s="55"/>
      <c r="H733" s="399"/>
      <c r="I733" s="55"/>
      <c r="J733" s="55"/>
      <c r="K733" s="55"/>
      <c r="L733" s="399"/>
      <c r="M733" s="399"/>
      <c r="N733" s="55"/>
      <c r="O733" s="55"/>
      <c r="P733" s="55"/>
      <c r="Q733" s="399"/>
      <c r="R733" s="399"/>
      <c r="S733" s="55"/>
      <c r="T733" s="55"/>
      <c r="U733" s="55"/>
      <c r="V733" s="399"/>
      <c r="W733" s="399"/>
      <c r="X733" s="55"/>
      <c r="Y733" s="55"/>
      <c r="Z733" s="55"/>
      <c r="AA733" s="399"/>
      <c r="AB733" s="399"/>
      <c r="AC733" s="55"/>
      <c r="AD733" s="55"/>
      <c r="AE733" s="55"/>
      <c r="AF733" s="55"/>
      <c r="AG733" s="55"/>
      <c r="AH733" s="55"/>
      <c r="AI733" s="55"/>
      <c r="AJ733" s="55"/>
      <c r="AK733" s="55"/>
    </row>
    <row r="734" spans="2:37" ht="15.75" customHeight="1">
      <c r="B734" s="55"/>
      <c r="C734" s="55"/>
      <c r="D734" s="55"/>
      <c r="E734" s="55"/>
      <c r="F734" s="55"/>
      <c r="G734" s="55"/>
      <c r="H734" s="399"/>
      <c r="I734" s="55"/>
      <c r="J734" s="55"/>
      <c r="K734" s="55"/>
      <c r="L734" s="399"/>
      <c r="M734" s="399"/>
      <c r="N734" s="55"/>
      <c r="O734" s="55"/>
      <c r="P734" s="55"/>
      <c r="Q734" s="399"/>
      <c r="R734" s="399"/>
      <c r="S734" s="55"/>
      <c r="T734" s="55"/>
      <c r="U734" s="55"/>
      <c r="V734" s="399"/>
      <c r="W734" s="399"/>
      <c r="X734" s="55"/>
      <c r="Y734" s="55"/>
      <c r="Z734" s="55"/>
      <c r="AA734" s="399"/>
      <c r="AB734" s="399"/>
      <c r="AC734" s="55"/>
      <c r="AD734" s="55"/>
      <c r="AE734" s="55"/>
      <c r="AF734" s="55"/>
      <c r="AG734" s="55"/>
      <c r="AH734" s="55"/>
      <c r="AI734" s="55"/>
      <c r="AJ734" s="55"/>
      <c r="AK734" s="55"/>
    </row>
    <row r="735" spans="2:37" ht="15.75" customHeight="1">
      <c r="B735" s="55"/>
      <c r="C735" s="55"/>
      <c r="D735" s="55"/>
      <c r="E735" s="55"/>
      <c r="F735" s="55"/>
      <c r="G735" s="55"/>
      <c r="H735" s="399"/>
      <c r="I735" s="55"/>
      <c r="J735" s="55"/>
      <c r="K735" s="55"/>
      <c r="L735" s="399"/>
      <c r="M735" s="399"/>
      <c r="N735" s="55"/>
      <c r="O735" s="55"/>
      <c r="P735" s="55"/>
      <c r="Q735" s="399"/>
      <c r="R735" s="399"/>
      <c r="S735" s="55"/>
      <c r="T735" s="55"/>
      <c r="U735" s="55"/>
      <c r="V735" s="399"/>
      <c r="W735" s="399"/>
      <c r="X735" s="55"/>
      <c r="Y735" s="55"/>
      <c r="Z735" s="55"/>
      <c r="AA735" s="399"/>
      <c r="AB735" s="399"/>
      <c r="AC735" s="55"/>
      <c r="AD735" s="55"/>
      <c r="AE735" s="55"/>
      <c r="AF735" s="55"/>
      <c r="AG735" s="55"/>
      <c r="AH735" s="55"/>
      <c r="AI735" s="55"/>
      <c r="AJ735" s="55"/>
      <c r="AK735" s="55"/>
    </row>
    <row r="736" spans="2:37" ht="15.75" customHeight="1">
      <c r="B736" s="55"/>
      <c r="C736" s="55"/>
      <c r="D736" s="55"/>
      <c r="E736" s="55"/>
      <c r="F736" s="55"/>
      <c r="G736" s="55"/>
      <c r="H736" s="399"/>
      <c r="I736" s="55"/>
      <c r="J736" s="55"/>
      <c r="K736" s="55"/>
      <c r="L736" s="399"/>
      <c r="M736" s="399"/>
      <c r="N736" s="55"/>
      <c r="O736" s="55"/>
      <c r="P736" s="55"/>
      <c r="Q736" s="399"/>
      <c r="R736" s="399"/>
      <c r="S736" s="55"/>
      <c r="T736" s="55"/>
      <c r="U736" s="55"/>
      <c r="V736" s="399"/>
      <c r="W736" s="399"/>
      <c r="X736" s="55"/>
      <c r="Y736" s="55"/>
      <c r="Z736" s="55"/>
      <c r="AA736" s="399"/>
      <c r="AB736" s="399"/>
      <c r="AC736" s="55"/>
      <c r="AD736" s="55"/>
      <c r="AE736" s="55"/>
      <c r="AF736" s="55"/>
      <c r="AG736" s="55"/>
      <c r="AH736" s="55"/>
      <c r="AI736" s="55"/>
      <c r="AJ736" s="55"/>
      <c r="AK736" s="55"/>
    </row>
    <row r="737" spans="2:37" ht="15.75" customHeight="1">
      <c r="B737" s="55"/>
      <c r="C737" s="55"/>
      <c r="D737" s="55"/>
      <c r="E737" s="55"/>
      <c r="F737" s="55"/>
      <c r="G737" s="55"/>
      <c r="H737" s="399"/>
      <c r="I737" s="55"/>
      <c r="J737" s="55"/>
      <c r="K737" s="55"/>
      <c r="L737" s="399"/>
      <c r="M737" s="399"/>
      <c r="N737" s="55"/>
      <c r="O737" s="55"/>
      <c r="P737" s="55"/>
      <c r="Q737" s="399"/>
      <c r="R737" s="399"/>
      <c r="S737" s="55"/>
      <c r="T737" s="55"/>
      <c r="U737" s="55"/>
      <c r="V737" s="399"/>
      <c r="W737" s="399"/>
      <c r="X737" s="55"/>
      <c r="Y737" s="55"/>
      <c r="Z737" s="55"/>
      <c r="AA737" s="399"/>
      <c r="AB737" s="399"/>
      <c r="AC737" s="55"/>
      <c r="AD737" s="55"/>
      <c r="AE737" s="55"/>
      <c r="AF737" s="55"/>
      <c r="AG737" s="55"/>
      <c r="AH737" s="55"/>
      <c r="AI737" s="55"/>
      <c r="AJ737" s="55"/>
      <c r="AK737" s="55"/>
    </row>
    <row r="738" spans="2:37" ht="15.75" customHeight="1">
      <c r="B738" s="55"/>
      <c r="C738" s="55"/>
      <c r="D738" s="55"/>
      <c r="E738" s="55"/>
      <c r="F738" s="55"/>
      <c r="G738" s="55"/>
      <c r="H738" s="399"/>
      <c r="I738" s="55"/>
      <c r="J738" s="55"/>
      <c r="K738" s="55"/>
      <c r="L738" s="399"/>
      <c r="M738" s="399"/>
      <c r="N738" s="55"/>
      <c r="O738" s="55"/>
      <c r="P738" s="55"/>
      <c r="Q738" s="399"/>
      <c r="R738" s="399"/>
      <c r="S738" s="55"/>
      <c r="T738" s="55"/>
      <c r="U738" s="55"/>
      <c r="V738" s="399"/>
      <c r="W738" s="399"/>
      <c r="X738" s="55"/>
      <c r="Y738" s="55"/>
      <c r="Z738" s="55"/>
      <c r="AA738" s="399"/>
      <c r="AB738" s="399"/>
      <c r="AC738" s="55"/>
      <c r="AD738" s="55"/>
      <c r="AE738" s="55"/>
      <c r="AF738" s="55"/>
      <c r="AG738" s="55"/>
      <c r="AH738" s="55"/>
      <c r="AI738" s="55"/>
      <c r="AJ738" s="55"/>
      <c r="AK738" s="55"/>
    </row>
    <row r="739" spans="2:37" ht="15.75" customHeight="1">
      <c r="B739" s="55"/>
      <c r="C739" s="55"/>
      <c r="D739" s="55"/>
      <c r="E739" s="55"/>
      <c r="F739" s="55"/>
      <c r="G739" s="55"/>
      <c r="H739" s="399"/>
      <c r="I739" s="55"/>
      <c r="J739" s="55"/>
      <c r="K739" s="55"/>
      <c r="L739" s="399"/>
      <c r="M739" s="399"/>
      <c r="N739" s="55"/>
      <c r="O739" s="55"/>
      <c r="P739" s="55"/>
      <c r="Q739" s="399"/>
      <c r="R739" s="399"/>
      <c r="S739" s="55"/>
      <c r="T739" s="55"/>
      <c r="U739" s="55"/>
      <c r="V739" s="399"/>
      <c r="W739" s="399"/>
      <c r="X739" s="55"/>
      <c r="Y739" s="55"/>
      <c r="Z739" s="55"/>
      <c r="AA739" s="399"/>
      <c r="AB739" s="399"/>
      <c r="AC739" s="55"/>
      <c r="AD739" s="55"/>
      <c r="AE739" s="55"/>
      <c r="AF739" s="55"/>
      <c r="AG739" s="55"/>
      <c r="AH739" s="55"/>
      <c r="AI739" s="55"/>
      <c r="AJ739" s="55"/>
      <c r="AK739" s="55"/>
    </row>
    <row r="740" spans="2:37" ht="15.75" customHeight="1">
      <c r="B740" s="55"/>
      <c r="C740" s="55"/>
      <c r="D740" s="55"/>
      <c r="E740" s="55"/>
      <c r="F740" s="55"/>
      <c r="G740" s="55"/>
      <c r="H740" s="399"/>
      <c r="I740" s="55"/>
      <c r="J740" s="55"/>
      <c r="K740" s="55"/>
      <c r="L740" s="399"/>
      <c r="M740" s="399"/>
      <c r="N740" s="55"/>
      <c r="O740" s="55"/>
      <c r="P740" s="55"/>
      <c r="Q740" s="399"/>
      <c r="R740" s="399"/>
      <c r="S740" s="55"/>
      <c r="T740" s="55"/>
      <c r="U740" s="55"/>
      <c r="V740" s="399"/>
      <c r="W740" s="399"/>
      <c r="X740" s="55"/>
      <c r="Y740" s="55"/>
      <c r="Z740" s="55"/>
      <c r="AA740" s="399"/>
      <c r="AB740" s="399"/>
      <c r="AC740" s="55"/>
      <c r="AD740" s="55"/>
      <c r="AE740" s="55"/>
      <c r="AF740" s="55"/>
      <c r="AG740" s="55"/>
      <c r="AH740" s="55"/>
      <c r="AI740" s="55"/>
      <c r="AJ740" s="55"/>
      <c r="AK740" s="55"/>
    </row>
    <row r="741" spans="2:37" ht="15.75" customHeight="1">
      <c r="B741" s="55"/>
      <c r="C741" s="55"/>
      <c r="D741" s="55"/>
      <c r="E741" s="55"/>
      <c r="F741" s="55"/>
      <c r="G741" s="55"/>
      <c r="H741" s="399"/>
      <c r="I741" s="55"/>
      <c r="J741" s="55"/>
      <c r="K741" s="55"/>
      <c r="L741" s="399"/>
      <c r="M741" s="399"/>
      <c r="N741" s="55"/>
      <c r="O741" s="55"/>
      <c r="P741" s="55"/>
      <c r="Q741" s="399"/>
      <c r="R741" s="399"/>
      <c r="S741" s="55"/>
      <c r="T741" s="55"/>
      <c r="U741" s="55"/>
      <c r="V741" s="399"/>
      <c r="W741" s="399"/>
      <c r="X741" s="55"/>
      <c r="Y741" s="55"/>
      <c r="Z741" s="55"/>
      <c r="AA741" s="399"/>
      <c r="AB741" s="399"/>
      <c r="AC741" s="55"/>
      <c r="AD741" s="55"/>
      <c r="AE741" s="55"/>
      <c r="AF741" s="55"/>
      <c r="AG741" s="55"/>
      <c r="AH741" s="55"/>
      <c r="AI741" s="55"/>
      <c r="AJ741" s="55"/>
      <c r="AK741" s="55"/>
    </row>
    <row r="742" spans="2:37" ht="15.75" customHeight="1">
      <c r="B742" s="55"/>
      <c r="C742" s="55"/>
      <c r="D742" s="55"/>
      <c r="E742" s="55"/>
      <c r="F742" s="55"/>
      <c r="G742" s="55"/>
      <c r="H742" s="399"/>
      <c r="I742" s="55"/>
      <c r="J742" s="55"/>
      <c r="K742" s="55"/>
      <c r="L742" s="399"/>
      <c r="M742" s="399"/>
      <c r="N742" s="55"/>
      <c r="O742" s="55"/>
      <c r="P742" s="55"/>
      <c r="Q742" s="399"/>
      <c r="R742" s="399"/>
      <c r="S742" s="55"/>
      <c r="T742" s="55"/>
      <c r="U742" s="55"/>
      <c r="V742" s="399"/>
      <c r="W742" s="399"/>
      <c r="X742" s="55"/>
      <c r="Y742" s="55"/>
      <c r="Z742" s="55"/>
      <c r="AA742" s="399"/>
      <c r="AB742" s="399"/>
      <c r="AC742" s="55"/>
      <c r="AD742" s="55"/>
      <c r="AE742" s="55"/>
      <c r="AF742" s="55"/>
      <c r="AG742" s="55"/>
      <c r="AH742" s="55"/>
      <c r="AI742" s="55"/>
      <c r="AJ742" s="55"/>
      <c r="AK742" s="55"/>
    </row>
    <row r="743" spans="2:37" ht="15.75" customHeight="1">
      <c r="B743" s="55"/>
      <c r="C743" s="55"/>
      <c r="D743" s="55"/>
      <c r="E743" s="55"/>
      <c r="F743" s="55"/>
      <c r="G743" s="55"/>
      <c r="H743" s="399"/>
      <c r="I743" s="55"/>
      <c r="J743" s="55"/>
      <c r="K743" s="55"/>
      <c r="L743" s="399"/>
      <c r="M743" s="399"/>
      <c r="N743" s="55"/>
      <c r="O743" s="55"/>
      <c r="P743" s="55"/>
      <c r="Q743" s="399"/>
      <c r="R743" s="399"/>
      <c r="S743" s="55"/>
      <c r="T743" s="55"/>
      <c r="U743" s="55"/>
      <c r="V743" s="399"/>
      <c r="W743" s="399"/>
      <c r="X743" s="55"/>
      <c r="Y743" s="55"/>
      <c r="Z743" s="55"/>
      <c r="AA743" s="399"/>
      <c r="AB743" s="399"/>
      <c r="AC743" s="55"/>
      <c r="AD743" s="55"/>
      <c r="AE743" s="55"/>
      <c r="AF743" s="55"/>
      <c r="AG743" s="55"/>
      <c r="AH743" s="55"/>
      <c r="AI743" s="55"/>
      <c r="AJ743" s="55"/>
      <c r="AK743" s="55"/>
    </row>
    <row r="744" spans="2:37" ht="15.75" customHeight="1">
      <c r="B744" s="55"/>
      <c r="C744" s="55"/>
      <c r="D744" s="55"/>
      <c r="E744" s="55"/>
      <c r="F744" s="55"/>
      <c r="G744" s="55"/>
      <c r="H744" s="399"/>
      <c r="I744" s="55"/>
      <c r="J744" s="55"/>
      <c r="K744" s="55"/>
      <c r="L744" s="399"/>
      <c r="M744" s="399"/>
      <c r="N744" s="55"/>
      <c r="O744" s="55"/>
      <c r="P744" s="55"/>
      <c r="Q744" s="399"/>
      <c r="R744" s="399"/>
      <c r="S744" s="55"/>
      <c r="T744" s="55"/>
      <c r="U744" s="55"/>
      <c r="V744" s="399"/>
      <c r="W744" s="399"/>
      <c r="X744" s="55"/>
      <c r="Y744" s="55"/>
      <c r="Z744" s="55"/>
      <c r="AA744" s="399"/>
      <c r="AB744" s="399"/>
      <c r="AC744" s="55"/>
      <c r="AD744" s="55"/>
      <c r="AE744" s="55"/>
      <c r="AF744" s="55"/>
      <c r="AG744" s="55"/>
      <c r="AH744" s="55"/>
      <c r="AI744" s="55"/>
      <c r="AJ744" s="55"/>
      <c r="AK744" s="55"/>
    </row>
    <row r="745" spans="2:37" ht="15.75" customHeight="1">
      <c r="B745" s="55"/>
      <c r="C745" s="55"/>
      <c r="D745" s="55"/>
      <c r="E745" s="55"/>
      <c r="F745" s="55"/>
      <c r="G745" s="55"/>
      <c r="H745" s="399"/>
      <c r="I745" s="55"/>
      <c r="J745" s="55"/>
      <c r="K745" s="55"/>
      <c r="L745" s="399"/>
      <c r="M745" s="399"/>
      <c r="N745" s="55"/>
      <c r="O745" s="55"/>
      <c r="P745" s="55"/>
      <c r="Q745" s="399"/>
      <c r="R745" s="399"/>
      <c r="S745" s="55"/>
      <c r="T745" s="55"/>
      <c r="U745" s="55"/>
      <c r="V745" s="399"/>
      <c r="W745" s="399"/>
      <c r="X745" s="55"/>
      <c r="Y745" s="55"/>
      <c r="Z745" s="55"/>
      <c r="AA745" s="399"/>
      <c r="AB745" s="399"/>
      <c r="AC745" s="55"/>
      <c r="AD745" s="55"/>
      <c r="AE745" s="55"/>
      <c r="AF745" s="55"/>
      <c r="AG745" s="55"/>
      <c r="AH745" s="55"/>
      <c r="AI745" s="55"/>
      <c r="AJ745" s="55"/>
      <c r="AK745" s="55"/>
    </row>
    <row r="746" spans="2:37" ht="15.75" customHeight="1">
      <c r="B746" s="55"/>
      <c r="C746" s="55"/>
      <c r="D746" s="55"/>
      <c r="E746" s="55"/>
      <c r="F746" s="55"/>
      <c r="G746" s="55"/>
      <c r="H746" s="399"/>
      <c r="I746" s="55"/>
      <c r="J746" s="55"/>
      <c r="K746" s="55"/>
      <c r="L746" s="399"/>
      <c r="M746" s="399"/>
      <c r="N746" s="55"/>
      <c r="O746" s="55"/>
      <c r="P746" s="55"/>
      <c r="Q746" s="399"/>
      <c r="R746" s="399"/>
      <c r="S746" s="55"/>
      <c r="T746" s="55"/>
      <c r="U746" s="55"/>
      <c r="V746" s="399"/>
      <c r="W746" s="399"/>
      <c r="X746" s="55"/>
      <c r="Y746" s="55"/>
      <c r="Z746" s="55"/>
      <c r="AA746" s="399"/>
      <c r="AB746" s="399"/>
      <c r="AC746" s="55"/>
      <c r="AD746" s="55"/>
      <c r="AE746" s="55"/>
      <c r="AF746" s="55"/>
      <c r="AG746" s="55"/>
      <c r="AH746" s="55"/>
      <c r="AI746" s="55"/>
      <c r="AJ746" s="55"/>
      <c r="AK746" s="55"/>
    </row>
    <row r="747" spans="2:37" ht="15.75" customHeight="1">
      <c r="B747" s="55"/>
      <c r="C747" s="55"/>
      <c r="D747" s="55"/>
      <c r="E747" s="55"/>
      <c r="F747" s="55"/>
      <c r="G747" s="55"/>
      <c r="H747" s="399"/>
      <c r="I747" s="55"/>
      <c r="J747" s="55"/>
      <c r="K747" s="55"/>
      <c r="L747" s="399"/>
      <c r="M747" s="399"/>
      <c r="N747" s="55"/>
      <c r="O747" s="55"/>
      <c r="P747" s="55"/>
      <c r="Q747" s="399"/>
      <c r="R747" s="399"/>
      <c r="S747" s="55"/>
      <c r="T747" s="55"/>
      <c r="U747" s="55"/>
      <c r="V747" s="399"/>
      <c r="W747" s="399"/>
      <c r="X747" s="55"/>
      <c r="Y747" s="55"/>
      <c r="Z747" s="55"/>
      <c r="AA747" s="399"/>
      <c r="AB747" s="399"/>
      <c r="AC747" s="55"/>
      <c r="AD747" s="55"/>
      <c r="AE747" s="55"/>
      <c r="AF747" s="55"/>
      <c r="AG747" s="55"/>
      <c r="AH747" s="55"/>
      <c r="AI747" s="55"/>
      <c r="AJ747" s="55"/>
      <c r="AK747" s="55"/>
    </row>
    <row r="748" spans="2:37" ht="15.75" customHeight="1">
      <c r="B748" s="55"/>
      <c r="C748" s="55"/>
      <c r="D748" s="55"/>
      <c r="E748" s="55"/>
      <c r="F748" s="55"/>
      <c r="G748" s="55"/>
      <c r="H748" s="399"/>
      <c r="I748" s="55"/>
      <c r="J748" s="55"/>
      <c r="K748" s="55"/>
      <c r="L748" s="399"/>
      <c r="M748" s="399"/>
      <c r="N748" s="55"/>
      <c r="O748" s="55"/>
      <c r="P748" s="55"/>
      <c r="Q748" s="399"/>
      <c r="R748" s="399"/>
      <c r="S748" s="55"/>
      <c r="T748" s="55"/>
      <c r="U748" s="55"/>
      <c r="V748" s="399"/>
      <c r="W748" s="399"/>
      <c r="X748" s="55"/>
      <c r="Y748" s="55"/>
      <c r="Z748" s="55"/>
      <c r="AA748" s="399"/>
      <c r="AB748" s="399"/>
      <c r="AC748" s="55"/>
      <c r="AD748" s="55"/>
      <c r="AE748" s="55"/>
      <c r="AF748" s="55"/>
      <c r="AG748" s="55"/>
      <c r="AH748" s="55"/>
      <c r="AI748" s="55"/>
      <c r="AJ748" s="55"/>
      <c r="AK748" s="55"/>
    </row>
    <row r="749" spans="2:37" ht="15.75" customHeight="1">
      <c r="B749" s="55"/>
      <c r="C749" s="55"/>
      <c r="D749" s="55"/>
      <c r="E749" s="55"/>
      <c r="F749" s="55"/>
      <c r="G749" s="55"/>
      <c r="H749" s="399"/>
      <c r="I749" s="55"/>
      <c r="J749" s="55"/>
      <c r="K749" s="55"/>
      <c r="L749" s="399"/>
      <c r="M749" s="399"/>
      <c r="N749" s="55"/>
      <c r="O749" s="55"/>
      <c r="P749" s="55"/>
      <c r="Q749" s="399"/>
      <c r="R749" s="399"/>
      <c r="S749" s="55"/>
      <c r="T749" s="55"/>
      <c r="U749" s="55"/>
      <c r="V749" s="399"/>
      <c r="W749" s="399"/>
      <c r="X749" s="55"/>
      <c r="Y749" s="55"/>
      <c r="Z749" s="55"/>
      <c r="AA749" s="399"/>
      <c r="AB749" s="399"/>
      <c r="AC749" s="55"/>
      <c r="AD749" s="55"/>
      <c r="AE749" s="55"/>
      <c r="AF749" s="55"/>
      <c r="AG749" s="55"/>
      <c r="AH749" s="55"/>
      <c r="AI749" s="55"/>
      <c r="AJ749" s="55"/>
      <c r="AK749" s="55"/>
    </row>
    <row r="750" spans="2:37" ht="15.75" customHeight="1">
      <c r="B750" s="55"/>
      <c r="C750" s="55"/>
      <c r="D750" s="55"/>
      <c r="E750" s="55"/>
      <c r="F750" s="55"/>
      <c r="G750" s="55"/>
      <c r="H750" s="399"/>
      <c r="I750" s="55"/>
      <c r="J750" s="55"/>
      <c r="K750" s="55"/>
      <c r="L750" s="399"/>
      <c r="M750" s="399"/>
      <c r="N750" s="55"/>
      <c r="O750" s="55"/>
      <c r="P750" s="55"/>
      <c r="Q750" s="399"/>
      <c r="R750" s="399"/>
      <c r="S750" s="55"/>
      <c r="T750" s="55"/>
      <c r="U750" s="55"/>
      <c r="V750" s="399"/>
      <c r="W750" s="399"/>
      <c r="X750" s="55"/>
      <c r="Y750" s="55"/>
      <c r="Z750" s="55"/>
      <c r="AA750" s="399"/>
      <c r="AB750" s="399"/>
      <c r="AC750" s="55"/>
      <c r="AD750" s="55"/>
      <c r="AE750" s="55"/>
      <c r="AF750" s="55"/>
      <c r="AG750" s="55"/>
      <c r="AH750" s="55"/>
      <c r="AI750" s="55"/>
      <c r="AJ750" s="55"/>
      <c r="AK750" s="55"/>
    </row>
    <row r="751" spans="2:37" ht="15.75" customHeight="1">
      <c r="B751" s="55"/>
      <c r="C751" s="55"/>
      <c r="D751" s="55"/>
      <c r="E751" s="55"/>
      <c r="F751" s="55"/>
      <c r="G751" s="55"/>
      <c r="H751" s="399"/>
      <c r="I751" s="55"/>
      <c r="J751" s="55"/>
      <c r="K751" s="55"/>
      <c r="L751" s="399"/>
      <c r="M751" s="399"/>
      <c r="N751" s="55"/>
      <c r="O751" s="55"/>
      <c r="P751" s="55"/>
      <c r="Q751" s="399"/>
      <c r="R751" s="399"/>
      <c r="S751" s="55"/>
      <c r="T751" s="55"/>
      <c r="U751" s="55"/>
      <c r="V751" s="399"/>
      <c r="W751" s="399"/>
      <c r="X751" s="55"/>
      <c r="Y751" s="55"/>
      <c r="Z751" s="55"/>
      <c r="AA751" s="399"/>
      <c r="AB751" s="399"/>
      <c r="AC751" s="55"/>
      <c r="AD751" s="55"/>
      <c r="AE751" s="55"/>
      <c r="AF751" s="55"/>
      <c r="AG751" s="55"/>
      <c r="AH751" s="55"/>
      <c r="AI751" s="55"/>
      <c r="AJ751" s="55"/>
      <c r="AK751" s="55"/>
    </row>
    <row r="752" spans="2:37" ht="15.75" customHeight="1">
      <c r="B752" s="55"/>
      <c r="C752" s="55"/>
      <c r="D752" s="55"/>
      <c r="E752" s="55"/>
      <c r="F752" s="55"/>
      <c r="G752" s="55"/>
      <c r="H752" s="399"/>
      <c r="I752" s="55"/>
      <c r="J752" s="55"/>
      <c r="K752" s="55"/>
      <c r="L752" s="399"/>
      <c r="M752" s="399"/>
      <c r="N752" s="55"/>
      <c r="O752" s="55"/>
      <c r="P752" s="55"/>
      <c r="Q752" s="399"/>
      <c r="R752" s="399"/>
      <c r="S752" s="55"/>
      <c r="T752" s="55"/>
      <c r="U752" s="55"/>
      <c r="V752" s="399"/>
      <c r="W752" s="399"/>
      <c r="X752" s="55"/>
      <c r="Y752" s="55"/>
      <c r="Z752" s="55"/>
      <c r="AA752" s="399"/>
      <c r="AB752" s="399"/>
      <c r="AC752" s="55"/>
      <c r="AD752" s="55"/>
      <c r="AE752" s="55"/>
      <c r="AF752" s="55"/>
      <c r="AG752" s="55"/>
      <c r="AH752" s="55"/>
      <c r="AI752" s="55"/>
      <c r="AJ752" s="55"/>
      <c r="AK752" s="55"/>
    </row>
    <row r="753" spans="2:37" ht="15.75" customHeight="1">
      <c r="B753" s="55"/>
      <c r="C753" s="55"/>
      <c r="D753" s="55"/>
      <c r="E753" s="55"/>
      <c r="F753" s="55"/>
      <c r="G753" s="55"/>
      <c r="H753" s="399"/>
      <c r="I753" s="55"/>
      <c r="J753" s="55"/>
      <c r="K753" s="55"/>
      <c r="L753" s="399"/>
      <c r="M753" s="399"/>
      <c r="N753" s="55"/>
      <c r="O753" s="55"/>
      <c r="P753" s="55"/>
      <c r="Q753" s="399"/>
      <c r="R753" s="399"/>
      <c r="S753" s="55"/>
      <c r="T753" s="55"/>
      <c r="U753" s="55"/>
      <c r="V753" s="399"/>
      <c r="W753" s="399"/>
      <c r="X753" s="55"/>
      <c r="Y753" s="55"/>
      <c r="Z753" s="55"/>
      <c r="AA753" s="399"/>
      <c r="AB753" s="399"/>
      <c r="AC753" s="55"/>
      <c r="AD753" s="55"/>
      <c r="AE753" s="55"/>
      <c r="AF753" s="55"/>
      <c r="AG753" s="55"/>
      <c r="AH753" s="55"/>
      <c r="AI753" s="55"/>
      <c r="AJ753" s="55"/>
      <c r="AK753" s="55"/>
    </row>
    <row r="754" spans="2:37" ht="15.75" customHeight="1">
      <c r="B754" s="55"/>
      <c r="C754" s="55"/>
      <c r="D754" s="55"/>
      <c r="E754" s="55"/>
      <c r="F754" s="55"/>
      <c r="G754" s="55"/>
      <c r="H754" s="399"/>
      <c r="I754" s="55"/>
      <c r="J754" s="55"/>
      <c r="K754" s="55"/>
      <c r="L754" s="399"/>
      <c r="M754" s="399"/>
      <c r="N754" s="55"/>
      <c r="O754" s="55"/>
      <c r="P754" s="55"/>
      <c r="Q754" s="399"/>
      <c r="R754" s="399"/>
      <c r="S754" s="55"/>
      <c r="T754" s="55"/>
      <c r="U754" s="55"/>
      <c r="V754" s="399"/>
      <c r="W754" s="399"/>
      <c r="X754" s="55"/>
      <c r="Y754" s="55"/>
      <c r="Z754" s="55"/>
      <c r="AA754" s="399"/>
      <c r="AB754" s="399"/>
      <c r="AC754" s="55"/>
      <c r="AD754" s="55"/>
      <c r="AE754" s="55"/>
      <c r="AF754" s="55"/>
      <c r="AG754" s="55"/>
      <c r="AH754" s="55"/>
      <c r="AI754" s="55"/>
      <c r="AJ754" s="55"/>
      <c r="AK754" s="55"/>
    </row>
    <row r="755" spans="2:37" ht="15.75" customHeight="1">
      <c r="B755" s="55"/>
      <c r="C755" s="55"/>
      <c r="D755" s="55"/>
      <c r="E755" s="55"/>
      <c r="F755" s="55"/>
      <c r="G755" s="55"/>
      <c r="H755" s="399"/>
      <c r="I755" s="55"/>
      <c r="J755" s="55"/>
      <c r="K755" s="55"/>
      <c r="L755" s="399"/>
      <c r="M755" s="399"/>
      <c r="N755" s="55"/>
      <c r="O755" s="55"/>
      <c r="P755" s="55"/>
      <c r="Q755" s="399"/>
      <c r="R755" s="399"/>
      <c r="S755" s="55"/>
      <c r="T755" s="55"/>
      <c r="U755" s="55"/>
      <c r="V755" s="399"/>
      <c r="W755" s="399"/>
      <c r="X755" s="55"/>
      <c r="Y755" s="55"/>
      <c r="Z755" s="55"/>
      <c r="AA755" s="399"/>
      <c r="AB755" s="399"/>
      <c r="AC755" s="55"/>
      <c r="AD755" s="55"/>
      <c r="AE755" s="55"/>
      <c r="AF755" s="55"/>
      <c r="AG755" s="55"/>
      <c r="AH755" s="55"/>
      <c r="AI755" s="55"/>
      <c r="AJ755" s="55"/>
      <c r="AK755" s="55"/>
    </row>
    <row r="756" spans="2:37" ht="15.75" customHeight="1">
      <c r="B756" s="55"/>
      <c r="C756" s="55"/>
      <c r="D756" s="55"/>
      <c r="E756" s="55"/>
      <c r="F756" s="55"/>
      <c r="G756" s="55"/>
      <c r="H756" s="399"/>
      <c r="I756" s="55"/>
      <c r="J756" s="55"/>
      <c r="K756" s="55"/>
      <c r="L756" s="399"/>
      <c r="M756" s="399"/>
      <c r="N756" s="55"/>
      <c r="O756" s="55"/>
      <c r="P756" s="55"/>
      <c r="Q756" s="399"/>
      <c r="R756" s="399"/>
      <c r="S756" s="55"/>
      <c r="T756" s="55"/>
      <c r="U756" s="55"/>
      <c r="V756" s="399"/>
      <c r="W756" s="399"/>
      <c r="X756" s="55"/>
      <c r="Y756" s="55"/>
      <c r="Z756" s="55"/>
      <c r="AA756" s="399"/>
      <c r="AB756" s="399"/>
      <c r="AC756" s="55"/>
      <c r="AD756" s="55"/>
      <c r="AE756" s="55"/>
      <c r="AF756" s="55"/>
      <c r="AG756" s="55"/>
      <c r="AH756" s="55"/>
      <c r="AI756" s="55"/>
      <c r="AJ756" s="55"/>
      <c r="AK756" s="55"/>
    </row>
    <row r="757" spans="2:37" ht="15.75" customHeight="1">
      <c r="B757" s="55"/>
      <c r="C757" s="55"/>
      <c r="D757" s="55"/>
      <c r="E757" s="55"/>
      <c r="F757" s="55"/>
      <c r="G757" s="55"/>
      <c r="H757" s="399"/>
      <c r="I757" s="55"/>
      <c r="J757" s="55"/>
      <c r="K757" s="55"/>
      <c r="L757" s="399"/>
      <c r="M757" s="399"/>
      <c r="N757" s="55"/>
      <c r="O757" s="55"/>
      <c r="P757" s="55"/>
      <c r="Q757" s="399"/>
      <c r="R757" s="399"/>
      <c r="S757" s="55"/>
      <c r="T757" s="55"/>
      <c r="U757" s="55"/>
      <c r="V757" s="399"/>
      <c r="W757" s="399"/>
      <c r="X757" s="55"/>
      <c r="Y757" s="55"/>
      <c r="Z757" s="55"/>
      <c r="AA757" s="399"/>
      <c r="AB757" s="399"/>
      <c r="AC757" s="55"/>
      <c r="AD757" s="55"/>
      <c r="AE757" s="55"/>
      <c r="AF757" s="55"/>
      <c r="AG757" s="55"/>
      <c r="AH757" s="55"/>
      <c r="AI757" s="55"/>
      <c r="AJ757" s="55"/>
      <c r="AK757" s="55"/>
    </row>
    <row r="758" spans="2:37" ht="15.75" customHeight="1">
      <c r="B758" s="55"/>
      <c r="C758" s="55"/>
      <c r="D758" s="55"/>
      <c r="E758" s="55"/>
      <c r="F758" s="55"/>
      <c r="G758" s="55"/>
      <c r="H758" s="399"/>
      <c r="I758" s="55"/>
      <c r="J758" s="55"/>
      <c r="K758" s="55"/>
      <c r="L758" s="399"/>
      <c r="M758" s="399"/>
      <c r="N758" s="55"/>
      <c r="O758" s="55"/>
      <c r="P758" s="55"/>
      <c r="Q758" s="399"/>
      <c r="R758" s="399"/>
      <c r="S758" s="55"/>
      <c r="T758" s="55"/>
      <c r="U758" s="55"/>
      <c r="V758" s="399"/>
      <c r="W758" s="399"/>
      <c r="X758" s="55"/>
      <c r="Y758" s="55"/>
      <c r="Z758" s="55"/>
      <c r="AA758" s="399"/>
      <c r="AB758" s="399"/>
      <c r="AC758" s="55"/>
      <c r="AD758" s="55"/>
      <c r="AE758" s="55"/>
      <c r="AF758" s="55"/>
      <c r="AG758" s="55"/>
      <c r="AH758" s="55"/>
      <c r="AI758" s="55"/>
      <c r="AJ758" s="55"/>
      <c r="AK758" s="55"/>
    </row>
    <row r="759" spans="2:37" ht="15.75" customHeight="1">
      <c r="B759" s="55"/>
      <c r="C759" s="55"/>
      <c r="D759" s="55"/>
      <c r="E759" s="55"/>
      <c r="F759" s="55"/>
      <c r="G759" s="55"/>
      <c r="H759" s="399"/>
      <c r="I759" s="55"/>
      <c r="J759" s="55"/>
      <c r="K759" s="55"/>
      <c r="L759" s="399"/>
      <c r="M759" s="399"/>
      <c r="N759" s="55"/>
      <c r="O759" s="55"/>
      <c r="P759" s="55"/>
      <c r="Q759" s="399"/>
      <c r="R759" s="399"/>
      <c r="S759" s="55"/>
      <c r="T759" s="55"/>
      <c r="U759" s="55"/>
      <c r="V759" s="399"/>
      <c r="W759" s="399"/>
      <c r="X759" s="55"/>
      <c r="Y759" s="55"/>
      <c r="Z759" s="55"/>
      <c r="AA759" s="399"/>
      <c r="AB759" s="399"/>
      <c r="AC759" s="55"/>
      <c r="AD759" s="55"/>
      <c r="AE759" s="55"/>
      <c r="AF759" s="55"/>
      <c r="AG759" s="55"/>
      <c r="AH759" s="55"/>
      <c r="AI759" s="55"/>
      <c r="AJ759" s="55"/>
      <c r="AK759" s="55"/>
    </row>
    <row r="760" spans="2:37" ht="15.75" customHeight="1">
      <c r="B760" s="55"/>
      <c r="C760" s="55"/>
      <c r="D760" s="55"/>
      <c r="E760" s="55"/>
      <c r="F760" s="55"/>
      <c r="G760" s="55"/>
      <c r="H760" s="399"/>
      <c r="I760" s="55"/>
      <c r="J760" s="55"/>
      <c r="K760" s="55"/>
      <c r="L760" s="399"/>
      <c r="M760" s="399"/>
      <c r="N760" s="55"/>
      <c r="O760" s="55"/>
      <c r="P760" s="55"/>
      <c r="Q760" s="399"/>
      <c r="R760" s="399"/>
      <c r="S760" s="55"/>
      <c r="T760" s="55"/>
      <c r="U760" s="55"/>
      <c r="V760" s="399"/>
      <c r="W760" s="399"/>
      <c r="X760" s="55"/>
      <c r="Y760" s="55"/>
      <c r="Z760" s="55"/>
      <c r="AA760" s="399"/>
      <c r="AB760" s="399"/>
      <c r="AC760" s="55"/>
      <c r="AD760" s="55"/>
      <c r="AE760" s="55"/>
      <c r="AF760" s="55"/>
      <c r="AG760" s="55"/>
      <c r="AH760" s="55"/>
      <c r="AI760" s="55"/>
      <c r="AJ760" s="55"/>
      <c r="AK760" s="55"/>
    </row>
    <row r="761" spans="2:37" ht="15.75" customHeight="1">
      <c r="B761" s="55"/>
      <c r="C761" s="55"/>
      <c r="D761" s="55"/>
      <c r="E761" s="55"/>
      <c r="F761" s="55"/>
      <c r="G761" s="55"/>
      <c r="H761" s="399"/>
      <c r="I761" s="55"/>
      <c r="J761" s="55"/>
      <c r="K761" s="55"/>
      <c r="L761" s="399"/>
      <c r="M761" s="399"/>
      <c r="N761" s="55"/>
      <c r="O761" s="55"/>
      <c r="P761" s="55"/>
      <c r="Q761" s="399"/>
      <c r="R761" s="399"/>
      <c r="S761" s="55"/>
      <c r="T761" s="55"/>
      <c r="U761" s="55"/>
      <c r="V761" s="399"/>
      <c r="W761" s="399"/>
      <c r="X761" s="55"/>
      <c r="Y761" s="55"/>
      <c r="Z761" s="55"/>
      <c r="AA761" s="399"/>
      <c r="AB761" s="399"/>
      <c r="AC761" s="55"/>
      <c r="AD761" s="55"/>
      <c r="AE761" s="55"/>
      <c r="AF761" s="55"/>
      <c r="AG761" s="55"/>
      <c r="AH761" s="55"/>
      <c r="AI761" s="55"/>
      <c r="AJ761" s="55"/>
      <c r="AK761" s="55"/>
    </row>
    <row r="762" spans="2:37" ht="15.75" customHeight="1">
      <c r="B762" s="55"/>
      <c r="C762" s="55"/>
      <c r="D762" s="55"/>
      <c r="E762" s="55"/>
      <c r="F762" s="55"/>
      <c r="G762" s="55"/>
      <c r="H762" s="399"/>
      <c r="I762" s="55"/>
      <c r="J762" s="55"/>
      <c r="K762" s="55"/>
      <c r="L762" s="399"/>
      <c r="M762" s="399"/>
      <c r="N762" s="55"/>
      <c r="O762" s="55"/>
      <c r="P762" s="55"/>
      <c r="Q762" s="399"/>
      <c r="R762" s="399"/>
      <c r="S762" s="55"/>
      <c r="T762" s="55"/>
      <c r="U762" s="55"/>
      <c r="V762" s="399"/>
      <c r="W762" s="399"/>
      <c r="X762" s="55"/>
      <c r="Y762" s="55"/>
      <c r="Z762" s="55"/>
      <c r="AA762" s="399"/>
      <c r="AB762" s="399"/>
      <c r="AC762" s="55"/>
      <c r="AD762" s="55"/>
      <c r="AE762" s="55"/>
      <c r="AF762" s="55"/>
      <c r="AG762" s="55"/>
      <c r="AH762" s="55"/>
      <c r="AI762" s="55"/>
      <c r="AJ762" s="55"/>
      <c r="AK762" s="55"/>
    </row>
    <row r="763" spans="2:37" ht="15.75" customHeight="1">
      <c r="B763" s="55"/>
      <c r="C763" s="55"/>
      <c r="D763" s="55"/>
      <c r="E763" s="55"/>
      <c r="F763" s="55"/>
      <c r="G763" s="55"/>
      <c r="H763" s="399"/>
      <c r="I763" s="55"/>
      <c r="J763" s="55"/>
      <c r="K763" s="55"/>
      <c r="L763" s="399"/>
      <c r="M763" s="399"/>
      <c r="N763" s="55"/>
      <c r="O763" s="55"/>
      <c r="P763" s="55"/>
      <c r="Q763" s="399"/>
      <c r="R763" s="399"/>
      <c r="S763" s="55"/>
      <c r="T763" s="55"/>
      <c r="U763" s="55"/>
      <c r="V763" s="399"/>
      <c r="W763" s="399"/>
      <c r="X763" s="55"/>
      <c r="Y763" s="55"/>
      <c r="Z763" s="55"/>
      <c r="AA763" s="399"/>
      <c r="AB763" s="399"/>
      <c r="AC763" s="55"/>
      <c r="AD763" s="55"/>
      <c r="AE763" s="55"/>
      <c r="AF763" s="55"/>
      <c r="AG763" s="55"/>
      <c r="AH763" s="55"/>
      <c r="AI763" s="55"/>
      <c r="AJ763" s="55"/>
      <c r="AK763" s="55"/>
    </row>
    <row r="764" spans="2:37" ht="15.75" customHeight="1">
      <c r="B764" s="55"/>
      <c r="C764" s="55"/>
      <c r="D764" s="55"/>
      <c r="E764" s="55"/>
      <c r="F764" s="55"/>
      <c r="G764" s="55"/>
      <c r="H764" s="399"/>
      <c r="I764" s="55"/>
      <c r="J764" s="55"/>
      <c r="K764" s="55"/>
      <c r="L764" s="399"/>
      <c r="M764" s="399"/>
      <c r="N764" s="55"/>
      <c r="O764" s="55"/>
      <c r="P764" s="55"/>
      <c r="Q764" s="399"/>
      <c r="R764" s="399"/>
      <c r="S764" s="55"/>
      <c r="T764" s="55"/>
      <c r="U764" s="55"/>
      <c r="V764" s="399"/>
      <c r="W764" s="399"/>
      <c r="X764" s="55"/>
      <c r="Y764" s="55"/>
      <c r="Z764" s="55"/>
      <c r="AA764" s="399"/>
      <c r="AB764" s="399"/>
      <c r="AC764" s="55"/>
      <c r="AD764" s="55"/>
      <c r="AE764" s="55"/>
      <c r="AF764" s="55"/>
      <c r="AG764" s="55"/>
      <c r="AH764" s="55"/>
      <c r="AI764" s="55"/>
      <c r="AJ764" s="55"/>
      <c r="AK764" s="55"/>
    </row>
    <row r="765" spans="2:37" ht="15.75" customHeight="1">
      <c r="B765" s="55"/>
      <c r="C765" s="55"/>
      <c r="D765" s="55"/>
      <c r="E765" s="55"/>
      <c r="F765" s="55"/>
      <c r="G765" s="55"/>
      <c r="H765" s="399"/>
      <c r="I765" s="55"/>
      <c r="J765" s="55"/>
      <c r="K765" s="55"/>
      <c r="L765" s="399"/>
      <c r="M765" s="399"/>
      <c r="N765" s="55"/>
      <c r="O765" s="55"/>
      <c r="P765" s="55"/>
      <c r="Q765" s="399"/>
      <c r="R765" s="399"/>
      <c r="S765" s="55"/>
      <c r="T765" s="55"/>
      <c r="U765" s="55"/>
      <c r="V765" s="399"/>
      <c r="W765" s="399"/>
      <c r="X765" s="55"/>
      <c r="Y765" s="55"/>
      <c r="Z765" s="55"/>
      <c r="AA765" s="399"/>
      <c r="AB765" s="399"/>
      <c r="AC765" s="55"/>
      <c r="AD765" s="55"/>
      <c r="AE765" s="55"/>
      <c r="AF765" s="55"/>
      <c r="AG765" s="55"/>
      <c r="AH765" s="55"/>
      <c r="AI765" s="55"/>
      <c r="AJ765" s="55"/>
      <c r="AK765" s="55"/>
    </row>
    <row r="766" spans="2:37" ht="15.75" customHeight="1">
      <c r="B766" s="55"/>
      <c r="C766" s="55"/>
      <c r="D766" s="55"/>
      <c r="E766" s="55"/>
      <c r="F766" s="55"/>
      <c r="G766" s="55"/>
      <c r="H766" s="399"/>
      <c r="I766" s="55"/>
      <c r="J766" s="55"/>
      <c r="K766" s="55"/>
      <c r="L766" s="399"/>
      <c r="M766" s="399"/>
      <c r="N766" s="55"/>
      <c r="O766" s="55"/>
      <c r="P766" s="55"/>
      <c r="Q766" s="399"/>
      <c r="R766" s="399"/>
      <c r="S766" s="55"/>
      <c r="T766" s="55"/>
      <c r="U766" s="55"/>
      <c r="V766" s="399"/>
      <c r="W766" s="399"/>
      <c r="X766" s="55"/>
      <c r="Y766" s="55"/>
      <c r="Z766" s="55"/>
      <c r="AA766" s="399"/>
      <c r="AB766" s="399"/>
      <c r="AC766" s="55"/>
      <c r="AD766" s="55"/>
      <c r="AE766" s="55"/>
      <c r="AF766" s="55"/>
      <c r="AG766" s="55"/>
      <c r="AH766" s="55"/>
      <c r="AI766" s="55"/>
      <c r="AJ766" s="55"/>
      <c r="AK766" s="55"/>
    </row>
    <row r="767" spans="2:37" ht="15.75" customHeight="1">
      <c r="B767" s="55"/>
      <c r="C767" s="55"/>
      <c r="D767" s="55"/>
      <c r="E767" s="55"/>
      <c r="F767" s="55"/>
      <c r="G767" s="55"/>
      <c r="H767" s="399"/>
      <c r="I767" s="55"/>
      <c r="J767" s="55"/>
      <c r="K767" s="55"/>
      <c r="L767" s="399"/>
      <c r="M767" s="399"/>
      <c r="N767" s="55"/>
      <c r="O767" s="55"/>
      <c r="P767" s="55"/>
      <c r="Q767" s="399"/>
      <c r="R767" s="399"/>
      <c r="S767" s="55"/>
      <c r="T767" s="55"/>
      <c r="U767" s="55"/>
      <c r="V767" s="399"/>
      <c r="W767" s="399"/>
      <c r="X767" s="55"/>
      <c r="Y767" s="55"/>
      <c r="Z767" s="55"/>
      <c r="AA767" s="399"/>
      <c r="AB767" s="399"/>
      <c r="AC767" s="55"/>
      <c r="AD767" s="55"/>
      <c r="AE767" s="55"/>
      <c r="AF767" s="55"/>
      <c r="AG767" s="55"/>
      <c r="AH767" s="55"/>
      <c r="AI767" s="55"/>
      <c r="AJ767" s="55"/>
      <c r="AK767" s="55"/>
    </row>
    <row r="768" spans="2:37" ht="15.75" customHeight="1">
      <c r="B768" s="55"/>
      <c r="C768" s="55"/>
      <c r="D768" s="55"/>
      <c r="E768" s="55"/>
      <c r="F768" s="55"/>
      <c r="G768" s="55"/>
      <c r="H768" s="399"/>
      <c r="I768" s="55"/>
      <c r="J768" s="55"/>
      <c r="K768" s="55"/>
      <c r="L768" s="399"/>
      <c r="M768" s="399"/>
      <c r="N768" s="55"/>
      <c r="O768" s="55"/>
      <c r="P768" s="55"/>
      <c r="Q768" s="399"/>
      <c r="R768" s="399"/>
      <c r="S768" s="55"/>
      <c r="T768" s="55"/>
      <c r="U768" s="55"/>
      <c r="V768" s="399"/>
      <c r="W768" s="399"/>
      <c r="X768" s="55"/>
      <c r="Y768" s="55"/>
      <c r="Z768" s="55"/>
      <c r="AA768" s="399"/>
      <c r="AB768" s="399"/>
      <c r="AC768" s="55"/>
      <c r="AD768" s="55"/>
      <c r="AE768" s="55"/>
      <c r="AF768" s="55"/>
      <c r="AG768" s="55"/>
      <c r="AH768" s="55"/>
      <c r="AI768" s="55"/>
      <c r="AJ768" s="55"/>
      <c r="AK768" s="55"/>
    </row>
    <row r="769" spans="2:37" ht="15.75" customHeight="1">
      <c r="B769" s="55"/>
      <c r="C769" s="55"/>
      <c r="D769" s="55"/>
      <c r="E769" s="55"/>
      <c r="F769" s="55"/>
      <c r="G769" s="55"/>
      <c r="H769" s="399"/>
      <c r="I769" s="55"/>
      <c r="J769" s="55"/>
      <c r="K769" s="55"/>
      <c r="L769" s="399"/>
      <c r="M769" s="399"/>
      <c r="N769" s="55"/>
      <c r="O769" s="55"/>
      <c r="P769" s="55"/>
      <c r="Q769" s="399"/>
      <c r="R769" s="399"/>
      <c r="S769" s="55"/>
      <c r="T769" s="55"/>
      <c r="U769" s="55"/>
      <c r="V769" s="399"/>
      <c r="W769" s="399"/>
      <c r="X769" s="55"/>
      <c r="Y769" s="55"/>
      <c r="Z769" s="55"/>
      <c r="AA769" s="399"/>
      <c r="AB769" s="399"/>
      <c r="AC769" s="55"/>
      <c r="AD769" s="55"/>
      <c r="AE769" s="55"/>
      <c r="AF769" s="55"/>
      <c r="AG769" s="55"/>
      <c r="AH769" s="55"/>
      <c r="AI769" s="55"/>
      <c r="AJ769" s="55"/>
      <c r="AK769" s="55"/>
    </row>
    <row r="770" spans="2:37" ht="15.75" customHeight="1">
      <c r="B770" s="55"/>
      <c r="C770" s="55"/>
      <c r="D770" s="55"/>
      <c r="E770" s="55"/>
      <c r="F770" s="55"/>
      <c r="G770" s="55"/>
      <c r="H770" s="399"/>
      <c r="I770" s="55"/>
      <c r="J770" s="55"/>
      <c r="K770" s="55"/>
      <c r="L770" s="399"/>
      <c r="M770" s="399"/>
      <c r="N770" s="55"/>
      <c r="O770" s="55"/>
      <c r="P770" s="55"/>
      <c r="Q770" s="399"/>
      <c r="R770" s="399"/>
      <c r="S770" s="55"/>
      <c r="T770" s="55"/>
      <c r="U770" s="55"/>
      <c r="V770" s="399"/>
      <c r="W770" s="399"/>
      <c r="X770" s="55"/>
      <c r="Y770" s="55"/>
      <c r="Z770" s="55"/>
      <c r="AA770" s="399"/>
      <c r="AB770" s="399"/>
      <c r="AC770" s="55"/>
      <c r="AD770" s="55"/>
      <c r="AE770" s="55"/>
      <c r="AF770" s="55"/>
      <c r="AG770" s="55"/>
      <c r="AH770" s="55"/>
      <c r="AI770" s="55"/>
      <c r="AJ770" s="55"/>
      <c r="AK770" s="55"/>
    </row>
    <row r="771" spans="2:37" ht="15.75" customHeight="1">
      <c r="B771" s="55"/>
      <c r="C771" s="55"/>
      <c r="D771" s="55"/>
      <c r="E771" s="55"/>
      <c r="F771" s="55"/>
      <c r="G771" s="55"/>
      <c r="H771" s="399"/>
      <c r="I771" s="55"/>
      <c r="J771" s="55"/>
      <c r="K771" s="55"/>
      <c r="L771" s="399"/>
      <c r="M771" s="399"/>
      <c r="N771" s="55"/>
      <c r="O771" s="55"/>
      <c r="P771" s="55"/>
      <c r="Q771" s="399"/>
      <c r="R771" s="399"/>
      <c r="S771" s="55"/>
      <c r="T771" s="55"/>
      <c r="U771" s="55"/>
      <c r="V771" s="399"/>
      <c r="W771" s="399"/>
      <c r="X771" s="55"/>
      <c r="Y771" s="55"/>
      <c r="Z771" s="55"/>
      <c r="AA771" s="399"/>
      <c r="AB771" s="399"/>
      <c r="AC771" s="55"/>
      <c r="AD771" s="55"/>
      <c r="AE771" s="55"/>
      <c r="AF771" s="55"/>
      <c r="AG771" s="55"/>
      <c r="AH771" s="55"/>
      <c r="AI771" s="55"/>
      <c r="AJ771" s="55"/>
      <c r="AK771" s="55"/>
    </row>
    <row r="772" spans="2:37" ht="15.75" customHeight="1">
      <c r="B772" s="55"/>
      <c r="C772" s="55"/>
      <c r="D772" s="55"/>
      <c r="E772" s="55"/>
      <c r="F772" s="55"/>
      <c r="G772" s="55"/>
      <c r="H772" s="399"/>
      <c r="I772" s="55"/>
      <c r="J772" s="55"/>
      <c r="K772" s="55"/>
      <c r="L772" s="399"/>
      <c r="M772" s="399"/>
      <c r="N772" s="55"/>
      <c r="O772" s="55"/>
      <c r="P772" s="55"/>
      <c r="Q772" s="399"/>
      <c r="R772" s="399"/>
      <c r="S772" s="55"/>
      <c r="T772" s="55"/>
      <c r="U772" s="55"/>
      <c r="V772" s="399"/>
      <c r="W772" s="399"/>
      <c r="X772" s="55"/>
      <c r="Y772" s="55"/>
      <c r="Z772" s="55"/>
      <c r="AA772" s="399"/>
      <c r="AB772" s="399"/>
      <c r="AC772" s="55"/>
      <c r="AD772" s="55"/>
      <c r="AE772" s="55"/>
      <c r="AF772" s="55"/>
      <c r="AG772" s="55"/>
      <c r="AH772" s="55"/>
      <c r="AI772" s="55"/>
      <c r="AJ772" s="55"/>
      <c r="AK772" s="55"/>
    </row>
    <row r="773" spans="2:37" ht="15.75" customHeight="1">
      <c r="B773" s="55"/>
      <c r="C773" s="55"/>
      <c r="D773" s="55"/>
      <c r="E773" s="55"/>
      <c r="F773" s="55"/>
      <c r="G773" s="55"/>
      <c r="H773" s="399"/>
      <c r="I773" s="55"/>
      <c r="J773" s="55"/>
      <c r="K773" s="55"/>
      <c r="L773" s="399"/>
      <c r="M773" s="399"/>
      <c r="N773" s="55"/>
      <c r="O773" s="55"/>
      <c r="P773" s="55"/>
      <c r="Q773" s="399"/>
      <c r="R773" s="399"/>
      <c r="S773" s="55"/>
      <c r="T773" s="55"/>
      <c r="U773" s="55"/>
      <c r="V773" s="399"/>
      <c r="W773" s="399"/>
      <c r="X773" s="55"/>
      <c r="Y773" s="55"/>
      <c r="Z773" s="55"/>
      <c r="AA773" s="399"/>
      <c r="AB773" s="399"/>
      <c r="AC773" s="55"/>
      <c r="AD773" s="55"/>
      <c r="AE773" s="55"/>
      <c r="AF773" s="55"/>
      <c r="AG773" s="55"/>
      <c r="AH773" s="55"/>
      <c r="AI773" s="55"/>
      <c r="AJ773" s="55"/>
      <c r="AK773" s="55"/>
    </row>
    <row r="774" spans="2:37" ht="15.75" customHeight="1">
      <c r="B774" s="55"/>
      <c r="C774" s="55"/>
      <c r="D774" s="55"/>
      <c r="E774" s="55"/>
      <c r="F774" s="55"/>
      <c r="G774" s="55"/>
      <c r="H774" s="399"/>
      <c r="I774" s="55"/>
      <c r="J774" s="55"/>
      <c r="K774" s="55"/>
      <c r="L774" s="399"/>
      <c r="M774" s="399"/>
      <c r="N774" s="55"/>
      <c r="O774" s="55"/>
      <c r="P774" s="55"/>
      <c r="Q774" s="399"/>
      <c r="R774" s="399"/>
      <c r="S774" s="55"/>
      <c r="T774" s="55"/>
      <c r="U774" s="55"/>
      <c r="V774" s="399"/>
      <c r="W774" s="399"/>
      <c r="X774" s="55"/>
      <c r="Y774" s="55"/>
      <c r="Z774" s="55"/>
      <c r="AA774" s="399"/>
      <c r="AB774" s="399"/>
      <c r="AC774" s="55"/>
      <c r="AD774" s="55"/>
      <c r="AE774" s="55"/>
      <c r="AF774" s="55"/>
      <c r="AG774" s="55"/>
      <c r="AH774" s="55"/>
      <c r="AI774" s="55"/>
      <c r="AJ774" s="55"/>
      <c r="AK774" s="55"/>
    </row>
    <row r="775" spans="2:37" ht="15.75" customHeight="1">
      <c r="B775" s="55"/>
      <c r="C775" s="55"/>
      <c r="D775" s="55"/>
      <c r="E775" s="55"/>
      <c r="F775" s="55"/>
      <c r="G775" s="55"/>
      <c r="H775" s="399"/>
      <c r="I775" s="55"/>
      <c r="J775" s="55"/>
      <c r="K775" s="55"/>
      <c r="L775" s="399"/>
      <c r="M775" s="399"/>
      <c r="N775" s="55"/>
      <c r="O775" s="55"/>
      <c r="P775" s="55"/>
      <c r="Q775" s="399"/>
      <c r="R775" s="399"/>
      <c r="S775" s="55"/>
      <c r="T775" s="55"/>
      <c r="U775" s="55"/>
      <c r="V775" s="399"/>
      <c r="W775" s="399"/>
      <c r="X775" s="55"/>
      <c r="Y775" s="55"/>
      <c r="Z775" s="55"/>
      <c r="AA775" s="399"/>
      <c r="AB775" s="399"/>
      <c r="AC775" s="55"/>
      <c r="AD775" s="55"/>
      <c r="AE775" s="55"/>
      <c r="AF775" s="55"/>
      <c r="AG775" s="55"/>
      <c r="AH775" s="55"/>
      <c r="AI775" s="55"/>
      <c r="AJ775" s="55"/>
      <c r="AK775" s="55"/>
    </row>
    <row r="776" spans="2:37" ht="15.75" customHeight="1">
      <c r="B776" s="55"/>
      <c r="C776" s="55"/>
      <c r="D776" s="55"/>
      <c r="E776" s="55"/>
      <c r="F776" s="55"/>
      <c r="G776" s="55"/>
      <c r="H776" s="399"/>
      <c r="I776" s="55"/>
      <c r="J776" s="55"/>
      <c r="K776" s="55"/>
      <c r="L776" s="399"/>
      <c r="M776" s="399"/>
      <c r="N776" s="55"/>
      <c r="O776" s="55"/>
      <c r="P776" s="55"/>
      <c r="Q776" s="399"/>
      <c r="R776" s="399"/>
      <c r="S776" s="55"/>
      <c r="T776" s="55"/>
      <c r="U776" s="55"/>
      <c r="V776" s="399"/>
      <c r="W776" s="399"/>
      <c r="X776" s="55"/>
      <c r="Y776" s="55"/>
      <c r="Z776" s="55"/>
      <c r="AA776" s="399"/>
      <c r="AB776" s="399"/>
      <c r="AC776" s="55"/>
      <c r="AD776" s="55"/>
      <c r="AE776" s="55"/>
      <c r="AF776" s="55"/>
      <c r="AG776" s="55"/>
      <c r="AH776" s="55"/>
      <c r="AI776" s="55"/>
      <c r="AJ776" s="55"/>
      <c r="AK776" s="55"/>
    </row>
    <row r="777" spans="2:37" ht="15.75" customHeight="1">
      <c r="B777" s="55"/>
      <c r="C777" s="55"/>
      <c r="D777" s="55"/>
      <c r="E777" s="55"/>
      <c r="F777" s="55"/>
      <c r="G777" s="55"/>
      <c r="H777" s="399"/>
      <c r="I777" s="55"/>
      <c r="J777" s="55"/>
      <c r="K777" s="55"/>
      <c r="L777" s="399"/>
      <c r="M777" s="399"/>
      <c r="N777" s="55"/>
      <c r="O777" s="55"/>
      <c r="P777" s="55"/>
      <c r="Q777" s="399"/>
      <c r="R777" s="399"/>
      <c r="S777" s="55"/>
      <c r="T777" s="55"/>
      <c r="U777" s="55"/>
      <c r="V777" s="399"/>
      <c r="W777" s="399"/>
      <c r="X777" s="55"/>
      <c r="Y777" s="55"/>
      <c r="Z777" s="55"/>
      <c r="AA777" s="399"/>
      <c r="AB777" s="399"/>
      <c r="AC777" s="55"/>
      <c r="AD777" s="55"/>
      <c r="AE777" s="55"/>
      <c r="AF777" s="55"/>
      <c r="AG777" s="55"/>
      <c r="AH777" s="55"/>
      <c r="AI777" s="55"/>
      <c r="AJ777" s="55"/>
      <c r="AK777" s="55"/>
    </row>
    <row r="778" spans="2:37" ht="15.75" customHeight="1">
      <c r="B778" s="55"/>
      <c r="C778" s="55"/>
      <c r="D778" s="55"/>
      <c r="E778" s="55"/>
      <c r="F778" s="55"/>
      <c r="G778" s="55"/>
      <c r="H778" s="399"/>
      <c r="I778" s="55"/>
      <c r="J778" s="55"/>
      <c r="K778" s="55"/>
      <c r="L778" s="399"/>
      <c r="M778" s="399"/>
      <c r="N778" s="55"/>
      <c r="O778" s="55"/>
      <c r="P778" s="55"/>
      <c r="Q778" s="399"/>
      <c r="R778" s="399"/>
      <c r="S778" s="55"/>
      <c r="T778" s="55"/>
      <c r="U778" s="55"/>
      <c r="V778" s="399"/>
      <c r="W778" s="399"/>
      <c r="X778" s="55"/>
      <c r="Y778" s="55"/>
      <c r="Z778" s="55"/>
      <c r="AA778" s="399"/>
      <c r="AB778" s="399"/>
      <c r="AC778" s="55"/>
      <c r="AD778" s="55"/>
      <c r="AE778" s="55"/>
      <c r="AF778" s="55"/>
      <c r="AG778" s="55"/>
      <c r="AH778" s="55"/>
      <c r="AI778" s="55"/>
      <c r="AJ778" s="55"/>
      <c r="AK778" s="55"/>
    </row>
    <row r="779" spans="2:37" ht="15.75" customHeight="1">
      <c r="B779" s="55"/>
      <c r="C779" s="55"/>
      <c r="D779" s="55"/>
      <c r="E779" s="55"/>
      <c r="F779" s="55"/>
      <c r="G779" s="55"/>
      <c r="H779" s="399"/>
      <c r="I779" s="55"/>
      <c r="J779" s="55"/>
      <c r="K779" s="55"/>
      <c r="L779" s="399"/>
      <c r="M779" s="399"/>
      <c r="N779" s="55"/>
      <c r="O779" s="55"/>
      <c r="P779" s="55"/>
      <c r="Q779" s="399"/>
      <c r="R779" s="399"/>
      <c r="S779" s="55"/>
      <c r="T779" s="55"/>
      <c r="U779" s="55"/>
      <c r="V779" s="399"/>
      <c r="W779" s="399"/>
      <c r="X779" s="55"/>
      <c r="Y779" s="55"/>
      <c r="Z779" s="55"/>
      <c r="AA779" s="399"/>
      <c r="AB779" s="399"/>
      <c r="AC779" s="55"/>
      <c r="AD779" s="55"/>
      <c r="AE779" s="55"/>
      <c r="AF779" s="55"/>
      <c r="AG779" s="55"/>
      <c r="AH779" s="55"/>
      <c r="AI779" s="55"/>
      <c r="AJ779" s="55"/>
      <c r="AK779" s="55"/>
    </row>
    <row r="780" spans="2:37" ht="15.75" customHeight="1">
      <c r="B780" s="55"/>
      <c r="C780" s="55"/>
      <c r="D780" s="55"/>
      <c r="E780" s="55"/>
      <c r="F780" s="55"/>
      <c r="G780" s="55"/>
      <c r="H780" s="399"/>
      <c r="I780" s="55"/>
      <c r="J780" s="55"/>
      <c r="K780" s="55"/>
      <c r="L780" s="399"/>
      <c r="M780" s="399"/>
      <c r="N780" s="55"/>
      <c r="O780" s="55"/>
      <c r="P780" s="55"/>
      <c r="Q780" s="399"/>
      <c r="R780" s="399"/>
      <c r="S780" s="55"/>
      <c r="T780" s="55"/>
      <c r="U780" s="55"/>
      <c r="V780" s="399"/>
      <c r="W780" s="399"/>
      <c r="X780" s="55"/>
      <c r="Y780" s="55"/>
      <c r="Z780" s="55"/>
      <c r="AA780" s="399"/>
      <c r="AB780" s="399"/>
      <c r="AC780" s="55"/>
      <c r="AD780" s="55"/>
      <c r="AE780" s="55"/>
      <c r="AF780" s="55"/>
      <c r="AG780" s="55"/>
      <c r="AH780" s="55"/>
      <c r="AI780" s="55"/>
      <c r="AJ780" s="55"/>
      <c r="AK780" s="55"/>
    </row>
    <row r="781" spans="2:37" ht="15.75" customHeight="1">
      <c r="B781" s="55"/>
      <c r="C781" s="55"/>
      <c r="D781" s="55"/>
      <c r="E781" s="55"/>
      <c r="F781" s="55"/>
      <c r="G781" s="55"/>
      <c r="H781" s="399"/>
      <c r="I781" s="55"/>
      <c r="J781" s="55"/>
      <c r="K781" s="55"/>
      <c r="L781" s="399"/>
      <c r="M781" s="399"/>
      <c r="N781" s="55"/>
      <c r="O781" s="55"/>
      <c r="P781" s="55"/>
      <c r="Q781" s="399"/>
      <c r="R781" s="399"/>
      <c r="S781" s="55"/>
      <c r="T781" s="55"/>
      <c r="U781" s="55"/>
      <c r="V781" s="399"/>
      <c r="W781" s="399"/>
      <c r="X781" s="55"/>
      <c r="Y781" s="55"/>
      <c r="Z781" s="55"/>
      <c r="AA781" s="399"/>
      <c r="AB781" s="399"/>
      <c r="AC781" s="55"/>
      <c r="AD781" s="55"/>
      <c r="AE781" s="55"/>
      <c r="AF781" s="55"/>
      <c r="AG781" s="55"/>
      <c r="AH781" s="55"/>
      <c r="AI781" s="55"/>
      <c r="AJ781" s="55"/>
      <c r="AK781" s="55"/>
    </row>
    <row r="782" spans="2:37" ht="15.75" customHeight="1">
      <c r="B782" s="55"/>
      <c r="C782" s="55"/>
      <c r="D782" s="55"/>
      <c r="E782" s="55"/>
      <c r="F782" s="55"/>
      <c r="G782" s="55"/>
      <c r="H782" s="399"/>
      <c r="I782" s="55"/>
      <c r="J782" s="55"/>
      <c r="K782" s="55"/>
      <c r="L782" s="399"/>
      <c r="M782" s="399"/>
      <c r="N782" s="55"/>
      <c r="O782" s="55"/>
      <c r="P782" s="55"/>
      <c r="Q782" s="399"/>
      <c r="R782" s="399"/>
      <c r="S782" s="55"/>
      <c r="T782" s="55"/>
      <c r="U782" s="55"/>
      <c r="V782" s="399"/>
      <c r="W782" s="399"/>
      <c r="X782" s="55"/>
      <c r="Y782" s="55"/>
      <c r="Z782" s="55"/>
      <c r="AA782" s="399"/>
      <c r="AB782" s="399"/>
      <c r="AC782" s="55"/>
      <c r="AD782" s="55"/>
      <c r="AE782" s="55"/>
      <c r="AF782" s="55"/>
      <c r="AG782" s="55"/>
      <c r="AH782" s="55"/>
      <c r="AI782" s="55"/>
      <c r="AJ782" s="55"/>
      <c r="AK782" s="55"/>
    </row>
    <row r="783" spans="2:37" ht="15.75" customHeight="1">
      <c r="B783" s="55"/>
      <c r="C783" s="55"/>
      <c r="D783" s="55"/>
      <c r="E783" s="55"/>
      <c r="F783" s="55"/>
      <c r="G783" s="55"/>
      <c r="H783" s="399"/>
      <c r="I783" s="55"/>
      <c r="J783" s="55"/>
      <c r="K783" s="55"/>
      <c r="L783" s="399"/>
      <c r="M783" s="399"/>
      <c r="N783" s="55"/>
      <c r="O783" s="55"/>
      <c r="P783" s="55"/>
      <c r="Q783" s="399"/>
      <c r="R783" s="399"/>
      <c r="S783" s="55"/>
      <c r="T783" s="55"/>
      <c r="U783" s="55"/>
      <c r="V783" s="399"/>
      <c r="W783" s="399"/>
      <c r="X783" s="55"/>
      <c r="Y783" s="55"/>
      <c r="Z783" s="55"/>
      <c r="AA783" s="399"/>
      <c r="AB783" s="399"/>
      <c r="AC783" s="55"/>
      <c r="AD783" s="55"/>
      <c r="AE783" s="55"/>
      <c r="AF783" s="55"/>
      <c r="AG783" s="55"/>
      <c r="AH783" s="55"/>
      <c r="AI783" s="55"/>
      <c r="AJ783" s="55"/>
      <c r="AK783" s="55"/>
    </row>
    <row r="784" spans="2:37" ht="15.75" customHeight="1">
      <c r="B784" s="55"/>
      <c r="C784" s="55"/>
      <c r="D784" s="55"/>
      <c r="E784" s="55"/>
      <c r="F784" s="55"/>
      <c r="G784" s="55"/>
      <c r="H784" s="399"/>
      <c r="I784" s="55"/>
      <c r="J784" s="55"/>
      <c r="K784" s="55"/>
      <c r="L784" s="399"/>
      <c r="M784" s="399"/>
      <c r="N784" s="55"/>
      <c r="O784" s="55"/>
      <c r="P784" s="55"/>
      <c r="Q784" s="399"/>
      <c r="R784" s="399"/>
      <c r="S784" s="55"/>
      <c r="T784" s="55"/>
      <c r="U784" s="55"/>
      <c r="V784" s="399"/>
      <c r="W784" s="399"/>
      <c r="X784" s="55"/>
      <c r="Y784" s="55"/>
      <c r="Z784" s="55"/>
      <c r="AA784" s="399"/>
      <c r="AB784" s="399"/>
      <c r="AC784" s="55"/>
      <c r="AD784" s="55"/>
      <c r="AE784" s="55"/>
      <c r="AF784" s="55"/>
      <c r="AG784" s="55"/>
      <c r="AH784" s="55"/>
      <c r="AI784" s="55"/>
      <c r="AJ784" s="55"/>
      <c r="AK784" s="55"/>
    </row>
    <row r="785" spans="2:37" ht="15.75" customHeight="1">
      <c r="B785" s="55"/>
      <c r="C785" s="55"/>
      <c r="D785" s="55"/>
      <c r="E785" s="55"/>
      <c r="F785" s="55"/>
      <c r="G785" s="55"/>
      <c r="H785" s="399"/>
      <c r="I785" s="55"/>
      <c r="J785" s="55"/>
      <c r="K785" s="55"/>
      <c r="L785" s="399"/>
      <c r="M785" s="399"/>
      <c r="N785" s="55"/>
      <c r="O785" s="55"/>
      <c r="P785" s="55"/>
      <c r="Q785" s="399"/>
      <c r="R785" s="399"/>
      <c r="S785" s="55"/>
      <c r="T785" s="55"/>
      <c r="U785" s="55"/>
      <c r="V785" s="399"/>
      <c r="W785" s="399"/>
      <c r="X785" s="55"/>
      <c r="Y785" s="55"/>
      <c r="Z785" s="55"/>
      <c r="AA785" s="399"/>
      <c r="AB785" s="399"/>
      <c r="AC785" s="55"/>
      <c r="AD785" s="55"/>
      <c r="AE785" s="55"/>
      <c r="AF785" s="55"/>
      <c r="AG785" s="55"/>
      <c r="AH785" s="55"/>
      <c r="AI785" s="55"/>
      <c r="AJ785" s="55"/>
      <c r="AK785" s="55"/>
    </row>
    <row r="786" spans="2:37" ht="15.75" customHeight="1">
      <c r="B786" s="55"/>
      <c r="C786" s="55"/>
      <c r="D786" s="55"/>
      <c r="E786" s="55"/>
      <c r="F786" s="55"/>
      <c r="G786" s="55"/>
      <c r="H786" s="399"/>
      <c r="I786" s="55"/>
      <c r="J786" s="55"/>
      <c r="K786" s="55"/>
      <c r="L786" s="399"/>
      <c r="M786" s="399"/>
      <c r="N786" s="55"/>
      <c r="O786" s="55"/>
      <c r="P786" s="55"/>
      <c r="Q786" s="399"/>
      <c r="R786" s="399"/>
      <c r="S786" s="55"/>
      <c r="T786" s="55"/>
      <c r="U786" s="55"/>
      <c r="V786" s="399"/>
      <c r="W786" s="399"/>
      <c r="X786" s="55"/>
      <c r="Y786" s="55"/>
      <c r="Z786" s="55"/>
      <c r="AA786" s="399"/>
      <c r="AB786" s="399"/>
      <c r="AC786" s="55"/>
      <c r="AD786" s="55"/>
      <c r="AE786" s="55"/>
      <c r="AF786" s="55"/>
      <c r="AG786" s="55"/>
      <c r="AH786" s="55"/>
      <c r="AI786" s="55"/>
      <c r="AJ786" s="55"/>
      <c r="AK786" s="55"/>
    </row>
    <row r="787" spans="2:37" ht="15.75" customHeight="1">
      <c r="B787" s="55"/>
      <c r="C787" s="55"/>
      <c r="D787" s="55"/>
      <c r="E787" s="55"/>
      <c r="F787" s="55"/>
      <c r="G787" s="55"/>
      <c r="H787" s="399"/>
      <c r="I787" s="55"/>
      <c r="J787" s="55"/>
      <c r="K787" s="55"/>
      <c r="L787" s="399"/>
      <c r="M787" s="399"/>
      <c r="N787" s="55"/>
      <c r="O787" s="55"/>
      <c r="P787" s="55"/>
      <c r="Q787" s="399"/>
      <c r="R787" s="399"/>
      <c r="S787" s="55"/>
      <c r="T787" s="55"/>
      <c r="U787" s="55"/>
      <c r="V787" s="399"/>
      <c r="W787" s="399"/>
      <c r="X787" s="55"/>
      <c r="Y787" s="55"/>
      <c r="Z787" s="55"/>
      <c r="AA787" s="399"/>
      <c r="AB787" s="399"/>
      <c r="AC787" s="55"/>
      <c r="AD787" s="55"/>
      <c r="AE787" s="55"/>
      <c r="AF787" s="55"/>
      <c r="AG787" s="55"/>
      <c r="AH787" s="55"/>
      <c r="AI787" s="55"/>
      <c r="AJ787" s="55"/>
      <c r="AK787" s="55"/>
    </row>
    <row r="788" spans="2:37" ht="15.75" customHeight="1">
      <c r="B788" s="55"/>
      <c r="C788" s="55"/>
      <c r="D788" s="55"/>
      <c r="E788" s="55"/>
      <c r="F788" s="55"/>
      <c r="G788" s="55"/>
      <c r="H788" s="399"/>
      <c r="I788" s="55"/>
      <c r="J788" s="55"/>
      <c r="K788" s="55"/>
      <c r="L788" s="399"/>
      <c r="M788" s="399"/>
      <c r="N788" s="55"/>
      <c r="O788" s="55"/>
      <c r="P788" s="55"/>
      <c r="Q788" s="399"/>
      <c r="R788" s="399"/>
      <c r="S788" s="55"/>
      <c r="T788" s="55"/>
      <c r="U788" s="55"/>
      <c r="V788" s="399"/>
      <c r="W788" s="399"/>
      <c r="X788" s="55"/>
      <c r="Y788" s="55"/>
      <c r="Z788" s="55"/>
      <c r="AA788" s="399"/>
      <c r="AB788" s="399"/>
      <c r="AC788" s="55"/>
      <c r="AD788" s="55"/>
      <c r="AE788" s="55"/>
      <c r="AF788" s="55"/>
      <c r="AG788" s="55"/>
      <c r="AH788" s="55"/>
      <c r="AI788" s="55"/>
      <c r="AJ788" s="55"/>
      <c r="AK788" s="55"/>
    </row>
    <row r="789" spans="2:37" ht="15.75" customHeight="1">
      <c r="B789" s="55"/>
      <c r="C789" s="55"/>
      <c r="D789" s="55"/>
      <c r="E789" s="55"/>
      <c r="F789" s="55"/>
      <c r="G789" s="55"/>
      <c r="H789" s="399"/>
      <c r="I789" s="55"/>
      <c r="J789" s="55"/>
      <c r="K789" s="55"/>
      <c r="L789" s="399"/>
      <c r="M789" s="399"/>
      <c r="N789" s="55"/>
      <c r="O789" s="55"/>
      <c r="P789" s="55"/>
      <c r="Q789" s="399"/>
      <c r="R789" s="399"/>
      <c r="S789" s="55"/>
      <c r="T789" s="55"/>
      <c r="U789" s="55"/>
      <c r="V789" s="399"/>
      <c r="W789" s="399"/>
      <c r="X789" s="55"/>
      <c r="Y789" s="55"/>
      <c r="Z789" s="55"/>
      <c r="AA789" s="399"/>
      <c r="AB789" s="399"/>
      <c r="AC789" s="55"/>
      <c r="AD789" s="55"/>
      <c r="AE789" s="55"/>
      <c r="AF789" s="55"/>
      <c r="AG789" s="55"/>
      <c r="AH789" s="55"/>
      <c r="AI789" s="55"/>
      <c r="AJ789" s="55"/>
      <c r="AK789" s="55"/>
    </row>
    <row r="790" spans="2:37" ht="15.75" customHeight="1">
      <c r="B790" s="55"/>
      <c r="C790" s="55"/>
      <c r="D790" s="55"/>
      <c r="E790" s="55"/>
      <c r="F790" s="55"/>
      <c r="G790" s="55"/>
      <c r="H790" s="399"/>
      <c r="I790" s="55"/>
      <c r="J790" s="55"/>
      <c r="K790" s="55"/>
      <c r="L790" s="399"/>
      <c r="M790" s="399"/>
      <c r="N790" s="55"/>
      <c r="O790" s="55"/>
      <c r="P790" s="55"/>
      <c r="Q790" s="399"/>
      <c r="R790" s="399"/>
      <c r="S790" s="55"/>
      <c r="T790" s="55"/>
      <c r="U790" s="55"/>
      <c r="V790" s="399"/>
      <c r="W790" s="399"/>
      <c r="X790" s="55"/>
      <c r="Y790" s="55"/>
      <c r="Z790" s="55"/>
      <c r="AA790" s="399"/>
      <c r="AB790" s="399"/>
      <c r="AC790" s="55"/>
      <c r="AD790" s="55"/>
      <c r="AE790" s="55"/>
      <c r="AF790" s="55"/>
      <c r="AG790" s="55"/>
      <c r="AH790" s="55"/>
      <c r="AI790" s="55"/>
      <c r="AJ790" s="55"/>
      <c r="AK790" s="55"/>
    </row>
    <row r="791" spans="2:37" ht="15.75" customHeight="1">
      <c r="B791" s="55"/>
      <c r="C791" s="55"/>
      <c r="D791" s="55"/>
      <c r="E791" s="55"/>
      <c r="F791" s="55"/>
      <c r="G791" s="55"/>
      <c r="H791" s="399"/>
      <c r="I791" s="55"/>
      <c r="J791" s="55"/>
      <c r="K791" s="55"/>
      <c r="L791" s="399"/>
      <c r="M791" s="399"/>
      <c r="N791" s="55"/>
      <c r="O791" s="55"/>
      <c r="P791" s="55"/>
      <c r="Q791" s="399"/>
      <c r="R791" s="399"/>
      <c r="S791" s="55"/>
      <c r="T791" s="55"/>
      <c r="U791" s="55"/>
      <c r="V791" s="399"/>
      <c r="W791" s="399"/>
      <c r="X791" s="55"/>
      <c r="Y791" s="55"/>
      <c r="Z791" s="55"/>
      <c r="AA791" s="399"/>
      <c r="AB791" s="399"/>
      <c r="AC791" s="55"/>
      <c r="AD791" s="55"/>
      <c r="AE791" s="55"/>
      <c r="AF791" s="55"/>
      <c r="AG791" s="55"/>
      <c r="AH791" s="55"/>
      <c r="AI791" s="55"/>
      <c r="AJ791" s="55"/>
      <c r="AK791" s="55"/>
    </row>
    <row r="792" spans="2:37" ht="15.75" customHeight="1">
      <c r="B792" s="55"/>
      <c r="C792" s="55"/>
      <c r="D792" s="55"/>
      <c r="E792" s="55"/>
      <c r="F792" s="55"/>
      <c r="G792" s="55"/>
      <c r="H792" s="399"/>
      <c r="I792" s="55"/>
      <c r="J792" s="55"/>
      <c r="K792" s="55"/>
      <c r="L792" s="399"/>
      <c r="M792" s="399"/>
      <c r="N792" s="55"/>
      <c r="O792" s="55"/>
      <c r="P792" s="55"/>
      <c r="Q792" s="399"/>
      <c r="R792" s="399"/>
      <c r="S792" s="55"/>
      <c r="T792" s="55"/>
      <c r="U792" s="55"/>
      <c r="V792" s="399"/>
      <c r="W792" s="399"/>
      <c r="X792" s="55"/>
      <c r="Y792" s="55"/>
      <c r="Z792" s="55"/>
      <c r="AA792" s="399"/>
      <c r="AB792" s="399"/>
      <c r="AC792" s="55"/>
      <c r="AD792" s="55"/>
      <c r="AE792" s="55"/>
      <c r="AF792" s="55"/>
      <c r="AG792" s="55"/>
      <c r="AH792" s="55"/>
      <c r="AI792" s="55"/>
      <c r="AJ792" s="55"/>
      <c r="AK792" s="55"/>
    </row>
    <row r="793" spans="2:37" ht="15.75" customHeight="1">
      <c r="B793" s="55"/>
      <c r="C793" s="55"/>
      <c r="D793" s="55"/>
      <c r="E793" s="55"/>
      <c r="F793" s="55"/>
      <c r="G793" s="55"/>
      <c r="H793" s="399"/>
      <c r="I793" s="55"/>
      <c r="J793" s="55"/>
      <c r="K793" s="55"/>
      <c r="L793" s="399"/>
      <c r="M793" s="399"/>
      <c r="N793" s="55"/>
      <c r="O793" s="55"/>
      <c r="P793" s="55"/>
      <c r="Q793" s="399"/>
      <c r="R793" s="399"/>
      <c r="S793" s="55"/>
      <c r="T793" s="55"/>
      <c r="U793" s="55"/>
      <c r="V793" s="399"/>
      <c r="W793" s="399"/>
      <c r="X793" s="55"/>
      <c r="Y793" s="55"/>
      <c r="Z793" s="55"/>
      <c r="AA793" s="399"/>
      <c r="AB793" s="399"/>
      <c r="AC793" s="55"/>
      <c r="AD793" s="55"/>
      <c r="AE793" s="55"/>
      <c r="AF793" s="55"/>
      <c r="AG793" s="55"/>
      <c r="AH793" s="55"/>
      <c r="AI793" s="55"/>
      <c r="AJ793" s="55"/>
      <c r="AK793" s="55"/>
    </row>
    <row r="794" spans="2:37" ht="15.75" customHeight="1">
      <c r="B794" s="55"/>
      <c r="C794" s="55"/>
      <c r="D794" s="55"/>
      <c r="E794" s="55"/>
      <c r="F794" s="55"/>
      <c r="G794" s="55"/>
      <c r="H794" s="399"/>
      <c r="I794" s="55"/>
      <c r="J794" s="55"/>
      <c r="K794" s="55"/>
      <c r="L794" s="399"/>
      <c r="M794" s="399"/>
      <c r="N794" s="55"/>
      <c r="O794" s="55"/>
      <c r="P794" s="55"/>
      <c r="Q794" s="399"/>
      <c r="R794" s="399"/>
      <c r="S794" s="55"/>
      <c r="T794" s="55"/>
      <c r="U794" s="55"/>
      <c r="V794" s="399"/>
      <c r="W794" s="399"/>
      <c r="X794" s="55"/>
      <c r="Y794" s="55"/>
      <c r="Z794" s="55"/>
      <c r="AA794" s="399"/>
      <c r="AB794" s="399"/>
      <c r="AC794" s="55"/>
      <c r="AD794" s="55"/>
      <c r="AE794" s="55"/>
      <c r="AF794" s="55"/>
      <c r="AG794" s="55"/>
      <c r="AH794" s="55"/>
      <c r="AI794" s="55"/>
      <c r="AJ794" s="55"/>
      <c r="AK794" s="55"/>
    </row>
    <row r="795" spans="2:37" ht="15.75" customHeight="1">
      <c r="B795" s="55"/>
      <c r="C795" s="55"/>
      <c r="D795" s="55"/>
      <c r="E795" s="55"/>
      <c r="F795" s="55"/>
      <c r="G795" s="55"/>
      <c r="H795" s="399"/>
      <c r="I795" s="55"/>
      <c r="J795" s="55"/>
      <c r="K795" s="55"/>
      <c r="L795" s="399"/>
      <c r="M795" s="399"/>
      <c r="N795" s="55"/>
      <c r="O795" s="55"/>
      <c r="P795" s="55"/>
      <c r="Q795" s="399"/>
      <c r="R795" s="399"/>
      <c r="S795" s="55"/>
      <c r="T795" s="55"/>
      <c r="U795" s="55"/>
      <c r="V795" s="399"/>
      <c r="W795" s="399"/>
      <c r="X795" s="55"/>
      <c r="Y795" s="55"/>
      <c r="Z795" s="55"/>
      <c r="AA795" s="399"/>
      <c r="AB795" s="399"/>
      <c r="AC795" s="55"/>
      <c r="AD795" s="55"/>
      <c r="AE795" s="55"/>
      <c r="AF795" s="55"/>
      <c r="AG795" s="55"/>
      <c r="AH795" s="55"/>
      <c r="AI795" s="55"/>
      <c r="AJ795" s="55"/>
      <c r="AK795" s="55"/>
    </row>
    <row r="796" spans="2:37" ht="15.75" customHeight="1">
      <c r="B796" s="55"/>
      <c r="C796" s="55"/>
      <c r="D796" s="55"/>
      <c r="E796" s="55"/>
      <c r="F796" s="55"/>
      <c r="G796" s="55"/>
      <c r="H796" s="399"/>
      <c r="I796" s="55"/>
      <c r="J796" s="55"/>
      <c r="K796" s="55"/>
      <c r="L796" s="399"/>
      <c r="M796" s="399"/>
      <c r="N796" s="55"/>
      <c r="O796" s="55"/>
      <c r="P796" s="55"/>
      <c r="Q796" s="399"/>
      <c r="R796" s="399"/>
      <c r="S796" s="55"/>
      <c r="T796" s="55"/>
      <c r="U796" s="55"/>
      <c r="V796" s="399"/>
      <c r="W796" s="399"/>
      <c r="X796" s="55"/>
      <c r="Y796" s="55"/>
      <c r="Z796" s="55"/>
      <c r="AA796" s="399"/>
      <c r="AB796" s="399"/>
      <c r="AC796" s="55"/>
      <c r="AD796" s="55"/>
      <c r="AE796" s="55"/>
      <c r="AF796" s="55"/>
      <c r="AG796" s="55"/>
      <c r="AH796" s="55"/>
      <c r="AI796" s="55"/>
      <c r="AJ796" s="55"/>
      <c r="AK796" s="55"/>
    </row>
    <row r="797" spans="2:37" ht="15.75" customHeight="1">
      <c r="B797" s="55"/>
      <c r="C797" s="55"/>
      <c r="D797" s="55"/>
      <c r="E797" s="55"/>
      <c r="F797" s="55"/>
      <c r="G797" s="55"/>
      <c r="H797" s="399"/>
      <c r="I797" s="55"/>
      <c r="J797" s="55"/>
      <c r="K797" s="55"/>
      <c r="L797" s="399"/>
      <c r="M797" s="399"/>
      <c r="N797" s="55"/>
      <c r="O797" s="55"/>
      <c r="P797" s="55"/>
      <c r="Q797" s="399"/>
      <c r="R797" s="399"/>
      <c r="S797" s="55"/>
      <c r="T797" s="55"/>
      <c r="U797" s="55"/>
      <c r="V797" s="399"/>
      <c r="W797" s="399"/>
      <c r="X797" s="55"/>
      <c r="Y797" s="55"/>
      <c r="Z797" s="55"/>
      <c r="AA797" s="399"/>
      <c r="AB797" s="399"/>
      <c r="AC797" s="55"/>
      <c r="AD797" s="55"/>
      <c r="AE797" s="55"/>
      <c r="AF797" s="55"/>
      <c r="AG797" s="55"/>
      <c r="AH797" s="55"/>
      <c r="AI797" s="55"/>
      <c r="AJ797" s="55"/>
      <c r="AK797" s="55"/>
    </row>
    <row r="798" spans="2:37" ht="15.75" customHeight="1">
      <c r="B798" s="55"/>
      <c r="C798" s="55"/>
      <c r="D798" s="55"/>
      <c r="E798" s="55"/>
      <c r="F798" s="55"/>
      <c r="G798" s="55"/>
      <c r="H798" s="399"/>
      <c r="I798" s="55"/>
      <c r="J798" s="55"/>
      <c r="K798" s="55"/>
      <c r="L798" s="399"/>
      <c r="M798" s="399"/>
      <c r="N798" s="55"/>
      <c r="O798" s="55"/>
      <c r="P798" s="55"/>
      <c r="Q798" s="399"/>
      <c r="R798" s="399"/>
      <c r="S798" s="55"/>
      <c r="T798" s="55"/>
      <c r="U798" s="55"/>
      <c r="V798" s="399"/>
      <c r="W798" s="399"/>
      <c r="X798" s="55"/>
      <c r="Y798" s="55"/>
      <c r="Z798" s="55"/>
      <c r="AA798" s="399"/>
      <c r="AB798" s="399"/>
      <c r="AC798" s="55"/>
      <c r="AD798" s="55"/>
      <c r="AE798" s="55"/>
      <c r="AF798" s="55"/>
      <c r="AG798" s="55"/>
      <c r="AH798" s="55"/>
      <c r="AI798" s="55"/>
      <c r="AJ798" s="55"/>
      <c r="AK798" s="55"/>
    </row>
    <row r="799" spans="2:37" ht="15.75" customHeight="1">
      <c r="B799" s="55"/>
      <c r="C799" s="55"/>
      <c r="D799" s="55"/>
      <c r="E799" s="55"/>
      <c r="F799" s="55"/>
      <c r="G799" s="55"/>
      <c r="H799" s="399"/>
      <c r="I799" s="55"/>
      <c r="J799" s="55"/>
      <c r="K799" s="55"/>
      <c r="L799" s="399"/>
      <c r="M799" s="399"/>
      <c r="N799" s="55"/>
      <c r="O799" s="55"/>
      <c r="P799" s="55"/>
      <c r="Q799" s="399"/>
      <c r="R799" s="399"/>
      <c r="S799" s="55"/>
      <c r="T799" s="55"/>
      <c r="U799" s="55"/>
      <c r="V799" s="399"/>
      <c r="W799" s="399"/>
      <c r="X799" s="55"/>
      <c r="Y799" s="55"/>
      <c r="Z799" s="55"/>
      <c r="AA799" s="399"/>
      <c r="AB799" s="399"/>
      <c r="AC799" s="55"/>
      <c r="AD799" s="55"/>
      <c r="AE799" s="55"/>
      <c r="AF799" s="55"/>
      <c r="AG799" s="55"/>
      <c r="AH799" s="55"/>
      <c r="AI799" s="55"/>
      <c r="AJ799" s="55"/>
      <c r="AK799" s="55"/>
    </row>
    <row r="800" spans="2:37" ht="15.75" customHeight="1">
      <c r="B800" s="55"/>
      <c r="C800" s="55"/>
      <c r="D800" s="55"/>
      <c r="E800" s="55"/>
      <c r="F800" s="55"/>
      <c r="G800" s="55"/>
      <c r="H800" s="399"/>
      <c r="I800" s="55"/>
      <c r="J800" s="55"/>
      <c r="K800" s="55"/>
      <c r="L800" s="399"/>
      <c r="M800" s="399"/>
      <c r="N800" s="55"/>
      <c r="O800" s="55"/>
      <c r="P800" s="55"/>
      <c r="Q800" s="399"/>
      <c r="R800" s="399"/>
      <c r="S800" s="55"/>
      <c r="T800" s="55"/>
      <c r="U800" s="55"/>
      <c r="V800" s="399"/>
      <c r="W800" s="399"/>
      <c r="X800" s="55"/>
      <c r="Y800" s="55"/>
      <c r="Z800" s="55"/>
      <c r="AA800" s="399"/>
      <c r="AB800" s="399"/>
      <c r="AC800" s="55"/>
      <c r="AD800" s="55"/>
      <c r="AE800" s="55"/>
      <c r="AF800" s="55"/>
      <c r="AG800" s="55"/>
      <c r="AH800" s="55"/>
      <c r="AI800" s="55"/>
      <c r="AJ800" s="55"/>
      <c r="AK800" s="55"/>
    </row>
    <row r="801" spans="2:37" ht="15.75" customHeight="1">
      <c r="B801" s="55"/>
      <c r="C801" s="55"/>
      <c r="D801" s="55"/>
      <c r="E801" s="55"/>
      <c r="F801" s="55"/>
      <c r="G801" s="55"/>
      <c r="H801" s="399"/>
      <c r="I801" s="55"/>
      <c r="J801" s="55"/>
      <c r="K801" s="55"/>
      <c r="L801" s="399"/>
      <c r="M801" s="399"/>
      <c r="N801" s="55"/>
      <c r="O801" s="55"/>
      <c r="P801" s="55"/>
      <c r="Q801" s="399"/>
      <c r="R801" s="399"/>
      <c r="S801" s="55"/>
      <c r="T801" s="55"/>
      <c r="U801" s="55"/>
      <c r="V801" s="399"/>
      <c r="W801" s="399"/>
      <c r="X801" s="55"/>
      <c r="Y801" s="55"/>
      <c r="Z801" s="55"/>
      <c r="AA801" s="399"/>
      <c r="AB801" s="399"/>
      <c r="AC801" s="55"/>
      <c r="AD801" s="55"/>
      <c r="AE801" s="55"/>
      <c r="AF801" s="55"/>
      <c r="AG801" s="55"/>
      <c r="AH801" s="55"/>
      <c r="AI801" s="55"/>
      <c r="AJ801" s="55"/>
      <c r="AK801" s="55"/>
    </row>
    <row r="802" spans="2:37" ht="15.75" customHeight="1">
      <c r="B802" s="55"/>
      <c r="C802" s="55"/>
      <c r="D802" s="55"/>
      <c r="E802" s="55"/>
      <c r="F802" s="55"/>
      <c r="G802" s="55"/>
      <c r="H802" s="399"/>
      <c r="I802" s="55"/>
      <c r="J802" s="55"/>
      <c r="K802" s="55"/>
      <c r="L802" s="399"/>
      <c r="M802" s="399"/>
      <c r="N802" s="55"/>
      <c r="O802" s="55"/>
      <c r="P802" s="55"/>
      <c r="Q802" s="399"/>
      <c r="R802" s="399"/>
      <c r="S802" s="55"/>
      <c r="T802" s="55"/>
      <c r="U802" s="55"/>
      <c r="V802" s="399"/>
      <c r="W802" s="399"/>
      <c r="X802" s="55"/>
      <c r="Y802" s="55"/>
      <c r="Z802" s="55"/>
      <c r="AA802" s="399"/>
      <c r="AB802" s="399"/>
      <c r="AC802" s="55"/>
      <c r="AD802" s="55"/>
      <c r="AE802" s="55"/>
      <c r="AF802" s="55"/>
      <c r="AG802" s="55"/>
      <c r="AH802" s="55"/>
      <c r="AI802" s="55"/>
      <c r="AJ802" s="55"/>
      <c r="AK802" s="55"/>
    </row>
    <row r="803" spans="2:37" ht="15.75" customHeight="1">
      <c r="B803" s="55"/>
      <c r="C803" s="55"/>
      <c r="D803" s="55"/>
      <c r="E803" s="55"/>
      <c r="F803" s="55"/>
      <c r="G803" s="55"/>
      <c r="H803" s="399"/>
      <c r="I803" s="55"/>
      <c r="J803" s="55"/>
      <c r="K803" s="55"/>
      <c r="L803" s="399"/>
      <c r="M803" s="399"/>
      <c r="N803" s="55"/>
      <c r="O803" s="55"/>
      <c r="P803" s="55"/>
      <c r="Q803" s="399"/>
      <c r="R803" s="399"/>
      <c r="S803" s="55"/>
      <c r="T803" s="55"/>
      <c r="U803" s="55"/>
      <c r="V803" s="399"/>
      <c r="W803" s="399"/>
      <c r="X803" s="55"/>
      <c r="Y803" s="55"/>
      <c r="Z803" s="55"/>
      <c r="AA803" s="399"/>
      <c r="AB803" s="399"/>
      <c r="AC803" s="55"/>
      <c r="AD803" s="55"/>
      <c r="AE803" s="55"/>
      <c r="AF803" s="55"/>
      <c r="AG803" s="55"/>
      <c r="AH803" s="55"/>
      <c r="AI803" s="55"/>
      <c r="AJ803" s="55"/>
      <c r="AK803" s="55"/>
    </row>
    <row r="804" spans="2:37" ht="15.75" customHeight="1">
      <c r="B804" s="55"/>
      <c r="C804" s="55"/>
      <c r="D804" s="55"/>
      <c r="E804" s="55"/>
      <c r="F804" s="55"/>
      <c r="G804" s="55"/>
      <c r="H804" s="399"/>
      <c r="I804" s="55"/>
      <c r="J804" s="55"/>
      <c r="K804" s="55"/>
      <c r="L804" s="399"/>
      <c r="M804" s="399"/>
      <c r="N804" s="55"/>
      <c r="O804" s="55"/>
      <c r="P804" s="55"/>
      <c r="Q804" s="399"/>
      <c r="R804" s="399"/>
      <c r="S804" s="55"/>
      <c r="T804" s="55"/>
      <c r="U804" s="55"/>
      <c r="V804" s="399"/>
      <c r="W804" s="399"/>
      <c r="X804" s="55"/>
      <c r="Y804" s="55"/>
      <c r="Z804" s="55"/>
      <c r="AA804" s="399"/>
      <c r="AB804" s="399"/>
      <c r="AC804" s="55"/>
      <c r="AD804" s="55"/>
      <c r="AE804" s="55"/>
      <c r="AF804" s="55"/>
      <c r="AG804" s="55"/>
      <c r="AH804" s="55"/>
      <c r="AI804" s="55"/>
      <c r="AJ804" s="55"/>
      <c r="AK804" s="55"/>
    </row>
    <row r="805" spans="2:37" ht="15.75" customHeight="1">
      <c r="B805" s="55"/>
      <c r="C805" s="55"/>
      <c r="D805" s="55"/>
      <c r="E805" s="55"/>
      <c r="F805" s="55"/>
      <c r="G805" s="55"/>
      <c r="H805" s="399"/>
      <c r="I805" s="55"/>
      <c r="J805" s="55"/>
      <c r="K805" s="55"/>
      <c r="L805" s="399"/>
      <c r="M805" s="399"/>
      <c r="N805" s="55"/>
      <c r="O805" s="55"/>
      <c r="P805" s="55"/>
      <c r="Q805" s="399"/>
      <c r="R805" s="399"/>
      <c r="S805" s="55"/>
      <c r="T805" s="55"/>
      <c r="U805" s="55"/>
      <c r="V805" s="399"/>
      <c r="W805" s="399"/>
      <c r="X805" s="55"/>
      <c r="Y805" s="55"/>
      <c r="Z805" s="55"/>
      <c r="AA805" s="399"/>
      <c r="AB805" s="399"/>
      <c r="AC805" s="55"/>
      <c r="AD805" s="55"/>
      <c r="AE805" s="55"/>
      <c r="AF805" s="55"/>
      <c r="AG805" s="55"/>
      <c r="AH805" s="55"/>
      <c r="AI805" s="55"/>
      <c r="AJ805" s="55"/>
      <c r="AK805" s="55"/>
    </row>
    <row r="806" spans="2:37" ht="15.75" customHeight="1">
      <c r="B806" s="55"/>
      <c r="C806" s="55"/>
      <c r="D806" s="55"/>
      <c r="E806" s="55"/>
      <c r="F806" s="55"/>
      <c r="G806" s="55"/>
      <c r="H806" s="399"/>
      <c r="I806" s="55"/>
      <c r="J806" s="55"/>
      <c r="K806" s="55"/>
      <c r="L806" s="399"/>
      <c r="M806" s="399"/>
      <c r="N806" s="55"/>
      <c r="O806" s="55"/>
      <c r="P806" s="55"/>
      <c r="Q806" s="399"/>
      <c r="R806" s="399"/>
      <c r="S806" s="55"/>
      <c r="T806" s="55"/>
      <c r="U806" s="55"/>
      <c r="V806" s="399"/>
      <c r="W806" s="399"/>
      <c r="X806" s="55"/>
      <c r="Y806" s="55"/>
      <c r="Z806" s="55"/>
      <c r="AA806" s="399"/>
      <c r="AB806" s="399"/>
      <c r="AC806" s="55"/>
      <c r="AD806" s="55"/>
      <c r="AE806" s="55"/>
      <c r="AF806" s="55"/>
      <c r="AG806" s="55"/>
      <c r="AH806" s="55"/>
      <c r="AI806" s="55"/>
      <c r="AJ806" s="55"/>
      <c r="AK806" s="55"/>
    </row>
    <row r="807" spans="2:37" ht="15.75" customHeight="1">
      <c r="B807" s="55"/>
      <c r="C807" s="55"/>
      <c r="D807" s="55"/>
      <c r="E807" s="55"/>
      <c r="F807" s="55"/>
      <c r="G807" s="55"/>
      <c r="H807" s="399"/>
      <c r="I807" s="55"/>
      <c r="J807" s="55"/>
      <c r="K807" s="55"/>
      <c r="L807" s="399"/>
      <c r="M807" s="399"/>
      <c r="N807" s="55"/>
      <c r="O807" s="55"/>
      <c r="P807" s="55"/>
      <c r="Q807" s="399"/>
      <c r="R807" s="399"/>
      <c r="S807" s="55"/>
      <c r="T807" s="55"/>
      <c r="U807" s="55"/>
      <c r="V807" s="399"/>
      <c r="W807" s="399"/>
      <c r="X807" s="55"/>
      <c r="Y807" s="55"/>
      <c r="Z807" s="55"/>
      <c r="AA807" s="399"/>
      <c r="AB807" s="399"/>
      <c r="AC807" s="55"/>
      <c r="AD807" s="55"/>
      <c r="AE807" s="55"/>
      <c r="AF807" s="55"/>
      <c r="AG807" s="55"/>
      <c r="AH807" s="55"/>
      <c r="AI807" s="55"/>
      <c r="AJ807" s="55"/>
      <c r="AK807" s="55"/>
    </row>
    <row r="808" spans="2:37" ht="15.75" customHeight="1">
      <c r="B808" s="55"/>
      <c r="C808" s="55"/>
      <c r="D808" s="55"/>
      <c r="E808" s="55"/>
      <c r="F808" s="55"/>
      <c r="G808" s="55"/>
      <c r="H808" s="399"/>
      <c r="I808" s="55"/>
      <c r="J808" s="55"/>
      <c r="K808" s="55"/>
      <c r="L808" s="399"/>
      <c r="M808" s="399"/>
      <c r="N808" s="55"/>
      <c r="O808" s="55"/>
      <c r="P808" s="55"/>
      <c r="Q808" s="399"/>
      <c r="R808" s="399"/>
      <c r="S808" s="55"/>
      <c r="T808" s="55"/>
      <c r="U808" s="55"/>
      <c r="V808" s="399"/>
      <c r="W808" s="399"/>
      <c r="X808" s="55"/>
      <c r="Y808" s="55"/>
      <c r="Z808" s="55"/>
      <c r="AA808" s="399"/>
      <c r="AB808" s="399"/>
      <c r="AC808" s="55"/>
      <c r="AD808" s="55"/>
      <c r="AE808" s="55"/>
      <c r="AF808" s="55"/>
      <c r="AG808" s="55"/>
      <c r="AH808" s="55"/>
      <c r="AI808" s="55"/>
      <c r="AJ808" s="55"/>
      <c r="AK808" s="55"/>
    </row>
    <row r="809" spans="2:37" ht="15.75" customHeight="1">
      <c r="B809" s="55"/>
      <c r="C809" s="55"/>
      <c r="D809" s="55"/>
      <c r="E809" s="55"/>
      <c r="F809" s="55"/>
      <c r="G809" s="55"/>
      <c r="H809" s="399"/>
      <c r="I809" s="55"/>
      <c r="J809" s="55"/>
      <c r="K809" s="55"/>
      <c r="L809" s="399"/>
      <c r="M809" s="399"/>
      <c r="N809" s="55"/>
      <c r="O809" s="55"/>
      <c r="P809" s="55"/>
      <c r="Q809" s="399"/>
      <c r="R809" s="399"/>
      <c r="S809" s="55"/>
      <c r="T809" s="55"/>
      <c r="U809" s="55"/>
      <c r="V809" s="399"/>
      <c r="W809" s="399"/>
      <c r="X809" s="55"/>
      <c r="Y809" s="55"/>
      <c r="Z809" s="55"/>
      <c r="AA809" s="399"/>
      <c r="AB809" s="399"/>
      <c r="AC809" s="55"/>
      <c r="AD809" s="55"/>
      <c r="AE809" s="55"/>
      <c r="AF809" s="55"/>
      <c r="AG809" s="55"/>
      <c r="AH809" s="55"/>
      <c r="AI809" s="55"/>
      <c r="AJ809" s="55"/>
      <c r="AK809" s="55"/>
    </row>
    <row r="810" spans="2:37" ht="15.75" customHeight="1">
      <c r="B810" s="55"/>
      <c r="C810" s="55"/>
      <c r="D810" s="55"/>
      <c r="E810" s="55"/>
      <c r="F810" s="55"/>
      <c r="G810" s="55"/>
      <c r="H810" s="399"/>
      <c r="I810" s="55"/>
      <c r="J810" s="55"/>
      <c r="K810" s="55"/>
      <c r="L810" s="399"/>
      <c r="M810" s="399"/>
      <c r="N810" s="55"/>
      <c r="O810" s="55"/>
      <c r="P810" s="55"/>
      <c r="Q810" s="399"/>
      <c r="R810" s="399"/>
      <c r="S810" s="55"/>
      <c r="T810" s="55"/>
      <c r="U810" s="55"/>
      <c r="V810" s="399"/>
      <c r="W810" s="399"/>
      <c r="X810" s="55"/>
      <c r="Y810" s="55"/>
      <c r="Z810" s="55"/>
      <c r="AA810" s="399"/>
      <c r="AB810" s="399"/>
      <c r="AC810" s="55"/>
      <c r="AD810" s="55"/>
      <c r="AE810" s="55"/>
      <c r="AF810" s="55"/>
      <c r="AG810" s="55"/>
      <c r="AH810" s="55"/>
      <c r="AI810" s="55"/>
      <c r="AJ810" s="55"/>
      <c r="AK810" s="55"/>
    </row>
    <row r="811" spans="2:37" ht="15.75" customHeight="1">
      <c r="B811" s="55"/>
      <c r="C811" s="55"/>
      <c r="D811" s="55"/>
      <c r="E811" s="55"/>
      <c r="F811" s="55"/>
      <c r="G811" s="55"/>
      <c r="H811" s="399"/>
      <c r="I811" s="55"/>
      <c r="J811" s="55"/>
      <c r="K811" s="55"/>
      <c r="L811" s="399"/>
      <c r="M811" s="399"/>
      <c r="N811" s="55"/>
      <c r="O811" s="55"/>
      <c r="P811" s="55"/>
      <c r="Q811" s="399"/>
      <c r="R811" s="399"/>
      <c r="S811" s="55"/>
      <c r="T811" s="55"/>
      <c r="U811" s="55"/>
      <c r="V811" s="399"/>
      <c r="W811" s="399"/>
      <c r="X811" s="55"/>
      <c r="Y811" s="55"/>
      <c r="Z811" s="55"/>
      <c r="AA811" s="399"/>
      <c r="AB811" s="399"/>
      <c r="AC811" s="55"/>
      <c r="AD811" s="55"/>
      <c r="AE811" s="55"/>
      <c r="AF811" s="55"/>
      <c r="AG811" s="55"/>
      <c r="AH811" s="55"/>
      <c r="AI811" s="55"/>
      <c r="AJ811" s="55"/>
      <c r="AK811" s="55"/>
    </row>
    <row r="812" spans="2:37" ht="15.75" customHeight="1">
      <c r="B812" s="55"/>
      <c r="C812" s="55"/>
      <c r="D812" s="55"/>
      <c r="E812" s="55"/>
      <c r="F812" s="55"/>
      <c r="G812" s="55"/>
      <c r="H812" s="399"/>
      <c r="I812" s="55"/>
      <c r="J812" s="55"/>
      <c r="K812" s="55"/>
      <c r="L812" s="399"/>
      <c r="M812" s="399"/>
      <c r="N812" s="55"/>
      <c r="O812" s="55"/>
      <c r="P812" s="55"/>
      <c r="Q812" s="399"/>
      <c r="R812" s="399"/>
      <c r="S812" s="55"/>
      <c r="T812" s="55"/>
      <c r="U812" s="55"/>
      <c r="V812" s="399"/>
      <c r="W812" s="399"/>
      <c r="X812" s="55"/>
      <c r="Y812" s="55"/>
      <c r="Z812" s="55"/>
      <c r="AA812" s="399"/>
      <c r="AB812" s="399"/>
      <c r="AC812" s="55"/>
      <c r="AD812" s="55"/>
      <c r="AE812" s="55"/>
      <c r="AF812" s="55"/>
      <c r="AG812" s="55"/>
      <c r="AH812" s="55"/>
      <c r="AI812" s="55"/>
      <c r="AJ812" s="55"/>
      <c r="AK812" s="55"/>
    </row>
    <row r="813" spans="2:37" ht="15.75" customHeight="1">
      <c r="B813" s="55"/>
      <c r="C813" s="55"/>
      <c r="D813" s="55"/>
      <c r="E813" s="55"/>
      <c r="F813" s="55"/>
      <c r="G813" s="55"/>
      <c r="H813" s="399"/>
      <c r="I813" s="55"/>
      <c r="J813" s="55"/>
      <c r="K813" s="55"/>
      <c r="L813" s="399"/>
      <c r="M813" s="399"/>
      <c r="N813" s="55"/>
      <c r="O813" s="55"/>
      <c r="P813" s="55"/>
      <c r="Q813" s="399"/>
      <c r="R813" s="399"/>
      <c r="S813" s="55"/>
      <c r="T813" s="55"/>
      <c r="U813" s="55"/>
      <c r="V813" s="399"/>
      <c r="W813" s="399"/>
      <c r="X813" s="55"/>
      <c r="Y813" s="55"/>
      <c r="Z813" s="55"/>
      <c r="AA813" s="399"/>
      <c r="AB813" s="399"/>
      <c r="AC813" s="55"/>
      <c r="AD813" s="55"/>
      <c r="AE813" s="55"/>
      <c r="AF813" s="55"/>
      <c r="AG813" s="55"/>
      <c r="AH813" s="55"/>
      <c r="AI813" s="55"/>
      <c r="AJ813" s="55"/>
      <c r="AK813" s="55"/>
    </row>
    <row r="814" spans="2:37" ht="15.75" customHeight="1">
      <c r="B814" s="55"/>
      <c r="C814" s="55"/>
      <c r="D814" s="55"/>
      <c r="E814" s="55"/>
      <c r="F814" s="55"/>
      <c r="G814" s="55"/>
      <c r="H814" s="399"/>
      <c r="I814" s="55"/>
      <c r="J814" s="55"/>
      <c r="K814" s="55"/>
      <c r="L814" s="399"/>
      <c r="M814" s="399"/>
      <c r="N814" s="55"/>
      <c r="O814" s="55"/>
      <c r="P814" s="55"/>
      <c r="Q814" s="399"/>
      <c r="R814" s="399"/>
      <c r="S814" s="55"/>
      <c r="T814" s="55"/>
      <c r="U814" s="55"/>
      <c r="V814" s="399"/>
      <c r="W814" s="399"/>
      <c r="X814" s="55"/>
      <c r="Y814" s="55"/>
      <c r="Z814" s="55"/>
      <c r="AA814" s="399"/>
      <c r="AB814" s="399"/>
      <c r="AC814" s="55"/>
      <c r="AD814" s="55"/>
      <c r="AE814" s="55"/>
      <c r="AF814" s="55"/>
      <c r="AG814" s="55"/>
      <c r="AH814" s="55"/>
      <c r="AI814" s="55"/>
      <c r="AJ814" s="55"/>
      <c r="AK814" s="55"/>
    </row>
    <row r="815" spans="2:37" ht="15.75" customHeight="1">
      <c r="B815" s="55"/>
      <c r="C815" s="55"/>
      <c r="D815" s="55"/>
      <c r="E815" s="55"/>
      <c r="F815" s="55"/>
      <c r="G815" s="55"/>
      <c r="H815" s="399"/>
      <c r="I815" s="55"/>
      <c r="J815" s="55"/>
      <c r="K815" s="55"/>
      <c r="L815" s="399"/>
      <c r="M815" s="399"/>
      <c r="N815" s="55"/>
      <c r="O815" s="55"/>
      <c r="P815" s="55"/>
      <c r="Q815" s="399"/>
      <c r="R815" s="399"/>
      <c r="S815" s="55"/>
      <c r="T815" s="55"/>
      <c r="U815" s="55"/>
      <c r="V815" s="399"/>
      <c r="W815" s="399"/>
      <c r="X815" s="55"/>
      <c r="Y815" s="55"/>
      <c r="Z815" s="55"/>
      <c r="AA815" s="399"/>
      <c r="AB815" s="399"/>
      <c r="AC815" s="55"/>
      <c r="AD815" s="55"/>
      <c r="AE815" s="55"/>
      <c r="AF815" s="55"/>
      <c r="AG815" s="55"/>
      <c r="AH815" s="55"/>
      <c r="AI815" s="55"/>
      <c r="AJ815" s="55"/>
      <c r="AK815" s="55"/>
    </row>
    <row r="816" spans="2:37" ht="15.75" customHeight="1">
      <c r="B816" s="55"/>
      <c r="C816" s="55"/>
      <c r="D816" s="55"/>
      <c r="E816" s="55"/>
      <c r="F816" s="55"/>
      <c r="G816" s="55"/>
      <c r="H816" s="399"/>
      <c r="I816" s="55"/>
      <c r="J816" s="55"/>
      <c r="K816" s="55"/>
      <c r="L816" s="399"/>
      <c r="M816" s="399"/>
      <c r="N816" s="55"/>
      <c r="O816" s="55"/>
      <c r="P816" s="55"/>
      <c r="Q816" s="399"/>
      <c r="R816" s="399"/>
      <c r="S816" s="55"/>
      <c r="T816" s="55"/>
      <c r="U816" s="55"/>
      <c r="V816" s="399"/>
      <c r="W816" s="399"/>
      <c r="X816" s="55"/>
      <c r="Y816" s="55"/>
      <c r="Z816" s="55"/>
      <c r="AA816" s="399"/>
      <c r="AB816" s="399"/>
      <c r="AC816" s="55"/>
      <c r="AD816" s="55"/>
      <c r="AE816" s="55"/>
      <c r="AF816" s="55"/>
      <c r="AG816" s="55"/>
      <c r="AH816" s="55"/>
      <c r="AI816" s="55"/>
      <c r="AJ816" s="55"/>
      <c r="AK816" s="55"/>
    </row>
    <row r="817" spans="2:37" ht="15.75" customHeight="1">
      <c r="B817" s="55"/>
      <c r="C817" s="55"/>
      <c r="D817" s="55"/>
      <c r="E817" s="55"/>
      <c r="F817" s="55"/>
      <c r="G817" s="55"/>
      <c r="H817" s="399"/>
      <c r="I817" s="55"/>
      <c r="J817" s="55"/>
      <c r="K817" s="55"/>
      <c r="L817" s="399"/>
      <c r="M817" s="399"/>
      <c r="N817" s="55"/>
      <c r="O817" s="55"/>
      <c r="P817" s="55"/>
      <c r="Q817" s="399"/>
      <c r="R817" s="399"/>
      <c r="S817" s="55"/>
      <c r="T817" s="55"/>
      <c r="U817" s="55"/>
      <c r="V817" s="399"/>
      <c r="W817" s="399"/>
      <c r="X817" s="55"/>
      <c r="Y817" s="55"/>
      <c r="Z817" s="55"/>
      <c r="AA817" s="399"/>
      <c r="AB817" s="399"/>
      <c r="AC817" s="55"/>
      <c r="AD817" s="55"/>
      <c r="AE817" s="55"/>
      <c r="AF817" s="55"/>
      <c r="AG817" s="55"/>
      <c r="AH817" s="55"/>
      <c r="AI817" s="55"/>
      <c r="AJ817" s="55"/>
      <c r="AK817" s="55"/>
    </row>
    <row r="818" spans="2:37" ht="15.75" customHeight="1">
      <c r="B818" s="55"/>
      <c r="C818" s="55"/>
      <c r="D818" s="55"/>
      <c r="E818" s="55"/>
      <c r="F818" s="55"/>
      <c r="G818" s="55"/>
      <c r="H818" s="399"/>
      <c r="I818" s="55"/>
      <c r="J818" s="55"/>
      <c r="K818" s="55"/>
      <c r="L818" s="399"/>
      <c r="M818" s="399"/>
      <c r="N818" s="55"/>
      <c r="O818" s="55"/>
      <c r="P818" s="55"/>
      <c r="Q818" s="399"/>
      <c r="R818" s="399"/>
      <c r="S818" s="55"/>
      <c r="T818" s="55"/>
      <c r="U818" s="55"/>
      <c r="V818" s="399"/>
      <c r="W818" s="399"/>
      <c r="X818" s="55"/>
      <c r="Y818" s="55"/>
      <c r="Z818" s="55"/>
      <c r="AA818" s="399"/>
      <c r="AB818" s="399"/>
      <c r="AC818" s="55"/>
      <c r="AD818" s="55"/>
      <c r="AE818" s="55"/>
      <c r="AF818" s="55"/>
      <c r="AG818" s="55"/>
      <c r="AH818" s="55"/>
      <c r="AI818" s="55"/>
      <c r="AJ818" s="55"/>
      <c r="AK818" s="55"/>
    </row>
    <row r="819" spans="2:37" ht="15.75" customHeight="1">
      <c r="B819" s="55"/>
      <c r="C819" s="55"/>
      <c r="D819" s="55"/>
      <c r="E819" s="55"/>
      <c r="F819" s="55"/>
      <c r="G819" s="55"/>
      <c r="H819" s="399"/>
      <c r="I819" s="55"/>
      <c r="J819" s="55"/>
      <c r="K819" s="55"/>
      <c r="L819" s="399"/>
      <c r="M819" s="399"/>
      <c r="N819" s="55"/>
      <c r="O819" s="55"/>
      <c r="P819" s="55"/>
      <c r="Q819" s="399"/>
      <c r="R819" s="399"/>
      <c r="S819" s="55"/>
      <c r="T819" s="55"/>
      <c r="U819" s="55"/>
      <c r="V819" s="399"/>
      <c r="W819" s="399"/>
      <c r="X819" s="55"/>
      <c r="Y819" s="55"/>
      <c r="Z819" s="55"/>
      <c r="AA819" s="399"/>
      <c r="AB819" s="399"/>
      <c r="AC819" s="55"/>
      <c r="AD819" s="55"/>
      <c r="AE819" s="55"/>
      <c r="AF819" s="55"/>
      <c r="AG819" s="55"/>
      <c r="AH819" s="55"/>
      <c r="AI819" s="55"/>
      <c r="AJ819" s="55"/>
      <c r="AK819" s="55"/>
    </row>
    <row r="820" spans="2:37" ht="15.75" customHeight="1">
      <c r="B820" s="55"/>
      <c r="C820" s="55"/>
      <c r="D820" s="55"/>
      <c r="E820" s="55"/>
      <c r="F820" s="55"/>
      <c r="G820" s="55"/>
      <c r="H820" s="399"/>
      <c r="I820" s="55"/>
      <c r="J820" s="55"/>
      <c r="K820" s="55"/>
      <c r="L820" s="399"/>
      <c r="M820" s="399"/>
      <c r="N820" s="55"/>
      <c r="O820" s="55"/>
      <c r="P820" s="55"/>
      <c r="Q820" s="399"/>
      <c r="R820" s="399"/>
      <c r="S820" s="55"/>
      <c r="T820" s="55"/>
      <c r="U820" s="55"/>
      <c r="V820" s="399"/>
      <c r="W820" s="399"/>
      <c r="X820" s="55"/>
      <c r="Y820" s="55"/>
      <c r="Z820" s="55"/>
      <c r="AA820" s="399"/>
      <c r="AB820" s="399"/>
      <c r="AC820" s="55"/>
      <c r="AD820" s="55"/>
      <c r="AE820" s="55"/>
      <c r="AF820" s="55"/>
      <c r="AG820" s="55"/>
      <c r="AH820" s="55"/>
      <c r="AI820" s="55"/>
      <c r="AJ820" s="55"/>
      <c r="AK820" s="55"/>
    </row>
    <row r="821" spans="2:37" ht="15.75" customHeight="1">
      <c r="B821" s="55"/>
      <c r="C821" s="55"/>
      <c r="D821" s="55"/>
      <c r="E821" s="55"/>
      <c r="F821" s="55"/>
      <c r="G821" s="55"/>
      <c r="H821" s="399"/>
      <c r="I821" s="55"/>
      <c r="J821" s="55"/>
      <c r="K821" s="55"/>
      <c r="L821" s="399"/>
      <c r="M821" s="399"/>
      <c r="N821" s="55"/>
      <c r="O821" s="55"/>
      <c r="P821" s="55"/>
      <c r="Q821" s="399"/>
      <c r="R821" s="399"/>
      <c r="S821" s="55"/>
      <c r="T821" s="55"/>
      <c r="U821" s="55"/>
      <c r="V821" s="399"/>
      <c r="W821" s="399"/>
      <c r="X821" s="55"/>
      <c r="Y821" s="55"/>
      <c r="Z821" s="55"/>
      <c r="AA821" s="399"/>
      <c r="AB821" s="399"/>
      <c r="AC821" s="55"/>
      <c r="AD821" s="55"/>
      <c r="AE821" s="55"/>
      <c r="AF821" s="55"/>
      <c r="AG821" s="55"/>
      <c r="AH821" s="55"/>
      <c r="AI821" s="55"/>
      <c r="AJ821" s="55"/>
      <c r="AK821" s="55"/>
    </row>
    <row r="822" spans="2:37" ht="15.75" customHeight="1">
      <c r="B822" s="55"/>
      <c r="C822" s="55"/>
      <c r="D822" s="55"/>
      <c r="E822" s="55"/>
      <c r="F822" s="55"/>
      <c r="G822" s="55"/>
      <c r="H822" s="399"/>
      <c r="I822" s="55"/>
      <c r="J822" s="55"/>
      <c r="K822" s="55"/>
      <c r="L822" s="399"/>
      <c r="M822" s="399"/>
      <c r="N822" s="55"/>
      <c r="O822" s="55"/>
      <c r="P822" s="55"/>
      <c r="Q822" s="399"/>
      <c r="R822" s="399"/>
      <c r="S822" s="55"/>
      <c r="T822" s="55"/>
      <c r="U822" s="55"/>
      <c r="V822" s="399"/>
      <c r="W822" s="399"/>
      <c r="X822" s="55"/>
      <c r="Y822" s="55"/>
      <c r="Z822" s="55"/>
      <c r="AA822" s="399"/>
      <c r="AB822" s="399"/>
      <c r="AC822" s="55"/>
      <c r="AD822" s="55"/>
      <c r="AE822" s="55"/>
      <c r="AF822" s="55"/>
      <c r="AG822" s="55"/>
      <c r="AH822" s="55"/>
      <c r="AI822" s="55"/>
      <c r="AJ822" s="55"/>
      <c r="AK822" s="55"/>
    </row>
    <row r="823" spans="2:37" ht="15.75" customHeight="1">
      <c r="B823" s="55"/>
      <c r="C823" s="55"/>
      <c r="D823" s="55"/>
      <c r="E823" s="55"/>
      <c r="F823" s="55"/>
      <c r="G823" s="55"/>
      <c r="H823" s="399"/>
      <c r="I823" s="55"/>
      <c r="J823" s="55"/>
      <c r="K823" s="55"/>
      <c r="L823" s="399"/>
      <c r="M823" s="399"/>
      <c r="N823" s="55"/>
      <c r="O823" s="55"/>
      <c r="P823" s="55"/>
      <c r="Q823" s="399"/>
      <c r="R823" s="399"/>
      <c r="S823" s="55"/>
      <c r="T823" s="55"/>
      <c r="U823" s="55"/>
      <c r="V823" s="399"/>
      <c r="W823" s="399"/>
      <c r="X823" s="55"/>
      <c r="Y823" s="55"/>
      <c r="Z823" s="55"/>
      <c r="AA823" s="399"/>
      <c r="AB823" s="399"/>
      <c r="AC823" s="55"/>
      <c r="AD823" s="55"/>
      <c r="AE823" s="55"/>
      <c r="AF823" s="55"/>
      <c r="AG823" s="55"/>
      <c r="AH823" s="55"/>
      <c r="AI823" s="55"/>
      <c r="AJ823" s="55"/>
      <c r="AK823" s="55"/>
    </row>
    <row r="824" spans="2:37" ht="15.75" customHeight="1">
      <c r="B824" s="55"/>
      <c r="C824" s="55"/>
      <c r="D824" s="55"/>
      <c r="E824" s="55"/>
      <c r="F824" s="55"/>
      <c r="G824" s="55"/>
      <c r="H824" s="399"/>
      <c r="I824" s="55"/>
      <c r="J824" s="55"/>
      <c r="K824" s="55"/>
      <c r="L824" s="399"/>
      <c r="M824" s="399"/>
      <c r="N824" s="55"/>
      <c r="O824" s="55"/>
      <c r="P824" s="55"/>
      <c r="Q824" s="399"/>
      <c r="R824" s="399"/>
      <c r="S824" s="55"/>
      <c r="T824" s="55"/>
      <c r="U824" s="55"/>
      <c r="V824" s="399"/>
      <c r="W824" s="399"/>
      <c r="X824" s="55"/>
      <c r="Y824" s="55"/>
      <c r="Z824" s="55"/>
      <c r="AA824" s="399"/>
      <c r="AB824" s="399"/>
      <c r="AC824" s="55"/>
      <c r="AD824" s="55"/>
      <c r="AE824" s="55"/>
      <c r="AF824" s="55"/>
      <c r="AG824" s="55"/>
      <c r="AH824" s="55"/>
      <c r="AI824" s="55"/>
      <c r="AJ824" s="55"/>
      <c r="AK824" s="55"/>
    </row>
    <row r="825" spans="2:37" ht="15.75" customHeight="1">
      <c r="B825" s="55"/>
      <c r="C825" s="55"/>
      <c r="D825" s="55"/>
      <c r="E825" s="55"/>
      <c r="F825" s="55"/>
      <c r="G825" s="55"/>
      <c r="H825" s="399"/>
      <c r="I825" s="55"/>
      <c r="J825" s="55"/>
      <c r="K825" s="55"/>
      <c r="L825" s="399"/>
      <c r="M825" s="399"/>
      <c r="N825" s="55"/>
      <c r="O825" s="55"/>
      <c r="P825" s="55"/>
      <c r="Q825" s="399"/>
      <c r="R825" s="399"/>
      <c r="S825" s="55"/>
      <c r="T825" s="55"/>
      <c r="U825" s="55"/>
      <c r="V825" s="399"/>
      <c r="W825" s="399"/>
      <c r="X825" s="55"/>
      <c r="Y825" s="55"/>
      <c r="Z825" s="55"/>
      <c r="AA825" s="399"/>
      <c r="AB825" s="399"/>
      <c r="AC825" s="55"/>
      <c r="AD825" s="55"/>
      <c r="AE825" s="55"/>
      <c r="AF825" s="55"/>
      <c r="AG825" s="55"/>
      <c r="AH825" s="55"/>
      <c r="AI825" s="55"/>
      <c r="AJ825" s="55"/>
      <c r="AK825" s="55"/>
    </row>
    <row r="826" spans="2:37" ht="15.75" customHeight="1">
      <c r="B826" s="55"/>
      <c r="C826" s="55"/>
      <c r="D826" s="55"/>
      <c r="E826" s="55"/>
      <c r="F826" s="55"/>
      <c r="G826" s="55"/>
      <c r="H826" s="399"/>
      <c r="I826" s="55"/>
      <c r="J826" s="55"/>
      <c r="K826" s="55"/>
      <c r="L826" s="399"/>
      <c r="M826" s="399"/>
      <c r="N826" s="55"/>
      <c r="O826" s="55"/>
      <c r="P826" s="55"/>
      <c r="Q826" s="399"/>
      <c r="R826" s="399"/>
      <c r="S826" s="55"/>
      <c r="T826" s="55"/>
      <c r="U826" s="55"/>
      <c r="V826" s="399"/>
      <c r="W826" s="399"/>
      <c r="X826" s="55"/>
      <c r="Y826" s="55"/>
      <c r="Z826" s="55"/>
      <c r="AA826" s="399"/>
      <c r="AB826" s="399"/>
      <c r="AC826" s="55"/>
      <c r="AD826" s="55"/>
      <c r="AE826" s="55"/>
      <c r="AF826" s="55"/>
      <c r="AG826" s="55"/>
      <c r="AH826" s="55"/>
      <c r="AI826" s="55"/>
      <c r="AJ826" s="55"/>
      <c r="AK826" s="55"/>
    </row>
    <row r="827" spans="2:37" ht="15.75" customHeight="1">
      <c r="B827" s="55"/>
      <c r="C827" s="55"/>
      <c r="D827" s="55"/>
      <c r="E827" s="55"/>
      <c r="F827" s="55"/>
      <c r="G827" s="55"/>
      <c r="H827" s="399"/>
      <c r="I827" s="55"/>
      <c r="J827" s="55"/>
      <c r="K827" s="55"/>
      <c r="L827" s="399"/>
      <c r="M827" s="399"/>
      <c r="N827" s="55"/>
      <c r="O827" s="55"/>
      <c r="P827" s="55"/>
      <c r="Q827" s="399"/>
      <c r="R827" s="399"/>
      <c r="S827" s="55"/>
      <c r="T827" s="55"/>
      <c r="U827" s="55"/>
      <c r="V827" s="399"/>
      <c r="W827" s="399"/>
      <c r="X827" s="55"/>
      <c r="Y827" s="55"/>
      <c r="Z827" s="55"/>
      <c r="AA827" s="399"/>
      <c r="AB827" s="399"/>
      <c r="AC827" s="55"/>
      <c r="AD827" s="55"/>
      <c r="AE827" s="55"/>
      <c r="AF827" s="55"/>
      <c r="AG827" s="55"/>
      <c r="AH827" s="55"/>
      <c r="AI827" s="55"/>
      <c r="AJ827" s="55"/>
      <c r="AK827" s="55"/>
    </row>
    <row r="828" spans="2:37" ht="15.75" customHeight="1">
      <c r="B828" s="55"/>
      <c r="C828" s="55"/>
      <c r="D828" s="55"/>
      <c r="E828" s="55"/>
      <c r="F828" s="55"/>
      <c r="G828" s="55"/>
      <c r="H828" s="399"/>
      <c r="I828" s="55"/>
      <c r="J828" s="55"/>
      <c r="K828" s="55"/>
      <c r="L828" s="399"/>
      <c r="M828" s="399"/>
      <c r="N828" s="55"/>
      <c r="O828" s="55"/>
      <c r="P828" s="55"/>
      <c r="Q828" s="399"/>
      <c r="R828" s="399"/>
      <c r="S828" s="55"/>
      <c r="T828" s="55"/>
      <c r="U828" s="55"/>
      <c r="V828" s="399"/>
      <c r="W828" s="399"/>
      <c r="X828" s="55"/>
      <c r="Y828" s="55"/>
      <c r="Z828" s="55"/>
      <c r="AA828" s="399"/>
      <c r="AB828" s="399"/>
      <c r="AC828" s="55"/>
      <c r="AD828" s="55"/>
      <c r="AE828" s="55"/>
      <c r="AF828" s="55"/>
      <c r="AG828" s="55"/>
      <c r="AH828" s="55"/>
      <c r="AI828" s="55"/>
      <c r="AJ828" s="55"/>
      <c r="AK828" s="55"/>
    </row>
    <row r="829" spans="2:37" ht="15.75" customHeight="1">
      <c r="B829" s="55"/>
      <c r="C829" s="55"/>
      <c r="D829" s="55"/>
      <c r="E829" s="55"/>
      <c r="F829" s="55"/>
      <c r="G829" s="55"/>
      <c r="H829" s="399"/>
      <c r="I829" s="55"/>
      <c r="J829" s="55"/>
      <c r="K829" s="55"/>
      <c r="L829" s="399"/>
      <c r="M829" s="399"/>
      <c r="N829" s="55"/>
      <c r="O829" s="55"/>
      <c r="P829" s="55"/>
      <c r="Q829" s="399"/>
      <c r="R829" s="399"/>
      <c r="S829" s="55"/>
      <c r="T829" s="55"/>
      <c r="U829" s="55"/>
      <c r="V829" s="399"/>
      <c r="W829" s="399"/>
      <c r="X829" s="55"/>
      <c r="Y829" s="55"/>
      <c r="Z829" s="55"/>
      <c r="AA829" s="399"/>
      <c r="AB829" s="399"/>
      <c r="AC829" s="55"/>
      <c r="AD829" s="55"/>
      <c r="AE829" s="55"/>
      <c r="AF829" s="55"/>
      <c r="AG829" s="55"/>
      <c r="AH829" s="55"/>
      <c r="AI829" s="55"/>
      <c r="AJ829" s="55"/>
      <c r="AK829" s="55"/>
    </row>
    <row r="830" spans="2:37" ht="15.75" customHeight="1">
      <c r="B830" s="55"/>
      <c r="C830" s="55"/>
      <c r="D830" s="55"/>
      <c r="E830" s="55"/>
      <c r="F830" s="55"/>
      <c r="G830" s="55"/>
      <c r="H830" s="399"/>
      <c r="I830" s="55"/>
      <c r="J830" s="55"/>
      <c r="K830" s="55"/>
      <c r="L830" s="399"/>
      <c r="M830" s="399"/>
      <c r="N830" s="55"/>
      <c r="O830" s="55"/>
      <c r="P830" s="55"/>
      <c r="Q830" s="399"/>
      <c r="R830" s="399"/>
      <c r="S830" s="55"/>
      <c r="T830" s="55"/>
      <c r="U830" s="55"/>
      <c r="V830" s="399"/>
      <c r="W830" s="399"/>
      <c r="X830" s="55"/>
      <c r="Y830" s="55"/>
      <c r="Z830" s="55"/>
      <c r="AA830" s="399"/>
      <c r="AB830" s="399"/>
      <c r="AC830" s="55"/>
      <c r="AD830" s="55"/>
      <c r="AE830" s="55"/>
      <c r="AF830" s="55"/>
      <c r="AG830" s="55"/>
      <c r="AH830" s="55"/>
      <c r="AI830" s="55"/>
      <c r="AJ830" s="55"/>
      <c r="AK830" s="55"/>
    </row>
    <row r="831" spans="2:37" ht="15.75" customHeight="1">
      <c r="B831" s="55"/>
      <c r="C831" s="55"/>
      <c r="D831" s="55"/>
      <c r="E831" s="55"/>
      <c r="F831" s="55"/>
      <c r="G831" s="55"/>
      <c r="H831" s="399"/>
      <c r="I831" s="55"/>
      <c r="J831" s="55"/>
      <c r="K831" s="55"/>
      <c r="L831" s="399"/>
      <c r="M831" s="399"/>
      <c r="N831" s="55"/>
      <c r="O831" s="55"/>
      <c r="P831" s="55"/>
      <c r="Q831" s="399"/>
      <c r="R831" s="399"/>
      <c r="S831" s="55"/>
      <c r="T831" s="55"/>
      <c r="U831" s="55"/>
      <c r="V831" s="399"/>
      <c r="W831" s="399"/>
      <c r="X831" s="55"/>
      <c r="Y831" s="55"/>
      <c r="Z831" s="55"/>
      <c r="AA831" s="399"/>
      <c r="AB831" s="399"/>
      <c r="AC831" s="55"/>
      <c r="AD831" s="55"/>
      <c r="AE831" s="55"/>
      <c r="AF831" s="55"/>
      <c r="AG831" s="55"/>
      <c r="AH831" s="55"/>
      <c r="AI831" s="55"/>
      <c r="AJ831" s="55"/>
      <c r="AK831" s="55"/>
    </row>
    <row r="832" spans="2:37" ht="15.75" customHeight="1">
      <c r="B832" s="55"/>
      <c r="C832" s="55"/>
      <c r="D832" s="55"/>
      <c r="E832" s="55"/>
      <c r="F832" s="55"/>
      <c r="G832" s="55"/>
      <c r="H832" s="399"/>
      <c r="I832" s="55"/>
      <c r="J832" s="55"/>
      <c r="K832" s="55"/>
      <c r="L832" s="399"/>
      <c r="M832" s="399"/>
      <c r="N832" s="55"/>
      <c r="O832" s="55"/>
      <c r="P832" s="55"/>
      <c r="Q832" s="399"/>
      <c r="R832" s="399"/>
      <c r="S832" s="55"/>
      <c r="T832" s="55"/>
      <c r="U832" s="55"/>
      <c r="V832" s="399"/>
      <c r="W832" s="399"/>
      <c r="X832" s="55"/>
      <c r="Y832" s="55"/>
      <c r="Z832" s="55"/>
      <c r="AA832" s="399"/>
      <c r="AB832" s="399"/>
      <c r="AC832" s="55"/>
      <c r="AD832" s="55"/>
      <c r="AE832" s="55"/>
      <c r="AF832" s="55"/>
      <c r="AG832" s="55"/>
      <c r="AH832" s="55"/>
      <c r="AI832" s="55"/>
      <c r="AJ832" s="55"/>
      <c r="AK832" s="55"/>
    </row>
    <row r="833" spans="2:37" ht="15.75" customHeight="1">
      <c r="B833" s="55"/>
      <c r="C833" s="55"/>
      <c r="D833" s="55"/>
      <c r="E833" s="55"/>
      <c r="F833" s="55"/>
      <c r="G833" s="55"/>
      <c r="H833" s="399"/>
      <c r="I833" s="55"/>
      <c r="J833" s="55"/>
      <c r="K833" s="55"/>
      <c r="L833" s="399"/>
      <c r="M833" s="399"/>
      <c r="N833" s="55"/>
      <c r="O833" s="55"/>
      <c r="P833" s="55"/>
      <c r="Q833" s="399"/>
      <c r="R833" s="399"/>
      <c r="S833" s="55"/>
      <c r="T833" s="55"/>
      <c r="U833" s="55"/>
      <c r="V833" s="399"/>
      <c r="W833" s="399"/>
      <c r="X833" s="55"/>
      <c r="Y833" s="55"/>
      <c r="Z833" s="55"/>
      <c r="AA833" s="399"/>
      <c r="AB833" s="399"/>
      <c r="AC833" s="55"/>
      <c r="AD833" s="55"/>
      <c r="AE833" s="55"/>
      <c r="AF833" s="55"/>
      <c r="AG833" s="55"/>
      <c r="AH833" s="55"/>
      <c r="AI833" s="55"/>
      <c r="AJ833" s="55"/>
      <c r="AK833" s="55"/>
    </row>
    <row r="834" spans="2:37" ht="15.75" customHeight="1">
      <c r="B834" s="55"/>
      <c r="C834" s="55"/>
      <c r="D834" s="55"/>
      <c r="E834" s="55"/>
      <c r="F834" s="55"/>
      <c r="G834" s="55"/>
      <c r="H834" s="399"/>
      <c r="I834" s="55"/>
      <c r="J834" s="55"/>
      <c r="K834" s="55"/>
      <c r="L834" s="399"/>
      <c r="M834" s="399"/>
      <c r="N834" s="55"/>
      <c r="O834" s="55"/>
      <c r="P834" s="55"/>
      <c r="Q834" s="399"/>
      <c r="R834" s="399"/>
      <c r="S834" s="55"/>
      <c r="T834" s="55"/>
      <c r="U834" s="55"/>
      <c r="V834" s="399"/>
      <c r="W834" s="399"/>
      <c r="X834" s="55"/>
      <c r="Y834" s="55"/>
      <c r="Z834" s="55"/>
      <c r="AA834" s="399"/>
      <c r="AB834" s="399"/>
      <c r="AC834" s="55"/>
      <c r="AD834" s="55"/>
      <c r="AE834" s="55"/>
      <c r="AF834" s="55"/>
      <c r="AG834" s="55"/>
      <c r="AH834" s="55"/>
      <c r="AI834" s="55"/>
      <c r="AJ834" s="55"/>
      <c r="AK834" s="55"/>
    </row>
    <row r="835" spans="2:37" ht="15.75" customHeight="1">
      <c r="B835" s="55"/>
      <c r="C835" s="55"/>
      <c r="D835" s="55"/>
      <c r="E835" s="55"/>
      <c r="F835" s="55"/>
      <c r="G835" s="55"/>
      <c r="H835" s="399"/>
      <c r="I835" s="55"/>
      <c r="J835" s="55"/>
      <c r="K835" s="55"/>
      <c r="L835" s="399"/>
      <c r="M835" s="399"/>
      <c r="N835" s="55"/>
      <c r="O835" s="55"/>
      <c r="P835" s="55"/>
      <c r="Q835" s="399"/>
      <c r="R835" s="399"/>
      <c r="S835" s="55"/>
      <c r="T835" s="55"/>
      <c r="U835" s="55"/>
      <c r="V835" s="399"/>
      <c r="W835" s="399"/>
      <c r="X835" s="55"/>
      <c r="Y835" s="55"/>
      <c r="Z835" s="55"/>
      <c r="AA835" s="399"/>
      <c r="AB835" s="399"/>
      <c r="AC835" s="55"/>
      <c r="AD835" s="55"/>
      <c r="AE835" s="55"/>
      <c r="AF835" s="55"/>
      <c r="AG835" s="55"/>
      <c r="AH835" s="55"/>
      <c r="AI835" s="55"/>
      <c r="AJ835" s="55"/>
      <c r="AK835" s="55"/>
    </row>
    <row r="836" spans="2:37" ht="15.75" customHeight="1">
      <c r="B836" s="55"/>
      <c r="C836" s="55"/>
      <c r="D836" s="55"/>
      <c r="E836" s="55"/>
      <c r="F836" s="55"/>
      <c r="G836" s="55"/>
      <c r="H836" s="399"/>
      <c r="I836" s="55"/>
      <c r="J836" s="55"/>
      <c r="K836" s="55"/>
      <c r="L836" s="399"/>
      <c r="M836" s="399"/>
      <c r="N836" s="55"/>
      <c r="O836" s="55"/>
      <c r="P836" s="55"/>
      <c r="Q836" s="399"/>
      <c r="R836" s="399"/>
      <c r="S836" s="55"/>
      <c r="T836" s="55"/>
      <c r="U836" s="55"/>
      <c r="V836" s="399"/>
      <c r="W836" s="399"/>
      <c r="X836" s="55"/>
      <c r="Y836" s="55"/>
      <c r="Z836" s="55"/>
      <c r="AA836" s="399"/>
      <c r="AB836" s="399"/>
      <c r="AC836" s="55"/>
      <c r="AD836" s="55"/>
      <c r="AE836" s="55"/>
      <c r="AF836" s="55"/>
      <c r="AG836" s="55"/>
      <c r="AH836" s="55"/>
      <c r="AI836" s="55"/>
      <c r="AJ836" s="55"/>
      <c r="AK836" s="55"/>
    </row>
    <row r="837" spans="2:37" ht="15.75" customHeight="1">
      <c r="B837" s="55"/>
      <c r="C837" s="55"/>
      <c r="D837" s="55"/>
      <c r="E837" s="55"/>
      <c r="F837" s="55"/>
      <c r="G837" s="55"/>
      <c r="H837" s="399"/>
      <c r="I837" s="55"/>
      <c r="J837" s="55"/>
      <c r="K837" s="55"/>
      <c r="L837" s="399"/>
      <c r="M837" s="399"/>
      <c r="N837" s="55"/>
      <c r="O837" s="55"/>
      <c r="P837" s="55"/>
      <c r="Q837" s="399"/>
      <c r="R837" s="399"/>
      <c r="S837" s="55"/>
      <c r="T837" s="55"/>
      <c r="U837" s="55"/>
      <c r="V837" s="399"/>
      <c r="W837" s="399"/>
      <c r="X837" s="55"/>
      <c r="Y837" s="55"/>
      <c r="Z837" s="55"/>
      <c r="AA837" s="399"/>
      <c r="AB837" s="399"/>
      <c r="AC837" s="55"/>
      <c r="AD837" s="55"/>
      <c r="AE837" s="55"/>
      <c r="AF837" s="55"/>
      <c r="AG837" s="55"/>
      <c r="AH837" s="55"/>
      <c r="AI837" s="55"/>
      <c r="AJ837" s="55"/>
      <c r="AK837" s="55"/>
    </row>
    <row r="838" spans="2:37" ht="15.75" customHeight="1">
      <c r="B838" s="55"/>
      <c r="C838" s="55"/>
      <c r="D838" s="55"/>
      <c r="E838" s="55"/>
      <c r="F838" s="55"/>
      <c r="G838" s="55"/>
      <c r="H838" s="399"/>
      <c r="I838" s="55"/>
      <c r="J838" s="55"/>
      <c r="K838" s="55"/>
      <c r="L838" s="399"/>
      <c r="M838" s="399"/>
      <c r="N838" s="55"/>
      <c r="O838" s="55"/>
      <c r="P838" s="55"/>
      <c r="Q838" s="399"/>
      <c r="R838" s="399"/>
      <c r="S838" s="55"/>
      <c r="T838" s="55"/>
      <c r="U838" s="55"/>
      <c r="V838" s="399"/>
      <c r="W838" s="399"/>
      <c r="X838" s="55"/>
      <c r="Y838" s="55"/>
      <c r="Z838" s="55"/>
      <c r="AA838" s="399"/>
      <c r="AB838" s="399"/>
      <c r="AC838" s="55"/>
      <c r="AD838" s="55"/>
      <c r="AE838" s="55"/>
      <c r="AF838" s="55"/>
      <c r="AG838" s="55"/>
      <c r="AH838" s="55"/>
      <c r="AI838" s="55"/>
      <c r="AJ838" s="55"/>
      <c r="AK838" s="55"/>
    </row>
    <row r="839" spans="2:37" ht="15.75" customHeight="1">
      <c r="B839" s="55"/>
      <c r="C839" s="55"/>
      <c r="D839" s="55"/>
      <c r="E839" s="55"/>
      <c r="F839" s="55"/>
      <c r="G839" s="55"/>
      <c r="H839" s="399"/>
      <c r="I839" s="55"/>
      <c r="J839" s="55"/>
      <c r="K839" s="55"/>
      <c r="L839" s="399"/>
      <c r="M839" s="399"/>
      <c r="N839" s="55"/>
      <c r="O839" s="55"/>
      <c r="P839" s="55"/>
      <c r="Q839" s="399"/>
      <c r="R839" s="399"/>
      <c r="S839" s="55"/>
      <c r="T839" s="55"/>
      <c r="U839" s="55"/>
      <c r="V839" s="399"/>
      <c r="W839" s="399"/>
      <c r="X839" s="55"/>
      <c r="Y839" s="55"/>
      <c r="Z839" s="55"/>
      <c r="AA839" s="399"/>
      <c r="AB839" s="399"/>
      <c r="AC839" s="55"/>
      <c r="AD839" s="55"/>
      <c r="AE839" s="55"/>
      <c r="AF839" s="55"/>
      <c r="AG839" s="55"/>
      <c r="AH839" s="55"/>
      <c r="AI839" s="55"/>
      <c r="AJ839" s="55"/>
      <c r="AK839" s="55"/>
    </row>
    <row r="840" spans="2:37" ht="15.75" customHeight="1">
      <c r="B840" s="55"/>
      <c r="C840" s="55"/>
      <c r="D840" s="55"/>
      <c r="E840" s="55"/>
      <c r="F840" s="55"/>
      <c r="G840" s="55"/>
      <c r="H840" s="399"/>
      <c r="I840" s="55"/>
      <c r="J840" s="55"/>
      <c r="K840" s="55"/>
      <c r="L840" s="399"/>
      <c r="M840" s="399"/>
      <c r="N840" s="55"/>
      <c r="O840" s="55"/>
      <c r="P840" s="55"/>
      <c r="Q840" s="399"/>
      <c r="R840" s="399"/>
      <c r="S840" s="55"/>
      <c r="T840" s="55"/>
      <c r="U840" s="55"/>
      <c r="V840" s="399"/>
      <c r="W840" s="399"/>
      <c r="X840" s="55"/>
      <c r="Y840" s="55"/>
      <c r="Z840" s="55"/>
      <c r="AA840" s="399"/>
      <c r="AB840" s="399"/>
      <c r="AC840" s="55"/>
      <c r="AD840" s="55"/>
      <c r="AE840" s="55"/>
      <c r="AF840" s="55"/>
      <c r="AG840" s="55"/>
      <c r="AH840" s="55"/>
      <c r="AI840" s="55"/>
      <c r="AJ840" s="55"/>
      <c r="AK840" s="55"/>
    </row>
    <row r="841" spans="2:37" ht="15.75" customHeight="1">
      <c r="B841" s="55"/>
      <c r="C841" s="55"/>
      <c r="D841" s="55"/>
      <c r="E841" s="55"/>
      <c r="F841" s="55"/>
      <c r="G841" s="55"/>
      <c r="H841" s="399"/>
      <c r="I841" s="55"/>
      <c r="J841" s="55"/>
      <c r="K841" s="55"/>
      <c r="L841" s="399"/>
      <c r="M841" s="399"/>
      <c r="N841" s="55"/>
      <c r="O841" s="55"/>
      <c r="P841" s="55"/>
      <c r="Q841" s="399"/>
      <c r="R841" s="399"/>
      <c r="S841" s="55"/>
      <c r="T841" s="55"/>
      <c r="U841" s="55"/>
      <c r="V841" s="399"/>
      <c r="W841" s="399"/>
      <c r="X841" s="55"/>
      <c r="Y841" s="55"/>
      <c r="Z841" s="55"/>
      <c r="AA841" s="399"/>
      <c r="AB841" s="399"/>
      <c r="AC841" s="55"/>
      <c r="AD841" s="55"/>
      <c r="AE841" s="55"/>
      <c r="AF841" s="55"/>
      <c r="AG841" s="55"/>
      <c r="AH841" s="55"/>
      <c r="AI841" s="55"/>
      <c r="AJ841" s="55"/>
      <c r="AK841" s="55"/>
    </row>
    <row r="842" spans="2:37" ht="15.75" customHeight="1">
      <c r="B842" s="55"/>
      <c r="C842" s="55"/>
      <c r="D842" s="55"/>
      <c r="E842" s="55"/>
      <c r="F842" s="55"/>
      <c r="G842" s="55"/>
      <c r="H842" s="399"/>
      <c r="I842" s="55"/>
      <c r="J842" s="55"/>
      <c r="K842" s="55"/>
      <c r="L842" s="399"/>
      <c r="M842" s="399"/>
      <c r="N842" s="55"/>
      <c r="O842" s="55"/>
      <c r="P842" s="55"/>
      <c r="Q842" s="399"/>
      <c r="R842" s="399"/>
      <c r="S842" s="55"/>
      <c r="T842" s="55"/>
      <c r="U842" s="55"/>
      <c r="V842" s="399"/>
      <c r="W842" s="399"/>
      <c r="X842" s="55"/>
      <c r="Y842" s="55"/>
      <c r="Z842" s="55"/>
      <c r="AA842" s="399"/>
      <c r="AB842" s="399"/>
      <c r="AC842" s="55"/>
      <c r="AD842" s="55"/>
      <c r="AE842" s="55"/>
      <c r="AF842" s="55"/>
      <c r="AG842" s="55"/>
      <c r="AH842" s="55"/>
      <c r="AI842" s="55"/>
      <c r="AJ842" s="55"/>
      <c r="AK842" s="55"/>
    </row>
    <row r="843" spans="2:37" ht="15.75" customHeight="1">
      <c r="B843" s="55"/>
      <c r="C843" s="55"/>
      <c r="D843" s="55"/>
      <c r="E843" s="55"/>
      <c r="F843" s="55"/>
      <c r="G843" s="55"/>
      <c r="H843" s="399"/>
      <c r="I843" s="55"/>
      <c r="J843" s="55"/>
      <c r="K843" s="55"/>
      <c r="L843" s="399"/>
      <c r="M843" s="399"/>
      <c r="N843" s="55"/>
      <c r="O843" s="55"/>
      <c r="P843" s="55"/>
      <c r="Q843" s="399"/>
      <c r="R843" s="399"/>
      <c r="S843" s="55"/>
      <c r="T843" s="55"/>
      <c r="U843" s="55"/>
      <c r="V843" s="399"/>
      <c r="W843" s="399"/>
      <c r="X843" s="55"/>
      <c r="Y843" s="55"/>
      <c r="Z843" s="55"/>
      <c r="AA843" s="399"/>
      <c r="AB843" s="399"/>
      <c r="AC843" s="55"/>
      <c r="AD843" s="55"/>
      <c r="AE843" s="55"/>
      <c r="AF843" s="55"/>
      <c r="AG843" s="55"/>
      <c r="AH843" s="55"/>
      <c r="AI843" s="55"/>
      <c r="AJ843" s="55"/>
      <c r="AK843" s="55"/>
    </row>
    <row r="844" spans="2:37" ht="15.75" customHeight="1">
      <c r="B844" s="55"/>
      <c r="C844" s="55"/>
      <c r="D844" s="55"/>
      <c r="E844" s="55"/>
      <c r="F844" s="55"/>
      <c r="G844" s="55"/>
      <c r="H844" s="399"/>
      <c r="I844" s="55"/>
      <c r="J844" s="55"/>
      <c r="K844" s="55"/>
      <c r="L844" s="399"/>
      <c r="M844" s="399"/>
      <c r="N844" s="55"/>
      <c r="O844" s="55"/>
      <c r="P844" s="55"/>
      <c r="Q844" s="399"/>
      <c r="R844" s="399"/>
      <c r="S844" s="55"/>
      <c r="T844" s="55"/>
      <c r="U844" s="55"/>
      <c r="V844" s="399"/>
      <c r="W844" s="399"/>
      <c r="X844" s="55"/>
      <c r="Y844" s="55"/>
      <c r="Z844" s="55"/>
      <c r="AA844" s="399"/>
      <c r="AB844" s="399"/>
      <c r="AC844" s="55"/>
      <c r="AD844" s="55"/>
      <c r="AE844" s="55"/>
      <c r="AF844" s="55"/>
      <c r="AG844" s="55"/>
      <c r="AH844" s="55"/>
      <c r="AI844" s="55"/>
      <c r="AJ844" s="55"/>
      <c r="AK844" s="55"/>
    </row>
    <row r="845" spans="2:37" ht="15.75" customHeight="1">
      <c r="B845" s="55"/>
      <c r="C845" s="55"/>
      <c r="D845" s="55"/>
      <c r="E845" s="55"/>
      <c r="F845" s="55"/>
      <c r="G845" s="55"/>
      <c r="H845" s="399"/>
      <c r="I845" s="55"/>
      <c r="J845" s="55"/>
      <c r="K845" s="55"/>
      <c r="L845" s="399"/>
      <c r="M845" s="399"/>
      <c r="N845" s="55"/>
      <c r="O845" s="55"/>
      <c r="P845" s="55"/>
      <c r="Q845" s="399"/>
      <c r="R845" s="399"/>
      <c r="S845" s="55"/>
      <c r="T845" s="55"/>
      <c r="U845" s="55"/>
      <c r="V845" s="399"/>
      <c r="W845" s="399"/>
      <c r="X845" s="55"/>
      <c r="Y845" s="55"/>
      <c r="Z845" s="55"/>
      <c r="AA845" s="399"/>
      <c r="AB845" s="399"/>
      <c r="AC845" s="55"/>
      <c r="AD845" s="55"/>
      <c r="AE845" s="55"/>
      <c r="AF845" s="55"/>
      <c r="AG845" s="55"/>
      <c r="AH845" s="55"/>
      <c r="AI845" s="55"/>
      <c r="AJ845" s="55"/>
      <c r="AK845" s="55"/>
    </row>
    <row r="846" spans="2:37" ht="15.75" customHeight="1">
      <c r="B846" s="55"/>
      <c r="C846" s="55"/>
      <c r="D846" s="55"/>
      <c r="E846" s="55"/>
      <c r="F846" s="55"/>
      <c r="G846" s="55"/>
      <c r="H846" s="399"/>
      <c r="I846" s="55"/>
      <c r="J846" s="55"/>
      <c r="K846" s="55"/>
      <c r="L846" s="399"/>
      <c r="M846" s="399"/>
      <c r="N846" s="55"/>
      <c r="O846" s="55"/>
      <c r="P846" s="55"/>
      <c r="Q846" s="399"/>
      <c r="R846" s="399"/>
      <c r="S846" s="55"/>
      <c r="T846" s="55"/>
      <c r="U846" s="55"/>
      <c r="V846" s="399"/>
      <c r="W846" s="399"/>
      <c r="X846" s="55"/>
      <c r="Y846" s="55"/>
      <c r="Z846" s="55"/>
      <c r="AA846" s="399"/>
      <c r="AB846" s="399"/>
      <c r="AC846" s="55"/>
      <c r="AD846" s="55"/>
      <c r="AE846" s="55"/>
      <c r="AF846" s="55"/>
      <c r="AG846" s="55"/>
      <c r="AH846" s="55"/>
      <c r="AI846" s="55"/>
      <c r="AJ846" s="55"/>
      <c r="AK846" s="55"/>
    </row>
    <row r="847" spans="2:37" ht="15.75" customHeight="1">
      <c r="B847" s="55"/>
      <c r="C847" s="55"/>
      <c r="D847" s="55"/>
      <c r="E847" s="55"/>
      <c r="F847" s="55"/>
      <c r="G847" s="55"/>
      <c r="H847" s="399"/>
      <c r="I847" s="55"/>
      <c r="J847" s="55"/>
      <c r="K847" s="55"/>
      <c r="L847" s="399"/>
      <c r="M847" s="399"/>
      <c r="N847" s="55"/>
      <c r="O847" s="55"/>
      <c r="P847" s="55"/>
      <c r="Q847" s="399"/>
      <c r="R847" s="399"/>
      <c r="S847" s="55"/>
      <c r="T847" s="55"/>
      <c r="U847" s="55"/>
      <c r="V847" s="399"/>
      <c r="W847" s="399"/>
      <c r="X847" s="55"/>
      <c r="Y847" s="55"/>
      <c r="Z847" s="55"/>
      <c r="AA847" s="399"/>
      <c r="AB847" s="399"/>
      <c r="AC847" s="55"/>
      <c r="AD847" s="55"/>
      <c r="AE847" s="55"/>
      <c r="AF847" s="55"/>
      <c r="AG847" s="55"/>
      <c r="AH847" s="55"/>
      <c r="AI847" s="55"/>
      <c r="AJ847" s="55"/>
      <c r="AK847" s="55"/>
    </row>
    <row r="848" spans="2:37" ht="15.75" customHeight="1">
      <c r="B848" s="55"/>
      <c r="C848" s="55"/>
      <c r="D848" s="55"/>
      <c r="E848" s="55"/>
      <c r="F848" s="55"/>
      <c r="G848" s="55"/>
      <c r="H848" s="399"/>
      <c r="I848" s="55"/>
      <c r="J848" s="55"/>
      <c r="K848" s="55"/>
      <c r="L848" s="399"/>
      <c r="M848" s="399"/>
      <c r="N848" s="55"/>
      <c r="O848" s="55"/>
      <c r="P848" s="55"/>
      <c r="Q848" s="399"/>
      <c r="R848" s="399"/>
      <c r="S848" s="55"/>
      <c r="T848" s="55"/>
      <c r="U848" s="55"/>
      <c r="V848" s="399"/>
      <c r="W848" s="399"/>
      <c r="X848" s="55"/>
      <c r="Y848" s="55"/>
      <c r="Z848" s="55"/>
      <c r="AA848" s="399"/>
      <c r="AB848" s="399"/>
      <c r="AC848" s="55"/>
      <c r="AD848" s="55"/>
      <c r="AE848" s="55"/>
      <c r="AF848" s="55"/>
      <c r="AG848" s="55"/>
      <c r="AH848" s="55"/>
      <c r="AI848" s="55"/>
      <c r="AJ848" s="55"/>
      <c r="AK848" s="55"/>
    </row>
    <row r="849" spans="2:37" ht="15.75" customHeight="1">
      <c r="B849" s="55"/>
      <c r="C849" s="55"/>
      <c r="D849" s="55"/>
      <c r="E849" s="55"/>
      <c r="F849" s="55"/>
      <c r="G849" s="55"/>
      <c r="H849" s="399"/>
      <c r="I849" s="55"/>
      <c r="J849" s="55"/>
      <c r="K849" s="55"/>
      <c r="L849" s="399"/>
      <c r="M849" s="399"/>
      <c r="N849" s="55"/>
      <c r="O849" s="55"/>
      <c r="P849" s="55"/>
      <c r="Q849" s="399"/>
      <c r="R849" s="399"/>
      <c r="S849" s="55"/>
      <c r="T849" s="55"/>
      <c r="U849" s="55"/>
      <c r="V849" s="399"/>
      <c r="W849" s="399"/>
      <c r="X849" s="55"/>
      <c r="Y849" s="55"/>
      <c r="Z849" s="55"/>
      <c r="AA849" s="399"/>
      <c r="AB849" s="399"/>
      <c r="AC849" s="55"/>
      <c r="AD849" s="55"/>
      <c r="AE849" s="55"/>
      <c r="AF849" s="55"/>
      <c r="AG849" s="55"/>
      <c r="AH849" s="55"/>
      <c r="AI849" s="55"/>
      <c r="AJ849" s="55"/>
      <c r="AK849" s="55"/>
    </row>
    <row r="850" spans="2:37" ht="15.75" customHeight="1">
      <c r="B850" s="55"/>
      <c r="C850" s="55"/>
      <c r="D850" s="55"/>
      <c r="E850" s="55"/>
      <c r="F850" s="55"/>
      <c r="G850" s="55"/>
      <c r="H850" s="399"/>
      <c r="I850" s="55"/>
      <c r="J850" s="55"/>
      <c r="K850" s="55"/>
      <c r="L850" s="399"/>
      <c r="M850" s="399"/>
      <c r="N850" s="55"/>
      <c r="O850" s="55"/>
      <c r="P850" s="55"/>
      <c r="Q850" s="399"/>
      <c r="R850" s="399"/>
      <c r="S850" s="55"/>
      <c r="T850" s="55"/>
      <c r="U850" s="55"/>
      <c r="V850" s="399"/>
      <c r="W850" s="399"/>
      <c r="X850" s="55"/>
      <c r="Y850" s="55"/>
      <c r="Z850" s="55"/>
      <c r="AA850" s="399"/>
      <c r="AB850" s="399"/>
      <c r="AC850" s="55"/>
      <c r="AD850" s="55"/>
      <c r="AE850" s="55"/>
      <c r="AF850" s="55"/>
      <c r="AG850" s="55"/>
      <c r="AH850" s="55"/>
      <c r="AI850" s="55"/>
      <c r="AJ850" s="55"/>
      <c r="AK850" s="55"/>
    </row>
    <row r="851" spans="2:37" ht="15.75" customHeight="1">
      <c r="B851" s="55"/>
      <c r="C851" s="55"/>
      <c r="D851" s="55"/>
      <c r="E851" s="55"/>
      <c r="F851" s="55"/>
      <c r="G851" s="55"/>
      <c r="H851" s="399"/>
      <c r="I851" s="55"/>
      <c r="J851" s="55"/>
      <c r="K851" s="55"/>
      <c r="L851" s="399"/>
      <c r="M851" s="399"/>
      <c r="N851" s="55"/>
      <c r="O851" s="55"/>
      <c r="P851" s="55"/>
      <c r="Q851" s="399"/>
      <c r="R851" s="399"/>
      <c r="S851" s="55"/>
      <c r="T851" s="55"/>
      <c r="U851" s="55"/>
      <c r="V851" s="399"/>
      <c r="W851" s="399"/>
      <c r="X851" s="55"/>
      <c r="Y851" s="55"/>
      <c r="Z851" s="55"/>
      <c r="AA851" s="399"/>
      <c r="AB851" s="399"/>
      <c r="AC851" s="55"/>
      <c r="AD851" s="55"/>
      <c r="AE851" s="55"/>
      <c r="AF851" s="55"/>
      <c r="AG851" s="55"/>
      <c r="AH851" s="55"/>
      <c r="AI851" s="55"/>
      <c r="AJ851" s="55"/>
      <c r="AK851" s="55"/>
    </row>
    <row r="852" spans="2:37" ht="15.75" customHeight="1">
      <c r="B852" s="55"/>
      <c r="C852" s="55"/>
      <c r="D852" s="55"/>
      <c r="E852" s="55"/>
      <c r="F852" s="55"/>
      <c r="G852" s="55"/>
      <c r="H852" s="399"/>
      <c r="I852" s="55"/>
      <c r="J852" s="55"/>
      <c r="K852" s="55"/>
      <c r="L852" s="399"/>
      <c r="M852" s="399"/>
      <c r="N852" s="55"/>
      <c r="O852" s="55"/>
      <c r="P852" s="55"/>
      <c r="Q852" s="399"/>
      <c r="R852" s="399"/>
      <c r="S852" s="55"/>
      <c r="T852" s="55"/>
      <c r="U852" s="55"/>
      <c r="V852" s="399"/>
      <c r="W852" s="399"/>
      <c r="X852" s="55"/>
      <c r="Y852" s="55"/>
      <c r="Z852" s="55"/>
      <c r="AA852" s="399"/>
      <c r="AB852" s="399"/>
      <c r="AC852" s="55"/>
      <c r="AD852" s="55"/>
      <c r="AE852" s="55"/>
      <c r="AF852" s="55"/>
      <c r="AG852" s="55"/>
      <c r="AH852" s="55"/>
      <c r="AI852" s="55"/>
      <c r="AJ852" s="55"/>
      <c r="AK852" s="55"/>
    </row>
    <row r="853" spans="2:37" ht="15.75" customHeight="1">
      <c r="B853" s="55"/>
      <c r="C853" s="55"/>
      <c r="D853" s="55"/>
      <c r="E853" s="55"/>
      <c r="F853" s="55"/>
      <c r="G853" s="55"/>
      <c r="H853" s="399"/>
      <c r="I853" s="55"/>
      <c r="J853" s="55"/>
      <c r="K853" s="55"/>
      <c r="L853" s="399"/>
      <c r="M853" s="399"/>
      <c r="N853" s="55"/>
      <c r="O853" s="55"/>
      <c r="P853" s="55"/>
      <c r="Q853" s="399"/>
      <c r="R853" s="399"/>
      <c r="S853" s="55"/>
      <c r="T853" s="55"/>
      <c r="U853" s="55"/>
      <c r="V853" s="399"/>
      <c r="W853" s="399"/>
      <c r="X853" s="55"/>
      <c r="Y853" s="55"/>
      <c r="Z853" s="55"/>
      <c r="AA853" s="399"/>
      <c r="AB853" s="399"/>
      <c r="AC853" s="55"/>
      <c r="AD853" s="55"/>
      <c r="AE853" s="55"/>
      <c r="AF853" s="55"/>
      <c r="AG853" s="55"/>
      <c r="AH853" s="55"/>
      <c r="AI853" s="55"/>
      <c r="AJ853" s="55"/>
      <c r="AK853" s="55"/>
    </row>
    <row r="854" spans="2:37" ht="15.75" customHeight="1">
      <c r="B854" s="55"/>
      <c r="C854" s="55"/>
      <c r="D854" s="55"/>
      <c r="E854" s="55"/>
      <c r="F854" s="55"/>
      <c r="G854" s="55"/>
      <c r="H854" s="399"/>
      <c r="I854" s="55"/>
      <c r="J854" s="55"/>
      <c r="K854" s="55"/>
      <c r="L854" s="399"/>
      <c r="M854" s="399"/>
      <c r="N854" s="55"/>
      <c r="O854" s="55"/>
      <c r="P854" s="55"/>
      <c r="Q854" s="399"/>
      <c r="R854" s="399"/>
      <c r="S854" s="55"/>
      <c r="T854" s="55"/>
      <c r="U854" s="55"/>
      <c r="V854" s="399"/>
      <c r="W854" s="399"/>
      <c r="X854" s="55"/>
      <c r="Y854" s="55"/>
      <c r="Z854" s="55"/>
      <c r="AA854" s="399"/>
      <c r="AB854" s="399"/>
      <c r="AC854" s="55"/>
      <c r="AD854" s="55"/>
      <c r="AE854" s="55"/>
      <c r="AF854" s="55"/>
      <c r="AG854" s="55"/>
      <c r="AH854" s="55"/>
      <c r="AI854" s="55"/>
      <c r="AJ854" s="55"/>
      <c r="AK854" s="55"/>
    </row>
    <row r="855" spans="2:37" ht="15.75" customHeight="1">
      <c r="B855" s="55"/>
      <c r="C855" s="55"/>
      <c r="D855" s="55"/>
      <c r="E855" s="55"/>
      <c r="F855" s="55"/>
      <c r="G855" s="55"/>
      <c r="H855" s="399"/>
      <c r="I855" s="55"/>
      <c r="J855" s="55"/>
      <c r="K855" s="55"/>
      <c r="L855" s="399"/>
      <c r="M855" s="399"/>
      <c r="N855" s="55"/>
      <c r="O855" s="55"/>
      <c r="P855" s="55"/>
      <c r="Q855" s="399"/>
      <c r="R855" s="399"/>
      <c r="S855" s="55"/>
      <c r="T855" s="55"/>
      <c r="U855" s="55"/>
      <c r="V855" s="399"/>
      <c r="W855" s="399"/>
      <c r="X855" s="55"/>
      <c r="Y855" s="55"/>
      <c r="Z855" s="55"/>
      <c r="AA855" s="399"/>
      <c r="AB855" s="399"/>
      <c r="AC855" s="55"/>
      <c r="AD855" s="55"/>
      <c r="AE855" s="55"/>
      <c r="AF855" s="55"/>
      <c r="AG855" s="55"/>
      <c r="AH855" s="55"/>
      <c r="AI855" s="55"/>
      <c r="AJ855" s="55"/>
      <c r="AK855" s="55"/>
    </row>
    <row r="856" spans="2:37" ht="15.75" customHeight="1">
      <c r="B856" s="55"/>
      <c r="C856" s="55"/>
      <c r="D856" s="55"/>
      <c r="E856" s="55"/>
      <c r="F856" s="55"/>
      <c r="G856" s="55"/>
      <c r="H856" s="399"/>
      <c r="I856" s="55"/>
      <c r="J856" s="55"/>
      <c r="K856" s="55"/>
      <c r="L856" s="399"/>
      <c r="M856" s="399"/>
      <c r="N856" s="55"/>
      <c r="O856" s="55"/>
      <c r="P856" s="55"/>
      <c r="Q856" s="399"/>
      <c r="R856" s="399"/>
      <c r="S856" s="55"/>
      <c r="T856" s="55"/>
      <c r="U856" s="55"/>
      <c r="V856" s="399"/>
      <c r="W856" s="399"/>
      <c r="X856" s="55"/>
      <c r="Y856" s="55"/>
      <c r="Z856" s="55"/>
      <c r="AA856" s="399"/>
      <c r="AB856" s="399"/>
      <c r="AC856" s="55"/>
      <c r="AD856" s="55"/>
      <c r="AE856" s="55"/>
      <c r="AF856" s="55"/>
      <c r="AG856" s="55"/>
      <c r="AH856" s="55"/>
      <c r="AI856" s="55"/>
      <c r="AJ856" s="55"/>
      <c r="AK856" s="55"/>
    </row>
    <row r="857" spans="2:37" ht="15.75" customHeight="1">
      <c r="B857" s="55"/>
      <c r="C857" s="55"/>
      <c r="D857" s="55"/>
      <c r="E857" s="55"/>
      <c r="F857" s="55"/>
      <c r="G857" s="55"/>
      <c r="H857" s="399"/>
      <c r="I857" s="55"/>
      <c r="J857" s="55"/>
      <c r="K857" s="55"/>
      <c r="L857" s="399"/>
      <c r="M857" s="399"/>
      <c r="N857" s="55"/>
      <c r="O857" s="55"/>
      <c r="P857" s="55"/>
      <c r="Q857" s="399"/>
      <c r="R857" s="399"/>
      <c r="S857" s="55"/>
      <c r="T857" s="55"/>
      <c r="U857" s="55"/>
      <c r="V857" s="399"/>
      <c r="W857" s="399"/>
      <c r="X857" s="55"/>
      <c r="Y857" s="55"/>
      <c r="Z857" s="55"/>
      <c r="AA857" s="399"/>
      <c r="AB857" s="399"/>
      <c r="AC857" s="55"/>
      <c r="AD857" s="55"/>
      <c r="AE857" s="55"/>
      <c r="AF857" s="55"/>
      <c r="AG857" s="55"/>
      <c r="AH857" s="55"/>
      <c r="AI857" s="55"/>
      <c r="AJ857" s="55"/>
      <c r="AK857" s="55"/>
    </row>
    <row r="858" spans="2:37" ht="15.75" customHeight="1">
      <c r="B858" s="55"/>
      <c r="C858" s="55"/>
      <c r="D858" s="55"/>
      <c r="E858" s="55"/>
      <c r="F858" s="55"/>
      <c r="G858" s="55"/>
      <c r="H858" s="399"/>
      <c r="I858" s="55"/>
      <c r="J858" s="55"/>
      <c r="K858" s="55"/>
      <c r="L858" s="399"/>
      <c r="M858" s="399"/>
      <c r="N858" s="55"/>
      <c r="O858" s="55"/>
      <c r="P858" s="55"/>
      <c r="Q858" s="399"/>
      <c r="R858" s="399"/>
      <c r="S858" s="55"/>
      <c r="T858" s="55"/>
      <c r="U858" s="55"/>
      <c r="V858" s="399"/>
      <c r="W858" s="399"/>
      <c r="X858" s="55"/>
      <c r="Y858" s="55"/>
      <c r="Z858" s="55"/>
      <c r="AA858" s="399"/>
      <c r="AB858" s="399"/>
      <c r="AC858" s="55"/>
      <c r="AD858" s="55"/>
      <c r="AE858" s="55"/>
      <c r="AF858" s="55"/>
      <c r="AG858" s="55"/>
      <c r="AH858" s="55"/>
      <c r="AI858" s="55"/>
      <c r="AJ858" s="55"/>
      <c r="AK858" s="55"/>
    </row>
    <row r="859" spans="2:37" ht="15.75" customHeight="1">
      <c r="B859" s="55"/>
      <c r="C859" s="55"/>
      <c r="D859" s="55"/>
      <c r="E859" s="55"/>
      <c r="F859" s="55"/>
      <c r="G859" s="55"/>
      <c r="H859" s="399"/>
      <c r="I859" s="55"/>
      <c r="J859" s="55"/>
      <c r="K859" s="55"/>
      <c r="L859" s="399"/>
      <c r="M859" s="399"/>
      <c r="N859" s="55"/>
      <c r="O859" s="55"/>
      <c r="P859" s="55"/>
      <c r="Q859" s="399"/>
      <c r="R859" s="399"/>
      <c r="S859" s="55"/>
      <c r="T859" s="55"/>
      <c r="U859" s="55"/>
      <c r="V859" s="399"/>
      <c r="W859" s="399"/>
      <c r="X859" s="55"/>
      <c r="Y859" s="55"/>
      <c r="Z859" s="55"/>
      <c r="AA859" s="399"/>
      <c r="AB859" s="399"/>
      <c r="AC859" s="55"/>
      <c r="AD859" s="55"/>
      <c r="AE859" s="55"/>
      <c r="AF859" s="55"/>
      <c r="AG859" s="55"/>
      <c r="AH859" s="55"/>
      <c r="AI859" s="55"/>
      <c r="AJ859" s="55"/>
      <c r="AK859" s="55"/>
    </row>
    <row r="860" spans="2:37" ht="15.75" customHeight="1">
      <c r="B860" s="55"/>
      <c r="C860" s="55"/>
      <c r="D860" s="55"/>
      <c r="E860" s="55"/>
      <c r="F860" s="55"/>
      <c r="G860" s="55"/>
      <c r="H860" s="399"/>
      <c r="I860" s="55"/>
      <c r="J860" s="55"/>
      <c r="K860" s="55"/>
      <c r="L860" s="399"/>
      <c r="M860" s="399"/>
      <c r="N860" s="55"/>
      <c r="O860" s="55"/>
      <c r="P860" s="55"/>
      <c r="Q860" s="399"/>
      <c r="R860" s="399"/>
      <c r="S860" s="55"/>
      <c r="T860" s="55"/>
      <c r="U860" s="55"/>
      <c r="V860" s="399"/>
      <c r="W860" s="399"/>
      <c r="X860" s="55"/>
      <c r="Y860" s="55"/>
      <c r="Z860" s="55"/>
      <c r="AA860" s="399"/>
      <c r="AB860" s="399"/>
      <c r="AC860" s="55"/>
      <c r="AD860" s="55"/>
      <c r="AE860" s="55"/>
      <c r="AF860" s="55"/>
      <c r="AG860" s="55"/>
      <c r="AH860" s="55"/>
      <c r="AI860" s="55"/>
      <c r="AJ860" s="55"/>
      <c r="AK860" s="55"/>
    </row>
    <row r="861" spans="2:37" ht="15.75" customHeight="1">
      <c r="B861" s="55"/>
      <c r="C861" s="55"/>
      <c r="D861" s="55"/>
      <c r="E861" s="55"/>
      <c r="F861" s="55"/>
      <c r="G861" s="55"/>
      <c r="H861" s="399"/>
      <c r="I861" s="55"/>
      <c r="J861" s="55"/>
      <c r="K861" s="55"/>
      <c r="L861" s="399"/>
      <c r="M861" s="399"/>
      <c r="N861" s="55"/>
      <c r="O861" s="55"/>
      <c r="P861" s="55"/>
      <c r="Q861" s="399"/>
      <c r="R861" s="399"/>
      <c r="S861" s="55"/>
      <c r="T861" s="55"/>
      <c r="U861" s="55"/>
      <c r="V861" s="399"/>
      <c r="W861" s="399"/>
      <c r="X861" s="55"/>
      <c r="Y861" s="55"/>
      <c r="Z861" s="55"/>
      <c r="AA861" s="399"/>
      <c r="AB861" s="399"/>
      <c r="AC861" s="55"/>
      <c r="AD861" s="55"/>
      <c r="AE861" s="55"/>
      <c r="AF861" s="55"/>
      <c r="AG861" s="55"/>
      <c r="AH861" s="55"/>
      <c r="AI861" s="55"/>
      <c r="AJ861" s="55"/>
      <c r="AK861" s="55"/>
    </row>
    <row r="862" spans="2:37" ht="15.75" customHeight="1">
      <c r="B862" s="55"/>
      <c r="C862" s="55"/>
      <c r="D862" s="55"/>
      <c r="E862" s="55"/>
      <c r="F862" s="55"/>
      <c r="G862" s="55"/>
      <c r="H862" s="399"/>
      <c r="I862" s="55"/>
      <c r="J862" s="55"/>
      <c r="K862" s="55"/>
      <c r="L862" s="399"/>
      <c r="M862" s="399"/>
      <c r="N862" s="55"/>
      <c r="O862" s="55"/>
      <c r="P862" s="55"/>
      <c r="Q862" s="399"/>
      <c r="R862" s="399"/>
      <c r="S862" s="55"/>
      <c r="T862" s="55"/>
      <c r="U862" s="55"/>
      <c r="V862" s="399"/>
      <c r="W862" s="399"/>
      <c r="X862" s="55"/>
      <c r="Y862" s="55"/>
      <c r="Z862" s="55"/>
      <c r="AA862" s="399"/>
      <c r="AB862" s="399"/>
      <c r="AC862" s="55"/>
      <c r="AD862" s="55"/>
      <c r="AE862" s="55"/>
      <c r="AF862" s="55"/>
      <c r="AG862" s="55"/>
      <c r="AH862" s="55"/>
      <c r="AI862" s="55"/>
      <c r="AJ862" s="55"/>
      <c r="AK862" s="55"/>
    </row>
    <row r="863" spans="2:37" ht="15.75" customHeight="1">
      <c r="B863" s="55"/>
      <c r="C863" s="55"/>
      <c r="D863" s="55"/>
      <c r="E863" s="55"/>
      <c r="F863" s="55"/>
      <c r="G863" s="55"/>
      <c r="H863" s="399"/>
      <c r="I863" s="55"/>
      <c r="J863" s="55"/>
      <c r="K863" s="55"/>
      <c r="L863" s="399"/>
      <c r="M863" s="399"/>
      <c r="N863" s="55"/>
      <c r="O863" s="55"/>
      <c r="P863" s="55"/>
      <c r="Q863" s="399"/>
      <c r="R863" s="399"/>
      <c r="S863" s="55"/>
      <c r="T863" s="55"/>
      <c r="U863" s="55"/>
      <c r="V863" s="399"/>
      <c r="W863" s="399"/>
      <c r="X863" s="55"/>
      <c r="Y863" s="55"/>
      <c r="Z863" s="55"/>
      <c r="AA863" s="399"/>
      <c r="AB863" s="399"/>
      <c r="AC863" s="55"/>
      <c r="AD863" s="55"/>
      <c r="AE863" s="55"/>
      <c r="AF863" s="55"/>
      <c r="AG863" s="55"/>
      <c r="AH863" s="55"/>
      <c r="AI863" s="55"/>
      <c r="AJ863" s="55"/>
      <c r="AK863" s="55"/>
    </row>
    <row r="864" spans="2:37" ht="15.75" customHeight="1">
      <c r="B864" s="55"/>
      <c r="C864" s="55"/>
      <c r="D864" s="55"/>
      <c r="E864" s="55"/>
      <c r="F864" s="55"/>
      <c r="G864" s="55"/>
      <c r="H864" s="399"/>
      <c r="I864" s="55"/>
      <c r="J864" s="55"/>
      <c r="K864" s="55"/>
      <c r="L864" s="399"/>
      <c r="M864" s="399"/>
      <c r="N864" s="55"/>
      <c r="O864" s="55"/>
      <c r="P864" s="55"/>
      <c r="Q864" s="399"/>
      <c r="R864" s="399"/>
      <c r="S864" s="55"/>
      <c r="T864" s="55"/>
      <c r="U864" s="55"/>
      <c r="V864" s="399"/>
      <c r="W864" s="399"/>
      <c r="X864" s="55"/>
      <c r="Y864" s="55"/>
      <c r="Z864" s="55"/>
      <c r="AA864" s="399"/>
      <c r="AB864" s="399"/>
      <c r="AC864" s="55"/>
      <c r="AD864" s="55"/>
      <c r="AE864" s="55"/>
      <c r="AF864" s="55"/>
      <c r="AG864" s="55"/>
      <c r="AH864" s="55"/>
      <c r="AI864" s="55"/>
      <c r="AJ864" s="55"/>
      <c r="AK864" s="55"/>
    </row>
    <row r="865" spans="2:37" ht="15.75" customHeight="1">
      <c r="B865" s="55"/>
      <c r="C865" s="55"/>
      <c r="D865" s="55"/>
      <c r="E865" s="55"/>
      <c r="F865" s="55"/>
      <c r="G865" s="55"/>
      <c r="H865" s="399"/>
      <c r="I865" s="55"/>
      <c r="J865" s="55"/>
      <c r="K865" s="55"/>
      <c r="L865" s="399"/>
      <c r="M865" s="399"/>
      <c r="N865" s="55"/>
      <c r="O865" s="55"/>
      <c r="P865" s="55"/>
      <c r="Q865" s="399"/>
      <c r="R865" s="399"/>
      <c r="S865" s="55"/>
      <c r="T865" s="55"/>
      <c r="U865" s="55"/>
      <c r="V865" s="399"/>
      <c r="W865" s="399"/>
      <c r="X865" s="55"/>
      <c r="Y865" s="55"/>
      <c r="Z865" s="55"/>
      <c r="AA865" s="399"/>
      <c r="AB865" s="399"/>
      <c r="AC865" s="55"/>
      <c r="AD865" s="55"/>
      <c r="AE865" s="55"/>
      <c r="AF865" s="55"/>
      <c r="AG865" s="55"/>
      <c r="AH865" s="55"/>
      <c r="AI865" s="55"/>
      <c r="AJ865" s="55"/>
      <c r="AK865" s="55"/>
    </row>
    <row r="866" spans="2:37" ht="15.75" customHeight="1">
      <c r="B866" s="55"/>
      <c r="C866" s="55"/>
      <c r="D866" s="55"/>
      <c r="E866" s="55"/>
      <c r="F866" s="55"/>
      <c r="G866" s="55"/>
      <c r="H866" s="399"/>
      <c r="I866" s="55"/>
      <c r="J866" s="55"/>
      <c r="K866" s="55"/>
      <c r="L866" s="399"/>
      <c r="M866" s="399"/>
      <c r="N866" s="55"/>
      <c r="O866" s="55"/>
      <c r="P866" s="55"/>
      <c r="Q866" s="399"/>
      <c r="R866" s="399"/>
      <c r="S866" s="55"/>
      <c r="T866" s="55"/>
      <c r="U866" s="55"/>
      <c r="V866" s="399"/>
      <c r="W866" s="399"/>
      <c r="X866" s="55"/>
      <c r="Y866" s="55"/>
      <c r="Z866" s="55"/>
      <c r="AA866" s="399"/>
      <c r="AB866" s="399"/>
      <c r="AC866" s="55"/>
      <c r="AD866" s="55"/>
      <c r="AE866" s="55"/>
      <c r="AF866" s="55"/>
      <c r="AG866" s="55"/>
      <c r="AH866" s="55"/>
      <c r="AI866" s="55"/>
      <c r="AJ866" s="55"/>
      <c r="AK866" s="55"/>
    </row>
    <row r="867" spans="2:37" ht="15.75" customHeight="1">
      <c r="B867" s="55"/>
      <c r="C867" s="55"/>
      <c r="D867" s="55"/>
      <c r="E867" s="55"/>
      <c r="F867" s="55"/>
      <c r="G867" s="55"/>
      <c r="H867" s="399"/>
      <c r="I867" s="55"/>
      <c r="J867" s="55"/>
      <c r="K867" s="55"/>
      <c r="L867" s="399"/>
      <c r="M867" s="399"/>
      <c r="N867" s="55"/>
      <c r="O867" s="55"/>
      <c r="P867" s="55"/>
      <c r="Q867" s="399"/>
      <c r="R867" s="399"/>
      <c r="S867" s="55"/>
      <c r="T867" s="55"/>
      <c r="U867" s="55"/>
      <c r="V867" s="399"/>
      <c r="W867" s="399"/>
      <c r="X867" s="55"/>
      <c r="Y867" s="55"/>
      <c r="Z867" s="55"/>
      <c r="AA867" s="399"/>
      <c r="AB867" s="399"/>
      <c r="AC867" s="55"/>
      <c r="AD867" s="55"/>
      <c r="AE867" s="55"/>
      <c r="AF867" s="55"/>
      <c r="AG867" s="55"/>
      <c r="AH867" s="55"/>
      <c r="AI867" s="55"/>
      <c r="AJ867" s="55"/>
      <c r="AK867" s="55"/>
    </row>
    <row r="868" spans="2:37" ht="15.75" customHeight="1">
      <c r="B868" s="55"/>
      <c r="C868" s="55"/>
      <c r="D868" s="55"/>
      <c r="E868" s="55"/>
      <c r="F868" s="55"/>
      <c r="G868" s="55"/>
      <c r="H868" s="399"/>
      <c r="I868" s="55"/>
      <c r="J868" s="55"/>
      <c r="K868" s="55"/>
      <c r="L868" s="399"/>
      <c r="M868" s="399"/>
      <c r="N868" s="55"/>
      <c r="O868" s="55"/>
      <c r="P868" s="55"/>
      <c r="Q868" s="399"/>
      <c r="R868" s="399"/>
      <c r="S868" s="55"/>
      <c r="T868" s="55"/>
      <c r="U868" s="55"/>
      <c r="V868" s="399"/>
      <c r="W868" s="399"/>
      <c r="X868" s="55"/>
      <c r="Y868" s="55"/>
      <c r="Z868" s="55"/>
      <c r="AA868" s="399"/>
      <c r="AB868" s="399"/>
      <c r="AC868" s="55"/>
      <c r="AD868" s="55"/>
      <c r="AE868" s="55"/>
      <c r="AF868" s="55"/>
      <c r="AG868" s="55"/>
      <c r="AH868" s="55"/>
      <c r="AI868" s="55"/>
      <c r="AJ868" s="55"/>
      <c r="AK868" s="55"/>
    </row>
    <row r="869" spans="2:37" ht="15.75" customHeight="1">
      <c r="B869" s="55"/>
      <c r="C869" s="55"/>
      <c r="D869" s="55"/>
      <c r="E869" s="55"/>
      <c r="F869" s="55"/>
      <c r="G869" s="55"/>
      <c r="H869" s="399"/>
      <c r="I869" s="55"/>
      <c r="J869" s="55"/>
      <c r="K869" s="55"/>
      <c r="L869" s="399"/>
      <c r="M869" s="399"/>
      <c r="N869" s="55"/>
      <c r="O869" s="55"/>
      <c r="P869" s="55"/>
      <c r="Q869" s="399"/>
      <c r="R869" s="399"/>
      <c r="S869" s="55"/>
      <c r="T869" s="55"/>
      <c r="U869" s="55"/>
      <c r="V869" s="399"/>
      <c r="W869" s="399"/>
      <c r="X869" s="55"/>
      <c r="Y869" s="55"/>
      <c r="Z869" s="55"/>
      <c r="AA869" s="399"/>
      <c r="AB869" s="399"/>
      <c r="AC869" s="55"/>
      <c r="AD869" s="55"/>
      <c r="AE869" s="55"/>
      <c r="AF869" s="55"/>
      <c r="AG869" s="55"/>
      <c r="AH869" s="55"/>
      <c r="AI869" s="55"/>
      <c r="AJ869" s="55"/>
      <c r="AK869" s="55"/>
    </row>
    <row r="870" spans="2:37" ht="15.75" customHeight="1">
      <c r="B870" s="55"/>
      <c r="C870" s="55"/>
      <c r="D870" s="55"/>
      <c r="E870" s="55"/>
      <c r="F870" s="55"/>
      <c r="G870" s="55"/>
      <c r="H870" s="399"/>
      <c r="I870" s="55"/>
      <c r="J870" s="55"/>
      <c r="K870" s="55"/>
      <c r="L870" s="399"/>
      <c r="M870" s="399"/>
      <c r="N870" s="55"/>
      <c r="O870" s="55"/>
      <c r="P870" s="55"/>
      <c r="Q870" s="399"/>
      <c r="R870" s="399"/>
      <c r="S870" s="55"/>
      <c r="T870" s="55"/>
      <c r="U870" s="55"/>
      <c r="V870" s="399"/>
      <c r="W870" s="399"/>
      <c r="X870" s="55"/>
      <c r="Y870" s="55"/>
      <c r="Z870" s="55"/>
      <c r="AA870" s="399"/>
      <c r="AB870" s="399"/>
      <c r="AC870" s="55"/>
      <c r="AD870" s="55"/>
      <c r="AE870" s="55"/>
      <c r="AF870" s="55"/>
      <c r="AG870" s="55"/>
      <c r="AH870" s="55"/>
      <c r="AI870" s="55"/>
      <c r="AJ870" s="55"/>
      <c r="AK870" s="55"/>
    </row>
    <row r="871" spans="2:37" ht="15.75" customHeight="1">
      <c r="B871" s="55"/>
      <c r="C871" s="55"/>
      <c r="D871" s="55"/>
      <c r="E871" s="55"/>
      <c r="F871" s="55"/>
      <c r="G871" s="55"/>
      <c r="H871" s="399"/>
      <c r="I871" s="55"/>
      <c r="J871" s="55"/>
      <c r="K871" s="55"/>
      <c r="L871" s="399"/>
      <c r="M871" s="399"/>
      <c r="N871" s="55"/>
      <c r="O871" s="55"/>
      <c r="P871" s="55"/>
      <c r="Q871" s="399"/>
      <c r="R871" s="399"/>
      <c r="S871" s="55"/>
      <c r="T871" s="55"/>
      <c r="U871" s="55"/>
      <c r="V871" s="399"/>
      <c r="W871" s="399"/>
      <c r="X871" s="55"/>
      <c r="Y871" s="55"/>
      <c r="Z871" s="55"/>
      <c r="AA871" s="399"/>
      <c r="AB871" s="399"/>
      <c r="AC871" s="55"/>
      <c r="AD871" s="55"/>
      <c r="AE871" s="55"/>
      <c r="AF871" s="55"/>
      <c r="AG871" s="55"/>
      <c r="AH871" s="55"/>
      <c r="AI871" s="55"/>
      <c r="AJ871" s="55"/>
      <c r="AK871" s="55"/>
    </row>
    <row r="872" spans="2:37" ht="15.75" customHeight="1">
      <c r="B872" s="55"/>
      <c r="C872" s="55"/>
      <c r="D872" s="55"/>
      <c r="E872" s="55"/>
      <c r="F872" s="55"/>
      <c r="G872" s="55"/>
      <c r="H872" s="399"/>
      <c r="I872" s="55"/>
      <c r="J872" s="55"/>
      <c r="K872" s="55"/>
      <c r="L872" s="399"/>
      <c r="M872" s="399"/>
      <c r="N872" s="55"/>
      <c r="O872" s="55"/>
      <c r="P872" s="55"/>
      <c r="Q872" s="399"/>
      <c r="R872" s="399"/>
      <c r="S872" s="55"/>
      <c r="T872" s="55"/>
      <c r="U872" s="55"/>
      <c r="V872" s="399"/>
      <c r="W872" s="399"/>
      <c r="X872" s="55"/>
      <c r="Y872" s="55"/>
      <c r="Z872" s="55"/>
      <c r="AA872" s="399"/>
      <c r="AB872" s="399"/>
      <c r="AC872" s="55"/>
      <c r="AD872" s="55"/>
      <c r="AE872" s="55"/>
      <c r="AF872" s="55"/>
      <c r="AG872" s="55"/>
      <c r="AH872" s="55"/>
      <c r="AI872" s="55"/>
      <c r="AJ872" s="55"/>
      <c r="AK872" s="55"/>
    </row>
    <row r="873" spans="2:37" ht="15.75" customHeight="1">
      <c r="B873" s="55"/>
      <c r="C873" s="55"/>
      <c r="D873" s="55"/>
      <c r="E873" s="55"/>
      <c r="F873" s="55"/>
      <c r="G873" s="55"/>
      <c r="H873" s="399"/>
      <c r="I873" s="55"/>
      <c r="J873" s="55"/>
      <c r="K873" s="55"/>
      <c r="L873" s="399"/>
      <c r="M873" s="399"/>
      <c r="N873" s="55"/>
      <c r="O873" s="55"/>
      <c r="P873" s="55"/>
      <c r="Q873" s="399"/>
      <c r="R873" s="399"/>
      <c r="S873" s="55"/>
      <c r="T873" s="55"/>
      <c r="U873" s="55"/>
      <c r="V873" s="399"/>
      <c r="W873" s="399"/>
      <c r="X873" s="55"/>
      <c r="Y873" s="55"/>
      <c r="Z873" s="55"/>
      <c r="AA873" s="399"/>
      <c r="AB873" s="399"/>
      <c r="AC873" s="55"/>
      <c r="AD873" s="55"/>
      <c r="AE873" s="55"/>
      <c r="AF873" s="55"/>
      <c r="AG873" s="55"/>
      <c r="AH873" s="55"/>
      <c r="AI873" s="55"/>
      <c r="AJ873" s="55"/>
      <c r="AK873" s="55"/>
    </row>
    <row r="874" spans="2:37" ht="15.75" customHeight="1">
      <c r="B874" s="55"/>
      <c r="C874" s="55"/>
      <c r="D874" s="55"/>
      <c r="E874" s="55"/>
      <c r="F874" s="55"/>
      <c r="G874" s="55"/>
      <c r="H874" s="399"/>
      <c r="I874" s="55"/>
      <c r="J874" s="55"/>
      <c r="K874" s="55"/>
      <c r="L874" s="399"/>
      <c r="M874" s="399"/>
      <c r="N874" s="55"/>
      <c r="O874" s="55"/>
      <c r="P874" s="55"/>
      <c r="Q874" s="399"/>
      <c r="R874" s="399"/>
      <c r="S874" s="55"/>
      <c r="T874" s="55"/>
      <c r="U874" s="55"/>
      <c r="V874" s="399"/>
      <c r="W874" s="399"/>
      <c r="X874" s="55"/>
      <c r="Y874" s="55"/>
      <c r="Z874" s="55"/>
      <c r="AA874" s="399"/>
      <c r="AB874" s="399"/>
      <c r="AC874" s="55"/>
      <c r="AD874" s="55"/>
      <c r="AE874" s="55"/>
      <c r="AF874" s="55"/>
      <c r="AG874" s="55"/>
      <c r="AH874" s="55"/>
      <c r="AI874" s="55"/>
      <c r="AJ874" s="55"/>
      <c r="AK874" s="55"/>
    </row>
    <row r="875" spans="2:37" ht="15.75" customHeight="1">
      <c r="B875" s="55"/>
      <c r="C875" s="55"/>
      <c r="D875" s="55"/>
      <c r="E875" s="55"/>
      <c r="F875" s="55"/>
      <c r="G875" s="55"/>
      <c r="H875" s="399"/>
      <c r="I875" s="55"/>
      <c r="J875" s="55"/>
      <c r="K875" s="55"/>
      <c r="L875" s="399"/>
      <c r="M875" s="399"/>
      <c r="N875" s="55"/>
      <c r="O875" s="55"/>
      <c r="P875" s="55"/>
      <c r="Q875" s="399"/>
      <c r="R875" s="399"/>
      <c r="S875" s="55"/>
      <c r="T875" s="55"/>
      <c r="U875" s="55"/>
      <c r="V875" s="399"/>
      <c r="W875" s="399"/>
      <c r="X875" s="55"/>
      <c r="Y875" s="55"/>
      <c r="Z875" s="55"/>
      <c r="AA875" s="399"/>
      <c r="AB875" s="399"/>
      <c r="AC875" s="55"/>
      <c r="AD875" s="55"/>
      <c r="AE875" s="55"/>
      <c r="AF875" s="55"/>
      <c r="AG875" s="55"/>
      <c r="AH875" s="55"/>
      <c r="AI875" s="55"/>
      <c r="AJ875" s="55"/>
      <c r="AK875" s="55"/>
    </row>
    <row r="876" spans="2:37" ht="15.75" customHeight="1">
      <c r="B876" s="55"/>
      <c r="C876" s="55"/>
      <c r="D876" s="55"/>
      <c r="E876" s="55"/>
      <c r="F876" s="55"/>
      <c r="G876" s="55"/>
      <c r="H876" s="399"/>
      <c r="I876" s="55"/>
      <c r="J876" s="55"/>
      <c r="K876" s="55"/>
      <c r="L876" s="399"/>
      <c r="M876" s="399"/>
      <c r="N876" s="55"/>
      <c r="O876" s="55"/>
      <c r="P876" s="55"/>
      <c r="Q876" s="399"/>
      <c r="R876" s="399"/>
      <c r="S876" s="55"/>
      <c r="T876" s="55"/>
      <c r="U876" s="55"/>
      <c r="V876" s="399"/>
      <c r="W876" s="399"/>
      <c r="X876" s="55"/>
      <c r="Y876" s="55"/>
      <c r="Z876" s="55"/>
      <c r="AA876" s="399"/>
      <c r="AB876" s="399"/>
      <c r="AC876" s="55"/>
      <c r="AD876" s="55"/>
      <c r="AE876" s="55"/>
      <c r="AF876" s="55"/>
      <c r="AG876" s="55"/>
      <c r="AH876" s="55"/>
      <c r="AI876" s="55"/>
      <c r="AJ876" s="55"/>
      <c r="AK876" s="55"/>
    </row>
    <row r="877" spans="2:37" ht="15.75" customHeight="1">
      <c r="B877" s="55"/>
      <c r="C877" s="55"/>
      <c r="D877" s="55"/>
      <c r="E877" s="55"/>
      <c r="F877" s="55"/>
      <c r="G877" s="55"/>
      <c r="H877" s="399"/>
      <c r="I877" s="55"/>
      <c r="J877" s="55"/>
      <c r="K877" s="55"/>
      <c r="L877" s="399"/>
      <c r="M877" s="399"/>
      <c r="N877" s="55"/>
      <c r="O877" s="55"/>
      <c r="P877" s="55"/>
      <c r="Q877" s="399"/>
      <c r="R877" s="399"/>
      <c r="S877" s="55"/>
      <c r="T877" s="55"/>
      <c r="U877" s="55"/>
      <c r="V877" s="399"/>
      <c r="W877" s="399"/>
      <c r="X877" s="55"/>
      <c r="Y877" s="55"/>
      <c r="Z877" s="55"/>
      <c r="AA877" s="399"/>
      <c r="AB877" s="399"/>
      <c r="AC877" s="55"/>
      <c r="AD877" s="55"/>
      <c r="AE877" s="55"/>
      <c r="AF877" s="55"/>
      <c r="AG877" s="55"/>
      <c r="AH877" s="55"/>
      <c r="AI877" s="55"/>
      <c r="AJ877" s="55"/>
      <c r="AK877" s="55"/>
    </row>
    <row r="878" spans="2:37" ht="15.75" customHeight="1">
      <c r="B878" s="55"/>
      <c r="C878" s="55"/>
      <c r="D878" s="55"/>
      <c r="E878" s="55"/>
      <c r="F878" s="55"/>
      <c r="G878" s="55"/>
      <c r="H878" s="399"/>
      <c r="I878" s="55"/>
      <c r="J878" s="55"/>
      <c r="K878" s="55"/>
      <c r="L878" s="399"/>
      <c r="M878" s="399"/>
      <c r="N878" s="55"/>
      <c r="O878" s="55"/>
      <c r="P878" s="55"/>
      <c r="Q878" s="399"/>
      <c r="R878" s="399"/>
      <c r="S878" s="55"/>
      <c r="T878" s="55"/>
      <c r="U878" s="55"/>
      <c r="V878" s="399"/>
      <c r="W878" s="399"/>
      <c r="X878" s="55"/>
      <c r="Y878" s="55"/>
      <c r="Z878" s="55"/>
      <c r="AA878" s="399"/>
      <c r="AB878" s="399"/>
      <c r="AC878" s="55"/>
      <c r="AD878" s="55"/>
      <c r="AE878" s="55"/>
      <c r="AF878" s="55"/>
      <c r="AG878" s="55"/>
      <c r="AH878" s="55"/>
      <c r="AI878" s="55"/>
      <c r="AJ878" s="55"/>
      <c r="AK878" s="55"/>
    </row>
    <row r="879" spans="2:37" ht="15.75" customHeight="1">
      <c r="B879" s="55"/>
      <c r="C879" s="55"/>
      <c r="D879" s="55"/>
      <c r="E879" s="55"/>
      <c r="F879" s="55"/>
      <c r="G879" s="55"/>
      <c r="H879" s="399"/>
      <c r="I879" s="55"/>
      <c r="J879" s="55"/>
      <c r="K879" s="55"/>
      <c r="L879" s="399"/>
      <c r="M879" s="399"/>
      <c r="N879" s="55"/>
      <c r="O879" s="55"/>
      <c r="P879" s="55"/>
      <c r="Q879" s="399"/>
      <c r="R879" s="399"/>
      <c r="S879" s="55"/>
      <c r="T879" s="55"/>
      <c r="U879" s="55"/>
      <c r="V879" s="399"/>
      <c r="W879" s="399"/>
      <c r="X879" s="55"/>
      <c r="Y879" s="55"/>
      <c r="Z879" s="55"/>
      <c r="AA879" s="399"/>
      <c r="AB879" s="399"/>
      <c r="AC879" s="55"/>
      <c r="AD879" s="55"/>
      <c r="AE879" s="55"/>
      <c r="AF879" s="55"/>
      <c r="AG879" s="55"/>
      <c r="AH879" s="55"/>
      <c r="AI879" s="55"/>
      <c r="AJ879" s="55"/>
      <c r="AK879" s="55"/>
    </row>
    <row r="880" spans="2:37" ht="15.75" customHeight="1">
      <c r="B880" s="55"/>
      <c r="C880" s="55"/>
      <c r="D880" s="55"/>
      <c r="E880" s="55"/>
      <c r="F880" s="55"/>
      <c r="G880" s="55"/>
      <c r="H880" s="399"/>
      <c r="I880" s="55"/>
      <c r="J880" s="55"/>
      <c r="K880" s="55"/>
      <c r="L880" s="399"/>
      <c r="M880" s="399"/>
      <c r="N880" s="55"/>
      <c r="O880" s="55"/>
      <c r="P880" s="55"/>
      <c r="Q880" s="399"/>
      <c r="R880" s="399"/>
      <c r="S880" s="55"/>
      <c r="T880" s="55"/>
      <c r="U880" s="55"/>
      <c r="V880" s="399"/>
      <c r="W880" s="399"/>
      <c r="X880" s="55"/>
      <c r="Y880" s="55"/>
      <c r="Z880" s="55"/>
      <c r="AA880" s="399"/>
      <c r="AB880" s="399"/>
      <c r="AC880" s="55"/>
      <c r="AD880" s="55"/>
      <c r="AE880" s="55"/>
      <c r="AF880" s="55"/>
      <c r="AG880" s="55"/>
      <c r="AH880" s="55"/>
      <c r="AI880" s="55"/>
      <c r="AJ880" s="55"/>
      <c r="AK880" s="55"/>
    </row>
    <row r="881" spans="2:37" ht="15.75" customHeight="1">
      <c r="B881" s="55"/>
      <c r="C881" s="55"/>
      <c r="D881" s="55"/>
      <c r="E881" s="55"/>
      <c r="F881" s="55"/>
      <c r="G881" s="55"/>
      <c r="H881" s="399"/>
      <c r="I881" s="55"/>
      <c r="J881" s="55"/>
      <c r="K881" s="55"/>
      <c r="L881" s="399"/>
      <c r="M881" s="399"/>
      <c r="N881" s="55"/>
      <c r="O881" s="55"/>
      <c r="P881" s="55"/>
      <c r="Q881" s="399"/>
      <c r="R881" s="399"/>
      <c r="S881" s="55"/>
      <c r="T881" s="55"/>
      <c r="U881" s="55"/>
      <c r="V881" s="399"/>
      <c r="W881" s="399"/>
      <c r="X881" s="55"/>
      <c r="Y881" s="55"/>
      <c r="Z881" s="55"/>
      <c r="AA881" s="399"/>
      <c r="AB881" s="399"/>
      <c r="AC881" s="55"/>
      <c r="AD881" s="55"/>
      <c r="AE881" s="55"/>
      <c r="AF881" s="55"/>
      <c r="AG881" s="55"/>
      <c r="AH881" s="55"/>
      <c r="AI881" s="55"/>
      <c r="AJ881" s="55"/>
      <c r="AK881" s="55"/>
    </row>
    <row r="882" spans="2:37" ht="15.75" customHeight="1">
      <c r="B882" s="55"/>
      <c r="C882" s="55"/>
      <c r="D882" s="55"/>
      <c r="E882" s="55"/>
      <c r="F882" s="55"/>
      <c r="G882" s="55"/>
      <c r="H882" s="399"/>
      <c r="I882" s="55"/>
      <c r="J882" s="55"/>
      <c r="K882" s="55"/>
      <c r="L882" s="399"/>
      <c r="M882" s="399"/>
      <c r="N882" s="55"/>
      <c r="O882" s="55"/>
      <c r="P882" s="55"/>
      <c r="Q882" s="399"/>
      <c r="R882" s="399"/>
      <c r="S882" s="55"/>
      <c r="T882" s="55"/>
      <c r="U882" s="55"/>
      <c r="V882" s="399"/>
      <c r="W882" s="399"/>
      <c r="X882" s="55"/>
      <c r="Y882" s="55"/>
      <c r="Z882" s="55"/>
      <c r="AA882" s="399"/>
      <c r="AB882" s="399"/>
      <c r="AC882" s="55"/>
      <c r="AD882" s="55"/>
      <c r="AE882" s="55"/>
      <c r="AF882" s="55"/>
      <c r="AG882" s="55"/>
      <c r="AH882" s="55"/>
      <c r="AI882" s="55"/>
      <c r="AJ882" s="55"/>
      <c r="AK882" s="55"/>
    </row>
    <row r="883" spans="2:37" ht="15.75" customHeight="1">
      <c r="B883" s="55"/>
      <c r="C883" s="55"/>
      <c r="D883" s="55"/>
      <c r="E883" s="55"/>
      <c r="F883" s="55"/>
      <c r="G883" s="55"/>
      <c r="H883" s="399"/>
      <c r="I883" s="55"/>
      <c r="J883" s="55"/>
      <c r="K883" s="55"/>
      <c r="L883" s="399"/>
      <c r="M883" s="399"/>
      <c r="N883" s="55"/>
      <c r="O883" s="55"/>
      <c r="P883" s="55"/>
      <c r="Q883" s="399"/>
      <c r="R883" s="399"/>
      <c r="S883" s="55"/>
      <c r="T883" s="55"/>
      <c r="U883" s="55"/>
      <c r="V883" s="399"/>
      <c r="W883" s="399"/>
      <c r="X883" s="55"/>
      <c r="Y883" s="55"/>
      <c r="Z883" s="55"/>
      <c r="AA883" s="399"/>
      <c r="AB883" s="399"/>
      <c r="AC883" s="55"/>
      <c r="AD883" s="55"/>
      <c r="AE883" s="55"/>
      <c r="AF883" s="55"/>
      <c r="AG883" s="55"/>
      <c r="AH883" s="55"/>
      <c r="AI883" s="55"/>
      <c r="AJ883" s="55"/>
      <c r="AK883" s="55"/>
    </row>
    <row r="884" spans="2:37" ht="15.75" customHeight="1">
      <c r="B884" s="55"/>
      <c r="C884" s="55"/>
      <c r="D884" s="55"/>
      <c r="E884" s="55"/>
      <c r="F884" s="55"/>
      <c r="G884" s="55"/>
      <c r="H884" s="399"/>
      <c r="I884" s="55"/>
      <c r="J884" s="55"/>
      <c r="K884" s="55"/>
      <c r="L884" s="399"/>
      <c r="M884" s="399"/>
      <c r="N884" s="55"/>
      <c r="O884" s="55"/>
      <c r="P884" s="55"/>
      <c r="Q884" s="399"/>
      <c r="R884" s="399"/>
      <c r="S884" s="55"/>
      <c r="T884" s="55"/>
      <c r="U884" s="55"/>
      <c r="V884" s="399"/>
      <c r="W884" s="399"/>
      <c r="X884" s="55"/>
      <c r="Y884" s="55"/>
      <c r="Z884" s="55"/>
      <c r="AA884" s="399"/>
      <c r="AB884" s="399"/>
      <c r="AC884" s="55"/>
      <c r="AD884" s="55"/>
      <c r="AE884" s="55"/>
      <c r="AF884" s="55"/>
      <c r="AG884" s="55"/>
      <c r="AH884" s="55"/>
      <c r="AI884" s="55"/>
      <c r="AJ884" s="55"/>
      <c r="AK884" s="55"/>
    </row>
    <row r="885" spans="2:37" ht="15.75" customHeight="1">
      <c r="B885" s="55"/>
      <c r="C885" s="55"/>
      <c r="D885" s="55"/>
      <c r="E885" s="55"/>
      <c r="F885" s="55"/>
      <c r="G885" s="55"/>
      <c r="H885" s="399"/>
      <c r="I885" s="55"/>
      <c r="J885" s="55"/>
      <c r="K885" s="55"/>
      <c r="L885" s="399"/>
      <c r="M885" s="399"/>
      <c r="N885" s="55"/>
      <c r="O885" s="55"/>
      <c r="P885" s="55"/>
      <c r="Q885" s="399"/>
      <c r="R885" s="399"/>
      <c r="S885" s="55"/>
      <c r="T885" s="55"/>
      <c r="U885" s="55"/>
      <c r="V885" s="399"/>
      <c r="W885" s="399"/>
      <c r="X885" s="55"/>
      <c r="Y885" s="55"/>
      <c r="Z885" s="55"/>
      <c r="AA885" s="399"/>
      <c r="AB885" s="399"/>
      <c r="AC885" s="55"/>
      <c r="AD885" s="55"/>
      <c r="AE885" s="55"/>
      <c r="AF885" s="55"/>
      <c r="AG885" s="55"/>
      <c r="AH885" s="55"/>
      <c r="AI885" s="55"/>
      <c r="AJ885" s="55"/>
      <c r="AK885" s="55"/>
    </row>
    <row r="886" spans="2:37" ht="15.75" customHeight="1">
      <c r="B886" s="55"/>
      <c r="C886" s="55"/>
      <c r="D886" s="55"/>
      <c r="E886" s="55"/>
      <c r="F886" s="55"/>
      <c r="G886" s="55"/>
      <c r="H886" s="399"/>
      <c r="I886" s="55"/>
      <c r="J886" s="55"/>
      <c r="K886" s="55"/>
      <c r="L886" s="399"/>
      <c r="M886" s="399"/>
      <c r="N886" s="55"/>
      <c r="O886" s="55"/>
      <c r="P886" s="55"/>
      <c r="Q886" s="399"/>
      <c r="R886" s="399"/>
      <c r="S886" s="55"/>
      <c r="T886" s="55"/>
      <c r="U886" s="55"/>
      <c r="V886" s="399"/>
      <c r="W886" s="399"/>
      <c r="X886" s="55"/>
      <c r="Y886" s="55"/>
      <c r="Z886" s="55"/>
      <c r="AA886" s="399"/>
      <c r="AB886" s="399"/>
      <c r="AC886" s="55"/>
      <c r="AD886" s="55"/>
      <c r="AE886" s="55"/>
      <c r="AF886" s="55"/>
      <c r="AG886" s="55"/>
      <c r="AH886" s="55"/>
      <c r="AI886" s="55"/>
      <c r="AJ886" s="55"/>
      <c r="AK886" s="55"/>
    </row>
    <row r="887" spans="2:37" ht="15.75" customHeight="1">
      <c r="B887" s="55"/>
      <c r="C887" s="55"/>
      <c r="D887" s="55"/>
      <c r="E887" s="55"/>
      <c r="F887" s="55"/>
      <c r="G887" s="55"/>
      <c r="H887" s="399"/>
      <c r="I887" s="55"/>
      <c r="J887" s="55"/>
      <c r="K887" s="55"/>
      <c r="L887" s="399"/>
      <c r="M887" s="399"/>
      <c r="N887" s="55"/>
      <c r="O887" s="55"/>
      <c r="P887" s="55"/>
      <c r="Q887" s="399"/>
      <c r="R887" s="399"/>
      <c r="S887" s="55"/>
      <c r="T887" s="55"/>
      <c r="U887" s="55"/>
      <c r="V887" s="399"/>
      <c r="W887" s="399"/>
      <c r="X887" s="55"/>
      <c r="Y887" s="55"/>
      <c r="Z887" s="55"/>
      <c r="AA887" s="399"/>
      <c r="AB887" s="399"/>
      <c r="AC887" s="55"/>
      <c r="AD887" s="55"/>
      <c r="AE887" s="55"/>
      <c r="AF887" s="55"/>
      <c r="AG887" s="55"/>
      <c r="AH887" s="55"/>
      <c r="AI887" s="55"/>
      <c r="AJ887" s="55"/>
      <c r="AK887" s="55"/>
    </row>
    <row r="888" spans="2:37" ht="15.75" customHeight="1">
      <c r="B888" s="55"/>
      <c r="C888" s="55"/>
      <c r="D888" s="55"/>
      <c r="E888" s="55"/>
      <c r="F888" s="55"/>
      <c r="G888" s="55"/>
      <c r="H888" s="399"/>
      <c r="I888" s="55"/>
      <c r="J888" s="55"/>
      <c r="K888" s="55"/>
      <c r="L888" s="399"/>
      <c r="M888" s="399"/>
      <c r="N888" s="55"/>
      <c r="O888" s="55"/>
      <c r="P888" s="55"/>
      <c r="Q888" s="399"/>
      <c r="R888" s="399"/>
      <c r="S888" s="55"/>
      <c r="T888" s="55"/>
      <c r="U888" s="55"/>
      <c r="V888" s="399"/>
      <c r="W888" s="399"/>
      <c r="X888" s="55"/>
      <c r="Y888" s="55"/>
      <c r="Z888" s="55"/>
      <c r="AA888" s="399"/>
      <c r="AB888" s="399"/>
      <c r="AC888" s="55"/>
      <c r="AD888" s="55"/>
      <c r="AE888" s="55"/>
      <c r="AF888" s="55"/>
      <c r="AG888" s="55"/>
      <c r="AH888" s="55"/>
      <c r="AI888" s="55"/>
      <c r="AJ888" s="55"/>
      <c r="AK888" s="55"/>
    </row>
    <row r="889" spans="2:37" ht="15.75" customHeight="1">
      <c r="B889" s="55"/>
      <c r="C889" s="55"/>
      <c r="D889" s="55"/>
      <c r="E889" s="55"/>
      <c r="F889" s="55"/>
      <c r="G889" s="55"/>
      <c r="H889" s="399"/>
      <c r="I889" s="55"/>
      <c r="J889" s="55"/>
      <c r="K889" s="55"/>
      <c r="L889" s="399"/>
      <c r="M889" s="399"/>
      <c r="N889" s="55"/>
      <c r="O889" s="55"/>
      <c r="P889" s="55"/>
      <c r="Q889" s="399"/>
      <c r="R889" s="399"/>
      <c r="S889" s="55"/>
      <c r="T889" s="55"/>
      <c r="U889" s="55"/>
      <c r="V889" s="399"/>
      <c r="W889" s="399"/>
      <c r="X889" s="55"/>
      <c r="Y889" s="55"/>
      <c r="Z889" s="55"/>
      <c r="AA889" s="399"/>
      <c r="AB889" s="399"/>
      <c r="AC889" s="55"/>
      <c r="AD889" s="55"/>
      <c r="AE889" s="55"/>
      <c r="AF889" s="55"/>
      <c r="AG889" s="55"/>
      <c r="AH889" s="55"/>
      <c r="AI889" s="55"/>
      <c r="AJ889" s="55"/>
      <c r="AK889" s="55"/>
    </row>
    <row r="890" spans="2:37" ht="15.75" customHeight="1">
      <c r="B890" s="55"/>
      <c r="C890" s="55"/>
      <c r="D890" s="55"/>
      <c r="E890" s="55"/>
      <c r="F890" s="55"/>
      <c r="G890" s="55"/>
      <c r="H890" s="399"/>
      <c r="I890" s="55"/>
      <c r="J890" s="55"/>
      <c r="K890" s="55"/>
      <c r="L890" s="399"/>
      <c r="M890" s="399"/>
      <c r="N890" s="55"/>
      <c r="O890" s="55"/>
      <c r="P890" s="55"/>
      <c r="Q890" s="399"/>
      <c r="R890" s="399"/>
      <c r="S890" s="55"/>
      <c r="T890" s="55"/>
      <c r="U890" s="55"/>
      <c r="V890" s="399"/>
      <c r="W890" s="399"/>
      <c r="X890" s="55"/>
      <c r="Y890" s="55"/>
      <c r="Z890" s="55"/>
      <c r="AA890" s="399"/>
      <c r="AB890" s="399"/>
      <c r="AC890" s="55"/>
      <c r="AD890" s="55"/>
      <c r="AE890" s="55"/>
      <c r="AF890" s="55"/>
      <c r="AG890" s="55"/>
      <c r="AH890" s="55"/>
      <c r="AI890" s="55"/>
      <c r="AJ890" s="55"/>
      <c r="AK890" s="55"/>
    </row>
    <row r="891" spans="2:37" ht="15.75" customHeight="1">
      <c r="B891" s="55"/>
      <c r="C891" s="55"/>
      <c r="D891" s="55"/>
      <c r="E891" s="55"/>
      <c r="F891" s="55"/>
      <c r="G891" s="55"/>
      <c r="H891" s="399"/>
      <c r="I891" s="55"/>
      <c r="J891" s="55"/>
      <c r="K891" s="55"/>
      <c r="L891" s="399"/>
      <c r="M891" s="399"/>
      <c r="N891" s="55"/>
      <c r="O891" s="55"/>
      <c r="P891" s="55"/>
      <c r="Q891" s="399"/>
      <c r="R891" s="399"/>
      <c r="S891" s="55"/>
      <c r="T891" s="55"/>
      <c r="U891" s="55"/>
      <c r="V891" s="399"/>
      <c r="W891" s="399"/>
      <c r="X891" s="55"/>
      <c r="Y891" s="55"/>
      <c r="Z891" s="55"/>
      <c r="AA891" s="399"/>
      <c r="AB891" s="399"/>
      <c r="AC891" s="55"/>
      <c r="AD891" s="55"/>
      <c r="AE891" s="55"/>
      <c r="AF891" s="55"/>
      <c r="AG891" s="55"/>
      <c r="AH891" s="55"/>
      <c r="AI891" s="55"/>
      <c r="AJ891" s="55"/>
      <c r="AK891" s="55"/>
    </row>
    <row r="892" spans="2:37" ht="15.75" customHeight="1">
      <c r="B892" s="55"/>
      <c r="C892" s="55"/>
      <c r="D892" s="55"/>
      <c r="E892" s="55"/>
      <c r="F892" s="55"/>
      <c r="G892" s="55"/>
      <c r="H892" s="399"/>
      <c r="I892" s="55"/>
      <c r="J892" s="55"/>
      <c r="K892" s="55"/>
      <c r="L892" s="399"/>
      <c r="M892" s="399"/>
      <c r="N892" s="55"/>
      <c r="O892" s="55"/>
      <c r="P892" s="55"/>
      <c r="Q892" s="399"/>
      <c r="R892" s="399"/>
      <c r="S892" s="55"/>
      <c r="T892" s="55"/>
      <c r="U892" s="55"/>
      <c r="V892" s="399"/>
      <c r="W892" s="399"/>
      <c r="X892" s="55"/>
      <c r="Y892" s="55"/>
      <c r="Z892" s="55"/>
      <c r="AA892" s="399"/>
      <c r="AB892" s="399"/>
      <c r="AC892" s="55"/>
      <c r="AD892" s="55"/>
      <c r="AE892" s="55"/>
      <c r="AF892" s="55"/>
      <c r="AG892" s="55"/>
      <c r="AH892" s="55"/>
      <c r="AI892" s="55"/>
      <c r="AJ892" s="55"/>
      <c r="AK892" s="55"/>
    </row>
    <row r="893" spans="2:37" ht="15.75" customHeight="1">
      <c r="B893" s="55"/>
      <c r="C893" s="55"/>
      <c r="D893" s="55"/>
      <c r="E893" s="55"/>
      <c r="F893" s="55"/>
      <c r="G893" s="55"/>
      <c r="H893" s="399"/>
      <c r="I893" s="55"/>
      <c r="J893" s="55"/>
      <c r="K893" s="55"/>
      <c r="L893" s="399"/>
      <c r="M893" s="399"/>
      <c r="N893" s="55"/>
      <c r="O893" s="55"/>
      <c r="P893" s="55"/>
      <c r="Q893" s="399"/>
      <c r="R893" s="399"/>
      <c r="S893" s="55"/>
      <c r="T893" s="55"/>
      <c r="U893" s="55"/>
      <c r="V893" s="399"/>
      <c r="W893" s="399"/>
      <c r="X893" s="55"/>
      <c r="Y893" s="55"/>
      <c r="Z893" s="55"/>
      <c r="AA893" s="399"/>
      <c r="AB893" s="399"/>
      <c r="AC893" s="55"/>
      <c r="AD893" s="55"/>
      <c r="AE893" s="55"/>
      <c r="AF893" s="55"/>
      <c r="AG893" s="55"/>
      <c r="AH893" s="55"/>
      <c r="AI893" s="55"/>
      <c r="AJ893" s="55"/>
      <c r="AK893" s="55"/>
    </row>
    <row r="894" spans="2:37" ht="15.75" customHeight="1">
      <c r="B894" s="55"/>
      <c r="C894" s="55"/>
      <c r="D894" s="55"/>
      <c r="E894" s="55"/>
      <c r="F894" s="55"/>
      <c r="G894" s="55"/>
      <c r="H894" s="399"/>
      <c r="I894" s="55"/>
      <c r="J894" s="55"/>
      <c r="K894" s="55"/>
      <c r="L894" s="399"/>
      <c r="M894" s="399"/>
      <c r="N894" s="55"/>
      <c r="O894" s="55"/>
      <c r="P894" s="55"/>
      <c r="Q894" s="399"/>
      <c r="R894" s="399"/>
      <c r="S894" s="55"/>
      <c r="T894" s="55"/>
      <c r="U894" s="55"/>
      <c r="V894" s="399"/>
      <c r="W894" s="399"/>
      <c r="X894" s="55"/>
      <c r="Y894" s="55"/>
      <c r="Z894" s="55"/>
      <c r="AA894" s="399"/>
      <c r="AB894" s="399"/>
      <c r="AC894" s="55"/>
      <c r="AD894" s="55"/>
      <c r="AE894" s="55"/>
      <c r="AF894" s="55"/>
      <c r="AG894" s="55"/>
      <c r="AH894" s="55"/>
      <c r="AI894" s="55"/>
      <c r="AJ894" s="55"/>
      <c r="AK894" s="55"/>
    </row>
    <row r="895" spans="2:37" ht="15.75" customHeight="1">
      <c r="B895" s="55"/>
      <c r="C895" s="55"/>
      <c r="D895" s="55"/>
      <c r="E895" s="55"/>
      <c r="F895" s="55"/>
      <c r="G895" s="55"/>
      <c r="H895" s="399"/>
      <c r="I895" s="55"/>
      <c r="J895" s="55"/>
      <c r="K895" s="55"/>
      <c r="L895" s="399"/>
      <c r="M895" s="399"/>
      <c r="N895" s="55"/>
      <c r="O895" s="55"/>
      <c r="P895" s="55"/>
      <c r="Q895" s="399"/>
      <c r="R895" s="399"/>
      <c r="S895" s="55"/>
      <c r="T895" s="55"/>
      <c r="U895" s="55"/>
      <c r="V895" s="399"/>
      <c r="W895" s="399"/>
      <c r="X895" s="55"/>
      <c r="Y895" s="55"/>
      <c r="Z895" s="55"/>
      <c r="AA895" s="399"/>
      <c r="AB895" s="399"/>
      <c r="AC895" s="55"/>
      <c r="AD895" s="55"/>
      <c r="AE895" s="55"/>
      <c r="AF895" s="55"/>
      <c r="AG895" s="55"/>
      <c r="AH895" s="55"/>
      <c r="AI895" s="55"/>
      <c r="AJ895" s="55"/>
      <c r="AK895" s="55"/>
    </row>
    <row r="896" spans="2:37" ht="15.75" customHeight="1">
      <c r="B896" s="55"/>
      <c r="C896" s="55"/>
      <c r="D896" s="55"/>
      <c r="E896" s="55"/>
      <c r="F896" s="55"/>
      <c r="G896" s="55"/>
      <c r="H896" s="399"/>
      <c r="I896" s="55"/>
      <c r="J896" s="55"/>
      <c r="K896" s="55"/>
      <c r="L896" s="399"/>
      <c r="M896" s="399"/>
      <c r="N896" s="55"/>
      <c r="O896" s="55"/>
      <c r="P896" s="55"/>
      <c r="Q896" s="399"/>
      <c r="R896" s="399"/>
      <c r="S896" s="55"/>
      <c r="T896" s="55"/>
      <c r="U896" s="55"/>
      <c r="V896" s="399"/>
      <c r="W896" s="399"/>
      <c r="X896" s="55"/>
      <c r="Y896" s="55"/>
      <c r="Z896" s="55"/>
      <c r="AA896" s="399"/>
      <c r="AB896" s="399"/>
      <c r="AC896" s="55"/>
      <c r="AD896" s="55"/>
      <c r="AE896" s="55"/>
      <c r="AF896" s="55"/>
      <c r="AG896" s="55"/>
      <c r="AH896" s="55"/>
      <c r="AI896" s="55"/>
      <c r="AJ896" s="55"/>
      <c r="AK896" s="55"/>
    </row>
    <row r="897" spans="2:37" ht="15.75" customHeight="1">
      <c r="B897" s="55"/>
      <c r="C897" s="55"/>
      <c r="D897" s="55"/>
      <c r="E897" s="55"/>
      <c r="F897" s="55"/>
      <c r="G897" s="55"/>
      <c r="H897" s="399"/>
      <c r="I897" s="55"/>
      <c r="J897" s="55"/>
      <c r="K897" s="55"/>
      <c r="L897" s="399"/>
      <c r="M897" s="399"/>
      <c r="N897" s="55"/>
      <c r="O897" s="55"/>
      <c r="P897" s="55"/>
      <c r="Q897" s="399"/>
      <c r="R897" s="399"/>
      <c r="S897" s="55"/>
      <c r="T897" s="55"/>
      <c r="U897" s="55"/>
      <c r="V897" s="399"/>
      <c r="W897" s="399"/>
      <c r="X897" s="55"/>
      <c r="Y897" s="55"/>
      <c r="Z897" s="55"/>
      <c r="AA897" s="399"/>
      <c r="AB897" s="399"/>
      <c r="AC897" s="55"/>
      <c r="AD897" s="55"/>
      <c r="AE897" s="55"/>
      <c r="AF897" s="55"/>
      <c r="AG897" s="55"/>
      <c r="AH897" s="55"/>
      <c r="AI897" s="55"/>
      <c r="AJ897" s="55"/>
      <c r="AK897" s="55"/>
    </row>
    <row r="898" spans="2:37" ht="15.75" customHeight="1">
      <c r="B898" s="55"/>
      <c r="C898" s="55"/>
      <c r="D898" s="55"/>
      <c r="E898" s="55"/>
      <c r="F898" s="55"/>
      <c r="G898" s="55"/>
      <c r="H898" s="399"/>
      <c r="I898" s="55"/>
      <c r="J898" s="55"/>
      <c r="K898" s="55"/>
      <c r="L898" s="399"/>
      <c r="M898" s="399"/>
      <c r="N898" s="55"/>
      <c r="O898" s="55"/>
      <c r="P898" s="55"/>
      <c r="Q898" s="399"/>
      <c r="R898" s="399"/>
      <c r="S898" s="55"/>
      <c r="T898" s="55"/>
      <c r="U898" s="55"/>
      <c r="V898" s="399"/>
      <c r="W898" s="399"/>
      <c r="X898" s="55"/>
      <c r="Y898" s="55"/>
      <c r="Z898" s="55"/>
      <c r="AA898" s="399"/>
      <c r="AB898" s="399"/>
      <c r="AC898" s="55"/>
      <c r="AD898" s="55"/>
      <c r="AE898" s="55"/>
      <c r="AF898" s="55"/>
      <c r="AG898" s="55"/>
      <c r="AH898" s="55"/>
      <c r="AI898" s="55"/>
      <c r="AJ898" s="55"/>
      <c r="AK898" s="55"/>
    </row>
    <row r="899" spans="2:37" ht="15.75" customHeight="1">
      <c r="B899" s="55"/>
      <c r="C899" s="55"/>
      <c r="D899" s="55"/>
      <c r="E899" s="55"/>
      <c r="F899" s="55"/>
      <c r="G899" s="55"/>
      <c r="H899" s="399"/>
      <c r="I899" s="55"/>
      <c r="J899" s="55"/>
      <c r="K899" s="55"/>
      <c r="L899" s="399"/>
      <c r="M899" s="399"/>
      <c r="N899" s="55"/>
      <c r="O899" s="55"/>
      <c r="P899" s="55"/>
      <c r="Q899" s="399"/>
      <c r="R899" s="399"/>
      <c r="S899" s="55"/>
      <c r="T899" s="55"/>
      <c r="U899" s="55"/>
      <c r="V899" s="399"/>
      <c r="W899" s="399"/>
      <c r="X899" s="55"/>
      <c r="Y899" s="55"/>
      <c r="Z899" s="55"/>
      <c r="AA899" s="399"/>
      <c r="AB899" s="399"/>
      <c r="AC899" s="55"/>
      <c r="AD899" s="55"/>
      <c r="AE899" s="55"/>
      <c r="AF899" s="55"/>
      <c r="AG899" s="55"/>
      <c r="AH899" s="55"/>
      <c r="AI899" s="55"/>
      <c r="AJ899" s="55"/>
      <c r="AK899" s="55"/>
    </row>
    <row r="900" spans="2:37" ht="15.75" customHeight="1">
      <c r="B900" s="55"/>
      <c r="C900" s="55"/>
      <c r="D900" s="55"/>
      <c r="E900" s="55"/>
      <c r="F900" s="55"/>
      <c r="G900" s="55"/>
      <c r="H900" s="399"/>
      <c r="I900" s="55"/>
      <c r="J900" s="55"/>
      <c r="K900" s="55"/>
      <c r="L900" s="399"/>
      <c r="M900" s="399"/>
      <c r="N900" s="55"/>
      <c r="O900" s="55"/>
      <c r="P900" s="55"/>
      <c r="Q900" s="399"/>
      <c r="R900" s="399"/>
      <c r="S900" s="55"/>
      <c r="T900" s="55"/>
      <c r="U900" s="55"/>
      <c r="V900" s="399"/>
      <c r="W900" s="399"/>
      <c r="X900" s="55"/>
      <c r="Y900" s="55"/>
      <c r="Z900" s="55"/>
      <c r="AA900" s="399"/>
      <c r="AB900" s="399"/>
      <c r="AC900" s="55"/>
      <c r="AD900" s="55"/>
      <c r="AE900" s="55"/>
      <c r="AF900" s="55"/>
      <c r="AG900" s="55"/>
      <c r="AH900" s="55"/>
      <c r="AI900" s="55"/>
      <c r="AJ900" s="55"/>
      <c r="AK900" s="55"/>
    </row>
    <row r="901" spans="2:37" ht="15.75" customHeight="1">
      <c r="B901" s="55"/>
      <c r="C901" s="55"/>
      <c r="D901" s="55"/>
      <c r="E901" s="55"/>
      <c r="F901" s="55"/>
      <c r="G901" s="55"/>
      <c r="H901" s="399"/>
      <c r="I901" s="55"/>
      <c r="J901" s="55"/>
      <c r="K901" s="55"/>
      <c r="L901" s="399"/>
      <c r="M901" s="399"/>
      <c r="N901" s="55"/>
      <c r="O901" s="55"/>
      <c r="P901" s="55"/>
      <c r="Q901" s="399"/>
      <c r="R901" s="399"/>
      <c r="S901" s="55"/>
      <c r="T901" s="55"/>
      <c r="U901" s="55"/>
      <c r="V901" s="399"/>
      <c r="W901" s="399"/>
      <c r="X901" s="55"/>
      <c r="Y901" s="55"/>
      <c r="Z901" s="55"/>
      <c r="AA901" s="399"/>
      <c r="AB901" s="399"/>
      <c r="AC901" s="55"/>
      <c r="AD901" s="55"/>
      <c r="AE901" s="55"/>
      <c r="AF901" s="55"/>
      <c r="AG901" s="55"/>
      <c r="AH901" s="55"/>
      <c r="AI901" s="55"/>
      <c r="AJ901" s="55"/>
      <c r="AK901" s="55"/>
    </row>
    <row r="902" spans="2:37" ht="15.75" customHeight="1">
      <c r="B902" s="55"/>
      <c r="C902" s="55"/>
      <c r="D902" s="55"/>
      <c r="E902" s="55"/>
      <c r="F902" s="55"/>
      <c r="G902" s="55"/>
      <c r="H902" s="399"/>
      <c r="I902" s="55"/>
      <c r="J902" s="55"/>
      <c r="K902" s="55"/>
      <c r="L902" s="399"/>
      <c r="M902" s="399"/>
      <c r="N902" s="55"/>
      <c r="O902" s="55"/>
      <c r="P902" s="55"/>
      <c r="Q902" s="399"/>
      <c r="R902" s="399"/>
      <c r="S902" s="55"/>
      <c r="T902" s="55"/>
      <c r="U902" s="55"/>
      <c r="V902" s="399"/>
      <c r="W902" s="399"/>
      <c r="X902" s="55"/>
      <c r="Y902" s="55"/>
      <c r="Z902" s="55"/>
      <c r="AA902" s="399"/>
      <c r="AB902" s="399"/>
      <c r="AC902" s="55"/>
      <c r="AD902" s="55"/>
      <c r="AE902" s="55"/>
      <c r="AF902" s="55"/>
      <c r="AG902" s="55"/>
      <c r="AH902" s="55"/>
      <c r="AI902" s="55"/>
      <c r="AJ902" s="55"/>
      <c r="AK902" s="55"/>
    </row>
    <row r="903" spans="2:37" ht="15.75" customHeight="1">
      <c r="B903" s="55"/>
      <c r="C903" s="55"/>
      <c r="D903" s="55"/>
      <c r="E903" s="55"/>
      <c r="F903" s="55"/>
      <c r="G903" s="55"/>
      <c r="H903" s="399"/>
      <c r="I903" s="55"/>
      <c r="J903" s="55"/>
      <c r="K903" s="55"/>
      <c r="L903" s="399"/>
      <c r="M903" s="399"/>
      <c r="N903" s="55"/>
      <c r="O903" s="55"/>
      <c r="P903" s="55"/>
      <c r="Q903" s="399"/>
      <c r="R903" s="399"/>
      <c r="S903" s="55"/>
      <c r="T903" s="55"/>
      <c r="U903" s="55"/>
      <c r="V903" s="399"/>
      <c r="W903" s="399"/>
      <c r="X903" s="55"/>
      <c r="Y903" s="55"/>
      <c r="Z903" s="55"/>
      <c r="AA903" s="399"/>
      <c r="AB903" s="399"/>
      <c r="AC903" s="55"/>
      <c r="AD903" s="55"/>
      <c r="AE903" s="55"/>
      <c r="AF903" s="55"/>
      <c r="AG903" s="55"/>
      <c r="AH903" s="55"/>
      <c r="AI903" s="55"/>
      <c r="AJ903" s="55"/>
      <c r="AK903" s="55"/>
    </row>
    <row r="904" spans="2:37" ht="15.75" customHeight="1">
      <c r="B904" s="55"/>
      <c r="C904" s="55"/>
      <c r="D904" s="55"/>
      <c r="E904" s="55"/>
      <c r="F904" s="55"/>
      <c r="G904" s="55"/>
      <c r="H904" s="399"/>
      <c r="I904" s="55"/>
      <c r="J904" s="55"/>
      <c r="K904" s="55"/>
      <c r="L904" s="399"/>
      <c r="M904" s="399"/>
      <c r="N904" s="55"/>
      <c r="O904" s="55"/>
      <c r="P904" s="55"/>
      <c r="Q904" s="399"/>
      <c r="R904" s="399"/>
      <c r="S904" s="55"/>
      <c r="T904" s="55"/>
      <c r="U904" s="55"/>
      <c r="V904" s="399"/>
      <c r="W904" s="399"/>
      <c r="X904" s="55"/>
      <c r="Y904" s="55"/>
      <c r="Z904" s="55"/>
      <c r="AA904" s="399"/>
      <c r="AB904" s="399"/>
      <c r="AC904" s="55"/>
      <c r="AD904" s="55"/>
      <c r="AE904" s="55"/>
      <c r="AF904" s="55"/>
      <c r="AG904" s="55"/>
      <c r="AH904" s="55"/>
      <c r="AI904" s="55"/>
      <c r="AJ904" s="55"/>
      <c r="AK904" s="55"/>
    </row>
    <row r="905" spans="2:37" ht="15.75" customHeight="1">
      <c r="B905" s="55"/>
      <c r="C905" s="55"/>
      <c r="D905" s="55"/>
      <c r="E905" s="55"/>
      <c r="F905" s="55"/>
      <c r="G905" s="55"/>
      <c r="H905" s="399"/>
      <c r="I905" s="55"/>
      <c r="J905" s="55"/>
      <c r="K905" s="55"/>
      <c r="L905" s="399"/>
      <c r="M905" s="399"/>
      <c r="N905" s="55"/>
      <c r="O905" s="55"/>
      <c r="P905" s="55"/>
      <c r="Q905" s="399"/>
      <c r="R905" s="399"/>
      <c r="S905" s="55"/>
      <c r="T905" s="55"/>
      <c r="U905" s="55"/>
      <c r="V905" s="399"/>
      <c r="W905" s="399"/>
      <c r="X905" s="55"/>
      <c r="Y905" s="55"/>
      <c r="Z905" s="55"/>
      <c r="AA905" s="399"/>
      <c r="AB905" s="399"/>
      <c r="AC905" s="55"/>
      <c r="AD905" s="55"/>
      <c r="AE905" s="55"/>
      <c r="AF905" s="55"/>
      <c r="AG905" s="55"/>
      <c r="AH905" s="55"/>
      <c r="AI905" s="55"/>
      <c r="AJ905" s="55"/>
      <c r="AK905" s="55"/>
    </row>
    <row r="906" spans="2:37" ht="15.75" customHeight="1">
      <c r="B906" s="55"/>
      <c r="C906" s="55"/>
      <c r="D906" s="55"/>
      <c r="E906" s="55"/>
      <c r="F906" s="55"/>
      <c r="G906" s="55"/>
      <c r="H906" s="399"/>
      <c r="I906" s="55"/>
      <c r="J906" s="55"/>
      <c r="K906" s="55"/>
      <c r="L906" s="399"/>
      <c r="M906" s="399"/>
      <c r="N906" s="55"/>
      <c r="O906" s="55"/>
      <c r="P906" s="55"/>
      <c r="Q906" s="399"/>
      <c r="R906" s="399"/>
      <c r="S906" s="55"/>
      <c r="T906" s="55"/>
      <c r="U906" s="55"/>
      <c r="V906" s="399"/>
      <c r="W906" s="399"/>
      <c r="X906" s="55"/>
      <c r="Y906" s="55"/>
      <c r="Z906" s="55"/>
      <c r="AA906" s="399"/>
      <c r="AB906" s="399"/>
      <c r="AC906" s="55"/>
      <c r="AD906" s="55"/>
      <c r="AE906" s="55"/>
      <c r="AF906" s="55"/>
      <c r="AG906" s="55"/>
      <c r="AH906" s="55"/>
      <c r="AI906" s="55"/>
      <c r="AJ906" s="55"/>
      <c r="AK906" s="55"/>
    </row>
    <row r="907" spans="2:37" ht="15.75" customHeight="1">
      <c r="B907" s="55"/>
      <c r="C907" s="55"/>
      <c r="D907" s="55"/>
      <c r="E907" s="55"/>
      <c r="F907" s="55"/>
      <c r="G907" s="55"/>
      <c r="H907" s="399"/>
      <c r="I907" s="55"/>
      <c r="J907" s="55"/>
      <c r="K907" s="55"/>
      <c r="L907" s="399"/>
      <c r="M907" s="399"/>
      <c r="N907" s="55"/>
      <c r="O907" s="55"/>
      <c r="P907" s="55"/>
      <c r="Q907" s="399"/>
      <c r="R907" s="399"/>
      <c r="S907" s="55"/>
      <c r="T907" s="55"/>
      <c r="U907" s="55"/>
      <c r="V907" s="399"/>
      <c r="W907" s="399"/>
      <c r="X907" s="55"/>
      <c r="Y907" s="55"/>
      <c r="Z907" s="55"/>
      <c r="AA907" s="399"/>
      <c r="AB907" s="399"/>
      <c r="AC907" s="55"/>
      <c r="AD907" s="55"/>
      <c r="AE907" s="55"/>
      <c r="AF907" s="55"/>
      <c r="AG907" s="55"/>
      <c r="AH907" s="55"/>
      <c r="AI907" s="55"/>
      <c r="AJ907" s="55"/>
      <c r="AK907" s="55"/>
    </row>
    <row r="908" spans="2:37" ht="15.75" customHeight="1">
      <c r="B908" s="55"/>
      <c r="C908" s="55"/>
      <c r="D908" s="55"/>
      <c r="E908" s="55"/>
      <c r="F908" s="55"/>
      <c r="G908" s="55"/>
      <c r="H908" s="399"/>
      <c r="I908" s="55"/>
      <c r="J908" s="55"/>
      <c r="K908" s="55"/>
      <c r="L908" s="399"/>
      <c r="M908" s="399"/>
      <c r="N908" s="55"/>
      <c r="O908" s="55"/>
      <c r="P908" s="55"/>
      <c r="Q908" s="399"/>
      <c r="R908" s="399"/>
      <c r="S908" s="55"/>
      <c r="T908" s="55"/>
      <c r="U908" s="55"/>
      <c r="V908" s="399"/>
      <c r="W908" s="399"/>
      <c r="X908" s="55"/>
      <c r="Y908" s="55"/>
      <c r="Z908" s="55"/>
      <c r="AA908" s="399"/>
      <c r="AB908" s="399"/>
      <c r="AC908" s="55"/>
      <c r="AD908" s="55"/>
      <c r="AE908" s="55"/>
      <c r="AF908" s="55"/>
      <c r="AG908" s="55"/>
      <c r="AH908" s="55"/>
      <c r="AI908" s="55"/>
      <c r="AJ908" s="55"/>
      <c r="AK908" s="55"/>
    </row>
    <row r="909" spans="2:37" ht="15.75" customHeight="1">
      <c r="B909" s="55"/>
      <c r="C909" s="55"/>
      <c r="D909" s="55"/>
      <c r="E909" s="55"/>
      <c r="F909" s="55"/>
      <c r="G909" s="55"/>
      <c r="H909" s="399"/>
      <c r="I909" s="55"/>
      <c r="J909" s="55"/>
      <c r="K909" s="55"/>
      <c r="L909" s="399"/>
      <c r="M909" s="399"/>
      <c r="N909" s="55"/>
      <c r="O909" s="55"/>
      <c r="P909" s="55"/>
      <c r="Q909" s="399"/>
      <c r="R909" s="399"/>
      <c r="S909" s="55"/>
      <c r="T909" s="55"/>
      <c r="U909" s="55"/>
      <c r="V909" s="399"/>
      <c r="W909" s="399"/>
      <c r="X909" s="55"/>
      <c r="Y909" s="55"/>
      <c r="Z909" s="55"/>
      <c r="AA909" s="399"/>
      <c r="AB909" s="399"/>
      <c r="AC909" s="55"/>
      <c r="AD909" s="55"/>
      <c r="AE909" s="55"/>
      <c r="AF909" s="55"/>
      <c r="AG909" s="55"/>
      <c r="AH909" s="55"/>
      <c r="AI909" s="55"/>
      <c r="AJ909" s="55"/>
      <c r="AK909" s="55"/>
    </row>
    <row r="910" spans="2:37" ht="15.75" customHeight="1">
      <c r="B910" s="55"/>
      <c r="C910" s="55"/>
      <c r="D910" s="55"/>
      <c r="E910" s="55"/>
      <c r="F910" s="55"/>
      <c r="G910" s="55"/>
      <c r="H910" s="399"/>
      <c r="I910" s="55"/>
      <c r="J910" s="55"/>
      <c r="K910" s="55"/>
      <c r="L910" s="399"/>
      <c r="M910" s="399"/>
      <c r="N910" s="55"/>
      <c r="O910" s="55"/>
      <c r="P910" s="55"/>
      <c r="Q910" s="399"/>
      <c r="R910" s="399"/>
      <c r="S910" s="55"/>
      <c r="T910" s="55"/>
      <c r="U910" s="55"/>
      <c r="V910" s="399"/>
      <c r="W910" s="399"/>
      <c r="X910" s="55"/>
      <c r="Y910" s="55"/>
      <c r="Z910" s="55"/>
      <c r="AA910" s="399"/>
      <c r="AB910" s="399"/>
      <c r="AC910" s="55"/>
      <c r="AD910" s="55"/>
      <c r="AE910" s="55"/>
      <c r="AF910" s="55"/>
      <c r="AG910" s="55"/>
      <c r="AH910" s="55"/>
      <c r="AI910" s="55"/>
      <c r="AJ910" s="55"/>
      <c r="AK910" s="55"/>
    </row>
    <row r="911" spans="2:37" ht="15.75" customHeight="1">
      <c r="B911" s="55"/>
      <c r="C911" s="55"/>
      <c r="D911" s="55"/>
      <c r="E911" s="55"/>
      <c r="F911" s="55"/>
      <c r="G911" s="55"/>
      <c r="H911" s="399"/>
      <c r="I911" s="55"/>
      <c r="J911" s="55"/>
      <c r="K911" s="55"/>
      <c r="L911" s="399"/>
      <c r="M911" s="399"/>
      <c r="N911" s="55"/>
      <c r="O911" s="55"/>
      <c r="P911" s="55"/>
      <c r="Q911" s="399"/>
      <c r="R911" s="399"/>
      <c r="S911" s="55"/>
      <c r="T911" s="55"/>
      <c r="U911" s="55"/>
      <c r="V911" s="399"/>
      <c r="W911" s="399"/>
      <c r="X911" s="55"/>
      <c r="Y911" s="55"/>
      <c r="Z911" s="55"/>
      <c r="AA911" s="399"/>
      <c r="AB911" s="399"/>
      <c r="AC911" s="55"/>
      <c r="AD911" s="55"/>
      <c r="AE911" s="55"/>
      <c r="AF911" s="55"/>
      <c r="AG911" s="55"/>
      <c r="AH911" s="55"/>
      <c r="AI911" s="55"/>
      <c r="AJ911" s="55"/>
      <c r="AK911" s="55"/>
    </row>
    <row r="912" spans="2:37" ht="15.75" customHeight="1">
      <c r="B912" s="55"/>
      <c r="C912" s="55"/>
      <c r="D912" s="55"/>
      <c r="E912" s="55"/>
      <c r="F912" s="55"/>
      <c r="G912" s="55"/>
      <c r="H912" s="399"/>
      <c r="I912" s="55"/>
      <c r="J912" s="55"/>
      <c r="K912" s="55"/>
      <c r="L912" s="399"/>
      <c r="M912" s="399"/>
      <c r="N912" s="55"/>
      <c r="O912" s="55"/>
      <c r="P912" s="55"/>
      <c r="Q912" s="399"/>
      <c r="R912" s="399"/>
      <c r="S912" s="55"/>
      <c r="T912" s="55"/>
      <c r="U912" s="55"/>
      <c r="V912" s="399"/>
      <c r="W912" s="399"/>
      <c r="X912" s="55"/>
      <c r="Y912" s="55"/>
      <c r="Z912" s="55"/>
      <c r="AA912" s="399"/>
      <c r="AB912" s="399"/>
      <c r="AC912" s="55"/>
      <c r="AD912" s="55"/>
      <c r="AE912" s="55"/>
      <c r="AF912" s="55"/>
      <c r="AG912" s="55"/>
      <c r="AH912" s="55"/>
      <c r="AI912" s="55"/>
      <c r="AJ912" s="55"/>
      <c r="AK912" s="55"/>
    </row>
    <row r="913" spans="2:37" ht="15.75" customHeight="1">
      <c r="B913" s="55"/>
      <c r="C913" s="55"/>
      <c r="D913" s="55"/>
      <c r="E913" s="55"/>
      <c r="F913" s="55"/>
      <c r="G913" s="55"/>
      <c r="H913" s="399"/>
      <c r="I913" s="55"/>
      <c r="J913" s="55"/>
      <c r="K913" s="55"/>
      <c r="L913" s="399"/>
      <c r="M913" s="399"/>
      <c r="N913" s="55"/>
      <c r="O913" s="55"/>
      <c r="P913" s="55"/>
      <c r="Q913" s="399"/>
      <c r="R913" s="399"/>
      <c r="S913" s="55"/>
      <c r="T913" s="55"/>
      <c r="U913" s="55"/>
      <c r="V913" s="399"/>
      <c r="W913" s="399"/>
      <c r="X913" s="55"/>
      <c r="Y913" s="55"/>
      <c r="Z913" s="55"/>
      <c r="AA913" s="399"/>
      <c r="AB913" s="399"/>
      <c r="AC913" s="55"/>
      <c r="AD913" s="55"/>
      <c r="AE913" s="55"/>
      <c r="AF913" s="55"/>
      <c r="AG913" s="55"/>
      <c r="AH913" s="55"/>
      <c r="AI913" s="55"/>
      <c r="AJ913" s="55"/>
      <c r="AK913" s="55"/>
    </row>
    <row r="914" spans="2:37" ht="15.75" customHeight="1">
      <c r="B914" s="55"/>
      <c r="C914" s="55"/>
      <c r="D914" s="55"/>
      <c r="E914" s="55"/>
      <c r="F914" s="55"/>
      <c r="G914" s="55"/>
      <c r="H914" s="399"/>
      <c r="I914" s="55"/>
      <c r="J914" s="55"/>
      <c r="K914" s="55"/>
      <c r="L914" s="399"/>
      <c r="M914" s="399"/>
      <c r="N914" s="55"/>
      <c r="O914" s="55"/>
      <c r="P914" s="55"/>
      <c r="Q914" s="399"/>
      <c r="R914" s="399"/>
      <c r="S914" s="55"/>
      <c r="T914" s="55"/>
      <c r="U914" s="55"/>
      <c r="V914" s="399"/>
      <c r="W914" s="399"/>
      <c r="X914" s="55"/>
      <c r="Y914" s="55"/>
      <c r="Z914" s="55"/>
      <c r="AA914" s="399"/>
      <c r="AB914" s="399"/>
      <c r="AC914" s="55"/>
      <c r="AD914" s="55"/>
      <c r="AE914" s="55"/>
      <c r="AF914" s="55"/>
      <c r="AG914" s="55"/>
      <c r="AH914" s="55"/>
      <c r="AI914" s="55"/>
      <c r="AJ914" s="55"/>
      <c r="AK914" s="55"/>
    </row>
    <row r="915" spans="2:37" ht="15.75" customHeight="1">
      <c r="B915" s="55"/>
      <c r="C915" s="55"/>
      <c r="D915" s="55"/>
      <c r="E915" s="55"/>
      <c r="F915" s="55"/>
      <c r="G915" s="55"/>
      <c r="H915" s="399"/>
      <c r="I915" s="55"/>
      <c r="J915" s="55"/>
      <c r="K915" s="55"/>
      <c r="L915" s="399"/>
      <c r="M915" s="399"/>
      <c r="N915" s="55"/>
      <c r="O915" s="55"/>
      <c r="P915" s="55"/>
      <c r="Q915" s="399"/>
      <c r="R915" s="399"/>
      <c r="S915" s="55"/>
      <c r="T915" s="55"/>
      <c r="U915" s="55"/>
      <c r="V915" s="399"/>
      <c r="W915" s="399"/>
      <c r="X915" s="55"/>
      <c r="Y915" s="55"/>
      <c r="Z915" s="55"/>
      <c r="AA915" s="399"/>
      <c r="AB915" s="399"/>
      <c r="AC915" s="55"/>
      <c r="AD915" s="55"/>
      <c r="AE915" s="55"/>
      <c r="AF915" s="55"/>
      <c r="AG915" s="55"/>
      <c r="AH915" s="55"/>
      <c r="AI915" s="55"/>
      <c r="AJ915" s="55"/>
      <c r="AK915" s="55"/>
    </row>
    <row r="916" spans="2:37" ht="15.75" customHeight="1">
      <c r="B916" s="55"/>
      <c r="C916" s="55"/>
      <c r="D916" s="55"/>
      <c r="E916" s="55"/>
      <c r="F916" s="55"/>
      <c r="G916" s="55"/>
      <c r="H916" s="399"/>
      <c r="I916" s="55"/>
      <c r="J916" s="55"/>
      <c r="K916" s="55"/>
      <c r="L916" s="399"/>
      <c r="M916" s="399"/>
      <c r="N916" s="55"/>
      <c r="O916" s="55"/>
      <c r="P916" s="55"/>
      <c r="Q916" s="399"/>
      <c r="R916" s="399"/>
      <c r="S916" s="55"/>
      <c r="T916" s="55"/>
      <c r="U916" s="55"/>
      <c r="V916" s="399"/>
      <c r="W916" s="399"/>
      <c r="X916" s="55"/>
      <c r="Y916" s="55"/>
      <c r="Z916" s="55"/>
      <c r="AA916" s="399"/>
      <c r="AB916" s="399"/>
      <c r="AC916" s="55"/>
      <c r="AD916" s="55"/>
      <c r="AE916" s="55"/>
      <c r="AF916" s="55"/>
      <c r="AG916" s="55"/>
      <c r="AH916" s="55"/>
      <c r="AI916" s="55"/>
      <c r="AJ916" s="55"/>
      <c r="AK916" s="55"/>
    </row>
    <row r="917" spans="2:37" ht="15.75" customHeight="1">
      <c r="B917" s="55"/>
      <c r="C917" s="55"/>
      <c r="D917" s="55"/>
      <c r="E917" s="55"/>
      <c r="F917" s="55"/>
      <c r="G917" s="55"/>
      <c r="H917" s="399"/>
      <c r="I917" s="55"/>
      <c r="J917" s="55"/>
      <c r="K917" s="55"/>
      <c r="L917" s="399"/>
      <c r="M917" s="399"/>
      <c r="N917" s="55"/>
      <c r="O917" s="55"/>
      <c r="P917" s="55"/>
      <c r="Q917" s="399"/>
      <c r="R917" s="399"/>
      <c r="S917" s="55"/>
      <c r="T917" s="55"/>
      <c r="U917" s="55"/>
      <c r="V917" s="399"/>
      <c r="W917" s="399"/>
      <c r="X917" s="55"/>
      <c r="Y917" s="55"/>
      <c r="Z917" s="55"/>
      <c r="AA917" s="399"/>
      <c r="AB917" s="399"/>
      <c r="AC917" s="55"/>
      <c r="AD917" s="55"/>
      <c r="AE917" s="55"/>
      <c r="AF917" s="55"/>
      <c r="AG917" s="55"/>
      <c r="AH917" s="55"/>
      <c r="AI917" s="55"/>
      <c r="AJ917" s="55"/>
      <c r="AK917" s="55"/>
    </row>
    <row r="918" spans="2:37" ht="15.75" customHeight="1">
      <c r="B918" s="55"/>
      <c r="C918" s="55"/>
      <c r="D918" s="55"/>
      <c r="E918" s="55"/>
      <c r="F918" s="55"/>
      <c r="G918" s="55"/>
      <c r="H918" s="399"/>
      <c r="I918" s="55"/>
      <c r="J918" s="55"/>
      <c r="K918" s="55"/>
      <c r="L918" s="399"/>
      <c r="M918" s="399"/>
      <c r="N918" s="55"/>
      <c r="O918" s="55"/>
      <c r="P918" s="55"/>
      <c r="Q918" s="399"/>
      <c r="R918" s="399"/>
      <c r="S918" s="55"/>
      <c r="T918" s="55"/>
      <c r="U918" s="55"/>
      <c r="V918" s="399"/>
      <c r="W918" s="399"/>
      <c r="X918" s="55"/>
      <c r="Y918" s="55"/>
      <c r="Z918" s="55"/>
      <c r="AA918" s="399"/>
      <c r="AB918" s="399"/>
      <c r="AC918" s="55"/>
      <c r="AD918" s="55"/>
      <c r="AE918" s="55"/>
      <c r="AF918" s="55"/>
      <c r="AG918" s="55"/>
      <c r="AH918" s="55"/>
      <c r="AI918" s="55"/>
      <c r="AJ918" s="55"/>
      <c r="AK918" s="55"/>
    </row>
    <row r="919" spans="2:37" ht="15.75" customHeight="1">
      <c r="B919" s="55"/>
      <c r="C919" s="55"/>
      <c r="D919" s="55"/>
      <c r="E919" s="55"/>
      <c r="F919" s="55"/>
      <c r="G919" s="55"/>
      <c r="H919" s="399"/>
      <c r="I919" s="55"/>
      <c r="J919" s="55"/>
      <c r="K919" s="55"/>
      <c r="L919" s="399"/>
      <c r="M919" s="399"/>
      <c r="N919" s="55"/>
      <c r="O919" s="55"/>
      <c r="P919" s="55"/>
      <c r="Q919" s="399"/>
      <c r="R919" s="399"/>
      <c r="S919" s="55"/>
      <c r="T919" s="55"/>
      <c r="U919" s="55"/>
      <c r="V919" s="399"/>
      <c r="W919" s="399"/>
      <c r="X919" s="55"/>
      <c r="Y919" s="55"/>
      <c r="Z919" s="55"/>
      <c r="AA919" s="399"/>
      <c r="AB919" s="399"/>
      <c r="AC919" s="55"/>
      <c r="AD919" s="55"/>
      <c r="AE919" s="55"/>
      <c r="AF919" s="55"/>
      <c r="AG919" s="55"/>
      <c r="AH919" s="55"/>
      <c r="AI919" s="55"/>
      <c r="AJ919" s="55"/>
      <c r="AK919" s="55"/>
    </row>
    <row r="920" spans="2:37" ht="15.75" customHeight="1">
      <c r="B920" s="55"/>
      <c r="C920" s="55"/>
      <c r="D920" s="55"/>
      <c r="E920" s="55"/>
      <c r="F920" s="55"/>
      <c r="G920" s="55"/>
      <c r="H920" s="399"/>
      <c r="I920" s="55"/>
      <c r="J920" s="55"/>
      <c r="K920" s="55"/>
      <c r="L920" s="399"/>
      <c r="M920" s="399"/>
      <c r="N920" s="55"/>
      <c r="O920" s="55"/>
      <c r="P920" s="55"/>
      <c r="Q920" s="399"/>
      <c r="R920" s="399"/>
      <c r="S920" s="55"/>
      <c r="T920" s="55"/>
      <c r="U920" s="55"/>
      <c r="V920" s="399"/>
      <c r="W920" s="399"/>
      <c r="X920" s="55"/>
      <c r="Y920" s="55"/>
      <c r="Z920" s="55"/>
      <c r="AA920" s="399"/>
      <c r="AB920" s="399"/>
      <c r="AC920" s="55"/>
      <c r="AD920" s="55"/>
      <c r="AE920" s="55"/>
      <c r="AF920" s="55"/>
      <c r="AG920" s="55"/>
      <c r="AH920" s="55"/>
      <c r="AI920" s="55"/>
      <c r="AJ920" s="55"/>
      <c r="AK920" s="55"/>
    </row>
    <row r="921" spans="2:37" ht="15.75" customHeight="1">
      <c r="B921" s="55"/>
      <c r="C921" s="55"/>
      <c r="D921" s="55"/>
      <c r="E921" s="55"/>
      <c r="F921" s="55"/>
      <c r="G921" s="55"/>
      <c r="H921" s="399"/>
      <c r="I921" s="55"/>
      <c r="J921" s="55"/>
      <c r="K921" s="55"/>
      <c r="L921" s="399"/>
      <c r="M921" s="399"/>
      <c r="N921" s="55"/>
      <c r="O921" s="55"/>
      <c r="P921" s="55"/>
      <c r="Q921" s="399"/>
      <c r="R921" s="399"/>
      <c r="S921" s="55"/>
      <c r="T921" s="55"/>
      <c r="U921" s="55"/>
      <c r="V921" s="399"/>
      <c r="W921" s="399"/>
      <c r="X921" s="55"/>
      <c r="Y921" s="55"/>
      <c r="Z921" s="55"/>
      <c r="AA921" s="399"/>
      <c r="AB921" s="399"/>
      <c r="AC921" s="55"/>
      <c r="AD921" s="55"/>
      <c r="AE921" s="55"/>
      <c r="AF921" s="55"/>
      <c r="AG921" s="55"/>
      <c r="AH921" s="55"/>
      <c r="AI921" s="55"/>
      <c r="AJ921" s="55"/>
      <c r="AK921" s="55"/>
    </row>
    <row r="922" spans="2:37" ht="15.75" customHeight="1">
      <c r="B922" s="55"/>
      <c r="C922" s="55"/>
      <c r="D922" s="55"/>
      <c r="E922" s="55"/>
      <c r="F922" s="55"/>
      <c r="G922" s="55"/>
      <c r="H922" s="399"/>
      <c r="I922" s="55"/>
      <c r="J922" s="55"/>
      <c r="K922" s="55"/>
      <c r="L922" s="399"/>
      <c r="M922" s="399"/>
      <c r="N922" s="55"/>
      <c r="O922" s="55"/>
      <c r="P922" s="55"/>
      <c r="Q922" s="399"/>
      <c r="R922" s="399"/>
      <c r="S922" s="55"/>
      <c r="T922" s="55"/>
      <c r="U922" s="55"/>
      <c r="V922" s="399"/>
      <c r="W922" s="399"/>
      <c r="X922" s="55"/>
      <c r="Y922" s="55"/>
      <c r="Z922" s="55"/>
      <c r="AA922" s="399"/>
      <c r="AB922" s="399"/>
      <c r="AC922" s="55"/>
      <c r="AD922" s="55"/>
      <c r="AE922" s="55"/>
      <c r="AF922" s="55"/>
      <c r="AG922" s="55"/>
      <c r="AH922" s="55"/>
      <c r="AI922" s="55"/>
      <c r="AJ922" s="55"/>
      <c r="AK922" s="55"/>
    </row>
    <row r="923" spans="2:37" ht="15.75" customHeight="1">
      <c r="B923" s="55"/>
      <c r="C923" s="55"/>
      <c r="D923" s="55"/>
      <c r="E923" s="55"/>
      <c r="F923" s="55"/>
      <c r="G923" s="55"/>
      <c r="H923" s="399"/>
      <c r="I923" s="55"/>
      <c r="J923" s="55"/>
      <c r="K923" s="55"/>
      <c r="L923" s="399"/>
      <c r="M923" s="399"/>
      <c r="N923" s="55"/>
      <c r="O923" s="55"/>
      <c r="P923" s="55"/>
      <c r="Q923" s="399"/>
      <c r="R923" s="399"/>
      <c r="S923" s="55"/>
      <c r="T923" s="55"/>
      <c r="U923" s="55"/>
      <c r="V923" s="399"/>
      <c r="W923" s="399"/>
      <c r="X923" s="55"/>
      <c r="Y923" s="55"/>
      <c r="Z923" s="55"/>
      <c r="AA923" s="399"/>
      <c r="AB923" s="399"/>
      <c r="AC923" s="55"/>
      <c r="AD923" s="55"/>
      <c r="AE923" s="55"/>
      <c r="AF923" s="55"/>
      <c r="AG923" s="55"/>
      <c r="AH923" s="55"/>
      <c r="AI923" s="55"/>
      <c r="AJ923" s="55"/>
      <c r="AK923" s="55"/>
    </row>
    <row r="924" spans="2:37" ht="15.75" customHeight="1">
      <c r="B924" s="55"/>
      <c r="C924" s="55"/>
      <c r="D924" s="55"/>
      <c r="E924" s="55"/>
      <c r="F924" s="55"/>
      <c r="G924" s="55"/>
      <c r="H924" s="399"/>
      <c r="I924" s="55"/>
      <c r="J924" s="55"/>
      <c r="K924" s="55"/>
      <c r="L924" s="399"/>
      <c r="M924" s="399"/>
      <c r="N924" s="55"/>
      <c r="O924" s="55"/>
      <c r="P924" s="55"/>
      <c r="Q924" s="399"/>
      <c r="R924" s="399"/>
      <c r="S924" s="55"/>
      <c r="T924" s="55"/>
      <c r="U924" s="55"/>
      <c r="V924" s="399"/>
      <c r="W924" s="399"/>
      <c r="X924" s="55"/>
      <c r="Y924" s="55"/>
      <c r="Z924" s="55"/>
      <c r="AA924" s="399"/>
      <c r="AB924" s="399"/>
      <c r="AC924" s="55"/>
      <c r="AD924" s="55"/>
      <c r="AE924" s="55"/>
      <c r="AF924" s="55"/>
      <c r="AG924" s="55"/>
      <c r="AH924" s="55"/>
      <c r="AI924" s="55"/>
      <c r="AJ924" s="55"/>
      <c r="AK924" s="55"/>
    </row>
    <row r="925" spans="2:37" ht="15.75" customHeight="1">
      <c r="B925" s="55"/>
      <c r="C925" s="55"/>
      <c r="D925" s="55"/>
      <c r="E925" s="55"/>
      <c r="F925" s="55"/>
      <c r="G925" s="55"/>
      <c r="H925" s="399"/>
      <c r="I925" s="55"/>
      <c r="J925" s="55"/>
      <c r="K925" s="55"/>
      <c r="L925" s="399"/>
      <c r="M925" s="399"/>
      <c r="N925" s="55"/>
      <c r="O925" s="55"/>
      <c r="P925" s="55"/>
      <c r="Q925" s="399"/>
      <c r="R925" s="399"/>
      <c r="S925" s="55"/>
      <c r="T925" s="55"/>
      <c r="U925" s="55"/>
      <c r="V925" s="399"/>
      <c r="W925" s="399"/>
      <c r="X925" s="55"/>
      <c r="Y925" s="55"/>
      <c r="Z925" s="55"/>
      <c r="AA925" s="399"/>
      <c r="AB925" s="399"/>
      <c r="AC925" s="55"/>
      <c r="AD925" s="55"/>
      <c r="AE925" s="55"/>
      <c r="AF925" s="55"/>
      <c r="AG925" s="55"/>
      <c r="AH925" s="55"/>
      <c r="AI925" s="55"/>
      <c r="AJ925" s="55"/>
      <c r="AK925" s="55"/>
    </row>
    <row r="926" spans="2:37" ht="15.75" customHeight="1">
      <c r="B926" s="55"/>
      <c r="C926" s="55"/>
      <c r="D926" s="55"/>
      <c r="E926" s="55"/>
      <c r="F926" s="55"/>
      <c r="G926" s="55"/>
      <c r="H926" s="399"/>
      <c r="I926" s="55"/>
      <c r="J926" s="55"/>
      <c r="K926" s="55"/>
      <c r="L926" s="399"/>
      <c r="M926" s="399"/>
      <c r="N926" s="55"/>
      <c r="O926" s="55"/>
      <c r="P926" s="55"/>
      <c r="Q926" s="399"/>
      <c r="R926" s="399"/>
      <c r="S926" s="55"/>
      <c r="T926" s="55"/>
      <c r="U926" s="55"/>
      <c r="V926" s="399"/>
      <c r="W926" s="399"/>
      <c r="X926" s="55"/>
      <c r="Y926" s="55"/>
      <c r="Z926" s="55"/>
      <c r="AA926" s="399"/>
      <c r="AB926" s="399"/>
      <c r="AC926" s="55"/>
      <c r="AD926" s="55"/>
      <c r="AE926" s="55"/>
      <c r="AF926" s="55"/>
      <c r="AG926" s="55"/>
      <c r="AH926" s="55"/>
      <c r="AI926" s="55"/>
      <c r="AJ926" s="55"/>
      <c r="AK926" s="55"/>
    </row>
    <row r="927" spans="2:37" ht="15.75" customHeight="1">
      <c r="B927" s="55"/>
      <c r="C927" s="55"/>
      <c r="D927" s="55"/>
      <c r="E927" s="55"/>
      <c r="F927" s="55"/>
      <c r="G927" s="55"/>
      <c r="H927" s="399"/>
      <c r="I927" s="55"/>
      <c r="J927" s="55"/>
      <c r="K927" s="55"/>
      <c r="L927" s="399"/>
      <c r="M927" s="399"/>
      <c r="N927" s="55"/>
      <c r="O927" s="55"/>
      <c r="P927" s="55"/>
      <c r="Q927" s="399"/>
      <c r="R927" s="399"/>
      <c r="S927" s="55"/>
      <c r="T927" s="55"/>
      <c r="U927" s="55"/>
      <c r="V927" s="399"/>
      <c r="W927" s="399"/>
      <c r="X927" s="55"/>
      <c r="Y927" s="55"/>
      <c r="Z927" s="55"/>
      <c r="AA927" s="399"/>
      <c r="AB927" s="399"/>
      <c r="AC927" s="55"/>
      <c r="AD927" s="55"/>
      <c r="AE927" s="55"/>
      <c r="AF927" s="55"/>
      <c r="AG927" s="55"/>
      <c r="AH927" s="55"/>
      <c r="AI927" s="55"/>
      <c r="AJ927" s="55"/>
      <c r="AK927" s="55"/>
    </row>
    <row r="928" spans="2:37" ht="15.75" customHeight="1">
      <c r="B928" s="55"/>
      <c r="C928" s="55"/>
      <c r="D928" s="55"/>
      <c r="E928" s="55"/>
      <c r="F928" s="55"/>
      <c r="G928" s="55"/>
      <c r="H928" s="399"/>
      <c r="I928" s="55"/>
      <c r="J928" s="55"/>
      <c r="K928" s="55"/>
      <c r="L928" s="399"/>
      <c r="M928" s="399"/>
      <c r="N928" s="55"/>
      <c r="O928" s="55"/>
      <c r="P928" s="55"/>
      <c r="Q928" s="399"/>
      <c r="R928" s="399"/>
      <c r="S928" s="55"/>
      <c r="T928" s="55"/>
      <c r="U928" s="55"/>
      <c r="V928" s="399"/>
      <c r="W928" s="399"/>
      <c r="X928" s="55"/>
      <c r="Y928" s="55"/>
      <c r="Z928" s="55"/>
      <c r="AA928" s="399"/>
      <c r="AB928" s="399"/>
      <c r="AC928" s="55"/>
      <c r="AD928" s="55"/>
      <c r="AE928" s="55"/>
      <c r="AF928" s="55"/>
      <c r="AG928" s="55"/>
      <c r="AH928" s="55"/>
      <c r="AI928" s="55"/>
      <c r="AJ928" s="55"/>
      <c r="AK928" s="55"/>
    </row>
    <row r="929" spans="2:37" ht="15.75" customHeight="1">
      <c r="B929" s="55"/>
      <c r="C929" s="55"/>
      <c r="D929" s="55"/>
      <c r="E929" s="55"/>
      <c r="F929" s="55"/>
      <c r="G929" s="55"/>
      <c r="H929" s="399"/>
      <c r="I929" s="55"/>
      <c r="J929" s="55"/>
      <c r="K929" s="55"/>
      <c r="L929" s="399"/>
      <c r="M929" s="399"/>
      <c r="N929" s="55"/>
      <c r="O929" s="55"/>
      <c r="P929" s="55"/>
      <c r="Q929" s="399"/>
      <c r="R929" s="399"/>
      <c r="S929" s="55"/>
      <c r="T929" s="55"/>
      <c r="U929" s="55"/>
      <c r="V929" s="399"/>
      <c r="W929" s="399"/>
      <c r="X929" s="55"/>
      <c r="Y929" s="55"/>
      <c r="Z929" s="55"/>
      <c r="AA929" s="399"/>
      <c r="AB929" s="399"/>
      <c r="AC929" s="55"/>
      <c r="AD929" s="55"/>
      <c r="AE929" s="55"/>
      <c r="AF929" s="55"/>
      <c r="AG929" s="55"/>
      <c r="AH929" s="55"/>
      <c r="AI929" s="55"/>
      <c r="AJ929" s="55"/>
      <c r="AK929" s="55"/>
    </row>
    <row r="930" spans="2:37" ht="15.75" customHeight="1">
      <c r="B930" s="55"/>
      <c r="C930" s="55"/>
      <c r="D930" s="55"/>
      <c r="E930" s="55"/>
      <c r="F930" s="55"/>
      <c r="G930" s="55"/>
      <c r="H930" s="399"/>
      <c r="I930" s="55"/>
      <c r="J930" s="55"/>
      <c r="K930" s="55"/>
      <c r="L930" s="399"/>
      <c r="M930" s="399"/>
      <c r="N930" s="55"/>
      <c r="O930" s="55"/>
      <c r="P930" s="55"/>
      <c r="Q930" s="399"/>
      <c r="R930" s="399"/>
      <c r="S930" s="55"/>
      <c r="T930" s="55"/>
      <c r="U930" s="55"/>
      <c r="V930" s="399"/>
      <c r="W930" s="399"/>
      <c r="X930" s="55"/>
      <c r="Y930" s="55"/>
      <c r="Z930" s="55"/>
      <c r="AA930" s="399"/>
      <c r="AB930" s="399"/>
      <c r="AC930" s="55"/>
      <c r="AD930" s="55"/>
      <c r="AE930" s="55"/>
      <c r="AF930" s="55"/>
      <c r="AG930" s="55"/>
      <c r="AH930" s="55"/>
      <c r="AI930" s="55"/>
      <c r="AJ930" s="55"/>
      <c r="AK930" s="55"/>
    </row>
    <row r="931" spans="2:37" ht="15.75" customHeight="1">
      <c r="B931" s="55"/>
      <c r="C931" s="55"/>
      <c r="D931" s="55"/>
      <c r="E931" s="55"/>
      <c r="F931" s="55"/>
      <c r="G931" s="55"/>
      <c r="H931" s="399"/>
      <c r="I931" s="55"/>
      <c r="J931" s="55"/>
      <c r="K931" s="55"/>
      <c r="L931" s="399"/>
      <c r="M931" s="399"/>
      <c r="N931" s="55"/>
      <c r="O931" s="55"/>
      <c r="P931" s="55"/>
      <c r="Q931" s="399"/>
      <c r="R931" s="399"/>
      <c r="S931" s="55"/>
      <c r="T931" s="55"/>
      <c r="U931" s="55"/>
      <c r="V931" s="399"/>
      <c r="W931" s="399"/>
      <c r="X931" s="55"/>
      <c r="Y931" s="55"/>
      <c r="Z931" s="55"/>
      <c r="AA931" s="399"/>
      <c r="AB931" s="399"/>
      <c r="AC931" s="55"/>
      <c r="AD931" s="55"/>
      <c r="AE931" s="55"/>
      <c r="AF931" s="55"/>
      <c r="AG931" s="55"/>
      <c r="AH931" s="55"/>
      <c r="AI931" s="55"/>
      <c r="AJ931" s="55"/>
      <c r="AK931" s="55"/>
    </row>
    <row r="932" spans="2:37" ht="15.75" customHeight="1">
      <c r="B932" s="55"/>
      <c r="C932" s="55"/>
      <c r="D932" s="55"/>
      <c r="E932" s="55"/>
      <c r="F932" s="55"/>
      <c r="G932" s="55"/>
      <c r="H932" s="399"/>
      <c r="I932" s="55"/>
      <c r="J932" s="55"/>
      <c r="K932" s="55"/>
      <c r="L932" s="399"/>
      <c r="M932" s="399"/>
      <c r="N932" s="55"/>
      <c r="O932" s="55"/>
      <c r="P932" s="55"/>
      <c r="Q932" s="399"/>
      <c r="R932" s="399"/>
      <c r="S932" s="55"/>
      <c r="T932" s="55"/>
      <c r="U932" s="55"/>
      <c r="V932" s="399"/>
      <c r="W932" s="399"/>
      <c r="X932" s="55"/>
      <c r="Y932" s="55"/>
      <c r="Z932" s="55"/>
      <c r="AA932" s="399"/>
      <c r="AB932" s="399"/>
      <c r="AC932" s="55"/>
      <c r="AD932" s="55"/>
      <c r="AE932" s="55"/>
      <c r="AF932" s="55"/>
      <c r="AG932" s="55"/>
      <c r="AH932" s="55"/>
      <c r="AI932" s="55"/>
      <c r="AJ932" s="55"/>
      <c r="AK932" s="55"/>
    </row>
    <row r="933" spans="2:37" ht="15.75" customHeight="1">
      <c r="B933" s="55"/>
      <c r="C933" s="55"/>
      <c r="D933" s="55"/>
      <c r="E933" s="55"/>
      <c r="F933" s="55"/>
      <c r="G933" s="55"/>
      <c r="H933" s="399"/>
      <c r="I933" s="55"/>
      <c r="J933" s="55"/>
      <c r="K933" s="55"/>
      <c r="L933" s="399"/>
      <c r="M933" s="399"/>
      <c r="N933" s="55"/>
      <c r="O933" s="55"/>
      <c r="P933" s="55"/>
      <c r="Q933" s="399"/>
      <c r="R933" s="399"/>
      <c r="S933" s="55"/>
      <c r="T933" s="55"/>
      <c r="U933" s="55"/>
      <c r="V933" s="399"/>
      <c r="W933" s="399"/>
      <c r="X933" s="55"/>
      <c r="Y933" s="55"/>
      <c r="Z933" s="55"/>
      <c r="AA933" s="399"/>
      <c r="AB933" s="399"/>
      <c r="AC933" s="55"/>
      <c r="AD933" s="55"/>
      <c r="AE933" s="55"/>
      <c r="AF933" s="55"/>
      <c r="AG933" s="55"/>
      <c r="AH933" s="55"/>
      <c r="AI933" s="55"/>
      <c r="AJ933" s="55"/>
      <c r="AK933" s="55"/>
    </row>
    <row r="934" spans="2:37" ht="15.75" customHeight="1">
      <c r="B934" s="55"/>
      <c r="C934" s="55"/>
      <c r="D934" s="55"/>
      <c r="E934" s="55"/>
      <c r="F934" s="55"/>
      <c r="G934" s="55"/>
      <c r="H934" s="399"/>
      <c r="I934" s="55"/>
      <c r="J934" s="55"/>
      <c r="K934" s="55"/>
      <c r="L934" s="399"/>
      <c r="M934" s="399"/>
      <c r="N934" s="55"/>
      <c r="O934" s="55"/>
      <c r="P934" s="55"/>
      <c r="Q934" s="399"/>
      <c r="R934" s="399"/>
      <c r="S934" s="55"/>
      <c r="T934" s="55"/>
      <c r="U934" s="55"/>
      <c r="V934" s="399"/>
      <c r="W934" s="399"/>
      <c r="X934" s="55"/>
      <c r="Y934" s="55"/>
      <c r="Z934" s="55"/>
      <c r="AA934" s="399"/>
      <c r="AB934" s="399"/>
      <c r="AC934" s="55"/>
      <c r="AD934" s="55"/>
      <c r="AE934" s="55"/>
      <c r="AF934" s="55"/>
      <c r="AG934" s="55"/>
      <c r="AH934" s="55"/>
      <c r="AI934" s="55"/>
      <c r="AJ934" s="55"/>
      <c r="AK934" s="55"/>
    </row>
    <row r="935" spans="2:37" ht="15.75" customHeight="1">
      <c r="B935" s="55"/>
      <c r="C935" s="55"/>
      <c r="D935" s="55"/>
      <c r="E935" s="55"/>
      <c r="F935" s="55"/>
      <c r="G935" s="55"/>
      <c r="H935" s="399"/>
      <c r="I935" s="55"/>
      <c r="J935" s="55"/>
      <c r="K935" s="55"/>
      <c r="L935" s="399"/>
      <c r="M935" s="399"/>
      <c r="N935" s="55"/>
      <c r="O935" s="55"/>
      <c r="P935" s="55"/>
      <c r="Q935" s="399"/>
      <c r="R935" s="399"/>
      <c r="S935" s="55"/>
      <c r="T935" s="55"/>
      <c r="U935" s="55"/>
      <c r="V935" s="399"/>
      <c r="W935" s="399"/>
      <c r="X935" s="55"/>
      <c r="Y935" s="55"/>
      <c r="Z935" s="55"/>
      <c r="AA935" s="399"/>
      <c r="AB935" s="399"/>
      <c r="AC935" s="55"/>
      <c r="AD935" s="55"/>
      <c r="AE935" s="55"/>
      <c r="AF935" s="55"/>
      <c r="AG935" s="55"/>
      <c r="AH935" s="55"/>
      <c r="AI935" s="55"/>
      <c r="AJ935" s="55"/>
      <c r="AK935" s="55"/>
    </row>
    <row r="936" spans="2:37" ht="15.75" customHeight="1">
      <c r="B936" s="55"/>
      <c r="C936" s="55"/>
      <c r="D936" s="55"/>
      <c r="E936" s="55"/>
      <c r="F936" s="55"/>
      <c r="G936" s="55"/>
      <c r="H936" s="399"/>
      <c r="I936" s="55"/>
      <c r="J936" s="55"/>
      <c r="K936" s="55"/>
      <c r="L936" s="399"/>
      <c r="M936" s="399"/>
      <c r="N936" s="55"/>
      <c r="O936" s="55"/>
      <c r="P936" s="55"/>
      <c r="Q936" s="399"/>
      <c r="R936" s="399"/>
      <c r="S936" s="55"/>
      <c r="T936" s="55"/>
      <c r="U936" s="55"/>
      <c r="V936" s="399"/>
      <c r="W936" s="399"/>
      <c r="X936" s="55"/>
      <c r="Y936" s="55"/>
      <c r="Z936" s="55"/>
      <c r="AA936" s="399"/>
      <c r="AB936" s="399"/>
      <c r="AC936" s="55"/>
      <c r="AD936" s="55"/>
      <c r="AE936" s="55"/>
      <c r="AF936" s="55"/>
      <c r="AG936" s="55"/>
      <c r="AH936" s="55"/>
      <c r="AI936" s="55"/>
      <c r="AJ936" s="55"/>
      <c r="AK936" s="55"/>
    </row>
    <row r="937" spans="2:37" ht="15.75" customHeight="1">
      <c r="B937" s="55"/>
      <c r="C937" s="55"/>
      <c r="D937" s="55"/>
      <c r="E937" s="55"/>
      <c r="F937" s="55"/>
      <c r="G937" s="55"/>
      <c r="H937" s="399"/>
      <c r="I937" s="55"/>
      <c r="J937" s="55"/>
      <c r="K937" s="55"/>
      <c r="L937" s="399"/>
      <c r="M937" s="399"/>
      <c r="N937" s="55"/>
      <c r="O937" s="55"/>
      <c r="P937" s="55"/>
      <c r="Q937" s="399"/>
      <c r="R937" s="399"/>
      <c r="S937" s="55"/>
      <c r="T937" s="55"/>
      <c r="U937" s="55"/>
      <c r="V937" s="399"/>
      <c r="W937" s="399"/>
      <c r="X937" s="55"/>
      <c r="Y937" s="55"/>
      <c r="Z937" s="55"/>
      <c r="AA937" s="399"/>
      <c r="AB937" s="399"/>
      <c r="AC937" s="55"/>
      <c r="AD937" s="55"/>
      <c r="AE937" s="55"/>
      <c r="AF937" s="55"/>
      <c r="AG937" s="55"/>
      <c r="AH937" s="55"/>
      <c r="AI937" s="55"/>
      <c r="AJ937" s="55"/>
      <c r="AK937" s="55"/>
    </row>
    <row r="938" spans="2:37" ht="15.75" customHeight="1">
      <c r="B938" s="55"/>
      <c r="C938" s="55"/>
      <c r="D938" s="55"/>
      <c r="E938" s="55"/>
      <c r="F938" s="55"/>
      <c r="G938" s="55"/>
      <c r="H938" s="399"/>
      <c r="I938" s="55"/>
      <c r="J938" s="55"/>
      <c r="K938" s="55"/>
      <c r="L938" s="399"/>
      <c r="M938" s="399"/>
      <c r="N938" s="55"/>
      <c r="O938" s="55"/>
      <c r="P938" s="55"/>
      <c r="Q938" s="399"/>
      <c r="R938" s="399"/>
      <c r="S938" s="55"/>
      <c r="T938" s="55"/>
      <c r="U938" s="55"/>
      <c r="V938" s="399"/>
      <c r="W938" s="399"/>
      <c r="X938" s="55"/>
      <c r="Y938" s="55"/>
      <c r="Z938" s="55"/>
      <c r="AA938" s="399"/>
      <c r="AB938" s="399"/>
      <c r="AC938" s="55"/>
      <c r="AD938" s="55"/>
      <c r="AE938" s="55"/>
      <c r="AF938" s="55"/>
      <c r="AG938" s="55"/>
      <c r="AH938" s="55"/>
      <c r="AI938" s="55"/>
      <c r="AJ938" s="55"/>
      <c r="AK938" s="55"/>
    </row>
    <row r="939" spans="2:37" ht="15.75" customHeight="1">
      <c r="B939" s="55"/>
      <c r="C939" s="55"/>
      <c r="D939" s="55"/>
      <c r="E939" s="55"/>
      <c r="F939" s="55"/>
      <c r="G939" s="55"/>
      <c r="H939" s="399"/>
      <c r="I939" s="55"/>
      <c r="J939" s="55"/>
      <c r="K939" s="55"/>
      <c r="L939" s="399"/>
      <c r="M939" s="399"/>
      <c r="N939" s="55"/>
      <c r="O939" s="55"/>
      <c r="P939" s="55"/>
      <c r="Q939" s="399"/>
      <c r="R939" s="399"/>
      <c r="S939" s="55"/>
      <c r="T939" s="55"/>
      <c r="U939" s="55"/>
      <c r="V939" s="399"/>
      <c r="W939" s="399"/>
      <c r="X939" s="55"/>
      <c r="Y939" s="55"/>
      <c r="Z939" s="55"/>
      <c r="AA939" s="399"/>
      <c r="AB939" s="399"/>
      <c r="AC939" s="55"/>
      <c r="AD939" s="55"/>
      <c r="AE939" s="55"/>
      <c r="AF939" s="55"/>
      <c r="AG939" s="55"/>
      <c r="AH939" s="55"/>
      <c r="AI939" s="55"/>
      <c r="AJ939" s="55"/>
      <c r="AK939" s="55"/>
    </row>
    <row r="940" spans="2:37" ht="15.75" customHeight="1">
      <c r="B940" s="55"/>
      <c r="C940" s="55"/>
      <c r="D940" s="55"/>
      <c r="E940" s="55"/>
      <c r="F940" s="55"/>
      <c r="G940" s="55"/>
      <c r="H940" s="399"/>
      <c r="I940" s="55"/>
      <c r="J940" s="55"/>
      <c r="K940" s="55"/>
      <c r="L940" s="399"/>
      <c r="M940" s="399"/>
      <c r="N940" s="55"/>
      <c r="O940" s="55"/>
      <c r="P940" s="55"/>
      <c r="Q940" s="399"/>
      <c r="R940" s="399"/>
      <c r="S940" s="55"/>
      <c r="T940" s="55"/>
      <c r="U940" s="55"/>
      <c r="V940" s="399"/>
      <c r="W940" s="399"/>
      <c r="X940" s="55"/>
      <c r="Y940" s="55"/>
      <c r="Z940" s="55"/>
      <c r="AA940" s="399"/>
      <c r="AB940" s="399"/>
      <c r="AC940" s="55"/>
      <c r="AD940" s="55"/>
      <c r="AE940" s="55"/>
      <c r="AF940" s="55"/>
      <c r="AG940" s="55"/>
      <c r="AH940" s="55"/>
      <c r="AI940" s="55"/>
      <c r="AJ940" s="55"/>
      <c r="AK940" s="55"/>
    </row>
    <row r="941" spans="2:37" ht="15.75" customHeight="1">
      <c r="B941" s="55"/>
      <c r="C941" s="55"/>
      <c r="D941" s="55"/>
      <c r="E941" s="55"/>
      <c r="F941" s="55"/>
      <c r="G941" s="55"/>
      <c r="H941" s="399"/>
      <c r="I941" s="55"/>
      <c r="J941" s="55"/>
      <c r="K941" s="55"/>
      <c r="L941" s="399"/>
      <c r="M941" s="399"/>
      <c r="N941" s="55"/>
      <c r="O941" s="55"/>
      <c r="P941" s="55"/>
      <c r="Q941" s="399"/>
      <c r="R941" s="399"/>
      <c r="S941" s="55"/>
      <c r="T941" s="55"/>
      <c r="U941" s="55"/>
      <c r="V941" s="399"/>
      <c r="W941" s="399"/>
      <c r="X941" s="55"/>
      <c r="Y941" s="55"/>
      <c r="Z941" s="55"/>
      <c r="AA941" s="399"/>
      <c r="AB941" s="399"/>
      <c r="AC941" s="55"/>
      <c r="AD941" s="55"/>
      <c r="AE941" s="55"/>
      <c r="AF941" s="55"/>
      <c r="AG941" s="55"/>
      <c r="AH941" s="55"/>
      <c r="AI941" s="55"/>
      <c r="AJ941" s="55"/>
      <c r="AK941" s="55"/>
    </row>
    <row r="942" spans="2:37" ht="15.75" customHeight="1">
      <c r="B942" s="55"/>
      <c r="C942" s="55"/>
      <c r="D942" s="55"/>
      <c r="E942" s="55"/>
      <c r="F942" s="55"/>
      <c r="G942" s="55"/>
      <c r="H942" s="399"/>
      <c r="I942" s="55"/>
      <c r="J942" s="55"/>
      <c r="K942" s="55"/>
      <c r="L942" s="399"/>
      <c r="M942" s="399"/>
      <c r="N942" s="55"/>
      <c r="O942" s="55"/>
      <c r="P942" s="55"/>
      <c r="Q942" s="399"/>
      <c r="R942" s="399"/>
      <c r="S942" s="55"/>
      <c r="T942" s="55"/>
      <c r="U942" s="55"/>
      <c r="V942" s="399"/>
      <c r="W942" s="399"/>
      <c r="X942" s="55"/>
      <c r="Y942" s="55"/>
      <c r="Z942" s="55"/>
      <c r="AA942" s="399"/>
      <c r="AB942" s="399"/>
      <c r="AC942" s="55"/>
      <c r="AD942" s="55"/>
      <c r="AE942" s="55"/>
      <c r="AF942" s="55"/>
      <c r="AG942" s="55"/>
      <c r="AH942" s="55"/>
      <c r="AI942" s="55"/>
      <c r="AJ942" s="55"/>
      <c r="AK942" s="55"/>
    </row>
    <row r="943" spans="2:37" ht="15.75" customHeight="1">
      <c r="B943" s="55"/>
      <c r="C943" s="55"/>
      <c r="D943" s="55"/>
      <c r="E943" s="55"/>
      <c r="F943" s="55"/>
      <c r="G943" s="55"/>
      <c r="H943" s="399"/>
      <c r="I943" s="55"/>
      <c r="J943" s="55"/>
      <c r="K943" s="55"/>
      <c r="L943" s="399"/>
      <c r="M943" s="399"/>
      <c r="N943" s="55"/>
      <c r="O943" s="55"/>
      <c r="P943" s="55"/>
      <c r="Q943" s="399"/>
      <c r="R943" s="399"/>
      <c r="S943" s="55"/>
      <c r="T943" s="55"/>
      <c r="U943" s="55"/>
      <c r="V943" s="399"/>
      <c r="W943" s="399"/>
      <c r="X943" s="55"/>
      <c r="Y943" s="55"/>
      <c r="Z943" s="55"/>
      <c r="AA943" s="399"/>
      <c r="AB943" s="399"/>
      <c r="AC943" s="55"/>
      <c r="AD943" s="55"/>
      <c r="AE943" s="55"/>
      <c r="AF943" s="55"/>
      <c r="AG943" s="55"/>
      <c r="AH943" s="55"/>
      <c r="AI943" s="55"/>
      <c r="AJ943" s="55"/>
      <c r="AK943" s="55"/>
    </row>
    <row r="944" spans="2:37" ht="15.75" customHeight="1">
      <c r="B944" s="55"/>
      <c r="C944" s="55"/>
      <c r="D944" s="55"/>
      <c r="E944" s="55"/>
      <c r="F944" s="55"/>
      <c r="G944" s="55"/>
      <c r="H944" s="399"/>
      <c r="I944" s="55"/>
      <c r="J944" s="55"/>
      <c r="K944" s="55"/>
      <c r="L944" s="399"/>
      <c r="M944" s="399"/>
      <c r="N944" s="55"/>
      <c r="O944" s="55"/>
      <c r="P944" s="55"/>
      <c r="Q944" s="399"/>
      <c r="R944" s="399"/>
      <c r="S944" s="55"/>
      <c r="T944" s="55"/>
      <c r="U944" s="55"/>
      <c r="V944" s="399"/>
      <c r="W944" s="399"/>
      <c r="X944" s="55"/>
      <c r="Y944" s="55"/>
      <c r="Z944" s="55"/>
      <c r="AA944" s="399"/>
      <c r="AB944" s="399"/>
      <c r="AC944" s="55"/>
      <c r="AD944" s="55"/>
      <c r="AE944" s="55"/>
      <c r="AF944" s="55"/>
      <c r="AG944" s="55"/>
      <c r="AH944" s="55"/>
      <c r="AI944" s="55"/>
      <c r="AJ944" s="55"/>
      <c r="AK944" s="55"/>
    </row>
    <row r="945" spans="2:37" ht="15.75" customHeight="1">
      <c r="B945" s="55"/>
      <c r="C945" s="55"/>
      <c r="D945" s="55"/>
      <c r="E945" s="55"/>
      <c r="F945" s="55"/>
      <c r="G945" s="55"/>
      <c r="H945" s="399"/>
      <c r="I945" s="55"/>
      <c r="J945" s="55"/>
      <c r="K945" s="55"/>
      <c r="L945" s="399"/>
      <c r="M945" s="399"/>
      <c r="N945" s="55"/>
      <c r="O945" s="55"/>
      <c r="P945" s="55"/>
      <c r="Q945" s="399"/>
      <c r="R945" s="399"/>
      <c r="S945" s="55"/>
      <c r="T945" s="55"/>
      <c r="U945" s="55"/>
      <c r="V945" s="399"/>
      <c r="W945" s="399"/>
      <c r="X945" s="55"/>
      <c r="Y945" s="55"/>
      <c r="Z945" s="55"/>
      <c r="AA945" s="399"/>
      <c r="AB945" s="399"/>
      <c r="AC945" s="55"/>
      <c r="AD945" s="55"/>
      <c r="AE945" s="55"/>
      <c r="AF945" s="55"/>
      <c r="AG945" s="55"/>
      <c r="AH945" s="55"/>
      <c r="AI945" s="55"/>
      <c r="AJ945" s="55"/>
      <c r="AK945" s="55"/>
    </row>
    <row r="946" spans="2:37" ht="15.75" customHeight="1">
      <c r="B946" s="55"/>
      <c r="C946" s="55"/>
      <c r="D946" s="55"/>
      <c r="E946" s="55"/>
      <c r="F946" s="55"/>
      <c r="G946" s="55"/>
      <c r="H946" s="399"/>
      <c r="I946" s="55"/>
      <c r="J946" s="55"/>
      <c r="K946" s="55"/>
      <c r="L946" s="399"/>
      <c r="M946" s="399"/>
      <c r="N946" s="55"/>
      <c r="O946" s="55"/>
      <c r="P946" s="55"/>
      <c r="Q946" s="399"/>
      <c r="R946" s="399"/>
      <c r="S946" s="55"/>
      <c r="T946" s="55"/>
      <c r="U946" s="55"/>
      <c r="V946" s="399"/>
      <c r="W946" s="399"/>
      <c r="X946" s="55"/>
      <c r="Y946" s="55"/>
      <c r="Z946" s="55"/>
      <c r="AA946" s="399"/>
      <c r="AB946" s="399"/>
      <c r="AC946" s="55"/>
      <c r="AD946" s="55"/>
      <c r="AE946" s="55"/>
      <c r="AF946" s="55"/>
      <c r="AG946" s="55"/>
      <c r="AH946" s="55"/>
      <c r="AI946" s="55"/>
      <c r="AJ946" s="55"/>
      <c r="AK946" s="55"/>
    </row>
    <row r="947" spans="2:37" ht="15.75" customHeight="1">
      <c r="B947" s="55"/>
      <c r="C947" s="55"/>
      <c r="D947" s="55"/>
      <c r="E947" s="55"/>
      <c r="F947" s="55"/>
      <c r="G947" s="55"/>
      <c r="H947" s="399"/>
      <c r="I947" s="55"/>
      <c r="J947" s="55"/>
      <c r="K947" s="55"/>
      <c r="L947" s="399"/>
      <c r="M947" s="399"/>
      <c r="N947" s="55"/>
      <c r="O947" s="55"/>
      <c r="P947" s="55"/>
      <c r="Q947" s="399"/>
      <c r="R947" s="399"/>
      <c r="S947" s="55"/>
      <c r="T947" s="55"/>
      <c r="U947" s="55"/>
      <c r="V947" s="399"/>
      <c r="W947" s="399"/>
      <c r="X947" s="55"/>
      <c r="Y947" s="55"/>
      <c r="Z947" s="55"/>
      <c r="AA947" s="399"/>
      <c r="AB947" s="399"/>
      <c r="AC947" s="55"/>
      <c r="AD947" s="55"/>
      <c r="AE947" s="55"/>
      <c r="AF947" s="55"/>
      <c r="AG947" s="55"/>
      <c r="AH947" s="55"/>
      <c r="AI947" s="55"/>
      <c r="AJ947" s="55"/>
      <c r="AK947" s="55"/>
    </row>
    <row r="948" spans="2:37" ht="15.75" customHeight="1">
      <c r="B948" s="55"/>
      <c r="C948" s="55"/>
      <c r="D948" s="55"/>
      <c r="E948" s="55"/>
      <c r="F948" s="55"/>
      <c r="G948" s="55"/>
      <c r="H948" s="399"/>
      <c r="I948" s="55"/>
      <c r="J948" s="55"/>
      <c r="K948" s="55"/>
      <c r="L948" s="399"/>
      <c r="M948" s="399"/>
      <c r="N948" s="55"/>
      <c r="O948" s="55"/>
      <c r="P948" s="55"/>
      <c r="Q948" s="399"/>
      <c r="R948" s="399"/>
      <c r="S948" s="55"/>
      <c r="T948" s="55"/>
      <c r="U948" s="55"/>
      <c r="V948" s="399"/>
      <c r="W948" s="399"/>
      <c r="X948" s="55"/>
      <c r="Y948" s="55"/>
      <c r="Z948" s="55"/>
      <c r="AA948" s="399"/>
      <c r="AB948" s="399"/>
      <c r="AC948" s="55"/>
      <c r="AD948" s="55"/>
      <c r="AE948" s="55"/>
      <c r="AF948" s="55"/>
      <c r="AG948" s="55"/>
      <c r="AH948" s="55"/>
      <c r="AI948" s="55"/>
      <c r="AJ948" s="55"/>
      <c r="AK948" s="55"/>
    </row>
    <row r="949" spans="2:37" ht="15.75" customHeight="1">
      <c r="B949" s="55"/>
      <c r="C949" s="55"/>
      <c r="D949" s="55"/>
      <c r="E949" s="55"/>
      <c r="F949" s="55"/>
      <c r="G949" s="55"/>
      <c r="H949" s="399"/>
      <c r="I949" s="55"/>
      <c r="J949" s="55"/>
      <c r="K949" s="55"/>
      <c r="L949" s="399"/>
      <c r="M949" s="399"/>
      <c r="N949" s="55"/>
      <c r="O949" s="55"/>
      <c r="P949" s="55"/>
      <c r="Q949" s="399"/>
      <c r="R949" s="399"/>
      <c r="S949" s="55"/>
      <c r="T949" s="55"/>
      <c r="U949" s="55"/>
      <c r="V949" s="399"/>
      <c r="W949" s="399"/>
      <c r="X949" s="55"/>
      <c r="Y949" s="55"/>
      <c r="Z949" s="55"/>
      <c r="AA949" s="399"/>
      <c r="AB949" s="399"/>
      <c r="AC949" s="55"/>
      <c r="AD949" s="55"/>
      <c r="AE949" s="55"/>
      <c r="AF949" s="55"/>
      <c r="AG949" s="55"/>
      <c r="AH949" s="55"/>
      <c r="AI949" s="55"/>
      <c r="AJ949" s="55"/>
      <c r="AK949" s="55"/>
    </row>
    <row r="950" spans="2:37" ht="15.75" customHeight="1">
      <c r="B950" s="55"/>
      <c r="C950" s="55"/>
      <c r="D950" s="55"/>
      <c r="E950" s="55"/>
      <c r="F950" s="55"/>
      <c r="G950" s="55"/>
      <c r="H950" s="399"/>
      <c r="I950" s="55"/>
      <c r="J950" s="55"/>
      <c r="K950" s="55"/>
      <c r="L950" s="399"/>
      <c r="M950" s="399"/>
      <c r="N950" s="55"/>
      <c r="O950" s="55"/>
      <c r="P950" s="55"/>
      <c r="Q950" s="399"/>
      <c r="R950" s="399"/>
      <c r="S950" s="55"/>
      <c r="T950" s="55"/>
      <c r="U950" s="55"/>
      <c r="V950" s="399"/>
      <c r="W950" s="399"/>
      <c r="X950" s="55"/>
      <c r="Y950" s="55"/>
      <c r="Z950" s="55"/>
      <c r="AA950" s="399"/>
      <c r="AB950" s="399"/>
      <c r="AC950" s="55"/>
      <c r="AD950" s="55"/>
      <c r="AE950" s="55"/>
      <c r="AF950" s="55"/>
      <c r="AG950" s="55"/>
      <c r="AH950" s="55"/>
      <c r="AI950" s="55"/>
      <c r="AJ950" s="55"/>
      <c r="AK950" s="55"/>
    </row>
    <row r="951" spans="2:37" ht="15.75" customHeight="1">
      <c r="B951" s="55"/>
      <c r="C951" s="55"/>
      <c r="D951" s="55"/>
      <c r="E951" s="55"/>
      <c r="F951" s="55"/>
      <c r="G951" s="55"/>
      <c r="H951" s="399"/>
      <c r="I951" s="55"/>
      <c r="J951" s="55"/>
      <c r="K951" s="55"/>
      <c r="L951" s="399"/>
      <c r="M951" s="399"/>
      <c r="N951" s="55"/>
      <c r="O951" s="55"/>
      <c r="P951" s="55"/>
      <c r="Q951" s="399"/>
      <c r="R951" s="399"/>
      <c r="S951" s="55"/>
      <c r="T951" s="55"/>
      <c r="U951" s="55"/>
      <c r="V951" s="399"/>
      <c r="W951" s="399"/>
      <c r="X951" s="55"/>
      <c r="Y951" s="55"/>
      <c r="Z951" s="55"/>
      <c r="AA951" s="399"/>
      <c r="AB951" s="399"/>
      <c r="AC951" s="55"/>
      <c r="AD951" s="55"/>
      <c r="AE951" s="55"/>
      <c r="AF951" s="55"/>
      <c r="AG951" s="55"/>
      <c r="AH951" s="55"/>
      <c r="AI951" s="55"/>
      <c r="AJ951" s="55"/>
      <c r="AK951" s="55"/>
    </row>
    <row r="952" spans="2:37" ht="15.75" customHeight="1">
      <c r="B952" s="55"/>
      <c r="C952" s="55"/>
      <c r="D952" s="55"/>
      <c r="E952" s="55"/>
      <c r="F952" s="55"/>
      <c r="G952" s="55"/>
      <c r="H952" s="399"/>
      <c r="I952" s="55"/>
      <c r="J952" s="55"/>
      <c r="K952" s="55"/>
      <c r="L952" s="399"/>
      <c r="M952" s="399"/>
      <c r="N952" s="55"/>
      <c r="O952" s="55"/>
      <c r="P952" s="55"/>
      <c r="Q952" s="399"/>
      <c r="R952" s="399"/>
      <c r="S952" s="55"/>
      <c r="T952" s="55"/>
      <c r="U952" s="55"/>
      <c r="V952" s="399"/>
      <c r="W952" s="399"/>
      <c r="X952" s="55"/>
      <c r="Y952" s="55"/>
      <c r="Z952" s="55"/>
      <c r="AA952" s="399"/>
      <c r="AB952" s="399"/>
      <c r="AC952" s="55"/>
      <c r="AD952" s="55"/>
      <c r="AE952" s="55"/>
      <c r="AF952" s="55"/>
      <c r="AG952" s="55"/>
      <c r="AH952" s="55"/>
      <c r="AI952" s="55"/>
      <c r="AJ952" s="55"/>
      <c r="AK952" s="55"/>
    </row>
    <row r="953" spans="2:37" ht="15.75" customHeight="1">
      <c r="B953" s="55"/>
      <c r="C953" s="55"/>
      <c r="D953" s="55"/>
      <c r="E953" s="55"/>
      <c r="F953" s="55"/>
      <c r="G953" s="55"/>
      <c r="H953" s="399"/>
      <c r="I953" s="55"/>
      <c r="J953" s="55"/>
      <c r="K953" s="55"/>
      <c r="L953" s="399"/>
      <c r="M953" s="399"/>
      <c r="N953" s="55"/>
      <c r="O953" s="55"/>
      <c r="P953" s="55"/>
      <c r="Q953" s="399"/>
      <c r="R953" s="399"/>
      <c r="S953" s="55"/>
      <c r="T953" s="55"/>
      <c r="U953" s="55"/>
      <c r="V953" s="399"/>
      <c r="W953" s="399"/>
      <c r="X953" s="55"/>
      <c r="Y953" s="55"/>
      <c r="Z953" s="55"/>
      <c r="AA953" s="399"/>
      <c r="AB953" s="399"/>
      <c r="AC953" s="55"/>
      <c r="AD953" s="55"/>
      <c r="AE953" s="55"/>
      <c r="AF953" s="55"/>
      <c r="AG953" s="55"/>
      <c r="AH953" s="55"/>
      <c r="AI953" s="55"/>
      <c r="AJ953" s="55"/>
      <c r="AK953" s="55"/>
    </row>
    <row r="954" spans="2:37" ht="15.75" customHeight="1">
      <c r="B954" s="55"/>
      <c r="C954" s="55"/>
      <c r="D954" s="55"/>
      <c r="E954" s="55"/>
      <c r="F954" s="55"/>
      <c r="G954" s="55"/>
      <c r="H954" s="399"/>
      <c r="I954" s="55"/>
      <c r="J954" s="55"/>
      <c r="K954" s="55"/>
      <c r="L954" s="399"/>
      <c r="M954" s="399"/>
      <c r="N954" s="55"/>
      <c r="O954" s="55"/>
      <c r="P954" s="55"/>
      <c r="Q954" s="399"/>
      <c r="R954" s="399"/>
      <c r="S954" s="55"/>
      <c r="T954" s="55"/>
      <c r="U954" s="55"/>
      <c r="V954" s="399"/>
      <c r="W954" s="399"/>
      <c r="X954" s="55"/>
      <c r="Y954" s="55"/>
      <c r="Z954" s="55"/>
      <c r="AA954" s="399"/>
      <c r="AB954" s="399"/>
      <c r="AC954" s="55"/>
      <c r="AD954" s="55"/>
      <c r="AE954" s="55"/>
      <c r="AF954" s="55"/>
      <c r="AG954" s="55"/>
      <c r="AH954" s="55"/>
      <c r="AI954" s="55"/>
      <c r="AJ954" s="55"/>
      <c r="AK954" s="55"/>
    </row>
    <row r="955" spans="2:37" ht="15.75" customHeight="1">
      <c r="B955" s="55"/>
      <c r="C955" s="55"/>
      <c r="D955" s="55"/>
      <c r="E955" s="55"/>
      <c r="F955" s="55"/>
      <c r="G955" s="55"/>
      <c r="H955" s="399"/>
      <c r="I955" s="55"/>
      <c r="J955" s="55"/>
      <c r="K955" s="55"/>
      <c r="L955" s="399"/>
      <c r="M955" s="399"/>
      <c r="N955" s="55"/>
      <c r="O955" s="55"/>
      <c r="P955" s="55"/>
      <c r="Q955" s="399"/>
      <c r="R955" s="399"/>
      <c r="S955" s="55"/>
      <c r="T955" s="55"/>
      <c r="U955" s="55"/>
      <c r="V955" s="399"/>
      <c r="W955" s="399"/>
      <c r="X955" s="55"/>
      <c r="Y955" s="55"/>
      <c r="Z955" s="55"/>
      <c r="AA955" s="399"/>
      <c r="AB955" s="399"/>
      <c r="AC955" s="55"/>
      <c r="AD955" s="55"/>
      <c r="AE955" s="55"/>
      <c r="AF955" s="55"/>
      <c r="AG955" s="55"/>
      <c r="AH955" s="55"/>
      <c r="AI955" s="55"/>
      <c r="AJ955" s="55"/>
      <c r="AK955" s="55"/>
    </row>
    <row r="956" spans="2:37" ht="15.75" customHeight="1">
      <c r="B956" s="55"/>
      <c r="C956" s="55"/>
      <c r="D956" s="55"/>
      <c r="E956" s="55"/>
      <c r="F956" s="55"/>
      <c r="G956" s="55"/>
      <c r="H956" s="399"/>
      <c r="I956" s="55"/>
      <c r="J956" s="55"/>
      <c r="K956" s="55"/>
      <c r="L956" s="399"/>
      <c r="M956" s="399"/>
      <c r="N956" s="55"/>
      <c r="O956" s="55"/>
      <c r="P956" s="55"/>
      <c r="Q956" s="399"/>
      <c r="R956" s="399"/>
      <c r="S956" s="55"/>
      <c r="T956" s="55"/>
      <c r="U956" s="55"/>
      <c r="V956" s="399"/>
      <c r="W956" s="399"/>
      <c r="X956" s="55"/>
      <c r="Y956" s="55"/>
      <c r="Z956" s="55"/>
      <c r="AA956" s="399"/>
      <c r="AB956" s="399"/>
      <c r="AC956" s="55"/>
      <c r="AD956" s="55"/>
      <c r="AE956" s="55"/>
      <c r="AF956" s="55"/>
      <c r="AG956" s="55"/>
      <c r="AH956" s="55"/>
      <c r="AI956" s="55"/>
      <c r="AJ956" s="55"/>
      <c r="AK956" s="55"/>
    </row>
    <row r="957" spans="2:37" ht="15.75" customHeight="1">
      <c r="B957" s="55"/>
      <c r="C957" s="55"/>
      <c r="D957" s="55"/>
      <c r="E957" s="55"/>
      <c r="F957" s="55"/>
      <c r="G957" s="55"/>
      <c r="H957" s="399"/>
      <c r="I957" s="55"/>
      <c r="J957" s="55"/>
      <c r="K957" s="55"/>
      <c r="L957" s="399"/>
      <c r="M957" s="399"/>
      <c r="N957" s="55"/>
      <c r="O957" s="55"/>
      <c r="P957" s="55"/>
      <c r="Q957" s="399"/>
      <c r="R957" s="399"/>
      <c r="S957" s="55"/>
      <c r="T957" s="55"/>
      <c r="U957" s="55"/>
      <c r="V957" s="399"/>
      <c r="W957" s="399"/>
      <c r="X957" s="55"/>
      <c r="Y957" s="55"/>
      <c r="Z957" s="55"/>
      <c r="AA957" s="399"/>
      <c r="AB957" s="399"/>
      <c r="AC957" s="55"/>
      <c r="AD957" s="55"/>
      <c r="AE957" s="55"/>
      <c r="AF957" s="55"/>
      <c r="AG957" s="55"/>
      <c r="AH957" s="55"/>
      <c r="AI957" s="55"/>
      <c r="AJ957" s="55"/>
      <c r="AK957" s="55"/>
    </row>
    <row r="958" spans="2:37" ht="15.75" customHeight="1">
      <c r="B958" s="55"/>
      <c r="C958" s="55"/>
      <c r="D958" s="55"/>
      <c r="E958" s="55"/>
      <c r="F958" s="55"/>
      <c r="G958" s="55"/>
      <c r="H958" s="399"/>
      <c r="I958" s="55"/>
      <c r="J958" s="55"/>
      <c r="K958" s="55"/>
      <c r="L958" s="399"/>
      <c r="M958" s="399"/>
      <c r="N958" s="55"/>
      <c r="O958" s="55"/>
      <c r="P958" s="55"/>
      <c r="Q958" s="399"/>
      <c r="R958" s="399"/>
      <c r="S958" s="55"/>
      <c r="T958" s="55"/>
      <c r="U958" s="55"/>
      <c r="V958" s="399"/>
      <c r="W958" s="399"/>
      <c r="X958" s="55"/>
      <c r="Y958" s="55"/>
      <c r="Z958" s="55"/>
      <c r="AA958" s="399"/>
      <c r="AB958" s="399"/>
      <c r="AC958" s="55"/>
      <c r="AD958" s="55"/>
      <c r="AE958" s="55"/>
      <c r="AF958" s="55"/>
      <c r="AG958" s="55"/>
      <c r="AH958" s="55"/>
      <c r="AI958" s="55"/>
      <c r="AJ958" s="55"/>
      <c r="AK958" s="55"/>
    </row>
    <row r="959" spans="2:37" ht="15.75" customHeight="1">
      <c r="B959" s="55"/>
      <c r="C959" s="55"/>
      <c r="D959" s="55"/>
      <c r="E959" s="55"/>
      <c r="F959" s="55"/>
      <c r="G959" s="55"/>
      <c r="H959" s="399"/>
      <c r="I959" s="55"/>
      <c r="J959" s="55"/>
      <c r="K959" s="55"/>
      <c r="L959" s="399"/>
      <c r="M959" s="399"/>
      <c r="N959" s="55"/>
      <c r="O959" s="55"/>
      <c r="P959" s="55"/>
      <c r="Q959" s="399"/>
      <c r="R959" s="399"/>
      <c r="S959" s="55"/>
      <c r="T959" s="55"/>
      <c r="U959" s="55"/>
      <c r="V959" s="399"/>
      <c r="W959" s="399"/>
      <c r="X959" s="55"/>
      <c r="Y959" s="55"/>
      <c r="Z959" s="55"/>
      <c r="AA959" s="399"/>
      <c r="AB959" s="399"/>
      <c r="AC959" s="55"/>
      <c r="AD959" s="55"/>
      <c r="AE959" s="55"/>
      <c r="AF959" s="55"/>
      <c r="AG959" s="55"/>
      <c r="AH959" s="55"/>
      <c r="AI959" s="55"/>
      <c r="AJ959" s="55"/>
      <c r="AK959" s="55"/>
    </row>
    <row r="960" spans="2:37" ht="15.75" customHeight="1">
      <c r="B960" s="55"/>
      <c r="C960" s="55"/>
      <c r="D960" s="55"/>
      <c r="E960" s="55"/>
      <c r="F960" s="55"/>
      <c r="G960" s="55"/>
      <c r="H960" s="399"/>
      <c r="I960" s="55"/>
      <c r="J960" s="55"/>
      <c r="K960" s="55"/>
      <c r="L960" s="399"/>
      <c r="M960" s="399"/>
      <c r="N960" s="55"/>
      <c r="O960" s="55"/>
      <c r="P960" s="55"/>
      <c r="Q960" s="399"/>
      <c r="R960" s="399"/>
      <c r="S960" s="55"/>
      <c r="T960" s="55"/>
      <c r="U960" s="55"/>
      <c r="V960" s="399"/>
      <c r="W960" s="399"/>
      <c r="X960" s="55"/>
      <c r="Y960" s="55"/>
      <c r="Z960" s="55"/>
      <c r="AA960" s="399"/>
      <c r="AB960" s="399"/>
      <c r="AC960" s="55"/>
      <c r="AD960" s="55"/>
      <c r="AE960" s="55"/>
      <c r="AF960" s="55"/>
      <c r="AG960" s="55"/>
      <c r="AH960" s="55"/>
      <c r="AI960" s="55"/>
      <c r="AJ960" s="55"/>
      <c r="AK960" s="55"/>
    </row>
    <row r="961" spans="2:37" ht="15.75" customHeight="1">
      <c r="B961" s="55"/>
      <c r="C961" s="55"/>
      <c r="D961" s="55"/>
      <c r="E961" s="55"/>
      <c r="F961" s="55"/>
      <c r="G961" s="55"/>
      <c r="H961" s="399"/>
      <c r="I961" s="55"/>
      <c r="J961" s="55"/>
      <c r="K961" s="55"/>
      <c r="L961" s="399"/>
      <c r="M961" s="399"/>
      <c r="N961" s="55"/>
      <c r="O961" s="55"/>
      <c r="P961" s="55"/>
      <c r="Q961" s="399"/>
      <c r="R961" s="399"/>
      <c r="S961" s="55"/>
      <c r="T961" s="55"/>
      <c r="U961" s="55"/>
      <c r="V961" s="399"/>
      <c r="W961" s="399"/>
      <c r="X961" s="55"/>
      <c r="Y961" s="55"/>
      <c r="Z961" s="55"/>
      <c r="AA961" s="399"/>
      <c r="AB961" s="399"/>
      <c r="AC961" s="55"/>
      <c r="AD961" s="55"/>
      <c r="AE961" s="55"/>
      <c r="AF961" s="55"/>
      <c r="AG961" s="55"/>
      <c r="AH961" s="55"/>
      <c r="AI961" s="55"/>
      <c r="AJ961" s="55"/>
      <c r="AK961" s="55"/>
    </row>
    <row r="962" spans="2:37" ht="15.75" customHeight="1">
      <c r="B962" s="55"/>
      <c r="C962" s="55"/>
      <c r="D962" s="55"/>
      <c r="E962" s="55"/>
      <c r="F962" s="55"/>
      <c r="G962" s="55"/>
      <c r="H962" s="399"/>
      <c r="I962" s="55"/>
      <c r="J962" s="55"/>
      <c r="K962" s="55"/>
      <c r="L962" s="399"/>
      <c r="M962" s="399"/>
      <c r="N962" s="55"/>
      <c r="O962" s="55"/>
      <c r="P962" s="55"/>
      <c r="Q962" s="399"/>
      <c r="R962" s="399"/>
      <c r="S962" s="55"/>
      <c r="T962" s="55"/>
      <c r="U962" s="55"/>
      <c r="V962" s="399"/>
      <c r="W962" s="399"/>
      <c r="X962" s="55"/>
      <c r="Y962" s="55"/>
      <c r="Z962" s="55"/>
      <c r="AA962" s="399"/>
      <c r="AB962" s="399"/>
      <c r="AC962" s="55"/>
      <c r="AD962" s="55"/>
      <c r="AE962" s="55"/>
      <c r="AF962" s="55"/>
      <c r="AG962" s="55"/>
      <c r="AH962" s="55"/>
      <c r="AI962" s="55"/>
      <c r="AJ962" s="55"/>
      <c r="AK962" s="55"/>
    </row>
    <row r="963" spans="2:37" ht="15.75" customHeight="1">
      <c r="B963" s="55"/>
      <c r="C963" s="55"/>
      <c r="D963" s="55"/>
      <c r="E963" s="55"/>
      <c r="F963" s="55"/>
      <c r="G963" s="55"/>
      <c r="H963" s="399"/>
      <c r="I963" s="55"/>
      <c r="J963" s="55"/>
      <c r="K963" s="55"/>
      <c r="L963" s="399"/>
      <c r="M963" s="399"/>
      <c r="N963" s="55"/>
      <c r="O963" s="55"/>
      <c r="P963" s="55"/>
      <c r="Q963" s="399"/>
      <c r="R963" s="399"/>
      <c r="S963" s="55"/>
      <c r="T963" s="55"/>
      <c r="U963" s="55"/>
      <c r="V963" s="399"/>
      <c r="W963" s="399"/>
      <c r="X963" s="55"/>
      <c r="Y963" s="55"/>
      <c r="Z963" s="55"/>
      <c r="AA963" s="399"/>
      <c r="AB963" s="399"/>
      <c r="AC963" s="55"/>
      <c r="AD963" s="55"/>
      <c r="AE963" s="55"/>
      <c r="AF963" s="55"/>
      <c r="AG963" s="55"/>
      <c r="AH963" s="55"/>
      <c r="AI963" s="55"/>
      <c r="AJ963" s="55"/>
      <c r="AK963" s="55"/>
    </row>
    <row r="964" spans="2:37" ht="15.75" customHeight="1">
      <c r="B964" s="55"/>
      <c r="C964" s="55"/>
      <c r="D964" s="55"/>
      <c r="E964" s="55"/>
      <c r="F964" s="55"/>
      <c r="G964" s="55"/>
      <c r="H964" s="399"/>
      <c r="I964" s="55"/>
      <c r="J964" s="55"/>
      <c r="K964" s="55"/>
      <c r="L964" s="399"/>
      <c r="M964" s="399"/>
      <c r="N964" s="55"/>
      <c r="O964" s="55"/>
      <c r="P964" s="55"/>
      <c r="Q964" s="399"/>
      <c r="R964" s="399"/>
      <c r="S964" s="55"/>
      <c r="T964" s="55"/>
      <c r="U964" s="55"/>
      <c r="V964" s="399"/>
      <c r="W964" s="399"/>
      <c r="X964" s="55"/>
      <c r="Y964" s="55"/>
      <c r="Z964" s="55"/>
      <c r="AA964" s="399"/>
      <c r="AB964" s="399"/>
      <c r="AC964" s="55"/>
      <c r="AD964" s="55"/>
      <c r="AE964" s="55"/>
      <c r="AF964" s="55"/>
      <c r="AG964" s="55"/>
      <c r="AH964" s="55"/>
      <c r="AI964" s="55"/>
      <c r="AJ964" s="55"/>
      <c r="AK964" s="55"/>
    </row>
    <row r="965" spans="2:37" ht="15.75" customHeight="1">
      <c r="B965" s="55"/>
      <c r="C965" s="55"/>
      <c r="D965" s="55"/>
      <c r="E965" s="55"/>
      <c r="F965" s="55"/>
      <c r="G965" s="55"/>
      <c r="H965" s="399"/>
      <c r="I965" s="55"/>
      <c r="J965" s="55"/>
      <c r="K965" s="55"/>
      <c r="L965" s="399"/>
      <c r="M965" s="399"/>
      <c r="N965" s="55"/>
      <c r="O965" s="55"/>
      <c r="P965" s="55"/>
      <c r="Q965" s="399"/>
      <c r="R965" s="399"/>
      <c r="S965" s="55"/>
      <c r="T965" s="55"/>
      <c r="U965" s="55"/>
      <c r="V965" s="399"/>
      <c r="W965" s="399"/>
      <c r="X965" s="55"/>
      <c r="Y965" s="55"/>
      <c r="Z965" s="55"/>
      <c r="AA965" s="399"/>
      <c r="AB965" s="399"/>
      <c r="AC965" s="55"/>
      <c r="AD965" s="55"/>
      <c r="AE965" s="55"/>
      <c r="AF965" s="55"/>
      <c r="AG965" s="55"/>
      <c r="AH965" s="55"/>
      <c r="AI965" s="55"/>
      <c r="AJ965" s="55"/>
      <c r="AK965" s="55"/>
    </row>
    <row r="966" spans="2:37" ht="15.75" customHeight="1">
      <c r="B966" s="55"/>
      <c r="C966" s="55"/>
      <c r="D966" s="55"/>
      <c r="E966" s="55"/>
      <c r="F966" s="55"/>
      <c r="G966" s="55"/>
      <c r="H966" s="399"/>
      <c r="I966" s="55"/>
      <c r="J966" s="55"/>
      <c r="K966" s="55"/>
      <c r="L966" s="399"/>
      <c r="M966" s="399"/>
      <c r="N966" s="55"/>
      <c r="O966" s="55"/>
      <c r="P966" s="55"/>
      <c r="Q966" s="399"/>
      <c r="R966" s="399"/>
      <c r="S966" s="55"/>
      <c r="T966" s="55"/>
      <c r="U966" s="55"/>
      <c r="V966" s="399"/>
      <c r="W966" s="399"/>
      <c r="X966" s="55"/>
      <c r="Y966" s="55"/>
      <c r="Z966" s="55"/>
      <c r="AA966" s="399"/>
      <c r="AB966" s="399"/>
      <c r="AC966" s="55"/>
      <c r="AD966" s="55"/>
      <c r="AE966" s="55"/>
      <c r="AF966" s="55"/>
      <c r="AG966" s="55"/>
      <c r="AH966" s="55"/>
      <c r="AI966" s="55"/>
      <c r="AJ966" s="55"/>
      <c r="AK966" s="55"/>
    </row>
  </sheetData>
  <mergeCells count="10">
    <mergeCell ref="B29:F29"/>
    <mergeCell ref="D32:F33"/>
    <mergeCell ref="I38:K38"/>
    <mergeCell ref="B2:AE2"/>
    <mergeCell ref="B3:G4"/>
    <mergeCell ref="I3:K4"/>
    <mergeCell ref="N3:P4"/>
    <mergeCell ref="S3:U4"/>
    <mergeCell ref="X3:Z4"/>
    <mergeCell ref="AC3:AE4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3"/>
  <sheetViews>
    <sheetView zoomScale="80" zoomScaleNormal="80" zoomScalePageLayoutView="80" workbookViewId="0">
      <selection activeCell="L21" sqref="L21"/>
    </sheetView>
  </sheetViews>
  <sheetFormatPr defaultColWidth="14.42578125" defaultRowHeight="15" customHeight="1"/>
  <cols>
    <col min="1" max="1" width="10.85546875" customWidth="1"/>
    <col min="2" max="2" width="14.42578125" hidden="1" customWidth="1"/>
    <col min="3" max="3" width="14.42578125" customWidth="1"/>
    <col min="4" max="6" width="14.42578125" bestFit="1" customWidth="1"/>
    <col min="7" max="7" width="18.85546875" bestFit="1" customWidth="1"/>
    <col min="8" max="27" width="14.42578125" style="118"/>
  </cols>
  <sheetData>
    <row r="1" spans="1:8" ht="81" customHeight="1" thickBot="1">
      <c r="A1" s="59"/>
      <c r="B1" s="59"/>
      <c r="C1" s="59"/>
      <c r="D1" s="59"/>
      <c r="F1" s="309"/>
      <c r="G1" s="309"/>
      <c r="H1" s="58"/>
    </row>
    <row r="2" spans="1:8" ht="27.75" customHeight="1" thickTop="1" thickBot="1">
      <c r="A2" s="59"/>
      <c r="B2" s="59"/>
      <c r="C2" s="830" t="s">
        <v>151</v>
      </c>
      <c r="D2" s="738"/>
      <c r="E2" s="738"/>
      <c r="F2" s="738"/>
      <c r="G2" s="831"/>
      <c r="H2" s="58"/>
    </row>
    <row r="3" spans="1:8" ht="30" customHeight="1" thickTop="1">
      <c r="A3" s="59"/>
      <c r="B3" s="59"/>
      <c r="C3" s="832" t="s">
        <v>126</v>
      </c>
      <c r="D3" s="833"/>
      <c r="E3" s="833"/>
      <c r="F3" s="834"/>
      <c r="G3" s="431">
        <f>P.C.!C15</f>
        <v>2500</v>
      </c>
      <c r="H3" s="58"/>
    </row>
    <row r="4" spans="1:8" ht="30" customHeight="1">
      <c r="A4" s="59"/>
      <c r="B4" s="59"/>
      <c r="C4" s="429" t="s">
        <v>127</v>
      </c>
      <c r="D4" s="429" t="s">
        <v>290</v>
      </c>
      <c r="E4" s="430" t="s">
        <v>291</v>
      </c>
      <c r="F4" s="430" t="s">
        <v>128</v>
      </c>
      <c r="G4" s="429" t="s">
        <v>129</v>
      </c>
      <c r="H4" s="58"/>
    </row>
    <row r="5" spans="1:8" ht="15.75" customHeight="1">
      <c r="A5" s="59"/>
      <c r="B5" s="59"/>
      <c r="C5" s="306">
        <f>C6-1</f>
        <v>2017</v>
      </c>
      <c r="D5" s="321">
        <v>0</v>
      </c>
      <c r="E5" s="317">
        <v>0</v>
      </c>
      <c r="F5" s="317">
        <f>D5+E5</f>
        <v>0</v>
      </c>
      <c r="G5" s="311">
        <f>F5*$G$3</f>
        <v>0</v>
      </c>
      <c r="H5" s="58"/>
    </row>
    <row r="6" spans="1:8" ht="15.75" customHeight="1">
      <c r="A6" s="59"/>
      <c r="B6" s="65">
        <v>1</v>
      </c>
      <c r="C6" s="307">
        <f>P.C.!C8</f>
        <v>2018</v>
      </c>
      <c r="D6" s="322">
        <f>IF(B6&lt;=P.C.!$C$7,P.C.!$C$4/P.C.!$C$7,IF(AND('2'!B6&gt;P.C.!$C$9,'2'!B6&lt;=P.C.!$C$9+P.C.!$C$10),INDEX('2'!$D$6:$E$30,'2'!B6-P.C.!$C$9,1)+INDEX('2'!$D$6:$E$30,'2'!B6-P.C.!$C$9,2),IF(B6&gt;P.C.!$C$9+P.C.!$C$10,INDEX('2'!$D$6:$E$30,'2'!B6-P.C.!$C$9,2),0)))</f>
        <v>1868.5</v>
      </c>
      <c r="E6" s="331">
        <f>P.C.!C24</f>
        <v>144.72</v>
      </c>
      <c r="F6" s="331">
        <f>E6+D6</f>
        <v>2013.22</v>
      </c>
      <c r="G6" s="312">
        <f>F6*$G$3</f>
        <v>5033050</v>
      </c>
      <c r="H6" s="58"/>
    </row>
    <row r="7" spans="1:8" ht="15.75" customHeight="1">
      <c r="A7" s="59"/>
      <c r="B7" s="65">
        <v>2</v>
      </c>
      <c r="C7" s="306">
        <f t="shared" ref="C7:C23" si="0">C6+1</f>
        <v>2019</v>
      </c>
      <c r="D7" s="321">
        <f>IF(B7&lt;=P.C.!$C$7,P.C.!$C$4/P.C.!$C$7,IF(AND('2'!B7&gt;P.C.!$C$9,'2'!B7&lt;=P.C.!$C$9+P.C.!$C$10),INDEX('2'!$D$6:$E$30,'2'!B7-P.C.!$C$9,1)+INDEX('2'!$D$6:$E$30,'2'!B7-P.C.!$C$9,2),IF(B7&gt;P.C.!$C$9+P.C.!$C$10,INDEX('2'!$D$6:$E$30,'2'!B7-P.C.!$C$9,2),0)))</f>
        <v>1868.5</v>
      </c>
      <c r="E7" s="317">
        <f>P.C.!C25</f>
        <v>138.69</v>
      </c>
      <c r="F7" s="317">
        <f t="shared" ref="F7:F23" si="1">E7+D7</f>
        <v>2007.19</v>
      </c>
      <c r="G7" s="311">
        <f t="shared" ref="G7:G23" si="2">F7*$G$3</f>
        <v>5017975</v>
      </c>
      <c r="H7" s="58"/>
    </row>
    <row r="8" spans="1:8" ht="15.75" customHeight="1">
      <c r="A8" s="59"/>
      <c r="B8" s="65">
        <v>3</v>
      </c>
      <c r="C8" s="307">
        <f t="shared" si="0"/>
        <v>2020</v>
      </c>
      <c r="D8" s="322">
        <f>IF(B8&lt;=P.C.!$C$7,P.C.!$C$4/P.C.!$C$7,IF(AND('2'!B8&gt;P.C.!$C$9,'2'!B8&lt;=P.C.!$C$9+P.C.!$C$10),INDEX('2'!$D$6:$E$30,'2'!B8-P.C.!$C$9,1)+INDEX('2'!$D$6:$E$30,'2'!B8-P.C.!$C$9,2),IF(B8&gt;P.C.!$C$9+P.C.!$C$10,INDEX('2'!$D$6:$E$30,'2'!B8-P.C.!$C$9,2),0)))</f>
        <v>0</v>
      </c>
      <c r="E8" s="331">
        <f>P.C.!C26</f>
        <v>132.66</v>
      </c>
      <c r="F8" s="331">
        <f t="shared" si="1"/>
        <v>132.66</v>
      </c>
      <c r="G8" s="312">
        <f t="shared" si="2"/>
        <v>331650</v>
      </c>
      <c r="H8" s="58"/>
    </row>
    <row r="9" spans="1:8" ht="15.75" customHeight="1">
      <c r="A9" s="59"/>
      <c r="B9" s="65">
        <v>4</v>
      </c>
      <c r="C9" s="306">
        <f t="shared" si="0"/>
        <v>2021</v>
      </c>
      <c r="D9" s="321">
        <f>IF(B9&lt;=P.C.!$C$7,P.C.!$C$4/P.C.!$C$7,IF(AND('2'!B9&gt;P.C.!$C$9,'2'!B9&lt;=P.C.!$C$9+P.C.!$C$10),INDEX('2'!$D$6:$E$30,'2'!B9-P.C.!$C$9,1)+INDEX('2'!$D$6:$E$30,'2'!B9-P.C.!$C$9,2),IF(B9&gt;P.C.!$C$9+P.C.!$C$10,INDEX('2'!$D$6:$E$30,'2'!B9-P.C.!$C$9,2),0)))</f>
        <v>0</v>
      </c>
      <c r="E9" s="317">
        <f>P.C.!C27</f>
        <v>126.63</v>
      </c>
      <c r="F9" s="317">
        <f t="shared" si="1"/>
        <v>126.63</v>
      </c>
      <c r="G9" s="311">
        <f t="shared" si="2"/>
        <v>316575</v>
      </c>
      <c r="H9" s="58"/>
    </row>
    <row r="10" spans="1:8" ht="15.75" customHeight="1">
      <c r="A10" s="59"/>
      <c r="B10" s="65">
        <v>5</v>
      </c>
      <c r="C10" s="307">
        <f t="shared" si="0"/>
        <v>2022</v>
      </c>
      <c r="D10" s="322">
        <f>IF(B10&lt;=P.C.!$C$7,P.C.!$C$4/P.C.!$C$7,IF(AND('2'!B10&gt;P.C.!$C$9,'2'!B10&lt;=P.C.!$C$9+P.C.!$C$10),INDEX('2'!$D$6:$E$30,'2'!B10-P.C.!$C$9,1)+INDEX('2'!$D$6:$E$30,'2'!B10-P.C.!$C$9,2),IF(B10&gt;P.C.!$C$9+P.C.!$C$10,INDEX('2'!$D$6:$E$30,'2'!B10-P.C.!$C$9,2),0)))</f>
        <v>0</v>
      </c>
      <c r="E10" s="331">
        <f>P.C.!C28</f>
        <v>120.6</v>
      </c>
      <c r="F10" s="331">
        <f t="shared" si="1"/>
        <v>120.6</v>
      </c>
      <c r="G10" s="312">
        <f t="shared" si="2"/>
        <v>301500</v>
      </c>
      <c r="H10" s="58"/>
    </row>
    <row r="11" spans="1:8" ht="15.75" customHeight="1">
      <c r="A11" s="59"/>
      <c r="B11" s="65">
        <v>6</v>
      </c>
      <c r="C11" s="306">
        <f t="shared" si="0"/>
        <v>2023</v>
      </c>
      <c r="D11" s="321">
        <f>IF(B11&lt;=P.C.!$C$7,P.C.!$C$4/P.C.!$C$7,IF(AND('2'!B11&gt;P.C.!$C$9,'2'!B11&lt;=P.C.!$C$9+P.C.!$C$10),INDEX('2'!$D$6:$E$30,'2'!B11-P.C.!$C$9,1)+INDEX('2'!$D$6:$E$30,'2'!B11-P.C.!$C$9,2),IF(B11&gt;P.C.!$C$9+P.C.!$C$10,INDEX('2'!$D$6:$E$30,'2'!B11-P.C.!$C$9,2),0)))</f>
        <v>0</v>
      </c>
      <c r="E11" s="317">
        <f>P.C.!C29</f>
        <v>114.57</v>
      </c>
      <c r="F11" s="317">
        <f t="shared" si="1"/>
        <v>114.57</v>
      </c>
      <c r="G11" s="311">
        <f t="shared" si="2"/>
        <v>286425</v>
      </c>
      <c r="H11" s="58"/>
    </row>
    <row r="12" spans="1:8" ht="15.75" customHeight="1">
      <c r="A12" s="59"/>
      <c r="B12" s="65">
        <v>7</v>
      </c>
      <c r="C12" s="307">
        <f t="shared" si="0"/>
        <v>2024</v>
      </c>
      <c r="D12" s="372">
        <f>IF(B12&lt;=P.C.!$C$7,P.C.!$C$4/P.C.!$C$7,IF(AND('2'!B12&gt;P.C.!$C$9,'2'!B12&lt;=P.C.!$C$9+P.C.!$C$10),INDEX('2'!$D$6:$E$30,'2'!B12-P.C.!$C$9,1)+INDEX('2'!$D$6:$E$30,'2'!B12-P.C.!$C$9,2),IF(B12&gt;P.C.!$C$9+P.C.!$C$10,INDEX('2'!$D$6:$E$30,'2'!B12-P.C.!$C$9,2),0)))</f>
        <v>0</v>
      </c>
      <c r="E12" s="331">
        <f>P.C.!C30</f>
        <v>108.53999999999999</v>
      </c>
      <c r="F12" s="331">
        <f t="shared" si="1"/>
        <v>108.53999999999999</v>
      </c>
      <c r="G12" s="312">
        <f t="shared" si="2"/>
        <v>271350</v>
      </c>
      <c r="H12" s="58"/>
    </row>
    <row r="13" spans="1:8" ht="15.75" customHeight="1">
      <c r="A13" s="59"/>
      <c r="B13" s="65">
        <v>8</v>
      </c>
      <c r="C13" s="306">
        <f t="shared" si="0"/>
        <v>2025</v>
      </c>
      <c r="D13" s="303">
        <f>IF(B13&lt;=P.C.!$C$7,P.C.!$C$4/P.C.!$C$7,IF(AND('2'!B13&gt;P.C.!$C$9,'2'!B13&lt;=P.C.!$C$9+P.C.!$C$10),INDEX('2'!$D$6:$E$30,'2'!B13-P.C.!$C$9,1)+INDEX('2'!$D$6:$E$30,'2'!B13-P.C.!$C$9,2),IF(B13&gt;P.C.!$C$9+P.C.!$C$10,INDEX('2'!$D$6:$E$30,'2'!B13-P.C.!$C$9,2),0)))</f>
        <v>0</v>
      </c>
      <c r="E13" s="317">
        <f>P.C.!C31</f>
        <v>102.50999999999999</v>
      </c>
      <c r="F13" s="317">
        <f t="shared" si="1"/>
        <v>102.50999999999999</v>
      </c>
      <c r="G13" s="311">
        <f t="shared" si="2"/>
        <v>256274.99999999997</v>
      </c>
      <c r="H13" s="58"/>
    </row>
    <row r="14" spans="1:8" ht="15.75" customHeight="1">
      <c r="A14" s="59"/>
      <c r="B14" s="65">
        <v>9</v>
      </c>
      <c r="C14" s="307">
        <f t="shared" si="0"/>
        <v>2026</v>
      </c>
      <c r="D14" s="372">
        <f>IF(B14&lt;=P.C.!$C$7,P.C.!$C$4/P.C.!$C$7,IF(AND('2'!B14&gt;P.C.!$C$9,'2'!B14&lt;=P.C.!$C$9+P.C.!$C$10),INDEX('2'!$D$6:$E$30,'2'!B14-P.C.!$C$9,1)+INDEX('2'!$D$6:$E$30,'2'!B14-P.C.!$C$9,2),IF(B14&gt;P.C.!$C$9+P.C.!$C$10,INDEX('2'!$D$6:$E$30,'2'!B14-P.C.!$C$9,2),0)))</f>
        <v>0</v>
      </c>
      <c r="E14" s="331">
        <f>P.C.!C32</f>
        <v>96.47999999999999</v>
      </c>
      <c r="F14" s="331">
        <f t="shared" si="1"/>
        <v>96.47999999999999</v>
      </c>
      <c r="G14" s="312">
        <f t="shared" si="2"/>
        <v>241199.99999999997</v>
      </c>
      <c r="H14" s="58"/>
    </row>
    <row r="15" spans="1:8" ht="15.75" customHeight="1">
      <c r="A15" s="59"/>
      <c r="B15" s="65">
        <v>10</v>
      </c>
      <c r="C15" s="306">
        <f t="shared" si="0"/>
        <v>2027</v>
      </c>
      <c r="D15" s="303">
        <f>IF(B15&lt;=P.C.!$C$7,P.C.!$C$4/P.C.!$C$7,IF(AND('2'!B15&gt;P.C.!$C$9,'2'!B15&lt;=P.C.!$C$9+P.C.!$C$10),INDEX('2'!$D$6:$E$30,'2'!B15-P.C.!$C$9,1)+INDEX('2'!$D$6:$E$30,'2'!B15-P.C.!$C$9,2),IF(B15&gt;P.C.!$C$9+P.C.!$C$10,INDEX('2'!$D$6:$E$30,'2'!B15-P.C.!$C$9,2),0)))</f>
        <v>0</v>
      </c>
      <c r="E15" s="317">
        <f>P.C.!C33</f>
        <v>90.449999999999989</v>
      </c>
      <c r="F15" s="317">
        <f t="shared" si="1"/>
        <v>90.449999999999989</v>
      </c>
      <c r="G15" s="311">
        <f t="shared" si="2"/>
        <v>226124.99999999997</v>
      </c>
      <c r="H15" s="58"/>
    </row>
    <row r="16" spans="1:8" ht="15.75" customHeight="1">
      <c r="A16" s="59"/>
      <c r="B16" s="65">
        <v>11</v>
      </c>
      <c r="C16" s="307">
        <f t="shared" si="0"/>
        <v>2028</v>
      </c>
      <c r="D16" s="372">
        <f>IF(B16&lt;=P.C.!$C$7,P.C.!$C$4/P.C.!$C$7,IF(AND('2'!B16&gt;P.C.!$C$9,'2'!B16&lt;=P.C.!$C$9+P.C.!$C$10),INDEX('2'!$D$6:$E$30,'2'!B16-P.C.!$C$9,1)+INDEX('2'!$D$6:$E$30,'2'!B16-P.C.!$C$9,2),IF(B16&gt;P.C.!$C$9+P.C.!$C$10,INDEX('2'!$D$6:$E$30,'2'!B16-P.C.!$C$9,2),0)))</f>
        <v>2013.22</v>
      </c>
      <c r="E16" s="331">
        <f>P.C.!C34</f>
        <v>84.419999999999987</v>
      </c>
      <c r="F16" s="331">
        <f t="shared" si="1"/>
        <v>2097.64</v>
      </c>
      <c r="G16" s="312">
        <f t="shared" si="2"/>
        <v>5244100</v>
      </c>
      <c r="H16" s="58"/>
    </row>
    <row r="17" spans="1:27" ht="15.75" customHeight="1">
      <c r="A17" s="59"/>
      <c r="B17" s="65">
        <v>12</v>
      </c>
      <c r="C17" s="306">
        <f t="shared" si="0"/>
        <v>2029</v>
      </c>
      <c r="D17" s="303">
        <f>IF(B17&lt;=P.C.!$C$7,P.C.!$C$4/P.C.!$C$7,IF(AND('2'!B17&gt;P.C.!$C$9,'2'!B17&lt;=P.C.!$C$9+P.C.!$C$10),INDEX('2'!$D$6:$E$30,'2'!B17-P.C.!$C$9,1)+INDEX('2'!$D$6:$E$30,'2'!B17-P.C.!$C$9,2),IF(B17&gt;P.C.!$C$9+P.C.!$C$10,INDEX('2'!$D$6:$E$30,'2'!B17-P.C.!$C$9,2),0)))</f>
        <v>2007.19</v>
      </c>
      <c r="E17" s="317">
        <f>P.C.!C35</f>
        <v>78.389999999999986</v>
      </c>
      <c r="F17" s="317">
        <f t="shared" si="1"/>
        <v>2085.58</v>
      </c>
      <c r="G17" s="311">
        <f t="shared" si="2"/>
        <v>5213950</v>
      </c>
      <c r="H17" s="58"/>
    </row>
    <row r="18" spans="1:27" ht="15.75" customHeight="1">
      <c r="A18" s="59"/>
      <c r="B18" s="65">
        <v>13</v>
      </c>
      <c r="C18" s="307">
        <f t="shared" si="0"/>
        <v>2030</v>
      </c>
      <c r="D18" s="372">
        <f>IF(B18&lt;=P.C.!$C$7,P.C.!$C$4/P.C.!$C$7,IF(AND('2'!B18&gt;P.C.!$C$9,'2'!B18&lt;=P.C.!$C$9+P.C.!$C$10),INDEX('2'!$D$6:$E$30,'2'!B18-P.C.!$C$9,1)+INDEX('2'!$D$6:$E$30,'2'!B18-P.C.!$C$9,2),IF(B18&gt;P.C.!$C$9+P.C.!$C$10,INDEX('2'!$D$6:$E$30,'2'!B18-P.C.!$C$9,2),0)))</f>
        <v>132.66</v>
      </c>
      <c r="E18" s="331">
        <f>P.C.!C36</f>
        <v>72.36</v>
      </c>
      <c r="F18" s="331">
        <f t="shared" si="1"/>
        <v>205.01999999999998</v>
      </c>
      <c r="G18" s="312">
        <f t="shared" si="2"/>
        <v>512549.99999999994</v>
      </c>
      <c r="H18" s="58"/>
    </row>
    <row r="19" spans="1:27" ht="15.75" customHeight="1">
      <c r="A19" s="59"/>
      <c r="B19" s="65">
        <v>14</v>
      </c>
      <c r="C19" s="306">
        <f t="shared" si="0"/>
        <v>2031</v>
      </c>
      <c r="D19" s="303">
        <f>IF(B19&lt;=P.C.!$C$7,P.C.!$C$4/P.C.!$C$7,IF(AND('2'!B19&gt;P.C.!$C$9,'2'!B19&lt;=P.C.!$C$9+P.C.!$C$10),INDEX('2'!$D$6:$E$30,'2'!B19-P.C.!$C$9,1)+INDEX('2'!$D$6:$E$30,'2'!B19-P.C.!$C$9,2),IF(B19&gt;P.C.!$C$9+P.C.!$C$10,INDEX('2'!$D$6:$E$30,'2'!B19-P.C.!$C$9,2),0)))</f>
        <v>126.63</v>
      </c>
      <c r="E19" s="317">
        <f>P.C.!C37</f>
        <v>66.33</v>
      </c>
      <c r="F19" s="317">
        <f t="shared" si="1"/>
        <v>192.95999999999998</v>
      </c>
      <c r="G19" s="311">
        <f t="shared" si="2"/>
        <v>482399.99999999994</v>
      </c>
      <c r="H19" s="58"/>
    </row>
    <row r="20" spans="1:27" ht="15.75" customHeight="1">
      <c r="A20" s="59"/>
      <c r="B20" s="65">
        <v>15</v>
      </c>
      <c r="C20" s="307">
        <f t="shared" si="0"/>
        <v>2032</v>
      </c>
      <c r="D20" s="372">
        <f>IF(B20&lt;=P.C.!$C$7,P.C.!$C$4/P.C.!$C$7,IF(AND('2'!B20&gt;P.C.!$C$9,'2'!B20&lt;=P.C.!$C$9+P.C.!$C$10),INDEX('2'!$D$6:$E$30,'2'!B20-P.C.!$C$9,1)+INDEX('2'!$D$6:$E$30,'2'!B20-P.C.!$C$9,2),IF(B20&gt;P.C.!$C$9+P.C.!$C$10,INDEX('2'!$D$6:$E$30,'2'!B20-P.C.!$C$9,2),0)))</f>
        <v>120.6</v>
      </c>
      <c r="E20" s="331">
        <f>P.C.!C38</f>
        <v>60.3</v>
      </c>
      <c r="F20" s="331">
        <f t="shared" si="1"/>
        <v>180.89999999999998</v>
      </c>
      <c r="G20" s="312">
        <f t="shared" si="2"/>
        <v>452249.99999999994</v>
      </c>
      <c r="H20" s="58"/>
    </row>
    <row r="21" spans="1:27" ht="15.75" customHeight="1">
      <c r="A21" s="59"/>
      <c r="B21" s="65">
        <v>16</v>
      </c>
      <c r="C21" s="306">
        <f t="shared" si="0"/>
        <v>2033</v>
      </c>
      <c r="D21" s="303">
        <f>IF(B21&lt;=P.C.!$C$7,P.C.!$C$4/P.C.!$C$7,IF(AND('2'!B21&gt;P.C.!$C$9,'2'!B21&lt;=P.C.!$C$9+P.C.!$C$10),INDEX('2'!$D$6:$E$30,'2'!B21-P.C.!$C$9,1)+INDEX('2'!$D$6:$E$30,'2'!B21-P.C.!$C$9,2),IF(B21&gt;P.C.!$C$9+P.C.!$C$10,INDEX('2'!$D$6:$E$30,'2'!B21-P.C.!$C$9,2),0)))</f>
        <v>114.57</v>
      </c>
      <c r="E21" s="317">
        <f>P.C.!C39</f>
        <v>54.269999999999996</v>
      </c>
      <c r="F21" s="317">
        <f t="shared" si="1"/>
        <v>168.83999999999997</v>
      </c>
      <c r="G21" s="311">
        <f t="shared" si="2"/>
        <v>422099.99999999994</v>
      </c>
      <c r="H21" s="58"/>
    </row>
    <row r="22" spans="1:27" ht="15.75" customHeight="1">
      <c r="A22" s="59"/>
      <c r="B22" s="65">
        <v>17</v>
      </c>
      <c r="C22" s="307">
        <f t="shared" si="0"/>
        <v>2034</v>
      </c>
      <c r="D22" s="372">
        <f>IF(B22&lt;=P.C.!$C$7,P.C.!$C$4/P.C.!$C$7,IF(AND('2'!B22&gt;P.C.!$C$9,'2'!B22&lt;=P.C.!$C$9+P.C.!$C$10),INDEX('2'!$D$6:$E$30,'2'!B22-P.C.!$C$9,1)+INDEX('2'!$D$6:$E$30,'2'!B22-P.C.!$C$9,2),IF(B22&gt;P.C.!$C$9+P.C.!$C$10,INDEX('2'!$D$6:$E$30,'2'!B22-P.C.!$C$9,2),0)))</f>
        <v>108.53999999999999</v>
      </c>
      <c r="E22" s="331">
        <f>P.C.!C40</f>
        <v>48.24</v>
      </c>
      <c r="F22" s="331">
        <f t="shared" si="1"/>
        <v>156.78</v>
      </c>
      <c r="G22" s="312">
        <f t="shared" si="2"/>
        <v>391950</v>
      </c>
      <c r="H22" s="58"/>
    </row>
    <row r="23" spans="1:27" ht="15.75" customHeight="1">
      <c r="A23" s="59"/>
      <c r="B23" s="65">
        <v>18</v>
      </c>
      <c r="C23" s="306">
        <f t="shared" si="0"/>
        <v>2035</v>
      </c>
      <c r="D23" s="303">
        <f>IF(B23&lt;=P.C.!$C$7,P.C.!$C$4/P.C.!$C$7,IF(AND('2'!B23&gt;P.C.!$C$9,'2'!B23&lt;=P.C.!$C$9+P.C.!$C$10),INDEX('2'!$D$6:$E$30,'2'!B23-P.C.!$C$9,1)+INDEX('2'!$D$6:$E$30,'2'!B23-P.C.!$C$9,2),IF(B23&gt;P.C.!$C$9+P.C.!$C$10,INDEX('2'!$D$6:$E$30,'2'!B23-P.C.!$C$9,2),0)))</f>
        <v>102.50999999999999</v>
      </c>
      <c r="E23" s="317">
        <f>P.C.!C41</f>
        <v>42.21</v>
      </c>
      <c r="F23" s="317">
        <f t="shared" si="1"/>
        <v>144.72</v>
      </c>
      <c r="G23" s="311">
        <f t="shared" si="2"/>
        <v>361800</v>
      </c>
      <c r="H23" s="58"/>
    </row>
    <row r="24" spans="1:27" ht="15" hidden="1" customHeight="1">
      <c r="A24" s="59"/>
      <c r="B24" s="65">
        <v>19</v>
      </c>
      <c r="C24" s="307"/>
      <c r="D24" s="372"/>
      <c r="E24" s="331"/>
      <c r="F24" s="331"/>
      <c r="G24" s="312"/>
      <c r="H24" s="58"/>
    </row>
    <row r="25" spans="1:27" ht="15.75" hidden="1" customHeight="1">
      <c r="A25" s="59"/>
      <c r="B25" s="65">
        <v>20</v>
      </c>
      <c r="C25" s="306"/>
      <c r="D25" s="303"/>
      <c r="E25" s="317"/>
      <c r="F25" s="317"/>
      <c r="G25" s="311"/>
      <c r="H25" s="58"/>
    </row>
    <row r="26" spans="1:27" ht="15.75" hidden="1" customHeight="1">
      <c r="A26" s="59"/>
      <c r="B26" s="65">
        <v>21</v>
      </c>
      <c r="C26" s="307"/>
      <c r="D26" s="372"/>
      <c r="E26" s="331"/>
      <c r="F26" s="331"/>
      <c r="G26" s="312"/>
      <c r="H26" s="58"/>
    </row>
    <row r="27" spans="1:27" ht="15.75" hidden="1" customHeight="1">
      <c r="A27" s="59"/>
      <c r="B27" s="65">
        <v>22</v>
      </c>
      <c r="C27" s="308"/>
      <c r="D27" s="303"/>
      <c r="E27" s="303"/>
      <c r="F27" s="303"/>
      <c r="G27" s="311"/>
      <c r="H27" s="58"/>
    </row>
    <row r="28" spans="1:27" ht="15.75" hidden="1" customHeight="1">
      <c r="A28" s="59"/>
      <c r="B28" s="65">
        <v>23</v>
      </c>
      <c r="C28" s="307"/>
      <c r="D28" s="372"/>
      <c r="E28" s="331"/>
      <c r="F28" s="331"/>
      <c r="G28" s="312"/>
      <c r="H28" s="58"/>
    </row>
    <row r="29" spans="1:27" ht="15.75" hidden="1" customHeight="1">
      <c r="A29" s="59"/>
      <c r="B29" s="65">
        <v>24</v>
      </c>
      <c r="C29" s="306"/>
      <c r="D29" s="321"/>
      <c r="E29" s="317"/>
      <c r="F29" s="317"/>
      <c r="G29" s="311"/>
      <c r="H29" s="58"/>
    </row>
    <row r="30" spans="1:27" ht="15.75" hidden="1" customHeight="1">
      <c r="A30" s="59"/>
      <c r="B30" s="65">
        <v>25</v>
      </c>
      <c r="C30" s="307"/>
      <c r="D30" s="322"/>
      <c r="E30" s="331"/>
      <c r="F30" s="331"/>
      <c r="G30" s="312"/>
      <c r="H30" s="58"/>
    </row>
    <row r="31" spans="1:27" s="1" customFormat="1" ht="15.75" hidden="1" customHeight="1">
      <c r="A31" s="59"/>
      <c r="B31" s="65">
        <v>26</v>
      </c>
      <c r="C31" s="306"/>
      <c r="D31" s="321"/>
      <c r="E31" s="317"/>
      <c r="F31" s="317"/>
      <c r="G31" s="311"/>
      <c r="H31" s="5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</row>
    <row r="32" spans="1:27" s="1" customFormat="1" ht="15.75" hidden="1" customHeight="1">
      <c r="A32" s="59" t="s">
        <v>142</v>
      </c>
      <c r="B32" s="65">
        <v>27</v>
      </c>
      <c r="C32" s="307"/>
      <c r="D32" s="322"/>
      <c r="E32" s="331"/>
      <c r="F32" s="331"/>
      <c r="G32" s="312"/>
      <c r="H32" s="5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</row>
    <row r="33" spans="1:27" s="1" customFormat="1" ht="15.75" hidden="1" customHeight="1">
      <c r="A33" s="59"/>
      <c r="B33" s="65">
        <v>28</v>
      </c>
      <c r="C33" s="306"/>
      <c r="D33" s="321"/>
      <c r="E33" s="317"/>
      <c r="F33" s="317"/>
      <c r="G33" s="311"/>
      <c r="H33" s="5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</row>
    <row r="34" spans="1:27" s="1" customFormat="1" ht="15.75" hidden="1" customHeight="1">
      <c r="A34" s="59"/>
      <c r="B34" s="65">
        <v>29</v>
      </c>
      <c r="C34" s="307"/>
      <c r="D34" s="322"/>
      <c r="E34" s="331"/>
      <c r="F34" s="331"/>
      <c r="G34" s="312"/>
      <c r="H34" s="5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</row>
    <row r="35" spans="1:27" s="1" customFormat="1" ht="15.75" hidden="1" customHeight="1">
      <c r="A35" s="59"/>
      <c r="B35" s="65">
        <v>30</v>
      </c>
      <c r="C35" s="306"/>
      <c r="D35" s="321"/>
      <c r="E35" s="317"/>
      <c r="F35" s="317"/>
      <c r="G35" s="311"/>
      <c r="H35" s="5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</row>
    <row r="36" spans="1:27" ht="30" customHeight="1" thickBot="1">
      <c r="A36" s="59"/>
      <c r="B36" s="59"/>
      <c r="C36" s="420" t="s">
        <v>288</v>
      </c>
      <c r="D36" s="313">
        <f>SUM(D5:D35)</f>
        <v>8462.9200000000019</v>
      </c>
      <c r="E36" s="313">
        <f>SUM(E5:E35)</f>
        <v>1682.3699999999997</v>
      </c>
      <c r="F36" s="313">
        <f>SUM(F5:F35)</f>
        <v>10145.289999999999</v>
      </c>
      <c r="G36" s="459">
        <f>SUM(G5:G35)</f>
        <v>25363225</v>
      </c>
      <c r="H36" s="58"/>
    </row>
    <row r="37" spans="1:27" s="118" customFormat="1" ht="15.75" customHeight="1">
      <c r="A37" s="70"/>
      <c r="B37" s="70"/>
      <c r="C37" s="70"/>
      <c r="D37" s="70"/>
      <c r="E37" s="70"/>
      <c r="F37" s="70"/>
      <c r="G37" s="70"/>
      <c r="H37" s="58"/>
    </row>
    <row r="38" spans="1:27" s="118" customFormat="1" ht="15.75" customHeight="1">
      <c r="A38" s="70"/>
      <c r="B38" s="70"/>
      <c r="C38" s="70"/>
      <c r="D38" s="70"/>
      <c r="E38" s="70"/>
      <c r="F38" s="70"/>
      <c r="G38" s="70"/>
      <c r="H38" s="58"/>
    </row>
    <row r="39" spans="1:27" s="118" customFormat="1" ht="15.75" customHeight="1">
      <c r="A39" s="310"/>
      <c r="B39" s="310"/>
      <c r="C39" s="70"/>
      <c r="D39" s="70"/>
      <c r="E39" s="70"/>
      <c r="F39" s="70"/>
      <c r="G39" s="70"/>
      <c r="H39" s="58"/>
    </row>
    <row r="40" spans="1:27" s="118" customFormat="1" ht="15.75" customHeight="1">
      <c r="A40" s="310"/>
      <c r="B40" s="310"/>
      <c r="C40" s="70"/>
      <c r="D40" s="70"/>
      <c r="E40" s="70"/>
      <c r="F40" s="70"/>
      <c r="G40" s="70"/>
      <c r="H40" s="58"/>
    </row>
    <row r="41" spans="1:27" s="118" customFormat="1" ht="15.75" customHeight="1">
      <c r="A41" s="310"/>
      <c r="B41" s="310"/>
      <c r="C41" s="70"/>
      <c r="D41" s="70"/>
      <c r="E41" s="70"/>
      <c r="F41" s="70"/>
      <c r="G41" s="70"/>
      <c r="H41" s="58"/>
    </row>
    <row r="42" spans="1:27" s="118" customFormat="1" ht="15.75" customHeight="1">
      <c r="A42" s="310"/>
      <c r="B42" s="310"/>
      <c r="C42" s="70"/>
      <c r="D42" s="70"/>
      <c r="E42" s="70"/>
      <c r="F42" s="70"/>
      <c r="G42" s="70"/>
      <c r="H42" s="58"/>
    </row>
    <row r="43" spans="1:27" s="118" customFormat="1" ht="15.75" customHeight="1">
      <c r="A43" s="310"/>
      <c r="B43" s="310"/>
      <c r="C43" s="70"/>
      <c r="D43" s="70"/>
      <c r="E43" s="70"/>
      <c r="F43" s="70"/>
      <c r="G43" s="70"/>
      <c r="H43" s="58"/>
    </row>
    <row r="44" spans="1:27" s="118" customFormat="1" ht="15.75" customHeight="1">
      <c r="A44" s="310"/>
      <c r="B44" s="310"/>
      <c r="C44" s="70"/>
      <c r="D44" s="70"/>
      <c r="E44" s="70"/>
      <c r="F44" s="70"/>
      <c r="G44" s="70"/>
      <c r="H44" s="58"/>
    </row>
    <row r="45" spans="1:27" s="118" customFormat="1" ht="15.75" customHeight="1">
      <c r="A45" s="310"/>
      <c r="B45" s="310"/>
      <c r="C45" s="70"/>
      <c r="D45" s="70"/>
      <c r="E45" s="70"/>
      <c r="F45" s="70"/>
      <c r="G45" s="70"/>
      <c r="H45" s="58"/>
    </row>
    <row r="46" spans="1:27" s="118" customFormat="1" ht="15.75" customHeight="1">
      <c r="A46" s="310"/>
      <c r="B46" s="310"/>
      <c r="C46" s="70"/>
      <c r="D46" s="70"/>
      <c r="E46" s="70"/>
      <c r="F46" s="70"/>
      <c r="G46" s="70"/>
      <c r="H46" s="58"/>
    </row>
    <row r="47" spans="1:27" s="118" customFormat="1" ht="15.75" customHeight="1">
      <c r="A47" s="310"/>
      <c r="B47" s="310"/>
      <c r="C47" s="70"/>
      <c r="D47" s="70"/>
      <c r="E47" s="70"/>
      <c r="F47" s="70"/>
      <c r="G47" s="70"/>
      <c r="H47" s="58"/>
    </row>
    <row r="48" spans="1:27" s="118" customFormat="1" ht="15.75" customHeight="1">
      <c r="A48" s="310"/>
      <c r="B48" s="310"/>
      <c r="C48" s="70"/>
      <c r="D48" s="70"/>
      <c r="E48" s="70"/>
      <c r="F48" s="70"/>
      <c r="G48" s="70"/>
      <c r="H48" s="58"/>
    </row>
    <row r="49" spans="1:8" s="118" customFormat="1" ht="15.75" customHeight="1">
      <c r="A49" s="310"/>
      <c r="B49" s="310"/>
      <c r="C49" s="70"/>
      <c r="D49" s="70"/>
      <c r="E49" s="70"/>
      <c r="F49" s="70"/>
      <c r="G49" s="70"/>
      <c r="H49" s="58"/>
    </row>
    <row r="50" spans="1:8" s="118" customFormat="1" ht="15.75" customHeight="1">
      <c r="A50" s="310"/>
      <c r="B50" s="310"/>
      <c r="C50" s="70"/>
      <c r="D50" s="70"/>
      <c r="E50" s="70"/>
      <c r="F50" s="70"/>
      <c r="G50" s="70"/>
      <c r="H50" s="58"/>
    </row>
    <row r="51" spans="1:8" s="118" customFormat="1" ht="15.75" customHeight="1">
      <c r="A51" s="310"/>
      <c r="B51" s="310"/>
      <c r="C51" s="70"/>
      <c r="D51" s="70"/>
      <c r="E51" s="70"/>
      <c r="F51" s="70"/>
      <c r="G51" s="70"/>
      <c r="H51" s="58"/>
    </row>
    <row r="52" spans="1:8" s="118" customFormat="1" ht="15.75" customHeight="1">
      <c r="A52" s="310"/>
      <c r="B52" s="310"/>
      <c r="C52" s="70"/>
      <c r="D52" s="70"/>
      <c r="E52" s="70"/>
      <c r="F52" s="70"/>
      <c r="G52" s="70"/>
      <c r="H52" s="58"/>
    </row>
    <row r="53" spans="1:8" s="118" customFormat="1" ht="15.75" customHeight="1">
      <c r="A53" s="310"/>
      <c r="B53" s="310"/>
      <c r="C53" s="70"/>
      <c r="D53" s="70"/>
      <c r="E53" s="70"/>
      <c r="F53" s="70"/>
      <c r="G53" s="70"/>
      <c r="H53" s="58"/>
    </row>
    <row r="54" spans="1:8" s="118" customFormat="1" ht="15.75" customHeight="1">
      <c r="A54" s="58"/>
      <c r="B54" s="58"/>
      <c r="C54" s="128"/>
      <c r="D54" s="128"/>
      <c r="E54" s="128"/>
      <c r="F54" s="128"/>
      <c r="G54" s="128"/>
      <c r="H54" s="58"/>
    </row>
    <row r="55" spans="1:8" s="118" customFormat="1" ht="15.75" customHeight="1">
      <c r="A55" s="58"/>
      <c r="B55" s="58"/>
      <c r="C55" s="58"/>
      <c r="D55" s="58"/>
      <c r="E55" s="58"/>
      <c r="F55" s="58"/>
      <c r="G55" s="58"/>
      <c r="H55" s="58"/>
    </row>
    <row r="56" spans="1:8" s="118" customFormat="1" ht="15.75" customHeight="1">
      <c r="A56" s="58"/>
      <c r="B56" s="58"/>
      <c r="C56" s="58"/>
      <c r="D56" s="58"/>
      <c r="E56" s="58"/>
      <c r="F56" s="58"/>
      <c r="G56" s="58"/>
      <c r="H56" s="58"/>
    </row>
    <row r="57" spans="1:8" s="118" customFormat="1" ht="15.75" customHeight="1">
      <c r="A57" s="58"/>
      <c r="B57" s="58"/>
      <c r="C57" s="58"/>
      <c r="D57" s="58"/>
      <c r="E57" s="58"/>
      <c r="F57" s="58"/>
      <c r="G57" s="58"/>
      <c r="H57" s="58"/>
    </row>
    <row r="58" spans="1:8" s="118" customFormat="1" ht="15.75" customHeight="1">
      <c r="A58" s="58"/>
      <c r="B58" s="58"/>
      <c r="C58" s="58"/>
      <c r="D58" s="58"/>
      <c r="E58" s="58"/>
      <c r="F58" s="58"/>
      <c r="G58" s="58"/>
      <c r="H58" s="58"/>
    </row>
    <row r="59" spans="1:8" s="118" customFormat="1" ht="15.75" customHeight="1">
      <c r="A59" s="58"/>
      <c r="B59" s="58"/>
      <c r="C59" s="58"/>
      <c r="D59" s="58"/>
      <c r="E59" s="58"/>
      <c r="F59" s="58"/>
      <c r="G59" s="58"/>
      <c r="H59" s="58"/>
    </row>
    <row r="60" spans="1:8" s="118" customFormat="1" ht="15.75" customHeight="1">
      <c r="A60" s="58"/>
      <c r="B60" s="58"/>
      <c r="C60" s="58"/>
      <c r="D60" s="58"/>
      <c r="E60" s="58"/>
      <c r="F60" s="58"/>
      <c r="G60" s="58"/>
      <c r="H60" s="58"/>
    </row>
    <row r="61" spans="1:8" s="118" customFormat="1" ht="15.75" customHeight="1">
      <c r="A61" s="58"/>
      <c r="B61" s="58"/>
      <c r="C61" s="58"/>
      <c r="D61" s="58"/>
      <c r="E61" s="58"/>
      <c r="F61" s="58"/>
      <c r="G61" s="58"/>
      <c r="H61" s="58"/>
    </row>
    <row r="62" spans="1:8" s="118" customFormat="1" ht="15.75" customHeight="1">
      <c r="A62" s="58"/>
      <c r="B62" s="58"/>
      <c r="C62" s="58"/>
      <c r="D62" s="58"/>
      <c r="E62" s="58"/>
      <c r="F62" s="58"/>
      <c r="G62" s="58"/>
      <c r="H62" s="58"/>
    </row>
    <row r="63" spans="1:8" s="118" customFormat="1" ht="15.75" customHeight="1">
      <c r="A63" s="58"/>
      <c r="B63" s="58"/>
      <c r="C63" s="58"/>
      <c r="D63" s="58"/>
      <c r="E63" s="58"/>
      <c r="F63" s="58"/>
      <c r="G63" s="58"/>
      <c r="H63" s="58"/>
    </row>
    <row r="64" spans="1:8" s="118" customFormat="1" ht="15.75" customHeight="1">
      <c r="A64" s="58"/>
      <c r="B64" s="58"/>
      <c r="C64" s="58"/>
      <c r="D64" s="58"/>
      <c r="E64" s="58"/>
      <c r="F64" s="58"/>
      <c r="G64" s="58"/>
      <c r="H64" s="58"/>
    </row>
    <row r="65" spans="1:8" s="118" customFormat="1" ht="15.75" customHeight="1">
      <c r="A65" s="58"/>
      <c r="B65" s="58"/>
      <c r="C65" s="58"/>
      <c r="D65" s="58"/>
      <c r="E65" s="58"/>
      <c r="F65" s="58"/>
      <c r="G65" s="58"/>
      <c r="H65" s="58"/>
    </row>
    <row r="66" spans="1:8" s="118" customFormat="1" ht="15.75" customHeight="1">
      <c r="A66" s="58"/>
      <c r="B66" s="58"/>
      <c r="C66" s="58"/>
      <c r="D66" s="58"/>
      <c r="E66" s="58"/>
      <c r="F66" s="58"/>
      <c r="G66" s="58"/>
      <c r="H66" s="58"/>
    </row>
    <row r="67" spans="1:8" s="118" customFormat="1" ht="15.75" customHeight="1">
      <c r="A67" s="58"/>
      <c r="B67" s="58"/>
      <c r="C67" s="58"/>
      <c r="D67" s="58"/>
      <c r="E67" s="58"/>
      <c r="F67" s="58"/>
      <c r="G67" s="58"/>
      <c r="H67" s="58"/>
    </row>
    <row r="68" spans="1:8" s="118" customFormat="1" ht="15.75" customHeight="1">
      <c r="A68" s="58"/>
      <c r="B68" s="58"/>
      <c r="C68" s="58"/>
      <c r="D68" s="58"/>
      <c r="E68" s="58"/>
      <c r="F68" s="58"/>
      <c r="G68" s="58"/>
      <c r="H68" s="58"/>
    </row>
    <row r="69" spans="1:8" s="118" customFormat="1" ht="15.75" customHeight="1">
      <c r="A69" s="58"/>
      <c r="B69" s="58"/>
      <c r="C69" s="58"/>
      <c r="D69" s="58"/>
      <c r="E69" s="58"/>
      <c r="F69" s="58"/>
      <c r="G69" s="58"/>
      <c r="H69" s="58"/>
    </row>
    <row r="70" spans="1:8" s="118" customFormat="1" ht="15.75" customHeight="1">
      <c r="A70" s="58"/>
      <c r="B70" s="58"/>
      <c r="C70" s="58"/>
      <c r="D70" s="58"/>
      <c r="E70" s="58"/>
      <c r="F70" s="58"/>
      <c r="G70" s="58"/>
      <c r="H70" s="58"/>
    </row>
    <row r="71" spans="1:8" s="118" customFormat="1" ht="15.75" customHeight="1">
      <c r="A71" s="58"/>
      <c r="B71" s="58"/>
      <c r="C71" s="58"/>
      <c r="D71" s="58"/>
      <c r="E71" s="58"/>
      <c r="F71" s="58"/>
      <c r="G71" s="58"/>
      <c r="H71" s="58"/>
    </row>
    <row r="72" spans="1:8" s="118" customFormat="1" ht="15.75" customHeight="1">
      <c r="A72" s="58"/>
      <c r="B72" s="58"/>
      <c r="C72" s="58"/>
      <c r="D72" s="58"/>
      <c r="E72" s="58"/>
      <c r="F72" s="58"/>
      <c r="G72" s="58"/>
      <c r="H72" s="58"/>
    </row>
    <row r="73" spans="1:8" s="118" customFormat="1" ht="15.75" customHeight="1">
      <c r="A73" s="58"/>
      <c r="B73" s="58"/>
      <c r="C73" s="58"/>
      <c r="D73" s="58"/>
      <c r="E73" s="58"/>
      <c r="F73" s="58"/>
      <c r="G73" s="58"/>
      <c r="H73" s="58"/>
    </row>
    <row r="74" spans="1:8" s="118" customFormat="1" ht="15.75" customHeight="1">
      <c r="A74" s="58"/>
      <c r="B74" s="58"/>
      <c r="C74" s="58"/>
      <c r="D74" s="58"/>
      <c r="E74" s="58"/>
      <c r="F74" s="58"/>
      <c r="G74" s="58"/>
      <c r="H74" s="58"/>
    </row>
    <row r="75" spans="1:8" s="118" customFormat="1" ht="15.75" customHeight="1">
      <c r="A75" s="58"/>
      <c r="B75" s="58"/>
      <c r="C75" s="58"/>
      <c r="D75" s="58"/>
      <c r="E75" s="58"/>
      <c r="F75" s="58"/>
      <c r="G75" s="58"/>
      <c r="H75" s="58"/>
    </row>
    <row r="76" spans="1:8" s="118" customFormat="1" ht="15.75" customHeight="1">
      <c r="A76" s="58"/>
      <c r="B76" s="58"/>
      <c r="C76" s="58"/>
      <c r="D76" s="58"/>
      <c r="E76" s="58"/>
      <c r="F76" s="58"/>
      <c r="G76" s="58"/>
      <c r="H76" s="58"/>
    </row>
    <row r="77" spans="1:8" s="118" customFormat="1" ht="15.75" customHeight="1">
      <c r="A77" s="58"/>
      <c r="B77" s="58"/>
      <c r="C77" s="58"/>
      <c r="D77" s="58"/>
      <c r="E77" s="58"/>
      <c r="F77" s="58"/>
      <c r="G77" s="58"/>
      <c r="H77" s="58"/>
    </row>
    <row r="78" spans="1:8" s="118" customFormat="1" ht="15.75" customHeight="1">
      <c r="A78" s="58"/>
      <c r="B78" s="58"/>
      <c r="C78" s="58"/>
      <c r="D78" s="58"/>
      <c r="E78" s="58"/>
      <c r="F78" s="58"/>
      <c r="G78" s="58"/>
      <c r="H78" s="58"/>
    </row>
    <row r="79" spans="1:8" s="118" customFormat="1" ht="15.75" customHeight="1">
      <c r="A79" s="58"/>
      <c r="B79" s="58"/>
      <c r="C79" s="58"/>
      <c r="D79" s="58"/>
      <c r="E79" s="58"/>
      <c r="F79" s="58"/>
      <c r="G79" s="58"/>
      <c r="H79" s="58"/>
    </row>
    <row r="80" spans="1:8" s="118" customFormat="1" ht="15.75" customHeight="1">
      <c r="A80" s="58"/>
      <c r="B80" s="58"/>
      <c r="C80" s="58"/>
      <c r="D80" s="58"/>
      <c r="E80" s="58"/>
      <c r="F80" s="58"/>
      <c r="G80" s="58"/>
      <c r="H80" s="58"/>
    </row>
    <row r="81" spans="1:8" s="118" customFormat="1" ht="15.75" customHeight="1">
      <c r="A81" s="58"/>
      <c r="B81" s="58"/>
      <c r="C81" s="58"/>
      <c r="D81" s="58"/>
      <c r="E81" s="58"/>
      <c r="F81" s="58"/>
      <c r="G81" s="58"/>
      <c r="H81" s="58"/>
    </row>
    <row r="82" spans="1:8" s="118" customFormat="1" ht="15.75" customHeight="1">
      <c r="A82" s="58"/>
      <c r="B82" s="58"/>
      <c r="C82" s="58"/>
      <c r="D82" s="58"/>
      <c r="E82" s="58"/>
      <c r="F82" s="58"/>
      <c r="G82" s="58"/>
      <c r="H82" s="58"/>
    </row>
    <row r="83" spans="1:8" s="118" customFormat="1" ht="15.75" customHeight="1">
      <c r="A83" s="58"/>
      <c r="B83" s="58"/>
      <c r="C83" s="58"/>
      <c r="D83" s="58"/>
      <c r="E83" s="58"/>
      <c r="F83" s="58"/>
      <c r="G83" s="58"/>
      <c r="H83" s="58"/>
    </row>
    <row r="84" spans="1:8" s="118" customFormat="1" ht="15.75" customHeight="1">
      <c r="A84" s="58"/>
      <c r="B84" s="58"/>
      <c r="C84" s="58"/>
      <c r="D84" s="58"/>
      <c r="E84" s="58"/>
      <c r="F84" s="58"/>
      <c r="G84" s="58"/>
      <c r="H84" s="58"/>
    </row>
    <row r="85" spans="1:8" s="118" customFormat="1" ht="15.75" customHeight="1">
      <c r="A85" s="58"/>
      <c r="B85" s="58"/>
      <c r="C85" s="58"/>
      <c r="D85" s="58"/>
      <c r="E85" s="58"/>
      <c r="F85" s="58"/>
      <c r="G85" s="58"/>
      <c r="H85" s="58"/>
    </row>
    <row r="86" spans="1:8" s="118" customFormat="1" ht="15.75" customHeight="1">
      <c r="A86" s="58"/>
      <c r="B86" s="58"/>
      <c r="C86" s="58"/>
      <c r="D86" s="58"/>
      <c r="E86" s="58"/>
      <c r="F86" s="58"/>
      <c r="G86" s="58"/>
      <c r="H86" s="58"/>
    </row>
    <row r="87" spans="1:8" s="118" customFormat="1" ht="15.75" customHeight="1">
      <c r="A87" s="58"/>
      <c r="B87" s="58"/>
      <c r="C87" s="58"/>
      <c r="D87" s="58"/>
      <c r="E87" s="58"/>
      <c r="F87" s="58"/>
      <c r="G87" s="58"/>
      <c r="H87" s="58"/>
    </row>
    <row r="88" spans="1:8" s="118" customFormat="1" ht="15.75" customHeight="1">
      <c r="A88" s="58"/>
      <c r="B88" s="58"/>
      <c r="C88" s="58"/>
      <c r="D88" s="58"/>
      <c r="E88" s="58"/>
      <c r="F88" s="58"/>
      <c r="G88" s="58"/>
      <c r="H88" s="58"/>
    </row>
    <row r="89" spans="1:8" s="118" customFormat="1" ht="15.75" customHeight="1">
      <c r="A89" s="58"/>
      <c r="B89" s="58"/>
      <c r="C89" s="58"/>
      <c r="D89" s="58"/>
      <c r="E89" s="58"/>
      <c r="F89" s="58"/>
      <c r="G89" s="58"/>
      <c r="H89" s="58"/>
    </row>
    <row r="90" spans="1:8" s="118" customFormat="1" ht="15.75" customHeight="1">
      <c r="A90" s="58"/>
      <c r="B90" s="58"/>
      <c r="C90" s="58"/>
      <c r="D90" s="58"/>
      <c r="E90" s="58"/>
      <c r="F90" s="58"/>
      <c r="G90" s="58"/>
      <c r="H90" s="58"/>
    </row>
    <row r="91" spans="1:8" s="118" customFormat="1" ht="15.75" customHeight="1">
      <c r="A91" s="58"/>
      <c r="B91" s="58"/>
      <c r="C91" s="58"/>
      <c r="D91" s="58"/>
      <c r="E91" s="58"/>
      <c r="F91" s="58"/>
      <c r="G91" s="58"/>
      <c r="H91" s="58"/>
    </row>
    <row r="92" spans="1:8" s="118" customFormat="1" ht="15.75" customHeight="1">
      <c r="A92" s="58"/>
      <c r="B92" s="58"/>
      <c r="C92" s="58"/>
      <c r="D92" s="58"/>
      <c r="E92" s="58"/>
      <c r="F92" s="58"/>
      <c r="G92" s="58"/>
      <c r="H92" s="58"/>
    </row>
    <row r="93" spans="1:8" s="118" customFormat="1" ht="15.75" customHeight="1">
      <c r="A93" s="58"/>
      <c r="B93" s="58"/>
      <c r="C93" s="58"/>
      <c r="D93" s="58"/>
      <c r="E93" s="58"/>
      <c r="F93" s="58"/>
      <c r="G93" s="58"/>
      <c r="H93" s="58"/>
    </row>
    <row r="94" spans="1:8" s="118" customFormat="1" ht="15.75" customHeight="1">
      <c r="A94" s="58"/>
      <c r="B94" s="58"/>
      <c r="C94" s="58"/>
      <c r="D94" s="58"/>
      <c r="E94" s="58"/>
      <c r="F94" s="58"/>
      <c r="G94" s="58"/>
      <c r="H94" s="58"/>
    </row>
    <row r="95" spans="1:8" s="118" customFormat="1" ht="15.75" customHeight="1">
      <c r="A95" s="58"/>
      <c r="B95" s="58"/>
      <c r="C95" s="58"/>
      <c r="D95" s="58"/>
      <c r="E95" s="58"/>
      <c r="F95" s="58"/>
      <c r="G95" s="58"/>
      <c r="H95" s="58"/>
    </row>
    <row r="96" spans="1:8" s="118" customFormat="1" ht="15.75" customHeight="1">
      <c r="A96" s="58"/>
      <c r="B96" s="58"/>
      <c r="C96" s="58"/>
      <c r="D96" s="58"/>
      <c r="E96" s="58"/>
      <c r="F96" s="58"/>
      <c r="G96" s="58"/>
      <c r="H96" s="58"/>
    </row>
    <row r="97" spans="1:8" s="118" customFormat="1" ht="15.75" customHeight="1">
      <c r="A97" s="58"/>
      <c r="B97" s="58"/>
      <c r="C97" s="58"/>
      <c r="D97" s="58"/>
      <c r="E97" s="58"/>
      <c r="F97" s="58"/>
      <c r="G97" s="58"/>
      <c r="H97" s="58"/>
    </row>
    <row r="98" spans="1:8" s="118" customFormat="1" ht="15.75" customHeight="1">
      <c r="A98" s="58"/>
      <c r="B98" s="58"/>
      <c r="C98" s="58"/>
      <c r="D98" s="58"/>
      <c r="E98" s="58"/>
      <c r="F98" s="58"/>
      <c r="G98" s="58"/>
      <c r="H98" s="58"/>
    </row>
    <row r="99" spans="1:8" s="118" customFormat="1" ht="15.75" customHeight="1">
      <c r="A99" s="58"/>
      <c r="B99" s="58"/>
      <c r="C99" s="58"/>
      <c r="D99" s="58"/>
      <c r="E99" s="58"/>
      <c r="F99" s="58"/>
      <c r="G99" s="58"/>
      <c r="H99" s="58"/>
    </row>
    <row r="100" spans="1:8" s="118" customFormat="1" ht="15.75" customHeight="1">
      <c r="A100" s="58"/>
      <c r="B100" s="58"/>
      <c r="C100" s="58"/>
      <c r="D100" s="58"/>
      <c r="E100" s="58"/>
      <c r="F100" s="58"/>
      <c r="G100" s="58"/>
      <c r="H100" s="58"/>
    </row>
    <row r="101" spans="1:8" s="118" customFormat="1" ht="15.75" customHeight="1">
      <c r="A101" s="58"/>
      <c r="B101" s="58"/>
      <c r="C101" s="58"/>
      <c r="D101" s="58"/>
      <c r="E101" s="58"/>
      <c r="F101" s="58"/>
      <c r="G101" s="58"/>
      <c r="H101" s="58"/>
    </row>
    <row r="102" spans="1:8" s="118" customFormat="1" ht="15.75" customHeight="1">
      <c r="A102" s="58"/>
      <c r="B102" s="58"/>
      <c r="C102" s="58"/>
      <c r="D102" s="58"/>
      <c r="E102" s="58"/>
      <c r="F102" s="58"/>
      <c r="G102" s="58"/>
      <c r="H102" s="58"/>
    </row>
    <row r="103" spans="1:8" s="118" customFormat="1" ht="15.75" customHeight="1">
      <c r="A103" s="58"/>
      <c r="B103" s="58"/>
      <c r="C103" s="58"/>
      <c r="D103" s="58"/>
      <c r="E103" s="58"/>
      <c r="F103" s="58"/>
      <c r="G103" s="58"/>
      <c r="H103" s="58"/>
    </row>
    <row r="104" spans="1:8" s="118" customFormat="1" ht="15.75" customHeight="1">
      <c r="A104" s="58"/>
      <c r="B104" s="58"/>
      <c r="C104" s="58"/>
      <c r="D104" s="58"/>
      <c r="E104" s="58"/>
      <c r="F104" s="58"/>
      <c r="G104" s="58"/>
      <c r="H104" s="58"/>
    </row>
    <row r="105" spans="1:8" s="118" customFormat="1" ht="15.75" customHeight="1">
      <c r="A105" s="58"/>
      <c r="B105" s="58"/>
      <c r="C105" s="58"/>
      <c r="D105" s="58"/>
      <c r="E105" s="58"/>
      <c r="F105" s="58"/>
      <c r="G105" s="58"/>
      <c r="H105" s="58"/>
    </row>
    <row r="106" spans="1:8" s="118" customFormat="1" ht="15.75" customHeight="1">
      <c r="A106" s="58"/>
      <c r="B106" s="58"/>
      <c r="C106" s="58"/>
      <c r="D106" s="58"/>
      <c r="E106" s="58"/>
      <c r="F106" s="58"/>
      <c r="G106" s="58"/>
      <c r="H106" s="58"/>
    </row>
    <row r="107" spans="1:8" s="118" customFormat="1" ht="15.75" customHeight="1">
      <c r="A107" s="58"/>
      <c r="B107" s="58"/>
      <c r="C107" s="58"/>
      <c r="D107" s="58"/>
      <c r="E107" s="58"/>
      <c r="F107" s="58"/>
      <c r="G107" s="58"/>
      <c r="H107" s="58"/>
    </row>
    <row r="108" spans="1:8" s="118" customFormat="1" ht="15.75" customHeight="1">
      <c r="A108" s="58"/>
      <c r="B108" s="58"/>
      <c r="C108" s="58"/>
      <c r="D108" s="58"/>
      <c r="E108" s="58"/>
      <c r="F108" s="58"/>
      <c r="G108" s="58"/>
      <c r="H108" s="58"/>
    </row>
    <row r="109" spans="1:8" s="118" customFormat="1" ht="15.75" customHeight="1">
      <c r="A109" s="58"/>
      <c r="B109" s="58"/>
      <c r="C109" s="58"/>
      <c r="D109" s="58"/>
      <c r="E109" s="58"/>
      <c r="F109" s="58"/>
      <c r="G109" s="58"/>
      <c r="H109" s="58"/>
    </row>
    <row r="110" spans="1:8" s="118" customFormat="1" ht="15.75" customHeight="1">
      <c r="A110" s="58"/>
      <c r="B110" s="58"/>
      <c r="C110" s="58"/>
      <c r="D110" s="58"/>
      <c r="E110" s="58"/>
      <c r="F110" s="58"/>
      <c r="G110" s="58"/>
      <c r="H110" s="58"/>
    </row>
    <row r="111" spans="1:8" s="118" customFormat="1" ht="15.75" customHeight="1">
      <c r="A111" s="58"/>
      <c r="B111" s="58"/>
      <c r="C111" s="58"/>
      <c r="D111" s="58"/>
      <c r="E111" s="58"/>
      <c r="F111" s="58"/>
      <c r="G111" s="58"/>
      <c r="H111" s="58"/>
    </row>
    <row r="112" spans="1:8" s="118" customFormat="1" ht="15.75" customHeight="1">
      <c r="A112" s="58"/>
      <c r="B112" s="58"/>
      <c r="C112" s="58"/>
      <c r="D112" s="58"/>
      <c r="E112" s="58"/>
      <c r="F112" s="58"/>
      <c r="G112" s="58"/>
      <c r="H112" s="58"/>
    </row>
    <row r="113" spans="1:8" s="118" customFormat="1" ht="15.75" customHeight="1">
      <c r="A113" s="58"/>
      <c r="B113" s="58"/>
      <c r="C113" s="58"/>
      <c r="D113" s="58"/>
      <c r="E113" s="58"/>
      <c r="F113" s="58"/>
      <c r="G113" s="58"/>
      <c r="H113" s="58"/>
    </row>
    <row r="114" spans="1:8" s="118" customFormat="1" ht="15.75" customHeight="1">
      <c r="A114" s="58"/>
      <c r="B114" s="58"/>
      <c r="C114" s="58"/>
      <c r="D114" s="58"/>
      <c r="E114" s="58"/>
      <c r="F114" s="58"/>
      <c r="G114" s="58"/>
      <c r="H114" s="58"/>
    </row>
    <row r="115" spans="1:8" s="118" customFormat="1" ht="15.75" customHeight="1">
      <c r="A115" s="58"/>
      <c r="B115" s="58"/>
      <c r="C115" s="58"/>
      <c r="D115" s="58"/>
      <c r="E115" s="58"/>
      <c r="F115" s="58"/>
      <c r="G115" s="58"/>
      <c r="H115" s="58"/>
    </row>
    <row r="116" spans="1:8" s="118" customFormat="1" ht="15.75" customHeight="1">
      <c r="A116" s="58"/>
      <c r="B116" s="58"/>
      <c r="C116" s="58"/>
      <c r="D116" s="58"/>
      <c r="E116" s="58"/>
      <c r="F116" s="58"/>
      <c r="G116" s="58"/>
      <c r="H116" s="58"/>
    </row>
    <row r="117" spans="1:8" s="118" customFormat="1" ht="15.75" customHeight="1">
      <c r="A117" s="58"/>
      <c r="B117" s="58"/>
      <c r="C117" s="58"/>
      <c r="D117" s="58"/>
      <c r="E117" s="58"/>
      <c r="F117" s="58"/>
      <c r="G117" s="58"/>
      <c r="H117" s="58"/>
    </row>
    <row r="118" spans="1:8" s="118" customFormat="1" ht="15.75" customHeight="1">
      <c r="A118" s="58"/>
      <c r="B118" s="58"/>
      <c r="C118" s="58"/>
      <c r="D118" s="58"/>
      <c r="E118" s="58"/>
      <c r="F118" s="58"/>
      <c r="G118" s="58"/>
      <c r="H118" s="58"/>
    </row>
    <row r="119" spans="1:8" s="118" customFormat="1" ht="15.75" customHeight="1">
      <c r="A119" s="58"/>
      <c r="B119" s="58"/>
      <c r="C119" s="58"/>
      <c r="D119" s="58"/>
      <c r="E119" s="58"/>
      <c r="F119" s="58"/>
      <c r="G119" s="58"/>
      <c r="H119" s="58"/>
    </row>
    <row r="120" spans="1:8" s="118" customFormat="1" ht="15.75" customHeight="1">
      <c r="A120" s="58"/>
      <c r="B120" s="58"/>
      <c r="C120" s="58"/>
      <c r="D120" s="58"/>
      <c r="E120" s="58"/>
      <c r="F120" s="58"/>
      <c r="G120" s="58"/>
      <c r="H120" s="58"/>
    </row>
    <row r="121" spans="1:8" s="118" customFormat="1" ht="15.75" customHeight="1">
      <c r="A121" s="58"/>
      <c r="B121" s="58"/>
      <c r="C121" s="58"/>
      <c r="D121" s="58"/>
      <c r="E121" s="58"/>
      <c r="F121" s="58"/>
      <c r="G121" s="58"/>
      <c r="H121" s="58"/>
    </row>
    <row r="122" spans="1:8" s="118" customFormat="1" ht="15.75" customHeight="1">
      <c r="A122" s="58"/>
      <c r="B122" s="58"/>
      <c r="C122" s="58"/>
      <c r="D122" s="58"/>
      <c r="E122" s="58"/>
      <c r="F122" s="58"/>
      <c r="G122" s="58"/>
      <c r="H122" s="58"/>
    </row>
    <row r="123" spans="1:8" s="118" customFormat="1" ht="15.75" customHeight="1">
      <c r="A123" s="58"/>
      <c r="B123" s="58"/>
      <c r="C123" s="58"/>
      <c r="D123" s="58"/>
      <c r="E123" s="58"/>
      <c r="F123" s="58"/>
      <c r="G123" s="58"/>
      <c r="H123" s="58"/>
    </row>
    <row r="124" spans="1:8" s="118" customFormat="1" ht="15.75" customHeight="1">
      <c r="A124" s="58"/>
      <c r="B124" s="58"/>
      <c r="C124" s="58"/>
      <c r="D124" s="58"/>
      <c r="E124" s="58"/>
      <c r="F124" s="58"/>
      <c r="G124" s="58"/>
      <c r="H124" s="58"/>
    </row>
    <row r="125" spans="1:8" s="118" customFormat="1" ht="15.75" customHeight="1">
      <c r="A125" s="58"/>
      <c r="B125" s="58"/>
      <c r="C125" s="58"/>
      <c r="D125" s="58"/>
      <c r="E125" s="58"/>
      <c r="F125" s="58"/>
      <c r="G125" s="58"/>
      <c r="H125" s="58"/>
    </row>
    <row r="126" spans="1:8" s="118" customFormat="1" ht="15.75" customHeight="1">
      <c r="A126" s="58"/>
      <c r="B126" s="58"/>
      <c r="C126" s="58"/>
      <c r="D126" s="58"/>
      <c r="E126" s="58"/>
      <c r="F126" s="58"/>
      <c r="G126" s="58"/>
      <c r="H126" s="58"/>
    </row>
    <row r="127" spans="1:8" s="118" customFormat="1" ht="15.75" customHeight="1">
      <c r="A127" s="58"/>
      <c r="B127" s="58"/>
      <c r="C127" s="58"/>
      <c r="D127" s="58"/>
      <c r="E127" s="58"/>
      <c r="F127" s="58"/>
      <c r="G127" s="58"/>
      <c r="H127" s="58"/>
    </row>
    <row r="128" spans="1:8" s="118" customFormat="1" ht="15.75" customHeight="1">
      <c r="A128" s="58"/>
      <c r="B128" s="58"/>
      <c r="C128" s="58"/>
      <c r="D128" s="58"/>
      <c r="E128" s="58"/>
      <c r="F128" s="58"/>
      <c r="G128" s="58"/>
      <c r="H128" s="58"/>
    </row>
    <row r="129" spans="1:8" s="118" customFormat="1" ht="15.75" customHeight="1">
      <c r="A129" s="58"/>
      <c r="B129" s="58"/>
      <c r="C129" s="58"/>
      <c r="D129" s="58"/>
      <c r="E129" s="58"/>
      <c r="F129" s="58"/>
      <c r="G129" s="58"/>
      <c r="H129" s="58"/>
    </row>
    <row r="130" spans="1:8" s="118" customFormat="1" ht="15.75" customHeight="1">
      <c r="A130" s="58"/>
      <c r="B130" s="58"/>
      <c r="C130" s="58"/>
      <c r="D130" s="58"/>
      <c r="E130" s="58"/>
      <c r="F130" s="58"/>
      <c r="G130" s="58"/>
      <c r="H130" s="58"/>
    </row>
    <row r="131" spans="1:8" s="118" customFormat="1" ht="15.75" customHeight="1">
      <c r="A131" s="58"/>
      <c r="B131" s="58"/>
      <c r="C131" s="58"/>
      <c r="D131" s="58"/>
      <c r="E131" s="58"/>
      <c r="F131" s="58"/>
      <c r="G131" s="58"/>
      <c r="H131" s="58"/>
    </row>
    <row r="132" spans="1:8" s="118" customFormat="1" ht="15.75" customHeight="1">
      <c r="A132" s="58"/>
      <c r="B132" s="58"/>
      <c r="C132" s="58"/>
      <c r="D132" s="58"/>
      <c r="E132" s="58"/>
      <c r="F132" s="58"/>
      <c r="G132" s="58"/>
      <c r="H132" s="58"/>
    </row>
    <row r="133" spans="1:8" s="118" customFormat="1" ht="15.75" customHeight="1">
      <c r="A133" s="58"/>
      <c r="B133" s="58"/>
      <c r="C133" s="58"/>
      <c r="D133" s="58"/>
      <c r="E133" s="58"/>
      <c r="F133" s="58"/>
      <c r="G133" s="58"/>
      <c r="H133" s="58"/>
    </row>
    <row r="134" spans="1:8" s="118" customFormat="1" ht="15.75" customHeight="1">
      <c r="A134" s="58"/>
      <c r="B134" s="58"/>
      <c r="C134" s="58"/>
      <c r="D134" s="58"/>
      <c r="E134" s="58"/>
      <c r="F134" s="58"/>
      <c r="G134" s="58"/>
      <c r="H134" s="58"/>
    </row>
    <row r="135" spans="1:8" s="118" customFormat="1" ht="15.75" customHeight="1">
      <c r="A135" s="58"/>
      <c r="B135" s="58"/>
      <c r="C135" s="58"/>
      <c r="D135" s="58"/>
      <c r="E135" s="58"/>
      <c r="F135" s="58"/>
      <c r="G135" s="58"/>
      <c r="H135" s="58"/>
    </row>
    <row r="136" spans="1:8" s="118" customFormat="1" ht="15.75" customHeight="1">
      <c r="A136" s="58"/>
      <c r="B136" s="58"/>
      <c r="C136" s="58"/>
      <c r="D136" s="58"/>
      <c r="E136" s="58"/>
      <c r="F136" s="58"/>
      <c r="G136" s="58"/>
      <c r="H136" s="58"/>
    </row>
    <row r="137" spans="1:8" s="118" customFormat="1" ht="15.75" customHeight="1">
      <c r="A137" s="58"/>
      <c r="B137" s="58"/>
      <c r="C137" s="58"/>
      <c r="D137" s="58"/>
      <c r="E137" s="58"/>
      <c r="F137" s="58"/>
      <c r="G137" s="58"/>
      <c r="H137" s="58"/>
    </row>
    <row r="138" spans="1:8" s="118" customFormat="1" ht="15.75" customHeight="1">
      <c r="A138" s="58"/>
      <c r="B138" s="58"/>
      <c r="C138" s="58"/>
      <c r="D138" s="58"/>
      <c r="E138" s="58"/>
      <c r="F138" s="58"/>
      <c r="G138" s="58"/>
      <c r="H138" s="58"/>
    </row>
    <row r="139" spans="1:8" s="118" customFormat="1" ht="15.75" customHeight="1">
      <c r="A139" s="58"/>
      <c r="B139" s="58"/>
      <c r="C139" s="58"/>
      <c r="D139" s="58"/>
      <c r="E139" s="58"/>
      <c r="F139" s="58"/>
      <c r="G139" s="58"/>
      <c r="H139" s="58"/>
    </row>
    <row r="140" spans="1:8" s="118" customFormat="1" ht="15.75" customHeight="1">
      <c r="A140" s="58"/>
      <c r="B140" s="58"/>
      <c r="C140" s="58"/>
      <c r="D140" s="58"/>
      <c r="E140" s="58"/>
      <c r="F140" s="58"/>
      <c r="G140" s="58"/>
      <c r="H140" s="58"/>
    </row>
    <row r="141" spans="1:8" s="118" customFormat="1" ht="15.75" customHeight="1">
      <c r="A141" s="58"/>
      <c r="B141" s="58"/>
      <c r="C141" s="58"/>
      <c r="D141" s="58"/>
      <c r="E141" s="58"/>
      <c r="F141" s="58"/>
      <c r="G141" s="58"/>
      <c r="H141" s="58"/>
    </row>
    <row r="142" spans="1:8" s="118" customFormat="1" ht="15.75" customHeight="1">
      <c r="A142" s="58"/>
      <c r="B142" s="58"/>
      <c r="C142" s="58"/>
      <c r="D142" s="58"/>
      <c r="E142" s="58"/>
      <c r="F142" s="58"/>
      <c r="G142" s="58"/>
      <c r="H142" s="58"/>
    </row>
    <row r="143" spans="1:8" s="118" customFormat="1" ht="15.75" customHeight="1">
      <c r="A143" s="58"/>
      <c r="B143" s="58"/>
      <c r="C143" s="58"/>
      <c r="D143" s="58"/>
      <c r="E143" s="58"/>
      <c r="F143" s="58"/>
      <c r="G143" s="58"/>
      <c r="H143" s="58"/>
    </row>
    <row r="144" spans="1:8" s="118" customFormat="1" ht="15.75" customHeight="1">
      <c r="A144" s="58"/>
      <c r="B144" s="58"/>
      <c r="C144" s="58"/>
      <c r="D144" s="58"/>
      <c r="E144" s="58"/>
      <c r="F144" s="58"/>
      <c r="G144" s="58"/>
      <c r="H144" s="58"/>
    </row>
    <row r="145" spans="1:8" s="118" customFormat="1" ht="15.75" customHeight="1">
      <c r="A145" s="58"/>
      <c r="B145" s="58"/>
      <c r="C145" s="58"/>
      <c r="D145" s="58"/>
      <c r="E145" s="58"/>
      <c r="F145" s="58"/>
      <c r="G145" s="58"/>
      <c r="H145" s="58"/>
    </row>
    <row r="146" spans="1:8" s="118" customFormat="1" ht="15.75" customHeight="1">
      <c r="A146" s="58"/>
      <c r="B146" s="58"/>
      <c r="C146" s="58"/>
      <c r="D146" s="58"/>
      <c r="E146" s="58"/>
      <c r="F146" s="58"/>
      <c r="G146" s="58"/>
      <c r="H146" s="58"/>
    </row>
    <row r="147" spans="1:8" s="118" customFormat="1" ht="15.75" customHeight="1">
      <c r="A147" s="58"/>
      <c r="B147" s="58"/>
      <c r="C147" s="58"/>
      <c r="D147" s="58"/>
      <c r="E147" s="58"/>
      <c r="F147" s="58"/>
      <c r="G147" s="58"/>
      <c r="H147" s="58"/>
    </row>
    <row r="148" spans="1:8" s="118" customFormat="1" ht="15.75" customHeight="1">
      <c r="A148" s="58"/>
      <c r="B148" s="58"/>
      <c r="C148" s="58"/>
      <c r="D148" s="58"/>
      <c r="E148" s="58"/>
      <c r="F148" s="58"/>
      <c r="G148" s="58"/>
      <c r="H148" s="58"/>
    </row>
    <row r="149" spans="1:8" s="118" customFormat="1" ht="15.75" customHeight="1">
      <c r="A149" s="58"/>
      <c r="B149" s="58"/>
      <c r="C149" s="58"/>
      <c r="D149" s="58"/>
      <c r="E149" s="58"/>
      <c r="F149" s="58"/>
      <c r="G149" s="58"/>
      <c r="H149" s="58"/>
    </row>
    <row r="150" spans="1:8" s="118" customFormat="1" ht="15.75" customHeight="1">
      <c r="A150" s="58"/>
      <c r="B150" s="58"/>
      <c r="C150" s="58"/>
      <c r="D150" s="58"/>
      <c r="E150" s="58"/>
      <c r="F150" s="58"/>
      <c r="G150" s="58"/>
      <c r="H150" s="58"/>
    </row>
    <row r="151" spans="1:8" s="118" customFormat="1" ht="15.75" customHeight="1">
      <c r="A151" s="58"/>
      <c r="B151" s="58"/>
      <c r="C151" s="58"/>
      <c r="D151" s="58"/>
      <c r="E151" s="58"/>
      <c r="F151" s="58"/>
      <c r="G151" s="58"/>
      <c r="H151" s="58"/>
    </row>
    <row r="152" spans="1:8" s="118" customFormat="1" ht="15.75" customHeight="1">
      <c r="A152" s="58"/>
      <c r="B152" s="58"/>
      <c r="C152" s="58"/>
      <c r="D152" s="58"/>
      <c r="E152" s="58"/>
      <c r="F152" s="58"/>
      <c r="G152" s="58"/>
      <c r="H152" s="58"/>
    </row>
    <row r="153" spans="1:8" s="118" customFormat="1" ht="15.75" customHeight="1">
      <c r="A153" s="58"/>
      <c r="B153" s="58"/>
      <c r="C153" s="58"/>
      <c r="D153" s="58"/>
      <c r="E153" s="58"/>
      <c r="F153" s="58"/>
      <c r="G153" s="58"/>
      <c r="H153" s="58"/>
    </row>
    <row r="154" spans="1:8" s="118" customFormat="1" ht="15.75" customHeight="1">
      <c r="A154" s="58"/>
      <c r="B154" s="58"/>
      <c r="C154" s="58"/>
      <c r="D154" s="58"/>
      <c r="E154" s="58"/>
      <c r="F154" s="58"/>
      <c r="G154" s="58"/>
      <c r="H154" s="58"/>
    </row>
    <row r="155" spans="1:8" s="118" customFormat="1" ht="15.75" customHeight="1">
      <c r="A155" s="58"/>
      <c r="B155" s="58"/>
      <c r="C155" s="58"/>
      <c r="D155" s="58"/>
      <c r="E155" s="58"/>
      <c r="F155" s="58"/>
      <c r="G155" s="58"/>
      <c r="H155" s="58"/>
    </row>
    <row r="156" spans="1:8" s="118" customFormat="1" ht="15.75" customHeight="1">
      <c r="A156" s="58"/>
      <c r="B156" s="58"/>
      <c r="C156" s="58"/>
      <c r="D156" s="58"/>
      <c r="E156" s="58"/>
      <c r="F156" s="58"/>
      <c r="G156" s="58"/>
      <c r="H156" s="58"/>
    </row>
    <row r="157" spans="1:8" s="118" customFormat="1" ht="15.75" customHeight="1">
      <c r="A157" s="58"/>
      <c r="B157" s="58"/>
      <c r="C157" s="58"/>
      <c r="D157" s="58"/>
      <c r="E157" s="58"/>
      <c r="F157" s="58"/>
      <c r="G157" s="58"/>
      <c r="H157" s="58"/>
    </row>
    <row r="158" spans="1:8" s="118" customFormat="1" ht="15.75" customHeight="1">
      <c r="A158" s="58"/>
      <c r="B158" s="58"/>
      <c r="C158" s="58"/>
      <c r="D158" s="58"/>
      <c r="E158" s="58"/>
      <c r="F158" s="58"/>
      <c r="G158" s="58"/>
      <c r="H158" s="58"/>
    </row>
    <row r="159" spans="1:8" s="118" customFormat="1" ht="15.75" customHeight="1">
      <c r="A159" s="58"/>
      <c r="B159" s="58"/>
      <c r="C159" s="58"/>
      <c r="D159" s="58"/>
      <c r="E159" s="58"/>
      <c r="F159" s="58"/>
      <c r="G159" s="58"/>
      <c r="H159" s="58"/>
    </row>
    <row r="160" spans="1:8" s="118" customFormat="1" ht="15.75" customHeight="1">
      <c r="A160" s="58"/>
      <c r="B160" s="58"/>
      <c r="C160" s="58"/>
      <c r="D160" s="58"/>
      <c r="E160" s="58"/>
      <c r="F160" s="58"/>
      <c r="G160" s="58"/>
      <c r="H160" s="58"/>
    </row>
    <row r="161" spans="1:8" s="118" customFormat="1" ht="15.75" customHeight="1">
      <c r="A161" s="58"/>
      <c r="B161" s="58"/>
      <c r="C161" s="58"/>
      <c r="D161" s="58"/>
      <c r="E161" s="58"/>
      <c r="F161" s="58"/>
      <c r="G161" s="58"/>
      <c r="H161" s="58"/>
    </row>
    <row r="162" spans="1:8" s="118" customFormat="1" ht="15.75" customHeight="1">
      <c r="A162" s="58"/>
      <c r="B162" s="58"/>
      <c r="C162" s="58"/>
      <c r="D162" s="58"/>
      <c r="E162" s="58"/>
      <c r="F162" s="58"/>
      <c r="G162" s="58"/>
      <c r="H162" s="58"/>
    </row>
    <row r="163" spans="1:8" s="118" customFormat="1" ht="15.75" customHeight="1">
      <c r="A163" s="58"/>
      <c r="B163" s="58"/>
      <c r="C163" s="58"/>
      <c r="D163" s="58"/>
      <c r="E163" s="58"/>
      <c r="F163" s="58"/>
      <c r="G163" s="58"/>
      <c r="H163" s="58"/>
    </row>
    <row r="164" spans="1:8" s="118" customFormat="1" ht="15.75" customHeight="1">
      <c r="A164" s="58"/>
      <c r="B164" s="58"/>
      <c r="C164" s="58"/>
      <c r="D164" s="58"/>
      <c r="E164" s="58"/>
      <c r="F164" s="58"/>
      <c r="G164" s="58"/>
      <c r="H164" s="58"/>
    </row>
    <row r="165" spans="1:8" s="118" customFormat="1" ht="15.75" customHeight="1">
      <c r="A165" s="58"/>
      <c r="B165" s="58"/>
      <c r="C165" s="58"/>
      <c r="D165" s="58"/>
      <c r="E165" s="58"/>
      <c r="F165" s="58"/>
      <c r="G165" s="58"/>
      <c r="H165" s="58"/>
    </row>
    <row r="166" spans="1:8" s="118" customFormat="1" ht="15.75" customHeight="1">
      <c r="A166" s="58"/>
      <c r="B166" s="58"/>
      <c r="C166" s="58"/>
      <c r="D166" s="58"/>
      <c r="E166" s="58"/>
      <c r="F166" s="58"/>
      <c r="G166" s="58"/>
      <c r="H166" s="58"/>
    </row>
    <row r="167" spans="1:8" s="118" customFormat="1" ht="15.75" customHeight="1">
      <c r="A167" s="58"/>
      <c r="B167" s="58"/>
      <c r="C167" s="58"/>
      <c r="D167" s="58"/>
      <c r="E167" s="58"/>
      <c r="F167" s="58"/>
      <c r="G167" s="58"/>
      <c r="H167" s="58"/>
    </row>
    <row r="168" spans="1:8" s="118" customFormat="1" ht="15.75" customHeight="1">
      <c r="A168" s="58"/>
      <c r="B168" s="58"/>
      <c r="C168" s="58"/>
      <c r="D168" s="58"/>
      <c r="E168" s="58"/>
      <c r="F168" s="58"/>
      <c r="G168" s="58"/>
      <c r="H168" s="58"/>
    </row>
    <row r="169" spans="1:8" s="118" customFormat="1" ht="15.75" customHeight="1">
      <c r="A169" s="58"/>
      <c r="B169" s="58"/>
      <c r="C169" s="58"/>
      <c r="D169" s="58"/>
      <c r="E169" s="58"/>
      <c r="F169" s="58"/>
      <c r="G169" s="58"/>
      <c r="H169" s="58"/>
    </row>
    <row r="170" spans="1:8" s="118" customFormat="1" ht="15.75" customHeight="1">
      <c r="A170" s="58"/>
      <c r="B170" s="58"/>
      <c r="C170" s="58"/>
      <c r="D170" s="58"/>
      <c r="E170" s="58"/>
      <c r="F170" s="58"/>
      <c r="G170" s="58"/>
      <c r="H170" s="58"/>
    </row>
    <row r="171" spans="1:8" s="118" customFormat="1" ht="15.75" customHeight="1">
      <c r="A171" s="58"/>
      <c r="B171" s="58"/>
      <c r="C171" s="58"/>
      <c r="D171" s="58"/>
      <c r="E171" s="58"/>
      <c r="F171" s="58"/>
      <c r="G171" s="58"/>
      <c r="H171" s="58"/>
    </row>
    <row r="172" spans="1:8" s="118" customFormat="1" ht="15.75" customHeight="1">
      <c r="A172" s="58"/>
      <c r="B172" s="58"/>
      <c r="C172" s="58"/>
      <c r="D172" s="58"/>
      <c r="E172" s="58"/>
      <c r="F172" s="58"/>
      <c r="G172" s="58"/>
      <c r="H172" s="58"/>
    </row>
    <row r="173" spans="1:8" s="118" customFormat="1" ht="15.75" customHeight="1">
      <c r="A173" s="58"/>
      <c r="B173" s="58"/>
      <c r="C173" s="58"/>
      <c r="D173" s="58"/>
      <c r="E173" s="58"/>
      <c r="F173" s="58"/>
      <c r="G173" s="58"/>
      <c r="H173" s="58"/>
    </row>
    <row r="174" spans="1:8" s="118" customFormat="1" ht="15.75" customHeight="1">
      <c r="A174" s="58"/>
      <c r="B174" s="58"/>
      <c r="C174" s="58"/>
      <c r="D174" s="58"/>
      <c r="E174" s="58"/>
      <c r="F174" s="58"/>
      <c r="G174" s="58"/>
      <c r="H174" s="58"/>
    </row>
    <row r="175" spans="1:8" s="118" customFormat="1" ht="15.75" customHeight="1">
      <c r="A175" s="58"/>
      <c r="B175" s="58"/>
      <c r="C175" s="58"/>
      <c r="D175" s="58"/>
      <c r="E175" s="58"/>
      <c r="F175" s="58"/>
      <c r="G175" s="58"/>
      <c r="H175" s="58"/>
    </row>
    <row r="176" spans="1:8" s="118" customFormat="1" ht="15.75" customHeight="1">
      <c r="A176" s="58"/>
      <c r="B176" s="58"/>
      <c r="C176" s="58"/>
      <c r="D176" s="58"/>
      <c r="E176" s="58"/>
      <c r="F176" s="58"/>
      <c r="G176" s="58"/>
      <c r="H176" s="58"/>
    </row>
    <row r="177" spans="1:8" s="118" customFormat="1" ht="15.75" customHeight="1">
      <c r="A177" s="58"/>
      <c r="B177" s="58"/>
      <c r="C177" s="58"/>
      <c r="D177" s="58"/>
      <c r="E177" s="58"/>
      <c r="F177" s="58"/>
      <c r="G177" s="58"/>
      <c r="H177" s="58"/>
    </row>
    <row r="178" spans="1:8" s="118" customFormat="1" ht="15.75" customHeight="1">
      <c r="A178" s="58"/>
      <c r="B178" s="58"/>
      <c r="C178" s="58"/>
      <c r="D178" s="58"/>
      <c r="E178" s="58"/>
      <c r="F178" s="58"/>
      <c r="G178" s="58"/>
      <c r="H178" s="58"/>
    </row>
    <row r="179" spans="1:8" s="118" customFormat="1" ht="15.75" customHeight="1">
      <c r="A179" s="58"/>
      <c r="B179" s="58"/>
      <c r="C179" s="58"/>
      <c r="D179" s="58"/>
      <c r="E179" s="58"/>
      <c r="F179" s="58"/>
      <c r="G179" s="58"/>
      <c r="H179" s="58"/>
    </row>
    <row r="180" spans="1:8" s="118" customFormat="1" ht="15.75" customHeight="1">
      <c r="A180" s="58"/>
      <c r="B180" s="58"/>
      <c r="C180" s="58"/>
      <c r="D180" s="58"/>
      <c r="E180" s="58"/>
      <c r="F180" s="58"/>
      <c r="G180" s="58"/>
      <c r="H180" s="58"/>
    </row>
    <row r="181" spans="1:8" s="118" customFormat="1" ht="15.75" customHeight="1">
      <c r="A181" s="58"/>
      <c r="B181" s="58"/>
      <c r="C181" s="58"/>
      <c r="D181" s="58"/>
      <c r="E181" s="58"/>
      <c r="F181" s="58"/>
      <c r="G181" s="58"/>
      <c r="H181" s="58"/>
    </row>
    <row r="182" spans="1:8" s="118" customFormat="1" ht="15.75" customHeight="1">
      <c r="A182" s="58"/>
      <c r="B182" s="58"/>
      <c r="C182" s="58"/>
      <c r="D182" s="58"/>
      <c r="E182" s="58"/>
      <c r="F182" s="58"/>
      <c r="G182" s="58"/>
      <c r="H182" s="58"/>
    </row>
    <row r="183" spans="1:8" s="118" customFormat="1" ht="15.75" customHeight="1">
      <c r="A183" s="58"/>
      <c r="B183" s="58"/>
      <c r="C183" s="58"/>
      <c r="D183" s="58"/>
      <c r="E183" s="58"/>
      <c r="F183" s="58"/>
      <c r="G183" s="58"/>
      <c r="H183" s="58"/>
    </row>
    <row r="184" spans="1:8" s="118" customFormat="1" ht="15.75" customHeight="1">
      <c r="A184" s="58"/>
      <c r="B184" s="58"/>
      <c r="C184" s="58"/>
      <c r="D184" s="58"/>
      <c r="E184" s="58"/>
      <c r="F184" s="58"/>
      <c r="G184" s="58"/>
      <c r="H184" s="58"/>
    </row>
    <row r="185" spans="1:8" s="118" customFormat="1" ht="15.75" customHeight="1">
      <c r="A185" s="58"/>
      <c r="B185" s="58"/>
      <c r="C185" s="58"/>
      <c r="D185" s="58"/>
      <c r="E185" s="58"/>
      <c r="F185" s="58"/>
      <c r="G185" s="58"/>
      <c r="H185" s="58"/>
    </row>
    <row r="186" spans="1:8" s="118" customFormat="1" ht="15.75" customHeight="1">
      <c r="A186" s="58"/>
      <c r="B186" s="58"/>
      <c r="C186" s="58"/>
      <c r="D186" s="58"/>
      <c r="E186" s="58"/>
      <c r="F186" s="58"/>
      <c r="G186" s="58"/>
      <c r="H186" s="58"/>
    </row>
    <row r="187" spans="1:8" s="118" customFormat="1" ht="15.75" customHeight="1">
      <c r="A187" s="58"/>
      <c r="B187" s="58"/>
      <c r="C187" s="58"/>
      <c r="D187" s="58"/>
      <c r="E187" s="58"/>
      <c r="F187" s="58"/>
      <c r="G187" s="58"/>
      <c r="H187" s="58"/>
    </row>
    <row r="188" spans="1:8" s="118" customFormat="1" ht="15.75" customHeight="1">
      <c r="A188" s="58"/>
      <c r="B188" s="58"/>
      <c r="C188" s="58"/>
      <c r="D188" s="58"/>
      <c r="E188" s="58"/>
      <c r="F188" s="58"/>
      <c r="G188" s="58"/>
      <c r="H188" s="58"/>
    </row>
    <row r="189" spans="1:8" s="118" customFormat="1" ht="15.75" customHeight="1">
      <c r="A189" s="58"/>
      <c r="B189" s="58"/>
      <c r="C189" s="58"/>
      <c r="D189" s="58"/>
      <c r="E189" s="58"/>
      <c r="F189" s="58"/>
      <c r="G189" s="58"/>
      <c r="H189" s="58"/>
    </row>
    <row r="190" spans="1:8" s="118" customFormat="1" ht="15.75" customHeight="1">
      <c r="A190" s="58"/>
      <c r="B190" s="58"/>
      <c r="C190" s="58"/>
      <c r="D190" s="58"/>
      <c r="E190" s="58"/>
      <c r="F190" s="58"/>
      <c r="G190" s="58"/>
      <c r="H190" s="58"/>
    </row>
    <row r="191" spans="1:8" s="118" customFormat="1" ht="15.75" customHeight="1">
      <c r="A191" s="58"/>
      <c r="B191" s="58"/>
      <c r="C191" s="58"/>
      <c r="D191" s="58"/>
      <c r="E191" s="58"/>
      <c r="F191" s="58"/>
      <c r="G191" s="58"/>
      <c r="H191" s="58"/>
    </row>
    <row r="192" spans="1:8" s="118" customFormat="1" ht="15.75" customHeight="1">
      <c r="A192" s="58"/>
      <c r="B192" s="58"/>
      <c r="C192" s="58"/>
      <c r="D192" s="58"/>
      <c r="E192" s="58"/>
      <c r="F192" s="58"/>
      <c r="G192" s="58"/>
      <c r="H192" s="58"/>
    </row>
    <row r="193" spans="1:8" s="118" customFormat="1" ht="15.75" customHeight="1">
      <c r="A193" s="58"/>
      <c r="B193" s="58"/>
      <c r="C193" s="58"/>
      <c r="D193" s="58"/>
      <c r="E193" s="58"/>
      <c r="F193" s="58"/>
      <c r="G193" s="58"/>
      <c r="H193" s="58"/>
    </row>
    <row r="194" spans="1:8" s="118" customFormat="1" ht="15.75" customHeight="1">
      <c r="A194" s="58"/>
      <c r="B194" s="58"/>
      <c r="C194" s="58"/>
      <c r="D194" s="58"/>
      <c r="E194" s="58"/>
      <c r="F194" s="58"/>
      <c r="G194" s="58"/>
      <c r="H194" s="58"/>
    </row>
    <row r="195" spans="1:8" s="118" customFormat="1" ht="15.75" customHeight="1">
      <c r="A195" s="58"/>
      <c r="B195" s="58"/>
      <c r="C195" s="58"/>
      <c r="D195" s="58"/>
      <c r="E195" s="58"/>
      <c r="F195" s="58"/>
      <c r="G195" s="58"/>
      <c r="H195" s="58"/>
    </row>
    <row r="196" spans="1:8" s="118" customFormat="1" ht="15.75" customHeight="1">
      <c r="A196" s="58"/>
      <c r="B196" s="58"/>
      <c r="C196" s="58"/>
      <c r="D196" s="58"/>
      <c r="E196" s="58"/>
      <c r="F196" s="58"/>
      <c r="G196" s="58"/>
      <c r="H196" s="58"/>
    </row>
    <row r="197" spans="1:8" s="118" customFormat="1" ht="15.75" customHeight="1">
      <c r="A197" s="58"/>
      <c r="B197" s="58"/>
      <c r="C197" s="58"/>
      <c r="D197" s="58"/>
      <c r="E197" s="58"/>
      <c r="F197" s="58"/>
      <c r="G197" s="58"/>
      <c r="H197" s="58"/>
    </row>
    <row r="198" spans="1:8" s="118" customFormat="1" ht="15.75" customHeight="1">
      <c r="A198" s="58"/>
      <c r="B198" s="58"/>
      <c r="C198" s="58"/>
      <c r="D198" s="58"/>
      <c r="E198" s="58"/>
      <c r="F198" s="58"/>
      <c r="G198" s="58"/>
      <c r="H198" s="58"/>
    </row>
    <row r="199" spans="1:8" s="118" customFormat="1" ht="15.75" customHeight="1">
      <c r="A199" s="58"/>
      <c r="B199" s="58"/>
      <c r="C199" s="58"/>
      <c r="D199" s="58"/>
      <c r="E199" s="58"/>
      <c r="F199" s="58"/>
      <c r="G199" s="58"/>
      <c r="H199" s="58"/>
    </row>
    <row r="200" spans="1:8" s="118" customFormat="1" ht="15.75" customHeight="1">
      <c r="A200" s="58"/>
      <c r="B200" s="58"/>
      <c r="C200" s="58"/>
      <c r="D200" s="58"/>
      <c r="E200" s="58"/>
      <c r="F200" s="58"/>
      <c r="G200" s="58"/>
      <c r="H200" s="58"/>
    </row>
    <row r="201" spans="1:8" s="118" customFormat="1" ht="15.75" customHeight="1">
      <c r="A201" s="58"/>
      <c r="B201" s="58"/>
      <c r="C201" s="58"/>
      <c r="D201" s="58"/>
      <c r="E201" s="58"/>
      <c r="F201" s="58"/>
      <c r="G201" s="58"/>
      <c r="H201" s="58"/>
    </row>
    <row r="202" spans="1:8" s="118" customFormat="1" ht="15.75" customHeight="1">
      <c r="A202" s="58"/>
      <c r="B202" s="58"/>
      <c r="C202" s="58"/>
      <c r="D202" s="58"/>
      <c r="E202" s="58"/>
      <c r="F202" s="58"/>
      <c r="G202" s="58"/>
      <c r="H202" s="58"/>
    </row>
    <row r="203" spans="1:8" s="118" customFormat="1" ht="15.75" customHeight="1">
      <c r="A203" s="58"/>
      <c r="B203" s="58"/>
      <c r="C203" s="58"/>
      <c r="D203" s="58"/>
      <c r="E203" s="58"/>
      <c r="F203" s="58"/>
      <c r="G203" s="58"/>
      <c r="H203" s="58"/>
    </row>
    <row r="204" spans="1:8" s="118" customFormat="1" ht="15.75" customHeight="1">
      <c r="A204" s="58"/>
      <c r="B204" s="58"/>
      <c r="C204" s="58"/>
      <c r="D204" s="58"/>
      <c r="E204" s="58"/>
      <c r="F204" s="58"/>
      <c r="G204" s="58"/>
      <c r="H204" s="58"/>
    </row>
    <row r="205" spans="1:8" s="118" customFormat="1" ht="15.75" customHeight="1">
      <c r="A205" s="58"/>
      <c r="B205" s="58"/>
      <c r="C205" s="58"/>
      <c r="D205" s="58"/>
      <c r="E205" s="58"/>
      <c r="F205" s="58"/>
      <c r="G205" s="58"/>
      <c r="H205" s="58"/>
    </row>
    <row r="206" spans="1:8" s="118" customFormat="1" ht="15.75" customHeight="1">
      <c r="A206" s="58"/>
      <c r="B206" s="58"/>
      <c r="C206" s="58"/>
      <c r="D206" s="58"/>
      <c r="E206" s="58"/>
      <c r="F206" s="58"/>
      <c r="G206" s="58"/>
      <c r="H206" s="58"/>
    </row>
    <row r="207" spans="1:8" s="118" customFormat="1" ht="15.75" customHeight="1">
      <c r="A207" s="58"/>
      <c r="B207" s="58"/>
      <c r="C207" s="58"/>
      <c r="D207" s="58"/>
      <c r="E207" s="58"/>
      <c r="F207" s="58"/>
      <c r="G207" s="58"/>
      <c r="H207" s="58"/>
    </row>
    <row r="208" spans="1:8" s="118" customFormat="1" ht="15.75" customHeight="1">
      <c r="A208" s="58"/>
      <c r="B208" s="58"/>
      <c r="C208" s="58"/>
      <c r="D208" s="58"/>
      <c r="E208" s="58"/>
      <c r="F208" s="58"/>
      <c r="G208" s="58"/>
      <c r="H208" s="58"/>
    </row>
    <row r="209" spans="1:8" s="118" customFormat="1" ht="15.75" customHeight="1">
      <c r="A209" s="58"/>
      <c r="B209" s="58"/>
      <c r="C209" s="58"/>
      <c r="D209" s="58"/>
      <c r="E209" s="58"/>
      <c r="F209" s="58"/>
      <c r="G209" s="58"/>
      <c r="H209" s="58"/>
    </row>
    <row r="210" spans="1:8" s="118" customFormat="1" ht="15.75" customHeight="1">
      <c r="A210" s="58"/>
      <c r="B210" s="58"/>
      <c r="C210" s="58"/>
      <c r="D210" s="58"/>
      <c r="E210" s="58"/>
      <c r="F210" s="58"/>
      <c r="G210" s="58"/>
      <c r="H210" s="58"/>
    </row>
    <row r="211" spans="1:8" s="118" customFormat="1" ht="15.75" customHeight="1">
      <c r="A211" s="58"/>
      <c r="B211" s="58"/>
      <c r="C211" s="58"/>
      <c r="D211" s="58"/>
      <c r="E211" s="58"/>
      <c r="F211" s="58"/>
      <c r="G211" s="58"/>
      <c r="H211" s="58"/>
    </row>
    <row r="212" spans="1:8" s="118" customFormat="1" ht="15.75" customHeight="1">
      <c r="A212" s="58"/>
      <c r="B212" s="58"/>
      <c r="C212" s="58"/>
      <c r="D212" s="58"/>
      <c r="E212" s="58"/>
      <c r="F212" s="58"/>
      <c r="G212" s="58"/>
      <c r="H212" s="58"/>
    </row>
    <row r="213" spans="1:8" s="118" customFormat="1" ht="15.75" customHeight="1">
      <c r="A213" s="58"/>
      <c r="B213" s="58"/>
      <c r="C213" s="58"/>
      <c r="D213" s="58"/>
      <c r="E213" s="58"/>
      <c r="F213" s="58"/>
      <c r="G213" s="58"/>
      <c r="H213" s="58"/>
    </row>
    <row r="214" spans="1:8" s="118" customFormat="1" ht="15.75" customHeight="1">
      <c r="A214" s="58"/>
      <c r="B214" s="58"/>
      <c r="C214" s="58"/>
      <c r="D214" s="58"/>
      <c r="E214" s="58"/>
      <c r="F214" s="58"/>
      <c r="G214" s="58"/>
      <c r="H214" s="58"/>
    </row>
    <row r="215" spans="1:8" s="118" customFormat="1" ht="15.75" customHeight="1">
      <c r="A215" s="58"/>
      <c r="B215" s="58"/>
      <c r="C215" s="58"/>
      <c r="D215" s="58"/>
      <c r="E215" s="58"/>
      <c r="F215" s="58"/>
      <c r="G215" s="58"/>
      <c r="H215" s="58"/>
    </row>
    <row r="216" spans="1:8" s="118" customFormat="1" ht="15.75" customHeight="1">
      <c r="A216" s="58"/>
      <c r="B216" s="58"/>
      <c r="C216" s="58"/>
      <c r="D216" s="58"/>
      <c r="E216" s="58"/>
      <c r="F216" s="58"/>
      <c r="G216" s="58"/>
      <c r="H216" s="58"/>
    </row>
    <row r="217" spans="1:8" s="118" customFormat="1" ht="15.75" customHeight="1">
      <c r="A217" s="58"/>
      <c r="B217" s="58"/>
      <c r="C217" s="58"/>
      <c r="D217" s="58"/>
      <c r="E217" s="58"/>
      <c r="F217" s="58"/>
      <c r="G217" s="58"/>
      <c r="H217" s="58"/>
    </row>
    <row r="218" spans="1:8" s="118" customFormat="1" ht="15.75" customHeight="1">
      <c r="A218" s="58"/>
      <c r="B218" s="58"/>
      <c r="C218" s="58"/>
      <c r="D218" s="58"/>
      <c r="E218" s="58"/>
      <c r="F218" s="58"/>
      <c r="G218" s="58"/>
      <c r="H218" s="58"/>
    </row>
    <row r="219" spans="1:8" s="118" customFormat="1" ht="15.75" customHeight="1">
      <c r="A219" s="58"/>
      <c r="B219" s="58"/>
      <c r="C219" s="58"/>
      <c r="D219" s="58"/>
      <c r="E219" s="58"/>
      <c r="F219" s="58"/>
      <c r="G219" s="58"/>
      <c r="H219" s="58"/>
    </row>
    <row r="220" spans="1:8" s="118" customFormat="1" ht="15.75" customHeight="1">
      <c r="A220" s="58"/>
      <c r="B220" s="58"/>
      <c r="C220" s="58"/>
      <c r="D220" s="58"/>
      <c r="E220" s="58"/>
      <c r="F220" s="58"/>
      <c r="G220" s="58"/>
      <c r="H220" s="58"/>
    </row>
    <row r="221" spans="1:8" s="118" customFormat="1" ht="15.75" customHeight="1">
      <c r="A221" s="58"/>
      <c r="B221" s="58"/>
      <c r="C221" s="58"/>
      <c r="D221" s="58"/>
      <c r="E221" s="58"/>
      <c r="F221" s="58"/>
      <c r="G221" s="58"/>
      <c r="H221" s="58"/>
    </row>
    <row r="222" spans="1:8" s="118" customFormat="1" ht="15.75" customHeight="1">
      <c r="A222" s="58"/>
      <c r="B222" s="58"/>
      <c r="C222" s="58"/>
      <c r="D222" s="58"/>
      <c r="E222" s="58"/>
      <c r="F222" s="58"/>
      <c r="G222" s="58"/>
      <c r="H222" s="58"/>
    </row>
    <row r="223" spans="1:8" s="118" customFormat="1" ht="15.75" customHeight="1">
      <c r="A223" s="58"/>
      <c r="B223" s="58"/>
      <c r="C223" s="58"/>
      <c r="D223" s="58"/>
      <c r="E223" s="58"/>
      <c r="F223" s="58"/>
      <c r="G223" s="58"/>
      <c r="H223" s="58"/>
    </row>
    <row r="224" spans="1:8" s="118" customFormat="1" ht="15.75" customHeight="1">
      <c r="A224" s="58"/>
      <c r="B224" s="58"/>
      <c r="C224" s="58"/>
      <c r="D224" s="58"/>
      <c r="E224" s="58"/>
      <c r="F224" s="58"/>
      <c r="G224" s="58"/>
      <c r="H224" s="58"/>
    </row>
    <row r="225" spans="1:8" s="118" customFormat="1" ht="15.75" customHeight="1">
      <c r="A225" s="58"/>
      <c r="B225" s="58"/>
      <c r="C225" s="58"/>
      <c r="D225" s="58"/>
      <c r="E225" s="58"/>
      <c r="F225" s="58"/>
      <c r="G225" s="58"/>
      <c r="H225" s="58"/>
    </row>
    <row r="226" spans="1:8" s="118" customFormat="1" ht="15.75" customHeight="1">
      <c r="A226" s="58"/>
      <c r="B226" s="58"/>
      <c r="C226" s="58"/>
      <c r="D226" s="58"/>
      <c r="E226" s="58"/>
      <c r="F226" s="58"/>
      <c r="G226" s="58"/>
      <c r="H226" s="58"/>
    </row>
    <row r="227" spans="1:8" s="118" customFormat="1" ht="15.75" customHeight="1">
      <c r="A227" s="58"/>
      <c r="B227" s="58"/>
      <c r="C227" s="58"/>
      <c r="D227" s="58"/>
      <c r="E227" s="58"/>
      <c r="F227" s="58"/>
      <c r="G227" s="58"/>
      <c r="H227" s="58"/>
    </row>
    <row r="228" spans="1:8" s="118" customFormat="1" ht="15.75" customHeight="1">
      <c r="A228" s="58"/>
      <c r="B228" s="58"/>
      <c r="C228" s="58"/>
      <c r="D228" s="58"/>
      <c r="E228" s="58"/>
      <c r="F228" s="58"/>
      <c r="G228" s="58"/>
      <c r="H228" s="58"/>
    </row>
    <row r="229" spans="1:8" s="118" customFormat="1" ht="15.75" customHeight="1">
      <c r="A229" s="58"/>
      <c r="B229" s="58"/>
      <c r="C229" s="58"/>
      <c r="D229" s="58"/>
      <c r="E229" s="58"/>
      <c r="F229" s="58"/>
      <c r="G229" s="58"/>
      <c r="H229" s="58"/>
    </row>
    <row r="230" spans="1:8" s="118" customFormat="1" ht="15.75" customHeight="1">
      <c r="A230" s="58"/>
      <c r="B230" s="58"/>
      <c r="C230" s="58"/>
      <c r="D230" s="58"/>
      <c r="E230" s="58"/>
      <c r="F230" s="58"/>
      <c r="G230" s="58"/>
      <c r="H230" s="58"/>
    </row>
    <row r="231" spans="1:8" s="118" customFormat="1" ht="15.75" customHeight="1">
      <c r="A231" s="58"/>
      <c r="B231" s="58"/>
      <c r="C231" s="58"/>
      <c r="D231" s="58"/>
      <c r="E231" s="58"/>
      <c r="F231" s="58"/>
      <c r="G231" s="58"/>
      <c r="H231" s="58"/>
    </row>
    <row r="232" spans="1:8" s="118" customFormat="1" ht="15.75" customHeight="1">
      <c r="A232" s="58"/>
      <c r="B232" s="58"/>
      <c r="C232" s="58"/>
      <c r="D232" s="58"/>
      <c r="E232" s="58"/>
      <c r="F232" s="58"/>
      <c r="G232" s="58"/>
      <c r="H232" s="58"/>
    </row>
    <row r="233" spans="1:8" s="118" customFormat="1" ht="15.75" customHeight="1">
      <c r="A233" s="58"/>
      <c r="B233" s="58"/>
      <c r="C233" s="58"/>
      <c r="D233" s="58"/>
      <c r="E233" s="58"/>
      <c r="F233" s="58"/>
      <c r="G233" s="58"/>
      <c r="H233" s="58"/>
    </row>
    <row r="234" spans="1:8" s="118" customFormat="1" ht="15.75" customHeight="1">
      <c r="A234" s="58"/>
      <c r="B234" s="58"/>
      <c r="C234" s="58"/>
      <c r="D234" s="58"/>
      <c r="E234" s="58"/>
      <c r="F234" s="58"/>
      <c r="G234" s="58"/>
      <c r="H234" s="58"/>
    </row>
    <row r="235" spans="1:8" s="118" customFormat="1" ht="15.75" customHeight="1">
      <c r="A235" s="58"/>
      <c r="B235" s="58"/>
      <c r="C235" s="58"/>
      <c r="D235" s="58"/>
      <c r="E235" s="58"/>
      <c r="F235" s="58"/>
      <c r="G235" s="58"/>
      <c r="H235" s="58"/>
    </row>
    <row r="236" spans="1:8" s="118" customFormat="1" ht="15.75" customHeight="1">
      <c r="A236" s="58"/>
      <c r="B236" s="58"/>
      <c r="C236" s="58"/>
      <c r="D236" s="58"/>
      <c r="E236" s="58"/>
      <c r="F236" s="58"/>
      <c r="G236" s="58"/>
      <c r="H236" s="58"/>
    </row>
    <row r="237" spans="1:8" s="118" customFormat="1" ht="15.75" customHeight="1">
      <c r="A237" s="58"/>
      <c r="B237" s="58"/>
      <c r="C237" s="58"/>
      <c r="D237" s="58"/>
      <c r="E237" s="58"/>
      <c r="F237" s="58"/>
      <c r="G237" s="58"/>
      <c r="H237" s="58"/>
    </row>
    <row r="238" spans="1:8" s="118" customFormat="1" ht="15.75" customHeight="1">
      <c r="A238" s="58"/>
      <c r="B238" s="58"/>
      <c r="C238" s="58"/>
      <c r="D238" s="58"/>
      <c r="E238" s="58"/>
      <c r="F238" s="58"/>
      <c r="G238" s="58"/>
      <c r="H238" s="58"/>
    </row>
    <row r="239" spans="1:8" s="118" customFormat="1" ht="15.75" customHeight="1">
      <c r="A239" s="58"/>
      <c r="B239" s="58"/>
      <c r="C239" s="58"/>
      <c r="D239" s="58"/>
      <c r="E239" s="58"/>
      <c r="F239" s="58"/>
      <c r="G239" s="58"/>
      <c r="H239" s="58"/>
    </row>
    <row r="240" spans="1:8" s="118" customFormat="1" ht="15.75" customHeight="1">
      <c r="A240" s="58"/>
      <c r="B240" s="58"/>
      <c r="C240" s="58"/>
      <c r="D240" s="58"/>
      <c r="E240" s="58"/>
      <c r="F240" s="58"/>
      <c r="G240" s="58"/>
      <c r="H240" s="58"/>
    </row>
    <row r="241" spans="1:8" s="118" customFormat="1" ht="15.75" customHeight="1">
      <c r="A241" s="58"/>
      <c r="B241" s="58"/>
      <c r="C241" s="58"/>
      <c r="D241" s="58"/>
      <c r="E241" s="58"/>
      <c r="F241" s="58"/>
      <c r="G241" s="58"/>
      <c r="H241" s="58"/>
    </row>
    <row r="242" spans="1:8" s="118" customFormat="1" ht="15.75" customHeight="1">
      <c r="A242" s="58"/>
      <c r="B242" s="58"/>
      <c r="C242" s="58"/>
      <c r="D242" s="58"/>
      <c r="E242" s="58"/>
      <c r="F242" s="58"/>
      <c r="G242" s="58"/>
      <c r="H242" s="58"/>
    </row>
    <row r="243" spans="1:8" s="118" customFormat="1" ht="15.75" customHeight="1">
      <c r="A243" s="58"/>
      <c r="B243" s="58"/>
      <c r="C243" s="58"/>
      <c r="D243" s="58"/>
      <c r="E243" s="58"/>
      <c r="F243" s="58"/>
      <c r="G243" s="58"/>
      <c r="H243" s="58"/>
    </row>
    <row r="244" spans="1:8" s="118" customFormat="1" ht="15.75" customHeight="1">
      <c r="A244" s="58"/>
      <c r="B244" s="58"/>
      <c r="C244" s="58"/>
      <c r="D244" s="58"/>
      <c r="E244" s="58"/>
      <c r="F244" s="58"/>
      <c r="G244" s="58"/>
      <c r="H244" s="58"/>
    </row>
    <row r="245" spans="1:8" s="118" customFormat="1" ht="15.75" customHeight="1">
      <c r="A245" s="58"/>
      <c r="B245" s="58"/>
      <c r="C245" s="58"/>
      <c r="D245" s="58"/>
      <c r="E245" s="58"/>
      <c r="F245" s="58"/>
      <c r="G245" s="58"/>
      <c r="H245" s="58"/>
    </row>
    <row r="246" spans="1:8" s="118" customFormat="1" ht="15.75" customHeight="1">
      <c r="A246" s="58"/>
      <c r="B246" s="58"/>
      <c r="C246" s="58"/>
      <c r="D246" s="58"/>
      <c r="E246" s="58"/>
      <c r="F246" s="58"/>
      <c r="G246" s="58"/>
      <c r="H246" s="58"/>
    </row>
    <row r="247" spans="1:8" s="118" customFormat="1" ht="15.75" customHeight="1">
      <c r="A247" s="58"/>
      <c r="B247" s="58"/>
      <c r="C247" s="58"/>
      <c r="D247" s="58"/>
      <c r="E247" s="58"/>
      <c r="F247" s="58"/>
      <c r="G247" s="58"/>
      <c r="H247" s="58"/>
    </row>
    <row r="248" spans="1:8" s="118" customFormat="1" ht="15.75" customHeight="1">
      <c r="A248" s="58"/>
      <c r="B248" s="58"/>
      <c r="C248" s="58"/>
      <c r="D248" s="58"/>
      <c r="E248" s="58"/>
      <c r="F248" s="58"/>
      <c r="G248" s="58"/>
      <c r="H248" s="58"/>
    </row>
    <row r="249" spans="1:8" s="118" customFormat="1" ht="15.75" customHeight="1">
      <c r="A249" s="58"/>
      <c r="B249" s="58"/>
      <c r="C249" s="58"/>
      <c r="D249" s="58"/>
      <c r="E249" s="58"/>
      <c r="F249" s="58"/>
      <c r="G249" s="58"/>
      <c r="H249" s="58"/>
    </row>
    <row r="250" spans="1:8" s="118" customFormat="1" ht="15.75" customHeight="1">
      <c r="A250" s="58"/>
      <c r="B250" s="58"/>
      <c r="C250" s="58"/>
      <c r="D250" s="58"/>
      <c r="E250" s="58"/>
      <c r="F250" s="58"/>
      <c r="G250" s="58"/>
      <c r="H250" s="58"/>
    </row>
    <row r="251" spans="1:8" s="118" customFormat="1" ht="15.75" customHeight="1">
      <c r="A251" s="58"/>
      <c r="B251" s="58"/>
      <c r="C251" s="58"/>
      <c r="D251" s="58"/>
      <c r="E251" s="58"/>
      <c r="F251" s="58"/>
      <c r="G251" s="58"/>
      <c r="H251" s="58"/>
    </row>
    <row r="252" spans="1:8" s="118" customFormat="1" ht="15.75" customHeight="1">
      <c r="A252" s="58"/>
      <c r="B252" s="58"/>
      <c r="C252" s="58"/>
      <c r="D252" s="58"/>
      <c r="E252" s="58"/>
      <c r="F252" s="58"/>
      <c r="G252" s="58"/>
      <c r="H252" s="58"/>
    </row>
    <row r="253" spans="1:8" s="118" customFormat="1" ht="15.75" customHeight="1">
      <c r="A253" s="58"/>
      <c r="B253" s="58"/>
      <c r="C253" s="58"/>
      <c r="D253" s="58"/>
      <c r="E253" s="58"/>
      <c r="F253" s="58"/>
      <c r="G253" s="58"/>
      <c r="H253" s="58"/>
    </row>
    <row r="254" spans="1:8" s="118" customFormat="1" ht="15.75" customHeight="1">
      <c r="A254" s="58"/>
      <c r="B254" s="58"/>
      <c r="C254" s="58"/>
      <c r="D254" s="58"/>
      <c r="E254" s="58"/>
      <c r="F254" s="58"/>
      <c r="G254" s="58"/>
      <c r="H254" s="58"/>
    </row>
    <row r="255" spans="1:8" s="118" customFormat="1" ht="15.75" customHeight="1">
      <c r="A255" s="58"/>
      <c r="B255" s="58"/>
      <c r="C255" s="58"/>
      <c r="D255" s="58"/>
      <c r="E255" s="58"/>
      <c r="F255" s="58"/>
      <c r="G255" s="58"/>
      <c r="H255" s="58"/>
    </row>
    <row r="256" spans="1:8" s="118" customFormat="1" ht="15.75" customHeight="1">
      <c r="A256" s="58"/>
      <c r="B256" s="58"/>
      <c r="C256" s="58"/>
      <c r="D256" s="58"/>
      <c r="E256" s="58"/>
      <c r="F256" s="58"/>
      <c r="G256" s="58"/>
      <c r="H256" s="58"/>
    </row>
    <row r="257" spans="1:8" s="118" customFormat="1" ht="15.75" customHeight="1">
      <c r="A257" s="58"/>
      <c r="B257" s="58"/>
      <c r="C257" s="58"/>
      <c r="D257" s="58"/>
      <c r="E257" s="58"/>
      <c r="F257" s="58"/>
      <c r="G257" s="58"/>
      <c r="H257" s="58"/>
    </row>
    <row r="258" spans="1:8" s="118" customFormat="1" ht="15.75" customHeight="1">
      <c r="A258" s="58"/>
      <c r="B258" s="58"/>
      <c r="C258" s="58"/>
      <c r="D258" s="58"/>
      <c r="E258" s="58"/>
      <c r="F258" s="58"/>
      <c r="G258" s="58"/>
      <c r="H258" s="58"/>
    </row>
    <row r="259" spans="1:8" s="118" customFormat="1" ht="15.75" customHeight="1">
      <c r="A259" s="58"/>
      <c r="B259" s="58"/>
      <c r="C259" s="58"/>
      <c r="D259" s="58"/>
      <c r="E259" s="58"/>
      <c r="F259" s="58"/>
      <c r="G259" s="58"/>
      <c r="H259" s="58"/>
    </row>
    <row r="260" spans="1:8" s="118" customFormat="1" ht="15.75" customHeight="1">
      <c r="A260" s="58"/>
      <c r="B260" s="58"/>
      <c r="C260" s="58"/>
      <c r="D260" s="58"/>
      <c r="E260" s="58"/>
      <c r="F260" s="58"/>
      <c r="G260" s="58"/>
      <c r="H260" s="58"/>
    </row>
    <row r="261" spans="1:8" s="118" customFormat="1" ht="15.75" customHeight="1">
      <c r="A261" s="58"/>
      <c r="B261" s="58"/>
      <c r="C261" s="58"/>
      <c r="D261" s="58"/>
      <c r="E261" s="58"/>
      <c r="F261" s="58"/>
      <c r="G261" s="58"/>
      <c r="H261" s="58"/>
    </row>
    <row r="262" spans="1:8" s="118" customFormat="1" ht="15.75" customHeight="1">
      <c r="A262" s="58"/>
      <c r="B262" s="58"/>
      <c r="C262" s="58"/>
      <c r="D262" s="58"/>
      <c r="E262" s="58"/>
      <c r="F262" s="58"/>
      <c r="G262" s="58"/>
      <c r="H262" s="58"/>
    </row>
    <row r="263" spans="1:8" s="118" customFormat="1" ht="15.75" customHeight="1">
      <c r="A263" s="58"/>
      <c r="B263" s="58"/>
      <c r="C263" s="58"/>
      <c r="D263" s="58"/>
      <c r="E263" s="58"/>
      <c r="F263" s="58"/>
      <c r="G263" s="58"/>
      <c r="H263" s="58"/>
    </row>
    <row r="264" spans="1:8" s="118" customFormat="1" ht="15.75" customHeight="1">
      <c r="A264" s="58"/>
      <c r="B264" s="58"/>
      <c r="C264" s="58"/>
      <c r="D264" s="58"/>
      <c r="E264" s="58"/>
      <c r="F264" s="58"/>
      <c r="G264" s="58"/>
      <c r="H264" s="58"/>
    </row>
    <row r="265" spans="1:8" s="118" customFormat="1" ht="15.75" customHeight="1">
      <c r="A265" s="58"/>
      <c r="B265" s="58"/>
      <c r="C265" s="58"/>
      <c r="D265" s="58"/>
      <c r="E265" s="58"/>
      <c r="F265" s="58"/>
      <c r="G265" s="58"/>
      <c r="H265" s="58"/>
    </row>
    <row r="266" spans="1:8" s="118" customFormat="1" ht="15.75" customHeight="1">
      <c r="A266" s="58"/>
      <c r="B266" s="58"/>
      <c r="C266" s="58"/>
      <c r="D266" s="58"/>
      <c r="E266" s="58"/>
      <c r="F266" s="58"/>
      <c r="G266" s="58"/>
      <c r="H266" s="58"/>
    </row>
    <row r="267" spans="1:8" s="118" customFormat="1" ht="15.75" customHeight="1">
      <c r="A267" s="58"/>
      <c r="B267" s="58"/>
      <c r="C267" s="58"/>
      <c r="D267" s="58"/>
      <c r="E267" s="58"/>
      <c r="F267" s="58"/>
      <c r="G267" s="58"/>
      <c r="H267" s="58"/>
    </row>
    <row r="268" spans="1:8" s="118" customFormat="1" ht="15.75" customHeight="1">
      <c r="A268" s="58"/>
      <c r="B268" s="58"/>
      <c r="C268" s="58"/>
      <c r="D268" s="58"/>
      <c r="E268" s="58"/>
      <c r="F268" s="58"/>
      <c r="G268" s="58"/>
      <c r="H268" s="58"/>
    </row>
    <row r="269" spans="1:8" s="118" customFormat="1" ht="15.75" customHeight="1">
      <c r="A269" s="58"/>
      <c r="B269" s="58"/>
      <c r="C269" s="58"/>
      <c r="D269" s="58"/>
      <c r="E269" s="58"/>
      <c r="F269" s="58"/>
      <c r="G269" s="58"/>
      <c r="H269" s="58"/>
    </row>
    <row r="270" spans="1:8" s="118" customFormat="1" ht="15.75" customHeight="1">
      <c r="A270" s="58"/>
      <c r="B270" s="58"/>
      <c r="C270" s="58"/>
      <c r="D270" s="58"/>
      <c r="E270" s="58"/>
      <c r="F270" s="58"/>
      <c r="G270" s="58"/>
      <c r="H270" s="58"/>
    </row>
    <row r="271" spans="1:8" s="118" customFormat="1" ht="15.75" customHeight="1">
      <c r="A271" s="58"/>
      <c r="B271" s="58"/>
      <c r="C271" s="58"/>
      <c r="D271" s="58"/>
      <c r="E271" s="58"/>
      <c r="F271" s="58"/>
      <c r="G271" s="58"/>
      <c r="H271" s="58"/>
    </row>
    <row r="272" spans="1:8" s="118" customFormat="1" ht="15.75" customHeight="1">
      <c r="A272" s="58"/>
      <c r="B272" s="58"/>
      <c r="C272" s="58"/>
      <c r="D272" s="58"/>
      <c r="E272" s="58"/>
      <c r="F272" s="58"/>
      <c r="G272" s="58"/>
      <c r="H272" s="58"/>
    </row>
    <row r="273" spans="1:8" s="118" customFormat="1" ht="15.75" customHeight="1">
      <c r="A273" s="58"/>
      <c r="B273" s="58"/>
      <c r="C273" s="58"/>
      <c r="D273" s="58"/>
      <c r="E273" s="58"/>
      <c r="F273" s="58"/>
      <c r="G273" s="58"/>
      <c r="H273" s="58"/>
    </row>
    <row r="274" spans="1:8" s="118" customFormat="1" ht="15.75" customHeight="1">
      <c r="A274" s="58"/>
      <c r="B274" s="58"/>
      <c r="C274" s="58"/>
      <c r="D274" s="58"/>
      <c r="E274" s="58"/>
      <c r="F274" s="58"/>
      <c r="G274" s="58"/>
      <c r="H274" s="58"/>
    </row>
    <row r="275" spans="1:8" s="118" customFormat="1" ht="15.75" customHeight="1">
      <c r="A275" s="58"/>
      <c r="B275" s="58"/>
      <c r="C275" s="58"/>
      <c r="D275" s="58"/>
      <c r="E275" s="58"/>
      <c r="F275" s="58"/>
      <c r="G275" s="58"/>
      <c r="H275" s="58"/>
    </row>
    <row r="276" spans="1:8" s="118" customFormat="1" ht="15.75" customHeight="1">
      <c r="A276" s="58"/>
      <c r="B276" s="58"/>
      <c r="C276" s="58"/>
      <c r="D276" s="58"/>
      <c r="E276" s="58"/>
      <c r="F276" s="58"/>
      <c r="G276" s="58"/>
      <c r="H276" s="58"/>
    </row>
    <row r="277" spans="1:8" s="118" customFormat="1" ht="15.75" customHeight="1">
      <c r="A277" s="58"/>
      <c r="B277" s="58"/>
      <c r="C277" s="58"/>
      <c r="D277" s="58"/>
      <c r="E277" s="58"/>
      <c r="F277" s="58"/>
      <c r="G277" s="58"/>
      <c r="H277" s="58"/>
    </row>
    <row r="278" spans="1:8" s="118" customFormat="1" ht="15.75" customHeight="1">
      <c r="A278" s="58"/>
      <c r="B278" s="58"/>
      <c r="C278" s="58"/>
      <c r="D278" s="58"/>
      <c r="E278" s="58"/>
      <c r="F278" s="58"/>
      <c r="G278" s="58"/>
      <c r="H278" s="58"/>
    </row>
    <row r="279" spans="1:8" s="118" customFormat="1" ht="15.75" customHeight="1">
      <c r="A279" s="58"/>
      <c r="B279" s="58"/>
      <c r="C279" s="58"/>
      <c r="D279" s="58"/>
      <c r="E279" s="58"/>
      <c r="F279" s="58"/>
      <c r="G279" s="58"/>
      <c r="H279" s="58"/>
    </row>
    <row r="280" spans="1:8" s="118" customFormat="1" ht="15.75" customHeight="1">
      <c r="A280" s="58"/>
      <c r="B280" s="58"/>
      <c r="C280" s="58"/>
      <c r="D280" s="58"/>
      <c r="E280" s="58"/>
      <c r="F280" s="58"/>
      <c r="G280" s="58"/>
      <c r="H280" s="58"/>
    </row>
    <row r="281" spans="1:8" s="118" customFormat="1" ht="15.75" customHeight="1">
      <c r="A281" s="58"/>
      <c r="B281" s="58"/>
      <c r="C281" s="58"/>
      <c r="D281" s="58"/>
      <c r="E281" s="58"/>
      <c r="F281" s="58"/>
      <c r="G281" s="58"/>
      <c r="H281" s="58"/>
    </row>
    <row r="282" spans="1:8" s="118" customFormat="1" ht="15.75" customHeight="1">
      <c r="A282" s="58"/>
      <c r="B282" s="58"/>
      <c r="C282" s="58"/>
      <c r="D282" s="58"/>
      <c r="E282" s="58"/>
      <c r="F282" s="58"/>
      <c r="G282" s="58"/>
      <c r="H282" s="58"/>
    </row>
    <row r="283" spans="1:8" s="118" customFormat="1" ht="15.75" customHeight="1">
      <c r="A283" s="58"/>
      <c r="B283" s="58"/>
      <c r="C283" s="58"/>
      <c r="D283" s="58"/>
      <c r="E283" s="58"/>
      <c r="F283" s="58"/>
      <c r="G283" s="58"/>
      <c r="H283" s="58"/>
    </row>
    <row r="284" spans="1:8" s="118" customFormat="1" ht="15.75" customHeight="1">
      <c r="A284" s="58"/>
      <c r="B284" s="58"/>
      <c r="C284" s="58"/>
      <c r="D284" s="58"/>
      <c r="E284" s="58"/>
      <c r="F284" s="58"/>
      <c r="G284" s="58"/>
      <c r="H284" s="58"/>
    </row>
    <row r="285" spans="1:8" s="118" customFormat="1" ht="15.75" customHeight="1">
      <c r="A285" s="58"/>
      <c r="B285" s="58"/>
      <c r="C285" s="58"/>
      <c r="D285" s="58"/>
      <c r="E285" s="58"/>
      <c r="F285" s="58"/>
      <c r="G285" s="58"/>
      <c r="H285" s="58"/>
    </row>
    <row r="286" spans="1:8" s="118" customFormat="1" ht="15.75" customHeight="1">
      <c r="A286" s="58"/>
      <c r="B286" s="58"/>
      <c r="C286" s="58"/>
      <c r="D286" s="58"/>
      <c r="E286" s="58"/>
      <c r="F286" s="58"/>
      <c r="G286" s="58"/>
      <c r="H286" s="58"/>
    </row>
    <row r="287" spans="1:8" s="118" customFormat="1" ht="15.75" customHeight="1">
      <c r="A287" s="58"/>
      <c r="B287" s="58"/>
      <c r="C287" s="58"/>
      <c r="D287" s="58"/>
      <c r="E287" s="58"/>
      <c r="F287" s="58"/>
      <c r="G287" s="58"/>
      <c r="H287" s="58"/>
    </row>
    <row r="288" spans="1:8" s="118" customFormat="1" ht="15.75" customHeight="1">
      <c r="A288" s="58"/>
      <c r="B288" s="58"/>
      <c r="C288" s="58"/>
      <c r="D288" s="58"/>
      <c r="E288" s="58"/>
      <c r="F288" s="58"/>
      <c r="G288" s="58"/>
      <c r="H288" s="58"/>
    </row>
    <row r="289" spans="1:8" s="118" customFormat="1" ht="15.75" customHeight="1">
      <c r="A289" s="58"/>
      <c r="B289" s="58"/>
      <c r="C289" s="58"/>
      <c r="D289" s="58"/>
      <c r="E289" s="58"/>
      <c r="F289" s="58"/>
      <c r="G289" s="58"/>
      <c r="H289" s="58"/>
    </row>
    <row r="290" spans="1:8" s="118" customFormat="1" ht="15.75" customHeight="1">
      <c r="A290" s="58"/>
      <c r="B290" s="58"/>
      <c r="C290" s="58"/>
      <c r="D290" s="58"/>
      <c r="E290" s="58"/>
      <c r="F290" s="58"/>
      <c r="G290" s="58"/>
      <c r="H290" s="58"/>
    </row>
    <row r="291" spans="1:8" s="118" customFormat="1" ht="15.75" customHeight="1">
      <c r="A291" s="58"/>
      <c r="B291" s="58"/>
      <c r="C291" s="58"/>
      <c r="D291" s="58"/>
      <c r="E291" s="58"/>
      <c r="F291" s="58"/>
      <c r="G291" s="58"/>
      <c r="H291" s="58"/>
    </row>
    <row r="292" spans="1:8" s="118" customFormat="1" ht="15.75" customHeight="1">
      <c r="A292" s="58"/>
      <c r="B292" s="58"/>
      <c r="C292" s="58"/>
      <c r="D292" s="58"/>
      <c r="E292" s="58"/>
      <c r="F292" s="58"/>
      <c r="G292" s="58"/>
      <c r="H292" s="58"/>
    </row>
    <row r="293" spans="1:8" s="118" customFormat="1" ht="15.75" customHeight="1">
      <c r="A293" s="58"/>
      <c r="B293" s="58"/>
      <c r="C293" s="58"/>
      <c r="D293" s="58"/>
      <c r="E293" s="58"/>
      <c r="F293" s="58"/>
      <c r="G293" s="58"/>
      <c r="H293" s="58"/>
    </row>
    <row r="294" spans="1:8" s="118" customFormat="1" ht="15.75" customHeight="1">
      <c r="A294" s="58"/>
      <c r="B294" s="58"/>
      <c r="C294" s="58"/>
      <c r="D294" s="58"/>
      <c r="E294" s="58"/>
      <c r="F294" s="58"/>
      <c r="G294" s="58"/>
      <c r="H294" s="58"/>
    </row>
    <row r="295" spans="1:8" s="118" customFormat="1" ht="15.75" customHeight="1">
      <c r="A295" s="58"/>
      <c r="B295" s="58"/>
      <c r="C295" s="58"/>
      <c r="D295" s="58"/>
      <c r="E295" s="58"/>
      <c r="F295" s="58"/>
      <c r="G295" s="58"/>
      <c r="H295" s="58"/>
    </row>
    <row r="296" spans="1:8" s="118" customFormat="1" ht="15.75" customHeight="1">
      <c r="A296" s="58"/>
      <c r="B296" s="58"/>
      <c r="C296" s="58"/>
      <c r="D296" s="58"/>
      <c r="E296" s="58"/>
      <c r="F296" s="58"/>
      <c r="G296" s="58"/>
      <c r="H296" s="58"/>
    </row>
    <row r="297" spans="1:8" s="118" customFormat="1" ht="15.75" customHeight="1">
      <c r="A297" s="58"/>
      <c r="B297" s="58"/>
      <c r="C297" s="58"/>
      <c r="D297" s="58"/>
      <c r="E297" s="58"/>
      <c r="F297" s="58"/>
      <c r="G297" s="58"/>
      <c r="H297" s="58"/>
    </row>
    <row r="298" spans="1:8" s="118" customFormat="1" ht="15.75" customHeight="1">
      <c r="A298" s="58"/>
      <c r="B298" s="58"/>
      <c r="C298" s="58"/>
      <c r="D298" s="58"/>
      <c r="E298" s="58"/>
      <c r="F298" s="58"/>
      <c r="G298" s="58"/>
      <c r="H298" s="58"/>
    </row>
    <row r="299" spans="1:8" s="118" customFormat="1" ht="15.75" customHeight="1">
      <c r="A299" s="58"/>
      <c r="B299" s="58"/>
      <c r="C299" s="58"/>
      <c r="D299" s="58"/>
      <c r="E299" s="58"/>
      <c r="F299" s="58"/>
      <c r="G299" s="58"/>
      <c r="H299" s="58"/>
    </row>
    <row r="300" spans="1:8" s="118" customFormat="1" ht="15.75" customHeight="1">
      <c r="A300" s="58"/>
      <c r="B300" s="58"/>
      <c r="C300" s="58"/>
      <c r="D300" s="58"/>
      <c r="E300" s="58"/>
      <c r="F300" s="58"/>
      <c r="G300" s="58"/>
      <c r="H300" s="58"/>
    </row>
    <row r="301" spans="1:8" s="118" customFormat="1" ht="15.75" customHeight="1">
      <c r="A301" s="58"/>
      <c r="B301" s="58"/>
      <c r="C301" s="58"/>
      <c r="D301" s="58"/>
      <c r="E301" s="58"/>
      <c r="F301" s="58"/>
      <c r="G301" s="58"/>
      <c r="H301" s="58"/>
    </row>
    <row r="302" spans="1:8" s="118" customFormat="1" ht="15.75" customHeight="1">
      <c r="A302" s="58"/>
      <c r="B302" s="58"/>
      <c r="C302" s="58"/>
      <c r="D302" s="58"/>
      <c r="E302" s="58"/>
      <c r="F302" s="58"/>
      <c r="G302" s="58"/>
      <c r="H302" s="58"/>
    </row>
    <row r="303" spans="1:8" s="118" customFormat="1" ht="15.75" customHeight="1">
      <c r="A303" s="58"/>
      <c r="B303" s="58"/>
      <c r="C303" s="58"/>
      <c r="D303" s="58"/>
      <c r="E303" s="58"/>
      <c r="F303" s="58"/>
      <c r="G303" s="58"/>
      <c r="H303" s="58"/>
    </row>
    <row r="304" spans="1:8" s="118" customFormat="1" ht="15.75" customHeight="1">
      <c r="A304" s="58"/>
      <c r="B304" s="58"/>
      <c r="C304" s="58"/>
      <c r="D304" s="58"/>
      <c r="E304" s="58"/>
      <c r="F304" s="58"/>
      <c r="G304" s="58"/>
      <c r="H304" s="58"/>
    </row>
    <row r="305" spans="1:8" s="118" customFormat="1" ht="15.75" customHeight="1">
      <c r="A305" s="58"/>
      <c r="B305" s="58"/>
      <c r="C305" s="58"/>
      <c r="D305" s="58"/>
      <c r="E305" s="58"/>
      <c r="F305" s="58"/>
      <c r="G305" s="58"/>
      <c r="H305" s="58"/>
    </row>
    <row r="306" spans="1:8" s="118" customFormat="1" ht="15.75" customHeight="1">
      <c r="A306" s="58"/>
      <c r="B306" s="58"/>
      <c r="C306" s="58"/>
      <c r="D306" s="58"/>
      <c r="E306" s="58"/>
      <c r="F306" s="58"/>
      <c r="G306" s="58"/>
      <c r="H306" s="58"/>
    </row>
    <row r="307" spans="1:8" s="118" customFormat="1" ht="15.75" customHeight="1">
      <c r="A307" s="58"/>
      <c r="B307" s="58"/>
      <c r="C307" s="58"/>
      <c r="D307" s="58"/>
      <c r="E307" s="58"/>
      <c r="F307" s="58"/>
      <c r="G307" s="58"/>
      <c r="H307" s="58"/>
    </row>
    <row r="308" spans="1:8" s="118" customFormat="1" ht="15.75" customHeight="1">
      <c r="A308" s="58"/>
      <c r="B308" s="58"/>
      <c r="C308" s="58"/>
      <c r="D308" s="58"/>
      <c r="E308" s="58"/>
      <c r="F308" s="58"/>
      <c r="G308" s="58"/>
      <c r="H308" s="58"/>
    </row>
    <row r="309" spans="1:8" s="118" customFormat="1" ht="15.75" customHeight="1">
      <c r="A309" s="58"/>
      <c r="B309" s="58"/>
      <c r="C309" s="58"/>
      <c r="D309" s="58"/>
      <c r="E309" s="58"/>
      <c r="F309" s="58"/>
      <c r="G309" s="58"/>
      <c r="H309" s="58"/>
    </row>
    <row r="310" spans="1:8" s="118" customFormat="1" ht="15.75" customHeight="1">
      <c r="A310" s="58"/>
      <c r="B310" s="58"/>
      <c r="C310" s="58"/>
      <c r="D310" s="58"/>
      <c r="E310" s="58"/>
      <c r="F310" s="58"/>
      <c r="G310" s="58"/>
      <c r="H310" s="58"/>
    </row>
    <row r="311" spans="1:8" s="118" customFormat="1" ht="15.75" customHeight="1">
      <c r="A311" s="58"/>
      <c r="B311" s="58"/>
      <c r="C311" s="58"/>
      <c r="D311" s="58"/>
      <c r="E311" s="58"/>
      <c r="F311" s="58"/>
      <c r="G311" s="58"/>
      <c r="H311" s="58"/>
    </row>
    <row r="312" spans="1:8" s="118" customFormat="1" ht="15.75" customHeight="1">
      <c r="A312" s="58"/>
      <c r="B312" s="58"/>
      <c r="C312" s="58"/>
      <c r="D312" s="58"/>
      <c r="E312" s="58"/>
      <c r="F312" s="58"/>
      <c r="G312" s="58"/>
      <c r="H312" s="58"/>
    </row>
    <row r="313" spans="1:8" s="118" customFormat="1" ht="15.75" customHeight="1">
      <c r="A313" s="58"/>
      <c r="B313" s="58"/>
      <c r="C313" s="58"/>
      <c r="D313" s="58"/>
      <c r="E313" s="58"/>
      <c r="F313" s="58"/>
      <c r="G313" s="58"/>
      <c r="H313" s="58"/>
    </row>
    <row r="314" spans="1:8" s="118" customFormat="1" ht="15.75" customHeight="1">
      <c r="A314" s="58"/>
      <c r="B314" s="58"/>
      <c r="C314" s="58"/>
      <c r="D314" s="58"/>
      <c r="E314" s="58"/>
      <c r="F314" s="58"/>
      <c r="G314" s="58"/>
      <c r="H314" s="58"/>
    </row>
    <row r="315" spans="1:8" s="118" customFormat="1" ht="15.75" customHeight="1">
      <c r="A315" s="58"/>
      <c r="B315" s="58"/>
      <c r="C315" s="58"/>
      <c r="D315" s="58"/>
      <c r="E315" s="58"/>
      <c r="F315" s="58"/>
      <c r="G315" s="58"/>
      <c r="H315" s="58"/>
    </row>
    <row r="316" spans="1:8" s="118" customFormat="1" ht="15.75" customHeight="1">
      <c r="A316" s="58"/>
      <c r="B316" s="58"/>
      <c r="C316" s="58"/>
      <c r="D316" s="58"/>
      <c r="E316" s="58"/>
      <c r="F316" s="58"/>
      <c r="G316" s="58"/>
      <c r="H316" s="58"/>
    </row>
    <row r="317" spans="1:8" s="118" customFormat="1" ht="15.75" customHeight="1">
      <c r="A317" s="58"/>
      <c r="B317" s="58"/>
      <c r="C317" s="58"/>
      <c r="D317" s="58"/>
      <c r="E317" s="58"/>
      <c r="F317" s="58"/>
      <c r="G317" s="58"/>
      <c r="H317" s="58"/>
    </row>
    <row r="318" spans="1:8" s="118" customFormat="1" ht="15.75" customHeight="1">
      <c r="A318" s="58"/>
      <c r="B318" s="58"/>
      <c r="C318" s="58"/>
      <c r="D318" s="58"/>
      <c r="E318" s="58"/>
      <c r="F318" s="58"/>
      <c r="G318" s="58"/>
      <c r="H318" s="58"/>
    </row>
    <row r="319" spans="1:8" s="118" customFormat="1" ht="15.75" customHeight="1">
      <c r="A319" s="58"/>
      <c r="B319" s="58"/>
      <c r="C319" s="58"/>
      <c r="D319" s="58"/>
      <c r="E319" s="58"/>
      <c r="F319" s="58"/>
      <c r="G319" s="58"/>
      <c r="H319" s="58"/>
    </row>
    <row r="320" spans="1:8" s="118" customFormat="1" ht="15.75" customHeight="1">
      <c r="A320" s="58"/>
      <c r="B320" s="58"/>
      <c r="C320" s="58"/>
      <c r="D320" s="58"/>
      <c r="E320" s="58"/>
      <c r="F320" s="58"/>
      <c r="G320" s="58"/>
      <c r="H320" s="58"/>
    </row>
    <row r="321" spans="1:8" s="118" customFormat="1" ht="15.75" customHeight="1">
      <c r="A321" s="58"/>
      <c r="B321" s="58"/>
      <c r="C321" s="58"/>
      <c r="D321" s="58"/>
      <c r="E321" s="58"/>
      <c r="F321" s="58"/>
      <c r="G321" s="58"/>
      <c r="H321" s="58"/>
    </row>
    <row r="322" spans="1:8" s="118" customFormat="1" ht="15.75" customHeight="1">
      <c r="A322" s="58"/>
      <c r="B322" s="58"/>
      <c r="C322" s="58"/>
      <c r="D322" s="58"/>
      <c r="E322" s="58"/>
      <c r="F322" s="58"/>
      <c r="G322" s="58"/>
      <c r="H322" s="58"/>
    </row>
    <row r="323" spans="1:8" s="118" customFormat="1" ht="15.75" customHeight="1">
      <c r="A323" s="58"/>
      <c r="B323" s="58"/>
      <c r="C323" s="58"/>
      <c r="D323" s="58"/>
      <c r="E323" s="58"/>
      <c r="F323" s="58"/>
      <c r="G323" s="58"/>
      <c r="H323" s="58"/>
    </row>
    <row r="324" spans="1:8" s="118" customFormat="1" ht="15.75" customHeight="1">
      <c r="A324" s="58"/>
      <c r="B324" s="58"/>
      <c r="C324" s="58"/>
      <c r="D324" s="58"/>
      <c r="E324" s="58"/>
      <c r="F324" s="58"/>
      <c r="G324" s="58"/>
      <c r="H324" s="58"/>
    </row>
    <row r="325" spans="1:8" s="118" customFormat="1" ht="15.75" customHeight="1">
      <c r="A325" s="58"/>
      <c r="B325" s="58"/>
      <c r="C325" s="58"/>
      <c r="D325" s="58"/>
      <c r="E325" s="58"/>
      <c r="F325" s="58"/>
      <c r="G325" s="58"/>
      <c r="H325" s="58"/>
    </row>
    <row r="326" spans="1:8" s="118" customFormat="1" ht="15.75" customHeight="1">
      <c r="A326" s="58"/>
      <c r="B326" s="58"/>
      <c r="C326" s="58"/>
      <c r="D326" s="58"/>
      <c r="E326" s="58"/>
      <c r="F326" s="58"/>
      <c r="G326" s="58"/>
      <c r="H326" s="58"/>
    </row>
    <row r="327" spans="1:8" s="118" customFormat="1" ht="15.75" customHeight="1">
      <c r="A327" s="58"/>
      <c r="B327" s="58"/>
      <c r="C327" s="58"/>
      <c r="D327" s="58"/>
      <c r="E327" s="58"/>
      <c r="F327" s="58"/>
      <c r="G327" s="58"/>
      <c r="H327" s="58"/>
    </row>
    <row r="328" spans="1:8" s="118" customFormat="1" ht="15.75" customHeight="1">
      <c r="A328" s="58"/>
      <c r="B328" s="58"/>
      <c r="C328" s="58"/>
      <c r="D328" s="58"/>
      <c r="E328" s="58"/>
      <c r="F328" s="58"/>
      <c r="G328" s="58"/>
      <c r="H328" s="58"/>
    </row>
    <row r="329" spans="1:8" s="118" customFormat="1" ht="15.75" customHeight="1">
      <c r="A329" s="58"/>
      <c r="B329" s="58"/>
      <c r="C329" s="58"/>
      <c r="D329" s="58"/>
      <c r="E329" s="58"/>
      <c r="F329" s="58"/>
      <c r="G329" s="58"/>
      <c r="H329" s="58"/>
    </row>
    <row r="330" spans="1:8" s="118" customFormat="1" ht="15.75" customHeight="1">
      <c r="A330" s="58"/>
      <c r="B330" s="58"/>
      <c r="C330" s="58"/>
      <c r="D330" s="58"/>
      <c r="E330" s="58"/>
      <c r="F330" s="58"/>
      <c r="G330" s="58"/>
      <c r="H330" s="58"/>
    </row>
    <row r="331" spans="1:8" s="118" customFormat="1" ht="15.75" customHeight="1">
      <c r="A331" s="58"/>
      <c r="B331" s="58"/>
      <c r="C331" s="58"/>
      <c r="D331" s="58"/>
      <c r="E331" s="58"/>
      <c r="F331" s="58"/>
      <c r="G331" s="58"/>
      <c r="H331" s="58"/>
    </row>
    <row r="332" spans="1:8" s="118" customFormat="1" ht="15.75" customHeight="1">
      <c r="A332" s="58"/>
      <c r="B332" s="58"/>
      <c r="C332" s="58"/>
      <c r="D332" s="58"/>
      <c r="E332" s="58"/>
      <c r="F332" s="58"/>
      <c r="G332" s="58"/>
      <c r="H332" s="58"/>
    </row>
    <row r="333" spans="1:8" s="118" customFormat="1" ht="15.75" customHeight="1">
      <c r="A333" s="58"/>
      <c r="B333" s="58"/>
      <c r="C333" s="58"/>
      <c r="D333" s="58"/>
      <c r="E333" s="58"/>
      <c r="F333" s="58"/>
      <c r="G333" s="58"/>
      <c r="H333" s="58"/>
    </row>
    <row r="334" spans="1:8" s="118" customFormat="1" ht="15.75" customHeight="1">
      <c r="A334" s="58"/>
      <c r="B334" s="58"/>
      <c r="C334" s="58"/>
      <c r="D334" s="58"/>
      <c r="E334" s="58"/>
      <c r="F334" s="58"/>
      <c r="G334" s="58"/>
      <c r="H334" s="58"/>
    </row>
    <row r="335" spans="1:8" s="118" customFormat="1" ht="15.75" customHeight="1">
      <c r="A335" s="58"/>
      <c r="B335" s="58"/>
      <c r="C335" s="58"/>
      <c r="D335" s="58"/>
      <c r="E335" s="58"/>
      <c r="F335" s="58"/>
      <c r="G335" s="58"/>
      <c r="H335" s="58"/>
    </row>
    <row r="336" spans="1:8" s="118" customFormat="1" ht="15.75" customHeight="1">
      <c r="A336" s="58"/>
      <c r="B336" s="58"/>
      <c r="C336" s="58"/>
      <c r="D336" s="58"/>
      <c r="E336" s="58"/>
      <c r="F336" s="58"/>
      <c r="G336" s="58"/>
      <c r="H336" s="58"/>
    </row>
    <row r="337" spans="1:8" s="118" customFormat="1" ht="15.75" customHeight="1">
      <c r="A337" s="58"/>
      <c r="B337" s="58"/>
      <c r="C337" s="58"/>
      <c r="D337" s="58"/>
      <c r="E337" s="58"/>
      <c r="F337" s="58"/>
      <c r="G337" s="58"/>
      <c r="H337" s="58"/>
    </row>
    <row r="338" spans="1:8" s="118" customFormat="1" ht="15.75" customHeight="1">
      <c r="A338" s="58"/>
      <c r="B338" s="58"/>
      <c r="C338" s="58"/>
      <c r="D338" s="58"/>
      <c r="E338" s="58"/>
      <c r="F338" s="58"/>
      <c r="G338" s="58"/>
      <c r="H338" s="58"/>
    </row>
    <row r="339" spans="1:8" s="118" customFormat="1" ht="15.75" customHeight="1">
      <c r="A339" s="58"/>
      <c r="B339" s="58"/>
      <c r="C339" s="58"/>
      <c r="D339" s="58"/>
      <c r="E339" s="58"/>
      <c r="F339" s="58"/>
      <c r="G339" s="58"/>
      <c r="H339" s="58"/>
    </row>
    <row r="340" spans="1:8" s="118" customFormat="1" ht="15.75" customHeight="1">
      <c r="A340" s="58"/>
      <c r="B340" s="58"/>
      <c r="C340" s="58"/>
      <c r="D340" s="58"/>
      <c r="E340" s="58"/>
      <c r="F340" s="58"/>
      <c r="G340" s="58"/>
      <c r="H340" s="58"/>
    </row>
    <row r="341" spans="1:8" s="118" customFormat="1" ht="15.75" customHeight="1">
      <c r="A341" s="58"/>
      <c r="B341" s="58"/>
      <c r="C341" s="58"/>
      <c r="D341" s="58"/>
      <c r="E341" s="58"/>
      <c r="F341" s="58"/>
      <c r="G341" s="58"/>
      <c r="H341" s="58"/>
    </row>
    <row r="342" spans="1:8" s="118" customFormat="1" ht="15.75" customHeight="1">
      <c r="A342" s="58"/>
      <c r="B342" s="58"/>
      <c r="C342" s="58"/>
      <c r="D342" s="58"/>
      <c r="E342" s="58"/>
      <c r="F342" s="58"/>
      <c r="G342" s="58"/>
      <c r="H342" s="58"/>
    </row>
    <row r="343" spans="1:8" s="118" customFormat="1" ht="15.75" customHeight="1">
      <c r="A343" s="58"/>
      <c r="B343" s="58"/>
      <c r="C343" s="58"/>
      <c r="D343" s="58"/>
      <c r="E343" s="58"/>
      <c r="F343" s="58"/>
      <c r="G343" s="58"/>
      <c r="H343" s="58"/>
    </row>
    <row r="344" spans="1:8" s="118" customFormat="1" ht="15.75" customHeight="1">
      <c r="A344" s="58"/>
      <c r="B344" s="58"/>
      <c r="C344" s="58"/>
      <c r="D344" s="58"/>
      <c r="E344" s="58"/>
      <c r="F344" s="58"/>
      <c r="G344" s="58"/>
      <c r="H344" s="58"/>
    </row>
    <row r="345" spans="1:8" s="118" customFormat="1" ht="15.75" customHeight="1">
      <c r="A345" s="58"/>
      <c r="B345" s="58"/>
      <c r="C345" s="58"/>
      <c r="D345" s="58"/>
      <c r="E345" s="58"/>
      <c r="F345" s="58"/>
      <c r="G345" s="58"/>
      <c r="H345" s="58"/>
    </row>
    <row r="346" spans="1:8" s="118" customFormat="1" ht="15.75" customHeight="1">
      <c r="A346" s="58"/>
      <c r="B346" s="58"/>
      <c r="C346" s="58"/>
      <c r="D346" s="58"/>
      <c r="E346" s="58"/>
      <c r="F346" s="58"/>
      <c r="G346" s="58"/>
      <c r="H346" s="58"/>
    </row>
    <row r="347" spans="1:8" s="118" customFormat="1" ht="15.75" customHeight="1">
      <c r="A347" s="58"/>
      <c r="B347" s="58"/>
      <c r="C347" s="58"/>
      <c r="D347" s="58"/>
      <c r="E347" s="58"/>
      <c r="F347" s="58"/>
      <c r="G347" s="58"/>
      <c r="H347" s="58"/>
    </row>
    <row r="348" spans="1:8" s="118" customFormat="1" ht="15.75" customHeight="1">
      <c r="A348" s="58"/>
      <c r="B348" s="58"/>
      <c r="C348" s="58"/>
      <c r="D348" s="58"/>
      <c r="E348" s="58"/>
      <c r="F348" s="58"/>
      <c r="G348" s="58"/>
      <c r="H348" s="58"/>
    </row>
    <row r="349" spans="1:8" s="118" customFormat="1" ht="15.75" customHeight="1">
      <c r="A349" s="58"/>
      <c r="B349" s="58"/>
      <c r="C349" s="58"/>
      <c r="D349" s="58"/>
      <c r="E349" s="58"/>
      <c r="F349" s="58"/>
      <c r="G349" s="58"/>
      <c r="H349" s="58"/>
    </row>
    <row r="350" spans="1:8" s="118" customFormat="1" ht="15.75" customHeight="1">
      <c r="A350" s="58"/>
      <c r="B350" s="58"/>
      <c r="C350" s="58"/>
      <c r="D350" s="58"/>
      <c r="E350" s="58"/>
      <c r="F350" s="58"/>
      <c r="G350" s="58"/>
      <c r="H350" s="58"/>
    </row>
    <row r="351" spans="1:8" s="118" customFormat="1" ht="15.75" customHeight="1">
      <c r="A351" s="58"/>
      <c r="B351" s="58"/>
      <c r="C351" s="58"/>
      <c r="D351" s="58"/>
      <c r="E351" s="58"/>
      <c r="F351" s="58"/>
      <c r="G351" s="58"/>
      <c r="H351" s="58"/>
    </row>
    <row r="352" spans="1:8" s="118" customFormat="1" ht="15.75" customHeight="1">
      <c r="A352" s="58"/>
      <c r="B352" s="58"/>
      <c r="C352" s="58"/>
      <c r="D352" s="58"/>
      <c r="E352" s="58"/>
      <c r="F352" s="58"/>
      <c r="G352" s="58"/>
      <c r="H352" s="58"/>
    </row>
    <row r="353" spans="1:8" s="118" customFormat="1" ht="15.75" customHeight="1">
      <c r="A353" s="58"/>
      <c r="B353" s="58"/>
      <c r="C353" s="58"/>
      <c r="D353" s="58"/>
      <c r="E353" s="58"/>
      <c r="F353" s="58"/>
      <c r="G353" s="58"/>
      <c r="H353" s="58"/>
    </row>
    <row r="354" spans="1:8" s="118" customFormat="1" ht="15.75" customHeight="1">
      <c r="A354" s="58"/>
      <c r="B354" s="58"/>
      <c r="C354" s="58"/>
      <c r="D354" s="58"/>
      <c r="E354" s="58"/>
      <c r="F354" s="58"/>
      <c r="G354" s="58"/>
      <c r="H354" s="58"/>
    </row>
    <row r="355" spans="1:8" s="118" customFormat="1" ht="15.75" customHeight="1">
      <c r="A355" s="58"/>
      <c r="B355" s="58"/>
      <c r="C355" s="58"/>
      <c r="D355" s="58"/>
      <c r="E355" s="58"/>
      <c r="F355" s="58"/>
      <c r="G355" s="58"/>
      <c r="H355" s="58"/>
    </row>
    <row r="356" spans="1:8" s="118" customFormat="1" ht="15.75" customHeight="1">
      <c r="A356" s="58"/>
      <c r="B356" s="58"/>
      <c r="C356" s="58"/>
      <c r="D356" s="58"/>
      <c r="E356" s="58"/>
      <c r="F356" s="58"/>
      <c r="G356" s="58"/>
      <c r="H356" s="58"/>
    </row>
    <row r="357" spans="1:8" s="118" customFormat="1" ht="15.75" customHeight="1">
      <c r="A357" s="58"/>
      <c r="B357" s="58"/>
      <c r="C357" s="58"/>
      <c r="D357" s="58"/>
      <c r="E357" s="58"/>
      <c r="F357" s="58"/>
      <c r="G357" s="58"/>
      <c r="H357" s="58"/>
    </row>
    <row r="358" spans="1:8" s="118" customFormat="1" ht="15.75" customHeight="1">
      <c r="A358" s="58"/>
      <c r="B358" s="58"/>
      <c r="C358" s="58"/>
      <c r="D358" s="58"/>
      <c r="E358" s="58"/>
      <c r="F358" s="58"/>
      <c r="G358" s="58"/>
      <c r="H358" s="58"/>
    </row>
    <row r="359" spans="1:8" s="118" customFormat="1" ht="15.75" customHeight="1">
      <c r="A359" s="58"/>
      <c r="B359" s="58"/>
      <c r="C359" s="58"/>
      <c r="D359" s="58"/>
      <c r="E359" s="58"/>
      <c r="F359" s="58"/>
      <c r="G359" s="58"/>
      <c r="H359" s="58"/>
    </row>
    <row r="360" spans="1:8" s="118" customFormat="1" ht="15.75" customHeight="1">
      <c r="A360" s="58"/>
      <c r="B360" s="58"/>
      <c r="C360" s="58"/>
      <c r="D360" s="58"/>
      <c r="E360" s="58"/>
      <c r="F360" s="58"/>
      <c r="G360" s="58"/>
      <c r="H360" s="58"/>
    </row>
    <row r="361" spans="1:8" s="118" customFormat="1" ht="15.75" customHeight="1">
      <c r="A361" s="58"/>
      <c r="B361" s="58"/>
      <c r="C361" s="58"/>
      <c r="D361" s="58"/>
      <c r="E361" s="58"/>
      <c r="F361" s="58"/>
      <c r="G361" s="58"/>
      <c r="H361" s="58"/>
    </row>
    <row r="362" spans="1:8" s="118" customFormat="1" ht="15.75" customHeight="1">
      <c r="A362" s="58"/>
      <c r="B362" s="58"/>
      <c r="C362" s="58"/>
      <c r="D362" s="58"/>
      <c r="E362" s="58"/>
      <c r="F362" s="58"/>
      <c r="G362" s="58"/>
      <c r="H362" s="58"/>
    </row>
    <row r="363" spans="1:8" s="118" customFormat="1" ht="15.75" customHeight="1">
      <c r="A363" s="58"/>
      <c r="B363" s="58"/>
      <c r="C363" s="58"/>
      <c r="D363" s="58"/>
      <c r="E363" s="58"/>
      <c r="F363" s="58"/>
      <c r="G363" s="58"/>
      <c r="H363" s="58"/>
    </row>
    <row r="364" spans="1:8" s="118" customFormat="1" ht="15.75" customHeight="1">
      <c r="A364" s="58"/>
      <c r="B364" s="58"/>
      <c r="C364" s="58"/>
      <c r="D364" s="58"/>
      <c r="E364" s="58"/>
      <c r="F364" s="58"/>
      <c r="G364" s="58"/>
      <c r="H364" s="58"/>
    </row>
    <row r="365" spans="1:8" s="118" customFormat="1" ht="15.75" customHeight="1">
      <c r="A365" s="58"/>
      <c r="B365" s="58"/>
      <c r="C365" s="58"/>
      <c r="D365" s="58"/>
      <c r="E365" s="58"/>
      <c r="F365" s="58"/>
      <c r="G365" s="58"/>
      <c r="H365" s="58"/>
    </row>
    <row r="366" spans="1:8" s="118" customFormat="1" ht="15.75" customHeight="1">
      <c r="A366" s="58"/>
      <c r="B366" s="58"/>
      <c r="C366" s="58"/>
      <c r="D366" s="58"/>
      <c r="E366" s="58"/>
      <c r="F366" s="58"/>
      <c r="G366" s="58"/>
      <c r="H366" s="58"/>
    </row>
    <row r="367" spans="1:8" s="118" customFormat="1" ht="15.75" customHeight="1">
      <c r="A367" s="58"/>
      <c r="B367" s="58"/>
      <c r="C367" s="58"/>
      <c r="D367" s="58"/>
      <c r="E367" s="58"/>
      <c r="F367" s="58"/>
      <c r="G367" s="58"/>
      <c r="H367" s="58"/>
    </row>
    <row r="368" spans="1:8" s="118" customFormat="1" ht="15.75" customHeight="1">
      <c r="A368" s="58"/>
      <c r="B368" s="58"/>
      <c r="C368" s="58"/>
      <c r="D368" s="58"/>
      <c r="E368" s="58"/>
      <c r="F368" s="58"/>
      <c r="G368" s="58"/>
      <c r="H368" s="58"/>
    </row>
    <row r="369" spans="1:8" s="118" customFormat="1" ht="15.75" customHeight="1">
      <c r="A369" s="58"/>
      <c r="B369" s="58"/>
      <c r="C369" s="58"/>
      <c r="D369" s="58"/>
      <c r="E369" s="58"/>
      <c r="F369" s="58"/>
      <c r="G369" s="58"/>
      <c r="H369" s="58"/>
    </row>
    <row r="370" spans="1:8" s="118" customFormat="1" ht="15.75" customHeight="1">
      <c r="A370" s="58"/>
      <c r="B370" s="58"/>
      <c r="C370" s="58"/>
      <c r="D370" s="58"/>
      <c r="E370" s="58"/>
      <c r="F370" s="58"/>
      <c r="G370" s="58"/>
      <c r="H370" s="58"/>
    </row>
    <row r="371" spans="1:8" s="118" customFormat="1" ht="15.75" customHeight="1">
      <c r="A371" s="58"/>
      <c r="B371" s="58"/>
      <c r="C371" s="58"/>
      <c r="D371" s="58"/>
      <c r="E371" s="58"/>
      <c r="F371" s="58"/>
      <c r="G371" s="58"/>
      <c r="H371" s="58"/>
    </row>
    <row r="372" spans="1:8" s="118" customFormat="1" ht="15.75" customHeight="1">
      <c r="A372" s="58"/>
      <c r="B372" s="58"/>
      <c r="C372" s="58"/>
      <c r="D372" s="58"/>
      <c r="E372" s="58"/>
      <c r="F372" s="58"/>
      <c r="G372" s="58"/>
      <c r="H372" s="58"/>
    </row>
    <row r="373" spans="1:8" s="118" customFormat="1" ht="15.75" customHeight="1">
      <c r="A373" s="58"/>
      <c r="B373" s="58"/>
      <c r="C373" s="58"/>
      <c r="D373" s="58"/>
      <c r="E373" s="58"/>
      <c r="F373" s="58"/>
      <c r="G373" s="58"/>
      <c r="H373" s="58"/>
    </row>
    <row r="374" spans="1:8" s="118" customFormat="1" ht="15.75" customHeight="1">
      <c r="A374" s="58"/>
      <c r="B374" s="58"/>
      <c r="C374" s="58"/>
      <c r="D374" s="58"/>
      <c r="E374" s="58"/>
      <c r="F374" s="58"/>
      <c r="G374" s="58"/>
      <c r="H374" s="58"/>
    </row>
    <row r="375" spans="1:8" s="118" customFormat="1" ht="15.75" customHeight="1">
      <c r="A375" s="58"/>
      <c r="B375" s="58"/>
      <c r="C375" s="58"/>
      <c r="D375" s="58"/>
      <c r="E375" s="58"/>
      <c r="F375" s="58"/>
      <c r="G375" s="58"/>
      <c r="H375" s="58"/>
    </row>
    <row r="376" spans="1:8" s="118" customFormat="1" ht="15.75" customHeight="1">
      <c r="A376" s="58"/>
      <c r="B376" s="58"/>
      <c r="C376" s="58"/>
      <c r="D376" s="58"/>
      <c r="E376" s="58"/>
      <c r="F376" s="58"/>
      <c r="G376" s="58"/>
      <c r="H376" s="58"/>
    </row>
    <row r="377" spans="1:8" s="118" customFormat="1" ht="15.75" customHeight="1">
      <c r="A377" s="58"/>
      <c r="B377" s="58"/>
      <c r="C377" s="58"/>
      <c r="D377" s="58"/>
      <c r="E377" s="58"/>
      <c r="F377" s="58"/>
      <c r="G377" s="58"/>
      <c r="H377" s="58"/>
    </row>
    <row r="378" spans="1:8" s="118" customFormat="1" ht="15.75" customHeight="1">
      <c r="A378" s="58"/>
      <c r="B378" s="58"/>
      <c r="C378" s="58"/>
      <c r="D378" s="58"/>
      <c r="E378" s="58"/>
      <c r="F378" s="58"/>
      <c r="G378" s="58"/>
      <c r="H378" s="58"/>
    </row>
    <row r="379" spans="1:8" s="118" customFormat="1" ht="15.75" customHeight="1">
      <c r="A379" s="58"/>
      <c r="B379" s="58"/>
      <c r="C379" s="58"/>
      <c r="D379" s="58"/>
      <c r="E379" s="58"/>
      <c r="F379" s="58"/>
      <c r="G379" s="58"/>
      <c r="H379" s="58"/>
    </row>
    <row r="380" spans="1:8" s="118" customFormat="1" ht="15.75" customHeight="1">
      <c r="A380" s="58"/>
      <c r="B380" s="58"/>
      <c r="C380" s="58"/>
      <c r="D380" s="58"/>
      <c r="E380" s="58"/>
      <c r="F380" s="58"/>
      <c r="G380" s="58"/>
      <c r="H380" s="58"/>
    </row>
    <row r="381" spans="1:8" s="118" customFormat="1" ht="15.75" customHeight="1">
      <c r="A381" s="58"/>
      <c r="B381" s="58"/>
      <c r="C381" s="58"/>
      <c r="D381" s="58"/>
      <c r="E381" s="58"/>
      <c r="F381" s="58"/>
      <c r="G381" s="58"/>
      <c r="H381" s="58"/>
    </row>
    <row r="382" spans="1:8" s="118" customFormat="1" ht="15.75" customHeight="1">
      <c r="A382" s="58"/>
      <c r="B382" s="58"/>
      <c r="C382" s="58"/>
      <c r="D382" s="58"/>
      <c r="E382" s="58"/>
      <c r="F382" s="58"/>
      <c r="G382" s="58"/>
      <c r="H382" s="58"/>
    </row>
    <row r="383" spans="1:8" s="118" customFormat="1" ht="15.75" customHeight="1">
      <c r="A383" s="58"/>
      <c r="B383" s="58"/>
      <c r="C383" s="58"/>
      <c r="D383" s="58"/>
      <c r="E383" s="58"/>
      <c r="F383" s="58"/>
      <c r="G383" s="58"/>
      <c r="H383" s="58"/>
    </row>
    <row r="384" spans="1:8" s="118" customFormat="1" ht="15.75" customHeight="1">
      <c r="A384" s="58"/>
      <c r="B384" s="58"/>
      <c r="C384" s="58"/>
      <c r="D384" s="58"/>
      <c r="E384" s="58"/>
      <c r="F384" s="58"/>
      <c r="G384" s="58"/>
      <c r="H384" s="58"/>
    </row>
    <row r="385" spans="1:8" s="118" customFormat="1" ht="15.75" customHeight="1">
      <c r="A385" s="58"/>
      <c r="B385" s="58"/>
      <c r="C385" s="58"/>
      <c r="D385" s="58"/>
      <c r="E385" s="58"/>
      <c r="F385" s="58"/>
      <c r="G385" s="58"/>
      <c r="H385" s="58"/>
    </row>
    <row r="386" spans="1:8" s="118" customFormat="1" ht="15.75" customHeight="1">
      <c r="A386" s="58"/>
      <c r="B386" s="58"/>
      <c r="C386" s="58"/>
      <c r="D386" s="58"/>
      <c r="E386" s="58"/>
      <c r="F386" s="58"/>
      <c r="G386" s="58"/>
      <c r="H386" s="58"/>
    </row>
    <row r="387" spans="1:8" s="118" customFormat="1" ht="15.75" customHeight="1">
      <c r="A387" s="58"/>
      <c r="B387" s="58"/>
      <c r="C387" s="58"/>
      <c r="D387" s="58"/>
      <c r="E387" s="58"/>
      <c r="F387" s="58"/>
      <c r="G387" s="58"/>
      <c r="H387" s="58"/>
    </row>
    <row r="388" spans="1:8" s="118" customFormat="1" ht="15.75" customHeight="1">
      <c r="A388" s="58"/>
      <c r="B388" s="58"/>
      <c r="C388" s="58"/>
      <c r="D388" s="58"/>
      <c r="E388" s="58"/>
      <c r="F388" s="58"/>
      <c r="G388" s="58"/>
      <c r="H388" s="58"/>
    </row>
    <row r="389" spans="1:8" s="118" customFormat="1" ht="15.75" customHeight="1">
      <c r="A389" s="58"/>
      <c r="B389" s="58"/>
      <c r="C389" s="58"/>
      <c r="D389" s="58"/>
      <c r="E389" s="58"/>
      <c r="F389" s="58"/>
      <c r="G389" s="58"/>
      <c r="H389" s="58"/>
    </row>
    <row r="390" spans="1:8" s="118" customFormat="1" ht="15.75" customHeight="1">
      <c r="A390" s="58"/>
      <c r="B390" s="58"/>
      <c r="C390" s="58"/>
      <c r="D390" s="58"/>
      <c r="E390" s="58"/>
      <c r="F390" s="58"/>
      <c r="G390" s="58"/>
      <c r="H390" s="58"/>
    </row>
    <row r="391" spans="1:8" s="118" customFormat="1" ht="15.75" customHeight="1">
      <c r="A391" s="58"/>
      <c r="B391" s="58"/>
      <c r="C391" s="58"/>
      <c r="D391" s="58"/>
      <c r="E391" s="58"/>
      <c r="F391" s="58"/>
      <c r="G391" s="58"/>
      <c r="H391" s="58"/>
    </row>
    <row r="392" spans="1:8" s="118" customFormat="1" ht="15.75" customHeight="1">
      <c r="A392" s="58"/>
      <c r="B392" s="58"/>
      <c r="C392" s="58"/>
      <c r="D392" s="58"/>
      <c r="E392" s="58"/>
      <c r="F392" s="58"/>
      <c r="G392" s="58"/>
      <c r="H392" s="58"/>
    </row>
    <row r="393" spans="1:8" s="118" customFormat="1" ht="15.75" customHeight="1">
      <c r="A393" s="58"/>
      <c r="B393" s="58"/>
      <c r="C393" s="58"/>
      <c r="D393" s="58"/>
      <c r="E393" s="58"/>
      <c r="F393" s="58"/>
      <c r="G393" s="58"/>
      <c r="H393" s="58"/>
    </row>
    <row r="394" spans="1:8" s="118" customFormat="1" ht="15.75" customHeight="1">
      <c r="A394" s="58"/>
      <c r="B394" s="58"/>
      <c r="C394" s="58"/>
      <c r="D394" s="58"/>
      <c r="E394" s="58"/>
      <c r="F394" s="58"/>
      <c r="G394" s="58"/>
      <c r="H394" s="58"/>
    </row>
    <row r="395" spans="1:8" s="118" customFormat="1" ht="15.75" customHeight="1">
      <c r="A395" s="58"/>
      <c r="B395" s="58"/>
      <c r="C395" s="58"/>
      <c r="D395" s="58"/>
      <c r="E395" s="58"/>
      <c r="F395" s="58"/>
      <c r="G395" s="58"/>
      <c r="H395" s="58"/>
    </row>
    <row r="396" spans="1:8" s="118" customFormat="1" ht="15.75" customHeight="1">
      <c r="A396" s="58"/>
      <c r="B396" s="58"/>
      <c r="C396" s="58"/>
      <c r="D396" s="58"/>
      <c r="E396" s="58"/>
      <c r="F396" s="58"/>
      <c r="G396" s="58"/>
      <c r="H396" s="58"/>
    </row>
    <row r="397" spans="1:8" s="118" customFormat="1" ht="15.75" customHeight="1">
      <c r="A397" s="58"/>
      <c r="B397" s="58"/>
      <c r="C397" s="58"/>
      <c r="D397" s="58"/>
      <c r="E397" s="58"/>
      <c r="F397" s="58"/>
      <c r="G397" s="58"/>
      <c r="H397" s="58"/>
    </row>
    <row r="398" spans="1:8" s="118" customFormat="1" ht="15.75" customHeight="1">
      <c r="A398" s="58"/>
      <c r="B398" s="58"/>
      <c r="C398" s="58"/>
      <c r="D398" s="58"/>
      <c r="E398" s="58"/>
      <c r="F398" s="58"/>
      <c r="G398" s="58"/>
      <c r="H398" s="58"/>
    </row>
    <row r="399" spans="1:8" s="118" customFormat="1" ht="15.75" customHeight="1">
      <c r="A399" s="58"/>
      <c r="B399" s="58"/>
      <c r="C399" s="58"/>
      <c r="D399" s="58"/>
      <c r="E399" s="58"/>
      <c r="F399" s="58"/>
      <c r="G399" s="58"/>
      <c r="H399" s="58"/>
    </row>
    <row r="400" spans="1:8" s="118" customFormat="1" ht="15.75" customHeight="1">
      <c r="A400" s="58"/>
      <c r="B400" s="58"/>
      <c r="C400" s="58"/>
      <c r="D400" s="58"/>
      <c r="E400" s="58"/>
      <c r="F400" s="58"/>
      <c r="G400" s="58"/>
      <c r="H400" s="58"/>
    </row>
    <row r="401" spans="1:8" s="118" customFormat="1" ht="15.75" customHeight="1">
      <c r="A401" s="58"/>
      <c r="B401" s="58"/>
      <c r="C401" s="58"/>
      <c r="D401" s="58"/>
      <c r="E401" s="58"/>
      <c r="F401" s="58"/>
      <c r="G401" s="58"/>
      <c r="H401" s="58"/>
    </row>
    <row r="402" spans="1:8" s="118" customFormat="1" ht="15.75" customHeight="1">
      <c r="A402" s="58"/>
      <c r="B402" s="58"/>
      <c r="C402" s="58"/>
      <c r="D402" s="58"/>
      <c r="E402" s="58"/>
      <c r="F402" s="58"/>
      <c r="G402" s="58"/>
      <c r="H402" s="58"/>
    </row>
    <row r="403" spans="1:8" s="118" customFormat="1" ht="15.75" customHeight="1">
      <c r="A403" s="58"/>
      <c r="B403" s="58"/>
      <c r="C403" s="58"/>
      <c r="D403" s="58"/>
      <c r="E403" s="58"/>
      <c r="F403" s="58"/>
      <c r="G403" s="58"/>
      <c r="H403" s="58"/>
    </row>
    <row r="404" spans="1:8" s="118" customFormat="1" ht="15.75" customHeight="1">
      <c r="A404" s="58"/>
      <c r="B404" s="58"/>
      <c r="C404" s="58"/>
      <c r="D404" s="58"/>
      <c r="E404" s="58"/>
      <c r="F404" s="58"/>
      <c r="G404" s="58"/>
      <c r="H404" s="58"/>
    </row>
    <row r="405" spans="1:8" s="118" customFormat="1" ht="15.75" customHeight="1">
      <c r="A405" s="58"/>
      <c r="B405" s="58"/>
      <c r="C405" s="58"/>
      <c r="D405" s="58"/>
      <c r="E405" s="58"/>
      <c r="F405" s="58"/>
      <c r="G405" s="58"/>
      <c r="H405" s="58"/>
    </row>
    <row r="406" spans="1:8" s="118" customFormat="1" ht="15.75" customHeight="1">
      <c r="A406" s="58"/>
      <c r="B406" s="58"/>
      <c r="C406" s="58"/>
      <c r="D406" s="58"/>
      <c r="E406" s="58"/>
      <c r="F406" s="58"/>
      <c r="G406" s="58"/>
      <c r="H406" s="58"/>
    </row>
    <row r="407" spans="1:8" s="118" customFormat="1" ht="15.75" customHeight="1">
      <c r="A407" s="58"/>
      <c r="B407" s="58"/>
      <c r="C407" s="58"/>
      <c r="D407" s="58"/>
      <c r="E407" s="58"/>
      <c r="F407" s="58"/>
      <c r="G407" s="58"/>
      <c r="H407" s="58"/>
    </row>
    <row r="408" spans="1:8" s="118" customFormat="1" ht="15.75" customHeight="1">
      <c r="A408" s="58"/>
      <c r="B408" s="58"/>
      <c r="C408" s="58"/>
      <c r="D408" s="58"/>
      <c r="E408" s="58"/>
      <c r="F408" s="58"/>
      <c r="G408" s="58"/>
      <c r="H408" s="58"/>
    </row>
    <row r="409" spans="1:8" s="118" customFormat="1" ht="15.75" customHeight="1">
      <c r="A409" s="58"/>
      <c r="B409" s="58"/>
      <c r="C409" s="58"/>
      <c r="D409" s="58"/>
      <c r="E409" s="58"/>
      <c r="F409" s="58"/>
      <c r="G409" s="58"/>
      <c r="H409" s="58"/>
    </row>
    <row r="410" spans="1:8" s="118" customFormat="1" ht="15.75" customHeight="1">
      <c r="A410" s="58"/>
      <c r="B410" s="58"/>
      <c r="C410" s="58"/>
      <c r="D410" s="58"/>
      <c r="E410" s="58"/>
      <c r="F410" s="58"/>
      <c r="G410" s="58"/>
      <c r="H410" s="58"/>
    </row>
    <row r="411" spans="1:8" s="118" customFormat="1" ht="15.75" customHeight="1">
      <c r="A411" s="58"/>
      <c r="B411" s="58"/>
      <c r="C411" s="58"/>
      <c r="D411" s="58"/>
      <c r="E411" s="58"/>
      <c r="F411" s="58"/>
      <c r="G411" s="58"/>
      <c r="H411" s="58"/>
    </row>
    <row r="412" spans="1:8" s="118" customFormat="1" ht="15.75" customHeight="1">
      <c r="A412" s="58"/>
      <c r="B412" s="58"/>
      <c r="C412" s="58"/>
      <c r="D412" s="58"/>
      <c r="E412" s="58"/>
      <c r="F412" s="58"/>
      <c r="G412" s="58"/>
      <c r="H412" s="58"/>
    </row>
    <row r="413" spans="1:8" s="118" customFormat="1" ht="15.75" customHeight="1">
      <c r="A413" s="58"/>
      <c r="B413" s="58"/>
      <c r="C413" s="58"/>
      <c r="D413" s="58"/>
      <c r="E413" s="58"/>
      <c r="F413" s="58"/>
      <c r="G413" s="58"/>
      <c r="H413" s="58"/>
    </row>
    <row r="414" spans="1:8" s="118" customFormat="1" ht="15.75" customHeight="1">
      <c r="A414" s="58"/>
      <c r="B414" s="58"/>
      <c r="C414" s="58"/>
      <c r="D414" s="58"/>
      <c r="E414" s="58"/>
      <c r="F414" s="58"/>
      <c r="G414" s="58"/>
      <c r="H414" s="58"/>
    </row>
    <row r="415" spans="1:8" s="118" customFormat="1" ht="15.75" customHeight="1">
      <c r="A415" s="58"/>
      <c r="B415" s="58"/>
      <c r="C415" s="58"/>
      <c r="D415" s="58"/>
      <c r="E415" s="58"/>
      <c r="F415" s="58"/>
      <c r="G415" s="58"/>
      <c r="H415" s="58"/>
    </row>
    <row r="416" spans="1:8" s="118" customFormat="1" ht="15.75" customHeight="1">
      <c r="A416" s="58"/>
      <c r="B416" s="58"/>
      <c r="C416" s="58"/>
      <c r="D416" s="58"/>
      <c r="E416" s="58"/>
      <c r="F416" s="58"/>
      <c r="G416" s="58"/>
      <c r="H416" s="58"/>
    </row>
    <row r="417" spans="1:8" s="118" customFormat="1" ht="15.75" customHeight="1">
      <c r="A417" s="58"/>
      <c r="B417" s="58"/>
      <c r="C417" s="58"/>
      <c r="D417" s="58"/>
      <c r="E417" s="58"/>
      <c r="F417" s="58"/>
      <c r="G417" s="58"/>
      <c r="H417" s="58"/>
    </row>
    <row r="418" spans="1:8" s="118" customFormat="1" ht="15.75" customHeight="1">
      <c r="A418" s="58"/>
      <c r="B418" s="58"/>
      <c r="C418" s="58"/>
      <c r="D418" s="58"/>
      <c r="E418" s="58"/>
      <c r="F418" s="58"/>
      <c r="G418" s="58"/>
      <c r="H418" s="58"/>
    </row>
    <row r="419" spans="1:8" s="118" customFormat="1" ht="15.75" customHeight="1">
      <c r="A419" s="58"/>
      <c r="B419" s="58"/>
      <c r="C419" s="58"/>
      <c r="D419" s="58"/>
      <c r="E419" s="58"/>
      <c r="F419" s="58"/>
      <c r="G419" s="58"/>
      <c r="H419" s="58"/>
    </row>
    <row r="420" spans="1:8" s="118" customFormat="1" ht="15.75" customHeight="1">
      <c r="A420" s="58"/>
      <c r="B420" s="58"/>
      <c r="C420" s="58"/>
      <c r="D420" s="58"/>
      <c r="E420" s="58"/>
      <c r="F420" s="58"/>
      <c r="G420" s="58"/>
      <c r="H420" s="58"/>
    </row>
    <row r="421" spans="1:8" s="118" customFormat="1" ht="15.75" customHeight="1">
      <c r="A421" s="58"/>
      <c r="B421" s="58"/>
      <c r="C421" s="58"/>
      <c r="D421" s="58"/>
      <c r="E421" s="58"/>
      <c r="F421" s="58"/>
      <c r="G421" s="58"/>
      <c r="H421" s="58"/>
    </row>
    <row r="422" spans="1:8" s="118" customFormat="1" ht="15.75" customHeight="1">
      <c r="A422" s="58"/>
      <c r="B422" s="58"/>
      <c r="C422" s="58"/>
      <c r="D422" s="58"/>
      <c r="E422" s="58"/>
      <c r="F422" s="58"/>
      <c r="G422" s="58"/>
      <c r="H422" s="58"/>
    </row>
    <row r="423" spans="1:8" s="118" customFormat="1" ht="15.75" customHeight="1">
      <c r="A423" s="58"/>
      <c r="B423" s="58"/>
      <c r="C423" s="58"/>
      <c r="D423" s="58"/>
      <c r="E423" s="58"/>
      <c r="F423" s="58"/>
      <c r="G423" s="58"/>
      <c r="H423" s="58"/>
    </row>
    <row r="424" spans="1:8" s="118" customFormat="1" ht="15.75" customHeight="1">
      <c r="A424" s="58"/>
      <c r="B424" s="58"/>
      <c r="C424" s="58"/>
      <c r="D424" s="58"/>
      <c r="E424" s="58"/>
      <c r="F424" s="58"/>
      <c r="G424" s="58"/>
      <c r="H424" s="58"/>
    </row>
    <row r="425" spans="1:8" s="118" customFormat="1" ht="15.75" customHeight="1">
      <c r="A425" s="58"/>
      <c r="B425" s="58"/>
      <c r="C425" s="58"/>
      <c r="D425" s="58"/>
      <c r="E425" s="58"/>
      <c r="F425" s="58"/>
      <c r="G425" s="58"/>
      <c r="H425" s="58"/>
    </row>
    <row r="426" spans="1:8" s="118" customFormat="1" ht="15.75" customHeight="1">
      <c r="A426" s="58"/>
      <c r="B426" s="58"/>
      <c r="C426" s="58"/>
      <c r="D426" s="58"/>
      <c r="E426" s="58"/>
      <c r="F426" s="58"/>
      <c r="G426" s="58"/>
      <c r="H426" s="58"/>
    </row>
    <row r="427" spans="1:8" s="118" customFormat="1" ht="15.75" customHeight="1">
      <c r="A427" s="58"/>
      <c r="B427" s="58"/>
      <c r="C427" s="58"/>
      <c r="D427" s="58"/>
      <c r="E427" s="58"/>
      <c r="F427" s="58"/>
      <c r="G427" s="58"/>
      <c r="H427" s="58"/>
    </row>
    <row r="428" spans="1:8" s="118" customFormat="1" ht="15.75" customHeight="1">
      <c r="A428" s="58"/>
      <c r="B428" s="58"/>
      <c r="C428" s="58"/>
      <c r="D428" s="58"/>
      <c r="E428" s="58"/>
      <c r="F428" s="58"/>
      <c r="G428" s="58"/>
      <c r="H428" s="58"/>
    </row>
    <row r="429" spans="1:8" s="118" customFormat="1" ht="15.75" customHeight="1">
      <c r="A429" s="58"/>
      <c r="B429" s="58"/>
      <c r="C429" s="58"/>
      <c r="D429" s="58"/>
      <c r="E429" s="58"/>
      <c r="F429" s="58"/>
      <c r="G429" s="58"/>
      <c r="H429" s="58"/>
    </row>
    <row r="430" spans="1:8" s="118" customFormat="1" ht="15.75" customHeight="1">
      <c r="A430" s="58"/>
      <c r="B430" s="58"/>
      <c r="C430" s="58"/>
      <c r="D430" s="58"/>
      <c r="E430" s="58"/>
      <c r="F430" s="58"/>
      <c r="G430" s="58"/>
      <c r="H430" s="58"/>
    </row>
    <row r="431" spans="1:8" s="118" customFormat="1" ht="15.75" customHeight="1">
      <c r="A431" s="58"/>
      <c r="B431" s="58"/>
      <c r="C431" s="58"/>
      <c r="D431" s="58"/>
      <c r="E431" s="58"/>
      <c r="F431" s="58"/>
      <c r="G431" s="58"/>
      <c r="H431" s="58"/>
    </row>
    <row r="432" spans="1:8" s="118" customFormat="1" ht="15.75" customHeight="1">
      <c r="A432" s="58"/>
      <c r="B432" s="58"/>
      <c r="C432" s="58"/>
      <c r="D432" s="58"/>
      <c r="E432" s="58"/>
      <c r="F432" s="58"/>
      <c r="G432" s="58"/>
      <c r="H432" s="58"/>
    </row>
    <row r="433" spans="1:8" s="118" customFormat="1" ht="15.75" customHeight="1">
      <c r="A433" s="58"/>
      <c r="B433" s="58"/>
      <c r="C433" s="58"/>
      <c r="D433" s="58"/>
      <c r="E433" s="58"/>
      <c r="F433" s="58"/>
      <c r="G433" s="58"/>
      <c r="H433" s="58"/>
    </row>
    <row r="434" spans="1:8" s="118" customFormat="1" ht="15.75" customHeight="1">
      <c r="A434" s="58"/>
      <c r="B434" s="58"/>
      <c r="C434" s="58"/>
      <c r="D434" s="58"/>
      <c r="E434" s="58"/>
      <c r="F434" s="58"/>
      <c r="G434" s="58"/>
      <c r="H434" s="58"/>
    </row>
    <row r="435" spans="1:8" s="118" customFormat="1" ht="15.75" customHeight="1">
      <c r="A435" s="58"/>
      <c r="B435" s="58"/>
      <c r="C435" s="58"/>
      <c r="D435" s="58"/>
      <c r="E435" s="58"/>
      <c r="F435" s="58"/>
      <c r="G435" s="58"/>
      <c r="H435" s="58"/>
    </row>
    <row r="436" spans="1:8" s="118" customFormat="1" ht="15.75" customHeight="1">
      <c r="A436" s="58"/>
      <c r="B436" s="58"/>
      <c r="C436" s="58"/>
      <c r="D436" s="58"/>
      <c r="E436" s="58"/>
      <c r="F436" s="58"/>
      <c r="G436" s="58"/>
      <c r="H436" s="58"/>
    </row>
    <row r="437" spans="1:8" s="118" customFormat="1" ht="15.75" customHeight="1">
      <c r="A437" s="58"/>
      <c r="B437" s="58"/>
      <c r="C437" s="58"/>
      <c r="D437" s="58"/>
      <c r="E437" s="58"/>
      <c r="F437" s="58"/>
      <c r="G437" s="58"/>
      <c r="H437" s="58"/>
    </row>
    <row r="438" spans="1:8" s="118" customFormat="1" ht="15.75" customHeight="1">
      <c r="A438" s="58"/>
      <c r="B438" s="58"/>
      <c r="C438" s="58"/>
      <c r="D438" s="58"/>
      <c r="E438" s="58"/>
      <c r="F438" s="58"/>
      <c r="G438" s="58"/>
      <c r="H438" s="58"/>
    </row>
    <row r="439" spans="1:8" s="118" customFormat="1" ht="15.75" customHeight="1">
      <c r="A439" s="58"/>
      <c r="B439" s="58"/>
      <c r="C439" s="58"/>
      <c r="D439" s="58"/>
      <c r="E439" s="58"/>
      <c r="F439" s="58"/>
      <c r="G439" s="58"/>
      <c r="H439" s="58"/>
    </row>
    <row r="440" spans="1:8" s="118" customFormat="1" ht="15.75" customHeight="1">
      <c r="A440" s="58"/>
      <c r="B440" s="58"/>
      <c r="C440" s="58"/>
      <c r="D440" s="58"/>
      <c r="E440" s="58"/>
      <c r="F440" s="58"/>
      <c r="G440" s="58"/>
      <c r="H440" s="58"/>
    </row>
    <row r="441" spans="1:8" s="118" customFormat="1" ht="15.75" customHeight="1">
      <c r="A441" s="58"/>
      <c r="B441" s="58"/>
      <c r="C441" s="58"/>
      <c r="D441" s="58"/>
      <c r="E441" s="58"/>
      <c r="F441" s="58"/>
      <c r="G441" s="58"/>
      <c r="H441" s="58"/>
    </row>
    <row r="442" spans="1:8" s="118" customFormat="1" ht="15.75" customHeight="1">
      <c r="A442" s="58"/>
      <c r="B442" s="58"/>
      <c r="C442" s="58"/>
      <c r="D442" s="58"/>
      <c r="E442" s="58"/>
      <c r="F442" s="58"/>
      <c r="G442" s="58"/>
      <c r="H442" s="58"/>
    </row>
    <row r="443" spans="1:8" s="118" customFormat="1" ht="15.75" customHeight="1">
      <c r="A443" s="58"/>
      <c r="B443" s="58"/>
      <c r="C443" s="58"/>
      <c r="D443" s="58"/>
      <c r="E443" s="58"/>
      <c r="F443" s="58"/>
      <c r="G443" s="58"/>
      <c r="H443" s="58"/>
    </row>
    <row r="444" spans="1:8" s="118" customFormat="1" ht="15.75" customHeight="1">
      <c r="A444" s="58"/>
      <c r="B444" s="58"/>
      <c r="C444" s="58"/>
      <c r="D444" s="58"/>
      <c r="E444" s="58"/>
      <c r="F444" s="58"/>
      <c r="G444" s="58"/>
      <c r="H444" s="58"/>
    </row>
    <row r="445" spans="1:8" s="118" customFormat="1" ht="15.75" customHeight="1">
      <c r="A445" s="58"/>
      <c r="B445" s="58"/>
      <c r="C445" s="58"/>
      <c r="D445" s="58"/>
      <c r="E445" s="58"/>
      <c r="F445" s="58"/>
      <c r="G445" s="58"/>
      <c r="H445" s="58"/>
    </row>
    <row r="446" spans="1:8" s="118" customFormat="1" ht="15.75" customHeight="1">
      <c r="A446" s="58"/>
      <c r="B446" s="58"/>
      <c r="C446" s="58"/>
      <c r="D446" s="58"/>
      <c r="E446" s="58"/>
      <c r="F446" s="58"/>
      <c r="G446" s="58"/>
      <c r="H446" s="58"/>
    </row>
    <row r="447" spans="1:8" s="118" customFormat="1" ht="15.75" customHeight="1">
      <c r="A447" s="58"/>
      <c r="B447" s="58"/>
      <c r="C447" s="58"/>
      <c r="D447" s="58"/>
      <c r="E447" s="58"/>
      <c r="F447" s="58"/>
      <c r="G447" s="58"/>
      <c r="H447" s="58"/>
    </row>
    <row r="448" spans="1:8" s="118" customFormat="1" ht="15.75" customHeight="1">
      <c r="A448" s="58"/>
      <c r="B448" s="58"/>
      <c r="C448" s="58"/>
      <c r="D448" s="58"/>
      <c r="E448" s="58"/>
      <c r="F448" s="58"/>
      <c r="G448" s="58"/>
      <c r="H448" s="58"/>
    </row>
    <row r="449" spans="1:8" s="118" customFormat="1" ht="15.75" customHeight="1">
      <c r="A449" s="58"/>
      <c r="B449" s="58"/>
      <c r="C449" s="58"/>
      <c r="D449" s="58"/>
      <c r="E449" s="58"/>
      <c r="F449" s="58"/>
      <c r="G449" s="58"/>
      <c r="H449" s="58"/>
    </row>
    <row r="450" spans="1:8" s="118" customFormat="1" ht="15.75" customHeight="1">
      <c r="A450" s="58"/>
      <c r="B450" s="58"/>
      <c r="C450" s="58"/>
      <c r="D450" s="58"/>
      <c r="E450" s="58"/>
      <c r="F450" s="58"/>
      <c r="G450" s="58"/>
      <c r="H450" s="58"/>
    </row>
    <row r="451" spans="1:8" s="118" customFormat="1" ht="15.75" customHeight="1">
      <c r="A451" s="58"/>
      <c r="B451" s="58"/>
      <c r="C451" s="58"/>
      <c r="D451" s="58"/>
      <c r="E451" s="58"/>
      <c r="F451" s="58"/>
      <c r="G451" s="58"/>
      <c r="H451" s="58"/>
    </row>
    <row r="452" spans="1:8" s="118" customFormat="1" ht="15.75" customHeight="1">
      <c r="A452" s="58"/>
      <c r="B452" s="58"/>
      <c r="C452" s="58"/>
      <c r="D452" s="58"/>
      <c r="E452" s="58"/>
      <c r="F452" s="58"/>
      <c r="G452" s="58"/>
      <c r="H452" s="58"/>
    </row>
    <row r="453" spans="1:8" s="118" customFormat="1" ht="15.75" customHeight="1">
      <c r="A453" s="58"/>
      <c r="B453" s="58"/>
      <c r="C453" s="58"/>
      <c r="D453" s="58"/>
      <c r="E453" s="58"/>
      <c r="F453" s="58"/>
      <c r="G453" s="58"/>
      <c r="H453" s="58"/>
    </row>
    <row r="454" spans="1:8" s="118" customFormat="1" ht="15.75" customHeight="1">
      <c r="A454" s="58"/>
      <c r="B454" s="58"/>
      <c r="C454" s="58"/>
      <c r="D454" s="58"/>
      <c r="E454" s="58"/>
      <c r="F454" s="58"/>
      <c r="G454" s="58"/>
      <c r="H454" s="58"/>
    </row>
    <row r="455" spans="1:8" s="118" customFormat="1" ht="15.75" customHeight="1">
      <c r="A455" s="58"/>
      <c r="B455" s="58"/>
      <c r="C455" s="58"/>
      <c r="D455" s="58"/>
      <c r="E455" s="58"/>
      <c r="F455" s="58"/>
      <c r="G455" s="58"/>
      <c r="H455" s="58"/>
    </row>
    <row r="456" spans="1:8" s="118" customFormat="1" ht="15.75" customHeight="1">
      <c r="A456" s="58"/>
      <c r="B456" s="58"/>
      <c r="C456" s="58"/>
      <c r="D456" s="58"/>
      <c r="E456" s="58"/>
      <c r="F456" s="58"/>
      <c r="G456" s="58"/>
      <c r="H456" s="58"/>
    </row>
    <row r="457" spans="1:8" ht="15.75" customHeight="1">
      <c r="A457" s="55"/>
      <c r="B457" s="55"/>
      <c r="C457" s="55"/>
      <c r="D457" s="55"/>
      <c r="E457" s="55"/>
      <c r="F457" s="55"/>
      <c r="G457" s="55"/>
      <c r="H457" s="58"/>
    </row>
    <row r="458" spans="1:8" ht="15.75" customHeight="1">
      <c r="A458" s="55"/>
      <c r="B458" s="55"/>
      <c r="C458" s="55"/>
      <c r="D458" s="55"/>
      <c r="E458" s="55"/>
      <c r="F458" s="55"/>
      <c r="G458" s="55"/>
      <c r="H458" s="58"/>
    </row>
    <row r="459" spans="1:8" ht="15.75" customHeight="1">
      <c r="A459" s="55"/>
      <c r="B459" s="55"/>
      <c r="C459" s="55"/>
      <c r="D459" s="55"/>
      <c r="E459" s="55"/>
      <c r="F459" s="55"/>
      <c r="G459" s="55"/>
      <c r="H459" s="58"/>
    </row>
    <row r="460" spans="1:8" ht="15.75" customHeight="1">
      <c r="A460" s="55"/>
      <c r="B460" s="55"/>
      <c r="C460" s="55"/>
      <c r="D460" s="55"/>
      <c r="E460" s="55"/>
      <c r="F460" s="55"/>
      <c r="G460" s="55"/>
      <c r="H460" s="58"/>
    </row>
    <row r="461" spans="1:8" ht="15.75" customHeight="1">
      <c r="A461" s="55"/>
      <c r="B461" s="55"/>
      <c r="C461" s="55"/>
      <c r="D461" s="55"/>
      <c r="E461" s="55"/>
      <c r="F461" s="55"/>
      <c r="G461" s="55"/>
      <c r="H461" s="58"/>
    </row>
    <row r="462" spans="1:8" ht="15.75" customHeight="1">
      <c r="A462" s="55"/>
      <c r="B462" s="55"/>
      <c r="C462" s="55"/>
      <c r="D462" s="55"/>
      <c r="E462" s="55"/>
      <c r="F462" s="55"/>
      <c r="G462" s="55"/>
      <c r="H462" s="58"/>
    </row>
    <row r="463" spans="1:8" ht="15.75" customHeight="1">
      <c r="A463" s="55"/>
      <c r="B463" s="55"/>
      <c r="C463" s="55"/>
      <c r="D463" s="55"/>
      <c r="E463" s="55"/>
      <c r="F463" s="55"/>
      <c r="G463" s="55"/>
      <c r="H463" s="58"/>
    </row>
    <row r="464" spans="1:8" ht="15.75" customHeight="1">
      <c r="A464" s="55"/>
      <c r="B464" s="55"/>
      <c r="C464" s="55"/>
      <c r="D464" s="55"/>
      <c r="E464" s="55"/>
      <c r="F464" s="55"/>
      <c r="G464" s="55"/>
      <c r="H464" s="58"/>
    </row>
    <row r="465" spans="1:8" ht="15.75" customHeight="1">
      <c r="A465" s="55"/>
      <c r="B465" s="55"/>
      <c r="C465" s="55"/>
      <c r="D465" s="55"/>
      <c r="E465" s="55"/>
      <c r="F465" s="55"/>
      <c r="G465" s="55"/>
      <c r="H465" s="58"/>
    </row>
    <row r="466" spans="1:8" ht="15.75" customHeight="1">
      <c r="A466" s="55"/>
      <c r="B466" s="55"/>
      <c r="C466" s="55"/>
      <c r="D466" s="55"/>
      <c r="E466" s="55"/>
      <c r="F466" s="55"/>
      <c r="G466" s="55"/>
      <c r="H466" s="58"/>
    </row>
    <row r="467" spans="1:8" ht="15.75" customHeight="1">
      <c r="A467" s="55"/>
      <c r="B467" s="55"/>
      <c r="C467" s="55"/>
      <c r="D467" s="55"/>
      <c r="E467" s="55"/>
      <c r="F467" s="55"/>
      <c r="G467" s="55"/>
      <c r="H467" s="58"/>
    </row>
    <row r="468" spans="1:8" ht="15.75" customHeight="1">
      <c r="A468" s="55"/>
      <c r="B468" s="55"/>
      <c r="C468" s="55"/>
      <c r="D468" s="55"/>
      <c r="E468" s="55"/>
      <c r="F468" s="55"/>
      <c r="G468" s="55"/>
      <c r="H468" s="58"/>
    </row>
    <row r="469" spans="1:8" ht="15.75" customHeight="1">
      <c r="A469" s="55"/>
      <c r="B469" s="55"/>
      <c r="C469" s="55"/>
      <c r="D469" s="55"/>
      <c r="E469" s="55"/>
      <c r="F469" s="55"/>
      <c r="G469" s="55"/>
      <c r="H469" s="58"/>
    </row>
    <row r="470" spans="1:8" ht="15.75" customHeight="1">
      <c r="A470" s="55"/>
      <c r="B470" s="55"/>
      <c r="C470" s="55"/>
      <c r="D470" s="55"/>
      <c r="E470" s="55"/>
      <c r="F470" s="55"/>
      <c r="G470" s="55"/>
      <c r="H470" s="58"/>
    </row>
    <row r="471" spans="1:8" ht="15.75" customHeight="1">
      <c r="A471" s="55"/>
      <c r="B471" s="55"/>
      <c r="C471" s="55"/>
      <c r="D471" s="55"/>
      <c r="E471" s="55"/>
      <c r="F471" s="55"/>
      <c r="G471" s="55"/>
      <c r="H471" s="58"/>
    </row>
    <row r="472" spans="1:8" ht="15.75" customHeight="1">
      <c r="A472" s="55"/>
      <c r="B472" s="55"/>
      <c r="C472" s="55"/>
      <c r="D472" s="55"/>
      <c r="E472" s="55"/>
      <c r="F472" s="55"/>
      <c r="G472" s="55"/>
      <c r="H472" s="58"/>
    </row>
    <row r="473" spans="1:8" ht="15.75" customHeight="1">
      <c r="A473" s="55"/>
      <c r="B473" s="55"/>
      <c r="C473" s="55"/>
      <c r="D473" s="55"/>
      <c r="E473" s="55"/>
      <c r="F473" s="55"/>
      <c r="G473" s="55"/>
      <c r="H473" s="58"/>
    </row>
    <row r="474" spans="1:8" ht="15.75" customHeight="1">
      <c r="A474" s="55"/>
      <c r="B474" s="55"/>
      <c r="C474" s="55"/>
      <c r="D474" s="55"/>
      <c r="E474" s="55"/>
      <c r="F474" s="55"/>
      <c r="G474" s="55"/>
      <c r="H474" s="58"/>
    </row>
    <row r="475" spans="1:8" ht="15.75" customHeight="1">
      <c r="A475" s="55"/>
      <c r="B475" s="55"/>
      <c r="C475" s="55"/>
      <c r="D475" s="55"/>
      <c r="E475" s="55"/>
      <c r="F475" s="55"/>
      <c r="G475" s="55"/>
      <c r="H475" s="58"/>
    </row>
    <row r="476" spans="1:8" ht="15.75" customHeight="1">
      <c r="A476" s="55"/>
      <c r="B476" s="55"/>
      <c r="C476" s="55"/>
      <c r="D476" s="55"/>
      <c r="E476" s="55"/>
      <c r="F476" s="55"/>
      <c r="G476" s="55"/>
      <c r="H476" s="58"/>
    </row>
    <row r="477" spans="1:8" ht="15.75" customHeight="1">
      <c r="A477" s="55"/>
      <c r="B477" s="55"/>
      <c r="C477" s="55"/>
      <c r="D477" s="55"/>
      <c r="E477" s="55"/>
      <c r="F477" s="55"/>
      <c r="G477" s="55"/>
      <c r="H477" s="58"/>
    </row>
    <row r="478" spans="1:8" ht="15.75" customHeight="1">
      <c r="A478" s="55"/>
      <c r="B478" s="55"/>
      <c r="C478" s="55"/>
      <c r="D478" s="55"/>
      <c r="E478" s="55"/>
      <c r="F478" s="55"/>
      <c r="G478" s="55"/>
      <c r="H478" s="58"/>
    </row>
    <row r="479" spans="1:8" ht="15.75" customHeight="1">
      <c r="A479" s="55"/>
      <c r="B479" s="55"/>
      <c r="C479" s="55"/>
      <c r="D479" s="55"/>
      <c r="E479" s="55"/>
      <c r="F479" s="55"/>
      <c r="G479" s="55"/>
      <c r="H479" s="58"/>
    </row>
    <row r="480" spans="1:8" ht="15.75" customHeight="1">
      <c r="A480" s="55"/>
      <c r="B480" s="55"/>
      <c r="C480" s="55"/>
      <c r="D480" s="55"/>
      <c r="E480" s="55"/>
      <c r="F480" s="55"/>
      <c r="G480" s="55"/>
      <c r="H480" s="58"/>
    </row>
    <row r="481" spans="1:8" ht="15.75" customHeight="1">
      <c r="A481" s="55"/>
      <c r="B481" s="55"/>
      <c r="C481" s="55"/>
      <c r="D481" s="55"/>
      <c r="E481" s="55"/>
      <c r="F481" s="55"/>
      <c r="G481" s="55"/>
      <c r="H481" s="58"/>
    </row>
    <row r="482" spans="1:8" ht="15.75" customHeight="1">
      <c r="A482" s="55"/>
      <c r="B482" s="55"/>
      <c r="C482" s="55"/>
      <c r="D482" s="55"/>
      <c r="E482" s="55"/>
      <c r="F482" s="55"/>
      <c r="G482" s="55"/>
      <c r="H482" s="58"/>
    </row>
    <row r="483" spans="1:8" ht="15.75" customHeight="1">
      <c r="A483" s="55"/>
      <c r="B483" s="55"/>
      <c r="C483" s="55"/>
      <c r="D483" s="55"/>
      <c r="E483" s="55"/>
      <c r="F483" s="55"/>
      <c r="G483" s="55"/>
      <c r="H483" s="58"/>
    </row>
    <row r="484" spans="1:8" ht="15.75" customHeight="1">
      <c r="A484" s="55"/>
      <c r="B484" s="55"/>
      <c r="C484" s="55"/>
      <c r="D484" s="55"/>
      <c r="E484" s="55"/>
      <c r="F484" s="55"/>
      <c r="G484" s="55"/>
      <c r="H484" s="58"/>
    </row>
    <row r="485" spans="1:8" ht="15.75" customHeight="1">
      <c r="A485" s="55"/>
      <c r="B485" s="55"/>
      <c r="C485" s="55"/>
      <c r="D485" s="55"/>
      <c r="E485" s="55"/>
      <c r="F485" s="55"/>
      <c r="G485" s="55"/>
      <c r="H485" s="58"/>
    </row>
    <row r="486" spans="1:8" ht="15.75" customHeight="1">
      <c r="A486" s="55"/>
      <c r="B486" s="55"/>
      <c r="C486" s="55"/>
      <c r="D486" s="55"/>
      <c r="E486" s="55"/>
      <c r="F486" s="55"/>
      <c r="G486" s="55"/>
      <c r="H486" s="58"/>
    </row>
    <row r="487" spans="1:8" ht="15.75" customHeight="1">
      <c r="A487" s="55"/>
      <c r="B487" s="55"/>
      <c r="C487" s="55"/>
      <c r="D487" s="55"/>
      <c r="E487" s="55"/>
      <c r="F487" s="55"/>
      <c r="G487" s="55"/>
      <c r="H487" s="58"/>
    </row>
    <row r="488" spans="1:8" ht="15.75" customHeight="1">
      <c r="A488" s="55"/>
      <c r="B488" s="55"/>
      <c r="C488" s="55"/>
      <c r="D488" s="55"/>
      <c r="E488" s="55"/>
      <c r="F488" s="55"/>
      <c r="G488" s="55"/>
      <c r="H488" s="58"/>
    </row>
    <row r="489" spans="1:8" ht="15.75" customHeight="1">
      <c r="A489" s="55"/>
      <c r="B489" s="55"/>
      <c r="C489" s="55"/>
      <c r="D489" s="55"/>
      <c r="E489" s="55"/>
      <c r="F489" s="55"/>
      <c r="G489" s="55"/>
      <c r="H489" s="58"/>
    </row>
    <row r="490" spans="1:8" ht="15.75" customHeight="1">
      <c r="A490" s="55"/>
      <c r="B490" s="55"/>
      <c r="C490" s="55"/>
      <c r="D490" s="55"/>
      <c r="E490" s="55"/>
      <c r="F490" s="55"/>
      <c r="G490" s="55"/>
      <c r="H490" s="58"/>
    </row>
    <row r="491" spans="1:8" ht="15.75" customHeight="1">
      <c r="A491" s="55"/>
      <c r="B491" s="55"/>
      <c r="C491" s="55"/>
      <c r="D491" s="55"/>
      <c r="E491" s="55"/>
      <c r="F491" s="55"/>
      <c r="G491" s="55"/>
      <c r="H491" s="58"/>
    </row>
    <row r="492" spans="1:8" ht="15.75" customHeight="1">
      <c r="A492" s="55"/>
      <c r="B492" s="55"/>
      <c r="C492" s="55"/>
      <c r="D492" s="55"/>
      <c r="E492" s="55"/>
      <c r="F492" s="55"/>
      <c r="G492" s="55"/>
      <c r="H492" s="58"/>
    </row>
    <row r="493" spans="1:8" ht="15.75" customHeight="1">
      <c r="A493" s="55"/>
      <c r="B493" s="55"/>
      <c r="C493" s="55"/>
      <c r="D493" s="55"/>
      <c r="E493" s="55"/>
      <c r="F493" s="55"/>
      <c r="G493" s="55"/>
      <c r="H493" s="58"/>
    </row>
    <row r="494" spans="1:8" ht="15.75" customHeight="1">
      <c r="A494" s="55"/>
      <c r="B494" s="55"/>
      <c r="C494" s="55"/>
      <c r="D494" s="55"/>
      <c r="E494" s="55"/>
      <c r="F494" s="55"/>
      <c r="G494" s="55"/>
      <c r="H494" s="58"/>
    </row>
    <row r="495" spans="1:8" ht="15.75" customHeight="1">
      <c r="A495" s="55"/>
      <c r="B495" s="55"/>
      <c r="C495" s="55"/>
      <c r="D495" s="55"/>
      <c r="E495" s="55"/>
      <c r="F495" s="55"/>
      <c r="G495" s="55"/>
      <c r="H495" s="58"/>
    </row>
    <row r="496" spans="1:8" ht="15.75" customHeight="1">
      <c r="A496" s="55"/>
      <c r="B496" s="55"/>
      <c r="C496" s="55"/>
      <c r="D496" s="55"/>
      <c r="E496" s="55"/>
      <c r="F496" s="55"/>
      <c r="G496" s="55"/>
      <c r="H496" s="58"/>
    </row>
    <row r="497" spans="1:8" ht="15.75" customHeight="1">
      <c r="A497" s="55"/>
      <c r="B497" s="55"/>
      <c r="C497" s="55"/>
      <c r="D497" s="55"/>
      <c r="E497" s="55"/>
      <c r="F497" s="55"/>
      <c r="G497" s="55"/>
      <c r="H497" s="58"/>
    </row>
    <row r="498" spans="1:8" ht="15.75" customHeight="1">
      <c r="A498" s="55"/>
      <c r="B498" s="55"/>
      <c r="C498" s="55"/>
      <c r="D498" s="55"/>
      <c r="E498" s="55"/>
      <c r="F498" s="55"/>
      <c r="G498" s="55"/>
      <c r="H498" s="58"/>
    </row>
    <row r="499" spans="1:8" ht="15.75" customHeight="1">
      <c r="A499" s="55"/>
      <c r="B499" s="55"/>
      <c r="C499" s="55"/>
      <c r="D499" s="55"/>
      <c r="E499" s="55"/>
      <c r="F499" s="55"/>
      <c r="G499" s="55"/>
      <c r="H499" s="58"/>
    </row>
    <row r="500" spans="1:8" ht="15.75" customHeight="1">
      <c r="A500" s="55"/>
      <c r="B500" s="55"/>
      <c r="C500" s="55"/>
      <c r="D500" s="55"/>
      <c r="E500" s="55"/>
      <c r="F500" s="55"/>
      <c r="G500" s="55"/>
      <c r="H500" s="58"/>
    </row>
    <row r="501" spans="1:8" ht="15.75" customHeight="1">
      <c r="A501" s="55"/>
      <c r="B501" s="55"/>
      <c r="C501" s="55"/>
      <c r="D501" s="55"/>
      <c r="E501" s="55"/>
      <c r="F501" s="55"/>
      <c r="G501" s="55"/>
      <c r="H501" s="58"/>
    </row>
    <row r="502" spans="1:8" ht="15.75" customHeight="1">
      <c r="A502" s="55"/>
      <c r="B502" s="55"/>
      <c r="C502" s="55"/>
      <c r="D502" s="55"/>
      <c r="E502" s="55"/>
      <c r="F502" s="55"/>
      <c r="G502" s="55"/>
      <c r="H502" s="58"/>
    </row>
    <row r="503" spans="1:8" ht="15.75" customHeight="1">
      <c r="A503" s="55"/>
      <c r="B503" s="55"/>
      <c r="C503" s="55"/>
      <c r="D503" s="55"/>
      <c r="E503" s="55"/>
      <c r="F503" s="55"/>
      <c r="G503" s="55"/>
      <c r="H503" s="58"/>
    </row>
    <row r="504" spans="1:8" ht="15.75" customHeight="1">
      <c r="A504" s="55"/>
      <c r="B504" s="55"/>
      <c r="C504" s="55"/>
      <c r="D504" s="55"/>
      <c r="E504" s="55"/>
      <c r="F504" s="55"/>
      <c r="G504" s="55"/>
      <c r="H504" s="58"/>
    </row>
    <row r="505" spans="1:8" ht="15.75" customHeight="1">
      <c r="A505" s="55"/>
      <c r="B505" s="55"/>
      <c r="C505" s="55"/>
      <c r="D505" s="55"/>
      <c r="E505" s="55"/>
      <c r="F505" s="55"/>
      <c r="G505" s="55"/>
      <c r="H505" s="58"/>
    </row>
    <row r="506" spans="1:8" ht="15.75" customHeight="1">
      <c r="A506" s="55"/>
      <c r="B506" s="55"/>
      <c r="C506" s="55"/>
      <c r="D506" s="55"/>
      <c r="E506" s="55"/>
      <c r="F506" s="55"/>
      <c r="G506" s="55"/>
      <c r="H506" s="58"/>
    </row>
    <row r="507" spans="1:8" ht="15.75" customHeight="1">
      <c r="A507" s="55"/>
      <c r="B507" s="55"/>
      <c r="C507" s="55"/>
      <c r="D507" s="55"/>
      <c r="E507" s="55"/>
      <c r="F507" s="55"/>
      <c r="G507" s="55"/>
      <c r="H507" s="58"/>
    </row>
    <row r="508" spans="1:8" ht="15.75" customHeight="1">
      <c r="A508" s="55"/>
      <c r="B508" s="55"/>
      <c r="C508" s="55"/>
      <c r="D508" s="55"/>
      <c r="E508" s="55"/>
      <c r="F508" s="55"/>
      <c r="G508" s="55"/>
      <c r="H508" s="58"/>
    </row>
    <row r="509" spans="1:8" ht="15.75" customHeight="1">
      <c r="A509" s="55"/>
      <c r="B509" s="55"/>
      <c r="C509" s="55"/>
      <c r="D509" s="55"/>
      <c r="E509" s="55"/>
      <c r="F509" s="55"/>
      <c r="G509" s="55"/>
      <c r="H509" s="58"/>
    </row>
    <row r="510" spans="1:8" ht="15.75" customHeight="1">
      <c r="A510" s="55"/>
      <c r="B510" s="55"/>
      <c r="C510" s="55"/>
      <c r="D510" s="55"/>
      <c r="E510" s="55"/>
      <c r="F510" s="55"/>
      <c r="G510" s="55"/>
      <c r="H510" s="58"/>
    </row>
    <row r="511" spans="1:8" ht="15.75" customHeight="1">
      <c r="A511" s="55"/>
      <c r="B511" s="55"/>
      <c r="C511" s="55"/>
      <c r="D511" s="55"/>
      <c r="E511" s="55"/>
      <c r="F511" s="55"/>
      <c r="G511" s="55"/>
      <c r="H511" s="58"/>
    </row>
    <row r="512" spans="1:8" ht="15.75" customHeight="1">
      <c r="A512" s="55"/>
      <c r="B512" s="55"/>
      <c r="C512" s="55"/>
      <c r="D512" s="55"/>
      <c r="E512" s="55"/>
      <c r="F512" s="55"/>
      <c r="G512" s="55"/>
      <c r="H512" s="58"/>
    </row>
    <row r="513" spans="1:8" ht="15.75" customHeight="1">
      <c r="A513" s="55"/>
      <c r="B513" s="55"/>
      <c r="C513" s="55"/>
      <c r="D513" s="55"/>
      <c r="E513" s="55"/>
      <c r="F513" s="55"/>
      <c r="G513" s="55"/>
      <c r="H513" s="58"/>
    </row>
    <row r="514" spans="1:8" ht="15.75" customHeight="1">
      <c r="A514" s="55"/>
      <c r="B514" s="55"/>
      <c r="C514" s="55"/>
      <c r="D514" s="55"/>
      <c r="E514" s="55"/>
      <c r="F514" s="55"/>
      <c r="G514" s="55"/>
      <c r="H514" s="58"/>
    </row>
    <row r="515" spans="1:8" ht="15.75" customHeight="1">
      <c r="A515" s="55"/>
      <c r="B515" s="55"/>
      <c r="C515" s="55"/>
      <c r="D515" s="55"/>
      <c r="E515" s="55"/>
      <c r="F515" s="55"/>
      <c r="G515" s="55"/>
      <c r="H515" s="58"/>
    </row>
    <row r="516" spans="1:8" ht="15.75" customHeight="1">
      <c r="A516" s="55"/>
      <c r="B516" s="55"/>
      <c r="C516" s="55"/>
      <c r="D516" s="55"/>
      <c r="E516" s="55"/>
      <c r="F516" s="55"/>
      <c r="G516" s="55"/>
      <c r="H516" s="58"/>
    </row>
    <row r="517" spans="1:8" ht="15.75" customHeight="1">
      <c r="A517" s="55"/>
      <c r="B517" s="55"/>
      <c r="C517" s="55"/>
      <c r="D517" s="55"/>
      <c r="E517" s="55"/>
      <c r="F517" s="55"/>
      <c r="G517" s="55"/>
      <c r="H517" s="58"/>
    </row>
    <row r="518" spans="1:8" ht="15.75" customHeight="1">
      <c r="A518" s="55"/>
      <c r="B518" s="55"/>
      <c r="C518" s="55"/>
      <c r="D518" s="55"/>
      <c r="E518" s="55"/>
      <c r="F518" s="55"/>
      <c r="G518" s="55"/>
      <c r="H518" s="58"/>
    </row>
    <row r="519" spans="1:8" ht="15.75" customHeight="1">
      <c r="A519" s="55"/>
      <c r="B519" s="55"/>
      <c r="C519" s="55"/>
      <c r="D519" s="55"/>
      <c r="E519" s="55"/>
      <c r="F519" s="55"/>
      <c r="G519" s="55"/>
      <c r="H519" s="58"/>
    </row>
    <row r="520" spans="1:8" ht="15.75" customHeight="1">
      <c r="A520" s="55"/>
      <c r="B520" s="55"/>
      <c r="C520" s="55"/>
      <c r="D520" s="55"/>
      <c r="E520" s="55"/>
      <c r="F520" s="55"/>
      <c r="G520" s="55"/>
      <c r="H520" s="58"/>
    </row>
    <row r="521" spans="1:8" ht="15.75" customHeight="1">
      <c r="A521" s="55"/>
      <c r="B521" s="55"/>
      <c r="C521" s="55"/>
      <c r="D521" s="55"/>
      <c r="E521" s="55"/>
      <c r="F521" s="55"/>
      <c r="G521" s="55"/>
      <c r="H521" s="58"/>
    </row>
    <row r="522" spans="1:8" ht="15.75" customHeight="1">
      <c r="A522" s="55"/>
      <c r="B522" s="55"/>
      <c r="C522" s="55"/>
      <c r="D522" s="55"/>
      <c r="E522" s="55"/>
      <c r="F522" s="55"/>
      <c r="G522" s="55"/>
      <c r="H522" s="58"/>
    </row>
    <row r="523" spans="1:8" ht="15.75" customHeight="1">
      <c r="A523" s="55"/>
      <c r="B523" s="55"/>
      <c r="C523" s="55"/>
      <c r="D523" s="55"/>
      <c r="E523" s="55"/>
      <c r="F523" s="55"/>
      <c r="G523" s="55"/>
      <c r="H523" s="58"/>
    </row>
    <row r="524" spans="1:8" ht="15.75" customHeight="1">
      <c r="A524" s="55"/>
      <c r="B524" s="55"/>
      <c r="C524" s="55"/>
      <c r="D524" s="55"/>
      <c r="E524" s="55"/>
      <c r="F524" s="55"/>
      <c r="G524" s="55"/>
      <c r="H524" s="58"/>
    </row>
    <row r="525" spans="1:8" ht="15.75" customHeight="1">
      <c r="A525" s="55"/>
      <c r="B525" s="55"/>
      <c r="C525" s="55"/>
      <c r="D525" s="55"/>
      <c r="E525" s="55"/>
      <c r="F525" s="55"/>
      <c r="G525" s="55"/>
      <c r="H525" s="58"/>
    </row>
    <row r="526" spans="1:8" ht="15.75" customHeight="1">
      <c r="A526" s="55"/>
      <c r="B526" s="55"/>
      <c r="C526" s="55"/>
      <c r="D526" s="55"/>
      <c r="E526" s="55"/>
      <c r="F526" s="55"/>
      <c r="G526" s="55"/>
      <c r="H526" s="58"/>
    </row>
    <row r="527" spans="1:8" ht="15.75" customHeight="1">
      <c r="A527" s="55"/>
      <c r="B527" s="55"/>
      <c r="C527" s="55"/>
      <c r="D527" s="55"/>
      <c r="E527" s="55"/>
      <c r="F527" s="55"/>
      <c r="G527" s="55"/>
      <c r="H527" s="58"/>
    </row>
    <row r="528" spans="1:8" ht="15.75" customHeight="1">
      <c r="A528" s="55"/>
      <c r="B528" s="55"/>
      <c r="C528" s="55"/>
      <c r="D528" s="55"/>
      <c r="E528" s="55"/>
      <c r="F528" s="55"/>
      <c r="G528" s="55"/>
      <c r="H528" s="58"/>
    </row>
    <row r="529" spans="1:8" ht="15.75" customHeight="1">
      <c r="A529" s="55"/>
      <c r="B529" s="55"/>
      <c r="C529" s="55"/>
      <c r="D529" s="55"/>
      <c r="E529" s="55"/>
      <c r="F529" s="55"/>
      <c r="G529" s="55"/>
      <c r="H529" s="58"/>
    </row>
    <row r="530" spans="1:8" ht="15.75" customHeight="1">
      <c r="A530" s="55"/>
      <c r="B530" s="55"/>
      <c r="C530" s="55"/>
      <c r="D530" s="55"/>
      <c r="E530" s="55"/>
      <c r="F530" s="55"/>
      <c r="G530" s="55"/>
      <c r="H530" s="58"/>
    </row>
    <row r="531" spans="1:8" ht="15.75" customHeight="1">
      <c r="A531" s="55"/>
      <c r="B531" s="55"/>
      <c r="C531" s="55"/>
      <c r="D531" s="55"/>
      <c r="E531" s="55"/>
      <c r="F531" s="55"/>
      <c r="G531" s="55"/>
      <c r="H531" s="58"/>
    </row>
    <row r="532" spans="1:8" ht="15.75" customHeight="1">
      <c r="A532" s="55"/>
      <c r="B532" s="55"/>
      <c r="C532" s="55"/>
      <c r="D532" s="55"/>
      <c r="E532" s="55"/>
      <c r="F532" s="55"/>
      <c r="G532" s="55"/>
      <c r="H532" s="58"/>
    </row>
    <row r="533" spans="1:8" ht="15.75" customHeight="1">
      <c r="A533" s="55"/>
      <c r="B533" s="55"/>
      <c r="C533" s="55"/>
      <c r="D533" s="55"/>
      <c r="E533" s="55"/>
      <c r="F533" s="55"/>
      <c r="G533" s="55"/>
      <c r="H533" s="58"/>
    </row>
    <row r="534" spans="1:8" ht="15.75" customHeight="1">
      <c r="A534" s="55"/>
      <c r="B534" s="55"/>
      <c r="C534" s="55"/>
      <c r="D534" s="55"/>
      <c r="E534" s="55"/>
      <c r="F534" s="55"/>
      <c r="G534" s="55"/>
      <c r="H534" s="58"/>
    </row>
    <row r="535" spans="1:8" ht="15.75" customHeight="1">
      <c r="A535" s="55"/>
      <c r="B535" s="55"/>
      <c r="C535" s="55"/>
      <c r="D535" s="55"/>
      <c r="E535" s="55"/>
      <c r="F535" s="55"/>
      <c r="G535" s="55"/>
      <c r="H535" s="58"/>
    </row>
    <row r="536" spans="1:8" ht="15.75" customHeight="1">
      <c r="A536" s="55"/>
      <c r="B536" s="55"/>
      <c r="C536" s="55"/>
      <c r="D536" s="55"/>
      <c r="E536" s="55"/>
      <c r="F536" s="55"/>
      <c r="G536" s="55"/>
      <c r="H536" s="58"/>
    </row>
    <row r="537" spans="1:8" ht="15.75" customHeight="1">
      <c r="A537" s="55"/>
      <c r="B537" s="55"/>
      <c r="C537" s="55"/>
      <c r="D537" s="55"/>
      <c r="E537" s="55"/>
      <c r="F537" s="55"/>
      <c r="G537" s="55"/>
      <c r="H537" s="58"/>
    </row>
    <row r="538" spans="1:8" ht="15.75" customHeight="1">
      <c r="A538" s="55"/>
      <c r="B538" s="55"/>
      <c r="C538" s="55"/>
      <c r="D538" s="55"/>
      <c r="E538" s="55"/>
      <c r="F538" s="55"/>
      <c r="G538" s="55"/>
      <c r="H538" s="58"/>
    </row>
    <row r="539" spans="1:8" ht="15.75" customHeight="1">
      <c r="A539" s="55"/>
      <c r="B539" s="55"/>
      <c r="C539" s="55"/>
      <c r="D539" s="55"/>
      <c r="E539" s="55"/>
      <c r="F539" s="55"/>
      <c r="G539" s="55"/>
      <c r="H539" s="58"/>
    </row>
    <row r="540" spans="1:8" ht="15.75" customHeight="1">
      <c r="A540" s="55"/>
      <c r="B540" s="55"/>
      <c r="C540" s="55"/>
      <c r="D540" s="55"/>
      <c r="E540" s="55"/>
      <c r="F540" s="55"/>
      <c r="G540" s="55"/>
      <c r="H540" s="58"/>
    </row>
    <row r="541" spans="1:8" ht="15.75" customHeight="1">
      <c r="A541" s="55"/>
      <c r="B541" s="55"/>
      <c r="C541" s="55"/>
      <c r="D541" s="55"/>
      <c r="E541" s="55"/>
      <c r="F541" s="55"/>
      <c r="G541" s="55"/>
      <c r="H541" s="58"/>
    </row>
    <row r="542" spans="1:8" ht="15.75" customHeight="1">
      <c r="A542" s="55"/>
      <c r="B542" s="55"/>
      <c r="C542" s="55"/>
      <c r="D542" s="55"/>
      <c r="E542" s="55"/>
      <c r="F542" s="55"/>
      <c r="G542" s="55"/>
      <c r="H542" s="58"/>
    </row>
    <row r="543" spans="1:8" ht="15.75" customHeight="1">
      <c r="A543" s="55"/>
      <c r="B543" s="55"/>
      <c r="C543" s="55"/>
      <c r="D543" s="55"/>
      <c r="E543" s="55"/>
      <c r="F543" s="55"/>
      <c r="G543" s="55"/>
      <c r="H543" s="58"/>
    </row>
    <row r="544" spans="1:8" ht="15.75" customHeight="1">
      <c r="A544" s="55"/>
      <c r="B544" s="55"/>
      <c r="C544" s="55"/>
      <c r="D544" s="55"/>
      <c r="E544" s="55"/>
      <c r="F544" s="55"/>
      <c r="G544" s="55"/>
      <c r="H544" s="58"/>
    </row>
    <row r="545" spans="1:8" ht="15.75" customHeight="1">
      <c r="A545" s="55"/>
      <c r="B545" s="55"/>
      <c r="C545" s="55"/>
      <c r="D545" s="55"/>
      <c r="E545" s="55"/>
      <c r="F545" s="55"/>
      <c r="G545" s="55"/>
      <c r="H545" s="58"/>
    </row>
    <row r="546" spans="1:8" ht="15.75" customHeight="1">
      <c r="A546" s="55"/>
      <c r="B546" s="55"/>
      <c r="C546" s="55"/>
      <c r="D546" s="55"/>
      <c r="E546" s="55"/>
      <c r="F546" s="55"/>
      <c r="G546" s="55"/>
      <c r="H546" s="58"/>
    </row>
    <row r="547" spans="1:8" ht="15.75" customHeight="1">
      <c r="A547" s="55"/>
      <c r="B547" s="55"/>
      <c r="C547" s="55"/>
      <c r="D547" s="55"/>
      <c r="E547" s="55"/>
      <c r="F547" s="55"/>
      <c r="G547" s="55"/>
      <c r="H547" s="58"/>
    </row>
    <row r="548" spans="1:8" ht="15.75" customHeight="1">
      <c r="A548" s="55"/>
      <c r="B548" s="55"/>
      <c r="C548" s="55"/>
      <c r="D548" s="55"/>
      <c r="E548" s="55"/>
      <c r="F548" s="55"/>
      <c r="G548" s="55"/>
      <c r="H548" s="58"/>
    </row>
    <row r="549" spans="1:8" ht="15.75" customHeight="1">
      <c r="A549" s="55"/>
      <c r="B549" s="55"/>
      <c r="C549" s="55"/>
      <c r="D549" s="55"/>
      <c r="E549" s="55"/>
      <c r="F549" s="55"/>
      <c r="G549" s="55"/>
      <c r="H549" s="58"/>
    </row>
    <row r="550" spans="1:8" ht="15.75" customHeight="1">
      <c r="A550" s="55"/>
      <c r="B550" s="55"/>
      <c r="C550" s="55"/>
      <c r="D550" s="55"/>
      <c r="E550" s="55"/>
      <c r="F550" s="55"/>
      <c r="G550" s="55"/>
      <c r="H550" s="58"/>
    </row>
    <row r="551" spans="1:8" ht="15.75" customHeight="1">
      <c r="A551" s="55"/>
      <c r="B551" s="55"/>
      <c r="C551" s="55"/>
      <c r="D551" s="55"/>
      <c r="E551" s="55"/>
      <c r="F551" s="55"/>
      <c r="G551" s="55"/>
      <c r="H551" s="58"/>
    </row>
    <row r="552" spans="1:8" ht="15.75" customHeight="1">
      <c r="A552" s="55"/>
      <c r="B552" s="55"/>
      <c r="C552" s="55"/>
      <c r="D552" s="55"/>
      <c r="E552" s="55"/>
      <c r="F552" s="55"/>
      <c r="G552" s="55"/>
      <c r="H552" s="58"/>
    </row>
    <row r="553" spans="1:8" ht="15.75" customHeight="1">
      <c r="A553" s="55"/>
      <c r="B553" s="55"/>
      <c r="C553" s="55"/>
      <c r="D553" s="55"/>
      <c r="E553" s="55"/>
      <c r="F553" s="55"/>
      <c r="G553" s="55"/>
      <c r="H553" s="58"/>
    </row>
    <row r="554" spans="1:8" ht="15.75" customHeight="1">
      <c r="A554" s="55"/>
      <c r="B554" s="55"/>
      <c r="C554" s="55"/>
      <c r="D554" s="55"/>
      <c r="E554" s="55"/>
      <c r="F554" s="55"/>
      <c r="G554" s="55"/>
      <c r="H554" s="58"/>
    </row>
    <row r="555" spans="1:8" ht="15.75" customHeight="1">
      <c r="A555" s="55"/>
      <c r="B555" s="55"/>
      <c r="C555" s="55"/>
      <c r="D555" s="55"/>
      <c r="E555" s="55"/>
      <c r="F555" s="55"/>
      <c r="G555" s="55"/>
      <c r="H555" s="58"/>
    </row>
    <row r="556" spans="1:8" ht="15.75" customHeight="1">
      <c r="A556" s="55"/>
      <c r="B556" s="55"/>
      <c r="C556" s="55"/>
      <c r="D556" s="55"/>
      <c r="E556" s="55"/>
      <c r="F556" s="55"/>
      <c r="G556" s="55"/>
      <c r="H556" s="58"/>
    </row>
    <row r="557" spans="1:8" ht="15.75" customHeight="1">
      <c r="A557" s="55"/>
      <c r="B557" s="55"/>
      <c r="C557" s="55"/>
      <c r="D557" s="55"/>
      <c r="E557" s="55"/>
      <c r="F557" s="55"/>
      <c r="G557" s="55"/>
      <c r="H557" s="58"/>
    </row>
    <row r="558" spans="1:8" ht="15.75" customHeight="1">
      <c r="A558" s="55"/>
      <c r="B558" s="55"/>
      <c r="C558" s="55"/>
      <c r="D558" s="55"/>
      <c r="E558" s="55"/>
      <c r="F558" s="55"/>
      <c r="G558" s="55"/>
      <c r="H558" s="58"/>
    </row>
    <row r="559" spans="1:8" ht="15.75" customHeight="1">
      <c r="A559" s="55"/>
      <c r="B559" s="55"/>
      <c r="C559" s="55"/>
      <c r="D559" s="55"/>
      <c r="E559" s="55"/>
      <c r="F559" s="55"/>
      <c r="G559" s="55"/>
      <c r="H559" s="58"/>
    </row>
    <row r="560" spans="1:8" ht="15.75" customHeight="1">
      <c r="A560" s="55"/>
      <c r="B560" s="55"/>
      <c r="C560" s="55"/>
      <c r="D560" s="55"/>
      <c r="E560" s="55"/>
      <c r="F560" s="55"/>
      <c r="G560" s="55"/>
      <c r="H560" s="58"/>
    </row>
    <row r="561" spans="1:8" ht="15.75" customHeight="1">
      <c r="A561" s="55"/>
      <c r="B561" s="55"/>
      <c r="C561" s="55"/>
      <c r="D561" s="55"/>
      <c r="E561" s="55"/>
      <c r="F561" s="55"/>
      <c r="G561" s="55"/>
      <c r="H561" s="58"/>
    </row>
    <row r="562" spans="1:8" ht="15.75" customHeight="1">
      <c r="A562" s="55"/>
      <c r="B562" s="55"/>
      <c r="C562" s="55"/>
      <c r="D562" s="55"/>
      <c r="E562" s="55"/>
      <c r="F562" s="55"/>
      <c r="G562" s="55"/>
      <c r="H562" s="58"/>
    </row>
    <row r="563" spans="1:8" ht="15.75" customHeight="1">
      <c r="A563" s="55"/>
      <c r="B563" s="55"/>
      <c r="C563" s="55"/>
      <c r="D563" s="55"/>
      <c r="E563" s="55"/>
      <c r="F563" s="55"/>
      <c r="G563" s="55"/>
      <c r="H563" s="58"/>
    </row>
    <row r="564" spans="1:8" ht="15.75" customHeight="1">
      <c r="A564" s="55"/>
      <c r="B564" s="55"/>
      <c r="C564" s="55"/>
      <c r="D564" s="55"/>
      <c r="E564" s="55"/>
      <c r="F564" s="55"/>
      <c r="G564" s="55"/>
      <c r="H564" s="58"/>
    </row>
    <row r="565" spans="1:8" ht="15.75" customHeight="1">
      <c r="A565" s="55"/>
      <c r="B565" s="55"/>
      <c r="C565" s="55"/>
      <c r="D565" s="55"/>
      <c r="E565" s="55"/>
      <c r="F565" s="55"/>
      <c r="G565" s="55"/>
      <c r="H565" s="58"/>
    </row>
    <row r="566" spans="1:8" ht="15.75" customHeight="1">
      <c r="A566" s="55"/>
      <c r="B566" s="55"/>
      <c r="C566" s="55"/>
      <c r="D566" s="55"/>
      <c r="E566" s="55"/>
      <c r="F566" s="55"/>
      <c r="G566" s="55"/>
      <c r="H566" s="58"/>
    </row>
    <row r="567" spans="1:8" ht="15.75" customHeight="1">
      <c r="A567" s="55"/>
      <c r="B567" s="55"/>
      <c r="C567" s="55"/>
      <c r="D567" s="55"/>
      <c r="E567" s="55"/>
      <c r="F567" s="55"/>
      <c r="G567" s="55"/>
      <c r="H567" s="58"/>
    </row>
    <row r="568" spans="1:8" ht="15.75" customHeight="1">
      <c r="A568" s="55"/>
      <c r="B568" s="55"/>
      <c r="C568" s="55"/>
      <c r="D568" s="55"/>
      <c r="E568" s="55"/>
      <c r="F568" s="55"/>
      <c r="G568" s="55"/>
      <c r="H568" s="58"/>
    </row>
    <row r="569" spans="1:8" ht="15.75" customHeight="1">
      <c r="A569" s="55"/>
      <c r="B569" s="55"/>
      <c r="C569" s="55"/>
      <c r="D569" s="55"/>
      <c r="E569" s="55"/>
      <c r="F569" s="55"/>
      <c r="G569" s="55"/>
      <c r="H569" s="58"/>
    </row>
    <row r="570" spans="1:8" ht="15.75" customHeight="1">
      <c r="A570" s="55"/>
      <c r="B570" s="55"/>
      <c r="C570" s="55"/>
      <c r="D570" s="55"/>
      <c r="E570" s="55"/>
      <c r="F570" s="55"/>
      <c r="G570" s="55"/>
      <c r="H570" s="58"/>
    </row>
    <row r="571" spans="1:8" ht="15.75" customHeight="1">
      <c r="A571" s="55"/>
      <c r="B571" s="55"/>
      <c r="C571" s="55"/>
      <c r="D571" s="55"/>
      <c r="E571" s="55"/>
      <c r="F571" s="55"/>
      <c r="G571" s="55"/>
      <c r="H571" s="58"/>
    </row>
    <row r="572" spans="1:8" ht="15.75" customHeight="1">
      <c r="A572" s="55"/>
      <c r="B572" s="55"/>
      <c r="C572" s="55"/>
      <c r="D572" s="55"/>
      <c r="E572" s="55"/>
      <c r="F572" s="55"/>
      <c r="G572" s="55"/>
      <c r="H572" s="58"/>
    </row>
    <row r="573" spans="1:8" ht="15.75" customHeight="1">
      <c r="A573" s="55"/>
      <c r="B573" s="55"/>
      <c r="C573" s="55"/>
      <c r="D573" s="55"/>
      <c r="E573" s="55"/>
      <c r="F573" s="55"/>
      <c r="G573" s="55"/>
      <c r="H573" s="58"/>
    </row>
    <row r="574" spans="1:8" ht="15.75" customHeight="1">
      <c r="A574" s="55"/>
      <c r="B574" s="55"/>
      <c r="C574" s="55"/>
      <c r="D574" s="55"/>
      <c r="E574" s="55"/>
      <c r="F574" s="55"/>
      <c r="G574" s="55"/>
      <c r="H574" s="58"/>
    </row>
    <row r="575" spans="1:8" ht="15.75" customHeight="1">
      <c r="A575" s="55"/>
      <c r="B575" s="55"/>
      <c r="C575" s="55"/>
      <c r="D575" s="55"/>
      <c r="E575" s="55"/>
      <c r="F575" s="55"/>
      <c r="G575" s="55"/>
      <c r="H575" s="58"/>
    </row>
    <row r="576" spans="1:8" ht="15.75" customHeight="1">
      <c r="A576" s="55"/>
      <c r="B576" s="55"/>
      <c r="C576" s="55"/>
      <c r="D576" s="55"/>
      <c r="E576" s="55"/>
      <c r="F576" s="55"/>
      <c r="G576" s="55"/>
      <c r="H576" s="58"/>
    </row>
    <row r="577" spans="1:8" ht="15.75" customHeight="1">
      <c r="A577" s="55"/>
      <c r="B577" s="55"/>
      <c r="C577" s="55"/>
      <c r="D577" s="55"/>
      <c r="E577" s="55"/>
      <c r="F577" s="55"/>
      <c r="G577" s="55"/>
      <c r="H577" s="58"/>
    </row>
    <row r="578" spans="1:8" ht="15.75" customHeight="1">
      <c r="A578" s="55"/>
      <c r="B578" s="55"/>
      <c r="C578" s="55"/>
      <c r="D578" s="55"/>
      <c r="E578" s="55"/>
      <c r="F578" s="55"/>
      <c r="G578" s="55"/>
      <c r="H578" s="58"/>
    </row>
    <row r="579" spans="1:8" ht="15.75" customHeight="1">
      <c r="A579" s="55"/>
      <c r="B579" s="55"/>
      <c r="C579" s="55"/>
      <c r="D579" s="55"/>
      <c r="E579" s="55"/>
      <c r="F579" s="55"/>
      <c r="G579" s="55"/>
      <c r="H579" s="58"/>
    </row>
    <row r="580" spans="1:8" ht="15.75" customHeight="1">
      <c r="A580" s="55"/>
      <c r="B580" s="55"/>
      <c r="C580" s="55"/>
      <c r="D580" s="55"/>
      <c r="E580" s="55"/>
      <c r="F580" s="55"/>
      <c r="G580" s="55"/>
      <c r="H580" s="58"/>
    </row>
    <row r="581" spans="1:8" ht="15.75" customHeight="1">
      <c r="A581" s="55"/>
      <c r="B581" s="55"/>
      <c r="C581" s="55"/>
      <c r="D581" s="55"/>
      <c r="E581" s="55"/>
      <c r="F581" s="55"/>
      <c r="G581" s="55"/>
      <c r="H581" s="58"/>
    </row>
    <row r="582" spans="1:8" ht="15.75" customHeight="1">
      <c r="A582" s="55"/>
      <c r="B582" s="55"/>
      <c r="C582" s="55"/>
      <c r="D582" s="55"/>
      <c r="E582" s="55"/>
      <c r="F582" s="55"/>
      <c r="G582" s="55"/>
      <c r="H582" s="58"/>
    </row>
    <row r="583" spans="1:8" ht="15.75" customHeight="1">
      <c r="A583" s="55"/>
      <c r="B583" s="55"/>
      <c r="C583" s="55"/>
      <c r="D583" s="55"/>
      <c r="E583" s="55"/>
      <c r="F583" s="55"/>
      <c r="G583" s="55"/>
      <c r="H583" s="58"/>
    </row>
    <row r="584" spans="1:8" ht="15.75" customHeight="1">
      <c r="A584" s="55"/>
      <c r="B584" s="55"/>
      <c r="C584" s="55"/>
      <c r="D584" s="55"/>
      <c r="E584" s="55"/>
      <c r="F584" s="55"/>
      <c r="G584" s="55"/>
      <c r="H584" s="58"/>
    </row>
    <row r="585" spans="1:8" ht="15.75" customHeight="1">
      <c r="A585" s="55"/>
      <c r="B585" s="55"/>
      <c r="C585" s="55"/>
      <c r="D585" s="55"/>
      <c r="E585" s="55"/>
      <c r="F585" s="55"/>
      <c r="G585" s="55"/>
      <c r="H585" s="58"/>
    </row>
    <row r="586" spans="1:8" ht="15.75" customHeight="1">
      <c r="A586" s="55"/>
      <c r="B586" s="55"/>
      <c r="C586" s="55"/>
      <c r="D586" s="55"/>
      <c r="E586" s="55"/>
      <c r="F586" s="55"/>
      <c r="G586" s="55"/>
      <c r="H586" s="58"/>
    </row>
    <row r="587" spans="1:8" ht="15.75" customHeight="1">
      <c r="A587" s="55"/>
      <c r="B587" s="55"/>
      <c r="C587" s="55"/>
      <c r="D587" s="55"/>
      <c r="E587" s="55"/>
      <c r="F587" s="55"/>
      <c r="G587" s="55"/>
      <c r="H587" s="58"/>
    </row>
    <row r="588" spans="1:8" ht="15.75" customHeight="1">
      <c r="A588" s="55"/>
      <c r="B588" s="55"/>
      <c r="C588" s="55"/>
      <c r="D588" s="55"/>
      <c r="E588" s="55"/>
      <c r="F588" s="55"/>
      <c r="G588" s="55"/>
      <c r="H588" s="58"/>
    </row>
    <row r="589" spans="1:8" ht="15.75" customHeight="1">
      <c r="A589" s="55"/>
      <c r="B589" s="55"/>
      <c r="C589" s="55"/>
      <c r="D589" s="55"/>
      <c r="E589" s="55"/>
      <c r="F589" s="55"/>
      <c r="G589" s="55"/>
      <c r="H589" s="58"/>
    </row>
    <row r="590" spans="1:8" ht="15.75" customHeight="1">
      <c r="A590" s="55"/>
      <c r="B590" s="55"/>
      <c r="C590" s="55"/>
      <c r="D590" s="55"/>
      <c r="E590" s="55"/>
      <c r="F590" s="55"/>
      <c r="G590" s="55"/>
      <c r="H590" s="58"/>
    </row>
    <row r="591" spans="1:8" ht="15.75" customHeight="1">
      <c r="A591" s="55"/>
      <c r="B591" s="55"/>
      <c r="C591" s="55"/>
      <c r="D591" s="55"/>
      <c r="E591" s="55"/>
      <c r="F591" s="55"/>
      <c r="G591" s="55"/>
      <c r="H591" s="58"/>
    </row>
    <row r="592" spans="1:8" ht="15.75" customHeight="1">
      <c r="A592" s="55"/>
      <c r="B592" s="55"/>
      <c r="C592" s="55"/>
      <c r="D592" s="55"/>
      <c r="E592" s="55"/>
      <c r="F592" s="55"/>
      <c r="G592" s="55"/>
      <c r="H592" s="58"/>
    </row>
    <row r="593" spans="1:8" ht="15.75" customHeight="1">
      <c r="A593" s="55"/>
      <c r="B593" s="55"/>
      <c r="C593" s="55"/>
      <c r="D593" s="55"/>
      <c r="E593" s="55"/>
      <c r="F593" s="55"/>
      <c r="G593" s="55"/>
      <c r="H593" s="58"/>
    </row>
    <row r="594" spans="1:8" ht="15.75" customHeight="1">
      <c r="A594" s="55"/>
      <c r="B594" s="55"/>
      <c r="C594" s="55"/>
      <c r="D594" s="55"/>
      <c r="E594" s="55"/>
      <c r="F594" s="55"/>
      <c r="G594" s="55"/>
      <c r="H594" s="58"/>
    </row>
    <row r="595" spans="1:8" ht="15.75" customHeight="1">
      <c r="A595" s="55"/>
      <c r="B595" s="55"/>
      <c r="C595" s="55"/>
      <c r="D595" s="55"/>
      <c r="E595" s="55"/>
      <c r="F595" s="55"/>
      <c r="G595" s="55"/>
      <c r="H595" s="58"/>
    </row>
    <row r="596" spans="1:8" ht="15.75" customHeight="1">
      <c r="A596" s="55"/>
      <c r="B596" s="55"/>
      <c r="C596" s="55"/>
      <c r="D596" s="55"/>
      <c r="E596" s="55"/>
      <c r="F596" s="55"/>
      <c r="G596" s="55"/>
      <c r="H596" s="58"/>
    </row>
    <row r="597" spans="1:8" ht="15.75" customHeight="1">
      <c r="A597" s="55"/>
      <c r="B597" s="55"/>
      <c r="C597" s="55"/>
      <c r="D597" s="55"/>
      <c r="E597" s="55"/>
      <c r="F597" s="55"/>
      <c r="G597" s="55"/>
      <c r="H597" s="58"/>
    </row>
    <row r="598" spans="1:8" ht="15.75" customHeight="1">
      <c r="A598" s="55"/>
      <c r="B598" s="55"/>
      <c r="C598" s="55"/>
      <c r="D598" s="55"/>
      <c r="E598" s="55"/>
      <c r="F598" s="55"/>
      <c r="G598" s="55"/>
      <c r="H598" s="58"/>
    </row>
    <row r="599" spans="1:8" ht="15.75" customHeight="1">
      <c r="A599" s="55"/>
      <c r="B599" s="55"/>
      <c r="C599" s="55"/>
      <c r="D599" s="55"/>
      <c r="E599" s="55"/>
      <c r="F599" s="55"/>
      <c r="G599" s="55"/>
      <c r="H599" s="58"/>
    </row>
    <row r="600" spans="1:8" ht="15.75" customHeight="1">
      <c r="A600" s="55"/>
      <c r="B600" s="55"/>
      <c r="C600" s="55"/>
      <c r="D600" s="55"/>
      <c r="E600" s="55"/>
      <c r="F600" s="55"/>
      <c r="G600" s="55"/>
      <c r="H600" s="58"/>
    </row>
    <row r="601" spans="1:8" ht="15.75" customHeight="1">
      <c r="A601" s="55"/>
      <c r="B601" s="55"/>
      <c r="C601" s="55"/>
      <c r="D601" s="55"/>
      <c r="E601" s="55"/>
      <c r="F601" s="55"/>
      <c r="G601" s="55"/>
      <c r="H601" s="58"/>
    </row>
    <row r="602" spans="1:8" ht="15.75" customHeight="1">
      <c r="A602" s="55"/>
      <c r="B602" s="55"/>
      <c r="C602" s="55"/>
      <c r="D602" s="55"/>
      <c r="E602" s="55"/>
      <c r="F602" s="55"/>
      <c r="G602" s="55"/>
      <c r="H602" s="58"/>
    </row>
    <row r="603" spans="1:8" ht="15.75" customHeight="1">
      <c r="A603" s="55"/>
      <c r="B603" s="55"/>
      <c r="C603" s="55"/>
      <c r="D603" s="55"/>
      <c r="E603" s="55"/>
      <c r="F603" s="55"/>
      <c r="G603" s="55"/>
      <c r="H603" s="58"/>
    </row>
    <row r="604" spans="1:8" ht="15.75" customHeight="1">
      <c r="A604" s="55"/>
      <c r="B604" s="55"/>
      <c r="C604" s="55"/>
      <c r="D604" s="55"/>
      <c r="E604" s="55"/>
      <c r="F604" s="55"/>
      <c r="G604" s="55"/>
      <c r="H604" s="58"/>
    </row>
    <row r="605" spans="1:8" ht="15.75" customHeight="1">
      <c r="A605" s="55"/>
      <c r="B605" s="55"/>
      <c r="C605" s="55"/>
      <c r="D605" s="55"/>
      <c r="E605" s="55"/>
      <c r="F605" s="55"/>
      <c r="G605" s="55"/>
      <c r="H605" s="58"/>
    </row>
    <row r="606" spans="1:8" ht="15.75" customHeight="1">
      <c r="A606" s="55"/>
      <c r="B606" s="55"/>
      <c r="C606" s="55"/>
      <c r="D606" s="55"/>
      <c r="E606" s="55"/>
      <c r="F606" s="55"/>
      <c r="G606" s="55"/>
      <c r="H606" s="58"/>
    </row>
    <row r="607" spans="1:8" ht="15.75" customHeight="1">
      <c r="A607" s="55"/>
      <c r="B607" s="55"/>
      <c r="C607" s="55"/>
      <c r="D607" s="55"/>
      <c r="E607" s="55"/>
      <c r="F607" s="55"/>
      <c r="G607" s="55"/>
      <c r="H607" s="58"/>
    </row>
    <row r="608" spans="1:8" ht="15.75" customHeight="1">
      <c r="A608" s="55"/>
      <c r="B608" s="55"/>
      <c r="C608" s="55"/>
      <c r="D608" s="55"/>
      <c r="E608" s="55"/>
      <c r="F608" s="55"/>
      <c r="G608" s="55"/>
      <c r="H608" s="58"/>
    </row>
    <row r="609" spans="1:8" ht="15.75" customHeight="1">
      <c r="A609" s="55"/>
      <c r="B609" s="55"/>
      <c r="C609" s="55"/>
      <c r="D609" s="55"/>
      <c r="E609" s="55"/>
      <c r="F609" s="55"/>
      <c r="G609" s="55"/>
      <c r="H609" s="58"/>
    </row>
    <row r="610" spans="1:8" ht="15.75" customHeight="1">
      <c r="A610" s="55"/>
      <c r="B610" s="55"/>
      <c r="C610" s="55"/>
      <c r="D610" s="55"/>
      <c r="E610" s="55"/>
      <c r="F610" s="55"/>
      <c r="G610" s="55"/>
      <c r="H610" s="58"/>
    </row>
    <row r="611" spans="1:8" ht="15.75" customHeight="1">
      <c r="A611" s="55"/>
      <c r="B611" s="55"/>
      <c r="C611" s="55"/>
      <c r="D611" s="55"/>
      <c r="E611" s="55"/>
      <c r="F611" s="55"/>
      <c r="G611" s="55"/>
      <c r="H611" s="58"/>
    </row>
    <row r="612" spans="1:8" ht="15.75" customHeight="1">
      <c r="A612" s="55"/>
      <c r="B612" s="55"/>
      <c r="C612" s="55"/>
      <c r="D612" s="55"/>
      <c r="E612" s="55"/>
      <c r="F612" s="55"/>
      <c r="G612" s="55"/>
      <c r="H612" s="58"/>
    </row>
    <row r="613" spans="1:8" ht="15.75" customHeight="1">
      <c r="A613" s="55"/>
      <c r="B613" s="55"/>
      <c r="C613" s="55"/>
      <c r="D613" s="55"/>
      <c r="E613" s="55"/>
      <c r="F613" s="55"/>
      <c r="G613" s="55"/>
      <c r="H613" s="58"/>
    </row>
    <row r="614" spans="1:8" ht="15.75" customHeight="1">
      <c r="A614" s="55"/>
      <c r="B614" s="55"/>
      <c r="C614" s="55"/>
      <c r="D614" s="55"/>
      <c r="E614" s="55"/>
      <c r="F614" s="55"/>
      <c r="G614" s="55"/>
      <c r="H614" s="58"/>
    </row>
    <row r="615" spans="1:8" ht="15.75" customHeight="1">
      <c r="A615" s="55"/>
      <c r="B615" s="55"/>
      <c r="C615" s="55"/>
      <c r="D615" s="55"/>
      <c r="E615" s="55"/>
      <c r="F615" s="55"/>
      <c r="G615" s="55"/>
      <c r="H615" s="58"/>
    </row>
    <row r="616" spans="1:8" ht="15.75" customHeight="1">
      <c r="A616" s="55"/>
      <c r="B616" s="55"/>
      <c r="C616" s="55"/>
      <c r="D616" s="55"/>
      <c r="E616" s="55"/>
      <c r="F616" s="55"/>
      <c r="G616" s="55"/>
      <c r="H616" s="58"/>
    </row>
    <row r="617" spans="1:8" ht="15.75" customHeight="1">
      <c r="A617" s="55"/>
      <c r="B617" s="55"/>
      <c r="C617" s="55"/>
      <c r="D617" s="55"/>
      <c r="E617" s="55"/>
      <c r="F617" s="55"/>
      <c r="G617" s="55"/>
      <c r="H617" s="58"/>
    </row>
    <row r="618" spans="1:8" ht="15.75" customHeight="1">
      <c r="A618" s="55"/>
      <c r="B618" s="55"/>
      <c r="C618" s="55"/>
      <c r="D618" s="55"/>
      <c r="E618" s="55"/>
      <c r="F618" s="55"/>
      <c r="G618" s="55"/>
      <c r="H618" s="58"/>
    </row>
    <row r="619" spans="1:8" ht="15.75" customHeight="1">
      <c r="A619" s="55"/>
      <c r="B619" s="55"/>
      <c r="C619" s="55"/>
      <c r="D619" s="55"/>
      <c r="E619" s="55"/>
      <c r="F619" s="55"/>
      <c r="G619" s="55"/>
      <c r="H619" s="58"/>
    </row>
    <row r="620" spans="1:8" ht="15.75" customHeight="1">
      <c r="A620" s="55"/>
      <c r="B620" s="55"/>
      <c r="C620" s="55"/>
      <c r="D620" s="55"/>
      <c r="E620" s="55"/>
      <c r="F620" s="55"/>
      <c r="G620" s="55"/>
      <c r="H620" s="58"/>
    </row>
    <row r="621" spans="1:8" ht="15.75" customHeight="1">
      <c r="A621" s="55"/>
      <c r="B621" s="55"/>
      <c r="C621" s="55"/>
      <c r="D621" s="55"/>
      <c r="E621" s="55"/>
      <c r="F621" s="55"/>
      <c r="G621" s="55"/>
      <c r="H621" s="58"/>
    </row>
    <row r="622" spans="1:8" ht="15.75" customHeight="1">
      <c r="A622" s="55"/>
      <c r="B622" s="55"/>
      <c r="C622" s="55"/>
      <c r="D622" s="55"/>
      <c r="E622" s="55"/>
      <c r="F622" s="55"/>
      <c r="G622" s="55"/>
      <c r="H622" s="58"/>
    </row>
    <row r="623" spans="1:8" ht="15.75" customHeight="1">
      <c r="A623" s="55"/>
      <c r="B623" s="55"/>
      <c r="C623" s="55"/>
      <c r="D623" s="55"/>
      <c r="E623" s="55"/>
      <c r="F623" s="55"/>
      <c r="G623" s="55"/>
      <c r="H623" s="58"/>
    </row>
    <row r="624" spans="1:8" ht="15.75" customHeight="1">
      <c r="A624" s="55"/>
      <c r="B624" s="55"/>
      <c r="C624" s="55"/>
      <c r="D624" s="55"/>
      <c r="E624" s="55"/>
      <c r="F624" s="55"/>
      <c r="G624" s="55"/>
      <c r="H624" s="58"/>
    </row>
    <row r="625" spans="1:8" ht="15.75" customHeight="1">
      <c r="A625" s="55"/>
      <c r="B625" s="55"/>
      <c r="C625" s="55"/>
      <c r="D625" s="55"/>
      <c r="E625" s="55"/>
      <c r="F625" s="55"/>
      <c r="G625" s="55"/>
      <c r="H625" s="58"/>
    </row>
    <row r="626" spans="1:8" ht="15.75" customHeight="1">
      <c r="A626" s="55"/>
      <c r="B626" s="55"/>
      <c r="C626" s="55"/>
      <c r="D626" s="55"/>
      <c r="E626" s="55"/>
      <c r="F626" s="55"/>
      <c r="G626" s="55"/>
      <c r="H626" s="58"/>
    </row>
    <row r="627" spans="1:8" ht="15.75" customHeight="1">
      <c r="A627" s="55"/>
      <c r="B627" s="55"/>
      <c r="C627" s="55"/>
      <c r="D627" s="55"/>
      <c r="E627" s="55"/>
      <c r="F627" s="55"/>
      <c r="G627" s="55"/>
      <c r="H627" s="58"/>
    </row>
    <row r="628" spans="1:8" ht="15.75" customHeight="1">
      <c r="A628" s="55"/>
      <c r="B628" s="55"/>
      <c r="C628" s="55"/>
      <c r="D628" s="55"/>
      <c r="E628" s="55"/>
      <c r="F628" s="55"/>
      <c r="G628" s="55"/>
      <c r="H628" s="58"/>
    </row>
    <row r="629" spans="1:8" ht="15.75" customHeight="1">
      <c r="A629" s="55"/>
      <c r="B629" s="55"/>
      <c r="C629" s="55"/>
      <c r="D629" s="55"/>
      <c r="E629" s="55"/>
      <c r="F629" s="55"/>
      <c r="G629" s="55"/>
      <c r="H629" s="58"/>
    </row>
    <row r="630" spans="1:8" ht="15.75" customHeight="1">
      <c r="A630" s="55"/>
      <c r="B630" s="55"/>
      <c r="C630" s="55"/>
      <c r="D630" s="55"/>
      <c r="E630" s="55"/>
      <c r="F630" s="55"/>
      <c r="G630" s="55"/>
      <c r="H630" s="58"/>
    </row>
    <row r="631" spans="1:8" ht="15.75" customHeight="1">
      <c r="A631" s="55"/>
      <c r="B631" s="55"/>
      <c r="C631" s="55"/>
      <c r="D631" s="55"/>
      <c r="E631" s="55"/>
      <c r="F631" s="55"/>
      <c r="G631" s="55"/>
      <c r="H631" s="58"/>
    </row>
    <row r="632" spans="1:8" ht="15.75" customHeight="1">
      <c r="A632" s="55"/>
      <c r="B632" s="55"/>
      <c r="C632" s="55"/>
      <c r="D632" s="55"/>
      <c r="E632" s="55"/>
      <c r="F632" s="55"/>
      <c r="G632" s="55"/>
      <c r="H632" s="58"/>
    </row>
    <row r="633" spans="1:8" ht="15.75" customHeight="1">
      <c r="A633" s="55"/>
      <c r="B633" s="55"/>
      <c r="C633" s="55"/>
      <c r="D633" s="55"/>
      <c r="E633" s="55"/>
      <c r="F633" s="55"/>
      <c r="G633" s="55"/>
      <c r="H633" s="58"/>
    </row>
    <row r="634" spans="1:8" ht="15.75" customHeight="1">
      <c r="A634" s="55"/>
      <c r="B634" s="55"/>
      <c r="C634" s="55"/>
      <c r="D634" s="55"/>
      <c r="E634" s="55"/>
      <c r="F634" s="55"/>
      <c r="G634" s="55"/>
      <c r="H634" s="58"/>
    </row>
    <row r="635" spans="1:8" ht="15.75" customHeight="1">
      <c r="A635" s="55"/>
      <c r="B635" s="55"/>
      <c r="C635" s="55"/>
      <c r="D635" s="55"/>
      <c r="E635" s="55"/>
      <c r="F635" s="55"/>
      <c r="G635" s="55"/>
      <c r="H635" s="58"/>
    </row>
    <row r="636" spans="1:8" ht="15.75" customHeight="1">
      <c r="A636" s="55"/>
      <c r="B636" s="55"/>
      <c r="C636" s="55"/>
      <c r="D636" s="55"/>
      <c r="E636" s="55"/>
      <c r="F636" s="55"/>
      <c r="G636" s="55"/>
      <c r="H636" s="58"/>
    </row>
    <row r="637" spans="1:8" ht="15.75" customHeight="1">
      <c r="A637" s="55"/>
      <c r="B637" s="55"/>
      <c r="C637" s="55"/>
      <c r="D637" s="55"/>
      <c r="E637" s="55"/>
      <c r="F637" s="55"/>
      <c r="G637" s="55"/>
      <c r="H637" s="58"/>
    </row>
    <row r="638" spans="1:8" ht="15.75" customHeight="1">
      <c r="A638" s="55"/>
      <c r="B638" s="55"/>
      <c r="C638" s="55"/>
      <c r="D638" s="55"/>
      <c r="E638" s="55"/>
      <c r="F638" s="55"/>
      <c r="G638" s="55"/>
      <c r="H638" s="58"/>
    </row>
    <row r="639" spans="1:8" ht="15.75" customHeight="1">
      <c r="A639" s="55"/>
      <c r="B639" s="55"/>
      <c r="C639" s="55"/>
      <c r="D639" s="55"/>
      <c r="E639" s="55"/>
      <c r="F639" s="55"/>
      <c r="G639" s="55"/>
      <c r="H639" s="58"/>
    </row>
    <row r="640" spans="1:8" ht="15.75" customHeight="1">
      <c r="A640" s="55"/>
      <c r="B640" s="55"/>
      <c r="C640" s="55"/>
      <c r="D640" s="55"/>
      <c r="E640" s="55"/>
      <c r="F640" s="55"/>
      <c r="G640" s="55"/>
      <c r="H640" s="58"/>
    </row>
    <row r="641" spans="1:8" ht="15.75" customHeight="1">
      <c r="A641" s="55"/>
      <c r="B641" s="55"/>
      <c r="C641" s="55"/>
      <c r="D641" s="55"/>
      <c r="E641" s="55"/>
      <c r="F641" s="55"/>
      <c r="G641" s="55"/>
      <c r="H641" s="58"/>
    </row>
    <row r="642" spans="1:8" ht="15.75" customHeight="1">
      <c r="A642" s="55"/>
      <c r="B642" s="55"/>
      <c r="C642" s="55"/>
      <c r="D642" s="55"/>
      <c r="E642" s="55"/>
      <c r="F642" s="55"/>
      <c r="G642" s="55"/>
      <c r="H642" s="58"/>
    </row>
    <row r="643" spans="1:8" ht="15.75" customHeight="1">
      <c r="A643" s="55"/>
      <c r="B643" s="55"/>
      <c r="C643" s="55"/>
      <c r="D643" s="55"/>
      <c r="E643" s="55"/>
      <c r="F643" s="55"/>
      <c r="G643" s="55"/>
      <c r="H643" s="58"/>
    </row>
    <row r="644" spans="1:8" ht="15.75" customHeight="1">
      <c r="A644" s="55"/>
      <c r="B644" s="55"/>
      <c r="C644" s="55"/>
      <c r="D644" s="55"/>
      <c r="E644" s="55"/>
      <c r="F644" s="55"/>
      <c r="G644" s="55"/>
      <c r="H644" s="58"/>
    </row>
    <row r="645" spans="1:8" ht="15.75" customHeight="1">
      <c r="A645" s="55"/>
      <c r="B645" s="55"/>
      <c r="C645" s="55"/>
      <c r="D645" s="55"/>
      <c r="E645" s="55"/>
      <c r="F645" s="55"/>
      <c r="G645" s="55"/>
      <c r="H645" s="58"/>
    </row>
    <row r="646" spans="1:8" ht="15.75" customHeight="1">
      <c r="A646" s="55"/>
      <c r="B646" s="55"/>
      <c r="C646" s="55"/>
      <c r="D646" s="55"/>
      <c r="E646" s="55"/>
      <c r="F646" s="55"/>
      <c r="G646" s="55"/>
      <c r="H646" s="58"/>
    </row>
    <row r="647" spans="1:8" ht="15.75" customHeight="1">
      <c r="A647" s="55"/>
      <c r="B647" s="55"/>
      <c r="C647" s="55"/>
      <c r="D647" s="55"/>
      <c r="E647" s="55"/>
      <c r="F647" s="55"/>
      <c r="G647" s="55"/>
      <c r="H647" s="58"/>
    </row>
    <row r="648" spans="1:8" ht="15.75" customHeight="1">
      <c r="A648" s="55"/>
      <c r="B648" s="55"/>
      <c r="C648" s="55"/>
      <c r="D648" s="55"/>
      <c r="E648" s="55"/>
      <c r="F648" s="55"/>
      <c r="G648" s="55"/>
      <c r="H648" s="58"/>
    </row>
    <row r="649" spans="1:8" ht="15.75" customHeight="1">
      <c r="A649" s="55"/>
      <c r="B649" s="55"/>
      <c r="C649" s="55"/>
      <c r="D649" s="55"/>
      <c r="E649" s="55"/>
      <c r="F649" s="55"/>
      <c r="G649" s="55"/>
      <c r="H649" s="58"/>
    </row>
    <row r="650" spans="1:8" ht="15.75" customHeight="1">
      <c r="A650" s="55"/>
      <c r="B650" s="55"/>
      <c r="C650" s="55"/>
      <c r="D650" s="55"/>
      <c r="E650" s="55"/>
      <c r="F650" s="55"/>
      <c r="G650" s="55"/>
      <c r="H650" s="58"/>
    </row>
    <row r="651" spans="1:8" ht="15.75" customHeight="1">
      <c r="A651" s="55"/>
      <c r="B651" s="55"/>
      <c r="C651" s="55"/>
      <c r="D651" s="55"/>
      <c r="E651" s="55"/>
      <c r="F651" s="55"/>
      <c r="G651" s="55"/>
      <c r="H651" s="58"/>
    </row>
    <row r="652" spans="1:8" ht="15.75" customHeight="1">
      <c r="A652" s="55"/>
      <c r="B652" s="55"/>
      <c r="C652" s="55"/>
      <c r="D652" s="55"/>
      <c r="E652" s="55"/>
      <c r="F652" s="55"/>
      <c r="G652" s="55"/>
      <c r="H652" s="58"/>
    </row>
    <row r="653" spans="1:8" ht="15.75" customHeight="1">
      <c r="A653" s="55"/>
      <c r="B653" s="55"/>
      <c r="C653" s="55"/>
      <c r="D653" s="55"/>
      <c r="E653" s="55"/>
      <c r="F653" s="55"/>
      <c r="G653" s="55"/>
      <c r="H653" s="58"/>
    </row>
    <row r="654" spans="1:8" ht="15.75" customHeight="1">
      <c r="A654" s="55"/>
      <c r="B654" s="55"/>
      <c r="C654" s="55"/>
      <c r="D654" s="55"/>
      <c r="E654" s="55"/>
      <c r="F654" s="55"/>
      <c r="G654" s="55"/>
      <c r="H654" s="58"/>
    </row>
    <row r="655" spans="1:8" ht="15.75" customHeight="1">
      <c r="A655" s="55"/>
      <c r="B655" s="55"/>
      <c r="C655" s="55"/>
      <c r="D655" s="55"/>
      <c r="E655" s="55"/>
      <c r="F655" s="55"/>
      <c r="G655" s="55"/>
      <c r="H655" s="58"/>
    </row>
    <row r="656" spans="1:8" ht="15.75" customHeight="1">
      <c r="A656" s="55"/>
      <c r="B656" s="55"/>
      <c r="C656" s="55"/>
      <c r="D656" s="55"/>
      <c r="E656" s="55"/>
      <c r="F656" s="55"/>
      <c r="G656" s="55"/>
      <c r="H656" s="58"/>
    </row>
    <row r="657" spans="1:8" ht="15.75" customHeight="1">
      <c r="A657" s="55"/>
      <c r="B657" s="55"/>
      <c r="C657" s="55"/>
      <c r="D657" s="55"/>
      <c r="E657" s="55"/>
      <c r="F657" s="55"/>
      <c r="G657" s="55"/>
      <c r="H657" s="58"/>
    </row>
    <row r="658" spans="1:8" ht="15.75" customHeight="1">
      <c r="A658" s="55"/>
      <c r="B658" s="55"/>
      <c r="C658" s="55"/>
      <c r="D658" s="55"/>
      <c r="E658" s="55"/>
      <c r="F658" s="55"/>
      <c r="G658" s="55"/>
      <c r="H658" s="58"/>
    </row>
    <row r="659" spans="1:8" ht="15.75" customHeight="1">
      <c r="A659" s="55"/>
      <c r="B659" s="55"/>
      <c r="C659" s="55"/>
      <c r="D659" s="55"/>
      <c r="E659" s="55"/>
      <c r="F659" s="55"/>
      <c r="G659" s="55"/>
      <c r="H659" s="58"/>
    </row>
    <row r="660" spans="1:8" ht="15.75" customHeight="1">
      <c r="A660" s="55"/>
      <c r="B660" s="55"/>
      <c r="C660" s="55"/>
      <c r="D660" s="55"/>
      <c r="E660" s="55"/>
      <c r="F660" s="55"/>
      <c r="G660" s="55"/>
      <c r="H660" s="58"/>
    </row>
    <row r="661" spans="1:8" ht="15.75" customHeight="1">
      <c r="A661" s="55"/>
      <c r="B661" s="55"/>
      <c r="C661" s="55"/>
      <c r="D661" s="55"/>
      <c r="E661" s="55"/>
      <c r="F661" s="55"/>
      <c r="G661" s="55"/>
      <c r="H661" s="58"/>
    </row>
    <row r="662" spans="1:8" ht="15.75" customHeight="1">
      <c r="A662" s="55"/>
      <c r="B662" s="55"/>
      <c r="C662" s="55"/>
      <c r="D662" s="55"/>
      <c r="E662" s="55"/>
      <c r="F662" s="55"/>
      <c r="G662" s="55"/>
      <c r="H662" s="58"/>
    </row>
    <row r="663" spans="1:8" ht="15.75" customHeight="1">
      <c r="A663" s="55"/>
      <c r="B663" s="55"/>
      <c r="C663" s="55"/>
      <c r="D663" s="55"/>
      <c r="E663" s="55"/>
      <c r="F663" s="55"/>
      <c r="G663" s="55"/>
      <c r="H663" s="58"/>
    </row>
    <row r="664" spans="1:8" ht="15.75" customHeight="1">
      <c r="A664" s="55"/>
      <c r="B664" s="55"/>
      <c r="C664" s="55"/>
      <c r="D664" s="55"/>
      <c r="E664" s="55"/>
      <c r="F664" s="55"/>
      <c r="G664" s="55"/>
      <c r="H664" s="58"/>
    </row>
    <row r="665" spans="1:8" ht="15.75" customHeight="1">
      <c r="A665" s="55"/>
      <c r="B665" s="55"/>
      <c r="C665" s="55"/>
      <c r="D665" s="55"/>
      <c r="E665" s="55"/>
      <c r="F665" s="55"/>
      <c r="G665" s="55"/>
      <c r="H665" s="58"/>
    </row>
    <row r="666" spans="1:8" ht="15.75" customHeight="1">
      <c r="A666" s="55"/>
      <c r="B666" s="55"/>
      <c r="C666" s="55"/>
      <c r="D666" s="55"/>
      <c r="E666" s="55"/>
      <c r="F666" s="55"/>
      <c r="G666" s="55"/>
      <c r="H666" s="58"/>
    </row>
    <row r="667" spans="1:8" ht="15.75" customHeight="1">
      <c r="A667" s="55"/>
      <c r="B667" s="55"/>
      <c r="C667" s="55"/>
      <c r="D667" s="55"/>
      <c r="E667" s="55"/>
      <c r="F667" s="55"/>
      <c r="G667" s="55"/>
      <c r="H667" s="58"/>
    </row>
    <row r="668" spans="1:8" ht="15.75" customHeight="1">
      <c r="A668" s="55"/>
      <c r="B668" s="55"/>
      <c r="C668" s="55"/>
      <c r="D668" s="55"/>
      <c r="E668" s="55"/>
      <c r="F668" s="55"/>
      <c r="G668" s="55"/>
      <c r="H668" s="58"/>
    </row>
    <row r="669" spans="1:8" ht="15.75" customHeight="1">
      <c r="A669" s="55"/>
      <c r="B669" s="55"/>
      <c r="C669" s="55"/>
      <c r="D669" s="55"/>
      <c r="E669" s="55"/>
      <c r="F669" s="55"/>
      <c r="G669" s="55"/>
      <c r="H669" s="58"/>
    </row>
    <row r="670" spans="1:8" ht="15.75" customHeight="1">
      <c r="A670" s="55"/>
      <c r="B670" s="55"/>
      <c r="C670" s="55"/>
      <c r="D670" s="55"/>
      <c r="E670" s="55"/>
      <c r="F670" s="55"/>
      <c r="G670" s="55"/>
      <c r="H670" s="58"/>
    </row>
    <row r="671" spans="1:8" ht="15.75" customHeight="1">
      <c r="A671" s="55"/>
      <c r="B671" s="55"/>
      <c r="C671" s="55"/>
      <c r="D671" s="55"/>
      <c r="E671" s="55"/>
      <c r="F671" s="55"/>
      <c r="G671" s="55"/>
      <c r="H671" s="58"/>
    </row>
    <row r="672" spans="1:8" ht="15.75" customHeight="1">
      <c r="A672" s="55"/>
      <c r="B672" s="55"/>
      <c r="C672" s="55"/>
      <c r="D672" s="55"/>
      <c r="E672" s="55"/>
      <c r="F672" s="55"/>
      <c r="G672" s="55"/>
      <c r="H672" s="58"/>
    </row>
    <row r="673" spans="1:8" ht="15.75" customHeight="1">
      <c r="A673" s="55"/>
      <c r="B673" s="55"/>
      <c r="C673" s="55"/>
      <c r="D673" s="55"/>
      <c r="E673" s="55"/>
      <c r="F673" s="55"/>
      <c r="G673" s="55"/>
      <c r="H673" s="58"/>
    </row>
    <row r="674" spans="1:8" ht="15.75" customHeight="1">
      <c r="A674" s="55"/>
      <c r="B674" s="55"/>
      <c r="C674" s="55"/>
      <c r="D674" s="55"/>
      <c r="E674" s="55"/>
      <c r="F674" s="55"/>
      <c r="G674" s="55"/>
      <c r="H674" s="58"/>
    </row>
    <row r="675" spans="1:8" ht="15.75" customHeight="1">
      <c r="A675" s="55"/>
      <c r="B675" s="55"/>
      <c r="C675" s="55"/>
      <c r="D675" s="55"/>
      <c r="E675" s="55"/>
      <c r="F675" s="55"/>
      <c r="G675" s="55"/>
      <c r="H675" s="58"/>
    </row>
    <row r="676" spans="1:8" ht="15.75" customHeight="1">
      <c r="A676" s="55"/>
      <c r="B676" s="55"/>
      <c r="C676" s="55"/>
      <c r="D676" s="55"/>
      <c r="E676" s="55"/>
      <c r="F676" s="55"/>
      <c r="G676" s="55"/>
      <c r="H676" s="58"/>
    </row>
    <row r="677" spans="1:8" ht="15.75" customHeight="1">
      <c r="A677" s="55"/>
      <c r="B677" s="55"/>
      <c r="C677" s="55"/>
      <c r="D677" s="55"/>
      <c r="E677" s="55"/>
      <c r="F677" s="55"/>
      <c r="G677" s="55"/>
      <c r="H677" s="58"/>
    </row>
    <row r="678" spans="1:8" ht="15.75" customHeight="1">
      <c r="A678" s="55"/>
      <c r="B678" s="55"/>
      <c r="C678" s="55"/>
      <c r="D678" s="55"/>
      <c r="E678" s="55"/>
      <c r="F678" s="55"/>
      <c r="G678" s="55"/>
      <c r="H678" s="58"/>
    </row>
    <row r="679" spans="1:8" ht="15.75" customHeight="1">
      <c r="A679" s="55"/>
      <c r="B679" s="55"/>
      <c r="C679" s="55"/>
      <c r="D679" s="55"/>
      <c r="E679" s="55"/>
      <c r="F679" s="55"/>
      <c r="G679" s="55"/>
      <c r="H679" s="58"/>
    </row>
    <row r="680" spans="1:8" ht="15.75" customHeight="1">
      <c r="A680" s="55"/>
      <c r="B680" s="55"/>
      <c r="C680" s="55"/>
      <c r="D680" s="55"/>
      <c r="E680" s="55"/>
      <c r="F680" s="55"/>
      <c r="G680" s="55"/>
      <c r="H680" s="58"/>
    </row>
    <row r="681" spans="1:8" ht="15.75" customHeight="1">
      <c r="A681" s="55"/>
      <c r="B681" s="55"/>
      <c r="C681" s="55"/>
      <c r="D681" s="55"/>
      <c r="E681" s="55"/>
      <c r="F681" s="55"/>
      <c r="G681" s="55"/>
      <c r="H681" s="58"/>
    </row>
    <row r="682" spans="1:8" ht="15.75" customHeight="1">
      <c r="A682" s="55"/>
      <c r="B682" s="55"/>
      <c r="C682" s="55"/>
      <c r="D682" s="55"/>
      <c r="E682" s="55"/>
      <c r="F682" s="55"/>
      <c r="G682" s="55"/>
      <c r="H682" s="58"/>
    </row>
    <row r="683" spans="1:8" ht="15.75" customHeight="1">
      <c r="A683" s="55"/>
      <c r="B683" s="55"/>
      <c r="C683" s="55"/>
      <c r="D683" s="55"/>
      <c r="E683" s="55"/>
      <c r="F683" s="55"/>
      <c r="G683" s="55"/>
      <c r="H683" s="58"/>
    </row>
    <row r="684" spans="1:8" ht="15.75" customHeight="1">
      <c r="A684" s="55"/>
      <c r="B684" s="55"/>
      <c r="C684" s="55"/>
      <c r="D684" s="55"/>
      <c r="E684" s="55"/>
      <c r="F684" s="55"/>
      <c r="G684" s="55"/>
      <c r="H684" s="58"/>
    </row>
    <row r="685" spans="1:8" ht="15.75" customHeight="1">
      <c r="A685" s="55"/>
      <c r="B685" s="55"/>
      <c r="C685" s="55"/>
      <c r="D685" s="55"/>
      <c r="E685" s="55"/>
      <c r="F685" s="55"/>
      <c r="G685" s="55"/>
      <c r="H685" s="58"/>
    </row>
    <row r="686" spans="1:8" ht="15.75" customHeight="1">
      <c r="A686" s="55"/>
      <c r="B686" s="55"/>
      <c r="C686" s="55"/>
      <c r="D686" s="55"/>
      <c r="E686" s="55"/>
      <c r="F686" s="55"/>
      <c r="G686" s="55"/>
      <c r="H686" s="58"/>
    </row>
    <row r="687" spans="1:8" ht="15.75" customHeight="1">
      <c r="A687" s="55"/>
      <c r="B687" s="55"/>
      <c r="C687" s="55"/>
      <c r="D687" s="55"/>
      <c r="E687" s="55"/>
      <c r="F687" s="55"/>
      <c r="G687" s="55"/>
      <c r="H687" s="58"/>
    </row>
    <row r="688" spans="1:8" ht="15.75" customHeight="1">
      <c r="A688" s="55"/>
      <c r="B688" s="55"/>
      <c r="C688" s="55"/>
      <c r="D688" s="55"/>
      <c r="E688" s="55"/>
      <c r="F688" s="55"/>
      <c r="G688" s="55"/>
      <c r="H688" s="58"/>
    </row>
    <row r="689" spans="1:8" ht="15.75" customHeight="1">
      <c r="A689" s="55"/>
      <c r="B689" s="55"/>
      <c r="C689" s="55"/>
      <c r="D689" s="55"/>
      <c r="E689" s="55"/>
      <c r="F689" s="55"/>
      <c r="G689" s="55"/>
      <c r="H689" s="58"/>
    </row>
    <row r="690" spans="1:8" ht="15.75" customHeight="1">
      <c r="A690" s="55"/>
      <c r="B690" s="55"/>
      <c r="C690" s="55"/>
      <c r="D690" s="55"/>
      <c r="E690" s="55"/>
      <c r="F690" s="55"/>
      <c r="G690" s="55"/>
      <c r="H690" s="58"/>
    </row>
    <row r="691" spans="1:8" ht="15.75" customHeight="1">
      <c r="A691" s="55"/>
      <c r="B691" s="55"/>
      <c r="C691" s="55"/>
      <c r="D691" s="55"/>
      <c r="E691" s="55"/>
      <c r="F691" s="55"/>
      <c r="G691" s="55"/>
      <c r="H691" s="58"/>
    </row>
    <row r="692" spans="1:8" ht="15.75" customHeight="1">
      <c r="A692" s="55"/>
      <c r="B692" s="55"/>
      <c r="C692" s="55"/>
      <c r="D692" s="55"/>
      <c r="E692" s="55"/>
      <c r="F692" s="55"/>
      <c r="G692" s="55"/>
      <c r="H692" s="58"/>
    </row>
    <row r="693" spans="1:8" ht="15.75" customHeight="1">
      <c r="A693" s="55"/>
      <c r="B693" s="55"/>
      <c r="C693" s="55"/>
      <c r="D693" s="55"/>
      <c r="E693" s="55"/>
      <c r="F693" s="55"/>
      <c r="G693" s="55"/>
      <c r="H693" s="58"/>
    </row>
    <row r="694" spans="1:8" ht="15.75" customHeight="1">
      <c r="A694" s="55"/>
      <c r="B694" s="55"/>
      <c r="C694" s="55"/>
      <c r="D694" s="55"/>
      <c r="E694" s="55"/>
      <c r="F694" s="55"/>
      <c r="G694" s="55"/>
      <c r="H694" s="58"/>
    </row>
    <row r="695" spans="1:8" ht="15.75" customHeight="1">
      <c r="A695" s="55"/>
      <c r="B695" s="55"/>
      <c r="C695" s="55"/>
      <c r="D695" s="55"/>
      <c r="E695" s="55"/>
      <c r="F695" s="55"/>
      <c r="G695" s="55"/>
      <c r="H695" s="58"/>
    </row>
    <row r="696" spans="1:8" ht="15.75" customHeight="1">
      <c r="A696" s="55"/>
      <c r="B696" s="55"/>
      <c r="C696" s="55"/>
      <c r="D696" s="55"/>
      <c r="E696" s="55"/>
      <c r="F696" s="55"/>
      <c r="G696" s="55"/>
      <c r="H696" s="58"/>
    </row>
    <row r="697" spans="1:8" ht="15.75" customHeight="1">
      <c r="A697" s="55"/>
      <c r="B697" s="55"/>
      <c r="C697" s="55"/>
      <c r="D697" s="55"/>
      <c r="E697" s="55"/>
      <c r="F697" s="55"/>
      <c r="G697" s="55"/>
      <c r="H697" s="58"/>
    </row>
    <row r="698" spans="1:8" ht="15.75" customHeight="1">
      <c r="A698" s="55"/>
      <c r="B698" s="55"/>
      <c r="C698" s="55"/>
      <c r="D698" s="55"/>
      <c r="E698" s="55"/>
      <c r="F698" s="55"/>
      <c r="G698" s="55"/>
      <c r="H698" s="58"/>
    </row>
    <row r="699" spans="1:8" ht="15.75" customHeight="1">
      <c r="A699" s="55"/>
      <c r="B699" s="55"/>
      <c r="C699" s="55"/>
      <c r="D699" s="55"/>
      <c r="E699" s="55"/>
      <c r="F699" s="55"/>
      <c r="G699" s="55"/>
      <c r="H699" s="58"/>
    </row>
    <row r="700" spans="1:8" ht="15.75" customHeight="1">
      <c r="A700" s="55"/>
      <c r="B700" s="55"/>
      <c r="C700" s="55"/>
      <c r="D700" s="55"/>
      <c r="E700" s="55"/>
      <c r="F700" s="55"/>
      <c r="G700" s="55"/>
      <c r="H700" s="58"/>
    </row>
    <row r="701" spans="1:8" ht="15.75" customHeight="1">
      <c r="A701" s="55"/>
      <c r="B701" s="55"/>
      <c r="C701" s="55"/>
      <c r="D701" s="55"/>
      <c r="E701" s="55"/>
      <c r="F701" s="55"/>
      <c r="G701" s="55"/>
      <c r="H701" s="58"/>
    </row>
    <row r="702" spans="1:8" ht="15.75" customHeight="1">
      <c r="A702" s="55"/>
      <c r="B702" s="55"/>
      <c r="C702" s="55"/>
      <c r="D702" s="55"/>
      <c r="E702" s="55"/>
      <c r="F702" s="55"/>
      <c r="G702" s="55"/>
      <c r="H702" s="58"/>
    </row>
    <row r="703" spans="1:8" ht="15.75" customHeight="1">
      <c r="A703" s="55"/>
      <c r="B703" s="55"/>
      <c r="C703" s="55"/>
      <c r="D703" s="55"/>
      <c r="E703" s="55"/>
      <c r="F703" s="55"/>
      <c r="G703" s="55"/>
      <c r="H703" s="58"/>
    </row>
    <row r="704" spans="1:8" ht="15.75" customHeight="1">
      <c r="A704" s="55"/>
      <c r="B704" s="55"/>
      <c r="C704" s="55"/>
      <c r="D704" s="55"/>
      <c r="E704" s="55"/>
      <c r="F704" s="55"/>
      <c r="G704" s="55"/>
      <c r="H704" s="58"/>
    </row>
    <row r="705" spans="1:8" ht="15.75" customHeight="1">
      <c r="A705" s="55"/>
      <c r="B705" s="55"/>
      <c r="C705" s="55"/>
      <c r="D705" s="55"/>
      <c r="E705" s="55"/>
      <c r="F705" s="55"/>
      <c r="G705" s="55"/>
      <c r="H705" s="58"/>
    </row>
    <row r="706" spans="1:8" ht="15.75" customHeight="1">
      <c r="A706" s="55"/>
      <c r="B706" s="55"/>
      <c r="C706" s="55"/>
      <c r="D706" s="55"/>
      <c r="E706" s="55"/>
      <c r="F706" s="55"/>
      <c r="G706" s="55"/>
      <c r="H706" s="58"/>
    </row>
    <row r="707" spans="1:8" ht="15.75" customHeight="1">
      <c r="A707" s="55"/>
      <c r="B707" s="55"/>
      <c r="C707" s="55"/>
      <c r="D707" s="55"/>
      <c r="E707" s="55"/>
      <c r="F707" s="55"/>
      <c r="G707" s="55"/>
      <c r="H707" s="58"/>
    </row>
    <row r="708" spans="1:8" ht="15.75" customHeight="1">
      <c r="A708" s="55"/>
      <c r="B708" s="55"/>
      <c r="C708" s="55"/>
      <c r="D708" s="55"/>
      <c r="E708" s="55"/>
      <c r="F708" s="55"/>
      <c r="G708" s="55"/>
      <c r="H708" s="58"/>
    </row>
    <row r="709" spans="1:8" ht="15.75" customHeight="1">
      <c r="A709" s="55"/>
      <c r="B709" s="55"/>
      <c r="C709" s="55"/>
      <c r="D709" s="55"/>
      <c r="E709" s="55"/>
      <c r="F709" s="55"/>
      <c r="G709" s="55"/>
      <c r="H709" s="58"/>
    </row>
    <row r="710" spans="1:8" ht="15.75" customHeight="1">
      <c r="A710" s="55"/>
      <c r="B710" s="55"/>
      <c r="C710" s="55"/>
      <c r="D710" s="55"/>
      <c r="E710" s="55"/>
      <c r="F710" s="55"/>
      <c r="G710" s="55"/>
      <c r="H710" s="58"/>
    </row>
    <row r="711" spans="1:8" ht="15.75" customHeight="1">
      <c r="A711" s="55"/>
      <c r="B711" s="55"/>
      <c r="C711" s="55"/>
      <c r="D711" s="55"/>
      <c r="E711" s="55"/>
      <c r="F711" s="55"/>
      <c r="G711" s="55"/>
      <c r="H711" s="58"/>
    </row>
    <row r="712" spans="1:8" ht="15.75" customHeight="1">
      <c r="A712" s="55"/>
      <c r="B712" s="55"/>
      <c r="C712" s="55"/>
      <c r="D712" s="55"/>
      <c r="E712" s="55"/>
      <c r="F712" s="55"/>
      <c r="G712" s="55"/>
      <c r="H712" s="58"/>
    </row>
    <row r="713" spans="1:8" ht="15.75" customHeight="1">
      <c r="A713" s="55"/>
      <c r="B713" s="55"/>
      <c r="C713" s="55"/>
      <c r="D713" s="55"/>
      <c r="E713" s="55"/>
      <c r="F713" s="55"/>
      <c r="G713" s="55"/>
      <c r="H713" s="58"/>
    </row>
    <row r="714" spans="1:8" ht="15.75" customHeight="1">
      <c r="A714" s="55"/>
      <c r="B714" s="55"/>
      <c r="C714" s="55"/>
      <c r="D714" s="55"/>
      <c r="E714" s="55"/>
      <c r="F714" s="55"/>
      <c r="G714" s="55"/>
      <c r="H714" s="58"/>
    </row>
    <row r="715" spans="1:8" ht="15.75" customHeight="1">
      <c r="A715" s="55"/>
      <c r="B715" s="55"/>
      <c r="C715" s="55"/>
      <c r="D715" s="55"/>
      <c r="E715" s="55"/>
      <c r="F715" s="55"/>
      <c r="G715" s="55"/>
      <c r="H715" s="58"/>
    </row>
    <row r="716" spans="1:8" ht="15.75" customHeight="1">
      <c r="A716" s="55"/>
      <c r="B716" s="55"/>
      <c r="C716" s="55"/>
      <c r="D716" s="55"/>
      <c r="E716" s="55"/>
      <c r="F716" s="55"/>
      <c r="G716" s="55"/>
      <c r="H716" s="58"/>
    </row>
    <row r="717" spans="1:8" ht="15.75" customHeight="1">
      <c r="A717" s="55"/>
      <c r="B717" s="55"/>
      <c r="C717" s="55"/>
      <c r="D717" s="55"/>
      <c r="E717" s="55"/>
      <c r="F717" s="55"/>
      <c r="G717" s="55"/>
      <c r="H717" s="58"/>
    </row>
    <row r="718" spans="1:8" ht="15.75" customHeight="1">
      <c r="A718" s="55"/>
      <c r="B718" s="55"/>
      <c r="C718" s="55"/>
      <c r="D718" s="55"/>
      <c r="E718" s="55"/>
      <c r="F718" s="55"/>
      <c r="G718" s="55"/>
      <c r="H718" s="58"/>
    </row>
    <row r="719" spans="1:8" ht="15.75" customHeight="1">
      <c r="A719" s="55"/>
      <c r="B719" s="55"/>
      <c r="C719" s="55"/>
      <c r="D719" s="55"/>
      <c r="E719" s="55"/>
      <c r="F719" s="55"/>
      <c r="G719" s="55"/>
      <c r="H719" s="58"/>
    </row>
    <row r="720" spans="1:8" ht="15.75" customHeight="1">
      <c r="A720" s="55"/>
      <c r="B720" s="55"/>
      <c r="C720" s="55"/>
      <c r="D720" s="55"/>
      <c r="E720" s="55"/>
      <c r="F720" s="55"/>
      <c r="G720" s="55"/>
      <c r="H720" s="58"/>
    </row>
    <row r="721" spans="1:8" ht="15.75" customHeight="1">
      <c r="A721" s="55"/>
      <c r="B721" s="55"/>
      <c r="C721" s="55"/>
      <c r="D721" s="55"/>
      <c r="E721" s="55"/>
      <c r="F721" s="55"/>
      <c r="G721" s="55"/>
      <c r="H721" s="58"/>
    </row>
    <row r="722" spans="1:8" ht="15.75" customHeight="1">
      <c r="A722" s="55"/>
      <c r="B722" s="55"/>
      <c r="C722" s="55"/>
      <c r="D722" s="55"/>
      <c r="E722" s="55"/>
      <c r="F722" s="55"/>
      <c r="G722" s="55"/>
      <c r="H722" s="58"/>
    </row>
    <row r="723" spans="1:8" ht="15.75" customHeight="1">
      <c r="A723" s="55"/>
      <c r="B723" s="55"/>
      <c r="C723" s="55"/>
      <c r="D723" s="55"/>
      <c r="E723" s="55"/>
      <c r="F723" s="55"/>
      <c r="G723" s="55"/>
      <c r="H723" s="58"/>
    </row>
    <row r="724" spans="1:8" ht="15.75" customHeight="1">
      <c r="A724" s="55"/>
      <c r="B724" s="55"/>
      <c r="C724" s="55"/>
      <c r="D724" s="55"/>
      <c r="E724" s="55"/>
      <c r="F724" s="55"/>
      <c r="G724" s="55"/>
      <c r="H724" s="58"/>
    </row>
    <row r="725" spans="1:8" ht="15.75" customHeight="1">
      <c r="A725" s="55"/>
      <c r="B725" s="55"/>
      <c r="C725" s="55"/>
      <c r="D725" s="55"/>
      <c r="E725" s="55"/>
      <c r="F725" s="55"/>
      <c r="G725" s="55"/>
      <c r="H725" s="58"/>
    </row>
    <row r="726" spans="1:8" ht="15.75" customHeight="1">
      <c r="A726" s="55"/>
      <c r="B726" s="55"/>
      <c r="C726" s="55"/>
      <c r="D726" s="55"/>
      <c r="E726" s="55"/>
      <c r="F726" s="55"/>
      <c r="G726" s="55"/>
      <c r="H726" s="58"/>
    </row>
    <row r="727" spans="1:8" ht="15.75" customHeight="1">
      <c r="A727" s="55"/>
      <c r="B727" s="55"/>
      <c r="C727" s="55"/>
      <c r="D727" s="55"/>
      <c r="E727" s="55"/>
      <c r="F727" s="55"/>
      <c r="G727" s="55"/>
      <c r="H727" s="58"/>
    </row>
    <row r="728" spans="1:8" ht="15.75" customHeight="1">
      <c r="A728" s="55"/>
      <c r="B728" s="55"/>
      <c r="C728" s="55"/>
      <c r="D728" s="55"/>
      <c r="E728" s="55"/>
      <c r="F728" s="55"/>
      <c r="G728" s="55"/>
      <c r="H728" s="58"/>
    </row>
    <row r="729" spans="1:8" ht="15.75" customHeight="1">
      <c r="A729" s="55"/>
      <c r="B729" s="55"/>
      <c r="C729" s="55"/>
      <c r="D729" s="55"/>
      <c r="E729" s="55"/>
      <c r="F729" s="55"/>
      <c r="G729" s="55"/>
      <c r="H729" s="58"/>
    </row>
    <row r="730" spans="1:8" ht="15.75" customHeight="1">
      <c r="A730" s="55"/>
      <c r="B730" s="55"/>
      <c r="C730" s="55"/>
      <c r="D730" s="55"/>
      <c r="E730" s="55"/>
      <c r="F730" s="55"/>
      <c r="G730" s="55"/>
      <c r="H730" s="58"/>
    </row>
    <row r="731" spans="1:8" ht="15.75" customHeight="1">
      <c r="A731" s="55"/>
      <c r="B731" s="55"/>
      <c r="C731" s="55"/>
      <c r="D731" s="55"/>
      <c r="E731" s="55"/>
      <c r="F731" s="55"/>
      <c r="G731" s="55"/>
      <c r="H731" s="58"/>
    </row>
    <row r="732" spans="1:8" ht="15.75" customHeight="1">
      <c r="A732" s="55"/>
      <c r="B732" s="55"/>
      <c r="C732" s="55"/>
      <c r="D732" s="55"/>
      <c r="E732" s="55"/>
      <c r="F732" s="55"/>
      <c r="G732" s="55"/>
      <c r="H732" s="58"/>
    </row>
    <row r="733" spans="1:8" ht="15.75" customHeight="1">
      <c r="A733" s="55"/>
      <c r="B733" s="55"/>
      <c r="C733" s="55"/>
      <c r="D733" s="55"/>
      <c r="E733" s="55"/>
      <c r="F733" s="55"/>
      <c r="G733" s="55"/>
      <c r="H733" s="58"/>
    </row>
    <row r="734" spans="1:8" ht="15.75" customHeight="1">
      <c r="A734" s="55"/>
      <c r="B734" s="55"/>
      <c r="C734" s="55"/>
      <c r="D734" s="55"/>
      <c r="E734" s="55"/>
      <c r="F734" s="55"/>
      <c r="G734" s="55"/>
      <c r="H734" s="58"/>
    </row>
    <row r="735" spans="1:8" ht="15.75" customHeight="1">
      <c r="A735" s="55"/>
      <c r="B735" s="55"/>
      <c r="C735" s="55"/>
      <c r="D735" s="55"/>
      <c r="E735" s="55"/>
      <c r="F735" s="55"/>
      <c r="G735" s="55"/>
      <c r="H735" s="58"/>
    </row>
    <row r="736" spans="1:8" ht="15.75" customHeight="1">
      <c r="A736" s="55"/>
      <c r="B736" s="55"/>
      <c r="C736" s="55"/>
      <c r="D736" s="55"/>
      <c r="E736" s="55"/>
      <c r="F736" s="55"/>
      <c r="G736" s="55"/>
      <c r="H736" s="58"/>
    </row>
    <row r="737" spans="1:8" ht="15.75" customHeight="1">
      <c r="A737" s="55"/>
      <c r="B737" s="55"/>
      <c r="C737" s="55"/>
      <c r="D737" s="55"/>
      <c r="E737" s="55"/>
      <c r="F737" s="55"/>
      <c r="G737" s="55"/>
      <c r="H737" s="58"/>
    </row>
    <row r="738" spans="1:8" ht="15.75" customHeight="1">
      <c r="A738" s="55"/>
      <c r="B738" s="55"/>
      <c r="C738" s="55"/>
      <c r="D738" s="55"/>
      <c r="E738" s="55"/>
      <c r="F738" s="55"/>
      <c r="G738" s="55"/>
      <c r="H738" s="58"/>
    </row>
    <row r="739" spans="1:8" ht="15.75" customHeight="1">
      <c r="A739" s="55"/>
      <c r="B739" s="55"/>
      <c r="C739" s="55"/>
      <c r="D739" s="55"/>
      <c r="E739" s="55"/>
      <c r="F739" s="55"/>
      <c r="G739" s="55"/>
      <c r="H739" s="58"/>
    </row>
    <row r="740" spans="1:8" ht="15.75" customHeight="1">
      <c r="A740" s="55"/>
      <c r="B740" s="55"/>
      <c r="C740" s="55"/>
      <c r="D740" s="55"/>
      <c r="E740" s="55"/>
      <c r="F740" s="55"/>
      <c r="G740" s="55"/>
      <c r="H740" s="58"/>
    </row>
    <row r="741" spans="1:8" ht="15.75" customHeight="1">
      <c r="A741" s="55"/>
      <c r="B741" s="55"/>
      <c r="C741" s="55"/>
      <c r="D741" s="55"/>
      <c r="E741" s="55"/>
      <c r="F741" s="55"/>
      <c r="G741" s="55"/>
      <c r="H741" s="58"/>
    </row>
    <row r="742" spans="1:8" ht="15.75" customHeight="1">
      <c r="A742" s="55"/>
      <c r="B742" s="55"/>
      <c r="C742" s="55"/>
      <c r="D742" s="55"/>
      <c r="E742" s="55"/>
      <c r="F742" s="55"/>
      <c r="G742" s="55"/>
      <c r="H742" s="58"/>
    </row>
    <row r="743" spans="1:8" ht="15.75" customHeight="1">
      <c r="A743" s="55"/>
      <c r="B743" s="55"/>
      <c r="C743" s="55"/>
      <c r="D743" s="55"/>
      <c r="E743" s="55"/>
      <c r="F743" s="55"/>
      <c r="G743" s="55"/>
      <c r="H743" s="58"/>
    </row>
    <row r="744" spans="1:8" ht="15.75" customHeight="1">
      <c r="A744" s="55"/>
      <c r="B744" s="55"/>
      <c r="C744" s="55"/>
      <c r="D744" s="55"/>
      <c r="E744" s="55"/>
      <c r="F744" s="55"/>
      <c r="G744" s="55"/>
      <c r="H744" s="58"/>
    </row>
    <row r="745" spans="1:8" ht="15.75" customHeight="1">
      <c r="A745" s="55"/>
      <c r="B745" s="55"/>
      <c r="C745" s="55"/>
      <c r="D745" s="55"/>
      <c r="E745" s="55"/>
      <c r="F745" s="55"/>
      <c r="G745" s="55"/>
      <c r="H745" s="58"/>
    </row>
    <row r="746" spans="1:8" ht="15.75" customHeight="1">
      <c r="A746" s="55"/>
      <c r="B746" s="55"/>
      <c r="C746" s="55"/>
      <c r="D746" s="55"/>
      <c r="E746" s="55"/>
      <c r="F746" s="55"/>
      <c r="G746" s="55"/>
      <c r="H746" s="58"/>
    </row>
    <row r="747" spans="1:8" ht="15.75" customHeight="1">
      <c r="A747" s="55"/>
      <c r="B747" s="55"/>
      <c r="C747" s="55"/>
      <c r="D747" s="55"/>
      <c r="E747" s="55"/>
      <c r="F747" s="55"/>
      <c r="G747" s="55"/>
      <c r="H747" s="58"/>
    </row>
    <row r="748" spans="1:8" ht="15.75" customHeight="1">
      <c r="A748" s="55"/>
      <c r="B748" s="55"/>
      <c r="C748" s="55"/>
      <c r="D748" s="55"/>
      <c r="E748" s="55"/>
      <c r="F748" s="55"/>
      <c r="G748" s="55"/>
      <c r="H748" s="58"/>
    </row>
    <row r="749" spans="1:8" ht="15.75" customHeight="1">
      <c r="A749" s="55"/>
      <c r="B749" s="55"/>
      <c r="C749" s="55"/>
      <c r="D749" s="55"/>
      <c r="E749" s="55"/>
      <c r="F749" s="55"/>
      <c r="G749" s="55"/>
      <c r="H749" s="58"/>
    </row>
    <row r="750" spans="1:8" ht="15.75" customHeight="1">
      <c r="A750" s="55"/>
      <c r="B750" s="55"/>
      <c r="C750" s="55"/>
      <c r="D750" s="55"/>
      <c r="E750" s="55"/>
      <c r="F750" s="55"/>
      <c r="G750" s="55"/>
      <c r="H750" s="58"/>
    </row>
    <row r="751" spans="1:8" ht="15.75" customHeight="1">
      <c r="A751" s="55"/>
      <c r="B751" s="55"/>
      <c r="C751" s="55"/>
      <c r="D751" s="55"/>
      <c r="E751" s="55"/>
      <c r="F751" s="55"/>
      <c r="G751" s="55"/>
      <c r="H751" s="58"/>
    </row>
    <row r="752" spans="1:8" ht="15.75" customHeight="1">
      <c r="A752" s="55"/>
      <c r="B752" s="55"/>
      <c r="C752" s="55"/>
      <c r="D752" s="55"/>
      <c r="E752" s="55"/>
      <c r="F752" s="55"/>
      <c r="G752" s="55"/>
      <c r="H752" s="58"/>
    </row>
    <row r="753" spans="1:8" ht="15.75" customHeight="1">
      <c r="A753" s="55"/>
      <c r="B753" s="55"/>
      <c r="C753" s="55"/>
      <c r="D753" s="55"/>
      <c r="E753" s="55"/>
      <c r="F753" s="55"/>
      <c r="G753" s="55"/>
      <c r="H753" s="58"/>
    </row>
    <row r="754" spans="1:8" ht="15.75" customHeight="1">
      <c r="A754" s="55"/>
      <c r="B754" s="55"/>
      <c r="C754" s="55"/>
      <c r="D754" s="55"/>
      <c r="E754" s="55"/>
      <c r="F754" s="55"/>
      <c r="G754" s="55"/>
      <c r="H754" s="58"/>
    </row>
    <row r="755" spans="1:8" ht="15.75" customHeight="1">
      <c r="A755" s="55"/>
      <c r="B755" s="55"/>
      <c r="C755" s="55"/>
      <c r="D755" s="55"/>
      <c r="E755" s="55"/>
      <c r="F755" s="55"/>
      <c r="G755" s="55"/>
      <c r="H755" s="58"/>
    </row>
    <row r="756" spans="1:8" ht="15.75" customHeight="1">
      <c r="A756" s="55"/>
      <c r="B756" s="55"/>
      <c r="C756" s="55"/>
      <c r="D756" s="55"/>
      <c r="E756" s="55"/>
      <c r="F756" s="55"/>
      <c r="G756" s="55"/>
      <c r="H756" s="58"/>
    </row>
    <row r="757" spans="1:8" ht="15.75" customHeight="1">
      <c r="A757" s="55"/>
      <c r="B757" s="55"/>
      <c r="C757" s="55"/>
      <c r="D757" s="55"/>
      <c r="E757" s="55"/>
      <c r="F757" s="55"/>
      <c r="G757" s="55"/>
      <c r="H757" s="58"/>
    </row>
    <row r="758" spans="1:8" ht="15.75" customHeight="1">
      <c r="A758" s="55"/>
      <c r="B758" s="55"/>
      <c r="C758" s="55"/>
      <c r="D758" s="55"/>
      <c r="E758" s="55"/>
      <c r="F758" s="55"/>
      <c r="G758" s="55"/>
      <c r="H758" s="58"/>
    </row>
    <row r="759" spans="1:8" ht="15.75" customHeight="1">
      <c r="A759" s="55"/>
      <c r="B759" s="55"/>
      <c r="C759" s="55"/>
      <c r="D759" s="55"/>
      <c r="E759" s="55"/>
      <c r="F759" s="55"/>
      <c r="G759" s="55"/>
      <c r="H759" s="58"/>
    </row>
    <row r="760" spans="1:8" ht="15.75" customHeight="1">
      <c r="A760" s="55"/>
      <c r="B760" s="55"/>
      <c r="C760" s="55"/>
      <c r="D760" s="55"/>
      <c r="E760" s="55"/>
      <c r="F760" s="55"/>
      <c r="G760" s="55"/>
      <c r="H760" s="58"/>
    </row>
    <row r="761" spans="1:8" ht="15.75" customHeight="1">
      <c r="A761" s="55"/>
      <c r="B761" s="55"/>
      <c r="C761" s="55"/>
      <c r="D761" s="55"/>
      <c r="E761" s="55"/>
      <c r="F761" s="55"/>
      <c r="G761" s="55"/>
      <c r="H761" s="58"/>
    </row>
    <row r="762" spans="1:8" ht="15.75" customHeight="1">
      <c r="A762" s="55"/>
      <c r="B762" s="55"/>
      <c r="C762" s="55"/>
      <c r="D762" s="55"/>
      <c r="E762" s="55"/>
      <c r="F762" s="55"/>
      <c r="G762" s="55"/>
      <c r="H762" s="58"/>
    </row>
    <row r="763" spans="1:8" ht="15.75" customHeight="1">
      <c r="A763" s="55"/>
      <c r="B763" s="55"/>
      <c r="C763" s="55"/>
      <c r="D763" s="55"/>
      <c r="E763" s="55"/>
      <c r="F763" s="55"/>
      <c r="G763" s="55"/>
      <c r="H763" s="58"/>
    </row>
    <row r="764" spans="1:8" ht="15.75" customHeight="1">
      <c r="A764" s="55"/>
      <c r="B764" s="55"/>
      <c r="C764" s="55"/>
      <c r="D764" s="55"/>
      <c r="E764" s="55"/>
      <c r="F764" s="55"/>
      <c r="G764" s="55"/>
      <c r="H764" s="58"/>
    </row>
    <row r="765" spans="1:8" ht="15.75" customHeight="1">
      <c r="A765" s="55"/>
      <c r="B765" s="55"/>
      <c r="C765" s="55"/>
      <c r="D765" s="55"/>
      <c r="E765" s="55"/>
      <c r="F765" s="55"/>
      <c r="G765" s="55"/>
      <c r="H765" s="58"/>
    </row>
    <row r="766" spans="1:8" ht="15.75" customHeight="1">
      <c r="A766" s="55"/>
      <c r="B766" s="55"/>
      <c r="C766" s="55"/>
      <c r="D766" s="55"/>
      <c r="E766" s="55"/>
      <c r="F766" s="55"/>
      <c r="G766" s="55"/>
      <c r="H766" s="58"/>
    </row>
    <row r="767" spans="1:8" ht="15.75" customHeight="1">
      <c r="A767" s="55"/>
      <c r="B767" s="55"/>
      <c r="C767" s="55"/>
      <c r="D767" s="55"/>
      <c r="E767" s="55"/>
      <c r="F767" s="55"/>
      <c r="G767" s="55"/>
      <c r="H767" s="58"/>
    </row>
    <row r="768" spans="1:8" ht="15.75" customHeight="1">
      <c r="A768" s="55"/>
      <c r="B768" s="55"/>
      <c r="C768" s="55"/>
      <c r="D768" s="55"/>
      <c r="E768" s="55"/>
      <c r="F768" s="55"/>
      <c r="G768" s="55"/>
      <c r="H768" s="58"/>
    </row>
    <row r="769" spans="1:8" ht="15.75" customHeight="1">
      <c r="A769" s="55"/>
      <c r="B769" s="55"/>
      <c r="C769" s="55"/>
      <c r="D769" s="55"/>
      <c r="E769" s="55"/>
      <c r="F769" s="55"/>
      <c r="G769" s="55"/>
      <c r="H769" s="58"/>
    </row>
    <row r="770" spans="1:8" ht="15.75" customHeight="1">
      <c r="A770" s="55"/>
      <c r="B770" s="55"/>
      <c r="C770" s="55"/>
      <c r="D770" s="55"/>
      <c r="E770" s="55"/>
      <c r="F770" s="55"/>
      <c r="G770" s="55"/>
      <c r="H770" s="58"/>
    </row>
    <row r="771" spans="1:8" ht="15.75" customHeight="1">
      <c r="A771" s="55"/>
      <c r="B771" s="55"/>
      <c r="C771" s="55"/>
      <c r="D771" s="55"/>
      <c r="E771" s="55"/>
      <c r="F771" s="55"/>
      <c r="G771" s="55"/>
      <c r="H771" s="58"/>
    </row>
    <row r="772" spans="1:8" ht="15.75" customHeight="1">
      <c r="A772" s="55"/>
      <c r="B772" s="55"/>
      <c r="C772" s="55"/>
      <c r="D772" s="55"/>
      <c r="E772" s="55"/>
      <c r="F772" s="55"/>
      <c r="G772" s="55"/>
      <c r="H772" s="58"/>
    </row>
    <row r="773" spans="1:8" ht="15.75" customHeight="1">
      <c r="A773" s="55"/>
      <c r="B773" s="55"/>
      <c r="C773" s="55"/>
      <c r="D773" s="55"/>
      <c r="E773" s="55"/>
      <c r="F773" s="55"/>
      <c r="G773" s="55"/>
      <c r="H773" s="58"/>
    </row>
    <row r="774" spans="1:8" ht="15.75" customHeight="1">
      <c r="A774" s="55"/>
      <c r="B774" s="55"/>
      <c r="C774" s="55"/>
      <c r="D774" s="55"/>
      <c r="E774" s="55"/>
      <c r="F774" s="55"/>
      <c r="G774" s="55"/>
      <c r="H774" s="58"/>
    </row>
    <row r="775" spans="1:8" ht="15.75" customHeight="1">
      <c r="A775" s="55"/>
      <c r="B775" s="55"/>
      <c r="C775" s="55"/>
      <c r="D775" s="55"/>
      <c r="E775" s="55"/>
      <c r="F775" s="55"/>
      <c r="G775" s="55"/>
      <c r="H775" s="58"/>
    </row>
    <row r="776" spans="1:8" ht="15.75" customHeight="1">
      <c r="A776" s="55"/>
      <c r="B776" s="55"/>
      <c r="C776" s="55"/>
      <c r="D776" s="55"/>
      <c r="E776" s="55"/>
      <c r="F776" s="55"/>
      <c r="G776" s="55"/>
      <c r="H776" s="58"/>
    </row>
    <row r="777" spans="1:8" ht="15.75" customHeight="1">
      <c r="A777" s="55"/>
      <c r="B777" s="55"/>
      <c r="C777" s="55"/>
      <c r="D777" s="55"/>
      <c r="E777" s="55"/>
      <c r="F777" s="55"/>
      <c r="G777" s="55"/>
      <c r="H777" s="58"/>
    </row>
    <row r="778" spans="1:8" ht="15.75" customHeight="1">
      <c r="A778" s="55"/>
      <c r="B778" s="55"/>
      <c r="C778" s="55"/>
      <c r="D778" s="55"/>
      <c r="E778" s="55"/>
      <c r="F778" s="55"/>
      <c r="G778" s="55"/>
      <c r="H778" s="58"/>
    </row>
    <row r="779" spans="1:8" ht="15.75" customHeight="1">
      <c r="A779" s="55"/>
      <c r="B779" s="55"/>
      <c r="C779" s="55"/>
      <c r="D779" s="55"/>
      <c r="E779" s="55"/>
      <c r="F779" s="55"/>
      <c r="G779" s="55"/>
      <c r="H779" s="58"/>
    </row>
    <row r="780" spans="1:8" ht="15.75" customHeight="1">
      <c r="A780" s="55"/>
      <c r="B780" s="55"/>
      <c r="C780" s="55"/>
      <c r="D780" s="55"/>
      <c r="E780" s="55"/>
      <c r="F780" s="55"/>
      <c r="G780" s="55"/>
      <c r="H780" s="58"/>
    </row>
    <row r="781" spans="1:8" ht="15.75" customHeight="1">
      <c r="A781" s="55"/>
      <c r="B781" s="55"/>
      <c r="C781" s="55"/>
      <c r="D781" s="55"/>
      <c r="E781" s="55"/>
      <c r="F781" s="55"/>
      <c r="G781" s="55"/>
      <c r="H781" s="58"/>
    </row>
    <row r="782" spans="1:8" ht="15.75" customHeight="1">
      <c r="A782" s="55"/>
      <c r="B782" s="55"/>
      <c r="C782" s="55"/>
      <c r="D782" s="55"/>
      <c r="E782" s="55"/>
      <c r="F782" s="55"/>
      <c r="G782" s="55"/>
      <c r="H782" s="58"/>
    </row>
    <row r="783" spans="1:8" ht="15.75" customHeight="1">
      <c r="A783" s="55"/>
      <c r="B783" s="55"/>
      <c r="C783" s="55"/>
      <c r="D783" s="55"/>
      <c r="E783" s="55"/>
      <c r="F783" s="55"/>
      <c r="G783" s="55"/>
      <c r="H783" s="58"/>
    </row>
    <row r="784" spans="1:8" ht="15.75" customHeight="1">
      <c r="A784" s="55"/>
      <c r="B784" s="55"/>
      <c r="C784" s="55"/>
      <c r="D784" s="55"/>
      <c r="E784" s="55"/>
      <c r="F784" s="55"/>
      <c r="G784" s="55"/>
      <c r="H784" s="58"/>
    </row>
    <row r="785" spans="1:8" ht="15.75" customHeight="1">
      <c r="A785" s="55"/>
      <c r="B785" s="55"/>
      <c r="C785" s="55"/>
      <c r="D785" s="55"/>
      <c r="E785" s="55"/>
      <c r="F785" s="55"/>
      <c r="G785" s="55"/>
      <c r="H785" s="58"/>
    </row>
    <row r="786" spans="1:8" ht="15.75" customHeight="1">
      <c r="A786" s="55"/>
      <c r="B786" s="55"/>
      <c r="C786" s="55"/>
      <c r="D786" s="55"/>
      <c r="E786" s="55"/>
      <c r="F786" s="55"/>
      <c r="G786" s="55"/>
      <c r="H786" s="58"/>
    </row>
    <row r="787" spans="1:8" ht="15.75" customHeight="1">
      <c r="A787" s="55"/>
      <c r="B787" s="55"/>
      <c r="C787" s="55"/>
      <c r="D787" s="55"/>
      <c r="E787" s="55"/>
      <c r="F787" s="55"/>
      <c r="G787" s="55"/>
      <c r="H787" s="58"/>
    </row>
    <row r="788" spans="1:8" ht="15.75" customHeight="1">
      <c r="A788" s="55"/>
      <c r="B788" s="55"/>
      <c r="C788" s="55"/>
      <c r="D788" s="55"/>
      <c r="E788" s="55"/>
      <c r="F788" s="55"/>
      <c r="G788" s="55"/>
      <c r="H788" s="58"/>
    </row>
    <row r="789" spans="1:8" ht="15.75" customHeight="1">
      <c r="A789" s="55"/>
      <c r="B789" s="55"/>
      <c r="C789" s="55"/>
      <c r="D789" s="55"/>
      <c r="E789" s="55"/>
      <c r="F789" s="55"/>
      <c r="G789" s="55"/>
      <c r="H789" s="58"/>
    </row>
    <row r="790" spans="1:8" ht="15.75" customHeight="1">
      <c r="A790" s="55"/>
      <c r="B790" s="55"/>
      <c r="C790" s="55"/>
      <c r="D790" s="55"/>
      <c r="E790" s="55"/>
      <c r="F790" s="55"/>
      <c r="G790" s="55"/>
      <c r="H790" s="58"/>
    </row>
    <row r="791" spans="1:8" ht="15.75" customHeight="1">
      <c r="A791" s="55"/>
      <c r="B791" s="55"/>
      <c r="C791" s="55"/>
      <c r="D791" s="55"/>
      <c r="E791" s="55"/>
      <c r="F791" s="55"/>
      <c r="G791" s="55"/>
      <c r="H791" s="58"/>
    </row>
    <row r="792" spans="1:8" ht="15.75" customHeight="1">
      <c r="A792" s="55"/>
      <c r="B792" s="55"/>
      <c r="C792" s="55"/>
      <c r="D792" s="55"/>
      <c r="E792" s="55"/>
      <c r="F792" s="55"/>
      <c r="G792" s="55"/>
      <c r="H792" s="58"/>
    </row>
    <row r="793" spans="1:8" ht="15.75" customHeight="1">
      <c r="A793" s="55"/>
      <c r="B793" s="55"/>
      <c r="C793" s="55"/>
      <c r="D793" s="55"/>
      <c r="E793" s="55"/>
      <c r="F793" s="55"/>
      <c r="G793" s="55"/>
      <c r="H793" s="58"/>
    </row>
    <row r="794" spans="1:8" ht="15.75" customHeight="1">
      <c r="A794" s="55"/>
      <c r="B794" s="55"/>
      <c r="C794" s="55"/>
      <c r="D794" s="55"/>
      <c r="E794" s="55"/>
      <c r="F794" s="55"/>
      <c r="G794" s="55"/>
      <c r="H794" s="58"/>
    </row>
    <row r="795" spans="1:8" ht="15.75" customHeight="1">
      <c r="A795" s="55"/>
      <c r="B795" s="55"/>
      <c r="C795" s="55"/>
      <c r="D795" s="55"/>
      <c r="E795" s="55"/>
      <c r="F795" s="55"/>
      <c r="G795" s="55"/>
      <c r="H795" s="58"/>
    </row>
    <row r="796" spans="1:8" ht="15.75" customHeight="1">
      <c r="A796" s="55"/>
      <c r="B796" s="55"/>
      <c r="C796" s="55"/>
      <c r="D796" s="55"/>
      <c r="E796" s="55"/>
      <c r="F796" s="55"/>
      <c r="G796" s="55"/>
      <c r="H796" s="58"/>
    </row>
    <row r="797" spans="1:8" ht="15.75" customHeight="1">
      <c r="A797" s="55"/>
      <c r="B797" s="55"/>
      <c r="C797" s="55"/>
      <c r="D797" s="55"/>
      <c r="E797" s="55"/>
      <c r="F797" s="55"/>
      <c r="G797" s="55"/>
      <c r="H797" s="58"/>
    </row>
    <row r="798" spans="1:8" ht="15.75" customHeight="1">
      <c r="A798" s="55"/>
      <c r="B798" s="55"/>
      <c r="C798" s="55"/>
      <c r="D798" s="55"/>
      <c r="E798" s="55"/>
      <c r="F798" s="55"/>
      <c r="G798" s="55"/>
      <c r="H798" s="58"/>
    </row>
    <row r="799" spans="1:8" ht="15.75" customHeight="1">
      <c r="A799" s="55"/>
      <c r="B799" s="55"/>
      <c r="C799" s="55"/>
      <c r="D799" s="55"/>
      <c r="E799" s="55"/>
      <c r="F799" s="55"/>
      <c r="G799" s="55"/>
      <c r="H799" s="58"/>
    </row>
    <row r="800" spans="1:8" ht="15.75" customHeight="1">
      <c r="A800" s="55"/>
      <c r="B800" s="55"/>
      <c r="C800" s="55"/>
      <c r="D800" s="55"/>
      <c r="E800" s="55"/>
      <c r="F800" s="55"/>
      <c r="G800" s="55"/>
      <c r="H800" s="58"/>
    </row>
    <row r="801" spans="1:8" ht="15.75" customHeight="1">
      <c r="A801" s="55"/>
      <c r="B801" s="55"/>
      <c r="C801" s="55"/>
      <c r="D801" s="55"/>
      <c r="E801" s="55"/>
      <c r="F801" s="55"/>
      <c r="G801" s="55"/>
      <c r="H801" s="58"/>
    </row>
    <row r="802" spans="1:8" ht="15.75" customHeight="1">
      <c r="A802" s="55"/>
      <c r="B802" s="55"/>
      <c r="C802" s="55"/>
      <c r="D802" s="55"/>
      <c r="E802" s="55"/>
      <c r="F802" s="55"/>
      <c r="G802" s="55"/>
      <c r="H802" s="58"/>
    </row>
    <row r="803" spans="1:8" ht="15.75" customHeight="1">
      <c r="A803" s="55"/>
      <c r="B803" s="55"/>
      <c r="C803" s="55"/>
      <c r="D803" s="55"/>
      <c r="E803" s="55"/>
      <c r="F803" s="55"/>
      <c r="G803" s="55"/>
      <c r="H803" s="58"/>
    </row>
    <row r="804" spans="1:8" ht="15.75" customHeight="1">
      <c r="A804" s="55"/>
      <c r="B804" s="55"/>
      <c r="C804" s="55"/>
      <c r="D804" s="55"/>
      <c r="E804" s="55"/>
      <c r="F804" s="55"/>
      <c r="G804" s="55"/>
      <c r="H804" s="58"/>
    </row>
    <row r="805" spans="1:8" ht="15.75" customHeight="1">
      <c r="A805" s="55"/>
      <c r="B805" s="55"/>
      <c r="C805" s="55"/>
      <c r="D805" s="55"/>
      <c r="E805" s="55"/>
      <c r="F805" s="55"/>
      <c r="G805" s="55"/>
      <c r="H805" s="58"/>
    </row>
    <row r="806" spans="1:8" ht="15.75" customHeight="1">
      <c r="A806" s="55"/>
      <c r="B806" s="55"/>
      <c r="C806" s="55"/>
      <c r="D806" s="55"/>
      <c r="E806" s="55"/>
      <c r="F806" s="55"/>
      <c r="G806" s="55"/>
      <c r="H806" s="58"/>
    </row>
    <row r="807" spans="1:8" ht="15.75" customHeight="1">
      <c r="A807" s="55"/>
      <c r="B807" s="55"/>
      <c r="C807" s="55"/>
      <c r="D807" s="55"/>
      <c r="E807" s="55"/>
      <c r="F807" s="55"/>
      <c r="G807" s="55"/>
      <c r="H807" s="58"/>
    </row>
    <row r="808" spans="1:8" ht="15.75" customHeight="1">
      <c r="A808" s="55"/>
      <c r="B808" s="55"/>
      <c r="C808" s="55"/>
      <c r="D808" s="55"/>
      <c r="E808" s="55"/>
      <c r="F808" s="55"/>
      <c r="G808" s="55"/>
      <c r="H808" s="58"/>
    </row>
    <row r="809" spans="1:8" ht="15.75" customHeight="1">
      <c r="A809" s="55"/>
      <c r="B809" s="55"/>
      <c r="C809" s="55"/>
      <c r="D809" s="55"/>
      <c r="E809" s="55"/>
      <c r="F809" s="55"/>
      <c r="G809" s="55"/>
      <c r="H809" s="58"/>
    </row>
    <row r="810" spans="1:8" ht="15.75" customHeight="1">
      <c r="A810" s="55"/>
      <c r="B810" s="55"/>
      <c r="C810" s="55"/>
      <c r="D810" s="55"/>
      <c r="E810" s="55"/>
      <c r="F810" s="55"/>
      <c r="G810" s="55"/>
      <c r="H810" s="58"/>
    </row>
    <row r="811" spans="1:8" ht="15.75" customHeight="1">
      <c r="A811" s="55"/>
      <c r="B811" s="55"/>
      <c r="C811" s="55"/>
      <c r="D811" s="55"/>
      <c r="E811" s="55"/>
      <c r="F811" s="55"/>
      <c r="G811" s="55"/>
      <c r="H811" s="58"/>
    </row>
    <row r="812" spans="1:8" ht="15.75" customHeight="1">
      <c r="A812" s="55"/>
      <c r="B812" s="55"/>
      <c r="C812" s="55"/>
      <c r="D812" s="55"/>
      <c r="E812" s="55"/>
      <c r="F812" s="55"/>
      <c r="G812" s="55"/>
      <c r="H812" s="58"/>
    </row>
    <row r="813" spans="1:8" ht="15.75" customHeight="1">
      <c r="A813" s="55"/>
      <c r="B813" s="55"/>
      <c r="C813" s="55"/>
      <c r="D813" s="55"/>
      <c r="E813" s="55"/>
      <c r="F813" s="55"/>
      <c r="G813" s="55"/>
      <c r="H813" s="58"/>
    </row>
    <row r="814" spans="1:8" ht="15.75" customHeight="1">
      <c r="A814" s="55"/>
      <c r="B814" s="55"/>
      <c r="C814" s="55"/>
      <c r="D814" s="55"/>
      <c r="E814" s="55"/>
      <c r="F814" s="55"/>
      <c r="G814" s="55"/>
      <c r="H814" s="58"/>
    </row>
    <row r="815" spans="1:8" ht="15.75" customHeight="1">
      <c r="A815" s="55"/>
      <c r="B815" s="55"/>
      <c r="C815" s="55"/>
      <c r="D815" s="55"/>
      <c r="E815" s="55"/>
      <c r="F815" s="55"/>
      <c r="G815" s="55"/>
      <c r="H815" s="58"/>
    </row>
    <row r="816" spans="1:8" ht="15.75" customHeight="1">
      <c r="A816" s="55"/>
      <c r="B816" s="55"/>
      <c r="C816" s="55"/>
      <c r="D816" s="55"/>
      <c r="E816" s="55"/>
      <c r="F816" s="55"/>
      <c r="G816" s="55"/>
      <c r="H816" s="58"/>
    </row>
    <row r="817" spans="1:8" ht="15.75" customHeight="1">
      <c r="A817" s="55"/>
      <c r="B817" s="55"/>
      <c r="C817" s="55"/>
      <c r="D817" s="55"/>
      <c r="E817" s="55"/>
      <c r="F817" s="55"/>
      <c r="G817" s="55"/>
      <c r="H817" s="58"/>
    </row>
    <row r="818" spans="1:8" ht="15.75" customHeight="1">
      <c r="A818" s="55"/>
      <c r="B818" s="55"/>
      <c r="C818" s="55"/>
      <c r="D818" s="55"/>
      <c r="E818" s="55"/>
      <c r="F818" s="55"/>
      <c r="G818" s="55"/>
      <c r="H818" s="58"/>
    </row>
    <row r="819" spans="1:8" ht="15.75" customHeight="1">
      <c r="A819" s="55"/>
      <c r="B819" s="55"/>
      <c r="C819" s="55"/>
      <c r="D819" s="55"/>
      <c r="E819" s="55"/>
      <c r="F819" s="55"/>
      <c r="G819" s="55"/>
      <c r="H819" s="58"/>
    </row>
    <row r="820" spans="1:8" ht="15.75" customHeight="1">
      <c r="A820" s="55"/>
      <c r="B820" s="55"/>
      <c r="C820" s="55"/>
      <c r="D820" s="55"/>
      <c r="E820" s="55"/>
      <c r="F820" s="55"/>
      <c r="G820" s="55"/>
      <c r="H820" s="58"/>
    </row>
    <row r="821" spans="1:8" ht="15.75" customHeight="1">
      <c r="A821" s="55"/>
      <c r="B821" s="55"/>
      <c r="C821" s="55"/>
      <c r="D821" s="55"/>
      <c r="E821" s="55"/>
      <c r="F821" s="55"/>
      <c r="G821" s="55"/>
      <c r="H821" s="58"/>
    </row>
    <row r="822" spans="1:8" ht="15.75" customHeight="1">
      <c r="A822" s="55"/>
      <c r="B822" s="55"/>
      <c r="C822" s="55"/>
      <c r="D822" s="55"/>
      <c r="E822" s="55"/>
      <c r="F822" s="55"/>
      <c r="G822" s="55"/>
      <c r="H822" s="58"/>
    </row>
    <row r="823" spans="1:8" ht="15.75" customHeight="1">
      <c r="A823" s="55"/>
      <c r="B823" s="55"/>
      <c r="C823" s="55"/>
      <c r="D823" s="55"/>
      <c r="E823" s="55"/>
      <c r="F823" s="55"/>
      <c r="G823" s="55"/>
      <c r="H823" s="58"/>
    </row>
    <row r="824" spans="1:8" ht="15.75" customHeight="1">
      <c r="A824" s="55"/>
      <c r="B824" s="55"/>
      <c r="C824" s="55"/>
      <c r="D824" s="55"/>
      <c r="E824" s="55"/>
      <c r="F824" s="55"/>
      <c r="G824" s="55"/>
      <c r="H824" s="58"/>
    </row>
    <row r="825" spans="1:8" ht="15.75" customHeight="1">
      <c r="A825" s="55"/>
      <c r="B825" s="55"/>
      <c r="C825" s="55"/>
      <c r="D825" s="55"/>
      <c r="E825" s="55"/>
      <c r="F825" s="55"/>
      <c r="G825" s="55"/>
      <c r="H825" s="58"/>
    </row>
    <row r="826" spans="1:8" ht="15.75" customHeight="1">
      <c r="A826" s="55"/>
      <c r="B826" s="55"/>
      <c r="C826" s="55"/>
      <c r="D826" s="55"/>
      <c r="E826" s="55"/>
      <c r="F826" s="55"/>
      <c r="G826" s="55"/>
      <c r="H826" s="58"/>
    </row>
    <row r="827" spans="1:8" ht="15.75" customHeight="1">
      <c r="A827" s="55"/>
      <c r="B827" s="55"/>
      <c r="C827" s="55"/>
      <c r="D827" s="55"/>
      <c r="E827" s="55"/>
      <c r="F827" s="55"/>
      <c r="G827" s="55"/>
      <c r="H827" s="58"/>
    </row>
    <row r="828" spans="1:8" ht="15.75" customHeight="1">
      <c r="A828" s="55"/>
      <c r="B828" s="55"/>
      <c r="C828" s="55"/>
      <c r="D828" s="55"/>
      <c r="E828" s="55"/>
      <c r="F828" s="55"/>
      <c r="G828" s="55"/>
      <c r="H828" s="58"/>
    </row>
    <row r="829" spans="1:8" ht="15.75" customHeight="1">
      <c r="A829" s="55"/>
      <c r="B829" s="55"/>
      <c r="C829" s="55"/>
      <c r="D829" s="55"/>
      <c r="E829" s="55"/>
      <c r="F829" s="55"/>
      <c r="G829" s="55"/>
      <c r="H829" s="58"/>
    </row>
    <row r="830" spans="1:8" ht="15.75" customHeight="1">
      <c r="A830" s="55"/>
      <c r="B830" s="55"/>
      <c r="C830" s="55"/>
      <c r="D830" s="55"/>
      <c r="E830" s="55"/>
      <c r="F830" s="55"/>
      <c r="G830" s="55"/>
      <c r="H830" s="58"/>
    </row>
    <row r="831" spans="1:8" ht="15.75" customHeight="1">
      <c r="A831" s="55"/>
      <c r="B831" s="55"/>
      <c r="C831" s="55"/>
      <c r="D831" s="55"/>
      <c r="E831" s="55"/>
      <c r="F831" s="55"/>
      <c r="G831" s="55"/>
      <c r="H831" s="58"/>
    </row>
    <row r="832" spans="1:8" ht="15.75" customHeight="1">
      <c r="A832" s="55"/>
      <c r="B832" s="55"/>
      <c r="C832" s="55"/>
      <c r="D832" s="55"/>
      <c r="E832" s="55"/>
      <c r="F832" s="55"/>
      <c r="G832" s="55"/>
      <c r="H832" s="58"/>
    </row>
    <row r="833" spans="1:8" ht="15.75" customHeight="1">
      <c r="A833" s="55"/>
      <c r="B833" s="55"/>
      <c r="C833" s="55"/>
      <c r="D833" s="55"/>
      <c r="E833" s="55"/>
      <c r="F833" s="55"/>
      <c r="G833" s="55"/>
      <c r="H833" s="58"/>
    </row>
    <row r="834" spans="1:8" ht="15.75" customHeight="1">
      <c r="A834" s="55"/>
      <c r="B834" s="55"/>
      <c r="C834" s="55"/>
      <c r="D834" s="55"/>
      <c r="E834" s="55"/>
      <c r="F834" s="55"/>
      <c r="G834" s="55"/>
      <c r="H834" s="58"/>
    </row>
    <row r="835" spans="1:8" ht="15.75" customHeight="1">
      <c r="A835" s="55"/>
      <c r="B835" s="55"/>
      <c r="C835" s="55"/>
      <c r="D835" s="55"/>
      <c r="E835" s="55"/>
      <c r="F835" s="55"/>
      <c r="G835" s="55"/>
      <c r="H835" s="58"/>
    </row>
    <row r="836" spans="1:8" ht="15.75" customHeight="1">
      <c r="A836" s="55"/>
      <c r="B836" s="55"/>
      <c r="C836" s="55"/>
      <c r="D836" s="55"/>
      <c r="E836" s="55"/>
      <c r="F836" s="55"/>
      <c r="G836" s="55"/>
      <c r="H836" s="58"/>
    </row>
    <row r="837" spans="1:8" ht="15.75" customHeight="1">
      <c r="A837" s="55"/>
      <c r="B837" s="55"/>
      <c r="C837" s="55"/>
      <c r="D837" s="55"/>
      <c r="E837" s="55"/>
      <c r="F837" s="55"/>
      <c r="G837" s="55"/>
      <c r="H837" s="58"/>
    </row>
    <row r="838" spans="1:8" ht="15.75" customHeight="1">
      <c r="A838" s="55"/>
      <c r="B838" s="55"/>
      <c r="C838" s="55"/>
      <c r="D838" s="55"/>
      <c r="E838" s="55"/>
      <c r="F838" s="55"/>
      <c r="G838" s="55"/>
      <c r="H838" s="58"/>
    </row>
    <row r="839" spans="1:8" ht="15.75" customHeight="1">
      <c r="A839" s="55"/>
      <c r="B839" s="55"/>
      <c r="C839" s="55"/>
      <c r="D839" s="55"/>
      <c r="E839" s="55"/>
      <c r="F839" s="55"/>
      <c r="G839" s="55"/>
      <c r="H839" s="58"/>
    </row>
    <row r="840" spans="1:8" ht="15.75" customHeight="1">
      <c r="A840" s="55"/>
      <c r="B840" s="55"/>
      <c r="C840" s="55"/>
      <c r="D840" s="55"/>
      <c r="E840" s="55"/>
      <c r="F840" s="55"/>
      <c r="G840" s="55"/>
      <c r="H840" s="58"/>
    </row>
    <row r="841" spans="1:8" ht="15.75" customHeight="1">
      <c r="A841" s="55"/>
      <c r="B841" s="55"/>
      <c r="C841" s="55"/>
      <c r="D841" s="55"/>
      <c r="E841" s="55"/>
      <c r="F841" s="55"/>
      <c r="G841" s="55"/>
      <c r="H841" s="58"/>
    </row>
    <row r="842" spans="1:8" ht="15.75" customHeight="1">
      <c r="A842" s="55"/>
      <c r="B842" s="55"/>
      <c r="C842" s="55"/>
      <c r="D842" s="55"/>
      <c r="E842" s="55"/>
      <c r="F842" s="55"/>
      <c r="G842" s="55"/>
      <c r="H842" s="58"/>
    </row>
    <row r="843" spans="1:8" ht="15.75" customHeight="1">
      <c r="A843" s="55"/>
      <c r="B843" s="55"/>
      <c r="C843" s="55"/>
      <c r="D843" s="55"/>
      <c r="E843" s="55"/>
      <c r="F843" s="55"/>
      <c r="G843" s="55"/>
      <c r="H843" s="58"/>
    </row>
    <row r="844" spans="1:8" ht="15.75" customHeight="1">
      <c r="A844" s="55"/>
      <c r="B844" s="55"/>
      <c r="C844" s="55"/>
      <c r="D844" s="55"/>
      <c r="E844" s="55"/>
      <c r="F844" s="55"/>
      <c r="G844" s="55"/>
      <c r="H844" s="58"/>
    </row>
    <row r="845" spans="1:8" ht="15.75" customHeight="1">
      <c r="A845" s="55"/>
      <c r="B845" s="55"/>
      <c r="C845" s="55"/>
      <c r="D845" s="55"/>
      <c r="E845" s="55"/>
      <c r="F845" s="55"/>
      <c r="G845" s="55"/>
      <c r="H845" s="58"/>
    </row>
    <row r="846" spans="1:8" ht="15.75" customHeight="1">
      <c r="A846" s="55"/>
      <c r="B846" s="55"/>
      <c r="C846" s="55"/>
      <c r="D846" s="55"/>
      <c r="E846" s="55"/>
      <c r="F846" s="55"/>
      <c r="G846" s="55"/>
      <c r="H846" s="58"/>
    </row>
    <row r="847" spans="1:8" ht="15.75" customHeight="1">
      <c r="A847" s="55"/>
      <c r="B847" s="55"/>
      <c r="C847" s="55"/>
      <c r="D847" s="55"/>
      <c r="E847" s="55"/>
      <c r="F847" s="55"/>
      <c r="G847" s="55"/>
      <c r="H847" s="58"/>
    </row>
    <row r="848" spans="1:8" ht="15.75" customHeight="1">
      <c r="A848" s="55"/>
      <c r="B848" s="55"/>
      <c r="C848" s="55"/>
      <c r="D848" s="55"/>
      <c r="E848" s="55"/>
      <c r="F848" s="55"/>
      <c r="G848" s="55"/>
      <c r="H848" s="58"/>
    </row>
    <row r="849" spans="1:8" ht="15.75" customHeight="1">
      <c r="A849" s="55"/>
      <c r="B849" s="55"/>
      <c r="C849" s="55"/>
      <c r="D849" s="55"/>
      <c r="E849" s="55"/>
      <c r="F849" s="55"/>
      <c r="G849" s="55"/>
      <c r="H849" s="58"/>
    </row>
    <row r="850" spans="1:8" ht="15.75" customHeight="1">
      <c r="A850" s="55"/>
      <c r="B850" s="55"/>
      <c r="C850" s="55"/>
      <c r="D850" s="55"/>
      <c r="E850" s="55"/>
      <c r="F850" s="55"/>
      <c r="G850" s="55"/>
      <c r="H850" s="58"/>
    </row>
    <row r="851" spans="1:8" ht="15.75" customHeight="1">
      <c r="A851" s="55"/>
      <c r="B851" s="55"/>
      <c r="C851" s="55"/>
      <c r="D851" s="55"/>
      <c r="E851" s="55"/>
      <c r="F851" s="55"/>
      <c r="G851" s="55"/>
      <c r="H851" s="58"/>
    </row>
    <row r="852" spans="1:8" ht="15.75" customHeight="1">
      <c r="A852" s="55"/>
      <c r="B852" s="55"/>
      <c r="C852" s="55"/>
      <c r="D852" s="55"/>
      <c r="E852" s="55"/>
      <c r="F852" s="55"/>
      <c r="G852" s="55"/>
      <c r="H852" s="58"/>
    </row>
    <row r="853" spans="1:8" ht="15.75" customHeight="1">
      <c r="A853" s="55"/>
      <c r="B853" s="55"/>
      <c r="C853" s="55"/>
      <c r="D853" s="55"/>
      <c r="E853" s="55"/>
      <c r="F853" s="55"/>
      <c r="G853" s="55"/>
      <c r="H853" s="58"/>
    </row>
    <row r="854" spans="1:8" ht="15.75" customHeight="1">
      <c r="A854" s="55"/>
      <c r="B854" s="55"/>
      <c r="C854" s="55"/>
      <c r="D854" s="55"/>
      <c r="E854" s="55"/>
      <c r="F854" s="55"/>
      <c r="G854" s="55"/>
      <c r="H854" s="58"/>
    </row>
    <row r="855" spans="1:8" ht="15.75" customHeight="1">
      <c r="A855" s="55"/>
      <c r="B855" s="55"/>
      <c r="C855" s="55"/>
      <c r="D855" s="55"/>
      <c r="E855" s="55"/>
      <c r="F855" s="55"/>
      <c r="G855" s="55"/>
      <c r="H855" s="58"/>
    </row>
    <row r="856" spans="1:8" ht="15.75" customHeight="1">
      <c r="A856" s="55"/>
      <c r="B856" s="55"/>
      <c r="C856" s="55"/>
      <c r="D856" s="55"/>
      <c r="E856" s="55"/>
      <c r="F856" s="55"/>
      <c r="G856" s="55"/>
      <c r="H856" s="58"/>
    </row>
    <row r="857" spans="1:8" ht="15.75" customHeight="1">
      <c r="A857" s="55"/>
      <c r="B857" s="55"/>
      <c r="C857" s="55"/>
      <c r="D857" s="55"/>
      <c r="E857" s="55"/>
      <c r="F857" s="55"/>
      <c r="G857" s="55"/>
      <c r="H857" s="58"/>
    </row>
    <row r="858" spans="1:8" ht="15.75" customHeight="1">
      <c r="A858" s="55"/>
      <c r="B858" s="55"/>
      <c r="C858" s="55"/>
      <c r="D858" s="55"/>
      <c r="E858" s="55"/>
      <c r="F858" s="55"/>
      <c r="G858" s="55"/>
      <c r="H858" s="58"/>
    </row>
    <row r="859" spans="1:8" ht="15.75" customHeight="1">
      <c r="A859" s="55"/>
      <c r="B859" s="55"/>
      <c r="C859" s="55"/>
      <c r="D859" s="55"/>
      <c r="E859" s="55"/>
      <c r="F859" s="55"/>
      <c r="G859" s="55"/>
      <c r="H859" s="58"/>
    </row>
    <row r="860" spans="1:8" ht="15.75" customHeight="1">
      <c r="A860" s="55"/>
      <c r="B860" s="55"/>
      <c r="C860" s="55"/>
      <c r="D860" s="55"/>
      <c r="E860" s="55"/>
      <c r="F860" s="55"/>
      <c r="G860" s="55"/>
      <c r="H860" s="58"/>
    </row>
    <row r="861" spans="1:8" ht="15.75" customHeight="1">
      <c r="A861" s="55"/>
      <c r="B861" s="55"/>
      <c r="C861" s="55"/>
      <c r="D861" s="55"/>
      <c r="E861" s="55"/>
      <c r="F861" s="55"/>
      <c r="G861" s="55"/>
      <c r="H861" s="58"/>
    </row>
    <row r="862" spans="1:8" ht="15.75" customHeight="1">
      <c r="A862" s="55"/>
      <c r="B862" s="55"/>
      <c r="C862" s="55"/>
      <c r="D862" s="55"/>
      <c r="E862" s="55"/>
      <c r="F862" s="55"/>
      <c r="G862" s="55"/>
      <c r="H862" s="58"/>
    </row>
    <row r="863" spans="1:8" ht="15.75" customHeight="1">
      <c r="A863" s="55"/>
      <c r="B863" s="55"/>
      <c r="C863" s="55"/>
      <c r="D863" s="55"/>
      <c r="E863" s="55"/>
      <c r="F863" s="55"/>
      <c r="G863" s="55"/>
      <c r="H863" s="58"/>
    </row>
    <row r="864" spans="1:8" ht="15.75" customHeight="1">
      <c r="A864" s="55"/>
      <c r="B864" s="55"/>
      <c r="C864" s="55"/>
      <c r="D864" s="55"/>
      <c r="E864" s="55"/>
      <c r="F864" s="55"/>
      <c r="G864" s="55"/>
      <c r="H864" s="58"/>
    </row>
    <row r="865" spans="1:8" ht="15.75" customHeight="1">
      <c r="A865" s="55"/>
      <c r="B865" s="55"/>
      <c r="C865" s="55"/>
      <c r="D865" s="55"/>
      <c r="E865" s="55"/>
      <c r="F865" s="55"/>
      <c r="G865" s="55"/>
      <c r="H865" s="58"/>
    </row>
    <row r="866" spans="1:8" ht="15.75" customHeight="1">
      <c r="A866" s="55"/>
      <c r="B866" s="55"/>
      <c r="C866" s="55"/>
      <c r="D866" s="55"/>
      <c r="E866" s="55"/>
      <c r="F866" s="55"/>
      <c r="G866" s="55"/>
      <c r="H866" s="58"/>
    </row>
    <row r="867" spans="1:8" ht="15.75" customHeight="1">
      <c r="A867" s="55"/>
      <c r="B867" s="55"/>
      <c r="C867" s="55"/>
      <c r="D867" s="55"/>
      <c r="E867" s="55"/>
      <c r="F867" s="55"/>
      <c r="G867" s="55"/>
      <c r="H867" s="58"/>
    </row>
    <row r="868" spans="1:8" ht="15.75" customHeight="1">
      <c r="A868" s="55"/>
      <c r="B868" s="55"/>
      <c r="C868" s="55"/>
      <c r="D868" s="55"/>
      <c r="E868" s="55"/>
      <c r="F868" s="55"/>
      <c r="G868" s="55"/>
      <c r="H868" s="58"/>
    </row>
    <row r="869" spans="1:8" ht="15.75" customHeight="1">
      <c r="A869" s="55"/>
      <c r="B869" s="55"/>
      <c r="C869" s="55"/>
      <c r="D869" s="55"/>
      <c r="E869" s="55"/>
      <c r="F869" s="55"/>
      <c r="G869" s="55"/>
      <c r="H869" s="58"/>
    </row>
    <row r="870" spans="1:8" ht="15.75" customHeight="1">
      <c r="A870" s="55"/>
      <c r="B870" s="55"/>
      <c r="C870" s="55"/>
      <c r="D870" s="55"/>
      <c r="E870" s="55"/>
      <c r="F870" s="55"/>
      <c r="G870" s="55"/>
      <c r="H870" s="58"/>
    </row>
    <row r="871" spans="1:8" ht="15.75" customHeight="1">
      <c r="A871" s="55"/>
      <c r="B871" s="55"/>
      <c r="C871" s="55"/>
      <c r="D871" s="55"/>
      <c r="E871" s="55"/>
      <c r="F871" s="55"/>
      <c r="G871" s="55"/>
      <c r="H871" s="58"/>
    </row>
    <row r="872" spans="1:8" ht="15.75" customHeight="1">
      <c r="A872" s="55"/>
      <c r="B872" s="55"/>
      <c r="C872" s="55"/>
      <c r="D872" s="55"/>
      <c r="E872" s="55"/>
      <c r="F872" s="55"/>
      <c r="G872" s="55"/>
      <c r="H872" s="58"/>
    </row>
    <row r="873" spans="1:8" ht="15.75" customHeight="1">
      <c r="A873" s="55"/>
      <c r="B873" s="55"/>
      <c r="C873" s="55"/>
      <c r="D873" s="55"/>
      <c r="E873" s="55"/>
      <c r="F873" s="55"/>
      <c r="G873" s="55"/>
      <c r="H873" s="58"/>
    </row>
    <row r="874" spans="1:8" ht="15.75" customHeight="1">
      <c r="A874" s="55"/>
      <c r="B874" s="55"/>
      <c r="C874" s="55"/>
      <c r="D874" s="55"/>
      <c r="E874" s="55"/>
      <c r="F874" s="55"/>
      <c r="G874" s="55"/>
      <c r="H874" s="58"/>
    </row>
    <row r="875" spans="1:8" ht="15.75" customHeight="1">
      <c r="A875" s="55"/>
      <c r="B875" s="55"/>
      <c r="C875" s="55"/>
      <c r="D875" s="55"/>
      <c r="E875" s="55"/>
      <c r="F875" s="55"/>
      <c r="G875" s="55"/>
      <c r="H875" s="58"/>
    </row>
    <row r="876" spans="1:8" ht="15.75" customHeight="1">
      <c r="A876" s="55"/>
      <c r="B876" s="55"/>
      <c r="C876" s="55"/>
      <c r="D876" s="55"/>
      <c r="E876" s="55"/>
      <c r="F876" s="55"/>
      <c r="G876" s="55"/>
      <c r="H876" s="58"/>
    </row>
    <row r="877" spans="1:8" ht="15.75" customHeight="1">
      <c r="A877" s="55"/>
      <c r="B877" s="55"/>
      <c r="C877" s="55"/>
      <c r="D877" s="55"/>
      <c r="E877" s="55"/>
      <c r="F877" s="55"/>
      <c r="G877" s="55"/>
      <c r="H877" s="58"/>
    </row>
    <row r="878" spans="1:8" ht="15.75" customHeight="1">
      <c r="A878" s="55"/>
      <c r="B878" s="55"/>
      <c r="C878" s="55"/>
      <c r="D878" s="55"/>
      <c r="E878" s="55"/>
      <c r="F878" s="55"/>
      <c r="G878" s="55"/>
      <c r="H878" s="58"/>
    </row>
    <row r="879" spans="1:8" ht="15.75" customHeight="1">
      <c r="A879" s="55"/>
      <c r="B879" s="55"/>
      <c r="C879" s="55"/>
      <c r="D879" s="55"/>
      <c r="E879" s="55"/>
      <c r="F879" s="55"/>
      <c r="G879" s="55"/>
      <c r="H879" s="58"/>
    </row>
    <row r="880" spans="1:8" ht="15.75" customHeight="1">
      <c r="A880" s="55"/>
      <c r="B880" s="55"/>
      <c r="C880" s="55"/>
      <c r="D880" s="55"/>
      <c r="E880" s="55"/>
      <c r="F880" s="55"/>
      <c r="G880" s="55"/>
      <c r="H880" s="58"/>
    </row>
    <row r="881" spans="1:8" ht="15.75" customHeight="1">
      <c r="A881" s="55"/>
      <c r="B881" s="55"/>
      <c r="C881" s="55"/>
      <c r="D881" s="55"/>
      <c r="E881" s="55"/>
      <c r="F881" s="55"/>
      <c r="G881" s="55"/>
      <c r="H881" s="58"/>
    </row>
    <row r="882" spans="1:8" ht="15.75" customHeight="1">
      <c r="A882" s="55"/>
      <c r="B882" s="55"/>
      <c r="C882" s="55"/>
      <c r="D882" s="55"/>
      <c r="E882" s="55"/>
      <c r="F882" s="55"/>
      <c r="G882" s="55"/>
      <c r="H882" s="58"/>
    </row>
    <row r="883" spans="1:8" ht="15.75" customHeight="1">
      <c r="A883" s="55"/>
      <c r="B883" s="55"/>
      <c r="C883" s="55"/>
      <c r="D883" s="55"/>
      <c r="E883" s="55"/>
      <c r="F883" s="55"/>
      <c r="G883" s="55"/>
      <c r="H883" s="58"/>
    </row>
    <row r="884" spans="1:8" ht="15.75" customHeight="1">
      <c r="A884" s="55"/>
      <c r="B884" s="55"/>
      <c r="C884" s="55"/>
      <c r="D884" s="55"/>
      <c r="E884" s="55"/>
      <c r="F884" s="55"/>
      <c r="G884" s="55"/>
      <c r="H884" s="58"/>
    </row>
    <row r="885" spans="1:8" ht="15.75" customHeight="1">
      <c r="A885" s="55"/>
      <c r="B885" s="55"/>
      <c r="C885" s="55"/>
      <c r="D885" s="55"/>
      <c r="E885" s="55"/>
      <c r="F885" s="55"/>
      <c r="G885" s="55"/>
      <c r="H885" s="58"/>
    </row>
    <row r="886" spans="1:8" ht="15.75" customHeight="1">
      <c r="A886" s="55"/>
      <c r="B886" s="55"/>
      <c r="C886" s="55"/>
      <c r="D886" s="55"/>
      <c r="E886" s="55"/>
      <c r="F886" s="55"/>
      <c r="G886" s="55"/>
      <c r="H886" s="58"/>
    </row>
    <row r="887" spans="1:8" ht="15.75" customHeight="1">
      <c r="A887" s="55"/>
      <c r="B887" s="55"/>
      <c r="C887" s="55"/>
      <c r="D887" s="55"/>
      <c r="E887" s="55"/>
      <c r="F887" s="55"/>
      <c r="G887" s="55"/>
      <c r="H887" s="58"/>
    </row>
    <row r="888" spans="1:8" ht="15.75" customHeight="1">
      <c r="A888" s="55"/>
      <c r="B888" s="55"/>
      <c r="C888" s="55"/>
      <c r="D888" s="55"/>
      <c r="E888" s="55"/>
      <c r="F888" s="55"/>
      <c r="G888" s="55"/>
      <c r="H888" s="58"/>
    </row>
    <row r="889" spans="1:8" ht="15.75" customHeight="1">
      <c r="A889" s="55"/>
      <c r="B889" s="55"/>
      <c r="C889" s="55"/>
      <c r="D889" s="55"/>
      <c r="E889" s="55"/>
      <c r="F889" s="55"/>
      <c r="G889" s="55"/>
      <c r="H889" s="58"/>
    </row>
    <row r="890" spans="1:8" ht="15.75" customHeight="1">
      <c r="A890" s="55"/>
      <c r="B890" s="55"/>
      <c r="C890" s="55"/>
      <c r="D890" s="55"/>
      <c r="E890" s="55"/>
      <c r="F890" s="55"/>
      <c r="G890" s="55"/>
      <c r="H890" s="58"/>
    </row>
    <row r="891" spans="1:8" ht="15.75" customHeight="1">
      <c r="A891" s="55"/>
      <c r="B891" s="55"/>
      <c r="C891" s="55"/>
      <c r="D891" s="55"/>
      <c r="E891" s="55"/>
      <c r="F891" s="55"/>
      <c r="G891" s="55"/>
      <c r="H891" s="58"/>
    </row>
    <row r="892" spans="1:8" ht="15.75" customHeight="1">
      <c r="A892" s="55"/>
      <c r="B892" s="55"/>
      <c r="C892" s="55"/>
      <c r="D892" s="55"/>
      <c r="E892" s="55"/>
      <c r="F892" s="55"/>
      <c r="G892" s="55"/>
      <c r="H892" s="58"/>
    </row>
    <row r="893" spans="1:8" ht="15.75" customHeight="1">
      <c r="A893" s="55"/>
      <c r="B893" s="55"/>
      <c r="C893" s="55"/>
      <c r="D893" s="55"/>
      <c r="E893" s="55"/>
      <c r="F893" s="55"/>
      <c r="G893" s="55"/>
      <c r="H893" s="58"/>
    </row>
    <row r="894" spans="1:8" ht="15.75" customHeight="1">
      <c r="A894" s="55"/>
      <c r="B894" s="55"/>
      <c r="C894" s="55"/>
      <c r="D894" s="55"/>
      <c r="E894" s="55"/>
      <c r="F894" s="55"/>
      <c r="G894" s="55"/>
      <c r="H894" s="58"/>
    </row>
    <row r="895" spans="1:8" ht="15.75" customHeight="1">
      <c r="A895" s="55"/>
      <c r="B895" s="55"/>
      <c r="C895" s="55"/>
      <c r="D895" s="55"/>
      <c r="E895" s="55"/>
      <c r="F895" s="55"/>
      <c r="G895" s="55"/>
      <c r="H895" s="58"/>
    </row>
    <row r="896" spans="1:8" ht="15.75" customHeight="1">
      <c r="A896" s="55"/>
      <c r="B896" s="55"/>
      <c r="C896" s="55"/>
      <c r="D896" s="55"/>
      <c r="E896" s="55"/>
      <c r="F896" s="55"/>
      <c r="G896" s="55"/>
      <c r="H896" s="58"/>
    </row>
    <row r="897" spans="1:8" ht="15.75" customHeight="1">
      <c r="A897" s="55"/>
      <c r="B897" s="55"/>
      <c r="C897" s="55"/>
      <c r="D897" s="55"/>
      <c r="E897" s="55"/>
      <c r="F897" s="55"/>
      <c r="G897" s="55"/>
      <c r="H897" s="58"/>
    </row>
    <row r="898" spans="1:8" ht="15.75" customHeight="1">
      <c r="A898" s="55"/>
      <c r="B898" s="55"/>
      <c r="C898" s="55"/>
      <c r="D898" s="55"/>
      <c r="E898" s="55"/>
      <c r="F898" s="55"/>
      <c r="G898" s="55"/>
      <c r="H898" s="58"/>
    </row>
    <row r="899" spans="1:8" ht="15.75" customHeight="1">
      <c r="A899" s="55"/>
      <c r="B899" s="55"/>
      <c r="C899" s="55"/>
      <c r="D899" s="55"/>
      <c r="E899" s="55"/>
      <c r="F899" s="55"/>
      <c r="G899" s="55"/>
      <c r="H899" s="58"/>
    </row>
    <row r="900" spans="1:8" ht="15.75" customHeight="1">
      <c r="A900" s="55"/>
      <c r="B900" s="55"/>
      <c r="C900" s="55"/>
      <c r="D900" s="55"/>
      <c r="E900" s="55"/>
      <c r="F900" s="55"/>
      <c r="G900" s="55"/>
      <c r="H900" s="58"/>
    </row>
    <row r="901" spans="1:8" ht="15.75" customHeight="1">
      <c r="A901" s="55"/>
      <c r="B901" s="55"/>
      <c r="C901" s="55"/>
      <c r="D901" s="55"/>
      <c r="E901" s="55"/>
      <c r="F901" s="55"/>
      <c r="G901" s="55"/>
      <c r="H901" s="58"/>
    </row>
    <row r="902" spans="1:8" ht="15.75" customHeight="1">
      <c r="A902" s="55"/>
      <c r="B902" s="55"/>
      <c r="C902" s="55"/>
      <c r="D902" s="55"/>
      <c r="E902" s="55"/>
      <c r="F902" s="55"/>
      <c r="G902" s="55"/>
      <c r="H902" s="58"/>
    </row>
    <row r="903" spans="1:8" ht="15.75" customHeight="1">
      <c r="A903" s="55"/>
      <c r="B903" s="55"/>
      <c r="C903" s="55"/>
      <c r="D903" s="55"/>
      <c r="E903" s="55"/>
      <c r="F903" s="55"/>
      <c r="G903" s="55"/>
      <c r="H903" s="58"/>
    </row>
    <row r="904" spans="1:8" ht="15.75" customHeight="1">
      <c r="A904" s="55"/>
      <c r="B904" s="55"/>
      <c r="C904" s="55"/>
      <c r="D904" s="55"/>
      <c r="E904" s="55"/>
      <c r="F904" s="55"/>
      <c r="G904" s="55"/>
      <c r="H904" s="58"/>
    </row>
    <row r="905" spans="1:8" ht="15.75" customHeight="1">
      <c r="A905" s="55"/>
      <c r="B905" s="55"/>
      <c r="C905" s="55"/>
      <c r="D905" s="55"/>
      <c r="E905" s="55"/>
      <c r="F905" s="55"/>
      <c r="G905" s="55"/>
      <c r="H905" s="58"/>
    </row>
    <row r="906" spans="1:8" ht="15.75" customHeight="1">
      <c r="A906" s="55"/>
      <c r="B906" s="55"/>
      <c r="C906" s="55"/>
      <c r="D906" s="55"/>
      <c r="E906" s="55"/>
      <c r="F906" s="55"/>
      <c r="G906" s="55"/>
      <c r="H906" s="58"/>
    </row>
    <row r="907" spans="1:8" ht="15.75" customHeight="1">
      <c r="A907" s="55"/>
      <c r="B907" s="55"/>
      <c r="C907" s="55"/>
      <c r="D907" s="55"/>
      <c r="E907" s="55"/>
      <c r="F907" s="55"/>
      <c r="G907" s="55"/>
      <c r="H907" s="58"/>
    </row>
    <row r="908" spans="1:8" ht="15.75" customHeight="1">
      <c r="A908" s="55"/>
      <c r="B908" s="55"/>
      <c r="C908" s="55"/>
      <c r="D908" s="55"/>
      <c r="E908" s="55"/>
      <c r="F908" s="55"/>
      <c r="G908" s="55"/>
      <c r="H908" s="58"/>
    </row>
    <row r="909" spans="1:8" ht="15.75" customHeight="1">
      <c r="A909" s="55"/>
      <c r="B909" s="55"/>
      <c r="C909" s="55"/>
      <c r="D909" s="55"/>
      <c r="E909" s="55"/>
      <c r="F909" s="55"/>
      <c r="G909" s="55"/>
      <c r="H909" s="58"/>
    </row>
    <row r="910" spans="1:8" ht="15.75" customHeight="1">
      <c r="A910" s="55"/>
      <c r="B910" s="55"/>
      <c r="C910" s="55"/>
      <c r="D910" s="55"/>
      <c r="E910" s="55"/>
      <c r="F910" s="55"/>
      <c r="G910" s="55"/>
      <c r="H910" s="58"/>
    </row>
    <row r="911" spans="1:8" ht="15.75" customHeight="1">
      <c r="A911" s="55"/>
      <c r="B911" s="55"/>
      <c r="C911" s="55"/>
      <c r="D911" s="55"/>
      <c r="E911" s="55"/>
      <c r="F911" s="55"/>
      <c r="G911" s="55"/>
      <c r="H911" s="58"/>
    </row>
    <row r="912" spans="1:8" ht="15.75" customHeight="1">
      <c r="A912" s="55"/>
      <c r="B912" s="55"/>
      <c r="C912" s="55"/>
      <c r="D912" s="55"/>
      <c r="E912" s="55"/>
      <c r="F912" s="55"/>
      <c r="G912" s="55"/>
      <c r="H912" s="58"/>
    </row>
    <row r="913" spans="1:8" ht="15.75" customHeight="1">
      <c r="A913" s="55"/>
      <c r="B913" s="55"/>
      <c r="C913" s="55"/>
      <c r="D913" s="55"/>
      <c r="E913" s="55"/>
      <c r="F913" s="55"/>
      <c r="G913" s="55"/>
      <c r="H913" s="58"/>
    </row>
    <row r="914" spans="1:8" ht="15.75" customHeight="1">
      <c r="A914" s="55"/>
      <c r="B914" s="55"/>
      <c r="C914" s="55"/>
      <c r="D914" s="55"/>
      <c r="E914" s="55"/>
      <c r="F914" s="55"/>
      <c r="G914" s="55"/>
      <c r="H914" s="58"/>
    </row>
    <row r="915" spans="1:8" ht="15.75" customHeight="1">
      <c r="A915" s="55"/>
      <c r="B915" s="55"/>
      <c r="C915" s="55"/>
      <c r="D915" s="55"/>
      <c r="E915" s="55"/>
      <c r="F915" s="55"/>
      <c r="G915" s="55"/>
      <c r="H915" s="58"/>
    </row>
    <row r="916" spans="1:8" ht="15.75" customHeight="1">
      <c r="A916" s="55"/>
      <c r="B916" s="55"/>
      <c r="C916" s="55"/>
      <c r="D916" s="55"/>
      <c r="E916" s="55"/>
      <c r="F916" s="55"/>
      <c r="G916" s="55"/>
      <c r="H916" s="58"/>
    </row>
    <row r="917" spans="1:8" ht="15.75" customHeight="1">
      <c r="A917" s="55"/>
      <c r="B917" s="55"/>
      <c r="C917" s="55"/>
      <c r="D917" s="55"/>
      <c r="E917" s="55"/>
      <c r="F917" s="55"/>
      <c r="G917" s="55"/>
      <c r="H917" s="58"/>
    </row>
    <row r="918" spans="1:8" ht="15.75" customHeight="1">
      <c r="A918" s="55"/>
      <c r="B918" s="55"/>
      <c r="C918" s="55"/>
      <c r="D918" s="55"/>
      <c r="E918" s="55"/>
      <c r="F918" s="55"/>
      <c r="G918" s="55"/>
      <c r="H918" s="58"/>
    </row>
    <row r="919" spans="1:8" ht="15.75" customHeight="1">
      <c r="A919" s="55"/>
      <c r="B919" s="55"/>
      <c r="C919" s="55"/>
      <c r="D919" s="55"/>
      <c r="E919" s="55"/>
      <c r="F919" s="55"/>
      <c r="G919" s="55"/>
      <c r="H919" s="58"/>
    </row>
    <row r="920" spans="1:8" ht="15.75" customHeight="1">
      <c r="A920" s="55"/>
      <c r="B920" s="55"/>
      <c r="C920" s="55"/>
      <c r="D920" s="55"/>
      <c r="E920" s="55"/>
      <c r="F920" s="55"/>
      <c r="G920" s="55"/>
      <c r="H920" s="58"/>
    </row>
    <row r="921" spans="1:8" ht="15.75" customHeight="1">
      <c r="A921" s="55"/>
      <c r="B921" s="55"/>
      <c r="C921" s="55"/>
      <c r="D921" s="55"/>
      <c r="E921" s="55"/>
      <c r="F921" s="55"/>
      <c r="G921" s="55"/>
      <c r="H921" s="58"/>
    </row>
    <row r="922" spans="1:8" ht="15.75" customHeight="1">
      <c r="A922" s="55"/>
      <c r="B922" s="55"/>
      <c r="C922" s="55"/>
      <c r="D922" s="55"/>
      <c r="E922" s="55"/>
      <c r="F922" s="55"/>
      <c r="G922" s="55"/>
      <c r="H922" s="58"/>
    </row>
    <row r="923" spans="1:8" ht="15.75" customHeight="1">
      <c r="A923" s="55"/>
      <c r="B923" s="55"/>
      <c r="C923" s="55"/>
      <c r="D923" s="55"/>
      <c r="E923" s="55"/>
      <c r="F923" s="55"/>
      <c r="G923" s="55"/>
      <c r="H923" s="58"/>
    </row>
    <row r="924" spans="1:8" ht="15.75" customHeight="1">
      <c r="A924" s="55"/>
      <c r="B924" s="55"/>
      <c r="C924" s="55"/>
      <c r="D924" s="55"/>
      <c r="E924" s="55"/>
      <c r="F924" s="55"/>
      <c r="G924" s="55"/>
      <c r="H924" s="58"/>
    </row>
    <row r="925" spans="1:8" ht="15.75" customHeight="1">
      <c r="A925" s="55"/>
      <c r="B925" s="55"/>
      <c r="C925" s="55"/>
      <c r="D925" s="55"/>
      <c r="E925" s="55"/>
      <c r="F925" s="55"/>
      <c r="G925" s="55"/>
      <c r="H925" s="58"/>
    </row>
    <row r="926" spans="1:8" ht="15.75" customHeight="1">
      <c r="A926" s="55"/>
      <c r="B926" s="55"/>
      <c r="C926" s="55"/>
      <c r="D926" s="55"/>
      <c r="E926" s="55"/>
      <c r="F926" s="55"/>
      <c r="G926" s="55"/>
      <c r="H926" s="58"/>
    </row>
    <row r="927" spans="1:8" ht="15.75" customHeight="1">
      <c r="A927" s="55"/>
      <c r="B927" s="55"/>
      <c r="C927" s="55"/>
      <c r="D927" s="55"/>
      <c r="E927" s="55"/>
      <c r="F927" s="55"/>
      <c r="G927" s="55"/>
      <c r="H927" s="58"/>
    </row>
    <row r="928" spans="1:8" ht="15.75" customHeight="1">
      <c r="A928" s="55"/>
      <c r="B928" s="55"/>
      <c r="C928" s="55"/>
      <c r="D928" s="55"/>
      <c r="E928" s="55"/>
      <c r="F928" s="55"/>
      <c r="G928" s="55"/>
      <c r="H928" s="58"/>
    </row>
    <row r="929" spans="1:8" ht="15.75" customHeight="1">
      <c r="A929" s="55"/>
      <c r="B929" s="55"/>
      <c r="C929" s="55"/>
      <c r="D929" s="55"/>
      <c r="E929" s="55"/>
      <c r="F929" s="55"/>
      <c r="G929" s="55"/>
      <c r="H929" s="58"/>
    </row>
    <row r="930" spans="1:8" ht="15.75" customHeight="1">
      <c r="A930" s="55"/>
      <c r="B930" s="55"/>
      <c r="C930" s="55"/>
      <c r="D930" s="55"/>
      <c r="E930" s="55"/>
      <c r="F930" s="55"/>
      <c r="G930" s="55"/>
      <c r="H930" s="58"/>
    </row>
    <row r="931" spans="1:8" ht="15.75" customHeight="1">
      <c r="A931" s="55"/>
      <c r="B931" s="55"/>
      <c r="C931" s="55"/>
      <c r="D931" s="55"/>
      <c r="E931" s="55"/>
      <c r="F931" s="55"/>
      <c r="G931" s="55"/>
      <c r="H931" s="58"/>
    </row>
    <row r="932" spans="1:8" ht="15.75" customHeight="1">
      <c r="A932" s="55"/>
      <c r="B932" s="55"/>
      <c r="C932" s="55"/>
      <c r="D932" s="55"/>
      <c r="E932" s="55"/>
      <c r="F932" s="55"/>
      <c r="G932" s="55"/>
      <c r="H932" s="58"/>
    </row>
    <row r="933" spans="1:8" ht="15.75" customHeight="1">
      <c r="A933" s="55"/>
      <c r="B933" s="55"/>
      <c r="C933" s="55"/>
      <c r="D933" s="55"/>
      <c r="E933" s="55"/>
      <c r="F933" s="55"/>
      <c r="G933" s="55"/>
      <c r="H933" s="58"/>
    </row>
    <row r="934" spans="1:8" ht="15.75" customHeight="1">
      <c r="A934" s="55"/>
      <c r="B934" s="55"/>
      <c r="C934" s="55"/>
      <c r="D934" s="55"/>
      <c r="E934" s="55"/>
      <c r="F934" s="55"/>
      <c r="G934" s="55"/>
      <c r="H934" s="58"/>
    </row>
    <row r="935" spans="1:8" ht="15.75" customHeight="1">
      <c r="A935" s="55"/>
      <c r="B935" s="55"/>
      <c r="C935" s="55"/>
      <c r="D935" s="55"/>
      <c r="E935" s="55"/>
      <c r="F935" s="55"/>
      <c r="G935" s="55"/>
      <c r="H935" s="58"/>
    </row>
    <row r="936" spans="1:8" ht="15.75" customHeight="1">
      <c r="A936" s="55"/>
      <c r="B936" s="55"/>
      <c r="C936" s="55"/>
      <c r="D936" s="55"/>
      <c r="E936" s="55"/>
      <c r="F936" s="55"/>
      <c r="G936" s="55"/>
      <c r="H936" s="58"/>
    </row>
    <row r="937" spans="1:8" ht="15.75" customHeight="1">
      <c r="A937" s="55"/>
      <c r="B937" s="55"/>
      <c r="C937" s="55"/>
      <c r="D937" s="55"/>
      <c r="E937" s="55"/>
      <c r="F937" s="55"/>
      <c r="G937" s="55"/>
      <c r="H937" s="58"/>
    </row>
    <row r="938" spans="1:8" ht="15.75" customHeight="1">
      <c r="A938" s="55"/>
      <c r="B938" s="55"/>
      <c r="C938" s="55"/>
      <c r="D938" s="55"/>
      <c r="E938" s="55"/>
      <c r="F938" s="55"/>
      <c r="G938" s="55"/>
      <c r="H938" s="58"/>
    </row>
    <row r="939" spans="1:8" ht="15.75" customHeight="1">
      <c r="A939" s="55"/>
      <c r="B939" s="55"/>
      <c r="C939" s="55"/>
      <c r="D939" s="55"/>
      <c r="E939" s="55"/>
      <c r="F939" s="55"/>
      <c r="G939" s="55"/>
      <c r="H939" s="58"/>
    </row>
    <row r="940" spans="1:8" ht="15.75" customHeight="1">
      <c r="A940" s="55"/>
      <c r="B940" s="55"/>
      <c r="C940" s="55"/>
      <c r="D940" s="55"/>
      <c r="E940" s="55"/>
      <c r="F940" s="55"/>
      <c r="G940" s="55"/>
      <c r="H940" s="58"/>
    </row>
    <row r="941" spans="1:8" ht="15.75" customHeight="1">
      <c r="A941" s="55"/>
      <c r="B941" s="55"/>
      <c r="C941" s="55"/>
      <c r="D941" s="55"/>
      <c r="E941" s="55"/>
      <c r="F941" s="55"/>
      <c r="G941" s="55"/>
      <c r="H941" s="58"/>
    </row>
    <row r="942" spans="1:8" ht="15.75" customHeight="1">
      <c r="A942" s="55"/>
      <c r="B942" s="55"/>
      <c r="C942" s="55"/>
      <c r="D942" s="55"/>
      <c r="E942" s="55"/>
      <c r="F942" s="55"/>
      <c r="G942" s="55"/>
      <c r="H942" s="58"/>
    </row>
    <row r="943" spans="1:8" ht="15.75" customHeight="1">
      <c r="A943" s="55"/>
      <c r="B943" s="55"/>
      <c r="C943" s="55"/>
      <c r="D943" s="55"/>
      <c r="E943" s="55"/>
      <c r="F943" s="55"/>
      <c r="G943" s="55"/>
      <c r="H943" s="58"/>
    </row>
    <row r="944" spans="1:8" ht="15.75" customHeight="1">
      <c r="A944" s="55"/>
      <c r="B944" s="55"/>
      <c r="C944" s="55"/>
      <c r="D944" s="55"/>
      <c r="E944" s="55"/>
      <c r="F944" s="55"/>
      <c r="G944" s="55"/>
      <c r="H944" s="58"/>
    </row>
    <row r="945" spans="1:8" ht="15.75" customHeight="1">
      <c r="A945" s="55"/>
      <c r="B945" s="55"/>
      <c r="C945" s="55"/>
      <c r="D945" s="55"/>
      <c r="E945" s="55"/>
      <c r="F945" s="55"/>
      <c r="G945" s="55"/>
      <c r="H945" s="58"/>
    </row>
    <row r="946" spans="1:8" ht="15.75" customHeight="1">
      <c r="A946" s="55"/>
      <c r="B946" s="55"/>
      <c r="C946" s="55"/>
      <c r="D946" s="55"/>
      <c r="E946" s="55"/>
      <c r="F946" s="55"/>
      <c r="G946" s="55"/>
      <c r="H946" s="58"/>
    </row>
    <row r="947" spans="1:8" ht="15.75" customHeight="1">
      <c r="A947" s="55"/>
      <c r="B947" s="55"/>
      <c r="C947" s="55"/>
      <c r="D947" s="55"/>
      <c r="E947" s="55"/>
      <c r="F947" s="55"/>
      <c r="G947" s="55"/>
      <c r="H947" s="58"/>
    </row>
    <row r="948" spans="1:8" ht="15.75" customHeight="1">
      <c r="A948" s="55"/>
      <c r="B948" s="55"/>
      <c r="C948" s="55"/>
      <c r="D948" s="55"/>
      <c r="E948" s="55"/>
      <c r="F948" s="55"/>
      <c r="G948" s="55"/>
      <c r="H948" s="58"/>
    </row>
    <row r="949" spans="1:8" ht="15.75" customHeight="1">
      <c r="A949" s="55"/>
      <c r="B949" s="55"/>
      <c r="C949" s="55"/>
      <c r="D949" s="55"/>
      <c r="E949" s="55"/>
      <c r="F949" s="55"/>
      <c r="G949" s="55"/>
      <c r="H949" s="58"/>
    </row>
    <row r="950" spans="1:8" ht="15.75" customHeight="1">
      <c r="A950" s="55"/>
      <c r="B950" s="55"/>
      <c r="C950" s="55"/>
      <c r="D950" s="55"/>
      <c r="E950" s="55"/>
      <c r="F950" s="55"/>
      <c r="G950" s="55"/>
      <c r="H950" s="58"/>
    </row>
    <row r="951" spans="1:8" ht="15.75" customHeight="1">
      <c r="A951" s="55"/>
      <c r="B951" s="55"/>
      <c r="C951" s="55"/>
      <c r="D951" s="55"/>
      <c r="E951" s="55"/>
      <c r="F951" s="55"/>
      <c r="G951" s="55"/>
      <c r="H951" s="58"/>
    </row>
    <row r="952" spans="1:8" ht="15.75" customHeight="1">
      <c r="A952" s="55"/>
      <c r="B952" s="55"/>
      <c r="C952" s="55"/>
      <c r="D952" s="55"/>
      <c r="E952" s="55"/>
      <c r="F952" s="55"/>
      <c r="G952" s="55"/>
      <c r="H952" s="58"/>
    </row>
    <row r="953" spans="1:8" ht="15.75" customHeight="1">
      <c r="A953" s="55"/>
      <c r="B953" s="55"/>
      <c r="C953" s="55"/>
      <c r="D953" s="55"/>
      <c r="E953" s="55"/>
      <c r="F953" s="55"/>
      <c r="G953" s="55"/>
      <c r="H953" s="58"/>
    </row>
    <row r="954" spans="1:8" ht="15.75" customHeight="1">
      <c r="A954" s="55"/>
      <c r="B954" s="55"/>
      <c r="C954" s="55"/>
      <c r="D954" s="55"/>
      <c r="E954" s="55"/>
      <c r="F954" s="55"/>
      <c r="G954" s="55"/>
      <c r="H954" s="58"/>
    </row>
    <row r="955" spans="1:8" ht="15.75" customHeight="1">
      <c r="A955" s="55"/>
      <c r="B955" s="55"/>
      <c r="C955" s="55"/>
      <c r="D955" s="55"/>
      <c r="E955" s="55"/>
      <c r="F955" s="55"/>
      <c r="G955" s="55"/>
      <c r="H955" s="58"/>
    </row>
    <row r="956" spans="1:8" ht="15.75" customHeight="1">
      <c r="A956" s="55"/>
      <c r="B956" s="55"/>
      <c r="C956" s="55"/>
      <c r="D956" s="55"/>
      <c r="E956" s="55"/>
      <c r="F956" s="55"/>
      <c r="G956" s="55"/>
      <c r="H956" s="58"/>
    </row>
    <row r="957" spans="1:8" ht="15.75" customHeight="1">
      <c r="A957" s="55"/>
      <c r="B957" s="55"/>
      <c r="C957" s="55"/>
      <c r="D957" s="55"/>
      <c r="E957" s="55"/>
      <c r="F957" s="55"/>
      <c r="G957" s="55"/>
      <c r="H957" s="58"/>
    </row>
    <row r="958" spans="1:8" ht="15.75" customHeight="1">
      <c r="A958" s="55"/>
      <c r="B958" s="55"/>
      <c r="C958" s="55"/>
      <c r="D958" s="55"/>
      <c r="E958" s="55"/>
      <c r="F958" s="55"/>
      <c r="G958" s="55"/>
      <c r="H958" s="58"/>
    </row>
    <row r="959" spans="1:8" ht="15.75" customHeight="1">
      <c r="A959" s="55"/>
      <c r="B959" s="55"/>
      <c r="C959" s="55"/>
      <c r="D959" s="55"/>
      <c r="E959" s="55"/>
      <c r="F959" s="55"/>
      <c r="G959" s="55"/>
      <c r="H959" s="58"/>
    </row>
    <row r="960" spans="1:8" ht="15.75" customHeight="1">
      <c r="A960" s="55"/>
      <c r="B960" s="55"/>
      <c r="C960" s="55"/>
      <c r="D960" s="55"/>
      <c r="E960" s="55"/>
      <c r="F960" s="55"/>
      <c r="G960" s="55"/>
      <c r="H960" s="58"/>
    </row>
    <row r="961" spans="1:8" ht="15.75" customHeight="1">
      <c r="A961" s="55"/>
      <c r="B961" s="55"/>
      <c r="C961" s="55"/>
      <c r="D961" s="55"/>
      <c r="E961" s="55"/>
      <c r="F961" s="55"/>
      <c r="G961" s="55"/>
      <c r="H961" s="58"/>
    </row>
    <row r="962" spans="1:8" ht="15.75" customHeight="1">
      <c r="A962" s="55"/>
      <c r="B962" s="55"/>
      <c r="C962" s="55"/>
      <c r="D962" s="55"/>
      <c r="E962" s="55"/>
      <c r="F962" s="55"/>
      <c r="G962" s="55"/>
      <c r="H962" s="58"/>
    </row>
    <row r="963" spans="1:8" ht="15.75" customHeight="1">
      <c r="A963" s="55"/>
      <c r="B963" s="55"/>
      <c r="C963" s="55"/>
      <c r="D963" s="55"/>
      <c r="E963" s="55"/>
      <c r="F963" s="55"/>
      <c r="G963" s="55"/>
      <c r="H963" s="58"/>
    </row>
    <row r="964" spans="1:8" ht="15.75" customHeight="1">
      <c r="A964" s="55"/>
      <c r="B964" s="55"/>
      <c r="C964" s="55"/>
      <c r="D964" s="55"/>
      <c r="E964" s="55"/>
      <c r="F964" s="55"/>
      <c r="G964" s="55"/>
      <c r="H964" s="58"/>
    </row>
    <row r="965" spans="1:8" ht="15.75" customHeight="1">
      <c r="A965" s="55"/>
      <c r="B965" s="55"/>
      <c r="C965" s="55"/>
      <c r="D965" s="55"/>
      <c r="E965" s="55"/>
      <c r="F965" s="55"/>
      <c r="G965" s="55"/>
      <c r="H965" s="58"/>
    </row>
    <row r="966" spans="1:8" ht="15.75" customHeight="1">
      <c r="A966" s="55"/>
      <c r="B966" s="55"/>
      <c r="C966" s="55"/>
      <c r="D966" s="55"/>
      <c r="E966" s="55"/>
      <c r="F966" s="55"/>
      <c r="G966" s="55"/>
      <c r="H966" s="58"/>
    </row>
    <row r="967" spans="1:8" ht="15.75" customHeight="1">
      <c r="A967" s="55"/>
      <c r="B967" s="55"/>
      <c r="C967" s="55"/>
      <c r="D967" s="55"/>
      <c r="E967" s="55"/>
      <c r="F967" s="55"/>
      <c r="G967" s="55"/>
      <c r="H967" s="58"/>
    </row>
    <row r="968" spans="1:8" ht="15.75" customHeight="1">
      <c r="A968" s="55"/>
      <c r="B968" s="55"/>
      <c r="C968" s="55"/>
      <c r="D968" s="55"/>
      <c r="E968" s="55"/>
      <c r="F968" s="55"/>
      <c r="G968" s="55"/>
      <c r="H968" s="58"/>
    </row>
    <row r="969" spans="1:8" ht="15.75" customHeight="1">
      <c r="A969" s="55"/>
      <c r="B969" s="55"/>
      <c r="C969" s="55"/>
      <c r="D969" s="55"/>
      <c r="E969" s="55"/>
      <c r="F969" s="55"/>
      <c r="G969" s="55"/>
      <c r="H969" s="58"/>
    </row>
    <row r="970" spans="1:8" ht="15.75" customHeight="1">
      <c r="A970" s="55"/>
      <c r="B970" s="55"/>
      <c r="C970" s="55"/>
      <c r="D970" s="55"/>
      <c r="E970" s="55"/>
      <c r="F970" s="55"/>
      <c r="G970" s="55"/>
      <c r="H970" s="58"/>
    </row>
    <row r="971" spans="1:8" ht="15.75" customHeight="1">
      <c r="A971" s="55"/>
      <c r="B971" s="55"/>
      <c r="C971" s="55"/>
      <c r="D971" s="55"/>
      <c r="E971" s="55"/>
      <c r="F971" s="55"/>
      <c r="G971" s="55"/>
      <c r="H971" s="58"/>
    </row>
    <row r="972" spans="1:8" ht="15.75" customHeight="1">
      <c r="A972" s="55"/>
      <c r="B972" s="55"/>
      <c r="C972" s="55"/>
      <c r="D972" s="55"/>
      <c r="E972" s="55"/>
      <c r="F972" s="55"/>
      <c r="G972" s="55"/>
      <c r="H972" s="58"/>
    </row>
    <row r="973" spans="1:8" ht="15.75" customHeight="1">
      <c r="A973" s="55"/>
      <c r="B973" s="55"/>
      <c r="C973" s="55"/>
      <c r="D973" s="55"/>
      <c r="E973" s="55"/>
      <c r="F973" s="55"/>
      <c r="G973" s="55"/>
      <c r="H973" s="58"/>
    </row>
    <row r="974" spans="1:8" ht="15.75" customHeight="1">
      <c r="A974" s="55"/>
      <c r="B974" s="55"/>
      <c r="C974" s="55"/>
      <c r="D974" s="55"/>
      <c r="E974" s="55"/>
      <c r="F974" s="55"/>
      <c r="G974" s="55"/>
      <c r="H974" s="58"/>
    </row>
    <row r="975" spans="1:8" ht="15.75" customHeight="1">
      <c r="A975" s="55"/>
      <c r="B975" s="55"/>
      <c r="C975" s="55"/>
      <c r="D975" s="55"/>
      <c r="E975" s="55"/>
      <c r="F975" s="55"/>
      <c r="G975" s="55"/>
      <c r="H975" s="58"/>
    </row>
    <row r="976" spans="1:8" ht="15.75" customHeight="1">
      <c r="A976" s="55"/>
      <c r="B976" s="55"/>
      <c r="C976" s="55"/>
      <c r="D976" s="55"/>
      <c r="E976" s="55"/>
      <c r="F976" s="55"/>
      <c r="G976" s="55"/>
      <c r="H976" s="58"/>
    </row>
    <row r="977" spans="1:8" ht="15.75" customHeight="1">
      <c r="A977" s="55"/>
      <c r="B977" s="55"/>
      <c r="C977" s="55"/>
      <c r="D977" s="55"/>
      <c r="E977" s="55"/>
      <c r="F977" s="55"/>
      <c r="G977" s="55"/>
      <c r="H977" s="58"/>
    </row>
    <row r="978" spans="1:8" ht="15.75" customHeight="1">
      <c r="A978" s="55"/>
      <c r="B978" s="55"/>
      <c r="C978" s="55"/>
      <c r="D978" s="55"/>
      <c r="E978" s="55"/>
      <c r="F978" s="55"/>
      <c r="G978" s="55"/>
      <c r="H978" s="58"/>
    </row>
    <row r="979" spans="1:8" ht="15.75" customHeight="1">
      <c r="A979" s="55"/>
      <c r="B979" s="55"/>
      <c r="C979" s="55"/>
      <c r="D979" s="55"/>
      <c r="E979" s="55"/>
      <c r="F979" s="55"/>
      <c r="G979" s="55"/>
      <c r="H979" s="58"/>
    </row>
    <row r="980" spans="1:8" ht="15.75" customHeight="1">
      <c r="A980" s="55"/>
      <c r="B980" s="55"/>
      <c r="C980" s="55"/>
      <c r="D980" s="55"/>
      <c r="E980" s="55"/>
      <c r="F980" s="55"/>
      <c r="G980" s="55"/>
      <c r="H980" s="58"/>
    </row>
    <row r="981" spans="1:8" ht="15.75" customHeight="1">
      <c r="A981" s="55"/>
      <c r="B981" s="55"/>
      <c r="C981" s="55"/>
      <c r="D981" s="55"/>
      <c r="E981" s="55"/>
      <c r="F981" s="55"/>
      <c r="G981" s="55"/>
      <c r="H981" s="58"/>
    </row>
    <row r="982" spans="1:8" ht="15.75" customHeight="1">
      <c r="A982" s="55"/>
      <c r="B982" s="55"/>
      <c r="C982" s="55"/>
      <c r="D982" s="55"/>
      <c r="E982" s="55"/>
      <c r="F982" s="55"/>
      <c r="G982" s="55"/>
      <c r="H982" s="58"/>
    </row>
    <row r="983" spans="1:8" ht="15.75" customHeight="1">
      <c r="A983" s="55"/>
      <c r="B983" s="55"/>
      <c r="C983" s="55"/>
      <c r="D983" s="55"/>
      <c r="E983" s="55"/>
      <c r="F983" s="55"/>
      <c r="G983" s="55"/>
      <c r="H983" s="58"/>
    </row>
    <row r="984" spans="1:8" ht="15.75" customHeight="1">
      <c r="A984" s="55"/>
      <c r="B984" s="55"/>
      <c r="C984" s="55"/>
      <c r="D984" s="55"/>
      <c r="E984" s="55"/>
      <c r="F984" s="55"/>
      <c r="G984" s="55"/>
      <c r="H984" s="58"/>
    </row>
    <row r="985" spans="1:8" ht="15.75" customHeight="1">
      <c r="A985" s="55"/>
      <c r="B985" s="55"/>
      <c r="C985" s="55"/>
      <c r="D985" s="55"/>
      <c r="E985" s="55"/>
      <c r="F985" s="55"/>
      <c r="G985" s="55"/>
      <c r="H985" s="58"/>
    </row>
    <row r="986" spans="1:8" ht="15.75" customHeight="1">
      <c r="A986" s="55"/>
      <c r="B986" s="55"/>
      <c r="C986" s="55"/>
      <c r="D986" s="55"/>
      <c r="E986" s="55"/>
      <c r="F986" s="55"/>
      <c r="G986" s="55"/>
      <c r="H986" s="58"/>
    </row>
    <row r="987" spans="1:8" ht="15.75" customHeight="1">
      <c r="A987" s="55"/>
      <c r="B987" s="55"/>
      <c r="C987" s="55"/>
      <c r="D987" s="55"/>
      <c r="E987" s="55"/>
      <c r="F987" s="55"/>
      <c r="G987" s="55"/>
      <c r="H987" s="58"/>
    </row>
    <row r="988" spans="1:8" ht="15.75" customHeight="1">
      <c r="A988" s="55"/>
      <c r="B988" s="55"/>
      <c r="C988" s="55"/>
      <c r="D988" s="55"/>
      <c r="E988" s="55"/>
      <c r="F988" s="55"/>
      <c r="G988" s="55"/>
      <c r="H988" s="58"/>
    </row>
    <row r="989" spans="1:8" ht="15.75" customHeight="1">
      <c r="A989" s="55"/>
      <c r="B989" s="55"/>
      <c r="C989" s="55"/>
      <c r="D989" s="55"/>
      <c r="E989" s="55"/>
      <c r="F989" s="55"/>
      <c r="G989" s="55"/>
      <c r="H989" s="58"/>
    </row>
    <row r="990" spans="1:8" ht="15.75" customHeight="1">
      <c r="A990" s="55"/>
      <c r="B990" s="55"/>
      <c r="C990" s="55"/>
      <c r="D990" s="55"/>
      <c r="E990" s="55"/>
      <c r="F990" s="55"/>
      <c r="G990" s="55"/>
      <c r="H990" s="58"/>
    </row>
    <row r="991" spans="1:8" ht="15.75" customHeight="1">
      <c r="A991" s="55"/>
      <c r="B991" s="55"/>
      <c r="C991" s="55"/>
      <c r="D991" s="55"/>
      <c r="E991" s="55"/>
      <c r="F991" s="55"/>
      <c r="G991" s="55"/>
      <c r="H991" s="58"/>
    </row>
    <row r="992" spans="1:8" ht="15.75" customHeight="1">
      <c r="A992" s="55"/>
      <c r="B992" s="55"/>
      <c r="C992" s="55"/>
      <c r="D992" s="55"/>
      <c r="E992" s="55"/>
      <c r="F992" s="55"/>
      <c r="G992" s="55"/>
      <c r="H992" s="58"/>
    </row>
    <row r="993" spans="1:8" ht="15.75" customHeight="1">
      <c r="A993" s="55"/>
      <c r="B993" s="55"/>
      <c r="C993" s="55"/>
      <c r="D993" s="55"/>
      <c r="E993" s="55"/>
      <c r="F993" s="55"/>
      <c r="G993" s="55"/>
      <c r="H993" s="58"/>
    </row>
    <row r="994" spans="1:8" ht="15.75" customHeight="1">
      <c r="A994" s="55"/>
      <c r="B994" s="55"/>
      <c r="C994" s="55"/>
      <c r="D994" s="55"/>
      <c r="E994" s="55"/>
      <c r="F994" s="55"/>
      <c r="G994" s="55"/>
      <c r="H994" s="58"/>
    </row>
    <row r="995" spans="1:8" ht="15.75" customHeight="1">
      <c r="A995" s="55"/>
      <c r="B995" s="55"/>
      <c r="C995" s="55"/>
      <c r="D995" s="55"/>
      <c r="E995" s="55"/>
      <c r="F995" s="55"/>
      <c r="G995" s="55"/>
      <c r="H995" s="58"/>
    </row>
    <row r="996" spans="1:8" ht="15.75" customHeight="1">
      <c r="A996" s="55"/>
      <c r="B996" s="55"/>
      <c r="C996" s="55"/>
      <c r="D996" s="55"/>
      <c r="E996" s="55"/>
      <c r="F996" s="55"/>
      <c r="G996" s="55"/>
      <c r="H996" s="58"/>
    </row>
    <row r="997" spans="1:8" ht="15.75" customHeight="1">
      <c r="A997" s="55"/>
      <c r="B997" s="55"/>
      <c r="C997" s="55"/>
      <c r="D997" s="55"/>
      <c r="E997" s="55"/>
      <c r="F997" s="55"/>
      <c r="G997" s="55"/>
      <c r="H997" s="58"/>
    </row>
    <row r="998" spans="1:8" ht="15.75" customHeight="1">
      <c r="A998" s="55"/>
      <c r="B998" s="55"/>
      <c r="C998" s="55"/>
      <c r="D998" s="55"/>
      <c r="E998" s="55"/>
      <c r="F998" s="55"/>
      <c r="G998" s="55"/>
      <c r="H998" s="58"/>
    </row>
    <row r="999" spans="1:8" ht="15.75" customHeight="1">
      <c r="A999" s="55"/>
      <c r="B999" s="55"/>
      <c r="C999" s="55"/>
      <c r="D999" s="55"/>
      <c r="E999" s="55"/>
      <c r="F999" s="55"/>
      <c r="G999" s="55"/>
      <c r="H999" s="58"/>
    </row>
    <row r="1000" spans="1:8" ht="15.75" customHeight="1">
      <c r="A1000" s="55"/>
      <c r="B1000" s="55"/>
      <c r="C1000" s="55"/>
      <c r="D1000" s="55"/>
      <c r="E1000" s="55"/>
      <c r="F1000" s="55"/>
      <c r="G1000" s="55"/>
      <c r="H1000" s="58"/>
    </row>
    <row r="1001" spans="1:8" ht="15.75" customHeight="1">
      <c r="A1001" s="55"/>
      <c r="B1001" s="55"/>
      <c r="C1001" s="55"/>
      <c r="D1001" s="55"/>
      <c r="E1001" s="55"/>
      <c r="F1001" s="55"/>
      <c r="G1001" s="55"/>
      <c r="H1001" s="58"/>
    </row>
    <row r="1002" spans="1:8" ht="15.75" customHeight="1">
      <c r="A1002" s="55"/>
      <c r="B1002" s="55"/>
      <c r="C1002" s="55"/>
      <c r="D1002" s="55"/>
      <c r="E1002" s="55"/>
      <c r="F1002" s="55"/>
      <c r="G1002" s="55"/>
      <c r="H1002" s="58"/>
    </row>
    <row r="1003" spans="1:8" ht="15.75" customHeight="1">
      <c r="A1003" s="55"/>
      <c r="B1003" s="55"/>
      <c r="C1003" s="55"/>
      <c r="D1003" s="55"/>
      <c r="E1003" s="55"/>
      <c r="F1003" s="55"/>
      <c r="G1003" s="55"/>
      <c r="H1003" s="58"/>
    </row>
  </sheetData>
  <mergeCells count="2">
    <mergeCell ref="C2:G2"/>
    <mergeCell ref="C3:F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1019"/>
  <sheetViews>
    <sheetView topLeftCell="A70" zoomScale="85" zoomScaleNormal="85" zoomScalePageLayoutView="85" workbookViewId="0">
      <selection activeCell="H13" sqref="H13"/>
    </sheetView>
  </sheetViews>
  <sheetFormatPr defaultColWidth="14.42578125" defaultRowHeight="15" customHeight="1"/>
  <cols>
    <col min="1" max="1" width="10.7109375" style="118" customWidth="1"/>
    <col min="2" max="2" width="41.42578125" bestFit="1" customWidth="1"/>
    <col min="3" max="3" width="16.28515625" customWidth="1"/>
    <col min="4" max="4" width="20.42578125" style="1" customWidth="1"/>
    <col min="5" max="5" width="16.28515625" style="1" customWidth="1"/>
    <col min="6" max="6" width="21.7109375" customWidth="1"/>
    <col min="7" max="7" width="20" customWidth="1"/>
    <col min="8" max="8" width="24" style="1" customWidth="1"/>
    <col min="9" max="9" width="21" bestFit="1" customWidth="1"/>
    <col min="10" max="10" width="21.42578125" customWidth="1"/>
    <col min="11" max="11" width="21.42578125" style="1" customWidth="1"/>
    <col min="12" max="12" width="23.7109375" customWidth="1"/>
    <col min="13" max="13" width="18.42578125" bestFit="1" customWidth="1"/>
    <col min="14" max="14" width="19" bestFit="1" customWidth="1"/>
    <col min="15" max="15" width="18.42578125" bestFit="1" customWidth="1"/>
    <col min="16" max="16" width="17.7109375" bestFit="1" customWidth="1"/>
    <col min="17" max="17" width="18.42578125" bestFit="1" customWidth="1"/>
    <col min="18" max="18" width="17.7109375" bestFit="1" customWidth="1"/>
    <col min="19" max="19" width="18.42578125" bestFit="1" customWidth="1"/>
    <col min="20" max="20" width="17.7109375" bestFit="1" customWidth="1"/>
    <col min="21" max="21" width="17.7109375" style="118" bestFit="1" customWidth="1"/>
    <col min="22" max="129" width="14.42578125" style="118"/>
  </cols>
  <sheetData>
    <row r="1" spans="2:129" ht="81" customHeight="1" thickBot="1">
      <c r="B1" s="59"/>
      <c r="C1" s="59"/>
      <c r="D1" s="59"/>
      <c r="E1" s="59"/>
      <c r="F1" s="59"/>
      <c r="G1" s="59"/>
      <c r="H1" s="309"/>
      <c r="I1" s="309"/>
      <c r="J1" s="59"/>
      <c r="K1" s="59"/>
      <c r="L1" s="69"/>
      <c r="M1" s="69"/>
      <c r="N1" s="69"/>
      <c r="O1" s="69"/>
      <c r="P1" s="118"/>
      <c r="Q1" s="118"/>
      <c r="R1" s="118"/>
      <c r="S1" s="118"/>
      <c r="T1" s="118"/>
      <c r="DU1"/>
      <c r="DV1"/>
      <c r="DW1"/>
      <c r="DX1"/>
      <c r="DY1"/>
    </row>
    <row r="2" spans="2:129" ht="30" customHeight="1" thickTop="1" thickBot="1">
      <c r="B2" s="830" t="s">
        <v>137</v>
      </c>
      <c r="C2" s="738"/>
      <c r="D2" s="738"/>
      <c r="E2" s="738"/>
      <c r="F2" s="738"/>
      <c r="G2" s="831"/>
      <c r="H2" s="118"/>
      <c r="I2" s="118"/>
      <c r="J2" s="66"/>
      <c r="K2" s="59"/>
      <c r="L2" s="69"/>
      <c r="M2" s="69"/>
      <c r="N2" s="69"/>
      <c r="O2" s="69"/>
      <c r="P2" s="118"/>
      <c r="Q2" s="118"/>
      <c r="R2" s="118"/>
      <c r="S2" s="118"/>
      <c r="T2" s="118"/>
      <c r="DU2"/>
      <c r="DV2"/>
      <c r="DW2"/>
      <c r="DX2"/>
      <c r="DY2"/>
    </row>
    <row r="3" spans="2:129" ht="30" customHeight="1" thickTop="1">
      <c r="B3" s="434"/>
      <c r="C3" s="838" t="s">
        <v>294</v>
      </c>
      <c r="D3" s="837"/>
      <c r="E3" s="838" t="s">
        <v>295</v>
      </c>
      <c r="F3" s="836"/>
      <c r="G3" s="472"/>
      <c r="H3" s="118"/>
      <c r="I3" s="118"/>
      <c r="J3" s="68"/>
      <c r="K3" s="68"/>
      <c r="L3" s="69"/>
      <c r="M3" s="69"/>
      <c r="N3" s="69"/>
      <c r="O3" s="69"/>
      <c r="P3" s="118"/>
      <c r="Q3" s="118"/>
      <c r="R3" s="118"/>
      <c r="S3" s="118"/>
      <c r="T3" s="118"/>
      <c r="DU3"/>
      <c r="DV3"/>
      <c r="DW3"/>
      <c r="DX3"/>
      <c r="DY3"/>
    </row>
    <row r="4" spans="2:129" ht="30" customHeight="1">
      <c r="B4" s="429" t="s">
        <v>127</v>
      </c>
      <c r="C4" s="429" t="s">
        <v>122</v>
      </c>
      <c r="D4" s="429" t="s">
        <v>124</v>
      </c>
      <c r="E4" s="429" t="s">
        <v>122</v>
      </c>
      <c r="F4" s="429" t="s">
        <v>124</v>
      </c>
      <c r="G4" s="429" t="s">
        <v>118</v>
      </c>
      <c r="H4" s="69"/>
      <c r="I4" s="69"/>
      <c r="J4" s="69"/>
      <c r="K4" s="69"/>
      <c r="L4" s="118"/>
      <c r="M4" s="118"/>
      <c r="N4" s="118"/>
      <c r="O4" s="118"/>
      <c r="P4" s="118"/>
      <c r="Q4" s="118"/>
      <c r="R4" s="118"/>
      <c r="S4" s="118"/>
      <c r="T4" s="118"/>
      <c r="DQ4"/>
      <c r="DR4"/>
      <c r="DS4"/>
      <c r="DT4"/>
      <c r="DU4"/>
      <c r="DV4"/>
      <c r="DW4"/>
      <c r="DX4"/>
      <c r="DY4"/>
    </row>
    <row r="5" spans="2:129" ht="15" customHeight="1">
      <c r="B5" s="306">
        <f>P.C.!C8</f>
        <v>2018</v>
      </c>
      <c r="C5" s="321">
        <f>'2'!D6</f>
        <v>1868.5</v>
      </c>
      <c r="D5" s="323">
        <f>L64</f>
        <v>5582230</v>
      </c>
      <c r="E5" s="317">
        <f>P.C.!C24</f>
        <v>144.72</v>
      </c>
      <c r="F5" s="311">
        <f t="shared" ref="F5:F22" si="0">E5*$B$87</f>
        <v>401764.71651056997</v>
      </c>
      <c r="G5" s="326">
        <f t="shared" ref="G5:G22" si="1">D5+F5</f>
        <v>5983994.7165105697</v>
      </c>
      <c r="H5" s="69"/>
      <c r="I5" s="69"/>
      <c r="J5" s="69"/>
      <c r="K5" s="69"/>
      <c r="L5" s="118"/>
      <c r="M5" s="118"/>
      <c r="N5" s="118"/>
      <c r="O5" s="118"/>
      <c r="P5" s="118"/>
      <c r="Q5" s="118"/>
      <c r="R5" s="118"/>
      <c r="S5" s="118"/>
      <c r="T5" s="118"/>
      <c r="DQ5"/>
      <c r="DR5"/>
      <c r="DS5"/>
      <c r="DT5"/>
      <c r="DU5"/>
      <c r="DV5"/>
      <c r="DW5"/>
      <c r="DX5"/>
      <c r="DY5"/>
    </row>
    <row r="6" spans="2:129" ht="15" customHeight="1">
      <c r="B6" s="307">
        <f t="shared" ref="B6:B22" si="2">B5+1</f>
        <v>2019</v>
      </c>
      <c r="C6" s="322">
        <f>'2'!D7</f>
        <v>1868.5</v>
      </c>
      <c r="D6" s="324">
        <f>N64</f>
        <v>4792250</v>
      </c>
      <c r="E6" s="318">
        <f>P.C.!C25</f>
        <v>138.69</v>
      </c>
      <c r="F6" s="312">
        <f t="shared" si="0"/>
        <v>385024.51998929621</v>
      </c>
      <c r="G6" s="327">
        <f t="shared" si="1"/>
        <v>5177274.5199892959</v>
      </c>
      <c r="H6" s="69"/>
      <c r="I6" s="69"/>
      <c r="J6" s="69"/>
      <c r="K6" s="69"/>
      <c r="L6" s="118"/>
      <c r="M6" s="118"/>
      <c r="N6" s="118"/>
      <c r="O6" s="118"/>
      <c r="P6" s="118"/>
      <c r="Q6" s="118"/>
      <c r="R6" s="118"/>
      <c r="S6" s="118"/>
      <c r="T6" s="118"/>
      <c r="DQ6"/>
      <c r="DR6"/>
      <c r="DS6"/>
      <c r="DT6"/>
      <c r="DU6"/>
      <c r="DV6"/>
      <c r="DW6"/>
      <c r="DX6"/>
      <c r="DY6"/>
    </row>
    <row r="7" spans="2:129" ht="15" customHeight="1">
      <c r="B7" s="306">
        <f t="shared" si="2"/>
        <v>2020</v>
      </c>
      <c r="C7" s="321">
        <f>'2'!D8</f>
        <v>0</v>
      </c>
      <c r="D7" s="323">
        <f>P64</f>
        <v>0</v>
      </c>
      <c r="E7" s="319">
        <f>P.C.!C26</f>
        <v>132.66</v>
      </c>
      <c r="F7" s="311">
        <f t="shared" si="0"/>
        <v>368284.32346802246</v>
      </c>
      <c r="G7" s="543">
        <f t="shared" si="1"/>
        <v>368284.32346802246</v>
      </c>
      <c r="H7" s="69"/>
      <c r="I7" s="69"/>
      <c r="J7" s="69"/>
      <c r="K7" s="69"/>
      <c r="L7" s="118"/>
      <c r="M7" s="118"/>
      <c r="N7" s="118"/>
      <c r="O7" s="118"/>
      <c r="P7" s="118"/>
      <c r="Q7" s="118"/>
      <c r="R7" s="118"/>
      <c r="S7" s="118"/>
      <c r="T7" s="118"/>
      <c r="DQ7"/>
      <c r="DR7"/>
      <c r="DS7"/>
      <c r="DT7"/>
      <c r="DU7"/>
      <c r="DV7"/>
      <c r="DW7"/>
      <c r="DX7"/>
      <c r="DY7"/>
    </row>
    <row r="8" spans="2:129" ht="15" customHeight="1">
      <c r="B8" s="307">
        <f t="shared" si="2"/>
        <v>2021</v>
      </c>
      <c r="C8" s="322">
        <f>'2'!D9</f>
        <v>0</v>
      </c>
      <c r="D8" s="324">
        <f>R64</f>
        <v>0</v>
      </c>
      <c r="E8" s="318">
        <f>P.C.!C27</f>
        <v>126.63</v>
      </c>
      <c r="F8" s="312">
        <f t="shared" si="0"/>
        <v>351544.1269467487</v>
      </c>
      <c r="G8" s="327">
        <f t="shared" si="1"/>
        <v>351544.1269467487</v>
      </c>
      <c r="H8" s="69"/>
      <c r="I8" s="69"/>
      <c r="J8" s="69"/>
      <c r="K8" s="69"/>
      <c r="L8" s="118"/>
      <c r="M8" s="118"/>
      <c r="N8" s="118"/>
      <c r="O8" s="118"/>
      <c r="P8" s="118"/>
      <c r="Q8" s="118"/>
      <c r="R8" s="118"/>
      <c r="S8" s="118"/>
      <c r="T8" s="118"/>
      <c r="DQ8"/>
      <c r="DR8"/>
      <c r="DS8"/>
      <c r="DT8"/>
      <c r="DU8"/>
      <c r="DV8"/>
      <c r="DW8"/>
      <c r="DX8"/>
      <c r="DY8"/>
    </row>
    <row r="9" spans="2:129" ht="15" customHeight="1">
      <c r="B9" s="306">
        <f t="shared" si="2"/>
        <v>2022</v>
      </c>
      <c r="C9" s="321">
        <f>'2'!D10</f>
        <v>0</v>
      </c>
      <c r="D9" s="323">
        <f>T64</f>
        <v>0</v>
      </c>
      <c r="E9" s="319">
        <f>P.C.!C28</f>
        <v>120.6</v>
      </c>
      <c r="F9" s="311">
        <f t="shared" si="0"/>
        <v>334803.93042547494</v>
      </c>
      <c r="G9" s="543">
        <f t="shared" si="1"/>
        <v>334803.93042547494</v>
      </c>
      <c r="H9" s="118"/>
      <c r="I9" s="118"/>
      <c r="J9" s="118"/>
      <c r="K9" s="68"/>
      <c r="L9" s="68"/>
      <c r="M9" s="69"/>
      <c r="N9" s="69"/>
      <c r="O9" s="69"/>
      <c r="P9" s="69"/>
      <c r="Q9" s="118"/>
      <c r="R9" s="118"/>
      <c r="S9" s="118"/>
      <c r="T9" s="118"/>
      <c r="DV9"/>
      <c r="DW9"/>
      <c r="DX9"/>
      <c r="DY9"/>
    </row>
    <row r="10" spans="2:129" ht="15" customHeight="1">
      <c r="B10" s="307">
        <f t="shared" si="2"/>
        <v>2023</v>
      </c>
      <c r="C10" s="322">
        <f>'2'!D11</f>
        <v>0</v>
      </c>
      <c r="D10" s="324">
        <v>0</v>
      </c>
      <c r="E10" s="318">
        <f>P.C.!C29</f>
        <v>114.57</v>
      </c>
      <c r="F10" s="312">
        <f t="shared" si="0"/>
        <v>318063.73390420119</v>
      </c>
      <c r="G10" s="327">
        <f t="shared" si="1"/>
        <v>318063.73390420119</v>
      </c>
      <c r="H10" s="118"/>
      <c r="I10" s="118"/>
      <c r="J10" s="118"/>
      <c r="K10" s="68"/>
      <c r="L10" s="68"/>
      <c r="M10" s="69"/>
      <c r="N10" s="69"/>
      <c r="O10" s="69"/>
      <c r="P10" s="69"/>
      <c r="Q10" s="118"/>
      <c r="R10" s="118"/>
      <c r="S10" s="118"/>
      <c r="T10" s="118"/>
      <c r="DV10"/>
      <c r="DW10"/>
      <c r="DX10"/>
      <c r="DY10"/>
    </row>
    <row r="11" spans="2:129" ht="15" customHeight="1">
      <c r="B11" s="306">
        <f t="shared" si="2"/>
        <v>2024</v>
      </c>
      <c r="C11" s="321">
        <f>'2'!D12</f>
        <v>0</v>
      </c>
      <c r="D11" s="323">
        <v>0</v>
      </c>
      <c r="E11" s="319">
        <f>P.C.!C30</f>
        <v>108.53999999999999</v>
      </c>
      <c r="F11" s="311">
        <f t="shared" si="0"/>
        <v>301323.53738292743</v>
      </c>
      <c r="G11" s="543">
        <f t="shared" si="1"/>
        <v>301323.53738292743</v>
      </c>
      <c r="H11" s="118"/>
      <c r="I11" s="118"/>
      <c r="J11" s="118"/>
      <c r="K11" s="68"/>
      <c r="L11" s="68"/>
      <c r="M11" s="69"/>
      <c r="N11" s="69"/>
      <c r="O11" s="69"/>
      <c r="P11" s="69"/>
      <c r="Q11" s="118"/>
      <c r="R11" s="118"/>
      <c r="S11" s="118"/>
      <c r="T11" s="118"/>
      <c r="DV11"/>
      <c r="DW11"/>
      <c r="DX11"/>
      <c r="DY11"/>
    </row>
    <row r="12" spans="2:129" ht="15" customHeight="1">
      <c r="B12" s="307">
        <f t="shared" si="2"/>
        <v>2025</v>
      </c>
      <c r="C12" s="372">
        <f>'2'!D13</f>
        <v>0</v>
      </c>
      <c r="D12" s="324">
        <v>0</v>
      </c>
      <c r="E12" s="318">
        <f>P.C.!C31</f>
        <v>102.50999999999999</v>
      </c>
      <c r="F12" s="312">
        <f t="shared" si="0"/>
        <v>284583.34086165368</v>
      </c>
      <c r="G12" s="327">
        <f t="shared" si="1"/>
        <v>284583.34086165368</v>
      </c>
      <c r="H12" s="118"/>
      <c r="I12" s="118"/>
      <c r="J12" s="118"/>
      <c r="K12" s="68"/>
      <c r="L12" s="68"/>
      <c r="M12" s="69"/>
      <c r="N12" s="69"/>
      <c r="O12" s="69"/>
      <c r="P12" s="69"/>
      <c r="Q12" s="118"/>
      <c r="R12" s="118"/>
      <c r="S12" s="118"/>
      <c r="T12" s="118"/>
      <c r="DV12"/>
      <c r="DW12"/>
      <c r="DX12"/>
      <c r="DY12"/>
    </row>
    <row r="13" spans="2:129" ht="15" customHeight="1">
      <c r="B13" s="306">
        <f t="shared" si="2"/>
        <v>2026</v>
      </c>
      <c r="C13" s="303">
        <f>'2'!D14</f>
        <v>0</v>
      </c>
      <c r="D13" s="323">
        <v>0</v>
      </c>
      <c r="E13" s="319">
        <f>P.C.!C32</f>
        <v>96.47999999999999</v>
      </c>
      <c r="F13" s="311">
        <f t="shared" si="0"/>
        <v>267843.14434037992</v>
      </c>
      <c r="G13" s="543">
        <f t="shared" si="1"/>
        <v>267843.14434037992</v>
      </c>
      <c r="H13" s="118"/>
      <c r="I13" s="118"/>
      <c r="J13" s="118"/>
      <c r="K13" s="68"/>
      <c r="L13" s="68"/>
      <c r="M13" s="69"/>
      <c r="N13" s="69"/>
      <c r="O13" s="69"/>
      <c r="P13" s="69"/>
      <c r="Q13" s="118"/>
      <c r="R13" s="118"/>
      <c r="S13" s="118"/>
      <c r="T13" s="118"/>
      <c r="DV13"/>
      <c r="DW13"/>
      <c r="DX13"/>
      <c r="DY13"/>
    </row>
    <row r="14" spans="2:129" ht="15" customHeight="1">
      <c r="B14" s="307">
        <f t="shared" si="2"/>
        <v>2027</v>
      </c>
      <c r="C14" s="372">
        <f>'2'!D15</f>
        <v>0</v>
      </c>
      <c r="D14" s="324">
        <v>0</v>
      </c>
      <c r="E14" s="318">
        <f>P.C.!C33</f>
        <v>90.449999999999989</v>
      </c>
      <c r="F14" s="312">
        <f t="shared" si="0"/>
        <v>251102.94781910619</v>
      </c>
      <c r="G14" s="327">
        <f t="shared" si="1"/>
        <v>251102.94781910619</v>
      </c>
      <c r="H14" s="118"/>
      <c r="I14" s="118"/>
      <c r="J14" s="118"/>
      <c r="K14" s="68"/>
      <c r="L14" s="59"/>
      <c r="M14" s="69"/>
      <c r="N14" s="69"/>
      <c r="O14" s="69"/>
      <c r="P14" s="69"/>
      <c r="Q14" s="118"/>
      <c r="R14" s="118"/>
      <c r="S14" s="118"/>
      <c r="T14" s="118"/>
      <c r="DV14"/>
      <c r="DW14"/>
      <c r="DX14"/>
      <c r="DY14"/>
    </row>
    <row r="15" spans="2:129" ht="15" customHeight="1">
      <c r="B15" s="306">
        <f t="shared" si="2"/>
        <v>2028</v>
      </c>
      <c r="C15" s="303">
        <f>'2'!D16</f>
        <v>2013.22</v>
      </c>
      <c r="D15" s="323">
        <v>0</v>
      </c>
      <c r="E15" s="319">
        <f>P.C.!C34</f>
        <v>84.419999999999987</v>
      </c>
      <c r="F15" s="311">
        <f t="shared" si="0"/>
        <v>234362.75129783244</v>
      </c>
      <c r="G15" s="543">
        <f t="shared" si="1"/>
        <v>234362.75129783244</v>
      </c>
      <c r="H15" s="118"/>
      <c r="I15" s="118"/>
      <c r="J15" s="118"/>
      <c r="K15" s="68"/>
      <c r="L15" s="59"/>
      <c r="M15" s="69"/>
      <c r="N15" s="69"/>
      <c r="O15" s="69"/>
      <c r="P15" s="69"/>
      <c r="Q15" s="118"/>
      <c r="R15" s="118"/>
      <c r="S15" s="118"/>
      <c r="T15" s="118"/>
      <c r="DV15"/>
      <c r="DW15"/>
      <c r="DX15"/>
      <c r="DY15"/>
    </row>
    <row r="16" spans="2:129" ht="15" customHeight="1">
      <c r="B16" s="307">
        <f t="shared" si="2"/>
        <v>2029</v>
      </c>
      <c r="C16" s="372">
        <f>'2'!D17</f>
        <v>2007.19</v>
      </c>
      <c r="D16" s="324">
        <v>0</v>
      </c>
      <c r="E16" s="318">
        <f>P.C.!C35</f>
        <v>78.389999999999986</v>
      </c>
      <c r="F16" s="312">
        <f t="shared" si="0"/>
        <v>217622.55477655868</v>
      </c>
      <c r="G16" s="327">
        <f t="shared" si="1"/>
        <v>217622.55477655868</v>
      </c>
      <c r="H16" s="118"/>
      <c r="I16" s="118"/>
      <c r="J16" s="118"/>
      <c r="K16" s="68"/>
      <c r="L16" s="59"/>
      <c r="M16" s="69"/>
      <c r="N16" s="69"/>
      <c r="O16" s="69"/>
      <c r="P16" s="69"/>
      <c r="Q16" s="118"/>
      <c r="R16" s="118"/>
      <c r="S16" s="118"/>
      <c r="T16" s="118"/>
      <c r="DV16"/>
      <c r="DW16"/>
      <c r="DX16"/>
      <c r="DY16"/>
    </row>
    <row r="17" spans="1:129" ht="15" customHeight="1">
      <c r="B17" s="306">
        <f t="shared" si="2"/>
        <v>2030</v>
      </c>
      <c r="C17" s="303">
        <f>'2'!D18</f>
        <v>132.66</v>
      </c>
      <c r="D17" s="323">
        <v>0</v>
      </c>
      <c r="E17" s="319">
        <f>P.C.!C36</f>
        <v>72.36</v>
      </c>
      <c r="F17" s="311">
        <f t="shared" si="0"/>
        <v>200882.35825528498</v>
      </c>
      <c r="G17" s="543">
        <f t="shared" si="1"/>
        <v>200882.35825528498</v>
      </c>
      <c r="H17" s="118"/>
      <c r="I17" s="118"/>
      <c r="J17" s="118"/>
      <c r="K17" s="68"/>
      <c r="L17" s="59"/>
      <c r="M17" s="69"/>
      <c r="N17" s="69"/>
      <c r="O17" s="69"/>
      <c r="P17" s="69"/>
      <c r="Q17" s="118"/>
      <c r="R17" s="118"/>
      <c r="S17" s="118"/>
      <c r="T17" s="118"/>
      <c r="DV17"/>
      <c r="DW17"/>
      <c r="DX17"/>
      <c r="DY17"/>
    </row>
    <row r="18" spans="1:129" ht="15" customHeight="1">
      <c r="B18" s="307">
        <f t="shared" si="2"/>
        <v>2031</v>
      </c>
      <c r="C18" s="372">
        <f>'2'!D19</f>
        <v>126.63</v>
      </c>
      <c r="D18" s="324">
        <v>0</v>
      </c>
      <c r="E18" s="318">
        <f>P.C.!C37</f>
        <v>66.33</v>
      </c>
      <c r="F18" s="312">
        <f t="shared" si="0"/>
        <v>184142.16173401123</v>
      </c>
      <c r="G18" s="327">
        <f t="shared" si="1"/>
        <v>184142.16173401123</v>
      </c>
      <c r="H18" s="118"/>
      <c r="I18" s="118"/>
      <c r="J18" s="118"/>
      <c r="K18" s="68"/>
      <c r="L18" s="59"/>
      <c r="M18" s="69"/>
      <c r="N18" s="69"/>
      <c r="O18" s="69"/>
      <c r="P18" s="69"/>
      <c r="Q18" s="118"/>
      <c r="R18" s="118"/>
      <c r="S18" s="118"/>
      <c r="T18" s="118"/>
      <c r="DV18"/>
      <c r="DW18"/>
      <c r="DX18"/>
      <c r="DY18"/>
    </row>
    <row r="19" spans="1:129" ht="15" customHeight="1">
      <c r="B19" s="306">
        <f t="shared" si="2"/>
        <v>2032</v>
      </c>
      <c r="C19" s="303">
        <f>'2'!D20</f>
        <v>120.6</v>
      </c>
      <c r="D19" s="323">
        <v>0</v>
      </c>
      <c r="E19" s="319">
        <f>P.C.!C38</f>
        <v>60.3</v>
      </c>
      <c r="F19" s="311">
        <f t="shared" si="0"/>
        <v>167401.96521273747</v>
      </c>
      <c r="G19" s="543">
        <f t="shared" si="1"/>
        <v>167401.96521273747</v>
      </c>
      <c r="H19" s="118"/>
      <c r="I19" s="118"/>
      <c r="J19" s="118"/>
      <c r="K19" s="68"/>
      <c r="L19" s="59"/>
      <c r="M19" s="69"/>
      <c r="N19" s="69"/>
      <c r="O19" s="69"/>
      <c r="P19" s="69"/>
      <c r="Q19" s="118"/>
      <c r="R19" s="118"/>
      <c r="S19" s="118"/>
      <c r="T19" s="118"/>
      <c r="DV19"/>
      <c r="DW19"/>
      <c r="DX19"/>
      <c r="DY19"/>
    </row>
    <row r="20" spans="1:129" ht="15" customHeight="1">
      <c r="B20" s="307">
        <f t="shared" si="2"/>
        <v>2033</v>
      </c>
      <c r="C20" s="372">
        <f>'2'!D21</f>
        <v>114.57</v>
      </c>
      <c r="D20" s="324">
        <f t="shared" ref="D20:D22" si="3">D5+F5</f>
        <v>5983994.7165105697</v>
      </c>
      <c r="E20" s="318">
        <f>P.C.!C39</f>
        <v>54.269999999999996</v>
      </c>
      <c r="F20" s="312">
        <f t="shared" si="0"/>
        <v>150661.76869146372</v>
      </c>
      <c r="G20" s="327">
        <f t="shared" si="1"/>
        <v>6134656.4852020331</v>
      </c>
      <c r="H20" s="118"/>
      <c r="I20" s="118"/>
      <c r="J20" s="118"/>
      <c r="K20" s="68"/>
      <c r="L20" s="59"/>
      <c r="M20" s="69"/>
      <c r="N20" s="69"/>
      <c r="O20" s="69"/>
      <c r="P20" s="69"/>
      <c r="Q20" s="118"/>
      <c r="R20" s="118"/>
      <c r="S20" s="118"/>
      <c r="T20" s="118"/>
      <c r="DV20"/>
      <c r="DW20"/>
      <c r="DX20"/>
      <c r="DY20"/>
    </row>
    <row r="21" spans="1:129" ht="15" customHeight="1">
      <c r="B21" s="306">
        <f t="shared" si="2"/>
        <v>2034</v>
      </c>
      <c r="C21" s="303">
        <f>'2'!D22</f>
        <v>108.53999999999999</v>
      </c>
      <c r="D21" s="323">
        <f t="shared" si="3"/>
        <v>5177274.5199892959</v>
      </c>
      <c r="E21" s="319">
        <f>P.C.!C40</f>
        <v>48.24</v>
      </c>
      <c r="F21" s="311">
        <f t="shared" si="0"/>
        <v>133921.57217018999</v>
      </c>
      <c r="G21" s="543">
        <f t="shared" si="1"/>
        <v>5311196.0921594854</v>
      </c>
      <c r="H21" s="118"/>
      <c r="I21" s="118"/>
      <c r="J21" s="118"/>
      <c r="K21" s="68"/>
      <c r="L21" s="59"/>
      <c r="M21" s="69"/>
      <c r="N21" s="69"/>
      <c r="O21" s="69"/>
      <c r="P21" s="69"/>
      <c r="Q21" s="118"/>
      <c r="R21" s="118"/>
      <c r="S21" s="118"/>
      <c r="T21" s="118"/>
      <c r="DV21"/>
      <c r="DW21"/>
      <c r="DX21"/>
      <c r="DY21"/>
    </row>
    <row r="22" spans="1:129" ht="15" customHeight="1">
      <c r="B22" s="307">
        <f t="shared" si="2"/>
        <v>2035</v>
      </c>
      <c r="C22" s="372">
        <f>'2'!D23</f>
        <v>102.50999999999999</v>
      </c>
      <c r="D22" s="324">
        <f t="shared" si="3"/>
        <v>368284.32346802246</v>
      </c>
      <c r="E22" s="318">
        <f>P.C.!C41</f>
        <v>42.21</v>
      </c>
      <c r="F22" s="312">
        <f t="shared" si="0"/>
        <v>117181.37564891623</v>
      </c>
      <c r="G22" s="327">
        <f t="shared" si="1"/>
        <v>485465.69911693869</v>
      </c>
      <c r="H22" s="118"/>
      <c r="I22" s="118"/>
      <c r="J22" s="118"/>
      <c r="K22" s="68"/>
      <c r="L22" s="59"/>
      <c r="M22" s="69"/>
      <c r="N22" s="69"/>
      <c r="O22" s="69"/>
      <c r="P22" s="69"/>
      <c r="Q22" s="118"/>
      <c r="R22" s="118"/>
      <c r="S22" s="118"/>
      <c r="T22" s="118"/>
      <c r="DV22"/>
      <c r="DW22"/>
      <c r="DX22"/>
      <c r="DY22"/>
    </row>
    <row r="23" spans="1:129" ht="15" hidden="1" customHeight="1">
      <c r="B23" s="306"/>
      <c r="C23" s="303"/>
      <c r="D23" s="323"/>
      <c r="E23" s="319"/>
      <c r="F23" s="311"/>
      <c r="G23" s="543"/>
      <c r="H23" s="118"/>
      <c r="I23" s="118"/>
      <c r="J23" s="118"/>
      <c r="K23" s="68"/>
      <c r="L23" s="59"/>
      <c r="M23" s="69"/>
      <c r="N23" s="69"/>
      <c r="O23" s="69"/>
      <c r="P23" s="69"/>
      <c r="Q23" s="118"/>
      <c r="R23" s="118"/>
      <c r="S23" s="118"/>
      <c r="T23" s="118"/>
      <c r="DV23"/>
      <c r="DW23"/>
      <c r="DX23"/>
      <c r="DY23"/>
    </row>
    <row r="24" spans="1:129" ht="15" hidden="1" customHeight="1">
      <c r="B24" s="307"/>
      <c r="C24" s="372"/>
      <c r="D24" s="324"/>
      <c r="E24" s="318"/>
      <c r="F24" s="312"/>
      <c r="G24" s="327"/>
      <c r="H24" s="118"/>
      <c r="I24" s="118"/>
      <c r="J24" s="118"/>
      <c r="K24" s="68"/>
      <c r="L24" s="59"/>
      <c r="M24" s="69"/>
      <c r="N24" s="69"/>
      <c r="O24" s="69"/>
      <c r="P24" s="69"/>
      <c r="Q24" s="118"/>
      <c r="R24" s="118"/>
      <c r="S24" s="118"/>
      <c r="T24" s="118"/>
      <c r="DV24"/>
      <c r="DW24"/>
      <c r="DX24"/>
      <c r="DY24"/>
    </row>
    <row r="25" spans="1:129" ht="15" hidden="1" customHeight="1">
      <c r="B25" s="306"/>
      <c r="C25" s="303"/>
      <c r="D25" s="323"/>
      <c r="E25" s="319"/>
      <c r="F25" s="311"/>
      <c r="G25" s="543"/>
      <c r="H25" s="118"/>
      <c r="I25" s="118"/>
      <c r="J25" s="118"/>
      <c r="K25" s="68"/>
      <c r="L25" s="59"/>
      <c r="M25" s="69"/>
      <c r="N25" s="69"/>
      <c r="O25" s="69"/>
      <c r="P25" s="69"/>
      <c r="Q25" s="118"/>
      <c r="R25" s="118"/>
      <c r="S25" s="118"/>
      <c r="T25" s="118"/>
      <c r="DV25"/>
      <c r="DW25"/>
      <c r="DX25"/>
      <c r="DY25"/>
    </row>
    <row r="26" spans="1:129" ht="15" hidden="1" customHeight="1">
      <c r="B26" s="307"/>
      <c r="C26" s="372"/>
      <c r="D26" s="324"/>
      <c r="E26" s="318"/>
      <c r="F26" s="312"/>
      <c r="G26" s="327"/>
      <c r="H26" s="118"/>
      <c r="I26" s="118"/>
      <c r="J26" s="118"/>
      <c r="K26" s="68"/>
      <c r="L26" s="59"/>
      <c r="M26" s="70"/>
      <c r="N26" s="70"/>
      <c r="O26" s="70"/>
      <c r="P26" s="70"/>
      <c r="Q26" s="118"/>
      <c r="R26" s="118"/>
      <c r="S26" s="118"/>
      <c r="T26" s="118"/>
      <c r="DV26"/>
      <c r="DW26"/>
      <c r="DX26"/>
      <c r="DY26"/>
    </row>
    <row r="27" spans="1:129" ht="15" hidden="1" customHeight="1">
      <c r="B27" s="308"/>
      <c r="C27" s="303"/>
      <c r="D27" s="325"/>
      <c r="E27" s="303"/>
      <c r="F27" s="311"/>
      <c r="G27" s="543"/>
      <c r="H27" s="118"/>
      <c r="I27" s="118"/>
      <c r="J27" s="118"/>
      <c r="K27" s="68"/>
      <c r="L27" s="59"/>
      <c r="M27" s="69"/>
      <c r="N27" s="69"/>
      <c r="O27" s="69"/>
      <c r="P27" s="69"/>
      <c r="Q27" s="118"/>
      <c r="R27" s="118"/>
      <c r="S27" s="118"/>
      <c r="T27" s="118"/>
      <c r="DV27"/>
      <c r="DW27"/>
      <c r="DX27"/>
      <c r="DY27"/>
    </row>
    <row r="28" spans="1:129" ht="15" hidden="1" customHeight="1">
      <c r="B28" s="307"/>
      <c r="C28" s="372"/>
      <c r="D28" s="324"/>
      <c r="E28" s="318"/>
      <c r="F28" s="312"/>
      <c r="G28" s="327"/>
      <c r="H28" s="118"/>
      <c r="I28" s="118"/>
      <c r="J28" s="118"/>
      <c r="K28" s="68"/>
      <c r="L28" s="59"/>
      <c r="M28" s="69"/>
      <c r="N28" s="69"/>
      <c r="O28" s="69"/>
      <c r="P28" s="69"/>
      <c r="Q28" s="118"/>
      <c r="R28" s="118"/>
      <c r="S28" s="118"/>
      <c r="T28" s="118"/>
      <c r="DV28"/>
      <c r="DW28"/>
      <c r="DX28"/>
      <c r="DY28"/>
    </row>
    <row r="29" spans="1:129" ht="15" hidden="1" customHeight="1">
      <c r="B29" s="306"/>
      <c r="C29" s="321"/>
      <c r="D29" s="323"/>
      <c r="E29" s="319"/>
      <c r="F29" s="311"/>
      <c r="G29" s="543"/>
      <c r="H29" s="118"/>
      <c r="I29" s="118"/>
      <c r="J29" s="118"/>
      <c r="K29" s="68"/>
      <c r="L29" s="59"/>
      <c r="M29" s="69"/>
      <c r="N29" s="69"/>
      <c r="O29" s="69"/>
      <c r="P29" s="69"/>
      <c r="Q29" s="118"/>
      <c r="R29" s="118"/>
      <c r="S29" s="118"/>
      <c r="T29" s="118"/>
      <c r="DV29"/>
      <c r="DW29"/>
      <c r="DX29"/>
      <c r="DY29"/>
    </row>
    <row r="30" spans="1:129" s="1" customFormat="1" ht="15" hidden="1" customHeight="1">
      <c r="A30" s="118"/>
      <c r="B30" s="307"/>
      <c r="C30" s="322"/>
      <c r="D30" s="324"/>
      <c r="E30" s="318"/>
      <c r="F30" s="312"/>
      <c r="G30" s="327"/>
      <c r="H30" s="118"/>
      <c r="I30" s="118"/>
      <c r="J30" s="118"/>
      <c r="K30" s="68"/>
      <c r="L30" s="59"/>
      <c r="M30" s="69"/>
      <c r="N30" s="69"/>
      <c r="O30" s="69"/>
      <c r="P30" s="69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18"/>
      <c r="BG30" s="118"/>
      <c r="BH30" s="118"/>
      <c r="BI30" s="118"/>
      <c r="BJ30" s="118"/>
      <c r="BK30" s="118"/>
      <c r="BL30" s="118"/>
      <c r="BM30" s="118"/>
      <c r="BN30" s="118"/>
      <c r="BO30" s="118"/>
      <c r="BP30" s="118"/>
      <c r="BQ30" s="118"/>
      <c r="BR30" s="118"/>
      <c r="BS30" s="118"/>
      <c r="BT30" s="118"/>
      <c r="BU30" s="118"/>
      <c r="BV30" s="118"/>
      <c r="BW30" s="118"/>
      <c r="BX30" s="118"/>
      <c r="BY30" s="118"/>
      <c r="BZ30" s="118"/>
      <c r="CA30" s="118"/>
      <c r="CB30" s="118"/>
      <c r="CC30" s="118"/>
      <c r="CD30" s="118"/>
      <c r="CE30" s="118"/>
      <c r="CF30" s="118"/>
      <c r="CG30" s="118"/>
      <c r="CH30" s="118"/>
      <c r="CI30" s="118"/>
      <c r="CJ30" s="118"/>
      <c r="CK30" s="118"/>
      <c r="CL30" s="118"/>
      <c r="CM30" s="118"/>
      <c r="CN30" s="118"/>
      <c r="CO30" s="118"/>
      <c r="CP30" s="118"/>
      <c r="CQ30" s="118"/>
      <c r="CR30" s="118"/>
      <c r="CS30" s="118"/>
      <c r="CT30" s="118"/>
      <c r="CU30" s="118"/>
      <c r="CV30" s="118"/>
      <c r="CW30" s="118"/>
      <c r="CX30" s="118"/>
      <c r="CY30" s="118"/>
      <c r="CZ30" s="118"/>
      <c r="DA30" s="118"/>
      <c r="DB30" s="118"/>
      <c r="DC30" s="118"/>
      <c r="DD30" s="118"/>
      <c r="DE30" s="118"/>
      <c r="DF30" s="118"/>
      <c r="DG30" s="118"/>
      <c r="DH30" s="118"/>
      <c r="DI30" s="118"/>
      <c r="DJ30" s="118"/>
      <c r="DK30" s="118"/>
      <c r="DL30" s="118"/>
      <c r="DM30" s="118"/>
      <c r="DN30" s="118"/>
      <c r="DO30" s="118"/>
      <c r="DP30" s="118"/>
      <c r="DQ30" s="118"/>
      <c r="DR30" s="118"/>
      <c r="DS30" s="118"/>
      <c r="DT30" s="118"/>
      <c r="DU30" s="118"/>
    </row>
    <row r="31" spans="1:129" s="1" customFormat="1" ht="15" hidden="1" customHeight="1">
      <c r="A31" s="118"/>
      <c r="B31" s="306"/>
      <c r="C31" s="321"/>
      <c r="D31" s="323"/>
      <c r="E31" s="319"/>
      <c r="F31" s="311"/>
      <c r="G31" s="543"/>
      <c r="H31" s="118"/>
      <c r="I31" s="118"/>
      <c r="J31" s="118"/>
      <c r="K31" s="68"/>
      <c r="L31" s="59"/>
      <c r="M31" s="69"/>
      <c r="N31" s="69"/>
      <c r="O31" s="69"/>
      <c r="P31" s="69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BK31" s="118"/>
      <c r="BL31" s="118"/>
      <c r="BM31" s="118"/>
      <c r="BN31" s="118"/>
      <c r="BO31" s="118"/>
      <c r="BP31" s="118"/>
      <c r="BQ31" s="118"/>
      <c r="BR31" s="118"/>
      <c r="BS31" s="118"/>
      <c r="BT31" s="118"/>
      <c r="BU31" s="118"/>
      <c r="BV31" s="118"/>
      <c r="BW31" s="118"/>
      <c r="BX31" s="118"/>
      <c r="BY31" s="118"/>
      <c r="BZ31" s="118"/>
      <c r="CA31" s="118"/>
      <c r="CB31" s="118"/>
      <c r="CC31" s="118"/>
      <c r="CD31" s="118"/>
      <c r="CE31" s="118"/>
      <c r="CF31" s="118"/>
      <c r="CG31" s="118"/>
      <c r="CH31" s="118"/>
      <c r="CI31" s="118"/>
      <c r="CJ31" s="118"/>
      <c r="CK31" s="118"/>
      <c r="CL31" s="118"/>
      <c r="CM31" s="118"/>
      <c r="CN31" s="118"/>
      <c r="CO31" s="118"/>
      <c r="CP31" s="118"/>
      <c r="CQ31" s="118"/>
      <c r="CR31" s="118"/>
      <c r="CS31" s="118"/>
      <c r="CT31" s="118"/>
      <c r="CU31" s="118"/>
      <c r="CV31" s="118"/>
      <c r="CW31" s="118"/>
      <c r="CX31" s="118"/>
      <c r="CY31" s="118"/>
      <c r="CZ31" s="118"/>
      <c r="DA31" s="118"/>
      <c r="DB31" s="118"/>
      <c r="DC31" s="118"/>
      <c r="DD31" s="118"/>
      <c r="DE31" s="118"/>
      <c r="DF31" s="118"/>
      <c r="DG31" s="118"/>
      <c r="DH31" s="118"/>
      <c r="DI31" s="118"/>
      <c r="DJ31" s="118"/>
      <c r="DK31" s="118"/>
      <c r="DL31" s="118"/>
      <c r="DM31" s="118"/>
      <c r="DN31" s="118"/>
      <c r="DO31" s="118"/>
      <c r="DP31" s="118"/>
      <c r="DQ31" s="118"/>
      <c r="DR31" s="118"/>
      <c r="DS31" s="118"/>
      <c r="DT31" s="118"/>
      <c r="DU31" s="118"/>
    </row>
    <row r="32" spans="1:129" s="1" customFormat="1" ht="15" hidden="1" customHeight="1">
      <c r="A32" s="118"/>
      <c r="B32" s="307"/>
      <c r="C32" s="322"/>
      <c r="D32" s="324"/>
      <c r="E32" s="318"/>
      <c r="F32" s="312"/>
      <c r="G32" s="327"/>
      <c r="H32" s="118"/>
      <c r="I32" s="118"/>
      <c r="J32" s="118"/>
      <c r="K32" s="68"/>
      <c r="L32" s="59"/>
      <c r="M32" s="69"/>
      <c r="N32" s="69"/>
      <c r="O32" s="69"/>
      <c r="P32" s="69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  <c r="AE32" s="118"/>
      <c r="AF32" s="118"/>
      <c r="AG32" s="118"/>
      <c r="AH32" s="118"/>
      <c r="AI32" s="118"/>
      <c r="AJ32" s="118"/>
      <c r="AK32" s="118"/>
      <c r="AL32" s="118"/>
      <c r="AM32" s="118"/>
      <c r="AN32" s="118"/>
      <c r="AO32" s="118"/>
      <c r="AP32" s="118"/>
      <c r="AQ32" s="118"/>
      <c r="AR32" s="118"/>
      <c r="AS32" s="118"/>
      <c r="AT32" s="118"/>
      <c r="AU32" s="118"/>
      <c r="AV32" s="118"/>
      <c r="AW32" s="118"/>
      <c r="AX32" s="118"/>
      <c r="AY32" s="118"/>
      <c r="AZ32" s="118"/>
      <c r="BA32" s="118"/>
      <c r="BB32" s="118"/>
      <c r="BC32" s="118"/>
      <c r="BD32" s="118"/>
      <c r="BE32" s="118"/>
      <c r="BF32" s="118"/>
      <c r="BG32" s="118"/>
      <c r="BH32" s="118"/>
      <c r="BI32" s="118"/>
      <c r="BJ32" s="118"/>
      <c r="BK32" s="118"/>
      <c r="BL32" s="118"/>
      <c r="BM32" s="118"/>
      <c r="BN32" s="118"/>
      <c r="BO32" s="118"/>
      <c r="BP32" s="118"/>
      <c r="BQ32" s="118"/>
      <c r="BR32" s="118"/>
      <c r="BS32" s="118"/>
      <c r="BT32" s="118"/>
      <c r="BU32" s="118"/>
      <c r="BV32" s="118"/>
      <c r="BW32" s="118"/>
      <c r="BX32" s="118"/>
      <c r="BY32" s="118"/>
      <c r="BZ32" s="118"/>
      <c r="CA32" s="118"/>
      <c r="CB32" s="118"/>
      <c r="CC32" s="118"/>
      <c r="CD32" s="118"/>
      <c r="CE32" s="118"/>
      <c r="CF32" s="118"/>
      <c r="CG32" s="118"/>
      <c r="CH32" s="118"/>
      <c r="CI32" s="118"/>
      <c r="CJ32" s="118"/>
      <c r="CK32" s="118"/>
      <c r="CL32" s="118"/>
      <c r="CM32" s="118"/>
      <c r="CN32" s="118"/>
      <c r="CO32" s="118"/>
      <c r="CP32" s="118"/>
      <c r="CQ32" s="118"/>
      <c r="CR32" s="118"/>
      <c r="CS32" s="118"/>
      <c r="CT32" s="118"/>
      <c r="CU32" s="118"/>
      <c r="CV32" s="118"/>
      <c r="CW32" s="118"/>
      <c r="CX32" s="118"/>
      <c r="CY32" s="118"/>
      <c r="CZ32" s="118"/>
      <c r="DA32" s="118"/>
      <c r="DB32" s="118"/>
      <c r="DC32" s="118"/>
      <c r="DD32" s="118"/>
      <c r="DE32" s="118"/>
      <c r="DF32" s="118"/>
      <c r="DG32" s="118"/>
      <c r="DH32" s="118"/>
      <c r="DI32" s="118"/>
      <c r="DJ32" s="118"/>
      <c r="DK32" s="118"/>
      <c r="DL32" s="118"/>
      <c r="DM32" s="118"/>
      <c r="DN32" s="118"/>
      <c r="DO32" s="118"/>
      <c r="DP32" s="118"/>
      <c r="DQ32" s="118"/>
      <c r="DR32" s="118"/>
      <c r="DS32" s="118"/>
      <c r="DT32" s="118"/>
      <c r="DU32" s="118"/>
    </row>
    <row r="33" spans="1:129" s="1" customFormat="1" ht="15" hidden="1" customHeight="1">
      <c r="A33" s="118"/>
      <c r="B33" s="306"/>
      <c r="C33" s="321"/>
      <c r="D33" s="323"/>
      <c r="E33" s="319"/>
      <c r="F33" s="311"/>
      <c r="G33" s="543"/>
      <c r="H33" s="118"/>
      <c r="I33" s="118"/>
      <c r="J33" s="118"/>
      <c r="K33" s="68"/>
      <c r="L33" s="59"/>
      <c r="M33" s="69"/>
      <c r="N33" s="69"/>
      <c r="O33" s="69"/>
      <c r="P33" s="69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  <c r="DF33" s="118"/>
      <c r="DG33" s="118"/>
      <c r="DH33" s="118"/>
      <c r="DI33" s="118"/>
      <c r="DJ33" s="118"/>
      <c r="DK33" s="118"/>
      <c r="DL33" s="118"/>
      <c r="DM33" s="118"/>
      <c r="DN33" s="118"/>
      <c r="DO33" s="118"/>
      <c r="DP33" s="118"/>
      <c r="DQ33" s="118"/>
      <c r="DR33" s="118"/>
      <c r="DS33" s="118"/>
      <c r="DT33" s="118"/>
      <c r="DU33" s="118"/>
    </row>
    <row r="34" spans="1:129" s="1" customFormat="1" ht="15" hidden="1" customHeight="1">
      <c r="A34" s="118"/>
      <c r="B34" s="307"/>
      <c r="C34" s="322"/>
      <c r="D34" s="324"/>
      <c r="E34" s="318"/>
      <c r="F34" s="312"/>
      <c r="G34" s="327"/>
      <c r="H34" s="118"/>
      <c r="I34" s="118"/>
      <c r="J34" s="118"/>
      <c r="K34" s="68"/>
      <c r="L34" s="59"/>
      <c r="M34" s="68"/>
      <c r="N34" s="68"/>
      <c r="O34" s="68"/>
      <c r="P34" s="68"/>
      <c r="Q34" s="69"/>
      <c r="R34" s="69"/>
      <c r="S34" s="69"/>
      <c r="T34" s="69"/>
      <c r="U34" s="69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  <c r="BK34" s="118"/>
      <c r="BL34" s="118"/>
      <c r="BM34" s="118"/>
      <c r="BN34" s="118"/>
      <c r="BO34" s="118"/>
      <c r="BP34" s="118"/>
      <c r="BQ34" s="118"/>
      <c r="BR34" s="118"/>
      <c r="BS34" s="118"/>
      <c r="BT34" s="118"/>
      <c r="BU34" s="118"/>
      <c r="BV34" s="118"/>
      <c r="BW34" s="118"/>
      <c r="BX34" s="118"/>
      <c r="BY34" s="118"/>
      <c r="BZ34" s="118"/>
      <c r="CA34" s="118"/>
      <c r="CB34" s="118"/>
      <c r="CC34" s="118"/>
      <c r="CD34" s="118"/>
      <c r="CE34" s="118"/>
      <c r="CF34" s="118"/>
      <c r="CG34" s="118"/>
      <c r="CH34" s="118"/>
      <c r="CI34" s="118"/>
      <c r="CJ34" s="118"/>
      <c r="CK34" s="118"/>
      <c r="CL34" s="118"/>
      <c r="CM34" s="118"/>
      <c r="CN34" s="118"/>
      <c r="CO34" s="118"/>
      <c r="CP34" s="118"/>
      <c r="CQ34" s="118"/>
      <c r="CR34" s="118"/>
      <c r="CS34" s="118"/>
      <c r="CT34" s="118"/>
      <c r="CU34" s="118"/>
      <c r="CV34" s="118"/>
      <c r="CW34" s="118"/>
      <c r="CX34" s="118"/>
      <c r="CY34" s="118"/>
      <c r="CZ34" s="118"/>
      <c r="DA34" s="118"/>
      <c r="DB34" s="118"/>
      <c r="DC34" s="118"/>
      <c r="DD34" s="118"/>
      <c r="DE34" s="118"/>
      <c r="DF34" s="118"/>
      <c r="DG34" s="118"/>
      <c r="DH34" s="118"/>
      <c r="DI34" s="118"/>
      <c r="DJ34" s="118"/>
      <c r="DK34" s="118"/>
      <c r="DL34" s="118"/>
      <c r="DM34" s="118"/>
      <c r="DN34" s="118"/>
      <c r="DO34" s="118"/>
      <c r="DP34" s="118"/>
      <c r="DQ34" s="118"/>
      <c r="DR34" s="118"/>
      <c r="DS34" s="118"/>
      <c r="DT34" s="118"/>
      <c r="DU34" s="118"/>
    </row>
    <row r="35" spans="1:129" ht="30" customHeight="1" thickBot="1">
      <c r="B35" s="420" t="s">
        <v>288</v>
      </c>
      <c r="C35" s="313">
        <f t="shared" ref="C35:G35" si="4">SUM(C5:C34)</f>
        <v>8462.9200000000019</v>
      </c>
      <c r="D35" s="315">
        <f t="shared" si="4"/>
        <v>21904033.559967887</v>
      </c>
      <c r="E35" s="313">
        <f t="shared" si="4"/>
        <v>1682.3699999999997</v>
      </c>
      <c r="F35" s="315">
        <f t="shared" si="4"/>
        <v>4670514.8294353746</v>
      </c>
      <c r="G35" s="459">
        <f t="shared" si="4"/>
        <v>26574548.389403261</v>
      </c>
      <c r="H35" s="118"/>
      <c r="I35" s="118"/>
      <c r="J35" s="118"/>
      <c r="K35" s="68"/>
      <c r="L35" s="59"/>
      <c r="M35" s="68"/>
      <c r="N35" s="68"/>
      <c r="O35" s="68"/>
      <c r="P35" s="68"/>
      <c r="Q35" s="69"/>
      <c r="R35" s="69"/>
      <c r="S35" s="69"/>
      <c r="T35" s="69"/>
      <c r="U35" s="69"/>
      <c r="DV35"/>
      <c r="DW35"/>
      <c r="DX35"/>
      <c r="DY35"/>
    </row>
    <row r="36" spans="1:129" ht="30" customHeight="1"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69"/>
      <c r="V36" s="69"/>
      <c r="W36" s="69"/>
      <c r="X36" s="69"/>
      <c r="Y36" s="69"/>
    </row>
    <row r="37" spans="1:129" ht="81" customHeight="1" thickBot="1"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6"/>
      <c r="O37" s="59"/>
      <c r="P37" s="59"/>
      <c r="Q37" s="59"/>
      <c r="R37" s="59"/>
      <c r="S37" s="59"/>
      <c r="T37" s="59"/>
      <c r="U37" s="69"/>
      <c r="V37" s="69"/>
      <c r="W37" s="69"/>
    </row>
    <row r="38" spans="1:129" ht="30" customHeight="1" thickTop="1" thickBot="1">
      <c r="B38" s="830" t="s">
        <v>138</v>
      </c>
      <c r="C38" s="738"/>
      <c r="D38" s="738"/>
      <c r="E38" s="738"/>
      <c r="F38" s="738"/>
      <c r="G38" s="738"/>
      <c r="H38" s="738"/>
      <c r="I38" s="738"/>
      <c r="J38" s="738"/>
      <c r="K38" s="738"/>
      <c r="L38" s="738"/>
      <c r="M38" s="738"/>
      <c r="N38" s="738"/>
      <c r="O38" s="738"/>
      <c r="P38" s="738"/>
      <c r="Q38" s="738"/>
      <c r="R38" s="738"/>
      <c r="S38" s="738"/>
      <c r="T38" s="738"/>
      <c r="U38" s="316"/>
      <c r="V38" s="69"/>
      <c r="W38" s="69"/>
    </row>
    <row r="39" spans="1:129" ht="30" customHeight="1" thickTop="1">
      <c r="B39" s="835" t="s">
        <v>292</v>
      </c>
      <c r="C39" s="836"/>
      <c r="D39" s="836"/>
      <c r="E39" s="837"/>
      <c r="F39" s="838" t="s">
        <v>293</v>
      </c>
      <c r="G39" s="836"/>
      <c r="H39" s="836"/>
      <c r="I39" s="836"/>
      <c r="J39" s="836"/>
      <c r="K39" s="838" t="str">
        <f>CONCATENATE("1º ano: ",P.C.!$C$8)</f>
        <v>1º ano: 2018</v>
      </c>
      <c r="L39" s="837"/>
      <c r="M39" s="838" t="str">
        <f>CONCATENATE("2º ano: ",P.C.!$C$8+1)</f>
        <v>2º ano: 2019</v>
      </c>
      <c r="N39" s="837"/>
      <c r="O39" s="838" t="str">
        <f>CONCATENATE("3º ano: ",P.C.!$C$8+2)</f>
        <v>3º ano: 2020</v>
      </c>
      <c r="P39" s="837"/>
      <c r="Q39" s="838" t="str">
        <f>CONCATENATE("4º ano: ",P.C.!$C$8+3)</f>
        <v>4º ano: 2021</v>
      </c>
      <c r="R39" s="837"/>
      <c r="S39" s="838" t="str">
        <f>CONCATENATE("5º ano: ",P.C.!$C$8+4)</f>
        <v>5º ano: 2022</v>
      </c>
      <c r="T39" s="839"/>
      <c r="V39" s="69"/>
      <c r="W39" s="69"/>
    </row>
    <row r="40" spans="1:129" ht="30" customHeight="1">
      <c r="B40" s="429" t="s">
        <v>119</v>
      </c>
      <c r="C40" s="429" t="s">
        <v>307</v>
      </c>
      <c r="D40" s="429" t="s">
        <v>163</v>
      </c>
      <c r="E40" s="429" t="s">
        <v>318</v>
      </c>
      <c r="F40" s="429" t="s">
        <v>119</v>
      </c>
      <c r="G40" s="429" t="s">
        <v>308</v>
      </c>
      <c r="H40" s="429" t="s">
        <v>319</v>
      </c>
      <c r="I40" s="429" t="s">
        <v>130</v>
      </c>
      <c r="J40" s="429" t="s">
        <v>121</v>
      </c>
      <c r="K40" s="429" t="s">
        <v>122</v>
      </c>
      <c r="L40" s="429" t="s">
        <v>118</v>
      </c>
      <c r="M40" s="429" t="s">
        <v>122</v>
      </c>
      <c r="N40" s="429" t="s">
        <v>118</v>
      </c>
      <c r="O40" s="429" t="s">
        <v>122</v>
      </c>
      <c r="P40" s="429" t="s">
        <v>118</v>
      </c>
      <c r="Q40" s="429" t="s">
        <v>122</v>
      </c>
      <c r="R40" s="435" t="s">
        <v>118</v>
      </c>
      <c r="S40" s="429" t="s">
        <v>122</v>
      </c>
      <c r="T40" s="435" t="s">
        <v>118</v>
      </c>
      <c r="U40" s="69"/>
      <c r="V40" s="69"/>
      <c r="DY40"/>
    </row>
    <row r="41" spans="1:129" ht="15" customHeight="1">
      <c r="A41" s="251"/>
      <c r="B41" s="290" t="str">
        <f>'1'!B5</f>
        <v xml:space="preserve">Vapor de Mercúrio </v>
      </c>
      <c r="C41" s="366">
        <f>'1'!C5</f>
        <v>400</v>
      </c>
      <c r="D41" s="366">
        <f>P.C.!D67</f>
        <v>36</v>
      </c>
      <c r="E41" s="453">
        <f>SUM(D41)</f>
        <v>36</v>
      </c>
      <c r="F41" s="306" t="s">
        <v>131</v>
      </c>
      <c r="G41" s="366">
        <v>115</v>
      </c>
      <c r="H41" s="366">
        <v>143</v>
      </c>
      <c r="I41" s="326">
        <v>3950</v>
      </c>
      <c r="J41" s="321">
        <f>'1'!F5</f>
        <v>9</v>
      </c>
      <c r="K41" s="321">
        <f>'1'!G5</f>
        <v>9</v>
      </c>
      <c r="L41" s="326">
        <f>K41*I41</f>
        <v>35550</v>
      </c>
      <c r="M41" s="321">
        <f>'1'!J5</f>
        <v>0</v>
      </c>
      <c r="N41" s="326">
        <f>M41*I41</f>
        <v>0</v>
      </c>
      <c r="O41" s="321">
        <f>'1'!M5</f>
        <v>0</v>
      </c>
      <c r="P41" s="326">
        <f>O41*I41</f>
        <v>0</v>
      </c>
      <c r="Q41" s="321">
        <f>'1'!P5</f>
        <v>0</v>
      </c>
      <c r="R41" s="326">
        <f>Q41*I41</f>
        <v>0</v>
      </c>
      <c r="S41" s="321">
        <f>'1'!S5</f>
        <v>0</v>
      </c>
      <c r="T41" s="326">
        <f>S41*I41</f>
        <v>0</v>
      </c>
      <c r="U41" s="69"/>
      <c r="V41" s="69"/>
      <c r="DY41"/>
    </row>
    <row r="42" spans="1:129" ht="15" customHeight="1">
      <c r="A42" s="251"/>
      <c r="B42" s="297" t="str">
        <f>'1'!B6</f>
        <v xml:space="preserve">Vapor de Mercúrio </v>
      </c>
      <c r="C42" s="367">
        <f>'1'!C6</f>
        <v>250</v>
      </c>
      <c r="D42" s="367">
        <f>P.C.!D68</f>
        <v>25</v>
      </c>
      <c r="E42" s="454">
        <f t="shared" ref="E42:E63" si="5">SUM(C42:D42)</f>
        <v>275</v>
      </c>
      <c r="F42" s="307" t="s">
        <v>131</v>
      </c>
      <c r="G42" s="367">
        <v>72</v>
      </c>
      <c r="H42" s="367">
        <v>71</v>
      </c>
      <c r="I42" s="327">
        <v>2580</v>
      </c>
      <c r="J42" s="322">
        <f>'1'!F6</f>
        <v>132</v>
      </c>
      <c r="K42" s="322">
        <f>'1'!G6</f>
        <v>132</v>
      </c>
      <c r="L42" s="327">
        <f t="shared" ref="L42:L63" si="6">K42*I42</f>
        <v>340560</v>
      </c>
      <c r="M42" s="322">
        <f>'1'!J6</f>
        <v>0</v>
      </c>
      <c r="N42" s="327">
        <f t="shared" ref="N42:N63" si="7">M42*I42</f>
        <v>0</v>
      </c>
      <c r="O42" s="322">
        <f>'1'!M6</f>
        <v>0</v>
      </c>
      <c r="P42" s="327">
        <f t="shared" ref="P42:P63" si="8">O42*I42</f>
        <v>0</v>
      </c>
      <c r="Q42" s="322">
        <f>'1'!P6</f>
        <v>0</v>
      </c>
      <c r="R42" s="327">
        <f t="shared" ref="R42:R63" si="9">Q42*I42</f>
        <v>0</v>
      </c>
      <c r="S42" s="322">
        <f>'1'!S6</f>
        <v>0</v>
      </c>
      <c r="T42" s="327">
        <f t="shared" ref="T42:T63" si="10">S42*I42</f>
        <v>0</v>
      </c>
      <c r="U42" s="69"/>
      <c r="V42" s="69"/>
      <c r="DY42"/>
    </row>
    <row r="43" spans="1:129" ht="15" customHeight="1">
      <c r="A43" s="251"/>
      <c r="B43" s="290" t="str">
        <f>'1'!B7</f>
        <v xml:space="preserve">Vapor de Mercúrio </v>
      </c>
      <c r="C43" s="366">
        <f>'1'!C7</f>
        <v>150</v>
      </c>
      <c r="D43" s="366">
        <f>P.C.!D69</f>
        <v>22</v>
      </c>
      <c r="E43" s="453">
        <f t="shared" si="5"/>
        <v>172</v>
      </c>
      <c r="F43" s="306" t="s">
        <v>131</v>
      </c>
      <c r="G43" s="366">
        <v>72</v>
      </c>
      <c r="H43" s="366">
        <v>71</v>
      </c>
      <c r="I43" s="326">
        <v>2580</v>
      </c>
      <c r="J43" s="321">
        <f>'1'!F7</f>
        <v>214</v>
      </c>
      <c r="K43" s="321">
        <f>'1'!G7</f>
        <v>214</v>
      </c>
      <c r="L43" s="326">
        <f t="shared" si="6"/>
        <v>552120</v>
      </c>
      <c r="M43" s="321">
        <f>'1'!J7</f>
        <v>0</v>
      </c>
      <c r="N43" s="326">
        <f t="shared" si="7"/>
        <v>0</v>
      </c>
      <c r="O43" s="321">
        <f>'1'!M7</f>
        <v>0</v>
      </c>
      <c r="P43" s="326">
        <f t="shared" si="8"/>
        <v>0</v>
      </c>
      <c r="Q43" s="321">
        <f>'1'!P7</f>
        <v>0</v>
      </c>
      <c r="R43" s="326">
        <f t="shared" si="9"/>
        <v>0</v>
      </c>
      <c r="S43" s="321">
        <f>'1'!S7</f>
        <v>0</v>
      </c>
      <c r="T43" s="326">
        <f t="shared" si="10"/>
        <v>0</v>
      </c>
      <c r="U43" s="69"/>
      <c r="V43" s="69"/>
      <c r="DY43"/>
    </row>
    <row r="44" spans="1:129" ht="15" customHeight="1">
      <c r="A44" s="251"/>
      <c r="B44" s="297" t="str">
        <f>'1'!B8</f>
        <v xml:space="preserve">Vapor de Mercúrio </v>
      </c>
      <c r="C44" s="367">
        <f>'1'!C8</f>
        <v>80</v>
      </c>
      <c r="D44" s="367">
        <f>P.C.!D70</f>
        <v>9.6</v>
      </c>
      <c r="E44" s="454">
        <f t="shared" si="5"/>
        <v>89.6</v>
      </c>
      <c r="F44" s="307" t="s">
        <v>131</v>
      </c>
      <c r="G44" s="367">
        <v>23</v>
      </c>
      <c r="H44" s="367">
        <v>36</v>
      </c>
      <c r="I44" s="327">
        <v>1940</v>
      </c>
      <c r="J44" s="322">
        <f>'1'!F8</f>
        <v>6</v>
      </c>
      <c r="K44" s="322">
        <f>'1'!G8</f>
        <v>6</v>
      </c>
      <c r="L44" s="327">
        <f t="shared" si="6"/>
        <v>11640</v>
      </c>
      <c r="M44" s="322">
        <f>'1'!J8</f>
        <v>0</v>
      </c>
      <c r="N44" s="327">
        <f t="shared" si="7"/>
        <v>0</v>
      </c>
      <c r="O44" s="322">
        <f>'1'!M8</f>
        <v>0</v>
      </c>
      <c r="P44" s="327">
        <f t="shared" si="8"/>
        <v>0</v>
      </c>
      <c r="Q44" s="322">
        <f>'1'!P8</f>
        <v>0</v>
      </c>
      <c r="R44" s="327">
        <f t="shared" si="9"/>
        <v>0</v>
      </c>
      <c r="S44" s="322">
        <f>'1'!S8</f>
        <v>0</v>
      </c>
      <c r="T44" s="327">
        <f t="shared" si="10"/>
        <v>0</v>
      </c>
      <c r="U44" s="69"/>
      <c r="V44" s="69"/>
      <c r="DY44"/>
    </row>
    <row r="45" spans="1:129" ht="15" customHeight="1">
      <c r="A45" s="251"/>
      <c r="B45" s="290" t="str">
        <f>'1'!B9</f>
        <v xml:space="preserve">Vapor de Sódio </v>
      </c>
      <c r="C45" s="366">
        <f>'1'!C9</f>
        <v>450</v>
      </c>
      <c r="D45" s="366">
        <f>P.C.!D71</f>
        <v>38</v>
      </c>
      <c r="E45" s="453">
        <f t="shared" si="5"/>
        <v>488</v>
      </c>
      <c r="F45" s="306" t="s">
        <v>131</v>
      </c>
      <c r="G45" s="366">
        <v>138</v>
      </c>
      <c r="H45" s="366">
        <v>143</v>
      </c>
      <c r="I45" s="326">
        <v>3950</v>
      </c>
      <c r="J45" s="321">
        <f>'1'!F9</f>
        <v>2</v>
      </c>
      <c r="K45" s="321">
        <f>'1'!G9</f>
        <v>2</v>
      </c>
      <c r="L45" s="326">
        <f t="shared" si="6"/>
        <v>7900</v>
      </c>
      <c r="M45" s="321">
        <f>'1'!J9</f>
        <v>0</v>
      </c>
      <c r="N45" s="326">
        <f t="shared" si="7"/>
        <v>0</v>
      </c>
      <c r="O45" s="321">
        <f>'1'!M9</f>
        <v>0</v>
      </c>
      <c r="P45" s="326">
        <f t="shared" si="8"/>
        <v>0</v>
      </c>
      <c r="Q45" s="321">
        <f>'1'!P9</f>
        <v>0</v>
      </c>
      <c r="R45" s="326">
        <f t="shared" si="9"/>
        <v>0</v>
      </c>
      <c r="S45" s="321">
        <f>'1'!S9</f>
        <v>0</v>
      </c>
      <c r="T45" s="326">
        <f t="shared" si="10"/>
        <v>0</v>
      </c>
      <c r="U45" s="69"/>
      <c r="V45" s="69"/>
      <c r="DY45"/>
    </row>
    <row r="46" spans="1:129" ht="15" customHeight="1">
      <c r="A46" s="251"/>
      <c r="B46" s="297" t="str">
        <f>'1'!B10</f>
        <v xml:space="preserve">Vapor de Sódio </v>
      </c>
      <c r="C46" s="367">
        <f>'1'!C10</f>
        <v>400</v>
      </c>
      <c r="D46" s="367">
        <f>P.C.!D72</f>
        <v>38</v>
      </c>
      <c r="E46" s="454">
        <f t="shared" si="5"/>
        <v>438</v>
      </c>
      <c r="F46" s="307" t="s">
        <v>131</v>
      </c>
      <c r="G46" s="367">
        <v>138</v>
      </c>
      <c r="H46" s="367">
        <v>143</v>
      </c>
      <c r="I46" s="327">
        <v>3950</v>
      </c>
      <c r="J46" s="322">
        <f>'1'!F10</f>
        <v>137</v>
      </c>
      <c r="K46" s="322">
        <f>'1'!G10</f>
        <v>137</v>
      </c>
      <c r="L46" s="327">
        <f t="shared" si="6"/>
        <v>541150</v>
      </c>
      <c r="M46" s="322">
        <f>'1'!J10</f>
        <v>0</v>
      </c>
      <c r="N46" s="327">
        <f t="shared" si="7"/>
        <v>0</v>
      </c>
      <c r="O46" s="322">
        <f>'1'!M10</f>
        <v>0</v>
      </c>
      <c r="P46" s="327">
        <f t="shared" si="8"/>
        <v>0</v>
      </c>
      <c r="Q46" s="322">
        <f>'1'!P10</f>
        <v>0</v>
      </c>
      <c r="R46" s="327">
        <f t="shared" si="9"/>
        <v>0</v>
      </c>
      <c r="S46" s="322">
        <f>'1'!S10</f>
        <v>0</v>
      </c>
      <c r="T46" s="327">
        <f t="shared" si="10"/>
        <v>0</v>
      </c>
      <c r="U46" s="69"/>
      <c r="V46" s="69"/>
      <c r="DY46"/>
    </row>
    <row r="47" spans="1:129" ht="15" customHeight="1">
      <c r="A47" s="251"/>
      <c r="B47" s="290" t="str">
        <f>'1'!B11</f>
        <v xml:space="preserve">Vapor de Sódio </v>
      </c>
      <c r="C47" s="366">
        <f>'1'!C11</f>
        <v>250</v>
      </c>
      <c r="D47" s="366">
        <f>P.C.!D73</f>
        <v>30</v>
      </c>
      <c r="E47" s="453">
        <f>SUM(C47:D47)</f>
        <v>280</v>
      </c>
      <c r="F47" s="306" t="s">
        <v>131</v>
      </c>
      <c r="G47" s="366">
        <v>86</v>
      </c>
      <c r="H47" s="366">
        <v>107</v>
      </c>
      <c r="I47" s="326">
        <v>2990</v>
      </c>
      <c r="J47" s="321">
        <f>'1'!F11</f>
        <v>2120</v>
      </c>
      <c r="K47" s="321">
        <f>'1'!G11</f>
        <v>1369</v>
      </c>
      <c r="L47" s="326">
        <f t="shared" si="6"/>
        <v>4093310</v>
      </c>
      <c r="M47" s="321">
        <f>'1'!J11</f>
        <v>751</v>
      </c>
      <c r="N47" s="326">
        <f t="shared" si="7"/>
        <v>2245490</v>
      </c>
      <c r="O47" s="321">
        <f>'1'!M11</f>
        <v>0</v>
      </c>
      <c r="P47" s="326">
        <f t="shared" si="8"/>
        <v>0</v>
      </c>
      <c r="Q47" s="321">
        <f>'1'!P11</f>
        <v>0</v>
      </c>
      <c r="R47" s="326">
        <f t="shared" si="9"/>
        <v>0</v>
      </c>
      <c r="S47" s="321">
        <f>'1'!S11</f>
        <v>0</v>
      </c>
      <c r="T47" s="326">
        <f t="shared" si="10"/>
        <v>0</v>
      </c>
      <c r="U47" s="69"/>
      <c r="V47" s="69"/>
      <c r="DY47"/>
    </row>
    <row r="48" spans="1:129" ht="15" customHeight="1">
      <c r="A48" s="251"/>
      <c r="B48" s="297" t="str">
        <f>'1'!B12</f>
        <v xml:space="preserve">Vapor de Sódio </v>
      </c>
      <c r="C48" s="367">
        <f>'1'!C12</f>
        <v>150</v>
      </c>
      <c r="D48" s="367">
        <f>P.C.!D74</f>
        <v>22</v>
      </c>
      <c r="E48" s="454">
        <f t="shared" si="5"/>
        <v>172</v>
      </c>
      <c r="F48" s="307" t="s">
        <v>131</v>
      </c>
      <c r="G48" s="367">
        <v>52</v>
      </c>
      <c r="H48" s="367">
        <v>57</v>
      </c>
      <c r="I48" s="327">
        <v>2280</v>
      </c>
      <c r="J48" s="322">
        <f>'1'!F12</f>
        <v>1117</v>
      </c>
      <c r="K48" s="322">
        <f>'1'!G12</f>
        <v>0</v>
      </c>
      <c r="L48" s="327">
        <f t="shared" si="6"/>
        <v>0</v>
      </c>
      <c r="M48" s="322">
        <f>'1'!J12</f>
        <v>1117</v>
      </c>
      <c r="N48" s="327">
        <f t="shared" si="7"/>
        <v>2546760</v>
      </c>
      <c r="O48" s="322">
        <f>'1'!M12</f>
        <v>0</v>
      </c>
      <c r="P48" s="327">
        <f t="shared" si="8"/>
        <v>0</v>
      </c>
      <c r="Q48" s="322">
        <f>'1'!P12</f>
        <v>0</v>
      </c>
      <c r="R48" s="327">
        <f t="shared" si="9"/>
        <v>0</v>
      </c>
      <c r="S48" s="322">
        <f>'1'!S12</f>
        <v>0</v>
      </c>
      <c r="T48" s="327">
        <f t="shared" si="10"/>
        <v>0</v>
      </c>
      <c r="U48" s="69"/>
      <c r="V48" s="69"/>
      <c r="DY48"/>
    </row>
    <row r="49" spans="1:129" ht="15" customHeight="1">
      <c r="A49" s="251"/>
      <c r="B49" s="290" t="str">
        <f>'1'!B13</f>
        <v>-</v>
      </c>
      <c r="C49" s="366">
        <f>'1'!C13</f>
        <v>0</v>
      </c>
      <c r="D49" s="366">
        <f>P.C.!D75</f>
        <v>0</v>
      </c>
      <c r="E49" s="453">
        <f t="shared" si="5"/>
        <v>0</v>
      </c>
      <c r="F49" s="306" t="s">
        <v>131</v>
      </c>
      <c r="G49" s="366">
        <v>0</v>
      </c>
      <c r="H49" s="366">
        <v>0</v>
      </c>
      <c r="I49" s="326">
        <v>0</v>
      </c>
      <c r="J49" s="321">
        <f>'1'!F13</f>
        <v>0</v>
      </c>
      <c r="K49" s="321">
        <f>'1'!G13</f>
        <v>0</v>
      </c>
      <c r="L49" s="326">
        <f t="shared" si="6"/>
        <v>0</v>
      </c>
      <c r="M49" s="321">
        <f>'1'!J13</f>
        <v>0</v>
      </c>
      <c r="N49" s="326">
        <f t="shared" si="7"/>
        <v>0</v>
      </c>
      <c r="O49" s="321">
        <f>'1'!M13</f>
        <v>0</v>
      </c>
      <c r="P49" s="326">
        <f t="shared" si="8"/>
        <v>0</v>
      </c>
      <c r="Q49" s="321">
        <f>'1'!P13</f>
        <v>0</v>
      </c>
      <c r="R49" s="326">
        <f t="shared" si="9"/>
        <v>0</v>
      </c>
      <c r="S49" s="321">
        <f>'1'!S13</f>
        <v>0</v>
      </c>
      <c r="T49" s="326">
        <f t="shared" si="10"/>
        <v>0</v>
      </c>
      <c r="U49" s="69"/>
      <c r="V49" s="69"/>
      <c r="DY49"/>
    </row>
    <row r="50" spans="1:129" ht="15" customHeight="1">
      <c r="A50" s="251"/>
      <c r="B50" s="297" t="str">
        <f>'1'!B14</f>
        <v>-</v>
      </c>
      <c r="C50" s="367">
        <f>'1'!C14</f>
        <v>0</v>
      </c>
      <c r="D50" s="367">
        <f>P.C.!D76</f>
        <v>0</v>
      </c>
      <c r="E50" s="454">
        <f t="shared" si="5"/>
        <v>0</v>
      </c>
      <c r="F50" s="307" t="s">
        <v>131</v>
      </c>
      <c r="G50" s="367">
        <v>0</v>
      </c>
      <c r="H50" s="367">
        <v>0</v>
      </c>
      <c r="I50" s="327">
        <v>1</v>
      </c>
      <c r="J50" s="322">
        <f>'1'!F14</f>
        <v>0</v>
      </c>
      <c r="K50" s="322">
        <f>'1'!G14</f>
        <v>0</v>
      </c>
      <c r="L50" s="327">
        <f t="shared" si="6"/>
        <v>0</v>
      </c>
      <c r="M50" s="322">
        <f>'1'!J14</f>
        <v>0</v>
      </c>
      <c r="N50" s="327">
        <f t="shared" si="7"/>
        <v>0</v>
      </c>
      <c r="O50" s="322">
        <f>'1'!M14</f>
        <v>0</v>
      </c>
      <c r="P50" s="327">
        <f t="shared" si="8"/>
        <v>0</v>
      </c>
      <c r="Q50" s="322">
        <f>'1'!P14</f>
        <v>0</v>
      </c>
      <c r="R50" s="327">
        <f t="shared" si="9"/>
        <v>0</v>
      </c>
      <c r="S50" s="322">
        <f>'1'!S14</f>
        <v>0</v>
      </c>
      <c r="T50" s="327">
        <f t="shared" si="10"/>
        <v>0</v>
      </c>
      <c r="U50" s="69"/>
      <c r="V50" s="69"/>
      <c r="DY50"/>
    </row>
    <row r="51" spans="1:129" ht="15" customHeight="1">
      <c r="A51" s="252"/>
      <c r="B51" s="290" t="str">
        <f>'1'!B15</f>
        <v>-</v>
      </c>
      <c r="C51" s="366">
        <f>'1'!C15</f>
        <v>0</v>
      </c>
      <c r="D51" s="366">
        <f>P.C.!D77</f>
        <v>0</v>
      </c>
      <c r="E51" s="453">
        <f t="shared" si="5"/>
        <v>0</v>
      </c>
      <c r="F51" s="306" t="s">
        <v>131</v>
      </c>
      <c r="G51" s="366">
        <v>0</v>
      </c>
      <c r="H51" s="366">
        <v>0</v>
      </c>
      <c r="I51" s="326">
        <v>2</v>
      </c>
      <c r="J51" s="321">
        <f>'1'!F15</f>
        <v>0</v>
      </c>
      <c r="K51" s="321">
        <f>'1'!G15</f>
        <v>0</v>
      </c>
      <c r="L51" s="326">
        <f t="shared" si="6"/>
        <v>0</v>
      </c>
      <c r="M51" s="321">
        <f>'1'!J15</f>
        <v>0</v>
      </c>
      <c r="N51" s="326">
        <f t="shared" si="7"/>
        <v>0</v>
      </c>
      <c r="O51" s="321">
        <f>'1'!M15</f>
        <v>0</v>
      </c>
      <c r="P51" s="326">
        <f t="shared" si="8"/>
        <v>0</v>
      </c>
      <c r="Q51" s="321">
        <f>'1'!P15</f>
        <v>0</v>
      </c>
      <c r="R51" s="326">
        <f t="shared" si="9"/>
        <v>0</v>
      </c>
      <c r="S51" s="321">
        <f>'1'!S15</f>
        <v>0</v>
      </c>
      <c r="T51" s="326">
        <f t="shared" si="10"/>
        <v>0</v>
      </c>
      <c r="U51" s="69"/>
      <c r="V51" s="69"/>
      <c r="DY51"/>
    </row>
    <row r="52" spans="1:129" ht="15" customHeight="1">
      <c r="A52" s="252"/>
      <c r="B52" s="297" t="str">
        <f>'1'!B16</f>
        <v>-</v>
      </c>
      <c r="C52" s="367">
        <f>'1'!C16</f>
        <v>0</v>
      </c>
      <c r="D52" s="367">
        <f>P.C.!D78</f>
        <v>0</v>
      </c>
      <c r="E52" s="454">
        <f t="shared" si="5"/>
        <v>0</v>
      </c>
      <c r="F52" s="307" t="s">
        <v>131</v>
      </c>
      <c r="G52" s="367">
        <v>0</v>
      </c>
      <c r="H52" s="367">
        <v>0</v>
      </c>
      <c r="I52" s="327">
        <v>3</v>
      </c>
      <c r="J52" s="322">
        <f>'1'!F16</f>
        <v>0</v>
      </c>
      <c r="K52" s="322">
        <f>'1'!G16</f>
        <v>0</v>
      </c>
      <c r="L52" s="327">
        <f t="shared" si="6"/>
        <v>0</v>
      </c>
      <c r="M52" s="322">
        <f>'1'!J16</f>
        <v>0</v>
      </c>
      <c r="N52" s="327">
        <f t="shared" si="7"/>
        <v>0</v>
      </c>
      <c r="O52" s="322">
        <f>'1'!M16</f>
        <v>0</v>
      </c>
      <c r="P52" s="327">
        <f t="shared" si="8"/>
        <v>0</v>
      </c>
      <c r="Q52" s="322">
        <f>'1'!P16</f>
        <v>0</v>
      </c>
      <c r="R52" s="327">
        <f t="shared" si="9"/>
        <v>0</v>
      </c>
      <c r="S52" s="322">
        <f>'1'!S16</f>
        <v>0</v>
      </c>
      <c r="T52" s="327">
        <f t="shared" si="10"/>
        <v>0</v>
      </c>
      <c r="U52" s="69"/>
      <c r="V52" s="69"/>
      <c r="DY52"/>
    </row>
    <row r="53" spans="1:129" s="1" customFormat="1" ht="15" customHeight="1">
      <c r="A53" s="252"/>
      <c r="B53" s="290" t="str">
        <f>'1'!B17</f>
        <v>-</v>
      </c>
      <c r="C53" s="366">
        <f>'1'!C17</f>
        <v>0</v>
      </c>
      <c r="D53" s="366">
        <f>P.C.!D79</f>
        <v>0</v>
      </c>
      <c r="E53" s="453">
        <f t="shared" si="5"/>
        <v>0</v>
      </c>
      <c r="F53" s="306" t="s">
        <v>131</v>
      </c>
      <c r="G53" s="366">
        <v>0</v>
      </c>
      <c r="H53" s="366">
        <v>0</v>
      </c>
      <c r="I53" s="326">
        <v>4</v>
      </c>
      <c r="J53" s="321">
        <f>'1'!F17</f>
        <v>0</v>
      </c>
      <c r="K53" s="321">
        <f>'1'!G17</f>
        <v>0</v>
      </c>
      <c r="L53" s="326">
        <f t="shared" si="6"/>
        <v>0</v>
      </c>
      <c r="M53" s="321">
        <f>'1'!J17</f>
        <v>0</v>
      </c>
      <c r="N53" s="326">
        <f t="shared" si="7"/>
        <v>0</v>
      </c>
      <c r="O53" s="321">
        <f>'1'!M17</f>
        <v>0</v>
      </c>
      <c r="P53" s="326">
        <f t="shared" si="8"/>
        <v>0</v>
      </c>
      <c r="Q53" s="321">
        <f>'1'!P17</f>
        <v>0</v>
      </c>
      <c r="R53" s="326">
        <f t="shared" si="9"/>
        <v>0</v>
      </c>
      <c r="S53" s="321">
        <f>'1'!S17</f>
        <v>0</v>
      </c>
      <c r="T53" s="326">
        <f t="shared" si="10"/>
        <v>0</v>
      </c>
      <c r="U53" s="69"/>
      <c r="V53" s="69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8"/>
      <c r="BZ53" s="118"/>
      <c r="CA53" s="118"/>
      <c r="CB53" s="118"/>
      <c r="CC53" s="118"/>
      <c r="CD53" s="118"/>
      <c r="CE53" s="118"/>
      <c r="CF53" s="118"/>
      <c r="CG53" s="118"/>
      <c r="CH53" s="118"/>
      <c r="CI53" s="118"/>
      <c r="CJ53" s="118"/>
      <c r="CK53" s="118"/>
      <c r="CL53" s="118"/>
      <c r="CM53" s="118"/>
      <c r="CN53" s="118"/>
      <c r="CO53" s="118"/>
      <c r="CP53" s="118"/>
      <c r="CQ53" s="118"/>
      <c r="CR53" s="118"/>
      <c r="CS53" s="118"/>
      <c r="CT53" s="118"/>
      <c r="CU53" s="118"/>
      <c r="CV53" s="118"/>
      <c r="CW53" s="118"/>
      <c r="CX53" s="118"/>
      <c r="CY53" s="118"/>
      <c r="CZ53" s="118"/>
      <c r="DA53" s="118"/>
      <c r="DB53" s="118"/>
      <c r="DC53" s="118"/>
      <c r="DD53" s="118"/>
      <c r="DE53" s="118"/>
      <c r="DF53" s="118"/>
      <c r="DG53" s="118"/>
      <c r="DH53" s="118"/>
      <c r="DI53" s="118"/>
      <c r="DJ53" s="118"/>
      <c r="DK53" s="118"/>
      <c r="DL53" s="118"/>
      <c r="DM53" s="118"/>
      <c r="DN53" s="118"/>
      <c r="DO53" s="118"/>
      <c r="DP53" s="118"/>
      <c r="DQ53" s="118"/>
      <c r="DR53" s="118"/>
      <c r="DS53" s="118"/>
      <c r="DT53" s="118"/>
      <c r="DU53" s="118"/>
      <c r="DV53" s="118"/>
      <c r="DW53" s="118"/>
      <c r="DX53" s="118"/>
    </row>
    <row r="54" spans="1:129" s="1" customFormat="1" ht="15" customHeight="1">
      <c r="A54" s="252"/>
      <c r="B54" s="297" t="str">
        <f>'1'!B18</f>
        <v>-</v>
      </c>
      <c r="C54" s="367">
        <f>'1'!C18</f>
        <v>0</v>
      </c>
      <c r="D54" s="367">
        <f>P.C.!D80</f>
        <v>0</v>
      </c>
      <c r="E54" s="454">
        <f t="shared" si="5"/>
        <v>0</v>
      </c>
      <c r="F54" s="405" t="s">
        <v>131</v>
      </c>
      <c r="G54" s="367">
        <v>0</v>
      </c>
      <c r="H54" s="367">
        <v>0</v>
      </c>
      <c r="I54" s="327">
        <v>5</v>
      </c>
      <c r="J54" s="322">
        <f>'1'!F18</f>
        <v>0</v>
      </c>
      <c r="K54" s="322">
        <f>'1'!G18</f>
        <v>0</v>
      </c>
      <c r="L54" s="327">
        <f t="shared" si="6"/>
        <v>0</v>
      </c>
      <c r="M54" s="322">
        <f>'1'!J18</f>
        <v>0</v>
      </c>
      <c r="N54" s="327">
        <f t="shared" si="7"/>
        <v>0</v>
      </c>
      <c r="O54" s="322">
        <f>'1'!M18</f>
        <v>0</v>
      </c>
      <c r="P54" s="327">
        <f t="shared" si="8"/>
        <v>0</v>
      </c>
      <c r="Q54" s="322">
        <f>'1'!P18</f>
        <v>0</v>
      </c>
      <c r="R54" s="327">
        <f t="shared" si="9"/>
        <v>0</v>
      </c>
      <c r="S54" s="322">
        <f>'1'!S18</f>
        <v>0</v>
      </c>
      <c r="T54" s="327">
        <f t="shared" si="10"/>
        <v>0</v>
      </c>
      <c r="U54" s="69"/>
      <c r="V54" s="69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8"/>
      <c r="BZ54" s="118"/>
      <c r="CA54" s="118"/>
      <c r="CB54" s="118"/>
      <c r="CC54" s="118"/>
      <c r="CD54" s="118"/>
      <c r="CE54" s="118"/>
      <c r="CF54" s="118"/>
      <c r="CG54" s="118"/>
      <c r="CH54" s="118"/>
      <c r="CI54" s="118"/>
      <c r="CJ54" s="118"/>
      <c r="CK54" s="118"/>
      <c r="CL54" s="118"/>
      <c r="CM54" s="118"/>
      <c r="CN54" s="118"/>
      <c r="CO54" s="118"/>
      <c r="CP54" s="118"/>
      <c r="CQ54" s="118"/>
      <c r="CR54" s="118"/>
      <c r="CS54" s="118"/>
      <c r="CT54" s="118"/>
      <c r="CU54" s="118"/>
      <c r="CV54" s="118"/>
      <c r="CW54" s="118"/>
      <c r="CX54" s="118"/>
      <c r="CY54" s="118"/>
      <c r="CZ54" s="118"/>
      <c r="DA54" s="118"/>
      <c r="DB54" s="118"/>
      <c r="DC54" s="118"/>
      <c r="DD54" s="118"/>
      <c r="DE54" s="118"/>
      <c r="DF54" s="118"/>
      <c r="DG54" s="118"/>
      <c r="DH54" s="118"/>
      <c r="DI54" s="118"/>
      <c r="DJ54" s="118"/>
      <c r="DK54" s="118"/>
      <c r="DL54" s="118"/>
      <c r="DM54" s="118"/>
      <c r="DN54" s="118"/>
      <c r="DO54" s="118"/>
      <c r="DP54" s="118"/>
      <c r="DQ54" s="118"/>
      <c r="DR54" s="118"/>
      <c r="DS54" s="118"/>
      <c r="DT54" s="118"/>
      <c r="DU54" s="118"/>
      <c r="DV54" s="118"/>
      <c r="DW54" s="118"/>
      <c r="DX54" s="118"/>
    </row>
    <row r="55" spans="1:129" s="1" customFormat="1" ht="15" customHeight="1">
      <c r="A55" s="252"/>
      <c r="B55" s="290" t="str">
        <f>'1'!B19</f>
        <v>-</v>
      </c>
      <c r="C55" s="366">
        <f>'1'!C19</f>
        <v>0</v>
      </c>
      <c r="D55" s="366">
        <f>P.C.!D81</f>
        <v>0</v>
      </c>
      <c r="E55" s="453">
        <f t="shared" si="5"/>
        <v>0</v>
      </c>
      <c r="F55" s="306" t="s">
        <v>131</v>
      </c>
      <c r="G55" s="366">
        <v>0</v>
      </c>
      <c r="H55" s="366">
        <v>0</v>
      </c>
      <c r="I55" s="326">
        <v>6</v>
      </c>
      <c r="J55" s="321">
        <f>'1'!F19</f>
        <v>0</v>
      </c>
      <c r="K55" s="321">
        <f>'1'!G19</f>
        <v>0</v>
      </c>
      <c r="L55" s="326">
        <f t="shared" si="6"/>
        <v>0</v>
      </c>
      <c r="M55" s="321">
        <f>'1'!J19</f>
        <v>0</v>
      </c>
      <c r="N55" s="326">
        <f t="shared" si="7"/>
        <v>0</v>
      </c>
      <c r="O55" s="321">
        <f>'1'!M19</f>
        <v>0</v>
      </c>
      <c r="P55" s="326">
        <f t="shared" si="8"/>
        <v>0</v>
      </c>
      <c r="Q55" s="321">
        <f>'1'!P19</f>
        <v>0</v>
      </c>
      <c r="R55" s="326">
        <f t="shared" si="9"/>
        <v>0</v>
      </c>
      <c r="S55" s="321">
        <f>'1'!S19</f>
        <v>0</v>
      </c>
      <c r="T55" s="326">
        <f t="shared" si="10"/>
        <v>0</v>
      </c>
      <c r="U55" s="69"/>
      <c r="V55" s="69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  <c r="CC55" s="118"/>
      <c r="CD55" s="118"/>
      <c r="CE55" s="118"/>
      <c r="CF55" s="118"/>
      <c r="CG55" s="118"/>
      <c r="CH55" s="118"/>
      <c r="CI55" s="118"/>
      <c r="CJ55" s="118"/>
      <c r="CK55" s="118"/>
      <c r="CL55" s="118"/>
      <c r="CM55" s="118"/>
      <c r="CN55" s="118"/>
      <c r="CO55" s="118"/>
      <c r="CP55" s="118"/>
      <c r="CQ55" s="118"/>
      <c r="CR55" s="118"/>
      <c r="CS55" s="118"/>
      <c r="CT55" s="118"/>
      <c r="CU55" s="118"/>
      <c r="CV55" s="118"/>
      <c r="CW55" s="118"/>
      <c r="CX55" s="118"/>
      <c r="CY55" s="118"/>
      <c r="CZ55" s="118"/>
      <c r="DA55" s="118"/>
      <c r="DB55" s="118"/>
      <c r="DC55" s="118"/>
      <c r="DD55" s="118"/>
      <c r="DE55" s="118"/>
      <c r="DF55" s="118"/>
      <c r="DG55" s="118"/>
      <c r="DH55" s="118"/>
      <c r="DI55" s="118"/>
      <c r="DJ55" s="118"/>
      <c r="DK55" s="118"/>
      <c r="DL55" s="118"/>
      <c r="DM55" s="118"/>
      <c r="DN55" s="118"/>
      <c r="DO55" s="118"/>
      <c r="DP55" s="118"/>
      <c r="DQ55" s="118"/>
      <c r="DR55" s="118"/>
      <c r="DS55" s="118"/>
      <c r="DT55" s="118"/>
      <c r="DU55" s="118"/>
      <c r="DV55" s="118"/>
      <c r="DW55" s="118"/>
      <c r="DX55" s="118"/>
    </row>
    <row r="56" spans="1:129" s="1" customFormat="1" ht="15" customHeight="1">
      <c r="A56" s="252"/>
      <c r="B56" s="297" t="str">
        <f>'1'!B20</f>
        <v>-</v>
      </c>
      <c r="C56" s="367">
        <f>'1'!C20</f>
        <v>0</v>
      </c>
      <c r="D56" s="367">
        <f>P.C.!D82</f>
        <v>0</v>
      </c>
      <c r="E56" s="454">
        <f t="shared" si="5"/>
        <v>0</v>
      </c>
      <c r="F56" s="405" t="s">
        <v>131</v>
      </c>
      <c r="G56" s="367">
        <v>0</v>
      </c>
      <c r="H56" s="367">
        <v>0</v>
      </c>
      <c r="I56" s="327">
        <v>7</v>
      </c>
      <c r="J56" s="322">
        <f>'1'!F20</f>
        <v>0</v>
      </c>
      <c r="K56" s="322">
        <f>'1'!G20</f>
        <v>0</v>
      </c>
      <c r="L56" s="327">
        <f t="shared" si="6"/>
        <v>0</v>
      </c>
      <c r="M56" s="322">
        <f>'1'!J20</f>
        <v>0</v>
      </c>
      <c r="N56" s="327">
        <f t="shared" si="7"/>
        <v>0</v>
      </c>
      <c r="O56" s="322">
        <f>'1'!M20</f>
        <v>0</v>
      </c>
      <c r="P56" s="327">
        <f t="shared" si="8"/>
        <v>0</v>
      </c>
      <c r="Q56" s="322">
        <f>'1'!P20</f>
        <v>0</v>
      </c>
      <c r="R56" s="327">
        <f t="shared" si="9"/>
        <v>0</v>
      </c>
      <c r="S56" s="322">
        <f>'1'!S20</f>
        <v>0</v>
      </c>
      <c r="T56" s="327">
        <f t="shared" si="10"/>
        <v>0</v>
      </c>
      <c r="U56" s="69"/>
      <c r="V56" s="69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118"/>
      <c r="BH56" s="118"/>
      <c r="BI56" s="118"/>
      <c r="BJ56" s="118"/>
      <c r="BK56" s="118"/>
      <c r="BL56" s="118"/>
      <c r="BM56" s="118"/>
      <c r="BN56" s="118"/>
      <c r="BO56" s="118"/>
      <c r="BP56" s="118"/>
      <c r="BQ56" s="118"/>
      <c r="BR56" s="118"/>
      <c r="BS56" s="118"/>
      <c r="BT56" s="118"/>
      <c r="BU56" s="118"/>
      <c r="BV56" s="118"/>
      <c r="BW56" s="118"/>
      <c r="BX56" s="118"/>
      <c r="BY56" s="118"/>
      <c r="BZ56" s="118"/>
      <c r="CA56" s="118"/>
      <c r="CB56" s="118"/>
      <c r="CC56" s="118"/>
      <c r="CD56" s="118"/>
      <c r="CE56" s="118"/>
      <c r="CF56" s="118"/>
      <c r="CG56" s="118"/>
      <c r="CH56" s="118"/>
      <c r="CI56" s="118"/>
      <c r="CJ56" s="118"/>
      <c r="CK56" s="118"/>
      <c r="CL56" s="118"/>
      <c r="CM56" s="118"/>
      <c r="CN56" s="118"/>
      <c r="CO56" s="118"/>
      <c r="CP56" s="118"/>
      <c r="CQ56" s="118"/>
      <c r="CR56" s="118"/>
      <c r="CS56" s="118"/>
      <c r="CT56" s="118"/>
      <c r="CU56" s="118"/>
      <c r="CV56" s="118"/>
      <c r="CW56" s="118"/>
      <c r="CX56" s="118"/>
      <c r="CY56" s="118"/>
      <c r="CZ56" s="118"/>
      <c r="DA56" s="118"/>
      <c r="DB56" s="118"/>
      <c r="DC56" s="118"/>
      <c r="DD56" s="118"/>
      <c r="DE56" s="118"/>
      <c r="DF56" s="118"/>
      <c r="DG56" s="118"/>
      <c r="DH56" s="118"/>
      <c r="DI56" s="118"/>
      <c r="DJ56" s="118"/>
      <c r="DK56" s="118"/>
      <c r="DL56" s="118"/>
      <c r="DM56" s="118"/>
      <c r="DN56" s="118"/>
      <c r="DO56" s="118"/>
      <c r="DP56" s="118"/>
      <c r="DQ56" s="118"/>
      <c r="DR56" s="118"/>
      <c r="DS56" s="118"/>
      <c r="DT56" s="118"/>
      <c r="DU56" s="118"/>
      <c r="DV56" s="118"/>
      <c r="DW56" s="118"/>
      <c r="DX56" s="118"/>
    </row>
    <row r="57" spans="1:129" s="1" customFormat="1" ht="15" customHeight="1">
      <c r="A57" s="252"/>
      <c r="B57" s="290" t="str">
        <f>'1'!B21</f>
        <v>-</v>
      </c>
      <c r="C57" s="366">
        <f>'1'!C21</f>
        <v>0</v>
      </c>
      <c r="D57" s="366">
        <f>P.C.!D83</f>
        <v>0</v>
      </c>
      <c r="E57" s="453">
        <f t="shared" si="5"/>
        <v>0</v>
      </c>
      <c r="F57" s="306" t="s">
        <v>131</v>
      </c>
      <c r="G57" s="366">
        <v>0</v>
      </c>
      <c r="H57" s="366">
        <v>0</v>
      </c>
      <c r="I57" s="326">
        <v>8</v>
      </c>
      <c r="J57" s="321">
        <f>'1'!F21</f>
        <v>0</v>
      </c>
      <c r="K57" s="321">
        <f>'1'!G21</f>
        <v>0</v>
      </c>
      <c r="L57" s="326">
        <f t="shared" si="6"/>
        <v>0</v>
      </c>
      <c r="M57" s="321">
        <f>'1'!J21</f>
        <v>0</v>
      </c>
      <c r="N57" s="326">
        <f t="shared" si="7"/>
        <v>0</v>
      </c>
      <c r="O57" s="321">
        <f>'1'!M21</f>
        <v>0</v>
      </c>
      <c r="P57" s="326">
        <f t="shared" si="8"/>
        <v>0</v>
      </c>
      <c r="Q57" s="321">
        <f>'1'!P21</f>
        <v>0</v>
      </c>
      <c r="R57" s="326">
        <f t="shared" si="9"/>
        <v>0</v>
      </c>
      <c r="S57" s="321">
        <f>'1'!S21</f>
        <v>0</v>
      </c>
      <c r="T57" s="326">
        <f t="shared" si="10"/>
        <v>0</v>
      </c>
      <c r="U57" s="69"/>
      <c r="V57" s="69"/>
      <c r="W57" s="118"/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  <c r="BC57" s="118"/>
      <c r="BD57" s="118"/>
      <c r="BE57" s="118"/>
      <c r="BF57" s="118"/>
      <c r="BG57" s="118"/>
      <c r="BH57" s="118"/>
      <c r="BI57" s="118"/>
      <c r="BJ57" s="118"/>
      <c r="BK57" s="118"/>
      <c r="BL57" s="118"/>
      <c r="BM57" s="118"/>
      <c r="BN57" s="118"/>
      <c r="BO57" s="118"/>
      <c r="BP57" s="118"/>
      <c r="BQ57" s="118"/>
      <c r="BR57" s="118"/>
      <c r="BS57" s="118"/>
      <c r="BT57" s="118"/>
      <c r="BU57" s="118"/>
      <c r="BV57" s="118"/>
      <c r="BW57" s="118"/>
      <c r="BX57" s="118"/>
      <c r="BY57" s="118"/>
      <c r="BZ57" s="118"/>
      <c r="CA57" s="118"/>
      <c r="CB57" s="118"/>
      <c r="CC57" s="118"/>
      <c r="CD57" s="118"/>
      <c r="CE57" s="118"/>
      <c r="CF57" s="118"/>
      <c r="CG57" s="118"/>
      <c r="CH57" s="118"/>
      <c r="CI57" s="118"/>
      <c r="CJ57" s="118"/>
      <c r="CK57" s="118"/>
      <c r="CL57" s="118"/>
      <c r="CM57" s="118"/>
      <c r="CN57" s="118"/>
      <c r="CO57" s="118"/>
      <c r="CP57" s="118"/>
      <c r="CQ57" s="118"/>
      <c r="CR57" s="118"/>
      <c r="CS57" s="118"/>
      <c r="CT57" s="118"/>
      <c r="CU57" s="118"/>
      <c r="CV57" s="118"/>
      <c r="CW57" s="118"/>
      <c r="CX57" s="118"/>
      <c r="CY57" s="118"/>
      <c r="CZ57" s="118"/>
      <c r="DA57" s="118"/>
      <c r="DB57" s="118"/>
      <c r="DC57" s="118"/>
      <c r="DD57" s="118"/>
      <c r="DE57" s="118"/>
      <c r="DF57" s="118"/>
      <c r="DG57" s="118"/>
      <c r="DH57" s="118"/>
      <c r="DI57" s="118"/>
      <c r="DJ57" s="118"/>
      <c r="DK57" s="118"/>
      <c r="DL57" s="118"/>
      <c r="DM57" s="118"/>
      <c r="DN57" s="118"/>
      <c r="DO57" s="118"/>
      <c r="DP57" s="118"/>
      <c r="DQ57" s="118"/>
      <c r="DR57" s="118"/>
      <c r="DS57" s="118"/>
      <c r="DT57" s="118"/>
      <c r="DU57" s="118"/>
      <c r="DV57" s="118"/>
      <c r="DW57" s="118"/>
      <c r="DX57" s="118"/>
    </row>
    <row r="58" spans="1:129" s="1" customFormat="1" ht="15" customHeight="1">
      <c r="A58" s="252"/>
      <c r="B58" s="297" t="str">
        <f>'1'!B22</f>
        <v>-</v>
      </c>
      <c r="C58" s="367">
        <f>'1'!C22</f>
        <v>0</v>
      </c>
      <c r="D58" s="367">
        <f>P.C.!D84</f>
        <v>0</v>
      </c>
      <c r="E58" s="454">
        <f t="shared" si="5"/>
        <v>0</v>
      </c>
      <c r="F58" s="405" t="s">
        <v>131</v>
      </c>
      <c r="G58" s="367">
        <v>0</v>
      </c>
      <c r="H58" s="367">
        <v>0</v>
      </c>
      <c r="I58" s="327">
        <v>9</v>
      </c>
      <c r="J58" s="322">
        <f>'1'!F22</f>
        <v>0</v>
      </c>
      <c r="K58" s="322">
        <f>'1'!G22</f>
        <v>0</v>
      </c>
      <c r="L58" s="327">
        <f t="shared" si="6"/>
        <v>0</v>
      </c>
      <c r="M58" s="322">
        <f>'1'!J22</f>
        <v>0</v>
      </c>
      <c r="N58" s="327">
        <f t="shared" si="7"/>
        <v>0</v>
      </c>
      <c r="O58" s="322">
        <f>'1'!M22</f>
        <v>0</v>
      </c>
      <c r="P58" s="327">
        <f t="shared" si="8"/>
        <v>0</v>
      </c>
      <c r="Q58" s="322">
        <f>'1'!P22</f>
        <v>0</v>
      </c>
      <c r="R58" s="327">
        <f t="shared" si="9"/>
        <v>0</v>
      </c>
      <c r="S58" s="322">
        <f>'1'!S22</f>
        <v>0</v>
      </c>
      <c r="T58" s="327">
        <f t="shared" si="10"/>
        <v>0</v>
      </c>
      <c r="U58" s="69"/>
      <c r="V58" s="69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118"/>
      <c r="BH58" s="118"/>
      <c r="BI58" s="118"/>
      <c r="BJ58" s="118"/>
      <c r="BK58" s="118"/>
      <c r="BL58" s="118"/>
      <c r="BM58" s="118"/>
      <c r="BN58" s="118"/>
      <c r="BO58" s="118"/>
      <c r="BP58" s="118"/>
      <c r="BQ58" s="118"/>
      <c r="BR58" s="118"/>
      <c r="BS58" s="118"/>
      <c r="BT58" s="118"/>
      <c r="BU58" s="118"/>
      <c r="BV58" s="118"/>
      <c r="BW58" s="118"/>
      <c r="BX58" s="118"/>
      <c r="BY58" s="118"/>
      <c r="BZ58" s="118"/>
      <c r="CA58" s="118"/>
      <c r="CB58" s="118"/>
      <c r="CC58" s="118"/>
      <c r="CD58" s="118"/>
      <c r="CE58" s="118"/>
      <c r="CF58" s="118"/>
      <c r="CG58" s="118"/>
      <c r="CH58" s="118"/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</row>
    <row r="59" spans="1:129" s="1" customFormat="1" ht="15" customHeight="1">
      <c r="A59" s="252"/>
      <c r="B59" s="290" t="str">
        <f>'1'!B23</f>
        <v>-</v>
      </c>
      <c r="C59" s="366">
        <f>'1'!C23</f>
        <v>0</v>
      </c>
      <c r="D59" s="366">
        <f>P.C.!D85</f>
        <v>0</v>
      </c>
      <c r="E59" s="453">
        <f t="shared" si="5"/>
        <v>0</v>
      </c>
      <c r="F59" s="306" t="s">
        <v>131</v>
      </c>
      <c r="G59" s="366">
        <v>0</v>
      </c>
      <c r="H59" s="366">
        <v>0</v>
      </c>
      <c r="I59" s="326">
        <v>10</v>
      </c>
      <c r="J59" s="321">
        <f>'1'!F23</f>
        <v>0</v>
      </c>
      <c r="K59" s="321">
        <f>'1'!G23</f>
        <v>0</v>
      </c>
      <c r="L59" s="326">
        <f t="shared" si="6"/>
        <v>0</v>
      </c>
      <c r="M59" s="321">
        <f>'1'!J23</f>
        <v>0</v>
      </c>
      <c r="N59" s="326">
        <f t="shared" si="7"/>
        <v>0</v>
      </c>
      <c r="O59" s="321">
        <f>'1'!M23</f>
        <v>0</v>
      </c>
      <c r="P59" s="326">
        <f t="shared" si="8"/>
        <v>0</v>
      </c>
      <c r="Q59" s="321">
        <f>'1'!P23</f>
        <v>0</v>
      </c>
      <c r="R59" s="326">
        <f t="shared" si="9"/>
        <v>0</v>
      </c>
      <c r="S59" s="321">
        <f>'1'!S23</f>
        <v>0</v>
      </c>
      <c r="T59" s="326">
        <f t="shared" si="10"/>
        <v>0</v>
      </c>
      <c r="U59" s="69"/>
      <c r="V59" s="69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8"/>
      <c r="BZ59" s="118"/>
      <c r="CA59" s="118"/>
      <c r="CB59" s="118"/>
      <c r="CC59" s="118"/>
      <c r="CD59" s="118"/>
      <c r="CE59" s="118"/>
      <c r="CF59" s="118"/>
      <c r="CG59" s="118"/>
      <c r="CH59" s="118"/>
      <c r="CI59" s="118"/>
      <c r="CJ59" s="118"/>
      <c r="CK59" s="118"/>
      <c r="CL59" s="118"/>
      <c r="CM59" s="118"/>
      <c r="CN59" s="118"/>
      <c r="CO59" s="118"/>
      <c r="CP59" s="118"/>
      <c r="CQ59" s="118"/>
      <c r="CR59" s="118"/>
      <c r="CS59" s="118"/>
      <c r="CT59" s="118"/>
      <c r="CU59" s="118"/>
      <c r="CV59" s="118"/>
      <c r="CW59" s="118"/>
      <c r="CX59" s="118"/>
      <c r="CY59" s="118"/>
      <c r="CZ59" s="118"/>
      <c r="DA59" s="118"/>
      <c r="DB59" s="118"/>
      <c r="DC59" s="118"/>
      <c r="DD59" s="118"/>
      <c r="DE59" s="118"/>
      <c r="DF59" s="118"/>
      <c r="DG59" s="118"/>
      <c r="DH59" s="118"/>
      <c r="DI59" s="118"/>
      <c r="DJ59" s="118"/>
      <c r="DK59" s="118"/>
      <c r="DL59" s="118"/>
      <c r="DM59" s="118"/>
      <c r="DN59" s="118"/>
      <c r="DO59" s="118"/>
      <c r="DP59" s="118"/>
      <c r="DQ59" s="118"/>
      <c r="DR59" s="118"/>
      <c r="DS59" s="118"/>
      <c r="DT59" s="118"/>
      <c r="DU59" s="118"/>
      <c r="DV59" s="118"/>
      <c r="DW59" s="118"/>
      <c r="DX59" s="118"/>
    </row>
    <row r="60" spans="1:129" s="1" customFormat="1" ht="15" customHeight="1">
      <c r="A60" s="252"/>
      <c r="B60" s="297" t="str">
        <f>'1'!B24</f>
        <v>-</v>
      </c>
      <c r="C60" s="367">
        <f>'1'!C24</f>
        <v>0</v>
      </c>
      <c r="D60" s="367">
        <f>P.C.!D86</f>
        <v>0</v>
      </c>
      <c r="E60" s="454">
        <f t="shared" si="5"/>
        <v>0</v>
      </c>
      <c r="F60" s="405" t="s">
        <v>131</v>
      </c>
      <c r="G60" s="367">
        <v>0</v>
      </c>
      <c r="H60" s="367">
        <v>0</v>
      </c>
      <c r="I60" s="327">
        <v>11</v>
      </c>
      <c r="J60" s="322">
        <f>'1'!F24</f>
        <v>0</v>
      </c>
      <c r="K60" s="322">
        <f>'1'!G24</f>
        <v>0</v>
      </c>
      <c r="L60" s="327">
        <f t="shared" si="6"/>
        <v>0</v>
      </c>
      <c r="M60" s="322">
        <f>'1'!J24</f>
        <v>0</v>
      </c>
      <c r="N60" s="327">
        <f t="shared" si="7"/>
        <v>0</v>
      </c>
      <c r="O60" s="322">
        <f>'1'!M24</f>
        <v>0</v>
      </c>
      <c r="P60" s="327">
        <f t="shared" si="8"/>
        <v>0</v>
      </c>
      <c r="Q60" s="322">
        <f>'1'!P24</f>
        <v>0</v>
      </c>
      <c r="R60" s="327">
        <f t="shared" si="9"/>
        <v>0</v>
      </c>
      <c r="S60" s="322">
        <f>'1'!S24</f>
        <v>0</v>
      </c>
      <c r="T60" s="327">
        <f t="shared" si="10"/>
        <v>0</v>
      </c>
      <c r="U60" s="69"/>
      <c r="V60" s="69"/>
      <c r="W60" s="118"/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118"/>
      <c r="BH60" s="118"/>
      <c r="BI60" s="118"/>
      <c r="BJ60" s="118"/>
      <c r="BK60" s="118"/>
      <c r="BL60" s="118"/>
      <c r="BM60" s="118"/>
      <c r="BN60" s="118"/>
      <c r="BO60" s="118"/>
      <c r="BP60" s="118"/>
      <c r="BQ60" s="118"/>
      <c r="BR60" s="118"/>
      <c r="BS60" s="118"/>
      <c r="BT60" s="118"/>
      <c r="BU60" s="118"/>
      <c r="BV60" s="118"/>
      <c r="BW60" s="118"/>
      <c r="BX60" s="118"/>
      <c r="BY60" s="118"/>
      <c r="BZ60" s="118"/>
      <c r="CA60" s="118"/>
      <c r="CB60" s="118"/>
      <c r="CC60" s="118"/>
      <c r="CD60" s="118"/>
      <c r="CE60" s="118"/>
      <c r="CF60" s="118"/>
      <c r="CG60" s="118"/>
      <c r="CH60" s="118"/>
      <c r="CI60" s="118"/>
      <c r="CJ60" s="118"/>
      <c r="CK60" s="118"/>
      <c r="CL60" s="118"/>
      <c r="CM60" s="118"/>
      <c r="CN60" s="118"/>
      <c r="CO60" s="118"/>
      <c r="CP60" s="118"/>
      <c r="CQ60" s="118"/>
      <c r="CR60" s="118"/>
      <c r="CS60" s="118"/>
      <c r="CT60" s="118"/>
      <c r="CU60" s="118"/>
      <c r="CV60" s="118"/>
      <c r="CW60" s="118"/>
      <c r="CX60" s="118"/>
      <c r="CY60" s="118"/>
      <c r="CZ60" s="118"/>
      <c r="DA60" s="118"/>
      <c r="DB60" s="118"/>
      <c r="DC60" s="118"/>
      <c r="DD60" s="118"/>
      <c r="DE60" s="118"/>
      <c r="DF60" s="118"/>
      <c r="DG60" s="118"/>
      <c r="DH60" s="118"/>
      <c r="DI60" s="118"/>
      <c r="DJ60" s="118"/>
      <c r="DK60" s="118"/>
      <c r="DL60" s="118"/>
      <c r="DM60" s="118"/>
      <c r="DN60" s="118"/>
      <c r="DO60" s="118"/>
      <c r="DP60" s="118"/>
      <c r="DQ60" s="118"/>
      <c r="DR60" s="118"/>
      <c r="DS60" s="118"/>
      <c r="DT60" s="118"/>
      <c r="DU60" s="118"/>
      <c r="DV60" s="118"/>
      <c r="DW60" s="118"/>
      <c r="DX60" s="118"/>
    </row>
    <row r="61" spans="1:129" ht="15" customHeight="1">
      <c r="A61" s="252"/>
      <c r="B61" s="290" t="str">
        <f>'1'!B25</f>
        <v>-</v>
      </c>
      <c r="C61" s="366">
        <f>'1'!C25</f>
        <v>0</v>
      </c>
      <c r="D61" s="366">
        <f>P.C.!D87</f>
        <v>0</v>
      </c>
      <c r="E61" s="453">
        <f t="shared" si="5"/>
        <v>0</v>
      </c>
      <c r="F61" s="306" t="s">
        <v>131</v>
      </c>
      <c r="G61" s="366">
        <v>0</v>
      </c>
      <c r="H61" s="366">
        <v>0</v>
      </c>
      <c r="I61" s="326">
        <v>12</v>
      </c>
      <c r="J61" s="321">
        <f>'1'!F25</f>
        <v>0</v>
      </c>
      <c r="K61" s="321">
        <f>'1'!G25</f>
        <v>0</v>
      </c>
      <c r="L61" s="326">
        <f t="shared" si="6"/>
        <v>0</v>
      </c>
      <c r="M61" s="321">
        <f>'1'!J25</f>
        <v>0</v>
      </c>
      <c r="N61" s="326">
        <f t="shared" si="7"/>
        <v>0</v>
      </c>
      <c r="O61" s="321">
        <f>'1'!M25</f>
        <v>0</v>
      </c>
      <c r="P61" s="326">
        <f t="shared" si="8"/>
        <v>0</v>
      </c>
      <c r="Q61" s="321">
        <f>'1'!P25</f>
        <v>0</v>
      </c>
      <c r="R61" s="326">
        <f t="shared" si="9"/>
        <v>0</v>
      </c>
      <c r="S61" s="321">
        <f>'1'!S25</f>
        <v>0</v>
      </c>
      <c r="T61" s="326">
        <f t="shared" si="10"/>
        <v>0</v>
      </c>
      <c r="U61" s="69"/>
      <c r="V61" s="69"/>
      <c r="DY61"/>
    </row>
    <row r="62" spans="1:129" ht="15" customHeight="1">
      <c r="A62" s="252"/>
      <c r="B62" s="297" t="str">
        <f>'1'!B26</f>
        <v>-</v>
      </c>
      <c r="C62" s="367">
        <f>'1'!C26</f>
        <v>0</v>
      </c>
      <c r="D62" s="367">
        <f>P.C.!D88</f>
        <v>0</v>
      </c>
      <c r="E62" s="454">
        <f t="shared" si="5"/>
        <v>0</v>
      </c>
      <c r="F62" s="405" t="s">
        <v>131</v>
      </c>
      <c r="G62" s="367">
        <v>0</v>
      </c>
      <c r="H62" s="367">
        <v>0</v>
      </c>
      <c r="I62" s="327">
        <v>13</v>
      </c>
      <c r="J62" s="322">
        <f>'1'!F26</f>
        <v>0</v>
      </c>
      <c r="K62" s="322">
        <f>'1'!G26</f>
        <v>0</v>
      </c>
      <c r="L62" s="327">
        <f t="shared" si="6"/>
        <v>0</v>
      </c>
      <c r="M62" s="322">
        <f>'1'!J26</f>
        <v>0</v>
      </c>
      <c r="N62" s="327">
        <f t="shared" si="7"/>
        <v>0</v>
      </c>
      <c r="O62" s="322">
        <f>'1'!M26</f>
        <v>0</v>
      </c>
      <c r="P62" s="327">
        <f t="shared" si="8"/>
        <v>0</v>
      </c>
      <c r="Q62" s="322">
        <f>'1'!P26</f>
        <v>0</v>
      </c>
      <c r="R62" s="327">
        <f t="shared" si="9"/>
        <v>0</v>
      </c>
      <c r="S62" s="322">
        <f>'1'!S26</f>
        <v>0</v>
      </c>
      <c r="T62" s="327">
        <f t="shared" si="10"/>
        <v>0</v>
      </c>
      <c r="U62" s="69"/>
      <c r="V62" s="69"/>
      <c r="DY62"/>
    </row>
    <row r="63" spans="1:129" ht="15" customHeight="1">
      <c r="A63" s="252"/>
      <c r="B63" s="290" t="s">
        <v>125</v>
      </c>
      <c r="C63" s="366">
        <f>P.C.!C17</f>
        <v>247.33090714476853</v>
      </c>
      <c r="D63" s="366">
        <f>P.C.!D89</f>
        <v>0</v>
      </c>
      <c r="E63" s="453">
        <f t="shared" si="5"/>
        <v>247.33090714476853</v>
      </c>
      <c r="F63" s="306" t="s">
        <v>131</v>
      </c>
      <c r="G63" s="366">
        <f>D87</f>
        <v>76.443938988493443</v>
      </c>
      <c r="H63" s="366">
        <f>D87</f>
        <v>76.443938988493443</v>
      </c>
      <c r="I63" s="326">
        <f>B87</f>
        <v>2776.151993577736</v>
      </c>
      <c r="J63" s="321">
        <f>'1'!F27</f>
        <v>0</v>
      </c>
      <c r="K63" s="308">
        <f>'1'!G27</f>
        <v>0</v>
      </c>
      <c r="L63" s="328">
        <f t="shared" si="6"/>
        <v>0</v>
      </c>
      <c r="M63" s="308">
        <f>'1'!J27</f>
        <v>0</v>
      </c>
      <c r="N63" s="328">
        <f t="shared" si="7"/>
        <v>0</v>
      </c>
      <c r="O63" s="308">
        <f>'1'!M27</f>
        <v>0</v>
      </c>
      <c r="P63" s="328">
        <f t="shared" si="8"/>
        <v>0</v>
      </c>
      <c r="Q63" s="308">
        <f>'1'!P27</f>
        <v>0</v>
      </c>
      <c r="R63" s="328">
        <f t="shared" si="9"/>
        <v>0</v>
      </c>
      <c r="S63" s="308">
        <f>'1'!S27</f>
        <v>0</v>
      </c>
      <c r="T63" s="328">
        <f t="shared" si="10"/>
        <v>0</v>
      </c>
      <c r="U63" s="69"/>
      <c r="V63" s="69"/>
      <c r="DY63"/>
    </row>
    <row r="64" spans="1:129" ht="30" customHeight="1" thickBot="1">
      <c r="A64" s="252"/>
      <c r="B64" s="840"/>
      <c r="C64" s="819"/>
      <c r="D64" s="819"/>
      <c r="E64" s="819"/>
      <c r="F64" s="819"/>
      <c r="G64" s="819"/>
      <c r="H64" s="820"/>
      <c r="I64" s="320" t="s">
        <v>288</v>
      </c>
      <c r="J64" s="418">
        <f>SUM(J41:J63)</f>
        <v>3737</v>
      </c>
      <c r="K64" s="313">
        <f t="shared" ref="K64:T64" si="11">SUM(K41:K63)</f>
        <v>1869</v>
      </c>
      <c r="L64" s="315">
        <f t="shared" si="11"/>
        <v>5582230</v>
      </c>
      <c r="M64" s="313">
        <f t="shared" si="11"/>
        <v>1868</v>
      </c>
      <c r="N64" s="315">
        <f t="shared" si="11"/>
        <v>4792250</v>
      </c>
      <c r="O64" s="313">
        <f t="shared" si="11"/>
        <v>0</v>
      </c>
      <c r="P64" s="320">
        <f t="shared" si="11"/>
        <v>0</v>
      </c>
      <c r="Q64" s="313">
        <f t="shared" si="11"/>
        <v>0</v>
      </c>
      <c r="R64" s="315">
        <f t="shared" si="11"/>
        <v>0</v>
      </c>
      <c r="S64" s="313">
        <f t="shared" si="11"/>
        <v>0</v>
      </c>
      <c r="T64" s="459">
        <f t="shared" si="11"/>
        <v>0</v>
      </c>
      <c r="U64" s="69"/>
      <c r="V64" s="69"/>
      <c r="DY64"/>
    </row>
    <row r="65" spans="1:129" ht="30" customHeight="1">
      <c r="B65" s="68"/>
      <c r="C65" s="69"/>
      <c r="D65" s="69"/>
      <c r="E65" s="69"/>
      <c r="F65" s="127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68"/>
      <c r="R65" s="68"/>
      <c r="S65" s="68"/>
      <c r="T65" s="68"/>
      <c r="U65" s="69"/>
      <c r="V65" s="69"/>
      <c r="W65" s="69"/>
    </row>
    <row r="66" spans="1:129" s="1" customFormat="1" ht="81" customHeight="1">
      <c r="A66" s="118"/>
      <c r="B66" s="68"/>
      <c r="C66" s="69"/>
      <c r="D66" s="69"/>
      <c r="E66" s="69"/>
      <c r="F66" s="127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68"/>
      <c r="R66" s="68"/>
      <c r="S66" s="68"/>
      <c r="T66" s="68"/>
      <c r="U66" s="69"/>
      <c r="V66" s="69"/>
      <c r="W66" s="69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  <c r="BR66" s="118"/>
      <c r="BS66" s="118"/>
      <c r="BT66" s="118"/>
      <c r="BU66" s="118"/>
      <c r="BV66" s="118"/>
      <c r="BW66" s="118"/>
      <c r="BX66" s="118"/>
      <c r="BY66" s="118"/>
      <c r="BZ66" s="118"/>
      <c r="CA66" s="118"/>
      <c r="CB66" s="118"/>
      <c r="CC66" s="118"/>
      <c r="CD66" s="118"/>
      <c r="CE66" s="118"/>
      <c r="CF66" s="118"/>
      <c r="CG66" s="118"/>
      <c r="CH66" s="118"/>
      <c r="CI66" s="118"/>
      <c r="CJ66" s="118"/>
      <c r="CK66" s="118"/>
      <c r="CL66" s="118"/>
      <c r="CM66" s="118"/>
      <c r="CN66" s="118"/>
      <c r="CO66" s="118"/>
      <c r="CP66" s="118"/>
      <c r="CQ66" s="118"/>
      <c r="CR66" s="118"/>
      <c r="CS66" s="118"/>
      <c r="CT66" s="118"/>
      <c r="CU66" s="118"/>
      <c r="CV66" s="118"/>
      <c r="CW66" s="118"/>
      <c r="CX66" s="118"/>
      <c r="CY66" s="118"/>
      <c r="CZ66" s="118"/>
      <c r="DA66" s="118"/>
      <c r="DB66" s="118"/>
      <c r="DC66" s="118"/>
      <c r="DD66" s="118"/>
      <c r="DE66" s="118"/>
      <c r="DF66" s="118"/>
      <c r="DG66" s="118"/>
      <c r="DH66" s="118"/>
      <c r="DI66" s="118"/>
      <c r="DJ66" s="118"/>
      <c r="DK66" s="118"/>
      <c r="DL66" s="118"/>
      <c r="DM66" s="118"/>
      <c r="DN66" s="118"/>
      <c r="DO66" s="118"/>
      <c r="DP66" s="118"/>
      <c r="DQ66" s="118"/>
      <c r="DR66" s="118"/>
      <c r="DS66" s="118"/>
      <c r="DT66" s="118"/>
      <c r="DU66" s="118"/>
      <c r="DV66" s="118"/>
      <c r="DW66" s="118"/>
      <c r="DX66" s="118"/>
      <c r="DY66" s="118"/>
    </row>
    <row r="67" spans="1:129" ht="30" customHeight="1" thickBot="1">
      <c r="B67" s="844" t="s">
        <v>132</v>
      </c>
      <c r="C67" s="845"/>
      <c r="D67" s="845"/>
      <c r="E67" s="845"/>
      <c r="F67" s="845"/>
      <c r="G67" s="845"/>
      <c r="H67" s="845"/>
      <c r="I67" s="846"/>
      <c r="J67" s="69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</row>
    <row r="68" spans="1:129" ht="30" customHeight="1" thickTop="1">
      <c r="B68" s="429" t="s">
        <v>119</v>
      </c>
      <c r="C68" s="429" t="s">
        <v>307</v>
      </c>
      <c r="D68" s="429" t="s">
        <v>133</v>
      </c>
      <c r="E68" s="429" t="s">
        <v>118</v>
      </c>
      <c r="F68" s="429" t="s">
        <v>119</v>
      </c>
      <c r="G68" s="429" t="s">
        <v>308</v>
      </c>
      <c r="H68" s="421" t="s">
        <v>317</v>
      </c>
      <c r="I68" s="429" t="s">
        <v>124</v>
      </c>
      <c r="J68" s="69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</row>
    <row r="69" spans="1:129" ht="15" customHeight="1">
      <c r="A69" s="419"/>
      <c r="B69" s="306" t="s">
        <v>320</v>
      </c>
      <c r="C69" s="453">
        <v>400</v>
      </c>
      <c r="D69" s="453">
        <v>60</v>
      </c>
      <c r="E69" s="453">
        <f t="shared" ref="E69:E82" si="12">SUM(C69:D69)</f>
        <v>460</v>
      </c>
      <c r="F69" s="455" t="s">
        <v>131</v>
      </c>
      <c r="G69" s="453">
        <v>115</v>
      </c>
      <c r="H69" s="453">
        <v>143</v>
      </c>
      <c r="I69" s="326">
        <v>3950</v>
      </c>
      <c r="J69" s="69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</row>
    <row r="70" spans="1:129" ht="15" customHeight="1">
      <c r="A70" s="419"/>
      <c r="B70" s="307" t="s">
        <v>321</v>
      </c>
      <c r="C70" s="454">
        <v>150</v>
      </c>
      <c r="D70" s="454">
        <v>22.5</v>
      </c>
      <c r="E70" s="454">
        <f t="shared" si="12"/>
        <v>172.5</v>
      </c>
      <c r="F70" s="456" t="s">
        <v>131</v>
      </c>
      <c r="G70" s="454">
        <v>43</v>
      </c>
      <c r="H70" s="454">
        <v>57</v>
      </c>
      <c r="I70" s="327">
        <v>2280</v>
      </c>
      <c r="J70" s="69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</row>
    <row r="71" spans="1:129" s="1" customFormat="1" ht="15" customHeight="1">
      <c r="A71" s="419"/>
      <c r="B71" s="306" t="s">
        <v>322</v>
      </c>
      <c r="C71" s="453">
        <v>70</v>
      </c>
      <c r="D71" s="453">
        <v>10.5</v>
      </c>
      <c r="E71" s="453">
        <f t="shared" si="12"/>
        <v>80.5</v>
      </c>
      <c r="F71" s="455" t="s">
        <v>131</v>
      </c>
      <c r="G71" s="453">
        <v>20</v>
      </c>
      <c r="H71" s="453">
        <v>36</v>
      </c>
      <c r="I71" s="326">
        <v>1940</v>
      </c>
      <c r="J71" s="69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8"/>
      <c r="BZ71" s="118"/>
      <c r="CA71" s="118"/>
      <c r="CB71" s="118"/>
      <c r="CC71" s="118"/>
      <c r="CD71" s="118"/>
      <c r="CE71" s="118"/>
      <c r="CF71" s="118"/>
      <c r="CG71" s="118"/>
      <c r="CH71" s="118"/>
      <c r="CI71" s="118"/>
      <c r="CJ71" s="118"/>
      <c r="CK71" s="118"/>
      <c r="CL71" s="118"/>
      <c r="CM71" s="118"/>
      <c r="CN71" s="118"/>
      <c r="CO71" s="118"/>
      <c r="CP71" s="118"/>
      <c r="CQ71" s="118"/>
      <c r="CR71" s="118"/>
      <c r="CS71" s="118"/>
      <c r="CT71" s="118"/>
      <c r="CU71" s="118"/>
      <c r="CV71" s="118"/>
      <c r="CW71" s="118"/>
      <c r="CX71" s="118"/>
      <c r="CY71" s="118"/>
      <c r="CZ71" s="118"/>
      <c r="DA71" s="118"/>
      <c r="DB71" s="118"/>
      <c r="DC71" s="118"/>
      <c r="DD71" s="118"/>
      <c r="DE71" s="118"/>
      <c r="DF71" s="118"/>
      <c r="DG71" s="118"/>
      <c r="DH71" s="118"/>
      <c r="DI71" s="118"/>
      <c r="DJ71" s="118"/>
      <c r="DK71" s="118"/>
    </row>
    <row r="72" spans="1:129" ht="15" customHeight="1">
      <c r="A72" s="419"/>
      <c r="B72" s="307" t="s">
        <v>323</v>
      </c>
      <c r="C72" s="454">
        <v>400</v>
      </c>
      <c r="D72" s="454">
        <v>60</v>
      </c>
      <c r="E72" s="454">
        <f t="shared" si="12"/>
        <v>460</v>
      </c>
      <c r="F72" s="456" t="s">
        <v>131</v>
      </c>
      <c r="G72" s="454">
        <v>115</v>
      </c>
      <c r="H72" s="454">
        <v>143</v>
      </c>
      <c r="I72" s="327">
        <v>3950</v>
      </c>
      <c r="J72" s="69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</row>
    <row r="73" spans="1:129" ht="15" customHeight="1">
      <c r="A73" s="419"/>
      <c r="B73" s="306" t="s">
        <v>324</v>
      </c>
      <c r="C73" s="453">
        <v>250</v>
      </c>
      <c r="D73" s="453">
        <v>87.5</v>
      </c>
      <c r="E73" s="453">
        <f t="shared" si="12"/>
        <v>337.5</v>
      </c>
      <c r="F73" s="455" t="s">
        <v>131</v>
      </c>
      <c r="G73" s="453">
        <v>72</v>
      </c>
      <c r="H73" s="453">
        <v>71</v>
      </c>
      <c r="I73" s="326">
        <v>2580</v>
      </c>
      <c r="J73" s="69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</row>
    <row r="74" spans="1:129" s="1" customFormat="1" ht="15" customHeight="1">
      <c r="A74" s="419"/>
      <c r="B74" s="307" t="s">
        <v>325</v>
      </c>
      <c r="C74" s="454">
        <v>125</v>
      </c>
      <c r="D74" s="454">
        <v>18.75</v>
      </c>
      <c r="E74" s="454">
        <f t="shared" si="12"/>
        <v>143.75</v>
      </c>
      <c r="F74" s="456" t="s">
        <v>131</v>
      </c>
      <c r="G74" s="454">
        <v>36</v>
      </c>
      <c r="H74" s="454">
        <v>36</v>
      </c>
      <c r="I74" s="327">
        <v>1940</v>
      </c>
      <c r="J74" s="69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118"/>
      <c r="AP74" s="118"/>
      <c r="AQ74" s="118"/>
      <c r="AR74" s="118"/>
      <c r="AS74" s="118"/>
      <c r="AT74" s="118"/>
      <c r="AU74" s="118"/>
      <c r="AV74" s="118"/>
      <c r="AW74" s="118"/>
      <c r="AX74" s="118"/>
      <c r="AY74" s="118"/>
      <c r="AZ74" s="118"/>
      <c r="BA74" s="118"/>
      <c r="BB74" s="118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  <c r="BU74" s="118"/>
      <c r="BV74" s="118"/>
      <c r="BW74" s="118"/>
      <c r="BX74" s="118"/>
      <c r="BY74" s="118"/>
      <c r="BZ74" s="118"/>
      <c r="CA74" s="118"/>
      <c r="CB74" s="118"/>
      <c r="CC74" s="118"/>
      <c r="CD74" s="118"/>
      <c r="CE74" s="118"/>
      <c r="CF74" s="118"/>
      <c r="CG74" s="118"/>
      <c r="CH74" s="118"/>
      <c r="CI74" s="118"/>
      <c r="CJ74" s="118"/>
      <c r="CK74" s="118"/>
      <c r="CL74" s="118"/>
      <c r="CM74" s="118"/>
      <c r="CN74" s="118"/>
      <c r="CO74" s="118"/>
      <c r="CP74" s="118"/>
      <c r="CQ74" s="118"/>
      <c r="CR74" s="118"/>
      <c r="CS74" s="118"/>
      <c r="CT74" s="118"/>
      <c r="CU74" s="118"/>
      <c r="CV74" s="118"/>
      <c r="CW74" s="118"/>
      <c r="CX74" s="118"/>
      <c r="CY74" s="118"/>
      <c r="CZ74" s="118"/>
      <c r="DA74" s="118"/>
      <c r="DB74" s="118"/>
      <c r="DC74" s="118"/>
      <c r="DD74" s="118"/>
      <c r="DE74" s="118"/>
      <c r="DF74" s="118"/>
      <c r="DG74" s="118"/>
      <c r="DH74" s="118"/>
      <c r="DI74" s="118"/>
      <c r="DJ74" s="118"/>
      <c r="DK74" s="118"/>
    </row>
    <row r="75" spans="1:129" ht="15" customHeight="1">
      <c r="A75" s="419"/>
      <c r="B75" s="306" t="s">
        <v>326</v>
      </c>
      <c r="C75" s="453">
        <v>80</v>
      </c>
      <c r="D75" s="453">
        <v>12</v>
      </c>
      <c r="E75" s="453">
        <f t="shared" si="12"/>
        <v>92</v>
      </c>
      <c r="F75" s="455" t="s">
        <v>131</v>
      </c>
      <c r="G75" s="453">
        <v>23</v>
      </c>
      <c r="H75" s="453">
        <v>36</v>
      </c>
      <c r="I75" s="326">
        <v>1940</v>
      </c>
      <c r="J75" s="69"/>
      <c r="K75" s="69"/>
      <c r="L75" s="69"/>
      <c r="M75" s="118"/>
      <c r="N75" s="118"/>
      <c r="O75" s="118"/>
      <c r="P75" s="118"/>
      <c r="Q75" s="118"/>
      <c r="R75" s="118"/>
      <c r="S75" s="118"/>
      <c r="T75" s="118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</row>
    <row r="76" spans="1:129" ht="15" customHeight="1">
      <c r="A76" s="419"/>
      <c r="B76" s="307" t="s">
        <v>327</v>
      </c>
      <c r="C76" s="454">
        <v>400</v>
      </c>
      <c r="D76" s="454">
        <v>60</v>
      </c>
      <c r="E76" s="454">
        <f t="shared" si="12"/>
        <v>460</v>
      </c>
      <c r="F76" s="456" t="s">
        <v>131</v>
      </c>
      <c r="G76" s="454">
        <v>138</v>
      </c>
      <c r="H76" s="454">
        <v>143</v>
      </c>
      <c r="I76" s="327">
        <v>3950</v>
      </c>
      <c r="J76" s="69"/>
      <c r="K76" s="69"/>
      <c r="L76" s="69"/>
      <c r="M76" s="118"/>
      <c r="N76" s="118"/>
      <c r="O76" s="118"/>
      <c r="P76" s="118"/>
      <c r="Q76" s="118"/>
      <c r="R76" s="118"/>
      <c r="S76" s="118"/>
      <c r="T76" s="118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</row>
    <row r="77" spans="1:129" s="1" customFormat="1" ht="15" customHeight="1">
      <c r="A77" s="419"/>
      <c r="B77" s="306" t="s">
        <v>328</v>
      </c>
      <c r="C77" s="453">
        <v>350</v>
      </c>
      <c r="D77" s="453">
        <v>52.5</v>
      </c>
      <c r="E77" s="453">
        <f t="shared" si="12"/>
        <v>402.5</v>
      </c>
      <c r="F77" s="455" t="s">
        <v>131</v>
      </c>
      <c r="G77" s="453">
        <v>121</v>
      </c>
      <c r="H77" s="453">
        <v>143</v>
      </c>
      <c r="I77" s="326">
        <v>3950</v>
      </c>
      <c r="J77" s="69"/>
      <c r="K77" s="69"/>
      <c r="L77" s="69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18"/>
      <c r="BP77" s="118"/>
      <c r="BQ77" s="118"/>
      <c r="BR77" s="118"/>
      <c r="BS77" s="118"/>
      <c r="BT77" s="118"/>
      <c r="BU77" s="118"/>
      <c r="BV77" s="118"/>
      <c r="BW77" s="118"/>
      <c r="BX77" s="118"/>
      <c r="BY77" s="118"/>
      <c r="BZ77" s="118"/>
      <c r="CA77" s="118"/>
      <c r="CB77" s="118"/>
      <c r="CC77" s="118"/>
      <c r="CD77" s="118"/>
      <c r="CE77" s="118"/>
      <c r="CF77" s="118"/>
      <c r="CG77" s="118"/>
      <c r="CH77" s="118"/>
      <c r="CI77" s="118"/>
      <c r="CJ77" s="118"/>
      <c r="CK77" s="118"/>
      <c r="CL77" s="118"/>
      <c r="CM77" s="118"/>
      <c r="CN77" s="118"/>
      <c r="CO77" s="118"/>
      <c r="CP77" s="118"/>
      <c r="CQ77" s="118"/>
      <c r="CR77" s="118"/>
      <c r="CS77" s="118"/>
      <c r="CT77" s="118"/>
      <c r="CU77" s="118"/>
      <c r="CV77" s="118"/>
      <c r="CW77" s="118"/>
      <c r="CX77" s="118"/>
      <c r="CY77" s="118"/>
      <c r="CZ77" s="118"/>
      <c r="DA77" s="118"/>
      <c r="DB77" s="118"/>
      <c r="DC77" s="118"/>
      <c r="DD77" s="118"/>
      <c r="DE77" s="118"/>
      <c r="DF77" s="118"/>
      <c r="DG77" s="118"/>
      <c r="DH77" s="118"/>
      <c r="DI77" s="118"/>
      <c r="DJ77" s="118"/>
      <c r="DK77" s="118"/>
    </row>
    <row r="78" spans="1:129" ht="15" customHeight="1">
      <c r="A78" s="419"/>
      <c r="B78" s="307" t="s">
        <v>329</v>
      </c>
      <c r="C78" s="454">
        <v>250</v>
      </c>
      <c r="D78" s="454">
        <v>27.5</v>
      </c>
      <c r="E78" s="454">
        <f t="shared" si="12"/>
        <v>277.5</v>
      </c>
      <c r="F78" s="456" t="s">
        <v>131</v>
      </c>
      <c r="G78" s="454">
        <v>86</v>
      </c>
      <c r="H78" s="454">
        <v>107</v>
      </c>
      <c r="I78" s="327">
        <v>2990</v>
      </c>
      <c r="J78" s="69"/>
      <c r="K78" s="69"/>
      <c r="L78" s="69"/>
      <c r="M78" s="118"/>
      <c r="N78" s="118"/>
      <c r="O78" s="118"/>
      <c r="P78" s="118"/>
      <c r="Q78" s="118"/>
      <c r="R78" s="118"/>
      <c r="S78" s="118"/>
      <c r="T78" s="11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</row>
    <row r="79" spans="1:129" ht="15" customHeight="1">
      <c r="A79" s="419"/>
      <c r="B79" s="306" t="s">
        <v>330</v>
      </c>
      <c r="C79" s="453">
        <v>150</v>
      </c>
      <c r="D79" s="453">
        <v>22.5</v>
      </c>
      <c r="E79" s="453">
        <f t="shared" si="12"/>
        <v>172.5</v>
      </c>
      <c r="F79" s="455" t="s">
        <v>131</v>
      </c>
      <c r="G79" s="453">
        <v>52</v>
      </c>
      <c r="H79" s="453">
        <v>57</v>
      </c>
      <c r="I79" s="326">
        <v>2280</v>
      </c>
      <c r="J79" s="69"/>
      <c r="K79" s="69"/>
      <c r="L79" s="69"/>
      <c r="M79" s="118"/>
      <c r="N79" s="118"/>
      <c r="O79" s="118"/>
      <c r="P79" s="118"/>
      <c r="Q79" s="118"/>
      <c r="R79" s="118"/>
      <c r="S79" s="118"/>
      <c r="T79" s="118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</row>
    <row r="80" spans="1:129" s="1" customFormat="1" ht="15" customHeight="1">
      <c r="A80" s="419"/>
      <c r="B80" s="307" t="s">
        <v>331</v>
      </c>
      <c r="C80" s="454">
        <v>100</v>
      </c>
      <c r="D80" s="454">
        <v>15</v>
      </c>
      <c r="E80" s="454">
        <f t="shared" si="12"/>
        <v>115</v>
      </c>
      <c r="F80" s="456" t="s">
        <v>131</v>
      </c>
      <c r="G80" s="454">
        <v>35</v>
      </c>
      <c r="H80" s="454">
        <v>36</v>
      </c>
      <c r="I80" s="327">
        <v>1940</v>
      </c>
      <c r="J80" s="69"/>
      <c r="K80" s="69"/>
      <c r="L80" s="69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8"/>
      <c r="BZ80" s="118"/>
      <c r="CA80" s="118"/>
      <c r="CB80" s="118"/>
      <c r="CC80" s="118"/>
      <c r="CD80" s="118"/>
      <c r="CE80" s="118"/>
      <c r="CF80" s="118"/>
      <c r="CG80" s="118"/>
      <c r="CH80" s="118"/>
      <c r="CI80" s="118"/>
      <c r="CJ80" s="118"/>
      <c r="CK80" s="118"/>
      <c r="CL80" s="118"/>
      <c r="CM80" s="118"/>
      <c r="CN80" s="118"/>
      <c r="CO80" s="118"/>
      <c r="CP80" s="118"/>
      <c r="CQ80" s="118"/>
      <c r="CR80" s="118"/>
      <c r="CS80" s="118"/>
      <c r="CT80" s="118"/>
      <c r="CU80" s="118"/>
      <c r="CV80" s="118"/>
      <c r="CW80" s="118"/>
      <c r="CX80" s="118"/>
      <c r="CY80" s="118"/>
      <c r="CZ80" s="118"/>
      <c r="DA80" s="118"/>
      <c r="DB80" s="118"/>
      <c r="DC80" s="118"/>
      <c r="DD80" s="118"/>
      <c r="DE80" s="118"/>
      <c r="DF80" s="118"/>
      <c r="DG80" s="118"/>
      <c r="DH80" s="118"/>
      <c r="DI80" s="118"/>
      <c r="DJ80" s="118"/>
      <c r="DK80" s="118"/>
    </row>
    <row r="81" spans="1:129" s="1" customFormat="1" ht="15" customHeight="1">
      <c r="A81" s="419"/>
      <c r="B81" s="306" t="s">
        <v>332</v>
      </c>
      <c r="C81" s="453">
        <v>70</v>
      </c>
      <c r="D81" s="453">
        <v>10.5</v>
      </c>
      <c r="E81" s="453">
        <f t="shared" si="12"/>
        <v>80.5</v>
      </c>
      <c r="F81" s="455" t="s">
        <v>131</v>
      </c>
      <c r="G81" s="453">
        <v>28</v>
      </c>
      <c r="H81" s="453">
        <v>36</v>
      </c>
      <c r="I81" s="326">
        <v>1940</v>
      </c>
      <c r="J81" s="69"/>
      <c r="K81" s="69"/>
      <c r="L81" s="69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18"/>
      <c r="BS81" s="118"/>
      <c r="BT81" s="118"/>
      <c r="BU81" s="118"/>
      <c r="BV81" s="118"/>
      <c r="BW81" s="118"/>
      <c r="BX81" s="118"/>
      <c r="BY81" s="118"/>
      <c r="BZ81" s="118"/>
      <c r="CA81" s="118"/>
      <c r="CB81" s="118"/>
      <c r="CC81" s="118"/>
      <c r="CD81" s="118"/>
      <c r="CE81" s="118"/>
      <c r="CF81" s="118"/>
      <c r="CG81" s="118"/>
      <c r="CH81" s="118"/>
      <c r="CI81" s="118"/>
      <c r="CJ81" s="118"/>
      <c r="CK81" s="118"/>
      <c r="CL81" s="118"/>
      <c r="CM81" s="118"/>
      <c r="CN81" s="118"/>
      <c r="CO81" s="118"/>
      <c r="CP81" s="118"/>
      <c r="CQ81" s="118"/>
      <c r="CR81" s="118"/>
      <c r="CS81" s="118"/>
      <c r="CT81" s="118"/>
      <c r="CU81" s="118"/>
      <c r="CV81" s="118"/>
      <c r="CW81" s="118"/>
      <c r="CX81" s="118"/>
      <c r="CY81" s="118"/>
      <c r="CZ81" s="118"/>
      <c r="DA81" s="118"/>
      <c r="DB81" s="118"/>
      <c r="DC81" s="118"/>
      <c r="DD81" s="118"/>
      <c r="DE81" s="118"/>
      <c r="DF81" s="118"/>
      <c r="DG81" s="118"/>
      <c r="DH81" s="118"/>
      <c r="DI81" s="118"/>
      <c r="DJ81" s="118"/>
      <c r="DK81" s="118"/>
    </row>
    <row r="82" spans="1:129" s="1" customFormat="1" ht="15" customHeight="1" thickBot="1">
      <c r="A82" s="419"/>
      <c r="B82" s="329" t="s">
        <v>159</v>
      </c>
      <c r="C82" s="473">
        <v>0</v>
      </c>
      <c r="D82" s="473">
        <v>0</v>
      </c>
      <c r="E82" s="473">
        <f t="shared" si="12"/>
        <v>0</v>
      </c>
      <c r="F82" s="474" t="s">
        <v>131</v>
      </c>
      <c r="G82" s="473">
        <v>0</v>
      </c>
      <c r="H82" s="473">
        <v>0</v>
      </c>
      <c r="I82" s="422">
        <v>0</v>
      </c>
      <c r="J82" s="69"/>
      <c r="K82" s="69"/>
      <c r="L82" s="69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118"/>
      <c r="AP82" s="118"/>
      <c r="AQ82" s="118"/>
      <c r="AR82" s="118"/>
      <c r="AS82" s="118"/>
      <c r="AT82" s="118"/>
      <c r="AU82" s="118"/>
      <c r="AV82" s="118"/>
      <c r="AW82" s="118"/>
      <c r="AX82" s="118"/>
      <c r="AY82" s="118"/>
      <c r="AZ82" s="118"/>
      <c r="BA82" s="118"/>
      <c r="BB82" s="118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18"/>
      <c r="BO82" s="118"/>
      <c r="BP82" s="118"/>
      <c r="BQ82" s="118"/>
      <c r="BR82" s="118"/>
      <c r="BS82" s="118"/>
      <c r="BT82" s="118"/>
      <c r="BU82" s="118"/>
      <c r="BV82" s="118"/>
      <c r="BW82" s="118"/>
      <c r="BX82" s="118"/>
      <c r="BY82" s="118"/>
      <c r="BZ82" s="118"/>
      <c r="CA82" s="118"/>
      <c r="CB82" s="118"/>
      <c r="CC82" s="118"/>
      <c r="CD82" s="118"/>
      <c r="CE82" s="118"/>
      <c r="CF82" s="118"/>
      <c r="CG82" s="118"/>
      <c r="CH82" s="118"/>
      <c r="CI82" s="118"/>
      <c r="CJ82" s="118"/>
      <c r="CK82" s="118"/>
      <c r="CL82" s="118"/>
      <c r="CM82" s="118"/>
      <c r="CN82" s="118"/>
      <c r="CO82" s="118"/>
      <c r="CP82" s="118"/>
      <c r="CQ82" s="118"/>
      <c r="CR82" s="118"/>
      <c r="CS82" s="118"/>
      <c r="CT82" s="118"/>
      <c r="CU82" s="118"/>
      <c r="CV82" s="118"/>
      <c r="CW82" s="118"/>
      <c r="CX82" s="118"/>
      <c r="CY82" s="118"/>
      <c r="CZ82" s="118"/>
      <c r="DA82" s="118"/>
      <c r="DB82" s="118"/>
      <c r="DC82" s="118"/>
      <c r="DD82" s="118"/>
      <c r="DE82" s="118"/>
      <c r="DF82" s="118"/>
      <c r="DG82" s="118"/>
      <c r="DH82" s="118"/>
      <c r="DI82" s="118"/>
      <c r="DJ82" s="118"/>
      <c r="DK82" s="118"/>
    </row>
    <row r="83" spans="1:129" ht="30" customHeight="1">
      <c r="B83" s="68"/>
      <c r="C83" s="68"/>
      <c r="D83" s="68"/>
      <c r="E83" s="68"/>
      <c r="F83" s="67"/>
      <c r="G83" s="59"/>
      <c r="H83" s="59"/>
      <c r="I83" s="59"/>
      <c r="J83" s="59"/>
      <c r="K83" s="59"/>
      <c r="L83" s="59"/>
      <c r="M83" s="70"/>
      <c r="N83" s="70"/>
      <c r="O83" s="70"/>
      <c r="P83" s="70"/>
      <c r="Q83" s="69"/>
      <c r="R83" s="68"/>
      <c r="S83" s="68"/>
      <c r="T83" s="68"/>
      <c r="U83" s="69"/>
      <c r="V83" s="69"/>
      <c r="W83" s="69"/>
      <c r="X83" s="69"/>
      <c r="Y83" s="69"/>
    </row>
    <row r="84" spans="1:129" s="1" customFormat="1" ht="81" customHeight="1" thickBot="1">
      <c r="A84" s="118"/>
      <c r="B84" s="68"/>
      <c r="C84" s="68"/>
      <c r="D84" s="68"/>
      <c r="E84" s="68"/>
      <c r="F84" s="59"/>
      <c r="G84" s="59"/>
      <c r="H84" s="70"/>
      <c r="I84" s="118"/>
      <c r="J84" s="118"/>
      <c r="K84" s="118"/>
      <c r="L84" s="118"/>
      <c r="M84" s="118"/>
      <c r="N84" s="118"/>
      <c r="O84" s="118"/>
      <c r="P84" s="118"/>
      <c r="Q84" s="68"/>
      <c r="R84" s="68"/>
      <c r="S84" s="68"/>
      <c r="T84" s="68"/>
      <c r="U84" s="69"/>
      <c r="V84" s="69"/>
      <c r="W84" s="69"/>
      <c r="X84" s="69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118"/>
      <c r="AP84" s="118"/>
      <c r="AQ84" s="118"/>
      <c r="AR84" s="118"/>
      <c r="AS84" s="118"/>
      <c r="AT84" s="118"/>
      <c r="AU84" s="118"/>
      <c r="AV84" s="118"/>
      <c r="AW84" s="118"/>
      <c r="AX84" s="118"/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18"/>
      <c r="BW84" s="118"/>
      <c r="BX84" s="118"/>
      <c r="BY84" s="118"/>
      <c r="BZ84" s="118"/>
      <c r="CA84" s="118"/>
      <c r="CB84" s="118"/>
      <c r="CC84" s="118"/>
      <c r="CD84" s="118"/>
      <c r="CE84" s="118"/>
      <c r="CF84" s="118"/>
      <c r="CG84" s="118"/>
      <c r="CH84" s="118"/>
      <c r="CI84" s="118"/>
      <c r="CJ84" s="118"/>
      <c r="CK84" s="118"/>
      <c r="CL84" s="118"/>
      <c r="CM84" s="118"/>
      <c r="CN84" s="118"/>
      <c r="CO84" s="118"/>
      <c r="CP84" s="118"/>
      <c r="CQ84" s="118"/>
      <c r="CR84" s="118"/>
      <c r="CS84" s="118"/>
      <c r="CT84" s="118"/>
      <c r="CU84" s="118"/>
      <c r="CV84" s="118"/>
      <c r="CW84" s="118"/>
      <c r="CX84" s="118"/>
      <c r="CY84" s="118"/>
      <c r="CZ84" s="118"/>
      <c r="DA84" s="118"/>
      <c r="DB84" s="118"/>
      <c r="DC84" s="118"/>
      <c r="DD84" s="118"/>
      <c r="DE84" s="118"/>
      <c r="DF84" s="118"/>
      <c r="DG84" s="118"/>
      <c r="DH84" s="118"/>
      <c r="DI84" s="118"/>
      <c r="DJ84" s="118"/>
      <c r="DK84" s="118"/>
      <c r="DL84" s="118"/>
      <c r="DM84" s="118"/>
      <c r="DN84" s="118"/>
      <c r="DO84" s="118"/>
      <c r="DP84" s="118"/>
      <c r="DQ84" s="118"/>
      <c r="DR84" s="118"/>
      <c r="DS84" s="118"/>
      <c r="DT84" s="118"/>
      <c r="DU84" s="118"/>
      <c r="DV84" s="118"/>
      <c r="DW84" s="118"/>
      <c r="DX84" s="118"/>
    </row>
    <row r="85" spans="1:129" s="1" customFormat="1" ht="30" customHeight="1" thickBot="1">
      <c r="A85" s="118"/>
      <c r="B85" s="841" t="s">
        <v>296</v>
      </c>
      <c r="C85" s="842"/>
      <c r="D85" s="842"/>
      <c r="E85" s="843"/>
      <c r="F85" s="59"/>
      <c r="G85" s="59"/>
      <c r="H85" s="59"/>
      <c r="I85" s="59"/>
      <c r="J85" s="70"/>
      <c r="K85" s="70"/>
      <c r="L85" s="70"/>
      <c r="M85" s="70"/>
      <c r="N85" s="69"/>
      <c r="O85" s="68"/>
      <c r="P85" s="68"/>
      <c r="Q85" s="68"/>
      <c r="R85" s="68"/>
      <c r="S85" s="69"/>
      <c r="T85" s="69"/>
      <c r="U85" s="69"/>
      <c r="V85" s="69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18"/>
      <c r="BW85" s="118"/>
      <c r="BX85" s="118"/>
      <c r="BY85" s="118"/>
      <c r="BZ85" s="118"/>
      <c r="CA85" s="118"/>
      <c r="CB85" s="118"/>
      <c r="CC85" s="118"/>
      <c r="CD85" s="118"/>
      <c r="CE85" s="118"/>
      <c r="CF85" s="118"/>
      <c r="CG85" s="118"/>
      <c r="CH85" s="118"/>
      <c r="CI85" s="118"/>
      <c r="CJ85" s="118"/>
      <c r="CK85" s="118"/>
      <c r="CL85" s="118"/>
      <c r="CM85" s="118"/>
      <c r="CN85" s="118"/>
      <c r="CO85" s="118"/>
      <c r="CP85" s="118"/>
      <c r="CQ85" s="118"/>
      <c r="CR85" s="118"/>
      <c r="CS85" s="118"/>
      <c r="CT85" s="118"/>
      <c r="CU85" s="118"/>
      <c r="CV85" s="118"/>
      <c r="CW85" s="118"/>
      <c r="CX85" s="118"/>
      <c r="CY85" s="118"/>
      <c r="CZ85" s="118"/>
      <c r="DA85" s="118"/>
      <c r="DB85" s="118"/>
      <c r="DC85" s="118"/>
      <c r="DD85" s="118"/>
      <c r="DE85" s="118"/>
      <c r="DF85" s="118"/>
      <c r="DG85" s="118"/>
      <c r="DH85" s="118"/>
      <c r="DI85" s="118"/>
      <c r="DJ85" s="118"/>
      <c r="DK85" s="118"/>
      <c r="DL85" s="118"/>
      <c r="DM85" s="118"/>
      <c r="DN85" s="118"/>
      <c r="DO85" s="118"/>
      <c r="DP85" s="118"/>
      <c r="DQ85" s="118"/>
      <c r="DR85" s="118"/>
      <c r="DS85" s="118"/>
      <c r="DT85" s="118"/>
      <c r="DU85" s="118"/>
      <c r="DV85" s="118"/>
    </row>
    <row r="86" spans="1:129" ht="30" customHeight="1" thickTop="1">
      <c r="B86" s="762" t="s">
        <v>297</v>
      </c>
      <c r="C86" s="763"/>
      <c r="D86" s="762" t="s">
        <v>298</v>
      </c>
      <c r="E86" s="763"/>
      <c r="F86" s="127"/>
      <c r="G86" s="118"/>
      <c r="H86" s="70"/>
      <c r="I86" s="70"/>
      <c r="J86" s="70"/>
      <c r="K86" s="70"/>
      <c r="L86" s="70"/>
      <c r="M86" s="70"/>
      <c r="N86" s="70"/>
      <c r="O86" s="70"/>
      <c r="P86" s="69"/>
      <c r="Q86" s="68"/>
      <c r="R86" s="68"/>
      <c r="S86" s="68"/>
      <c r="T86" s="68"/>
      <c r="U86" s="69"/>
      <c r="V86" s="69"/>
      <c r="W86" s="69"/>
      <c r="X86" s="69"/>
      <c r="DY86"/>
    </row>
    <row r="87" spans="1:129" ht="15" customHeight="1" thickBot="1">
      <c r="B87" s="849">
        <f>SUMPRODUCT(I41:I62,J41:J62)/SUM(J41:J62)</f>
        <v>2776.151993577736</v>
      </c>
      <c r="C87" s="850"/>
      <c r="D87" s="847">
        <f>SUMPRODUCT(G41:G62,J41:J62)/SUM(J41:J62)</f>
        <v>76.443938988493443</v>
      </c>
      <c r="E87" s="848"/>
      <c r="F87" s="127"/>
      <c r="G87" s="70"/>
      <c r="H87" s="118"/>
      <c r="I87" s="118"/>
      <c r="J87" s="118"/>
      <c r="K87" s="118"/>
      <c r="L87" s="70"/>
      <c r="M87" s="70"/>
      <c r="N87" s="70"/>
      <c r="O87" s="70"/>
      <c r="P87" s="69"/>
      <c r="Q87" s="68"/>
      <c r="R87" s="68"/>
      <c r="S87" s="68"/>
      <c r="T87" s="68"/>
      <c r="U87" s="69"/>
      <c r="V87" s="69"/>
      <c r="W87" s="69"/>
      <c r="X87" s="69"/>
      <c r="DY87"/>
    </row>
    <row r="88" spans="1:129" s="118" customFormat="1" ht="15.75" customHeight="1">
      <c r="B88" s="69"/>
      <c r="C88" s="69"/>
      <c r="D88" s="69"/>
      <c r="E88" s="69"/>
      <c r="F88" s="127"/>
      <c r="G88" s="70"/>
      <c r="M88" s="70"/>
      <c r="N88" s="70"/>
      <c r="O88" s="70"/>
      <c r="P88" s="70"/>
      <c r="Q88" s="69"/>
      <c r="R88" s="69"/>
      <c r="S88" s="69"/>
      <c r="T88" s="69"/>
      <c r="U88" s="69"/>
      <c r="V88" s="69"/>
      <c r="W88" s="69"/>
      <c r="X88" s="69"/>
      <c r="Y88" s="69"/>
    </row>
    <row r="89" spans="1:129" s="118" customFormat="1" ht="15.75" customHeight="1">
      <c r="B89" s="69"/>
      <c r="C89" s="69"/>
      <c r="D89" s="69"/>
      <c r="E89" s="69"/>
      <c r="F89" s="127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69"/>
      <c r="R89" s="69"/>
      <c r="S89" s="69"/>
      <c r="T89" s="69"/>
      <c r="U89" s="69"/>
      <c r="V89" s="69"/>
      <c r="W89" s="69"/>
      <c r="X89" s="69"/>
      <c r="Y89" s="69"/>
    </row>
    <row r="90" spans="1:129" s="118" customFormat="1" ht="15.75" customHeight="1">
      <c r="B90" s="69"/>
      <c r="C90" s="69"/>
      <c r="D90" s="69"/>
      <c r="E90" s="69"/>
      <c r="F90" s="127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69"/>
      <c r="R90" s="69"/>
      <c r="S90" s="69"/>
      <c r="T90" s="69"/>
      <c r="U90" s="69"/>
      <c r="V90" s="69"/>
      <c r="W90" s="69"/>
      <c r="X90" s="69"/>
      <c r="Y90" s="69"/>
    </row>
    <row r="91" spans="1:129" s="118" customFormat="1" ht="15.75" customHeight="1">
      <c r="B91" s="69"/>
      <c r="C91" s="69"/>
      <c r="D91" s="69"/>
      <c r="E91" s="69"/>
      <c r="F91" s="127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69"/>
      <c r="R91" s="69"/>
      <c r="S91" s="69"/>
      <c r="T91" s="69"/>
      <c r="U91" s="69"/>
      <c r="V91" s="69"/>
      <c r="W91" s="69"/>
      <c r="X91" s="69"/>
      <c r="Y91" s="69"/>
    </row>
    <row r="92" spans="1:129" s="118" customFormat="1" ht="15.75" customHeight="1">
      <c r="B92" s="69"/>
      <c r="C92" s="69"/>
      <c r="D92" s="69"/>
      <c r="E92" s="69"/>
      <c r="F92" s="127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69"/>
      <c r="R92" s="69"/>
      <c r="S92" s="69"/>
      <c r="T92" s="69"/>
      <c r="U92" s="69"/>
      <c r="V92" s="69"/>
      <c r="W92" s="69"/>
      <c r="X92" s="69"/>
      <c r="Y92" s="69"/>
    </row>
    <row r="93" spans="1:129" s="118" customFormat="1" ht="15.75" customHeight="1">
      <c r="B93" s="69"/>
      <c r="C93" s="69"/>
      <c r="D93" s="69"/>
      <c r="E93" s="69"/>
      <c r="F93" s="127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69"/>
      <c r="R93" s="69"/>
      <c r="S93" s="69"/>
      <c r="T93" s="69"/>
      <c r="U93" s="69"/>
      <c r="V93" s="69"/>
      <c r="W93" s="69"/>
      <c r="X93" s="69"/>
      <c r="Y93" s="69"/>
    </row>
    <row r="94" spans="1:129" s="118" customFormat="1" ht="15.75" customHeight="1">
      <c r="B94" s="69"/>
      <c r="C94" s="69"/>
      <c r="D94" s="69"/>
      <c r="E94" s="69"/>
      <c r="F94" s="127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69"/>
      <c r="R94" s="69"/>
      <c r="S94" s="69"/>
      <c r="T94" s="69"/>
      <c r="U94" s="69"/>
      <c r="V94" s="69"/>
      <c r="W94" s="69"/>
      <c r="X94" s="69"/>
      <c r="Y94" s="69"/>
    </row>
    <row r="95" spans="1:129" s="118" customFormat="1" ht="15.75" customHeight="1">
      <c r="B95" s="69"/>
      <c r="C95" s="69"/>
      <c r="D95" s="69"/>
      <c r="E95" s="69"/>
      <c r="F95" s="127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69"/>
      <c r="R95" s="69"/>
      <c r="S95" s="69"/>
      <c r="T95" s="69"/>
      <c r="U95" s="69"/>
      <c r="V95" s="69"/>
      <c r="W95" s="69"/>
      <c r="X95" s="69"/>
      <c r="Y95" s="69"/>
    </row>
    <row r="96" spans="1:129" s="118" customFormat="1" ht="15.75" customHeight="1">
      <c r="B96" s="69"/>
      <c r="C96" s="69"/>
      <c r="D96" s="127"/>
      <c r="E96" s="127"/>
      <c r="F96" s="127"/>
      <c r="G96" s="128"/>
      <c r="H96" s="70"/>
      <c r="I96" s="70"/>
      <c r="J96" s="70"/>
      <c r="K96" s="70"/>
      <c r="L96" s="70"/>
      <c r="M96" s="70"/>
      <c r="N96" s="70"/>
      <c r="O96" s="70"/>
      <c r="P96" s="70"/>
      <c r="Q96" s="69"/>
      <c r="R96" s="69"/>
      <c r="S96" s="69"/>
      <c r="T96" s="69"/>
      <c r="U96" s="69"/>
      <c r="V96" s="69"/>
      <c r="W96" s="69"/>
      <c r="X96" s="69"/>
      <c r="Y96" s="69"/>
    </row>
    <row r="97" spans="2:25" s="118" customFormat="1" ht="15.75" customHeight="1">
      <c r="B97" s="69"/>
      <c r="C97" s="69"/>
      <c r="D97" s="127"/>
      <c r="E97" s="127"/>
      <c r="F97" s="127"/>
      <c r="G97" s="128"/>
      <c r="H97" s="70"/>
      <c r="I97" s="70"/>
      <c r="J97" s="70"/>
      <c r="K97" s="70"/>
      <c r="L97" s="70"/>
      <c r="M97" s="70"/>
      <c r="N97" s="70"/>
      <c r="O97" s="70"/>
      <c r="P97" s="70"/>
      <c r="Q97" s="69"/>
      <c r="R97" s="69"/>
      <c r="S97" s="69"/>
      <c r="T97" s="69"/>
      <c r="U97" s="69"/>
      <c r="V97" s="69"/>
      <c r="W97" s="69"/>
      <c r="X97" s="69"/>
      <c r="Y97" s="69"/>
    </row>
    <row r="98" spans="2:25" s="118" customFormat="1" ht="15.75" customHeight="1">
      <c r="B98" s="127"/>
      <c r="C98" s="127"/>
      <c r="D98" s="127"/>
      <c r="E98" s="127"/>
      <c r="F98" s="127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7"/>
      <c r="R98" s="127"/>
      <c r="S98" s="127"/>
      <c r="T98" s="127"/>
      <c r="U98" s="127"/>
      <c r="V98" s="127"/>
      <c r="W98" s="127"/>
      <c r="X98" s="127"/>
      <c r="Y98" s="127"/>
    </row>
    <row r="99" spans="2:25" s="118" customFormat="1" ht="15.75" customHeight="1">
      <c r="B99" s="127"/>
      <c r="C99" s="127"/>
      <c r="D99" s="127"/>
      <c r="E99" s="127"/>
      <c r="F99" s="127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7"/>
      <c r="R99" s="127"/>
      <c r="S99" s="127"/>
      <c r="T99" s="127"/>
      <c r="U99" s="127"/>
      <c r="V99" s="127"/>
      <c r="W99" s="127"/>
      <c r="X99" s="127"/>
      <c r="Y99" s="127"/>
    </row>
    <row r="100" spans="2:25" s="118" customFormat="1" ht="15.75" customHeight="1">
      <c r="B100" s="127"/>
      <c r="C100" s="127"/>
      <c r="D100" s="127"/>
      <c r="E100" s="127"/>
      <c r="F100" s="127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7"/>
      <c r="R100" s="127"/>
      <c r="S100" s="127"/>
      <c r="T100" s="127"/>
      <c r="U100" s="127"/>
      <c r="V100" s="127"/>
      <c r="W100" s="127"/>
      <c r="X100" s="127"/>
      <c r="Y100" s="127"/>
    </row>
    <row r="101" spans="2:25" s="118" customFormat="1" ht="15.75" customHeight="1">
      <c r="B101" s="127"/>
      <c r="C101" s="127"/>
      <c r="D101" s="127"/>
      <c r="E101" s="127"/>
      <c r="F101" s="127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7"/>
      <c r="R101" s="127"/>
      <c r="S101" s="127"/>
      <c r="T101" s="127"/>
      <c r="U101" s="127"/>
      <c r="V101" s="127"/>
      <c r="W101" s="127"/>
      <c r="X101" s="127"/>
      <c r="Y101" s="127"/>
    </row>
    <row r="102" spans="2:25" s="118" customFormat="1" ht="15.75" customHeight="1">
      <c r="B102" s="127"/>
      <c r="C102" s="127"/>
      <c r="D102" s="127"/>
      <c r="E102" s="127"/>
      <c r="F102" s="127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7"/>
      <c r="R102" s="127"/>
      <c r="S102" s="127"/>
      <c r="T102" s="127"/>
      <c r="U102" s="127"/>
      <c r="V102" s="127"/>
      <c r="W102" s="127"/>
      <c r="X102" s="127"/>
      <c r="Y102" s="127"/>
    </row>
    <row r="103" spans="2:25" s="118" customFormat="1" ht="15.75" customHeight="1">
      <c r="B103" s="127"/>
      <c r="C103" s="127"/>
      <c r="D103" s="127"/>
      <c r="E103" s="127"/>
      <c r="F103" s="127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7"/>
      <c r="R103" s="127"/>
      <c r="S103" s="127"/>
      <c r="T103" s="127"/>
      <c r="U103" s="127"/>
      <c r="V103" s="127"/>
      <c r="W103" s="127"/>
      <c r="X103" s="127"/>
      <c r="Y103" s="127"/>
    </row>
    <row r="104" spans="2:25" s="118" customFormat="1" ht="15.75" customHeight="1">
      <c r="B104" s="127"/>
      <c r="C104" s="127"/>
      <c r="D104" s="127"/>
      <c r="E104" s="127"/>
      <c r="F104" s="127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7"/>
      <c r="R104" s="127"/>
      <c r="S104" s="127"/>
      <c r="T104" s="127"/>
      <c r="U104" s="127"/>
      <c r="V104" s="127"/>
      <c r="W104" s="127"/>
      <c r="X104" s="127"/>
      <c r="Y104" s="127"/>
    </row>
    <row r="105" spans="2:25" s="118" customFormat="1" ht="15.75" customHeight="1">
      <c r="B105" s="127"/>
      <c r="C105" s="127"/>
      <c r="D105" s="127"/>
      <c r="E105" s="127"/>
      <c r="F105" s="127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7"/>
      <c r="R105" s="127"/>
      <c r="S105" s="127"/>
      <c r="T105" s="127"/>
      <c r="U105" s="127"/>
      <c r="V105" s="127"/>
      <c r="W105" s="127"/>
      <c r="X105" s="127"/>
      <c r="Y105" s="127"/>
    </row>
    <row r="106" spans="2:25" s="118" customFormat="1" ht="15.75" customHeight="1">
      <c r="B106" s="127"/>
      <c r="C106" s="127"/>
      <c r="D106" s="127"/>
      <c r="E106" s="127"/>
      <c r="F106" s="127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7"/>
      <c r="R106" s="127"/>
      <c r="S106" s="127"/>
      <c r="T106" s="127"/>
      <c r="U106" s="127"/>
      <c r="V106" s="127"/>
      <c r="W106" s="127"/>
      <c r="X106" s="127"/>
      <c r="Y106" s="127"/>
    </row>
    <row r="107" spans="2:25" s="118" customFormat="1" ht="15.75" customHeight="1">
      <c r="B107" s="127"/>
      <c r="C107" s="127"/>
      <c r="D107" s="127"/>
      <c r="E107" s="127"/>
      <c r="F107" s="127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7"/>
      <c r="R107" s="127"/>
      <c r="S107" s="127"/>
      <c r="T107" s="127"/>
      <c r="U107" s="127"/>
      <c r="V107" s="127"/>
      <c r="W107" s="127"/>
      <c r="X107" s="127"/>
      <c r="Y107" s="127"/>
    </row>
    <row r="108" spans="2:25" s="118" customFormat="1" ht="15.75" customHeight="1">
      <c r="B108" s="127"/>
      <c r="C108" s="127"/>
      <c r="D108" s="127"/>
      <c r="E108" s="127"/>
      <c r="F108" s="127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7"/>
      <c r="R108" s="127"/>
      <c r="S108" s="127"/>
      <c r="T108" s="127"/>
      <c r="U108" s="127"/>
      <c r="V108" s="127"/>
      <c r="W108" s="127"/>
      <c r="X108" s="127"/>
      <c r="Y108" s="127"/>
    </row>
    <row r="109" spans="2:25" s="118" customFormat="1" ht="15.75" customHeight="1">
      <c r="B109" s="127"/>
      <c r="C109" s="127"/>
      <c r="D109" s="127"/>
      <c r="E109" s="127"/>
      <c r="F109" s="127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7"/>
      <c r="R109" s="127"/>
      <c r="S109" s="127"/>
      <c r="T109" s="127"/>
      <c r="U109" s="127"/>
      <c r="V109" s="127"/>
      <c r="W109" s="127"/>
      <c r="X109" s="127"/>
      <c r="Y109" s="127"/>
    </row>
    <row r="110" spans="2:25" s="118" customFormat="1" ht="15.75" customHeight="1">
      <c r="B110" s="127"/>
      <c r="C110" s="127"/>
      <c r="D110" s="127"/>
      <c r="E110" s="127"/>
      <c r="F110" s="127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7"/>
      <c r="R110" s="127"/>
      <c r="S110" s="127"/>
      <c r="T110" s="127"/>
      <c r="U110" s="127"/>
      <c r="V110" s="127"/>
      <c r="W110" s="127"/>
      <c r="X110" s="127"/>
      <c r="Y110" s="127"/>
    </row>
    <row r="111" spans="2:25" s="118" customFormat="1" ht="15.75" customHeight="1">
      <c r="B111" s="127"/>
      <c r="C111" s="127"/>
      <c r="D111" s="127"/>
      <c r="E111" s="127"/>
      <c r="F111" s="127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7"/>
      <c r="R111" s="127"/>
      <c r="S111" s="127"/>
      <c r="T111" s="127"/>
      <c r="U111" s="127"/>
      <c r="V111" s="127"/>
      <c r="W111" s="127"/>
      <c r="X111" s="127"/>
      <c r="Y111" s="127"/>
    </row>
    <row r="112" spans="2:25" s="118" customFormat="1" ht="15.75" customHeight="1">
      <c r="B112" s="127"/>
      <c r="C112" s="127"/>
      <c r="D112" s="127"/>
      <c r="E112" s="127"/>
      <c r="F112" s="127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7"/>
      <c r="R112" s="127"/>
      <c r="S112" s="127"/>
      <c r="T112" s="127"/>
      <c r="U112" s="127"/>
      <c r="V112" s="127"/>
      <c r="W112" s="127"/>
      <c r="X112" s="127"/>
      <c r="Y112" s="127"/>
    </row>
    <row r="113" spans="2:25" s="118" customFormat="1" ht="15.75" customHeight="1">
      <c r="B113" s="127"/>
      <c r="C113" s="127"/>
      <c r="D113" s="127"/>
      <c r="E113" s="127"/>
      <c r="F113" s="127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7"/>
      <c r="R113" s="127"/>
      <c r="S113" s="127"/>
      <c r="T113" s="127"/>
      <c r="U113" s="127"/>
      <c r="V113" s="127"/>
      <c r="W113" s="127"/>
      <c r="X113" s="127"/>
      <c r="Y113" s="127"/>
    </row>
    <row r="114" spans="2:25" s="118" customFormat="1" ht="15.75" customHeight="1">
      <c r="B114" s="127"/>
      <c r="C114" s="127"/>
      <c r="D114" s="127"/>
      <c r="E114" s="127"/>
      <c r="F114" s="127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7"/>
      <c r="R114" s="127"/>
      <c r="S114" s="127"/>
      <c r="T114" s="127"/>
      <c r="U114" s="127"/>
      <c r="V114" s="127"/>
      <c r="W114" s="127"/>
      <c r="X114" s="127"/>
      <c r="Y114" s="127"/>
    </row>
    <row r="115" spans="2:25" s="118" customFormat="1" ht="15.75" customHeight="1">
      <c r="B115" s="127"/>
      <c r="C115" s="127"/>
      <c r="D115" s="127"/>
      <c r="E115" s="127"/>
      <c r="F115" s="127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7"/>
      <c r="R115" s="127"/>
      <c r="S115" s="127"/>
      <c r="T115" s="127"/>
      <c r="U115" s="127"/>
      <c r="V115" s="127"/>
      <c r="W115" s="127"/>
      <c r="X115" s="127"/>
      <c r="Y115" s="127"/>
    </row>
    <row r="116" spans="2:25" s="118" customFormat="1" ht="15.75" customHeight="1">
      <c r="B116" s="127"/>
      <c r="C116" s="127"/>
      <c r="D116" s="127"/>
      <c r="E116" s="127"/>
      <c r="F116" s="127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7"/>
      <c r="R116" s="127"/>
      <c r="S116" s="127"/>
      <c r="T116" s="127"/>
      <c r="U116" s="127"/>
      <c r="V116" s="127"/>
      <c r="W116" s="127"/>
      <c r="X116" s="127"/>
      <c r="Y116" s="127"/>
    </row>
    <row r="117" spans="2:25" s="118" customFormat="1" ht="15.75" customHeight="1">
      <c r="B117" s="127"/>
      <c r="C117" s="127"/>
      <c r="D117" s="127"/>
      <c r="E117" s="127"/>
      <c r="F117" s="127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7"/>
      <c r="R117" s="127"/>
      <c r="S117" s="127"/>
      <c r="T117" s="127"/>
      <c r="U117" s="127"/>
      <c r="V117" s="127"/>
      <c r="W117" s="127"/>
      <c r="X117" s="127"/>
      <c r="Y117" s="127"/>
    </row>
    <row r="118" spans="2:25" s="118" customFormat="1" ht="15.75" customHeight="1">
      <c r="B118" s="127"/>
      <c r="C118" s="127"/>
      <c r="D118" s="127"/>
      <c r="E118" s="127"/>
      <c r="F118" s="127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7"/>
      <c r="R118" s="127"/>
      <c r="S118" s="127"/>
      <c r="T118" s="127"/>
      <c r="U118" s="127"/>
      <c r="V118" s="127"/>
      <c r="W118" s="127"/>
      <c r="X118" s="127"/>
      <c r="Y118" s="127"/>
    </row>
    <row r="119" spans="2:25" s="118" customFormat="1" ht="15.75" customHeight="1">
      <c r="B119" s="127"/>
      <c r="C119" s="127"/>
      <c r="D119" s="127"/>
      <c r="E119" s="127"/>
      <c r="F119" s="127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7"/>
      <c r="R119" s="127"/>
      <c r="S119" s="127"/>
      <c r="T119" s="127"/>
      <c r="U119" s="127"/>
      <c r="V119" s="127"/>
      <c r="W119" s="127"/>
      <c r="X119" s="127"/>
      <c r="Y119" s="127"/>
    </row>
    <row r="120" spans="2:25" s="118" customFormat="1" ht="15.75" customHeight="1">
      <c r="B120" s="127"/>
      <c r="C120" s="127"/>
      <c r="D120" s="127"/>
      <c r="E120" s="127"/>
      <c r="F120" s="127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7"/>
      <c r="R120" s="127"/>
      <c r="S120" s="127"/>
      <c r="T120" s="127"/>
      <c r="U120" s="127"/>
      <c r="V120" s="127"/>
      <c r="W120" s="127"/>
      <c r="X120" s="127"/>
      <c r="Y120" s="127"/>
    </row>
    <row r="121" spans="2:25" s="118" customFormat="1" ht="15.75" customHeight="1">
      <c r="B121" s="127"/>
      <c r="C121" s="127"/>
      <c r="D121" s="127"/>
      <c r="E121" s="127"/>
      <c r="F121" s="127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7"/>
      <c r="R121" s="127"/>
      <c r="S121" s="127"/>
      <c r="T121" s="127"/>
      <c r="U121" s="127"/>
      <c r="V121" s="127"/>
      <c r="W121" s="127"/>
      <c r="X121" s="127"/>
      <c r="Y121" s="127"/>
    </row>
    <row r="122" spans="2:25" s="118" customFormat="1" ht="15.75" customHeight="1">
      <c r="B122" s="127"/>
      <c r="C122" s="127"/>
      <c r="D122" s="127"/>
      <c r="E122" s="127"/>
      <c r="F122" s="127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7"/>
      <c r="R122" s="127"/>
      <c r="S122" s="127"/>
      <c r="T122" s="127"/>
      <c r="U122" s="127"/>
      <c r="V122" s="127"/>
      <c r="W122" s="127"/>
      <c r="X122" s="127"/>
      <c r="Y122" s="127"/>
    </row>
    <row r="123" spans="2:25" s="118" customFormat="1" ht="15.75" customHeight="1">
      <c r="B123" s="127"/>
      <c r="C123" s="127"/>
      <c r="D123" s="127"/>
      <c r="E123" s="127"/>
      <c r="F123" s="127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7"/>
      <c r="R123" s="127"/>
      <c r="S123" s="127"/>
      <c r="T123" s="127"/>
      <c r="U123" s="127"/>
      <c r="V123" s="127"/>
      <c r="W123" s="127"/>
      <c r="X123" s="127"/>
      <c r="Y123" s="127"/>
    </row>
    <row r="124" spans="2:25" s="118" customFormat="1" ht="15.75" customHeight="1">
      <c r="B124" s="127"/>
      <c r="C124" s="127"/>
      <c r="D124" s="127"/>
      <c r="E124" s="127"/>
      <c r="F124" s="127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7"/>
      <c r="R124" s="127"/>
      <c r="S124" s="127"/>
      <c r="T124" s="127"/>
      <c r="U124" s="127"/>
      <c r="V124" s="127"/>
      <c r="W124" s="127"/>
      <c r="X124" s="127"/>
      <c r="Y124" s="127"/>
    </row>
    <row r="125" spans="2:25" s="118" customFormat="1" ht="15.75" customHeight="1">
      <c r="B125" s="127"/>
      <c r="C125" s="127"/>
      <c r="D125" s="127"/>
      <c r="E125" s="127"/>
      <c r="F125" s="127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7"/>
      <c r="R125" s="127"/>
      <c r="S125" s="127"/>
      <c r="T125" s="127"/>
      <c r="U125" s="127"/>
      <c r="V125" s="127"/>
      <c r="W125" s="127"/>
      <c r="X125" s="127"/>
      <c r="Y125" s="127"/>
    </row>
    <row r="126" spans="2:25" s="118" customFormat="1" ht="15.75" customHeight="1">
      <c r="B126" s="127"/>
      <c r="C126" s="127"/>
      <c r="D126" s="127"/>
      <c r="E126" s="127"/>
      <c r="F126" s="127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7"/>
      <c r="R126" s="127"/>
      <c r="S126" s="127"/>
      <c r="T126" s="127"/>
      <c r="U126" s="127"/>
      <c r="V126" s="127"/>
      <c r="W126" s="127"/>
      <c r="X126" s="127"/>
      <c r="Y126" s="127"/>
    </row>
    <row r="127" spans="2:25" s="118" customFormat="1" ht="15.75" customHeight="1">
      <c r="B127" s="127"/>
      <c r="C127" s="127"/>
      <c r="D127" s="127"/>
      <c r="E127" s="127"/>
      <c r="F127" s="127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7"/>
      <c r="R127" s="127"/>
      <c r="S127" s="127"/>
      <c r="T127" s="127"/>
      <c r="U127" s="127"/>
      <c r="V127" s="127"/>
      <c r="W127" s="127"/>
      <c r="X127" s="127"/>
      <c r="Y127" s="127"/>
    </row>
    <row r="128" spans="2:25" s="118" customFormat="1" ht="15.75" customHeight="1">
      <c r="B128" s="127"/>
      <c r="C128" s="127"/>
      <c r="D128" s="127"/>
      <c r="E128" s="127"/>
      <c r="F128" s="127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7"/>
      <c r="R128" s="127"/>
      <c r="S128" s="127"/>
      <c r="T128" s="127"/>
      <c r="U128" s="127"/>
      <c r="V128" s="127"/>
      <c r="W128" s="127"/>
      <c r="X128" s="127"/>
      <c r="Y128" s="127"/>
    </row>
    <row r="129" spans="2:25" s="118" customFormat="1" ht="15.75" customHeight="1">
      <c r="B129" s="127"/>
      <c r="C129" s="127"/>
      <c r="D129" s="127"/>
      <c r="E129" s="127"/>
      <c r="F129" s="127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7"/>
      <c r="R129" s="127"/>
      <c r="S129" s="127"/>
      <c r="T129" s="127"/>
      <c r="U129" s="127"/>
      <c r="V129" s="127"/>
      <c r="W129" s="127"/>
      <c r="X129" s="127"/>
      <c r="Y129" s="127"/>
    </row>
    <row r="130" spans="2:25" s="118" customFormat="1" ht="15.75" customHeight="1">
      <c r="B130" s="127"/>
      <c r="C130" s="127"/>
      <c r="D130" s="127"/>
      <c r="E130" s="127"/>
      <c r="F130" s="127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7"/>
      <c r="R130" s="127"/>
      <c r="S130" s="127"/>
      <c r="T130" s="127"/>
      <c r="U130" s="127"/>
      <c r="V130" s="127"/>
      <c r="W130" s="127"/>
      <c r="X130" s="127"/>
      <c r="Y130" s="127"/>
    </row>
    <row r="131" spans="2:25" s="118" customFormat="1" ht="15.75" customHeight="1">
      <c r="B131" s="127"/>
      <c r="C131" s="127"/>
      <c r="D131" s="127"/>
      <c r="E131" s="127"/>
      <c r="F131" s="127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7"/>
      <c r="R131" s="127"/>
      <c r="S131" s="127"/>
      <c r="T131" s="127"/>
      <c r="U131" s="127"/>
      <c r="V131" s="127"/>
      <c r="W131" s="127"/>
      <c r="X131" s="127"/>
      <c r="Y131" s="127"/>
    </row>
    <row r="132" spans="2:25" s="118" customFormat="1" ht="15.75" customHeight="1">
      <c r="B132" s="127"/>
      <c r="C132" s="127"/>
      <c r="D132" s="127"/>
      <c r="E132" s="127"/>
      <c r="F132" s="127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7"/>
      <c r="R132" s="127"/>
      <c r="S132" s="127"/>
      <c r="T132" s="127"/>
      <c r="U132" s="127"/>
      <c r="V132" s="127"/>
      <c r="W132" s="127"/>
      <c r="X132" s="127"/>
      <c r="Y132" s="127"/>
    </row>
    <row r="133" spans="2:25" s="118" customFormat="1" ht="15.75" customHeight="1">
      <c r="B133" s="127"/>
      <c r="C133" s="127"/>
      <c r="D133" s="127"/>
      <c r="E133" s="127"/>
      <c r="F133" s="127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7"/>
      <c r="R133" s="127"/>
      <c r="S133" s="127"/>
      <c r="T133" s="127"/>
      <c r="U133" s="127"/>
      <c r="V133" s="127"/>
      <c r="W133" s="127"/>
      <c r="X133" s="127"/>
      <c r="Y133" s="127"/>
    </row>
    <row r="134" spans="2:25" s="118" customFormat="1" ht="15.75" customHeight="1">
      <c r="B134" s="127"/>
      <c r="C134" s="127"/>
      <c r="D134" s="127"/>
      <c r="E134" s="127"/>
      <c r="F134" s="127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7"/>
      <c r="R134" s="127"/>
      <c r="S134" s="127"/>
      <c r="T134" s="127"/>
      <c r="U134" s="127"/>
      <c r="V134" s="127"/>
      <c r="W134" s="127"/>
      <c r="X134" s="127"/>
      <c r="Y134" s="127"/>
    </row>
    <row r="135" spans="2:25" s="118" customFormat="1" ht="15.75" customHeight="1">
      <c r="B135" s="127"/>
      <c r="C135" s="127"/>
      <c r="D135" s="127"/>
      <c r="E135" s="127"/>
      <c r="F135" s="127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7"/>
      <c r="R135" s="127"/>
      <c r="S135" s="127"/>
      <c r="T135" s="127"/>
      <c r="U135" s="127"/>
      <c r="V135" s="127"/>
      <c r="W135" s="127"/>
      <c r="X135" s="127"/>
      <c r="Y135" s="127"/>
    </row>
    <row r="136" spans="2:25" s="118" customFormat="1" ht="15.75" customHeight="1">
      <c r="B136" s="127"/>
      <c r="C136" s="127"/>
      <c r="D136" s="127"/>
      <c r="E136" s="127"/>
      <c r="F136" s="127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7"/>
      <c r="R136" s="127"/>
      <c r="S136" s="127"/>
      <c r="T136" s="127"/>
      <c r="U136" s="127"/>
      <c r="V136" s="127"/>
      <c r="W136" s="127"/>
      <c r="X136" s="127"/>
      <c r="Y136" s="127"/>
    </row>
    <row r="137" spans="2:25" s="118" customFormat="1" ht="15.75" customHeight="1">
      <c r="B137" s="127"/>
      <c r="C137" s="127"/>
      <c r="D137" s="127"/>
      <c r="E137" s="127"/>
      <c r="F137" s="127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7"/>
      <c r="R137" s="127"/>
      <c r="S137" s="127"/>
      <c r="T137" s="127"/>
      <c r="U137" s="127"/>
      <c r="V137" s="127"/>
      <c r="W137" s="127"/>
      <c r="X137" s="127"/>
      <c r="Y137" s="127"/>
    </row>
    <row r="138" spans="2:25" s="118" customFormat="1" ht="15.75" customHeight="1">
      <c r="B138" s="127"/>
      <c r="C138" s="127"/>
      <c r="D138" s="127"/>
      <c r="E138" s="127"/>
      <c r="F138" s="127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7"/>
      <c r="R138" s="127"/>
      <c r="S138" s="127"/>
      <c r="T138" s="127"/>
      <c r="U138" s="127"/>
      <c r="V138" s="127"/>
      <c r="W138" s="127"/>
      <c r="X138" s="127"/>
      <c r="Y138" s="127"/>
    </row>
    <row r="139" spans="2:25" s="118" customFormat="1" ht="15.75" customHeight="1">
      <c r="B139" s="127"/>
      <c r="C139" s="127"/>
      <c r="D139" s="127"/>
      <c r="E139" s="127"/>
      <c r="F139" s="127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7"/>
      <c r="R139" s="127"/>
      <c r="S139" s="127"/>
      <c r="T139" s="127"/>
      <c r="U139" s="127"/>
      <c r="V139" s="127"/>
      <c r="W139" s="127"/>
      <c r="X139" s="127"/>
      <c r="Y139" s="127"/>
    </row>
    <row r="140" spans="2:25" s="118" customFormat="1" ht="15.75" customHeight="1">
      <c r="B140" s="127"/>
      <c r="C140" s="127"/>
      <c r="D140" s="127"/>
      <c r="E140" s="127"/>
      <c r="F140" s="127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7"/>
      <c r="R140" s="127"/>
      <c r="S140" s="127"/>
      <c r="T140" s="127"/>
      <c r="U140" s="127"/>
      <c r="V140" s="127"/>
      <c r="W140" s="127"/>
      <c r="X140" s="127"/>
      <c r="Y140" s="127"/>
    </row>
    <row r="141" spans="2:25" s="118" customFormat="1" ht="15.75" customHeight="1">
      <c r="B141" s="127"/>
      <c r="C141" s="127"/>
      <c r="D141" s="127"/>
      <c r="E141" s="127"/>
      <c r="F141" s="127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7"/>
      <c r="R141" s="127"/>
      <c r="S141" s="127"/>
      <c r="T141" s="127"/>
      <c r="U141" s="127"/>
      <c r="V141" s="127"/>
      <c r="W141" s="127"/>
      <c r="X141" s="127"/>
      <c r="Y141" s="127"/>
    </row>
    <row r="142" spans="2:25" s="118" customFormat="1" ht="15.75" customHeight="1">
      <c r="B142" s="127"/>
      <c r="C142" s="127"/>
      <c r="D142" s="127"/>
      <c r="E142" s="127"/>
      <c r="F142" s="127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7"/>
      <c r="R142" s="127"/>
      <c r="S142" s="127"/>
      <c r="T142" s="127"/>
      <c r="U142" s="127"/>
      <c r="V142" s="127"/>
      <c r="W142" s="127"/>
      <c r="X142" s="127"/>
      <c r="Y142" s="127"/>
    </row>
    <row r="143" spans="2:25" s="118" customFormat="1" ht="15.75" customHeight="1">
      <c r="B143" s="127"/>
      <c r="C143" s="127"/>
      <c r="D143" s="127"/>
      <c r="E143" s="127"/>
      <c r="F143" s="127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7"/>
      <c r="R143" s="127"/>
      <c r="S143" s="127"/>
      <c r="T143" s="127"/>
      <c r="U143" s="127"/>
      <c r="V143" s="127"/>
      <c r="W143" s="127"/>
      <c r="X143" s="127"/>
      <c r="Y143" s="127"/>
    </row>
    <row r="144" spans="2:25" s="118" customFormat="1" ht="15.75" customHeight="1">
      <c r="B144" s="127"/>
      <c r="C144" s="127"/>
      <c r="D144" s="127"/>
      <c r="E144" s="127"/>
      <c r="F144" s="127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7"/>
      <c r="R144" s="127"/>
      <c r="S144" s="127"/>
      <c r="T144" s="127"/>
      <c r="U144" s="127"/>
      <c r="V144" s="127"/>
      <c r="W144" s="127"/>
      <c r="X144" s="127"/>
      <c r="Y144" s="127"/>
    </row>
    <row r="145" spans="2:25" s="118" customFormat="1" ht="15.75" customHeight="1">
      <c r="B145" s="127"/>
      <c r="C145" s="127"/>
      <c r="D145" s="127"/>
      <c r="E145" s="127"/>
      <c r="F145" s="127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7"/>
      <c r="R145" s="127"/>
      <c r="S145" s="127"/>
      <c r="T145" s="127"/>
      <c r="U145" s="127"/>
      <c r="V145" s="127"/>
      <c r="W145" s="127"/>
      <c r="X145" s="127"/>
      <c r="Y145" s="127"/>
    </row>
    <row r="146" spans="2:25" s="118" customFormat="1" ht="15.75" customHeight="1">
      <c r="B146" s="127"/>
      <c r="C146" s="127"/>
      <c r="D146" s="127"/>
      <c r="E146" s="127"/>
      <c r="F146" s="127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7"/>
      <c r="R146" s="127"/>
      <c r="S146" s="127"/>
      <c r="T146" s="127"/>
      <c r="U146" s="127"/>
      <c r="V146" s="127"/>
      <c r="W146" s="127"/>
      <c r="X146" s="127"/>
      <c r="Y146" s="127"/>
    </row>
    <row r="147" spans="2:25" s="118" customFormat="1" ht="15.75" customHeight="1">
      <c r="B147" s="127"/>
      <c r="C147" s="127"/>
      <c r="D147" s="127"/>
      <c r="E147" s="127"/>
      <c r="F147" s="127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7"/>
      <c r="R147" s="127"/>
      <c r="S147" s="127"/>
      <c r="T147" s="127"/>
      <c r="U147" s="127"/>
      <c r="V147" s="127"/>
      <c r="W147" s="127"/>
      <c r="X147" s="127"/>
      <c r="Y147" s="127"/>
    </row>
    <row r="148" spans="2:25" s="118" customFormat="1" ht="15.75" customHeight="1">
      <c r="B148" s="127"/>
      <c r="C148" s="127"/>
      <c r="D148" s="127"/>
      <c r="E148" s="127"/>
      <c r="F148" s="127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7"/>
      <c r="R148" s="127"/>
      <c r="S148" s="127"/>
      <c r="T148" s="127"/>
      <c r="U148" s="127"/>
      <c r="V148" s="127"/>
      <c r="W148" s="127"/>
      <c r="X148" s="127"/>
      <c r="Y148" s="127"/>
    </row>
    <row r="149" spans="2:25" s="118" customFormat="1" ht="15.75" customHeight="1">
      <c r="B149" s="127"/>
      <c r="C149" s="127"/>
      <c r="D149" s="127"/>
      <c r="E149" s="127"/>
      <c r="F149" s="127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7"/>
      <c r="R149" s="127"/>
      <c r="S149" s="127"/>
      <c r="T149" s="127"/>
      <c r="U149" s="127"/>
      <c r="V149" s="127"/>
      <c r="W149" s="127"/>
      <c r="X149" s="127"/>
      <c r="Y149" s="127"/>
    </row>
    <row r="150" spans="2:25" s="118" customFormat="1" ht="15.75" customHeight="1">
      <c r="B150" s="127"/>
      <c r="C150" s="127"/>
      <c r="D150" s="127"/>
      <c r="E150" s="127"/>
      <c r="F150" s="127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7"/>
      <c r="R150" s="127"/>
      <c r="S150" s="127"/>
      <c r="T150" s="127"/>
      <c r="U150" s="127"/>
      <c r="V150" s="127"/>
      <c r="W150" s="127"/>
      <c r="X150" s="127"/>
      <c r="Y150" s="127"/>
    </row>
    <row r="151" spans="2:25" s="118" customFormat="1" ht="15.75" customHeight="1">
      <c r="B151" s="127"/>
      <c r="C151" s="127"/>
      <c r="D151" s="127"/>
      <c r="E151" s="127"/>
      <c r="F151" s="127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7"/>
      <c r="R151" s="127"/>
      <c r="S151" s="127"/>
      <c r="T151" s="127"/>
      <c r="U151" s="127"/>
      <c r="V151" s="127"/>
      <c r="W151" s="127"/>
      <c r="X151" s="127"/>
      <c r="Y151" s="127"/>
    </row>
    <row r="152" spans="2:25" s="118" customFormat="1" ht="15.75" customHeight="1">
      <c r="B152" s="127"/>
      <c r="C152" s="127"/>
      <c r="D152" s="127"/>
      <c r="E152" s="127"/>
      <c r="F152" s="127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7"/>
      <c r="R152" s="127"/>
      <c r="S152" s="127"/>
      <c r="T152" s="127"/>
      <c r="U152" s="127"/>
      <c r="V152" s="127"/>
      <c r="W152" s="127"/>
      <c r="X152" s="127"/>
      <c r="Y152" s="127"/>
    </row>
    <row r="153" spans="2:25" s="118" customFormat="1" ht="15.75" customHeight="1">
      <c r="B153" s="127"/>
      <c r="C153" s="127"/>
      <c r="D153" s="127"/>
      <c r="E153" s="127"/>
      <c r="F153" s="127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7"/>
      <c r="R153" s="127"/>
      <c r="S153" s="127"/>
      <c r="T153" s="127"/>
      <c r="U153" s="127"/>
      <c r="V153" s="127"/>
      <c r="W153" s="127"/>
      <c r="X153" s="127"/>
      <c r="Y153" s="127"/>
    </row>
    <row r="154" spans="2:25" s="118" customFormat="1" ht="15.75" customHeight="1">
      <c r="B154" s="127"/>
      <c r="C154" s="127"/>
      <c r="D154" s="127"/>
      <c r="E154" s="127"/>
      <c r="F154" s="127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7"/>
      <c r="R154" s="127"/>
      <c r="S154" s="127"/>
      <c r="T154" s="127"/>
      <c r="U154" s="127"/>
      <c r="V154" s="127"/>
      <c r="W154" s="127"/>
      <c r="X154" s="127"/>
      <c r="Y154" s="127"/>
    </row>
    <row r="155" spans="2:25" s="118" customFormat="1" ht="15.75" customHeight="1">
      <c r="B155" s="127"/>
      <c r="C155" s="127"/>
      <c r="D155" s="127"/>
      <c r="E155" s="127"/>
      <c r="F155" s="127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7"/>
      <c r="R155" s="127"/>
      <c r="S155" s="127"/>
      <c r="T155" s="127"/>
      <c r="U155" s="127"/>
      <c r="V155" s="127"/>
      <c r="W155" s="127"/>
      <c r="X155" s="127"/>
      <c r="Y155" s="127"/>
    </row>
    <row r="156" spans="2:25" s="118" customFormat="1" ht="15.75" customHeight="1">
      <c r="B156" s="127"/>
      <c r="C156" s="127"/>
      <c r="D156" s="127"/>
      <c r="E156" s="127"/>
      <c r="F156" s="127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7"/>
      <c r="R156" s="127"/>
      <c r="S156" s="127"/>
      <c r="T156" s="127"/>
      <c r="U156" s="127"/>
      <c r="V156" s="127"/>
      <c r="W156" s="127"/>
      <c r="X156" s="127"/>
      <c r="Y156" s="127"/>
    </row>
    <row r="157" spans="2:25" s="118" customFormat="1" ht="15.75" customHeight="1">
      <c r="B157" s="127"/>
      <c r="C157" s="127"/>
      <c r="D157" s="127"/>
      <c r="E157" s="127"/>
      <c r="F157" s="127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7"/>
      <c r="R157" s="127"/>
      <c r="S157" s="127"/>
      <c r="T157" s="127"/>
      <c r="U157" s="127"/>
      <c r="V157" s="127"/>
      <c r="W157" s="127"/>
      <c r="X157" s="127"/>
      <c r="Y157" s="127"/>
    </row>
    <row r="158" spans="2:25" s="118" customFormat="1" ht="15.75" customHeight="1">
      <c r="B158" s="127"/>
      <c r="C158" s="127"/>
      <c r="D158" s="127"/>
      <c r="E158" s="127"/>
      <c r="F158" s="127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7"/>
      <c r="R158" s="127"/>
      <c r="S158" s="127"/>
      <c r="T158" s="127"/>
      <c r="U158" s="127"/>
      <c r="V158" s="127"/>
      <c r="W158" s="127"/>
      <c r="X158" s="127"/>
      <c r="Y158" s="127"/>
    </row>
    <row r="159" spans="2:25" s="118" customFormat="1" ht="15.75" customHeight="1">
      <c r="B159" s="127"/>
      <c r="C159" s="127"/>
      <c r="D159" s="127"/>
      <c r="E159" s="127"/>
      <c r="F159" s="127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7"/>
      <c r="R159" s="127"/>
      <c r="S159" s="127"/>
      <c r="T159" s="127"/>
      <c r="U159" s="127"/>
      <c r="V159" s="127"/>
      <c r="W159" s="127"/>
      <c r="X159" s="127"/>
      <c r="Y159" s="127"/>
    </row>
    <row r="160" spans="2:25" s="118" customFormat="1" ht="15.75" customHeight="1">
      <c r="B160" s="127"/>
      <c r="C160" s="127"/>
      <c r="D160" s="127"/>
      <c r="E160" s="127"/>
      <c r="F160" s="127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7"/>
      <c r="R160" s="127"/>
      <c r="S160" s="127"/>
      <c r="T160" s="127"/>
      <c r="U160" s="127"/>
      <c r="V160" s="127"/>
      <c r="W160" s="127"/>
      <c r="X160" s="127"/>
      <c r="Y160" s="127"/>
    </row>
    <row r="161" spans="2:25" s="118" customFormat="1" ht="15.75" customHeight="1">
      <c r="B161" s="127"/>
      <c r="C161" s="127"/>
      <c r="D161" s="127"/>
      <c r="E161" s="127"/>
      <c r="F161" s="127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7"/>
      <c r="R161" s="127"/>
      <c r="S161" s="127"/>
      <c r="T161" s="127"/>
      <c r="U161" s="127"/>
      <c r="V161" s="127"/>
      <c r="W161" s="127"/>
      <c r="X161" s="127"/>
      <c r="Y161" s="127"/>
    </row>
    <row r="162" spans="2:25" s="118" customFormat="1" ht="15.75" customHeight="1">
      <c r="B162" s="127"/>
      <c r="C162" s="127"/>
      <c r="D162" s="127"/>
      <c r="E162" s="127"/>
      <c r="F162" s="127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7"/>
      <c r="R162" s="127"/>
      <c r="S162" s="127"/>
      <c r="T162" s="127"/>
      <c r="U162" s="127"/>
      <c r="V162" s="127"/>
      <c r="W162" s="127"/>
      <c r="X162" s="127"/>
      <c r="Y162" s="127"/>
    </row>
    <row r="163" spans="2:25" s="118" customFormat="1" ht="15.75" customHeight="1">
      <c r="B163" s="127"/>
      <c r="C163" s="127"/>
      <c r="D163" s="127"/>
      <c r="E163" s="127"/>
      <c r="F163" s="127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7"/>
      <c r="R163" s="127"/>
      <c r="S163" s="127"/>
      <c r="T163" s="127"/>
      <c r="U163" s="127"/>
      <c r="V163" s="127"/>
      <c r="W163" s="127"/>
      <c r="X163" s="127"/>
      <c r="Y163" s="127"/>
    </row>
    <row r="164" spans="2:25" s="118" customFormat="1" ht="15.75" customHeight="1">
      <c r="B164" s="127"/>
      <c r="C164" s="127"/>
      <c r="D164" s="127"/>
      <c r="E164" s="127"/>
      <c r="F164" s="127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7"/>
      <c r="R164" s="127"/>
      <c r="S164" s="127"/>
      <c r="T164" s="127"/>
      <c r="U164" s="127"/>
      <c r="V164" s="127"/>
      <c r="W164" s="127"/>
      <c r="X164" s="127"/>
      <c r="Y164" s="127"/>
    </row>
    <row r="165" spans="2:25" s="118" customFormat="1" ht="15.75" customHeight="1">
      <c r="B165" s="127"/>
      <c r="C165" s="127"/>
      <c r="D165" s="127"/>
      <c r="E165" s="127"/>
      <c r="F165" s="127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7"/>
      <c r="R165" s="127"/>
      <c r="S165" s="127"/>
      <c r="T165" s="127"/>
      <c r="U165" s="127"/>
      <c r="V165" s="127"/>
      <c r="W165" s="127"/>
      <c r="X165" s="127"/>
      <c r="Y165" s="127"/>
    </row>
    <row r="166" spans="2:25" s="118" customFormat="1" ht="15.75" customHeight="1">
      <c r="B166" s="127"/>
      <c r="C166" s="127"/>
      <c r="D166" s="127"/>
      <c r="E166" s="127"/>
      <c r="F166" s="127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7"/>
      <c r="R166" s="127"/>
      <c r="S166" s="127"/>
      <c r="T166" s="127"/>
      <c r="U166" s="127"/>
      <c r="V166" s="127"/>
      <c r="W166" s="127"/>
      <c r="X166" s="127"/>
      <c r="Y166" s="127"/>
    </row>
    <row r="167" spans="2:25" s="118" customFormat="1" ht="15.75" customHeight="1">
      <c r="B167" s="127"/>
      <c r="C167" s="127"/>
      <c r="D167" s="127"/>
      <c r="E167" s="127"/>
      <c r="F167" s="127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7"/>
      <c r="R167" s="127"/>
      <c r="S167" s="127"/>
      <c r="T167" s="127"/>
      <c r="U167" s="127"/>
      <c r="V167" s="127"/>
      <c r="W167" s="127"/>
      <c r="X167" s="127"/>
      <c r="Y167" s="127"/>
    </row>
    <row r="168" spans="2:25" s="118" customFormat="1" ht="15.75" customHeight="1">
      <c r="B168" s="127"/>
      <c r="C168" s="127"/>
      <c r="D168" s="127"/>
      <c r="E168" s="127"/>
      <c r="F168" s="127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7"/>
      <c r="R168" s="127"/>
      <c r="S168" s="127"/>
      <c r="T168" s="127"/>
      <c r="U168" s="127"/>
      <c r="V168" s="127"/>
      <c r="W168" s="127"/>
      <c r="X168" s="127"/>
      <c r="Y168" s="127"/>
    </row>
    <row r="169" spans="2:25" s="118" customFormat="1" ht="15.75" customHeight="1">
      <c r="B169" s="127"/>
      <c r="C169" s="127"/>
      <c r="D169" s="127"/>
      <c r="E169" s="127"/>
      <c r="F169" s="127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7"/>
      <c r="R169" s="127"/>
      <c r="S169" s="127"/>
      <c r="T169" s="127"/>
      <c r="U169" s="127"/>
      <c r="V169" s="127"/>
      <c r="W169" s="127"/>
      <c r="X169" s="127"/>
      <c r="Y169" s="127"/>
    </row>
    <row r="170" spans="2:25" s="118" customFormat="1" ht="15.75" customHeight="1">
      <c r="B170" s="127"/>
      <c r="C170" s="127"/>
      <c r="D170" s="127"/>
      <c r="E170" s="127"/>
      <c r="F170" s="127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7"/>
      <c r="R170" s="127"/>
      <c r="S170" s="127"/>
      <c r="T170" s="127"/>
      <c r="U170" s="127"/>
      <c r="V170" s="127"/>
      <c r="W170" s="127"/>
      <c r="X170" s="127"/>
      <c r="Y170" s="127"/>
    </row>
    <row r="171" spans="2:25" s="118" customFormat="1" ht="15.75" customHeight="1">
      <c r="B171" s="127"/>
      <c r="C171" s="127"/>
      <c r="D171" s="127"/>
      <c r="E171" s="127"/>
      <c r="F171" s="127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7"/>
      <c r="R171" s="127"/>
      <c r="S171" s="127"/>
      <c r="T171" s="127"/>
      <c r="U171" s="127"/>
      <c r="V171" s="127"/>
      <c r="W171" s="127"/>
      <c r="X171" s="127"/>
      <c r="Y171" s="127"/>
    </row>
    <row r="172" spans="2:25" s="118" customFormat="1" ht="15.75" customHeight="1">
      <c r="B172" s="127"/>
      <c r="C172" s="127"/>
      <c r="D172" s="127"/>
      <c r="E172" s="127"/>
      <c r="F172" s="127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7"/>
      <c r="R172" s="127"/>
      <c r="S172" s="127"/>
      <c r="T172" s="127"/>
      <c r="U172" s="127"/>
      <c r="V172" s="127"/>
      <c r="W172" s="127"/>
      <c r="X172" s="127"/>
      <c r="Y172" s="127"/>
    </row>
    <row r="173" spans="2:25" s="118" customFormat="1" ht="15.75" customHeight="1">
      <c r="B173" s="127"/>
      <c r="C173" s="127"/>
      <c r="D173" s="127"/>
      <c r="E173" s="127"/>
      <c r="F173" s="127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7"/>
      <c r="R173" s="127"/>
      <c r="S173" s="127"/>
      <c r="T173" s="127"/>
      <c r="U173" s="127"/>
      <c r="V173" s="127"/>
      <c r="W173" s="127"/>
      <c r="X173" s="127"/>
      <c r="Y173" s="127"/>
    </row>
    <row r="174" spans="2:25" s="118" customFormat="1" ht="15.75" customHeight="1">
      <c r="B174" s="127"/>
      <c r="C174" s="127"/>
      <c r="D174" s="127"/>
      <c r="E174" s="127"/>
      <c r="F174" s="127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7"/>
      <c r="R174" s="127"/>
      <c r="S174" s="127"/>
      <c r="T174" s="127"/>
      <c r="U174" s="127"/>
      <c r="V174" s="127"/>
      <c r="W174" s="127"/>
      <c r="X174" s="127"/>
      <c r="Y174" s="127"/>
    </row>
    <row r="175" spans="2:25" s="118" customFormat="1" ht="15.75" customHeight="1">
      <c r="B175" s="127"/>
      <c r="C175" s="127"/>
      <c r="D175" s="127"/>
      <c r="E175" s="127"/>
      <c r="F175" s="127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7"/>
      <c r="R175" s="127"/>
      <c r="S175" s="127"/>
      <c r="T175" s="127"/>
      <c r="U175" s="127"/>
      <c r="V175" s="127"/>
      <c r="W175" s="127"/>
      <c r="X175" s="127"/>
      <c r="Y175" s="127"/>
    </row>
    <row r="176" spans="2:25" s="118" customFormat="1" ht="15.75" customHeight="1">
      <c r="B176" s="127"/>
      <c r="C176" s="127"/>
      <c r="D176" s="127"/>
      <c r="E176" s="127"/>
      <c r="F176" s="127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7"/>
      <c r="R176" s="127"/>
      <c r="S176" s="127"/>
      <c r="T176" s="127"/>
      <c r="U176" s="127"/>
      <c r="V176" s="127"/>
      <c r="W176" s="127"/>
      <c r="X176" s="127"/>
      <c r="Y176" s="127"/>
    </row>
    <row r="177" spans="2:25" s="118" customFormat="1" ht="15.75" customHeight="1">
      <c r="B177" s="127"/>
      <c r="C177" s="127"/>
      <c r="D177" s="127"/>
      <c r="E177" s="127"/>
      <c r="F177" s="127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7"/>
      <c r="R177" s="127"/>
      <c r="S177" s="127"/>
      <c r="T177" s="127"/>
      <c r="U177" s="127"/>
      <c r="V177" s="127"/>
      <c r="W177" s="127"/>
      <c r="X177" s="127"/>
      <c r="Y177" s="127"/>
    </row>
    <row r="178" spans="2:25" s="118" customFormat="1" ht="15.75" customHeight="1">
      <c r="B178" s="127"/>
      <c r="C178" s="127"/>
      <c r="D178" s="127"/>
      <c r="E178" s="127"/>
      <c r="F178" s="127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7"/>
      <c r="R178" s="127"/>
      <c r="S178" s="127"/>
      <c r="T178" s="127"/>
      <c r="U178" s="127"/>
      <c r="V178" s="127"/>
      <c r="W178" s="127"/>
      <c r="X178" s="127"/>
      <c r="Y178" s="127"/>
    </row>
    <row r="179" spans="2:25" s="118" customFormat="1" ht="15.75" customHeight="1">
      <c r="B179" s="127"/>
      <c r="C179" s="127"/>
      <c r="D179" s="127"/>
      <c r="E179" s="127"/>
      <c r="F179" s="127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7"/>
      <c r="R179" s="127"/>
      <c r="S179" s="127"/>
      <c r="T179" s="127"/>
      <c r="U179" s="127"/>
      <c r="V179" s="127"/>
      <c r="W179" s="127"/>
      <c r="X179" s="127"/>
      <c r="Y179" s="127"/>
    </row>
    <row r="180" spans="2:25" s="118" customFormat="1" ht="15.75" customHeight="1">
      <c r="B180" s="127"/>
      <c r="C180" s="127"/>
      <c r="D180" s="127"/>
      <c r="E180" s="127"/>
      <c r="F180" s="127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7"/>
      <c r="R180" s="127"/>
      <c r="S180" s="127"/>
      <c r="T180" s="127"/>
      <c r="U180" s="127"/>
      <c r="V180" s="127"/>
      <c r="W180" s="127"/>
      <c r="X180" s="127"/>
      <c r="Y180" s="127"/>
    </row>
    <row r="181" spans="2:25" s="118" customFormat="1" ht="15.75" customHeight="1">
      <c r="B181" s="127"/>
      <c r="C181" s="127"/>
      <c r="D181" s="127"/>
      <c r="E181" s="127"/>
      <c r="F181" s="127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7"/>
      <c r="R181" s="127"/>
      <c r="S181" s="127"/>
      <c r="T181" s="127"/>
      <c r="U181" s="127"/>
      <c r="V181" s="127"/>
      <c r="W181" s="127"/>
      <c r="X181" s="127"/>
      <c r="Y181" s="127"/>
    </row>
    <row r="182" spans="2:25" s="118" customFormat="1" ht="15.75" customHeight="1">
      <c r="B182" s="127"/>
      <c r="C182" s="127"/>
      <c r="D182" s="127"/>
      <c r="E182" s="127"/>
      <c r="F182" s="127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7"/>
      <c r="R182" s="127"/>
      <c r="S182" s="127"/>
      <c r="T182" s="127"/>
      <c r="U182" s="127"/>
      <c r="V182" s="127"/>
      <c r="W182" s="127"/>
      <c r="X182" s="127"/>
      <c r="Y182" s="127"/>
    </row>
    <row r="183" spans="2:25" s="118" customFormat="1" ht="15.75" customHeight="1">
      <c r="B183" s="127"/>
      <c r="C183" s="127"/>
      <c r="D183" s="127"/>
      <c r="E183" s="127"/>
      <c r="F183" s="127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7"/>
      <c r="R183" s="127"/>
      <c r="S183" s="127"/>
      <c r="T183" s="127"/>
      <c r="U183" s="127"/>
      <c r="V183" s="127"/>
      <c r="W183" s="127"/>
      <c r="X183" s="127"/>
      <c r="Y183" s="127"/>
    </row>
    <row r="184" spans="2:25" s="118" customFormat="1" ht="15.75" customHeight="1">
      <c r="B184" s="127"/>
      <c r="C184" s="127"/>
      <c r="D184" s="127"/>
      <c r="E184" s="127"/>
      <c r="F184" s="127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7"/>
      <c r="R184" s="127"/>
      <c r="S184" s="127"/>
      <c r="T184" s="127"/>
      <c r="U184" s="127"/>
      <c r="V184" s="127"/>
      <c r="W184" s="127"/>
      <c r="X184" s="127"/>
      <c r="Y184" s="127"/>
    </row>
    <row r="185" spans="2:25" s="118" customFormat="1" ht="15.75" customHeight="1">
      <c r="B185" s="127"/>
      <c r="C185" s="127"/>
      <c r="D185" s="127"/>
      <c r="E185" s="127"/>
      <c r="F185" s="127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7"/>
      <c r="R185" s="127"/>
      <c r="S185" s="127"/>
      <c r="T185" s="127"/>
      <c r="U185" s="127"/>
      <c r="V185" s="127"/>
      <c r="W185" s="127"/>
      <c r="X185" s="127"/>
      <c r="Y185" s="127"/>
    </row>
    <row r="186" spans="2:25" s="118" customFormat="1" ht="15.75" customHeight="1">
      <c r="B186" s="127"/>
      <c r="C186" s="127"/>
      <c r="D186" s="127"/>
      <c r="E186" s="127"/>
      <c r="F186" s="127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7"/>
      <c r="R186" s="127"/>
      <c r="S186" s="127"/>
      <c r="T186" s="127"/>
      <c r="U186" s="127"/>
      <c r="V186" s="127"/>
      <c r="W186" s="127"/>
      <c r="X186" s="127"/>
      <c r="Y186" s="127"/>
    </row>
    <row r="187" spans="2:25" s="118" customFormat="1" ht="15.75" customHeight="1">
      <c r="B187" s="127"/>
      <c r="C187" s="127"/>
      <c r="D187" s="127"/>
      <c r="E187" s="127"/>
      <c r="F187" s="127"/>
      <c r="G187" s="127"/>
      <c r="H187" s="128"/>
      <c r="I187" s="128"/>
      <c r="J187" s="128"/>
      <c r="K187" s="128"/>
      <c r="L187" s="128"/>
      <c r="M187" s="128"/>
      <c r="N187" s="128"/>
      <c r="O187" s="128"/>
      <c r="P187" s="128"/>
      <c r="Q187" s="127"/>
      <c r="R187" s="127"/>
      <c r="S187" s="127"/>
      <c r="T187" s="127"/>
      <c r="U187" s="127"/>
      <c r="V187" s="127"/>
      <c r="W187" s="127"/>
      <c r="X187" s="127"/>
      <c r="Y187" s="127"/>
    </row>
    <row r="188" spans="2:25" s="118" customFormat="1" ht="15.75" customHeight="1">
      <c r="B188" s="127"/>
      <c r="C188" s="127"/>
      <c r="D188" s="127"/>
      <c r="E188" s="127"/>
      <c r="F188" s="127"/>
      <c r="G188" s="127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/>
      <c r="R188" s="127"/>
      <c r="S188" s="127"/>
      <c r="T188" s="127"/>
      <c r="U188" s="127"/>
      <c r="V188" s="127"/>
      <c r="W188" s="127"/>
      <c r="X188" s="127"/>
      <c r="Y188" s="127"/>
    </row>
    <row r="189" spans="2:25" s="118" customFormat="1" ht="15.75" customHeight="1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</row>
    <row r="190" spans="2:25" s="118" customFormat="1" ht="15.75" customHeight="1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</row>
    <row r="191" spans="2:25" s="118" customFormat="1" ht="15.75" customHeight="1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</row>
    <row r="192" spans="2:25" s="118" customFormat="1" ht="15.75" customHeight="1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</row>
    <row r="193" spans="2:25" s="118" customFormat="1" ht="15.75" customHeight="1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</row>
    <row r="194" spans="2:25" s="118" customFormat="1" ht="15.75" customHeight="1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</row>
    <row r="195" spans="2:25" s="118" customFormat="1" ht="15.75" customHeight="1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</row>
    <row r="196" spans="2:25" s="118" customFormat="1" ht="15.75" customHeight="1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</row>
    <row r="197" spans="2:25" s="118" customFormat="1" ht="15.75" customHeight="1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</row>
    <row r="198" spans="2:25" s="118" customFormat="1" ht="15.75" customHeight="1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</row>
    <row r="199" spans="2:25" s="118" customFormat="1" ht="15.75" customHeight="1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</row>
    <row r="200" spans="2:25" s="118" customFormat="1" ht="15.75" customHeight="1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</row>
    <row r="201" spans="2:25" s="118" customFormat="1" ht="15.75" customHeight="1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</row>
    <row r="202" spans="2:25" s="118" customFormat="1" ht="15.75" customHeight="1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</row>
    <row r="203" spans="2:25" s="118" customFormat="1" ht="15.75" customHeight="1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</row>
    <row r="204" spans="2:25" s="118" customFormat="1" ht="15.75" customHeight="1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</row>
    <row r="205" spans="2:25" s="118" customFormat="1" ht="15.75" customHeight="1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</row>
    <row r="206" spans="2:25" s="118" customFormat="1" ht="15.75" customHeight="1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</row>
    <row r="207" spans="2:25" s="118" customFormat="1" ht="15.75" customHeight="1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</row>
    <row r="208" spans="2:25" s="118" customFormat="1" ht="15.75" customHeight="1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</row>
    <row r="209" spans="2:25" s="118" customFormat="1" ht="15.75" customHeight="1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</row>
    <row r="210" spans="2:25" s="118" customFormat="1" ht="15.75" customHeight="1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</row>
    <row r="211" spans="2:25" s="118" customFormat="1" ht="15.75" customHeight="1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</row>
    <row r="212" spans="2:25" s="118" customFormat="1" ht="15.75" customHeight="1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</row>
    <row r="213" spans="2:25" s="118" customFormat="1" ht="15.75" customHeight="1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</row>
    <row r="214" spans="2:25" s="118" customFormat="1" ht="15.75" customHeight="1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</row>
    <row r="215" spans="2:25" s="118" customFormat="1" ht="15.75" customHeight="1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</row>
    <row r="216" spans="2:25" s="118" customFormat="1" ht="15.75" customHeight="1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</row>
    <row r="217" spans="2:25" s="118" customFormat="1" ht="15.75" customHeight="1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</row>
    <row r="218" spans="2:25" s="118" customFormat="1" ht="15.75" customHeight="1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</row>
    <row r="219" spans="2:25" s="118" customFormat="1" ht="15.75" customHeight="1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</row>
    <row r="220" spans="2:25" s="118" customFormat="1" ht="15.75" customHeight="1">
      <c r="B220" s="127"/>
      <c r="C220" s="127"/>
      <c r="D220" s="67"/>
      <c r="E220" s="67"/>
      <c r="F220" s="67"/>
      <c r="G220" s="6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</row>
    <row r="221" spans="2:25" s="118" customFormat="1" ht="15.75" customHeight="1">
      <c r="B221" s="127"/>
      <c r="C221" s="127"/>
      <c r="D221" s="67"/>
      <c r="E221" s="67"/>
      <c r="F221" s="67"/>
      <c r="G221" s="6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</row>
    <row r="222" spans="2:25" ht="15.75" customHeight="1"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127"/>
      <c r="V222" s="127"/>
      <c r="W222" s="127"/>
      <c r="X222" s="127"/>
      <c r="Y222" s="127"/>
    </row>
    <row r="223" spans="2:25" ht="15.75" customHeight="1"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127"/>
      <c r="V223" s="127"/>
      <c r="W223" s="127"/>
      <c r="X223" s="127"/>
      <c r="Y223" s="127"/>
    </row>
    <row r="224" spans="2:25" ht="15.75" customHeight="1"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127"/>
      <c r="V224" s="127"/>
      <c r="W224" s="127"/>
      <c r="X224" s="127"/>
      <c r="Y224" s="127"/>
    </row>
    <row r="225" spans="2:25" ht="15.75" customHeight="1"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127"/>
      <c r="V225" s="127"/>
      <c r="W225" s="127"/>
      <c r="X225" s="127"/>
      <c r="Y225" s="127"/>
    </row>
    <row r="226" spans="2:25" ht="15.75" customHeight="1"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127"/>
      <c r="V226" s="127"/>
      <c r="W226" s="127"/>
      <c r="X226" s="127"/>
      <c r="Y226" s="127"/>
    </row>
    <row r="227" spans="2:25" ht="15.75" customHeight="1"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127"/>
      <c r="V227" s="127"/>
      <c r="W227" s="127"/>
      <c r="X227" s="127"/>
      <c r="Y227" s="127"/>
    </row>
    <row r="228" spans="2:25" ht="15.75" customHeight="1"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127"/>
      <c r="V228" s="127"/>
      <c r="W228" s="127"/>
      <c r="X228" s="127"/>
      <c r="Y228" s="127"/>
    </row>
    <row r="229" spans="2:25" ht="15.75" customHeight="1"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127"/>
      <c r="V229" s="127"/>
      <c r="W229" s="127"/>
      <c r="X229" s="127"/>
      <c r="Y229" s="127"/>
    </row>
    <row r="230" spans="2:25" ht="15.75" customHeight="1"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127"/>
      <c r="V230" s="127"/>
      <c r="W230" s="127"/>
      <c r="X230" s="127"/>
      <c r="Y230" s="127"/>
    </row>
    <row r="231" spans="2:25" ht="15.75" customHeight="1"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127"/>
      <c r="V231" s="127"/>
      <c r="W231" s="127"/>
      <c r="X231" s="127"/>
      <c r="Y231" s="127"/>
    </row>
    <row r="232" spans="2:25" ht="15.75" customHeight="1"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127"/>
      <c r="V232" s="127"/>
      <c r="W232" s="127"/>
      <c r="X232" s="127"/>
      <c r="Y232" s="127"/>
    </row>
    <row r="233" spans="2:25" ht="15.75" customHeight="1"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127"/>
      <c r="V233" s="127"/>
      <c r="W233" s="127"/>
      <c r="X233" s="127"/>
      <c r="Y233" s="127"/>
    </row>
    <row r="234" spans="2:25" ht="15.75" customHeight="1"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127"/>
      <c r="V234" s="127"/>
      <c r="W234" s="127"/>
      <c r="X234" s="127"/>
      <c r="Y234" s="127"/>
    </row>
    <row r="235" spans="2:25" ht="15.75" customHeight="1"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127"/>
      <c r="V235" s="127"/>
      <c r="W235" s="127"/>
      <c r="X235" s="127"/>
      <c r="Y235" s="127"/>
    </row>
    <row r="236" spans="2:25" ht="15.75" customHeight="1"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127"/>
      <c r="V236" s="127"/>
      <c r="W236" s="127"/>
      <c r="X236" s="127"/>
      <c r="Y236" s="127"/>
    </row>
    <row r="237" spans="2:25" ht="15.75" customHeight="1"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127"/>
      <c r="V237" s="127"/>
      <c r="W237" s="127"/>
      <c r="X237" s="127"/>
      <c r="Y237" s="127"/>
    </row>
    <row r="238" spans="2:25" ht="15.75" customHeight="1"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127"/>
      <c r="V238" s="127"/>
      <c r="W238" s="127"/>
      <c r="X238" s="127"/>
      <c r="Y238" s="127"/>
    </row>
    <row r="239" spans="2:25" ht="15.75" customHeight="1"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127"/>
      <c r="V239" s="127"/>
      <c r="W239" s="127"/>
      <c r="X239" s="127"/>
      <c r="Y239" s="127"/>
    </row>
    <row r="240" spans="2:25" ht="15.75" customHeight="1"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127"/>
      <c r="V240" s="127"/>
      <c r="W240" s="127"/>
      <c r="X240" s="127"/>
      <c r="Y240" s="127"/>
    </row>
    <row r="241" spans="2:25" ht="15.75" customHeight="1"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127"/>
      <c r="V241" s="127"/>
      <c r="W241" s="127"/>
      <c r="X241" s="127"/>
      <c r="Y241" s="127"/>
    </row>
    <row r="242" spans="2:25" ht="15.75" customHeight="1"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127"/>
      <c r="V242" s="127"/>
      <c r="W242" s="127"/>
      <c r="X242" s="127"/>
      <c r="Y242" s="127"/>
    </row>
    <row r="243" spans="2:25" ht="15.75" customHeight="1"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127"/>
      <c r="V243" s="127"/>
      <c r="W243" s="127"/>
      <c r="X243" s="127"/>
      <c r="Y243" s="127"/>
    </row>
    <row r="244" spans="2:25" ht="15.75" customHeight="1"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127"/>
      <c r="V244" s="127"/>
      <c r="W244" s="127"/>
      <c r="X244" s="127"/>
      <c r="Y244" s="127"/>
    </row>
    <row r="245" spans="2:25" ht="15.75" customHeight="1"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127"/>
      <c r="V245" s="127"/>
      <c r="W245" s="127"/>
      <c r="X245" s="127"/>
      <c r="Y245" s="127"/>
    </row>
    <row r="246" spans="2:25" ht="15.75" customHeight="1"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127"/>
      <c r="V246" s="127"/>
      <c r="W246" s="127"/>
      <c r="X246" s="127"/>
      <c r="Y246" s="127"/>
    </row>
    <row r="247" spans="2:25" ht="15.75" customHeight="1"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127"/>
      <c r="V247" s="127"/>
      <c r="W247" s="127"/>
      <c r="X247" s="127"/>
      <c r="Y247" s="127"/>
    </row>
    <row r="248" spans="2:25" ht="15.75" customHeight="1"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127"/>
      <c r="V248" s="127"/>
      <c r="W248" s="127"/>
      <c r="X248" s="127"/>
      <c r="Y248" s="127"/>
    </row>
    <row r="249" spans="2:25" ht="15.75" customHeight="1"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127"/>
      <c r="V249" s="127"/>
      <c r="W249" s="127"/>
      <c r="X249" s="127"/>
      <c r="Y249" s="127"/>
    </row>
    <row r="250" spans="2:25" ht="15.75" customHeight="1"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127"/>
      <c r="V250" s="127"/>
      <c r="W250" s="127"/>
      <c r="X250" s="127"/>
      <c r="Y250" s="127"/>
    </row>
    <row r="251" spans="2:25" ht="15.75" customHeight="1"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127"/>
      <c r="V251" s="127"/>
      <c r="W251" s="127"/>
      <c r="X251" s="127"/>
      <c r="Y251" s="127"/>
    </row>
    <row r="252" spans="2:25" ht="15.75" customHeight="1"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127"/>
      <c r="V252" s="127"/>
      <c r="W252" s="127"/>
      <c r="X252" s="127"/>
      <c r="Y252" s="127"/>
    </row>
    <row r="253" spans="2:25" ht="15.75" customHeight="1"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127"/>
      <c r="V253" s="127"/>
      <c r="W253" s="127"/>
      <c r="X253" s="127"/>
      <c r="Y253" s="127"/>
    </row>
    <row r="254" spans="2:25" ht="15.75" customHeight="1"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127"/>
      <c r="V254" s="127"/>
      <c r="W254" s="127"/>
      <c r="X254" s="127"/>
      <c r="Y254" s="127"/>
    </row>
    <row r="255" spans="2:25" ht="15.75" customHeight="1"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127"/>
      <c r="V255" s="127"/>
      <c r="W255" s="127"/>
      <c r="X255" s="127"/>
      <c r="Y255" s="127"/>
    </row>
    <row r="256" spans="2:25" ht="15.75" customHeight="1"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127"/>
      <c r="V256" s="127"/>
      <c r="W256" s="127"/>
      <c r="X256" s="127"/>
      <c r="Y256" s="127"/>
    </row>
    <row r="257" spans="2:25" ht="15.75" customHeight="1"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127"/>
      <c r="V257" s="127"/>
      <c r="W257" s="127"/>
      <c r="X257" s="127"/>
      <c r="Y257" s="127"/>
    </row>
    <row r="258" spans="2:25" ht="15.75" customHeight="1"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127"/>
      <c r="V258" s="127"/>
      <c r="W258" s="127"/>
      <c r="X258" s="127"/>
      <c r="Y258" s="127"/>
    </row>
    <row r="259" spans="2:25" ht="15.75" customHeight="1"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127"/>
      <c r="V259" s="127"/>
      <c r="W259" s="127"/>
      <c r="X259" s="127"/>
      <c r="Y259" s="127"/>
    </row>
    <row r="260" spans="2:25" ht="15.75" customHeight="1"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127"/>
      <c r="V260" s="127"/>
      <c r="W260" s="127"/>
      <c r="X260" s="127"/>
      <c r="Y260" s="127"/>
    </row>
    <row r="261" spans="2:25" ht="15.75" customHeight="1"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127"/>
      <c r="V261" s="127"/>
      <c r="W261" s="127"/>
      <c r="X261" s="127"/>
      <c r="Y261" s="127"/>
    </row>
    <row r="262" spans="2:25" ht="15.75" customHeight="1"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127"/>
      <c r="V262" s="127"/>
      <c r="W262" s="127"/>
      <c r="X262" s="127"/>
      <c r="Y262" s="127"/>
    </row>
    <row r="263" spans="2:25" ht="15.75" customHeight="1"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127"/>
      <c r="V263" s="127"/>
      <c r="W263" s="127"/>
      <c r="X263" s="127"/>
      <c r="Y263" s="127"/>
    </row>
    <row r="264" spans="2:25" ht="15.75" customHeight="1"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127"/>
      <c r="V264" s="127"/>
      <c r="W264" s="127"/>
      <c r="X264" s="127"/>
      <c r="Y264" s="127"/>
    </row>
    <row r="265" spans="2:25" ht="15.75" customHeight="1"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127"/>
      <c r="V265" s="127"/>
      <c r="W265" s="127"/>
      <c r="X265" s="127"/>
      <c r="Y265" s="127"/>
    </row>
    <row r="266" spans="2:25" ht="15.75" customHeight="1"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127"/>
      <c r="V266" s="127"/>
      <c r="W266" s="127"/>
      <c r="X266" s="127"/>
      <c r="Y266" s="127"/>
    </row>
    <row r="267" spans="2:25" ht="15.75" customHeight="1"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127"/>
      <c r="V267" s="127"/>
      <c r="W267" s="127"/>
      <c r="X267" s="127"/>
      <c r="Y267" s="127"/>
    </row>
    <row r="268" spans="2:25" ht="15.75" customHeight="1"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127"/>
      <c r="V268" s="127"/>
      <c r="W268" s="127"/>
      <c r="X268" s="127"/>
      <c r="Y268" s="127"/>
    </row>
    <row r="269" spans="2:25" ht="15.75" customHeight="1"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127"/>
      <c r="V269" s="127"/>
      <c r="W269" s="127"/>
      <c r="X269" s="127"/>
      <c r="Y269" s="127"/>
    </row>
    <row r="270" spans="2:25" ht="15.75" customHeight="1"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127"/>
      <c r="V270" s="127"/>
      <c r="W270" s="127"/>
      <c r="X270" s="127"/>
      <c r="Y270" s="127"/>
    </row>
    <row r="271" spans="2:25" ht="15.75" customHeight="1"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127"/>
      <c r="V271" s="127"/>
      <c r="W271" s="127"/>
      <c r="X271" s="127"/>
      <c r="Y271" s="127"/>
    </row>
    <row r="272" spans="2:25" ht="15.75" customHeight="1"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127"/>
      <c r="V272" s="127"/>
      <c r="W272" s="127"/>
      <c r="X272" s="127"/>
      <c r="Y272" s="127"/>
    </row>
    <row r="273" spans="2:25" ht="15.75" customHeight="1"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127"/>
      <c r="V273" s="127"/>
      <c r="W273" s="127"/>
      <c r="X273" s="127"/>
      <c r="Y273" s="127"/>
    </row>
    <row r="274" spans="2:25" ht="15.75" customHeight="1"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127"/>
      <c r="V274" s="127"/>
      <c r="W274" s="127"/>
      <c r="X274" s="127"/>
      <c r="Y274" s="127"/>
    </row>
    <row r="275" spans="2:25" ht="15.75" customHeight="1"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127"/>
      <c r="V275" s="127"/>
      <c r="W275" s="127"/>
      <c r="X275" s="127"/>
      <c r="Y275" s="127"/>
    </row>
    <row r="276" spans="2:25" ht="15.75" customHeight="1"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127"/>
      <c r="V276" s="127"/>
      <c r="W276" s="127"/>
      <c r="X276" s="127"/>
      <c r="Y276" s="127"/>
    </row>
    <row r="277" spans="2:25" ht="15.75" customHeight="1"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127"/>
      <c r="V277" s="127"/>
      <c r="W277" s="127"/>
      <c r="X277" s="127"/>
      <c r="Y277" s="127"/>
    </row>
    <row r="278" spans="2:25" ht="15.75" customHeight="1"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127"/>
      <c r="V278" s="127"/>
      <c r="W278" s="127"/>
      <c r="X278" s="127"/>
      <c r="Y278" s="127"/>
    </row>
    <row r="279" spans="2:25" ht="15.75" customHeight="1"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127"/>
      <c r="V279" s="127"/>
      <c r="W279" s="127"/>
      <c r="X279" s="127"/>
      <c r="Y279" s="127"/>
    </row>
    <row r="280" spans="2:25" ht="15.75" customHeight="1"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127"/>
      <c r="V280" s="127"/>
      <c r="W280" s="127"/>
      <c r="X280" s="127"/>
      <c r="Y280" s="127"/>
    </row>
    <row r="281" spans="2:25" ht="15.75" customHeight="1"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127"/>
      <c r="V281" s="127"/>
      <c r="W281" s="127"/>
      <c r="X281" s="127"/>
      <c r="Y281" s="127"/>
    </row>
    <row r="282" spans="2:25" ht="15.75" customHeight="1"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127"/>
      <c r="V282" s="127"/>
      <c r="W282" s="127"/>
      <c r="X282" s="127"/>
      <c r="Y282" s="127"/>
    </row>
    <row r="283" spans="2:25" ht="15.75" customHeight="1"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127"/>
      <c r="V283" s="127"/>
      <c r="W283" s="127"/>
      <c r="X283" s="127"/>
      <c r="Y283" s="127"/>
    </row>
    <row r="284" spans="2:25" ht="15.75" customHeight="1"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127"/>
      <c r="V284" s="127"/>
      <c r="W284" s="127"/>
      <c r="X284" s="127"/>
      <c r="Y284" s="127"/>
    </row>
    <row r="285" spans="2:25" ht="15.75" customHeight="1"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127"/>
      <c r="V285" s="127"/>
      <c r="W285" s="127"/>
      <c r="X285" s="127"/>
      <c r="Y285" s="127"/>
    </row>
    <row r="286" spans="2:25" ht="15.75" customHeight="1"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127"/>
      <c r="V286" s="127"/>
      <c r="W286" s="127"/>
      <c r="X286" s="127"/>
      <c r="Y286" s="127"/>
    </row>
    <row r="287" spans="2:25" ht="15.75" customHeight="1"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127"/>
      <c r="V287" s="127"/>
      <c r="W287" s="127"/>
      <c r="X287" s="127"/>
      <c r="Y287" s="127"/>
    </row>
    <row r="288" spans="2:25" ht="15.75" customHeight="1"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127"/>
      <c r="V288" s="127"/>
      <c r="W288" s="127"/>
      <c r="X288" s="127"/>
      <c r="Y288" s="127"/>
    </row>
    <row r="289" spans="2:25" ht="15.75" customHeight="1"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127"/>
      <c r="V289" s="127"/>
      <c r="W289" s="127"/>
      <c r="X289" s="127"/>
      <c r="Y289" s="127"/>
    </row>
    <row r="290" spans="2:25" ht="15.75" customHeight="1"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127"/>
      <c r="V290" s="127"/>
      <c r="W290" s="127"/>
      <c r="X290" s="127"/>
      <c r="Y290" s="127"/>
    </row>
    <row r="291" spans="2:25" ht="15.75" customHeight="1"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127"/>
      <c r="V291" s="127"/>
      <c r="W291" s="127"/>
      <c r="X291" s="127"/>
      <c r="Y291" s="127"/>
    </row>
    <row r="292" spans="2:25" ht="15.75" customHeight="1"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127"/>
      <c r="V292" s="127"/>
      <c r="W292" s="127"/>
      <c r="X292" s="127"/>
      <c r="Y292" s="127"/>
    </row>
    <row r="293" spans="2:25" ht="15.75" customHeight="1"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127"/>
      <c r="V293" s="127"/>
      <c r="W293" s="127"/>
      <c r="X293" s="127"/>
      <c r="Y293" s="127"/>
    </row>
    <row r="294" spans="2:25" ht="15.75" customHeight="1"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127"/>
      <c r="V294" s="127"/>
      <c r="W294" s="127"/>
      <c r="X294" s="127"/>
      <c r="Y294" s="127"/>
    </row>
    <row r="295" spans="2:25" ht="15.75" customHeight="1"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127"/>
      <c r="V295" s="127"/>
      <c r="W295" s="127"/>
      <c r="X295" s="127"/>
      <c r="Y295" s="127"/>
    </row>
    <row r="296" spans="2:25" ht="15.75" customHeight="1"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127"/>
      <c r="V296" s="127"/>
      <c r="W296" s="127"/>
      <c r="X296" s="127"/>
      <c r="Y296" s="127"/>
    </row>
    <row r="297" spans="2:25" ht="15.75" customHeight="1"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127"/>
      <c r="V297" s="127"/>
      <c r="W297" s="127"/>
      <c r="X297" s="127"/>
      <c r="Y297" s="127"/>
    </row>
    <row r="298" spans="2:25" ht="15.75" customHeight="1"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127"/>
      <c r="V298" s="127"/>
      <c r="W298" s="127"/>
      <c r="X298" s="127"/>
      <c r="Y298" s="127"/>
    </row>
    <row r="299" spans="2:25" ht="15.75" customHeight="1"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127"/>
      <c r="V299" s="127"/>
      <c r="W299" s="127"/>
      <c r="X299" s="127"/>
      <c r="Y299" s="127"/>
    </row>
    <row r="300" spans="2:25" ht="15.75" customHeight="1"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127"/>
      <c r="V300" s="127"/>
      <c r="W300" s="127"/>
      <c r="X300" s="127"/>
      <c r="Y300" s="127"/>
    </row>
    <row r="301" spans="2:25" ht="15.75" customHeight="1"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127"/>
      <c r="V301" s="127"/>
      <c r="W301" s="127"/>
      <c r="X301" s="127"/>
      <c r="Y301" s="127"/>
    </row>
    <row r="302" spans="2:25" ht="15.75" customHeight="1"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127"/>
      <c r="V302" s="127"/>
      <c r="W302" s="127"/>
      <c r="X302" s="127"/>
      <c r="Y302" s="127"/>
    </row>
    <row r="303" spans="2:25" ht="15.75" customHeight="1"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127"/>
      <c r="V303" s="127"/>
      <c r="W303" s="127"/>
      <c r="X303" s="127"/>
      <c r="Y303" s="127"/>
    </row>
    <row r="304" spans="2:25" ht="15.75" customHeight="1"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127"/>
      <c r="V304" s="127"/>
      <c r="W304" s="127"/>
      <c r="X304" s="127"/>
      <c r="Y304" s="127"/>
    </row>
    <row r="305" spans="2:25" ht="15.75" customHeight="1"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127"/>
      <c r="V305" s="127"/>
      <c r="W305" s="127"/>
      <c r="X305" s="127"/>
      <c r="Y305" s="127"/>
    </row>
    <row r="306" spans="2:25" ht="15.75" customHeight="1"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127"/>
      <c r="V306" s="127"/>
      <c r="W306" s="127"/>
      <c r="X306" s="127"/>
      <c r="Y306" s="127"/>
    </row>
    <row r="307" spans="2:25" ht="15.75" customHeight="1"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127"/>
      <c r="V307" s="127"/>
      <c r="W307" s="127"/>
      <c r="X307" s="127"/>
      <c r="Y307" s="127"/>
    </row>
    <row r="308" spans="2:25" ht="15.75" customHeight="1"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127"/>
      <c r="V308" s="127"/>
      <c r="W308" s="127"/>
      <c r="X308" s="127"/>
      <c r="Y308" s="127"/>
    </row>
    <row r="309" spans="2:25" ht="15.75" customHeight="1"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127"/>
      <c r="V309" s="127"/>
      <c r="W309" s="127"/>
      <c r="X309" s="127"/>
      <c r="Y309" s="127"/>
    </row>
    <row r="310" spans="2:25" ht="15.75" customHeight="1"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127"/>
      <c r="V310" s="127"/>
      <c r="W310" s="127"/>
      <c r="X310" s="127"/>
      <c r="Y310" s="127"/>
    </row>
    <row r="311" spans="2:25" ht="15.75" customHeight="1"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127"/>
      <c r="V311" s="127"/>
      <c r="W311" s="127"/>
      <c r="X311" s="127"/>
      <c r="Y311" s="127"/>
    </row>
    <row r="312" spans="2:25" ht="15.75" customHeight="1"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127"/>
      <c r="V312" s="127"/>
      <c r="W312" s="127"/>
      <c r="X312" s="127"/>
      <c r="Y312" s="127"/>
    </row>
    <row r="313" spans="2:25" ht="15.75" customHeight="1"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127"/>
      <c r="V313" s="127"/>
      <c r="W313" s="127"/>
      <c r="X313" s="127"/>
      <c r="Y313" s="127"/>
    </row>
    <row r="314" spans="2:25" ht="15.75" customHeight="1"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127"/>
      <c r="V314" s="127"/>
      <c r="W314" s="127"/>
      <c r="X314" s="127"/>
      <c r="Y314" s="127"/>
    </row>
    <row r="315" spans="2:25" ht="15.75" customHeight="1"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127"/>
      <c r="V315" s="127"/>
      <c r="W315" s="127"/>
      <c r="X315" s="127"/>
      <c r="Y315" s="127"/>
    </row>
    <row r="316" spans="2:25" ht="15.75" customHeight="1"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127"/>
      <c r="V316" s="127"/>
      <c r="W316" s="127"/>
      <c r="X316" s="127"/>
      <c r="Y316" s="127"/>
    </row>
    <row r="317" spans="2:25" ht="15.75" customHeight="1"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127"/>
      <c r="V317" s="127"/>
      <c r="W317" s="127"/>
      <c r="X317" s="127"/>
      <c r="Y317" s="127"/>
    </row>
    <row r="318" spans="2:25" ht="15.75" customHeight="1"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127"/>
      <c r="V318" s="127"/>
      <c r="W318" s="127"/>
      <c r="X318" s="127"/>
      <c r="Y318" s="127"/>
    </row>
    <row r="319" spans="2:25" ht="15.75" customHeight="1"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127"/>
      <c r="V319" s="127"/>
      <c r="W319" s="127"/>
      <c r="X319" s="127"/>
      <c r="Y319" s="127"/>
    </row>
    <row r="320" spans="2:25" ht="15.75" customHeight="1"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127"/>
      <c r="V320" s="127"/>
      <c r="W320" s="127"/>
      <c r="X320" s="127"/>
      <c r="Y320" s="127"/>
    </row>
    <row r="321" spans="2:25" ht="15.75" customHeight="1"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127"/>
      <c r="V321" s="127"/>
      <c r="W321" s="127"/>
      <c r="X321" s="127"/>
      <c r="Y321" s="127"/>
    </row>
    <row r="322" spans="2:25" ht="15.75" customHeight="1"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127"/>
      <c r="V322" s="127"/>
      <c r="W322" s="127"/>
      <c r="X322" s="127"/>
      <c r="Y322" s="127"/>
    </row>
    <row r="323" spans="2:25" ht="15.75" customHeight="1"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127"/>
      <c r="V323" s="127"/>
      <c r="W323" s="127"/>
      <c r="X323" s="127"/>
      <c r="Y323" s="127"/>
    </row>
    <row r="324" spans="2:25" ht="15.75" customHeight="1"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127"/>
      <c r="V324" s="127"/>
      <c r="W324" s="127"/>
      <c r="X324" s="127"/>
      <c r="Y324" s="127"/>
    </row>
    <row r="325" spans="2:25" ht="15.75" customHeight="1"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127"/>
      <c r="V325" s="127"/>
      <c r="W325" s="127"/>
      <c r="X325" s="127"/>
      <c r="Y325" s="127"/>
    </row>
    <row r="326" spans="2:25" ht="15.75" customHeight="1"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127"/>
      <c r="V326" s="127"/>
      <c r="W326" s="127"/>
      <c r="X326" s="127"/>
      <c r="Y326" s="127"/>
    </row>
    <row r="327" spans="2:25" ht="15.75" customHeight="1"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127"/>
      <c r="V327" s="127"/>
      <c r="W327" s="127"/>
      <c r="X327" s="127"/>
      <c r="Y327" s="127"/>
    </row>
    <row r="328" spans="2:25" ht="15.75" customHeight="1"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127"/>
      <c r="V328" s="127"/>
      <c r="W328" s="127"/>
      <c r="X328" s="127"/>
      <c r="Y328" s="127"/>
    </row>
    <row r="329" spans="2:25" ht="15.75" customHeight="1"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127"/>
      <c r="V329" s="127"/>
      <c r="W329" s="127"/>
      <c r="X329" s="127"/>
      <c r="Y329" s="127"/>
    </row>
    <row r="330" spans="2:25" ht="15.75" customHeight="1"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127"/>
      <c r="V330" s="127"/>
      <c r="W330" s="127"/>
      <c r="X330" s="127"/>
      <c r="Y330" s="127"/>
    </row>
    <row r="331" spans="2:25" ht="15.75" customHeight="1"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127"/>
      <c r="V331" s="127"/>
      <c r="W331" s="127"/>
      <c r="X331" s="127"/>
      <c r="Y331" s="127"/>
    </row>
    <row r="332" spans="2:25" ht="15.75" customHeight="1"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127"/>
      <c r="V332" s="127"/>
      <c r="W332" s="127"/>
      <c r="X332" s="127"/>
      <c r="Y332" s="127"/>
    </row>
    <row r="333" spans="2:25" ht="15.75" customHeight="1"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127"/>
      <c r="V333" s="127"/>
      <c r="W333" s="127"/>
      <c r="X333" s="127"/>
      <c r="Y333" s="127"/>
    </row>
    <row r="334" spans="2:25" ht="15.75" customHeight="1"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127"/>
      <c r="V334" s="127"/>
      <c r="W334" s="127"/>
      <c r="X334" s="127"/>
      <c r="Y334" s="127"/>
    </row>
    <row r="335" spans="2:25" ht="15.75" customHeight="1"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127"/>
      <c r="V335" s="127"/>
      <c r="W335" s="127"/>
      <c r="X335" s="127"/>
      <c r="Y335" s="127"/>
    </row>
    <row r="336" spans="2:25" ht="15.75" customHeight="1"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127"/>
      <c r="V336" s="127"/>
      <c r="W336" s="127"/>
      <c r="X336" s="127"/>
      <c r="Y336" s="127"/>
    </row>
    <row r="337" spans="2:25" ht="15.75" customHeight="1"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127"/>
      <c r="V337" s="127"/>
      <c r="W337" s="127"/>
      <c r="X337" s="127"/>
      <c r="Y337" s="127"/>
    </row>
    <row r="338" spans="2:25" ht="15.75" customHeight="1"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127"/>
      <c r="V338" s="127"/>
      <c r="W338" s="127"/>
      <c r="X338" s="127"/>
      <c r="Y338" s="127"/>
    </row>
    <row r="339" spans="2:25" ht="15.75" customHeight="1"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127"/>
      <c r="V339" s="127"/>
      <c r="W339" s="127"/>
      <c r="X339" s="127"/>
      <c r="Y339" s="127"/>
    </row>
    <row r="340" spans="2:25" ht="15.75" customHeight="1"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127"/>
      <c r="V340" s="127"/>
      <c r="W340" s="127"/>
      <c r="X340" s="127"/>
      <c r="Y340" s="127"/>
    </row>
    <row r="341" spans="2:25" ht="15.75" customHeight="1"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127"/>
      <c r="V341" s="127"/>
      <c r="W341" s="127"/>
      <c r="X341" s="127"/>
      <c r="Y341" s="127"/>
    </row>
    <row r="342" spans="2:25" ht="15.75" customHeight="1"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127"/>
      <c r="V342" s="127"/>
      <c r="W342" s="127"/>
      <c r="X342" s="127"/>
      <c r="Y342" s="127"/>
    </row>
    <row r="343" spans="2:25" ht="15.75" customHeight="1"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127"/>
      <c r="V343" s="127"/>
      <c r="W343" s="127"/>
      <c r="X343" s="127"/>
      <c r="Y343" s="127"/>
    </row>
    <row r="344" spans="2:25" ht="15.75" customHeight="1"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127"/>
      <c r="V344" s="127"/>
      <c r="W344" s="127"/>
      <c r="X344" s="127"/>
      <c r="Y344" s="127"/>
    </row>
    <row r="345" spans="2:25" ht="15.75" customHeight="1"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127"/>
      <c r="V345" s="127"/>
      <c r="W345" s="127"/>
      <c r="X345" s="127"/>
      <c r="Y345" s="127"/>
    </row>
    <row r="346" spans="2:25" ht="15.75" customHeight="1"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127"/>
      <c r="V346" s="127"/>
      <c r="W346" s="127"/>
      <c r="X346" s="127"/>
      <c r="Y346" s="127"/>
    </row>
    <row r="347" spans="2:25" ht="15.75" customHeight="1"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127"/>
      <c r="V347" s="127"/>
      <c r="W347" s="127"/>
      <c r="X347" s="127"/>
      <c r="Y347" s="127"/>
    </row>
    <row r="348" spans="2:25" ht="15.75" customHeight="1"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127"/>
      <c r="V348" s="127"/>
      <c r="W348" s="127"/>
      <c r="X348" s="127"/>
      <c r="Y348" s="127"/>
    </row>
    <row r="349" spans="2:25" ht="15.75" customHeight="1"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127"/>
      <c r="V349" s="127"/>
      <c r="W349" s="127"/>
      <c r="X349" s="127"/>
      <c r="Y349" s="127"/>
    </row>
    <row r="350" spans="2:25" ht="15.75" customHeight="1"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127"/>
      <c r="V350" s="127"/>
      <c r="W350" s="127"/>
      <c r="X350" s="127"/>
      <c r="Y350" s="127"/>
    </row>
    <row r="351" spans="2:25" ht="15.75" customHeight="1"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127"/>
      <c r="V351" s="127"/>
      <c r="W351" s="127"/>
      <c r="X351" s="127"/>
      <c r="Y351" s="127"/>
    </row>
    <row r="352" spans="2:25" ht="15.75" customHeight="1"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127"/>
      <c r="V352" s="127"/>
      <c r="W352" s="127"/>
      <c r="X352" s="127"/>
      <c r="Y352" s="127"/>
    </row>
    <row r="353" spans="2:25" ht="15.75" customHeight="1"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127"/>
      <c r="V353" s="127"/>
      <c r="W353" s="127"/>
      <c r="X353" s="127"/>
      <c r="Y353" s="127"/>
    </row>
    <row r="354" spans="2:25" ht="15.75" customHeight="1"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127"/>
      <c r="V354" s="127"/>
      <c r="W354" s="127"/>
      <c r="X354" s="127"/>
      <c r="Y354" s="127"/>
    </row>
    <row r="355" spans="2:25" ht="15.75" customHeight="1"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127"/>
      <c r="V355" s="127"/>
      <c r="W355" s="127"/>
      <c r="X355" s="127"/>
      <c r="Y355" s="127"/>
    </row>
    <row r="356" spans="2:25" ht="15.75" customHeight="1"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127"/>
      <c r="V356" s="127"/>
      <c r="W356" s="127"/>
      <c r="X356" s="127"/>
      <c r="Y356" s="127"/>
    </row>
    <row r="357" spans="2:25" ht="15.75" customHeight="1"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127"/>
      <c r="V357" s="127"/>
      <c r="W357" s="127"/>
      <c r="X357" s="127"/>
      <c r="Y357" s="127"/>
    </row>
    <row r="358" spans="2:25" ht="15.75" customHeight="1"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127"/>
      <c r="V358" s="127"/>
      <c r="W358" s="127"/>
      <c r="X358" s="127"/>
      <c r="Y358" s="127"/>
    </row>
    <row r="359" spans="2:25" ht="15.75" customHeight="1"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127"/>
      <c r="V359" s="127"/>
      <c r="W359" s="127"/>
      <c r="X359" s="127"/>
      <c r="Y359" s="127"/>
    </row>
    <row r="360" spans="2:25" ht="15.75" customHeight="1"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127"/>
      <c r="V360" s="127"/>
      <c r="W360" s="127"/>
      <c r="X360" s="127"/>
      <c r="Y360" s="127"/>
    </row>
    <row r="361" spans="2:25" ht="15.75" customHeight="1"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127"/>
      <c r="V361" s="127"/>
      <c r="W361" s="127"/>
      <c r="X361" s="127"/>
      <c r="Y361" s="127"/>
    </row>
    <row r="362" spans="2:25" ht="15.75" customHeight="1"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127"/>
      <c r="V362" s="127"/>
      <c r="W362" s="127"/>
      <c r="X362" s="127"/>
      <c r="Y362" s="127"/>
    </row>
    <row r="363" spans="2:25" ht="15.75" customHeight="1"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127"/>
      <c r="V363" s="127"/>
      <c r="W363" s="127"/>
      <c r="X363" s="127"/>
      <c r="Y363" s="127"/>
    </row>
    <row r="364" spans="2:25" ht="15.75" customHeight="1"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127"/>
      <c r="V364" s="127"/>
      <c r="W364" s="127"/>
      <c r="X364" s="127"/>
      <c r="Y364" s="127"/>
    </row>
    <row r="365" spans="2:25" ht="15.75" customHeight="1"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127"/>
      <c r="V365" s="127"/>
      <c r="W365" s="127"/>
      <c r="X365" s="127"/>
      <c r="Y365" s="127"/>
    </row>
    <row r="366" spans="2:25" ht="15.75" customHeight="1"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127"/>
      <c r="V366" s="127"/>
      <c r="W366" s="127"/>
      <c r="X366" s="127"/>
      <c r="Y366" s="127"/>
    </row>
    <row r="367" spans="2:25" ht="15.75" customHeight="1"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127"/>
      <c r="V367" s="127"/>
      <c r="W367" s="127"/>
      <c r="X367" s="127"/>
      <c r="Y367" s="127"/>
    </row>
    <row r="368" spans="2:25" ht="15.75" customHeight="1"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127"/>
      <c r="V368" s="127"/>
      <c r="W368" s="127"/>
      <c r="X368" s="127"/>
      <c r="Y368" s="127"/>
    </row>
    <row r="369" spans="2:25" ht="15.75" customHeight="1"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127"/>
      <c r="V369" s="127"/>
      <c r="W369" s="127"/>
      <c r="X369" s="127"/>
      <c r="Y369" s="127"/>
    </row>
    <row r="370" spans="2:25" ht="15.75" customHeight="1"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127"/>
      <c r="V370" s="127"/>
      <c r="W370" s="127"/>
      <c r="X370" s="127"/>
      <c r="Y370" s="127"/>
    </row>
    <row r="371" spans="2:25" ht="15.75" customHeight="1"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127"/>
      <c r="V371" s="127"/>
      <c r="W371" s="127"/>
      <c r="X371" s="127"/>
      <c r="Y371" s="127"/>
    </row>
    <row r="372" spans="2:25" ht="15.75" customHeight="1"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127"/>
      <c r="V372" s="127"/>
      <c r="W372" s="127"/>
      <c r="X372" s="127"/>
      <c r="Y372" s="127"/>
    </row>
    <row r="373" spans="2:25" ht="15.75" customHeight="1"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127"/>
      <c r="V373" s="127"/>
      <c r="W373" s="127"/>
      <c r="X373" s="127"/>
      <c r="Y373" s="127"/>
    </row>
    <row r="374" spans="2:25" ht="15.75" customHeight="1"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127"/>
      <c r="V374" s="127"/>
      <c r="W374" s="127"/>
      <c r="X374" s="127"/>
      <c r="Y374" s="127"/>
    </row>
    <row r="375" spans="2:25" ht="15.75" customHeight="1"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127"/>
      <c r="V375" s="127"/>
      <c r="W375" s="127"/>
      <c r="X375" s="127"/>
      <c r="Y375" s="127"/>
    </row>
    <row r="376" spans="2:25" ht="15.75" customHeight="1"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127"/>
      <c r="V376" s="127"/>
      <c r="W376" s="127"/>
      <c r="X376" s="127"/>
      <c r="Y376" s="127"/>
    </row>
    <row r="377" spans="2:25" ht="15.75" customHeight="1"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127"/>
      <c r="V377" s="127"/>
      <c r="W377" s="127"/>
      <c r="X377" s="127"/>
      <c r="Y377" s="127"/>
    </row>
    <row r="378" spans="2:25" ht="15.75" customHeight="1"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127"/>
      <c r="V378" s="127"/>
      <c r="W378" s="127"/>
      <c r="X378" s="127"/>
      <c r="Y378" s="127"/>
    </row>
    <row r="379" spans="2:25" ht="15.75" customHeight="1"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127"/>
      <c r="V379" s="127"/>
      <c r="W379" s="127"/>
      <c r="X379" s="127"/>
      <c r="Y379" s="127"/>
    </row>
    <row r="380" spans="2:25" ht="15.75" customHeight="1"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127"/>
      <c r="V380" s="127"/>
      <c r="W380" s="127"/>
      <c r="X380" s="127"/>
      <c r="Y380" s="127"/>
    </row>
    <row r="381" spans="2:25" ht="15.75" customHeight="1"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127"/>
      <c r="V381" s="127"/>
      <c r="W381" s="127"/>
      <c r="X381" s="127"/>
      <c r="Y381" s="127"/>
    </row>
    <row r="382" spans="2:25" ht="15.75" customHeight="1"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127"/>
      <c r="V382" s="127"/>
      <c r="W382" s="127"/>
      <c r="X382" s="127"/>
      <c r="Y382" s="127"/>
    </row>
    <row r="383" spans="2:25" ht="15.75" customHeight="1"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127"/>
      <c r="V383" s="127"/>
      <c r="W383" s="127"/>
      <c r="X383" s="127"/>
      <c r="Y383" s="127"/>
    </row>
    <row r="384" spans="2:25" ht="15.75" customHeight="1"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127"/>
      <c r="V384" s="127"/>
      <c r="W384" s="127"/>
      <c r="X384" s="127"/>
      <c r="Y384" s="127"/>
    </row>
    <row r="385" spans="2:25" ht="15.75" customHeight="1"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127"/>
      <c r="V385" s="127"/>
      <c r="W385" s="127"/>
      <c r="X385" s="127"/>
      <c r="Y385" s="127"/>
    </row>
    <row r="386" spans="2:25" ht="15.75" customHeight="1"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127"/>
      <c r="V386" s="127"/>
      <c r="W386" s="127"/>
      <c r="X386" s="127"/>
      <c r="Y386" s="127"/>
    </row>
    <row r="387" spans="2:25" ht="15.75" customHeight="1"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127"/>
      <c r="V387" s="127"/>
      <c r="W387" s="127"/>
      <c r="X387" s="127"/>
      <c r="Y387" s="127"/>
    </row>
    <row r="388" spans="2:25" ht="15.75" customHeight="1"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127"/>
      <c r="V388" s="127"/>
      <c r="W388" s="127"/>
      <c r="X388" s="127"/>
      <c r="Y388" s="127"/>
    </row>
    <row r="389" spans="2:25" ht="15.75" customHeight="1"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127"/>
      <c r="V389" s="127"/>
      <c r="W389" s="127"/>
      <c r="X389" s="127"/>
      <c r="Y389" s="127"/>
    </row>
    <row r="390" spans="2:25" ht="15.75" customHeight="1"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127"/>
      <c r="V390" s="127"/>
      <c r="W390" s="127"/>
      <c r="X390" s="127"/>
      <c r="Y390" s="127"/>
    </row>
    <row r="391" spans="2:25" ht="15.75" customHeight="1"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127"/>
      <c r="V391" s="127"/>
      <c r="W391" s="127"/>
      <c r="X391" s="127"/>
      <c r="Y391" s="127"/>
    </row>
    <row r="392" spans="2:25" ht="15.75" customHeight="1"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127"/>
      <c r="V392" s="127"/>
      <c r="W392" s="127"/>
      <c r="X392" s="127"/>
      <c r="Y392" s="127"/>
    </row>
    <row r="393" spans="2:25" ht="15.75" customHeight="1"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127"/>
      <c r="V393" s="127"/>
      <c r="W393" s="127"/>
      <c r="X393" s="127"/>
      <c r="Y393" s="127"/>
    </row>
    <row r="394" spans="2:25" ht="15.75" customHeight="1"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127"/>
      <c r="V394" s="127"/>
      <c r="W394" s="127"/>
      <c r="X394" s="127"/>
      <c r="Y394" s="127"/>
    </row>
    <row r="395" spans="2:25" ht="15.75" customHeight="1"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127"/>
      <c r="V395" s="127"/>
      <c r="W395" s="127"/>
      <c r="X395" s="127"/>
      <c r="Y395" s="127"/>
    </row>
    <row r="396" spans="2:25" ht="15.75" customHeight="1"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127"/>
      <c r="V396" s="127"/>
      <c r="W396" s="127"/>
      <c r="X396" s="127"/>
      <c r="Y396" s="127"/>
    </row>
    <row r="397" spans="2:25" ht="15.75" customHeight="1"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127"/>
      <c r="V397" s="127"/>
      <c r="W397" s="127"/>
      <c r="X397" s="127"/>
      <c r="Y397" s="127"/>
    </row>
    <row r="398" spans="2:25" ht="15.75" customHeight="1"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127"/>
      <c r="V398" s="127"/>
      <c r="W398" s="127"/>
      <c r="X398" s="127"/>
      <c r="Y398" s="127"/>
    </row>
    <row r="399" spans="2:25" ht="15.75" customHeight="1"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127"/>
      <c r="V399" s="127"/>
      <c r="W399" s="127"/>
      <c r="X399" s="127"/>
      <c r="Y399" s="127"/>
    </row>
    <row r="400" spans="2:25" ht="15.75" customHeight="1"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127"/>
      <c r="V400" s="127"/>
      <c r="W400" s="127"/>
      <c r="X400" s="127"/>
      <c r="Y400" s="127"/>
    </row>
    <row r="401" spans="2:25" ht="15.75" customHeight="1"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127"/>
      <c r="V401" s="127"/>
      <c r="W401" s="127"/>
      <c r="X401" s="127"/>
      <c r="Y401" s="127"/>
    </row>
    <row r="402" spans="2:25" ht="15.75" customHeight="1"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127"/>
      <c r="V402" s="127"/>
      <c r="W402" s="127"/>
      <c r="X402" s="127"/>
      <c r="Y402" s="127"/>
    </row>
    <row r="403" spans="2:25" ht="15.75" customHeight="1"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127"/>
      <c r="V403" s="127"/>
      <c r="W403" s="127"/>
      <c r="X403" s="127"/>
      <c r="Y403" s="127"/>
    </row>
    <row r="404" spans="2:25" ht="15.75" customHeight="1"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127"/>
      <c r="V404" s="127"/>
      <c r="W404" s="127"/>
      <c r="X404" s="127"/>
      <c r="Y404" s="127"/>
    </row>
    <row r="405" spans="2:25" ht="15.75" customHeight="1"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127"/>
      <c r="V405" s="127"/>
      <c r="W405" s="127"/>
      <c r="X405" s="127"/>
      <c r="Y405" s="127"/>
    </row>
    <row r="406" spans="2:25" ht="15.75" customHeight="1"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127"/>
      <c r="V406" s="127"/>
      <c r="W406" s="127"/>
      <c r="X406" s="127"/>
      <c r="Y406" s="127"/>
    </row>
    <row r="407" spans="2:25" ht="15.75" customHeight="1"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127"/>
      <c r="V407" s="127"/>
      <c r="W407" s="127"/>
      <c r="X407" s="127"/>
      <c r="Y407" s="127"/>
    </row>
    <row r="408" spans="2:25" ht="15.75" customHeight="1"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127"/>
      <c r="V408" s="127"/>
      <c r="W408" s="127"/>
      <c r="X408" s="127"/>
      <c r="Y408" s="127"/>
    </row>
    <row r="409" spans="2:25" ht="15.75" customHeight="1"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127"/>
      <c r="V409" s="127"/>
      <c r="W409" s="127"/>
      <c r="X409" s="127"/>
      <c r="Y409" s="127"/>
    </row>
    <row r="410" spans="2:25" ht="15.75" customHeight="1"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127"/>
      <c r="V410" s="127"/>
      <c r="W410" s="127"/>
      <c r="X410" s="127"/>
      <c r="Y410" s="127"/>
    </row>
    <row r="411" spans="2:25" ht="15.75" customHeight="1"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127"/>
      <c r="V411" s="127"/>
      <c r="W411" s="127"/>
      <c r="X411" s="127"/>
      <c r="Y411" s="127"/>
    </row>
    <row r="412" spans="2:25" ht="15.75" customHeight="1"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127"/>
      <c r="V412" s="127"/>
      <c r="W412" s="127"/>
      <c r="X412" s="127"/>
      <c r="Y412" s="127"/>
    </row>
    <row r="413" spans="2:25" ht="15.75" customHeight="1"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127"/>
      <c r="V413" s="127"/>
      <c r="W413" s="127"/>
      <c r="X413" s="127"/>
      <c r="Y413" s="127"/>
    </row>
    <row r="414" spans="2:25" ht="15.75" customHeight="1"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127"/>
      <c r="V414" s="127"/>
      <c r="W414" s="127"/>
      <c r="X414" s="127"/>
      <c r="Y414" s="127"/>
    </row>
    <row r="415" spans="2:25" ht="15.75" customHeight="1"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127"/>
      <c r="V415" s="127"/>
      <c r="W415" s="127"/>
      <c r="X415" s="127"/>
      <c r="Y415" s="127"/>
    </row>
    <row r="416" spans="2:25" ht="15.75" customHeight="1"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127"/>
      <c r="V416" s="127"/>
      <c r="W416" s="127"/>
      <c r="X416" s="127"/>
      <c r="Y416" s="127"/>
    </row>
    <row r="417" spans="2:25" ht="15.75" customHeight="1"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127"/>
      <c r="V417" s="127"/>
      <c r="W417" s="127"/>
      <c r="X417" s="127"/>
      <c r="Y417" s="127"/>
    </row>
    <row r="418" spans="2:25" ht="15.75" customHeight="1"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127"/>
      <c r="V418" s="127"/>
      <c r="W418" s="127"/>
      <c r="X418" s="127"/>
      <c r="Y418" s="127"/>
    </row>
    <row r="419" spans="2:25" ht="15.75" customHeight="1"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127"/>
      <c r="V419" s="127"/>
      <c r="W419" s="127"/>
      <c r="X419" s="127"/>
      <c r="Y419" s="127"/>
    </row>
    <row r="420" spans="2:25" ht="15.75" customHeight="1"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127"/>
      <c r="V420" s="127"/>
      <c r="W420" s="127"/>
      <c r="X420" s="127"/>
      <c r="Y420" s="127"/>
    </row>
    <row r="421" spans="2:25" ht="15.75" customHeight="1"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127"/>
      <c r="V421" s="127"/>
      <c r="W421" s="127"/>
      <c r="X421" s="127"/>
      <c r="Y421" s="127"/>
    </row>
    <row r="422" spans="2:25" ht="15.75" customHeight="1"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127"/>
      <c r="V422" s="127"/>
      <c r="W422" s="127"/>
      <c r="X422" s="127"/>
      <c r="Y422" s="127"/>
    </row>
    <row r="423" spans="2:25" ht="15.75" customHeight="1"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127"/>
      <c r="V423" s="127"/>
      <c r="W423" s="127"/>
      <c r="X423" s="127"/>
      <c r="Y423" s="127"/>
    </row>
    <row r="424" spans="2:25" ht="15.75" customHeight="1"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127"/>
      <c r="V424" s="127"/>
      <c r="W424" s="127"/>
      <c r="X424" s="127"/>
      <c r="Y424" s="127"/>
    </row>
    <row r="425" spans="2:25" ht="15.75" customHeight="1"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127"/>
      <c r="V425" s="127"/>
      <c r="W425" s="127"/>
      <c r="X425" s="127"/>
      <c r="Y425" s="127"/>
    </row>
    <row r="426" spans="2:25" ht="15.75" customHeight="1"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127"/>
      <c r="V426" s="127"/>
      <c r="W426" s="127"/>
      <c r="X426" s="127"/>
      <c r="Y426" s="127"/>
    </row>
    <row r="427" spans="2:25" ht="15.75" customHeight="1"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127"/>
      <c r="V427" s="127"/>
      <c r="W427" s="127"/>
      <c r="X427" s="127"/>
      <c r="Y427" s="127"/>
    </row>
    <row r="428" spans="2:25" ht="15.75" customHeight="1"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127"/>
      <c r="V428" s="127"/>
      <c r="W428" s="127"/>
      <c r="X428" s="127"/>
      <c r="Y428" s="127"/>
    </row>
    <row r="429" spans="2:25" ht="15.75" customHeight="1"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127"/>
      <c r="V429" s="127"/>
      <c r="W429" s="127"/>
      <c r="X429" s="127"/>
      <c r="Y429" s="127"/>
    </row>
    <row r="430" spans="2:25" ht="15.75" customHeight="1"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127"/>
      <c r="V430" s="127"/>
      <c r="W430" s="127"/>
      <c r="X430" s="127"/>
      <c r="Y430" s="127"/>
    </row>
    <row r="431" spans="2:25" ht="15.75" customHeight="1"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127"/>
      <c r="V431" s="127"/>
      <c r="W431" s="127"/>
      <c r="X431" s="127"/>
      <c r="Y431" s="127"/>
    </row>
    <row r="432" spans="2:25" ht="15.75" customHeight="1"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127"/>
      <c r="V432" s="127"/>
      <c r="W432" s="127"/>
      <c r="X432" s="127"/>
      <c r="Y432" s="127"/>
    </row>
    <row r="433" spans="2:25" ht="15.75" customHeight="1"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127"/>
      <c r="V433" s="127"/>
      <c r="W433" s="127"/>
      <c r="X433" s="127"/>
      <c r="Y433" s="127"/>
    </row>
    <row r="434" spans="2:25" ht="15.75" customHeight="1"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127"/>
      <c r="V434" s="127"/>
      <c r="W434" s="127"/>
      <c r="X434" s="127"/>
      <c r="Y434" s="127"/>
    </row>
    <row r="435" spans="2:25" ht="15.75" customHeight="1"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127"/>
      <c r="V435" s="127"/>
      <c r="W435" s="127"/>
      <c r="X435" s="127"/>
      <c r="Y435" s="127"/>
    </row>
    <row r="436" spans="2:25" ht="15.75" customHeight="1"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127"/>
      <c r="V436" s="127"/>
      <c r="W436" s="127"/>
      <c r="X436" s="127"/>
      <c r="Y436" s="127"/>
    </row>
    <row r="437" spans="2:25" ht="15.75" customHeight="1"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127"/>
      <c r="V437" s="127"/>
      <c r="W437" s="127"/>
      <c r="X437" s="127"/>
      <c r="Y437" s="127"/>
    </row>
    <row r="438" spans="2:25" ht="15.75" customHeight="1"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127"/>
      <c r="V438" s="127"/>
      <c r="W438" s="127"/>
      <c r="X438" s="127"/>
      <c r="Y438" s="127"/>
    </row>
    <row r="439" spans="2:25" ht="15.75" customHeight="1"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127"/>
      <c r="V439" s="127"/>
      <c r="W439" s="127"/>
      <c r="X439" s="127"/>
      <c r="Y439" s="127"/>
    </row>
    <row r="440" spans="2:25" ht="15.75" customHeight="1"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127"/>
      <c r="V440" s="127"/>
      <c r="W440" s="127"/>
      <c r="X440" s="127"/>
      <c r="Y440" s="127"/>
    </row>
    <row r="441" spans="2:25" ht="15.75" customHeight="1"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127"/>
      <c r="V441" s="127"/>
      <c r="W441" s="127"/>
      <c r="X441" s="127"/>
      <c r="Y441" s="127"/>
    </row>
    <row r="442" spans="2:25" ht="15.75" customHeight="1"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127"/>
      <c r="V442" s="127"/>
      <c r="W442" s="127"/>
      <c r="X442" s="127"/>
      <c r="Y442" s="127"/>
    </row>
    <row r="443" spans="2:25" ht="15.75" customHeight="1"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127"/>
      <c r="V443" s="127"/>
      <c r="W443" s="127"/>
      <c r="X443" s="127"/>
      <c r="Y443" s="127"/>
    </row>
    <row r="444" spans="2:25" ht="15.75" customHeight="1"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127"/>
      <c r="V444" s="127"/>
      <c r="W444" s="127"/>
      <c r="X444" s="127"/>
      <c r="Y444" s="127"/>
    </row>
    <row r="445" spans="2:25" ht="15.75" customHeight="1"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127"/>
      <c r="V445" s="127"/>
      <c r="W445" s="127"/>
      <c r="X445" s="127"/>
      <c r="Y445" s="127"/>
    </row>
    <row r="446" spans="2:25" ht="15.75" customHeight="1"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127"/>
      <c r="V446" s="127"/>
      <c r="W446" s="127"/>
      <c r="X446" s="127"/>
      <c r="Y446" s="127"/>
    </row>
    <row r="447" spans="2:25" ht="15.75" customHeight="1"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127"/>
      <c r="V447" s="127"/>
      <c r="W447" s="127"/>
      <c r="X447" s="127"/>
      <c r="Y447" s="127"/>
    </row>
    <row r="448" spans="2:25" ht="15.75" customHeight="1"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127"/>
      <c r="V448" s="127"/>
      <c r="W448" s="127"/>
      <c r="X448" s="127"/>
      <c r="Y448" s="127"/>
    </row>
    <row r="449" spans="2:25" ht="15.75" customHeight="1"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127"/>
      <c r="V449" s="127"/>
      <c r="W449" s="127"/>
      <c r="X449" s="127"/>
      <c r="Y449" s="127"/>
    </row>
    <row r="450" spans="2:25" ht="15.75" customHeight="1"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127"/>
      <c r="V450" s="127"/>
      <c r="W450" s="127"/>
      <c r="X450" s="127"/>
      <c r="Y450" s="127"/>
    </row>
    <row r="451" spans="2:25" ht="15.75" customHeight="1"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127"/>
      <c r="V451" s="127"/>
      <c r="W451" s="127"/>
      <c r="X451" s="127"/>
      <c r="Y451" s="127"/>
    </row>
    <row r="452" spans="2:25" ht="15.75" customHeight="1"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127"/>
      <c r="V452" s="127"/>
      <c r="W452" s="127"/>
      <c r="X452" s="127"/>
      <c r="Y452" s="127"/>
    </row>
    <row r="453" spans="2:25" ht="15.75" customHeight="1"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127"/>
      <c r="V453" s="127"/>
      <c r="W453" s="127"/>
      <c r="X453" s="127"/>
      <c r="Y453" s="127"/>
    </row>
    <row r="454" spans="2:25" ht="15.75" customHeight="1"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127"/>
      <c r="V454" s="127"/>
      <c r="W454" s="127"/>
      <c r="X454" s="127"/>
      <c r="Y454" s="127"/>
    </row>
    <row r="455" spans="2:25" ht="15.75" customHeight="1"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127"/>
      <c r="V455" s="127"/>
      <c r="W455" s="127"/>
      <c r="X455" s="127"/>
      <c r="Y455" s="127"/>
    </row>
    <row r="456" spans="2:25" ht="15.75" customHeight="1"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127"/>
      <c r="V456" s="127"/>
      <c r="W456" s="127"/>
      <c r="X456" s="127"/>
      <c r="Y456" s="127"/>
    </row>
    <row r="457" spans="2:25" ht="15.75" customHeight="1"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127"/>
      <c r="V457" s="127"/>
      <c r="W457" s="127"/>
      <c r="X457" s="127"/>
      <c r="Y457" s="127"/>
    </row>
    <row r="458" spans="2:25" ht="15.75" customHeight="1"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127"/>
      <c r="V458" s="127"/>
      <c r="W458" s="127"/>
      <c r="X458" s="127"/>
      <c r="Y458" s="127"/>
    </row>
    <row r="459" spans="2:25" ht="15.75" customHeight="1"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127"/>
      <c r="V459" s="127"/>
      <c r="W459" s="127"/>
      <c r="X459" s="127"/>
      <c r="Y459" s="127"/>
    </row>
    <row r="460" spans="2:25" ht="15.75" customHeight="1"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127"/>
      <c r="V460" s="127"/>
      <c r="W460" s="127"/>
      <c r="X460" s="127"/>
      <c r="Y460" s="127"/>
    </row>
    <row r="461" spans="2:25" ht="15.75" customHeight="1"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127"/>
      <c r="V461" s="127"/>
      <c r="W461" s="127"/>
      <c r="X461" s="127"/>
      <c r="Y461" s="127"/>
    </row>
    <row r="462" spans="2:25" ht="15.75" customHeight="1"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127"/>
      <c r="V462" s="127"/>
      <c r="W462" s="127"/>
      <c r="X462" s="127"/>
      <c r="Y462" s="127"/>
    </row>
    <row r="463" spans="2:25" ht="15.75" customHeight="1"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127"/>
      <c r="V463" s="127"/>
      <c r="W463" s="127"/>
      <c r="X463" s="127"/>
      <c r="Y463" s="127"/>
    </row>
    <row r="464" spans="2:25" ht="15.75" customHeight="1"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127"/>
      <c r="V464" s="127"/>
      <c r="W464" s="127"/>
      <c r="X464" s="127"/>
      <c r="Y464" s="127"/>
    </row>
    <row r="465" spans="2:25" ht="15.75" customHeight="1"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127"/>
      <c r="V465" s="127"/>
      <c r="W465" s="127"/>
      <c r="X465" s="127"/>
      <c r="Y465" s="127"/>
    </row>
    <row r="466" spans="2:25" ht="15.75" customHeight="1"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127"/>
      <c r="V466" s="127"/>
      <c r="W466" s="127"/>
      <c r="X466" s="127"/>
      <c r="Y466" s="127"/>
    </row>
    <row r="467" spans="2:25" ht="15.75" customHeight="1"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127"/>
      <c r="V467" s="127"/>
      <c r="W467" s="127"/>
      <c r="X467" s="127"/>
      <c r="Y467" s="127"/>
    </row>
    <row r="468" spans="2:25" ht="15.75" customHeight="1"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127"/>
      <c r="V468" s="127"/>
      <c r="W468" s="127"/>
      <c r="X468" s="127"/>
      <c r="Y468" s="127"/>
    </row>
    <row r="469" spans="2:25" ht="15.75" customHeight="1"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127"/>
      <c r="V469" s="127"/>
      <c r="W469" s="127"/>
      <c r="X469" s="127"/>
      <c r="Y469" s="127"/>
    </row>
    <row r="470" spans="2:25" ht="15.75" customHeight="1"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127"/>
      <c r="V470" s="127"/>
      <c r="W470" s="127"/>
      <c r="X470" s="127"/>
      <c r="Y470" s="127"/>
    </row>
    <row r="471" spans="2:25" ht="15.75" customHeight="1"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127"/>
      <c r="V471" s="127"/>
      <c r="W471" s="127"/>
      <c r="X471" s="127"/>
      <c r="Y471" s="127"/>
    </row>
    <row r="472" spans="2:25" ht="15.75" customHeight="1"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127"/>
      <c r="V472" s="127"/>
      <c r="W472" s="127"/>
      <c r="X472" s="127"/>
      <c r="Y472" s="127"/>
    </row>
    <row r="473" spans="2:25" ht="15.75" customHeight="1"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127"/>
      <c r="V473" s="127"/>
      <c r="W473" s="127"/>
      <c r="X473" s="127"/>
      <c r="Y473" s="127"/>
    </row>
    <row r="474" spans="2:25" ht="15.75" customHeight="1"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127"/>
      <c r="V474" s="127"/>
      <c r="W474" s="127"/>
      <c r="X474" s="127"/>
      <c r="Y474" s="127"/>
    </row>
    <row r="475" spans="2:25" ht="15.75" customHeight="1"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127"/>
      <c r="V475" s="127"/>
      <c r="W475" s="127"/>
      <c r="X475" s="127"/>
      <c r="Y475" s="127"/>
    </row>
    <row r="476" spans="2:25" ht="15.75" customHeight="1"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127"/>
      <c r="V476" s="127"/>
      <c r="W476" s="127"/>
      <c r="X476" s="127"/>
      <c r="Y476" s="127"/>
    </row>
    <row r="477" spans="2:25" ht="15.75" customHeight="1"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127"/>
      <c r="V477" s="127"/>
      <c r="W477" s="127"/>
      <c r="X477" s="127"/>
      <c r="Y477" s="127"/>
    </row>
    <row r="478" spans="2:25" ht="15.75" customHeight="1"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127"/>
      <c r="V478" s="127"/>
      <c r="W478" s="127"/>
      <c r="X478" s="127"/>
      <c r="Y478" s="127"/>
    </row>
    <row r="479" spans="2:25" ht="15.75" customHeight="1"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127"/>
      <c r="V479" s="127"/>
      <c r="W479" s="127"/>
      <c r="X479" s="127"/>
      <c r="Y479" s="127"/>
    </row>
    <row r="480" spans="2:25" ht="15.75" customHeight="1"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127"/>
      <c r="V480" s="127"/>
      <c r="W480" s="127"/>
      <c r="X480" s="127"/>
      <c r="Y480" s="127"/>
    </row>
    <row r="481" spans="2:25" ht="15.75" customHeight="1"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127"/>
      <c r="V481" s="127"/>
      <c r="W481" s="127"/>
      <c r="X481" s="127"/>
      <c r="Y481" s="127"/>
    </row>
    <row r="482" spans="2:25" ht="15.75" customHeight="1"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127"/>
      <c r="V482" s="127"/>
      <c r="W482" s="127"/>
      <c r="X482" s="127"/>
      <c r="Y482" s="127"/>
    </row>
    <row r="483" spans="2:25" ht="15.75" customHeight="1"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127"/>
      <c r="V483" s="127"/>
      <c r="W483" s="127"/>
      <c r="X483" s="127"/>
      <c r="Y483" s="127"/>
    </row>
    <row r="484" spans="2:25" ht="15.75" customHeight="1"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127"/>
      <c r="V484" s="127"/>
      <c r="W484" s="127"/>
      <c r="X484" s="127"/>
      <c r="Y484" s="127"/>
    </row>
    <row r="485" spans="2:25" ht="15.75" customHeight="1"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127"/>
      <c r="V485" s="127"/>
      <c r="W485" s="127"/>
      <c r="X485" s="127"/>
      <c r="Y485" s="127"/>
    </row>
    <row r="486" spans="2:25" ht="15.75" customHeight="1"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127"/>
      <c r="V486" s="127"/>
      <c r="W486" s="127"/>
      <c r="X486" s="127"/>
      <c r="Y486" s="127"/>
    </row>
    <row r="487" spans="2:25" ht="15.75" customHeight="1"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127"/>
      <c r="V487" s="127"/>
      <c r="W487" s="127"/>
      <c r="X487" s="127"/>
      <c r="Y487" s="127"/>
    </row>
    <row r="488" spans="2:25" ht="15.75" customHeight="1"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127"/>
      <c r="V488" s="127"/>
      <c r="W488" s="127"/>
      <c r="X488" s="127"/>
      <c r="Y488" s="127"/>
    </row>
    <row r="489" spans="2:25" ht="15.75" customHeight="1"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127"/>
      <c r="V489" s="127"/>
      <c r="W489" s="127"/>
      <c r="X489" s="127"/>
      <c r="Y489" s="127"/>
    </row>
    <row r="490" spans="2:25" ht="15.75" customHeight="1"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127"/>
      <c r="V490" s="127"/>
      <c r="W490" s="127"/>
      <c r="X490" s="127"/>
      <c r="Y490" s="127"/>
    </row>
    <row r="491" spans="2:25" ht="15.75" customHeight="1"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127"/>
      <c r="V491" s="127"/>
      <c r="W491" s="127"/>
      <c r="X491" s="127"/>
      <c r="Y491" s="127"/>
    </row>
    <row r="492" spans="2:25" ht="15.75" customHeight="1"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127"/>
      <c r="V492" s="127"/>
      <c r="W492" s="127"/>
      <c r="X492" s="127"/>
      <c r="Y492" s="127"/>
    </row>
    <row r="493" spans="2:25" ht="15.75" customHeight="1"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127"/>
      <c r="V493" s="127"/>
      <c r="W493" s="127"/>
      <c r="X493" s="127"/>
      <c r="Y493" s="127"/>
    </row>
    <row r="494" spans="2:25" ht="15.75" customHeight="1"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127"/>
      <c r="V494" s="127"/>
      <c r="W494" s="127"/>
      <c r="X494" s="127"/>
      <c r="Y494" s="127"/>
    </row>
    <row r="495" spans="2:25" ht="15.75" customHeight="1"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127"/>
      <c r="V495" s="127"/>
      <c r="W495" s="127"/>
      <c r="X495" s="127"/>
      <c r="Y495" s="127"/>
    </row>
    <row r="496" spans="2:25" ht="15.75" customHeight="1"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127"/>
      <c r="V496" s="127"/>
      <c r="W496" s="127"/>
      <c r="X496" s="127"/>
      <c r="Y496" s="127"/>
    </row>
    <row r="497" spans="2:25" ht="15.75" customHeight="1"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127"/>
      <c r="V497" s="127"/>
      <c r="W497" s="127"/>
      <c r="X497" s="127"/>
      <c r="Y497" s="127"/>
    </row>
    <row r="498" spans="2:25" ht="15.75" customHeight="1"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127"/>
      <c r="V498" s="127"/>
      <c r="W498" s="127"/>
      <c r="X498" s="127"/>
      <c r="Y498" s="127"/>
    </row>
    <row r="499" spans="2:25" ht="15.75" customHeight="1"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127"/>
      <c r="V499" s="127"/>
      <c r="W499" s="127"/>
      <c r="X499" s="127"/>
      <c r="Y499" s="127"/>
    </row>
    <row r="500" spans="2:25" ht="15.75" customHeight="1"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127"/>
      <c r="V500" s="127"/>
      <c r="W500" s="127"/>
      <c r="X500" s="127"/>
      <c r="Y500" s="127"/>
    </row>
    <row r="501" spans="2:25" ht="15.75" customHeight="1"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127"/>
      <c r="V501" s="127"/>
      <c r="W501" s="127"/>
      <c r="X501" s="127"/>
      <c r="Y501" s="127"/>
    </row>
    <row r="502" spans="2:25" ht="15.75" customHeight="1"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127"/>
      <c r="V502" s="127"/>
      <c r="W502" s="127"/>
      <c r="X502" s="127"/>
      <c r="Y502" s="127"/>
    </row>
    <row r="503" spans="2:25" ht="15.75" customHeight="1"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127"/>
      <c r="V503" s="127"/>
      <c r="W503" s="127"/>
      <c r="X503" s="127"/>
      <c r="Y503" s="127"/>
    </row>
    <row r="504" spans="2:25" ht="15.75" customHeight="1"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127"/>
      <c r="V504" s="127"/>
      <c r="W504" s="127"/>
      <c r="X504" s="127"/>
      <c r="Y504" s="127"/>
    </row>
    <row r="505" spans="2:25" ht="15.75" customHeight="1"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127"/>
      <c r="V505" s="127"/>
      <c r="W505" s="127"/>
      <c r="X505" s="127"/>
      <c r="Y505" s="127"/>
    </row>
    <row r="506" spans="2:25" ht="15.75" customHeight="1"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127"/>
      <c r="V506" s="127"/>
      <c r="W506" s="127"/>
      <c r="X506" s="127"/>
      <c r="Y506" s="127"/>
    </row>
    <row r="507" spans="2:25" ht="15.75" customHeight="1"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127"/>
      <c r="V507" s="127"/>
      <c r="W507" s="127"/>
      <c r="X507" s="127"/>
      <c r="Y507" s="127"/>
    </row>
    <row r="508" spans="2:25" ht="15.75" customHeight="1"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127"/>
      <c r="V508" s="127"/>
      <c r="W508" s="127"/>
      <c r="X508" s="127"/>
      <c r="Y508" s="127"/>
    </row>
    <row r="509" spans="2:25" ht="15.75" customHeight="1"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127"/>
      <c r="V509" s="127"/>
      <c r="W509" s="127"/>
      <c r="X509" s="127"/>
      <c r="Y509" s="127"/>
    </row>
    <row r="510" spans="2:25" ht="15.75" customHeight="1"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127"/>
      <c r="V510" s="127"/>
      <c r="W510" s="127"/>
      <c r="X510" s="127"/>
      <c r="Y510" s="127"/>
    </row>
    <row r="511" spans="2:25" ht="15.75" customHeight="1"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127"/>
      <c r="V511" s="127"/>
      <c r="W511" s="127"/>
      <c r="X511" s="127"/>
      <c r="Y511" s="127"/>
    </row>
    <row r="512" spans="2:25" ht="15.75" customHeight="1"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127"/>
      <c r="V512" s="127"/>
      <c r="W512" s="127"/>
      <c r="X512" s="127"/>
      <c r="Y512" s="127"/>
    </row>
    <row r="513" spans="2:25" ht="15.75" customHeight="1"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127"/>
      <c r="V513" s="127"/>
      <c r="W513" s="127"/>
      <c r="X513" s="127"/>
      <c r="Y513" s="127"/>
    </row>
    <row r="514" spans="2:25" ht="15.75" customHeight="1"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127"/>
      <c r="V514" s="127"/>
      <c r="W514" s="127"/>
      <c r="X514" s="127"/>
      <c r="Y514" s="127"/>
    </row>
    <row r="515" spans="2:25" ht="15.75" customHeight="1"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127"/>
      <c r="V515" s="127"/>
      <c r="W515" s="127"/>
      <c r="X515" s="127"/>
      <c r="Y515" s="127"/>
    </row>
    <row r="516" spans="2:25" ht="15.75" customHeight="1"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127"/>
      <c r="V516" s="127"/>
      <c r="W516" s="127"/>
      <c r="X516" s="127"/>
      <c r="Y516" s="127"/>
    </row>
    <row r="517" spans="2:25" ht="15.75" customHeight="1"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127"/>
      <c r="V517" s="127"/>
      <c r="W517" s="127"/>
      <c r="X517" s="127"/>
      <c r="Y517" s="127"/>
    </row>
    <row r="518" spans="2:25" ht="15.75" customHeight="1"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127"/>
      <c r="V518" s="127"/>
      <c r="W518" s="127"/>
      <c r="X518" s="127"/>
      <c r="Y518" s="127"/>
    </row>
    <row r="519" spans="2:25" ht="15.75" customHeight="1"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127"/>
      <c r="V519" s="127"/>
      <c r="W519" s="127"/>
      <c r="X519" s="127"/>
      <c r="Y519" s="127"/>
    </row>
    <row r="520" spans="2:25" ht="15.75" customHeight="1"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127"/>
      <c r="V520" s="127"/>
      <c r="W520" s="127"/>
      <c r="X520" s="127"/>
      <c r="Y520" s="127"/>
    </row>
    <row r="521" spans="2:25" ht="15.75" customHeight="1"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127"/>
      <c r="V521" s="127"/>
      <c r="W521" s="127"/>
      <c r="X521" s="127"/>
      <c r="Y521" s="127"/>
    </row>
    <row r="522" spans="2:25" ht="15.75" customHeight="1"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127"/>
      <c r="V522" s="127"/>
      <c r="W522" s="127"/>
      <c r="X522" s="127"/>
      <c r="Y522" s="127"/>
    </row>
    <row r="523" spans="2:25" ht="15.75" customHeight="1"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127"/>
      <c r="V523" s="127"/>
      <c r="W523" s="127"/>
      <c r="X523" s="127"/>
      <c r="Y523" s="127"/>
    </row>
    <row r="524" spans="2:25" ht="15.75" customHeight="1"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127"/>
      <c r="V524" s="127"/>
      <c r="W524" s="127"/>
      <c r="X524" s="127"/>
      <c r="Y524" s="127"/>
    </row>
    <row r="525" spans="2:25" ht="15.75" customHeight="1"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127"/>
      <c r="V525" s="127"/>
      <c r="W525" s="127"/>
      <c r="X525" s="127"/>
      <c r="Y525" s="127"/>
    </row>
    <row r="526" spans="2:25" ht="15.75" customHeight="1"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127"/>
      <c r="V526" s="127"/>
      <c r="W526" s="127"/>
      <c r="X526" s="127"/>
      <c r="Y526" s="127"/>
    </row>
    <row r="527" spans="2:25" ht="15.75" customHeight="1"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127"/>
      <c r="V527" s="127"/>
      <c r="W527" s="127"/>
      <c r="X527" s="127"/>
      <c r="Y527" s="127"/>
    </row>
    <row r="528" spans="2:25" ht="15.75" customHeight="1"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127"/>
      <c r="V528" s="127"/>
      <c r="W528" s="127"/>
      <c r="X528" s="127"/>
      <c r="Y528" s="127"/>
    </row>
    <row r="529" spans="2:25" ht="15.75" customHeight="1"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127"/>
      <c r="V529" s="127"/>
      <c r="W529" s="127"/>
      <c r="X529" s="127"/>
      <c r="Y529" s="127"/>
    </row>
    <row r="530" spans="2:25" ht="15.75" customHeight="1"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127"/>
      <c r="V530" s="127"/>
      <c r="W530" s="127"/>
      <c r="X530" s="127"/>
      <c r="Y530" s="127"/>
    </row>
    <row r="531" spans="2:25" ht="15.75" customHeight="1"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127"/>
      <c r="V531" s="127"/>
      <c r="W531" s="127"/>
      <c r="X531" s="127"/>
      <c r="Y531" s="127"/>
    </row>
    <row r="532" spans="2:25" ht="15.75" customHeight="1"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127"/>
      <c r="V532" s="127"/>
      <c r="W532" s="127"/>
      <c r="X532" s="127"/>
      <c r="Y532" s="127"/>
    </row>
    <row r="533" spans="2:25" ht="15.75" customHeight="1"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127"/>
      <c r="V533" s="127"/>
      <c r="W533" s="127"/>
      <c r="X533" s="127"/>
      <c r="Y533" s="127"/>
    </row>
    <row r="534" spans="2:25" ht="15.75" customHeight="1"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127"/>
      <c r="V534" s="127"/>
      <c r="W534" s="127"/>
      <c r="X534" s="127"/>
      <c r="Y534" s="127"/>
    </row>
    <row r="535" spans="2:25" ht="15.75" customHeight="1"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127"/>
      <c r="V535" s="127"/>
      <c r="W535" s="127"/>
      <c r="X535" s="127"/>
      <c r="Y535" s="127"/>
    </row>
    <row r="536" spans="2:25" ht="15.75" customHeight="1"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127"/>
      <c r="V536" s="127"/>
      <c r="W536" s="127"/>
      <c r="X536" s="127"/>
      <c r="Y536" s="127"/>
    </row>
    <row r="537" spans="2:25" ht="15.75" customHeight="1"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127"/>
      <c r="V537" s="127"/>
      <c r="W537" s="127"/>
      <c r="X537" s="127"/>
      <c r="Y537" s="127"/>
    </row>
    <row r="538" spans="2:25" ht="15.75" customHeight="1"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127"/>
      <c r="V538" s="127"/>
      <c r="W538" s="127"/>
      <c r="X538" s="127"/>
      <c r="Y538" s="127"/>
    </row>
    <row r="539" spans="2:25" ht="15.75" customHeight="1"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127"/>
      <c r="V539" s="127"/>
      <c r="W539" s="127"/>
      <c r="X539" s="127"/>
      <c r="Y539" s="127"/>
    </row>
    <row r="540" spans="2:25" ht="15.75" customHeight="1"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127"/>
      <c r="V540" s="127"/>
      <c r="W540" s="127"/>
      <c r="X540" s="127"/>
      <c r="Y540" s="127"/>
    </row>
    <row r="541" spans="2:25" ht="15.75" customHeight="1"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127"/>
      <c r="V541" s="127"/>
      <c r="W541" s="127"/>
      <c r="X541" s="127"/>
      <c r="Y541" s="127"/>
    </row>
    <row r="542" spans="2:25" ht="15.75" customHeight="1"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127"/>
      <c r="V542" s="127"/>
      <c r="W542" s="127"/>
      <c r="X542" s="127"/>
      <c r="Y542" s="127"/>
    </row>
    <row r="543" spans="2:25" ht="15.75" customHeight="1"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127"/>
      <c r="V543" s="127"/>
      <c r="W543" s="127"/>
      <c r="X543" s="127"/>
      <c r="Y543" s="127"/>
    </row>
    <row r="544" spans="2:25" ht="15.75" customHeight="1"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127"/>
      <c r="V544" s="127"/>
      <c r="W544" s="127"/>
      <c r="X544" s="127"/>
      <c r="Y544" s="127"/>
    </row>
    <row r="545" spans="2:25" ht="15.75" customHeight="1"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127"/>
      <c r="V545" s="127"/>
      <c r="W545" s="127"/>
      <c r="X545" s="127"/>
      <c r="Y545" s="127"/>
    </row>
    <row r="546" spans="2:25" ht="15.75" customHeight="1"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127"/>
      <c r="V546" s="127"/>
      <c r="W546" s="127"/>
      <c r="X546" s="127"/>
      <c r="Y546" s="127"/>
    </row>
    <row r="547" spans="2:25" ht="15.75" customHeight="1"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127"/>
      <c r="V547" s="127"/>
      <c r="W547" s="127"/>
      <c r="X547" s="127"/>
      <c r="Y547" s="127"/>
    </row>
    <row r="548" spans="2:25" ht="15.75" customHeight="1"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127"/>
      <c r="V548" s="127"/>
      <c r="W548" s="127"/>
      <c r="X548" s="127"/>
      <c r="Y548" s="127"/>
    </row>
    <row r="549" spans="2:25" ht="15.75" customHeight="1"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127"/>
      <c r="V549" s="127"/>
      <c r="W549" s="127"/>
      <c r="X549" s="127"/>
      <c r="Y549" s="127"/>
    </row>
    <row r="550" spans="2:25" ht="15.75" customHeight="1"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127"/>
      <c r="V550" s="127"/>
      <c r="W550" s="127"/>
      <c r="X550" s="127"/>
      <c r="Y550" s="127"/>
    </row>
    <row r="551" spans="2:25" ht="15.75" customHeight="1"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127"/>
      <c r="V551" s="127"/>
      <c r="W551" s="127"/>
      <c r="X551" s="127"/>
      <c r="Y551" s="127"/>
    </row>
    <row r="552" spans="2:25" ht="15.75" customHeight="1"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127"/>
      <c r="V552" s="127"/>
      <c r="W552" s="127"/>
      <c r="X552" s="127"/>
      <c r="Y552" s="127"/>
    </row>
    <row r="553" spans="2:25" ht="15.75" customHeight="1"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127"/>
      <c r="V553" s="127"/>
      <c r="W553" s="127"/>
      <c r="X553" s="127"/>
      <c r="Y553" s="127"/>
    </row>
    <row r="554" spans="2:25" ht="15.75" customHeight="1"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127"/>
      <c r="V554" s="127"/>
      <c r="W554" s="127"/>
      <c r="X554" s="127"/>
      <c r="Y554" s="127"/>
    </row>
    <row r="555" spans="2:25" ht="15.75" customHeight="1"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127"/>
      <c r="V555" s="127"/>
      <c r="W555" s="127"/>
      <c r="X555" s="127"/>
      <c r="Y555" s="127"/>
    </row>
    <row r="556" spans="2:25" ht="15.75" customHeight="1"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127"/>
      <c r="V556" s="127"/>
      <c r="W556" s="127"/>
      <c r="X556" s="127"/>
      <c r="Y556" s="127"/>
    </row>
    <row r="557" spans="2:25" ht="15.75" customHeight="1"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127"/>
      <c r="V557" s="127"/>
      <c r="W557" s="127"/>
      <c r="X557" s="127"/>
      <c r="Y557" s="127"/>
    </row>
    <row r="558" spans="2:25" ht="15.75" customHeight="1"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127"/>
      <c r="V558" s="127"/>
      <c r="W558" s="127"/>
      <c r="X558" s="127"/>
      <c r="Y558" s="127"/>
    </row>
    <row r="559" spans="2:25" ht="15.75" customHeight="1"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127"/>
      <c r="V559" s="127"/>
      <c r="W559" s="127"/>
      <c r="X559" s="127"/>
      <c r="Y559" s="127"/>
    </row>
    <row r="560" spans="2:25" ht="15.75" customHeight="1"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127"/>
      <c r="V560" s="127"/>
      <c r="W560" s="127"/>
      <c r="X560" s="127"/>
      <c r="Y560" s="127"/>
    </row>
    <row r="561" spans="2:25" ht="15.75" customHeight="1"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127"/>
      <c r="V561" s="127"/>
      <c r="W561" s="127"/>
      <c r="X561" s="127"/>
      <c r="Y561" s="127"/>
    </row>
    <row r="562" spans="2:25" ht="15.75" customHeight="1"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127"/>
      <c r="V562" s="127"/>
      <c r="W562" s="127"/>
      <c r="X562" s="127"/>
      <c r="Y562" s="127"/>
    </row>
    <row r="563" spans="2:25" ht="15.75" customHeight="1"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127"/>
      <c r="V563" s="127"/>
      <c r="W563" s="127"/>
      <c r="X563" s="127"/>
      <c r="Y563" s="127"/>
    </row>
    <row r="564" spans="2:25" ht="15.75" customHeight="1"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127"/>
      <c r="V564" s="127"/>
      <c r="W564" s="127"/>
      <c r="X564" s="127"/>
      <c r="Y564" s="127"/>
    </row>
    <row r="565" spans="2:25" ht="15.75" customHeight="1"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127"/>
      <c r="V565" s="127"/>
      <c r="W565" s="127"/>
      <c r="X565" s="127"/>
      <c r="Y565" s="127"/>
    </row>
    <row r="566" spans="2:25" ht="15.75" customHeight="1"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127"/>
      <c r="V566" s="127"/>
      <c r="W566" s="127"/>
      <c r="X566" s="127"/>
      <c r="Y566" s="127"/>
    </row>
    <row r="567" spans="2:25" ht="15.75" customHeight="1"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127"/>
      <c r="V567" s="127"/>
      <c r="W567" s="127"/>
      <c r="X567" s="127"/>
      <c r="Y567" s="127"/>
    </row>
    <row r="568" spans="2:25" ht="15.75" customHeight="1"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127"/>
      <c r="V568" s="127"/>
      <c r="W568" s="127"/>
      <c r="X568" s="127"/>
      <c r="Y568" s="127"/>
    </row>
    <row r="569" spans="2:25" ht="15.75" customHeight="1"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127"/>
      <c r="V569" s="127"/>
      <c r="W569" s="127"/>
      <c r="X569" s="127"/>
      <c r="Y569" s="127"/>
    </row>
    <row r="570" spans="2:25" ht="15.75" customHeight="1"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127"/>
      <c r="V570" s="127"/>
      <c r="W570" s="127"/>
      <c r="X570" s="127"/>
      <c r="Y570" s="127"/>
    </row>
    <row r="571" spans="2:25" ht="15.75" customHeight="1"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127"/>
      <c r="V571" s="127"/>
      <c r="W571" s="127"/>
      <c r="X571" s="127"/>
      <c r="Y571" s="127"/>
    </row>
    <row r="572" spans="2:25" ht="15.75" customHeight="1"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127"/>
      <c r="V572" s="127"/>
      <c r="W572" s="127"/>
      <c r="X572" s="127"/>
      <c r="Y572" s="127"/>
    </row>
    <row r="573" spans="2:25" ht="15.75" customHeight="1"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127"/>
      <c r="V573" s="127"/>
      <c r="W573" s="127"/>
      <c r="X573" s="127"/>
      <c r="Y573" s="127"/>
    </row>
    <row r="574" spans="2:25" ht="15.75" customHeight="1"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127"/>
      <c r="V574" s="127"/>
      <c r="W574" s="127"/>
      <c r="X574" s="127"/>
      <c r="Y574" s="127"/>
    </row>
    <row r="575" spans="2:25" ht="15.75" customHeight="1"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127"/>
      <c r="V575" s="127"/>
      <c r="W575" s="127"/>
      <c r="X575" s="127"/>
      <c r="Y575" s="127"/>
    </row>
    <row r="576" spans="2:25" ht="15.75" customHeight="1"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127"/>
      <c r="V576" s="127"/>
      <c r="W576" s="127"/>
      <c r="X576" s="127"/>
      <c r="Y576" s="127"/>
    </row>
    <row r="577" spans="2:25" ht="15.75" customHeight="1"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127"/>
      <c r="V577" s="127"/>
      <c r="W577" s="127"/>
      <c r="X577" s="127"/>
      <c r="Y577" s="127"/>
    </row>
    <row r="578" spans="2:25" ht="15.75" customHeight="1"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127"/>
      <c r="V578" s="127"/>
      <c r="W578" s="127"/>
      <c r="X578" s="127"/>
      <c r="Y578" s="127"/>
    </row>
    <row r="579" spans="2:25" ht="15.75" customHeight="1"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127"/>
      <c r="V579" s="127"/>
      <c r="W579" s="127"/>
      <c r="X579" s="127"/>
      <c r="Y579" s="127"/>
    </row>
    <row r="580" spans="2:25" ht="15.75" customHeight="1"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127"/>
      <c r="V580" s="127"/>
      <c r="W580" s="127"/>
      <c r="X580" s="127"/>
      <c r="Y580" s="127"/>
    </row>
    <row r="581" spans="2:25" ht="15.75" customHeight="1"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127"/>
      <c r="V581" s="127"/>
      <c r="W581" s="127"/>
      <c r="X581" s="127"/>
      <c r="Y581" s="127"/>
    </row>
    <row r="582" spans="2:25" ht="15.75" customHeight="1"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127"/>
      <c r="V582" s="127"/>
      <c r="W582" s="127"/>
      <c r="X582" s="127"/>
      <c r="Y582" s="127"/>
    </row>
    <row r="583" spans="2:25" ht="15.75" customHeight="1"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127"/>
      <c r="V583" s="127"/>
      <c r="W583" s="127"/>
      <c r="X583" s="127"/>
      <c r="Y583" s="127"/>
    </row>
    <row r="584" spans="2:25" ht="15.75" customHeight="1"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127"/>
      <c r="V584" s="127"/>
      <c r="W584" s="127"/>
      <c r="X584" s="127"/>
      <c r="Y584" s="127"/>
    </row>
    <row r="585" spans="2:25" ht="15.75" customHeight="1"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127"/>
      <c r="V585" s="127"/>
      <c r="W585" s="127"/>
      <c r="X585" s="127"/>
      <c r="Y585" s="127"/>
    </row>
    <row r="586" spans="2:25" ht="15.75" customHeight="1"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127"/>
      <c r="V586" s="127"/>
      <c r="W586" s="127"/>
      <c r="X586" s="127"/>
      <c r="Y586" s="127"/>
    </row>
    <row r="587" spans="2:25" ht="15.75" customHeight="1"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127"/>
      <c r="V587" s="127"/>
      <c r="W587" s="127"/>
      <c r="X587" s="127"/>
      <c r="Y587" s="127"/>
    </row>
    <row r="588" spans="2:25" ht="15.75" customHeight="1"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127"/>
      <c r="V588" s="127"/>
      <c r="W588" s="127"/>
      <c r="X588" s="127"/>
      <c r="Y588" s="127"/>
    </row>
    <row r="589" spans="2:25" ht="15.75" customHeight="1"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127"/>
      <c r="V589" s="127"/>
      <c r="W589" s="127"/>
      <c r="X589" s="127"/>
      <c r="Y589" s="127"/>
    </row>
    <row r="590" spans="2:25" ht="15.75" customHeight="1"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127"/>
      <c r="V590" s="127"/>
      <c r="W590" s="127"/>
      <c r="X590" s="127"/>
      <c r="Y590" s="127"/>
    </row>
    <row r="591" spans="2:25" ht="15.75" customHeight="1"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127"/>
      <c r="V591" s="127"/>
      <c r="W591" s="127"/>
      <c r="X591" s="127"/>
      <c r="Y591" s="127"/>
    </row>
    <row r="592" spans="2:25" ht="15.75" customHeight="1"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127"/>
      <c r="V592" s="127"/>
      <c r="W592" s="127"/>
      <c r="X592" s="127"/>
      <c r="Y592" s="127"/>
    </row>
    <row r="593" spans="2:25" ht="15.75" customHeight="1"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127"/>
      <c r="V593" s="127"/>
      <c r="W593" s="127"/>
      <c r="X593" s="127"/>
      <c r="Y593" s="127"/>
    </row>
    <row r="594" spans="2:25" ht="15.75" customHeight="1"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127"/>
      <c r="V594" s="127"/>
      <c r="W594" s="127"/>
      <c r="X594" s="127"/>
      <c r="Y594" s="127"/>
    </row>
    <row r="595" spans="2:25" ht="15.75" customHeight="1"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127"/>
      <c r="V595" s="127"/>
      <c r="W595" s="127"/>
      <c r="X595" s="127"/>
      <c r="Y595" s="127"/>
    </row>
    <row r="596" spans="2:25" ht="15.75" customHeight="1"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127"/>
      <c r="V596" s="127"/>
      <c r="W596" s="127"/>
      <c r="X596" s="127"/>
      <c r="Y596" s="127"/>
    </row>
    <row r="597" spans="2:25" ht="15.75" customHeight="1"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127"/>
      <c r="V597" s="127"/>
      <c r="W597" s="127"/>
      <c r="X597" s="127"/>
      <c r="Y597" s="127"/>
    </row>
    <row r="598" spans="2:25" ht="15.75" customHeight="1"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127"/>
      <c r="V598" s="127"/>
      <c r="W598" s="127"/>
      <c r="X598" s="127"/>
      <c r="Y598" s="127"/>
    </row>
    <row r="599" spans="2:25" ht="15.75" customHeight="1"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127"/>
      <c r="V599" s="127"/>
      <c r="W599" s="127"/>
      <c r="X599" s="127"/>
      <c r="Y599" s="127"/>
    </row>
    <row r="600" spans="2:25" ht="15.75" customHeight="1"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127"/>
      <c r="V600" s="127"/>
      <c r="W600" s="127"/>
      <c r="X600" s="127"/>
      <c r="Y600" s="127"/>
    </row>
    <row r="601" spans="2:25" ht="15.75" customHeight="1"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127"/>
      <c r="V601" s="127"/>
      <c r="W601" s="127"/>
      <c r="X601" s="127"/>
      <c r="Y601" s="127"/>
    </row>
    <row r="602" spans="2:25" ht="15.75" customHeight="1"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127"/>
      <c r="V602" s="127"/>
      <c r="W602" s="127"/>
      <c r="X602" s="127"/>
      <c r="Y602" s="127"/>
    </row>
    <row r="603" spans="2:25" ht="15.75" customHeight="1"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127"/>
      <c r="V603" s="127"/>
      <c r="W603" s="127"/>
      <c r="X603" s="127"/>
      <c r="Y603" s="127"/>
    </row>
    <row r="604" spans="2:25" ht="15.75" customHeight="1"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127"/>
      <c r="V604" s="127"/>
      <c r="W604" s="127"/>
      <c r="X604" s="127"/>
      <c r="Y604" s="127"/>
    </row>
    <row r="605" spans="2:25" ht="15.75" customHeight="1"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127"/>
      <c r="V605" s="127"/>
      <c r="W605" s="127"/>
      <c r="X605" s="127"/>
      <c r="Y605" s="127"/>
    </row>
    <row r="606" spans="2:25" ht="15.75" customHeight="1"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127"/>
      <c r="V606" s="127"/>
      <c r="W606" s="127"/>
      <c r="X606" s="127"/>
      <c r="Y606" s="127"/>
    </row>
    <row r="607" spans="2:25" ht="15.75" customHeight="1"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127"/>
      <c r="V607" s="127"/>
      <c r="W607" s="127"/>
      <c r="X607" s="127"/>
      <c r="Y607" s="127"/>
    </row>
    <row r="608" spans="2:25" ht="15.75" customHeight="1"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127"/>
      <c r="V608" s="127"/>
      <c r="W608" s="127"/>
      <c r="X608" s="127"/>
      <c r="Y608" s="127"/>
    </row>
    <row r="609" spans="2:25" ht="15.75" customHeight="1"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127"/>
      <c r="V609" s="127"/>
      <c r="W609" s="127"/>
      <c r="X609" s="127"/>
      <c r="Y609" s="127"/>
    </row>
    <row r="610" spans="2:25" ht="15.75" customHeight="1"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127"/>
      <c r="V610" s="127"/>
      <c r="W610" s="127"/>
      <c r="X610" s="127"/>
      <c r="Y610" s="127"/>
    </row>
    <row r="611" spans="2:25" ht="15.75" customHeight="1"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127"/>
      <c r="V611" s="127"/>
      <c r="W611" s="127"/>
      <c r="X611" s="127"/>
      <c r="Y611" s="127"/>
    </row>
    <row r="612" spans="2:25" ht="15.75" customHeight="1"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127"/>
      <c r="V612" s="127"/>
      <c r="W612" s="127"/>
      <c r="X612" s="127"/>
      <c r="Y612" s="127"/>
    </row>
    <row r="613" spans="2:25" ht="15.75" customHeight="1"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127"/>
      <c r="V613" s="127"/>
      <c r="W613" s="127"/>
      <c r="X613" s="127"/>
      <c r="Y613" s="127"/>
    </row>
    <row r="614" spans="2:25" ht="15.75" customHeight="1"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127"/>
      <c r="V614" s="127"/>
      <c r="W614" s="127"/>
      <c r="X614" s="127"/>
      <c r="Y614" s="127"/>
    </row>
    <row r="615" spans="2:25" ht="15.75" customHeight="1"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127"/>
      <c r="V615" s="127"/>
      <c r="W615" s="127"/>
      <c r="X615" s="127"/>
      <c r="Y615" s="127"/>
    </row>
    <row r="616" spans="2:25" ht="15.75" customHeight="1"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127"/>
      <c r="V616" s="127"/>
      <c r="W616" s="127"/>
      <c r="X616" s="127"/>
      <c r="Y616" s="127"/>
    </row>
    <row r="617" spans="2:25" ht="15.75" customHeight="1"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127"/>
      <c r="V617" s="127"/>
      <c r="W617" s="127"/>
      <c r="X617" s="127"/>
      <c r="Y617" s="127"/>
    </row>
    <row r="618" spans="2:25" ht="15.75" customHeight="1"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127"/>
      <c r="V618" s="127"/>
      <c r="W618" s="127"/>
      <c r="X618" s="127"/>
      <c r="Y618" s="127"/>
    </row>
    <row r="619" spans="2:25" ht="15.75" customHeight="1"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127"/>
      <c r="V619" s="127"/>
      <c r="W619" s="127"/>
      <c r="X619" s="127"/>
      <c r="Y619" s="127"/>
    </row>
    <row r="620" spans="2:25" ht="15.75" customHeight="1"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127"/>
      <c r="V620" s="127"/>
      <c r="W620" s="127"/>
      <c r="X620" s="127"/>
      <c r="Y620" s="127"/>
    </row>
    <row r="621" spans="2:25" ht="15.75" customHeight="1"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127"/>
      <c r="V621" s="127"/>
      <c r="W621" s="127"/>
      <c r="X621" s="127"/>
      <c r="Y621" s="127"/>
    </row>
    <row r="622" spans="2:25" ht="15.75" customHeight="1"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127"/>
      <c r="V622" s="127"/>
      <c r="W622" s="127"/>
      <c r="X622" s="127"/>
      <c r="Y622" s="127"/>
    </row>
    <row r="623" spans="2:25" ht="15.75" customHeight="1"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127"/>
      <c r="V623" s="127"/>
      <c r="W623" s="127"/>
      <c r="X623" s="127"/>
      <c r="Y623" s="127"/>
    </row>
    <row r="624" spans="2:25" ht="15.75" customHeight="1"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127"/>
      <c r="V624" s="127"/>
      <c r="W624" s="127"/>
      <c r="X624" s="127"/>
      <c r="Y624" s="127"/>
    </row>
    <row r="625" spans="2:25" ht="15.75" customHeight="1"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127"/>
      <c r="V625" s="127"/>
      <c r="W625" s="127"/>
      <c r="X625" s="127"/>
      <c r="Y625" s="127"/>
    </row>
    <row r="626" spans="2:25" ht="15.75" customHeight="1"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127"/>
      <c r="V626" s="127"/>
      <c r="W626" s="127"/>
      <c r="X626" s="127"/>
      <c r="Y626" s="127"/>
    </row>
    <row r="627" spans="2:25" ht="15.75" customHeight="1"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127"/>
      <c r="V627" s="127"/>
      <c r="W627" s="127"/>
      <c r="X627" s="127"/>
      <c r="Y627" s="127"/>
    </row>
    <row r="628" spans="2:25" ht="15.75" customHeight="1"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127"/>
      <c r="V628" s="127"/>
      <c r="W628" s="127"/>
      <c r="X628" s="127"/>
      <c r="Y628" s="127"/>
    </row>
    <row r="629" spans="2:25" ht="15.75" customHeight="1"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127"/>
      <c r="V629" s="127"/>
      <c r="W629" s="127"/>
      <c r="X629" s="127"/>
      <c r="Y629" s="127"/>
    </row>
    <row r="630" spans="2:25" ht="15.75" customHeight="1"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127"/>
      <c r="V630" s="127"/>
      <c r="W630" s="127"/>
      <c r="X630" s="127"/>
      <c r="Y630" s="127"/>
    </row>
    <row r="631" spans="2:25" ht="15.75" customHeight="1"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127"/>
      <c r="V631" s="127"/>
      <c r="W631" s="127"/>
      <c r="X631" s="127"/>
      <c r="Y631" s="127"/>
    </row>
    <row r="632" spans="2:25" ht="15.75" customHeight="1"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127"/>
      <c r="V632" s="127"/>
      <c r="W632" s="127"/>
      <c r="X632" s="127"/>
      <c r="Y632" s="127"/>
    </row>
    <row r="633" spans="2:25" ht="15.75" customHeight="1"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127"/>
      <c r="V633" s="127"/>
      <c r="W633" s="127"/>
      <c r="X633" s="127"/>
      <c r="Y633" s="127"/>
    </row>
    <row r="634" spans="2:25" ht="15.75" customHeight="1"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127"/>
      <c r="V634" s="127"/>
      <c r="W634" s="127"/>
      <c r="X634" s="127"/>
      <c r="Y634" s="127"/>
    </row>
    <row r="635" spans="2:25" ht="15.75" customHeight="1"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127"/>
      <c r="V635" s="127"/>
      <c r="W635" s="127"/>
      <c r="X635" s="127"/>
      <c r="Y635" s="127"/>
    </row>
    <row r="636" spans="2:25" ht="15.75" customHeight="1"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127"/>
      <c r="V636" s="127"/>
      <c r="W636" s="127"/>
      <c r="X636" s="127"/>
      <c r="Y636" s="127"/>
    </row>
    <row r="637" spans="2:25" ht="15.75" customHeight="1"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127"/>
      <c r="V637" s="127"/>
      <c r="W637" s="127"/>
      <c r="X637" s="127"/>
      <c r="Y637" s="127"/>
    </row>
    <row r="638" spans="2:25" ht="15.75" customHeight="1"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127"/>
      <c r="V638" s="127"/>
      <c r="W638" s="127"/>
      <c r="X638" s="127"/>
      <c r="Y638" s="127"/>
    </row>
    <row r="639" spans="2:25" ht="15.75" customHeight="1"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127"/>
      <c r="V639" s="127"/>
      <c r="W639" s="127"/>
      <c r="X639" s="127"/>
      <c r="Y639" s="127"/>
    </row>
    <row r="640" spans="2:25" ht="15.75" customHeight="1"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127"/>
      <c r="V640" s="127"/>
      <c r="W640" s="127"/>
      <c r="X640" s="127"/>
      <c r="Y640" s="127"/>
    </row>
    <row r="641" spans="2:25" ht="15.75" customHeight="1"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127"/>
      <c r="V641" s="127"/>
      <c r="W641" s="127"/>
      <c r="X641" s="127"/>
      <c r="Y641" s="127"/>
    </row>
    <row r="642" spans="2:25" ht="15.75" customHeight="1"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127"/>
      <c r="V642" s="127"/>
      <c r="W642" s="127"/>
      <c r="X642" s="127"/>
      <c r="Y642" s="127"/>
    </row>
    <row r="643" spans="2:25" ht="15.75" customHeight="1"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127"/>
      <c r="V643" s="127"/>
      <c r="W643" s="127"/>
      <c r="X643" s="127"/>
      <c r="Y643" s="127"/>
    </row>
    <row r="644" spans="2:25" ht="15.75" customHeight="1"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127"/>
      <c r="V644" s="127"/>
      <c r="W644" s="127"/>
      <c r="X644" s="127"/>
      <c r="Y644" s="127"/>
    </row>
    <row r="645" spans="2:25" ht="15.75" customHeight="1"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127"/>
      <c r="V645" s="127"/>
      <c r="W645" s="127"/>
      <c r="X645" s="127"/>
      <c r="Y645" s="127"/>
    </row>
    <row r="646" spans="2:25" ht="15.75" customHeight="1"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127"/>
      <c r="V646" s="127"/>
      <c r="W646" s="127"/>
      <c r="X646" s="127"/>
      <c r="Y646" s="127"/>
    </row>
    <row r="647" spans="2:25" ht="15.75" customHeight="1"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127"/>
      <c r="V647" s="127"/>
      <c r="W647" s="127"/>
      <c r="X647" s="127"/>
      <c r="Y647" s="127"/>
    </row>
    <row r="648" spans="2:25" ht="15.75" customHeight="1"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127"/>
      <c r="V648" s="127"/>
      <c r="W648" s="127"/>
      <c r="X648" s="127"/>
      <c r="Y648" s="127"/>
    </row>
    <row r="649" spans="2:25" ht="15.75" customHeight="1"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127"/>
      <c r="V649" s="127"/>
      <c r="W649" s="127"/>
      <c r="X649" s="127"/>
      <c r="Y649" s="127"/>
    </row>
    <row r="650" spans="2:25" ht="15.75" customHeight="1"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127"/>
      <c r="V650" s="127"/>
      <c r="W650" s="127"/>
      <c r="X650" s="127"/>
      <c r="Y650" s="127"/>
    </row>
    <row r="651" spans="2:25" ht="15.75" customHeight="1"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127"/>
      <c r="V651" s="127"/>
      <c r="W651" s="127"/>
      <c r="X651" s="127"/>
      <c r="Y651" s="127"/>
    </row>
    <row r="652" spans="2:25" ht="15.75" customHeight="1"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127"/>
      <c r="V652" s="127"/>
      <c r="W652" s="127"/>
      <c r="X652" s="127"/>
      <c r="Y652" s="127"/>
    </row>
    <row r="653" spans="2:25" ht="15.75" customHeight="1"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127"/>
      <c r="V653" s="127"/>
      <c r="W653" s="127"/>
      <c r="X653" s="127"/>
      <c r="Y653" s="127"/>
    </row>
    <row r="654" spans="2:25" ht="15.75" customHeight="1"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127"/>
      <c r="V654" s="127"/>
      <c r="W654" s="127"/>
      <c r="X654" s="127"/>
      <c r="Y654" s="127"/>
    </row>
    <row r="655" spans="2:25" ht="15.75" customHeight="1"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127"/>
      <c r="V655" s="127"/>
      <c r="W655" s="127"/>
      <c r="X655" s="127"/>
      <c r="Y655" s="127"/>
    </row>
    <row r="656" spans="2:25" ht="15.75" customHeight="1"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127"/>
      <c r="V656" s="127"/>
      <c r="W656" s="127"/>
      <c r="X656" s="127"/>
      <c r="Y656" s="127"/>
    </row>
    <row r="657" spans="2:25" ht="15.75" customHeight="1"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127"/>
      <c r="V657" s="127"/>
      <c r="W657" s="127"/>
      <c r="X657" s="127"/>
      <c r="Y657" s="127"/>
    </row>
    <row r="658" spans="2:25" ht="15.75" customHeight="1"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127"/>
      <c r="V658" s="127"/>
      <c r="W658" s="127"/>
      <c r="X658" s="127"/>
      <c r="Y658" s="127"/>
    </row>
    <row r="659" spans="2:25" ht="15.75" customHeight="1"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127"/>
      <c r="V659" s="127"/>
      <c r="W659" s="127"/>
      <c r="X659" s="127"/>
      <c r="Y659" s="127"/>
    </row>
    <row r="660" spans="2:25" ht="15.75" customHeight="1"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127"/>
      <c r="V660" s="127"/>
      <c r="W660" s="127"/>
      <c r="X660" s="127"/>
      <c r="Y660" s="127"/>
    </row>
    <row r="661" spans="2:25" ht="15.75" customHeight="1"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127"/>
      <c r="V661" s="127"/>
      <c r="W661" s="127"/>
      <c r="X661" s="127"/>
      <c r="Y661" s="127"/>
    </row>
    <row r="662" spans="2:25" ht="15.75" customHeight="1"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127"/>
      <c r="V662" s="127"/>
      <c r="W662" s="127"/>
      <c r="X662" s="127"/>
      <c r="Y662" s="127"/>
    </row>
    <row r="663" spans="2:25" ht="15.75" customHeight="1"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127"/>
      <c r="V663" s="127"/>
      <c r="W663" s="127"/>
      <c r="X663" s="127"/>
      <c r="Y663" s="127"/>
    </row>
    <row r="664" spans="2:25" ht="15.75" customHeight="1"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127"/>
      <c r="V664" s="127"/>
      <c r="W664" s="127"/>
      <c r="X664" s="127"/>
      <c r="Y664" s="127"/>
    </row>
    <row r="665" spans="2:25" ht="15.75" customHeight="1"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127"/>
      <c r="V665" s="127"/>
      <c r="W665" s="127"/>
      <c r="X665" s="127"/>
      <c r="Y665" s="127"/>
    </row>
    <row r="666" spans="2:25" ht="15.75" customHeight="1"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127"/>
      <c r="V666" s="127"/>
      <c r="W666" s="127"/>
      <c r="X666" s="127"/>
      <c r="Y666" s="127"/>
    </row>
    <row r="667" spans="2:25" ht="15.75" customHeight="1"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127"/>
      <c r="V667" s="127"/>
      <c r="W667" s="127"/>
      <c r="X667" s="127"/>
      <c r="Y667" s="127"/>
    </row>
    <row r="668" spans="2:25" ht="15.75" customHeight="1"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127"/>
      <c r="V668" s="127"/>
      <c r="W668" s="127"/>
      <c r="X668" s="127"/>
      <c r="Y668" s="127"/>
    </row>
    <row r="669" spans="2:25" ht="15.75" customHeight="1"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127"/>
      <c r="V669" s="127"/>
      <c r="W669" s="127"/>
      <c r="X669" s="127"/>
      <c r="Y669" s="127"/>
    </row>
    <row r="670" spans="2:25" ht="15.75" customHeight="1"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127"/>
      <c r="V670" s="127"/>
      <c r="W670" s="127"/>
      <c r="X670" s="127"/>
      <c r="Y670" s="127"/>
    </row>
    <row r="671" spans="2:25" ht="15.75" customHeight="1"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127"/>
      <c r="V671" s="127"/>
      <c r="W671" s="127"/>
      <c r="X671" s="127"/>
      <c r="Y671" s="127"/>
    </row>
    <row r="672" spans="2:25" ht="15.75" customHeight="1"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127"/>
      <c r="V672" s="127"/>
      <c r="W672" s="127"/>
      <c r="X672" s="127"/>
      <c r="Y672" s="127"/>
    </row>
    <row r="673" spans="2:25" ht="15.75" customHeight="1"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127"/>
      <c r="V673" s="127"/>
      <c r="W673" s="127"/>
      <c r="X673" s="127"/>
      <c r="Y673" s="127"/>
    </row>
    <row r="674" spans="2:25" ht="15.75" customHeight="1"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127"/>
      <c r="V674" s="127"/>
      <c r="W674" s="127"/>
      <c r="X674" s="127"/>
      <c r="Y674" s="127"/>
    </row>
    <row r="675" spans="2:25" ht="15.75" customHeight="1"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127"/>
      <c r="V675" s="127"/>
      <c r="W675" s="127"/>
      <c r="X675" s="127"/>
      <c r="Y675" s="127"/>
    </row>
    <row r="676" spans="2:25" ht="15.75" customHeight="1"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127"/>
      <c r="V676" s="127"/>
      <c r="W676" s="127"/>
      <c r="X676" s="127"/>
      <c r="Y676" s="127"/>
    </row>
    <row r="677" spans="2:25" ht="15.75" customHeight="1"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127"/>
      <c r="V677" s="127"/>
      <c r="W677" s="127"/>
      <c r="X677" s="127"/>
      <c r="Y677" s="127"/>
    </row>
    <row r="678" spans="2:25" ht="15.75" customHeight="1"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127"/>
      <c r="V678" s="127"/>
      <c r="W678" s="127"/>
      <c r="X678" s="127"/>
      <c r="Y678" s="127"/>
    </row>
    <row r="679" spans="2:25" ht="15.75" customHeight="1"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127"/>
      <c r="V679" s="127"/>
      <c r="W679" s="127"/>
      <c r="X679" s="127"/>
      <c r="Y679" s="127"/>
    </row>
    <row r="680" spans="2:25" ht="15.75" customHeight="1"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127"/>
      <c r="V680" s="127"/>
      <c r="W680" s="127"/>
      <c r="X680" s="127"/>
      <c r="Y680" s="127"/>
    </row>
    <row r="681" spans="2:25" ht="15.75" customHeight="1"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127"/>
      <c r="V681" s="127"/>
      <c r="W681" s="127"/>
      <c r="X681" s="127"/>
      <c r="Y681" s="127"/>
    </row>
    <row r="682" spans="2:25" ht="15.75" customHeight="1"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127"/>
      <c r="V682" s="127"/>
      <c r="W682" s="127"/>
      <c r="X682" s="127"/>
      <c r="Y682" s="127"/>
    </row>
    <row r="683" spans="2:25" ht="15.75" customHeight="1"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127"/>
      <c r="V683" s="127"/>
      <c r="W683" s="127"/>
      <c r="X683" s="127"/>
      <c r="Y683" s="127"/>
    </row>
    <row r="684" spans="2:25" ht="15.75" customHeight="1"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127"/>
      <c r="V684" s="127"/>
      <c r="W684" s="127"/>
      <c r="X684" s="127"/>
      <c r="Y684" s="127"/>
    </row>
    <row r="685" spans="2:25" ht="15.75" customHeight="1"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127"/>
      <c r="V685" s="127"/>
      <c r="W685" s="127"/>
      <c r="X685" s="127"/>
      <c r="Y685" s="127"/>
    </row>
    <row r="686" spans="2:25" ht="15.75" customHeight="1"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127"/>
      <c r="V686" s="127"/>
      <c r="W686" s="127"/>
      <c r="X686" s="127"/>
      <c r="Y686" s="127"/>
    </row>
    <row r="687" spans="2:25" ht="15.75" customHeight="1"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127"/>
      <c r="V687" s="127"/>
      <c r="W687" s="127"/>
      <c r="X687" s="127"/>
      <c r="Y687" s="127"/>
    </row>
    <row r="688" spans="2:25" ht="15.75" customHeight="1"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127"/>
      <c r="V688" s="127"/>
      <c r="W688" s="127"/>
      <c r="X688" s="127"/>
      <c r="Y688" s="127"/>
    </row>
    <row r="689" spans="2:25" ht="15.75" customHeight="1"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127"/>
      <c r="V689" s="127"/>
      <c r="W689" s="127"/>
      <c r="X689" s="127"/>
      <c r="Y689" s="127"/>
    </row>
    <row r="690" spans="2:25" ht="15.75" customHeight="1"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127"/>
      <c r="V690" s="127"/>
      <c r="W690" s="127"/>
      <c r="X690" s="127"/>
      <c r="Y690" s="127"/>
    </row>
    <row r="691" spans="2:25" ht="15.75" customHeight="1"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127"/>
      <c r="V691" s="127"/>
      <c r="W691" s="127"/>
      <c r="X691" s="127"/>
      <c r="Y691" s="127"/>
    </row>
    <row r="692" spans="2:25" ht="15.75" customHeight="1"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127"/>
      <c r="V692" s="127"/>
      <c r="W692" s="127"/>
      <c r="X692" s="127"/>
      <c r="Y692" s="127"/>
    </row>
    <row r="693" spans="2:25" ht="15.75" customHeight="1"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127"/>
      <c r="V693" s="127"/>
      <c r="W693" s="127"/>
      <c r="X693" s="127"/>
      <c r="Y693" s="127"/>
    </row>
    <row r="694" spans="2:25" ht="15.75" customHeight="1"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127"/>
      <c r="V694" s="127"/>
      <c r="W694" s="127"/>
      <c r="X694" s="127"/>
      <c r="Y694" s="127"/>
    </row>
    <row r="695" spans="2:25" ht="15.75" customHeight="1"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127"/>
      <c r="V695" s="127"/>
      <c r="W695" s="127"/>
      <c r="X695" s="127"/>
      <c r="Y695" s="127"/>
    </row>
    <row r="696" spans="2:25" ht="15.75" customHeight="1"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127"/>
      <c r="V696" s="127"/>
      <c r="W696" s="127"/>
      <c r="X696" s="127"/>
      <c r="Y696" s="127"/>
    </row>
    <row r="697" spans="2:25" ht="15.75" customHeight="1"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127"/>
      <c r="V697" s="127"/>
      <c r="W697" s="127"/>
      <c r="X697" s="127"/>
      <c r="Y697" s="127"/>
    </row>
    <row r="698" spans="2:25" ht="15.75" customHeight="1"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127"/>
      <c r="V698" s="127"/>
      <c r="W698" s="127"/>
      <c r="X698" s="127"/>
      <c r="Y698" s="127"/>
    </row>
    <row r="699" spans="2:25" ht="15.75" customHeight="1"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127"/>
      <c r="V699" s="127"/>
      <c r="W699" s="127"/>
      <c r="X699" s="127"/>
      <c r="Y699" s="127"/>
    </row>
    <row r="700" spans="2:25" ht="15.75" customHeight="1"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127"/>
      <c r="V700" s="127"/>
      <c r="W700" s="127"/>
      <c r="X700" s="127"/>
      <c r="Y700" s="127"/>
    </row>
    <row r="701" spans="2:25" ht="15.75" customHeight="1"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127"/>
      <c r="V701" s="127"/>
      <c r="W701" s="127"/>
      <c r="X701" s="127"/>
      <c r="Y701" s="127"/>
    </row>
    <row r="702" spans="2:25" ht="15.75" customHeight="1"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127"/>
      <c r="V702" s="127"/>
      <c r="W702" s="127"/>
      <c r="X702" s="127"/>
      <c r="Y702" s="127"/>
    </row>
    <row r="703" spans="2:25" ht="15.75" customHeight="1"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127"/>
      <c r="V703" s="127"/>
      <c r="W703" s="127"/>
      <c r="X703" s="127"/>
      <c r="Y703" s="127"/>
    </row>
    <row r="704" spans="2:25" ht="15.75" customHeight="1"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127"/>
      <c r="V704" s="127"/>
      <c r="W704" s="127"/>
      <c r="X704" s="127"/>
      <c r="Y704" s="127"/>
    </row>
    <row r="705" spans="2:25" ht="15.75" customHeight="1"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127"/>
      <c r="V705" s="127"/>
      <c r="W705" s="127"/>
      <c r="X705" s="127"/>
      <c r="Y705" s="127"/>
    </row>
    <row r="706" spans="2:25" ht="15.75" customHeight="1"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127"/>
      <c r="V706" s="127"/>
      <c r="W706" s="127"/>
      <c r="X706" s="127"/>
      <c r="Y706" s="127"/>
    </row>
    <row r="707" spans="2:25" ht="15.75" customHeight="1"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127"/>
      <c r="V707" s="127"/>
      <c r="W707" s="127"/>
      <c r="X707" s="127"/>
      <c r="Y707" s="127"/>
    </row>
    <row r="708" spans="2:25" ht="15.75" customHeight="1"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127"/>
      <c r="V708" s="127"/>
      <c r="W708" s="127"/>
      <c r="X708" s="127"/>
      <c r="Y708" s="127"/>
    </row>
    <row r="709" spans="2:25" ht="15.75" customHeight="1"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127"/>
      <c r="V709" s="127"/>
      <c r="W709" s="127"/>
      <c r="X709" s="127"/>
      <c r="Y709" s="127"/>
    </row>
    <row r="710" spans="2:25" ht="15.75" customHeight="1"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127"/>
      <c r="V710" s="127"/>
      <c r="W710" s="127"/>
      <c r="X710" s="127"/>
      <c r="Y710" s="127"/>
    </row>
    <row r="711" spans="2:25" ht="15.75" customHeight="1"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127"/>
      <c r="V711" s="127"/>
      <c r="W711" s="127"/>
      <c r="X711" s="127"/>
      <c r="Y711" s="127"/>
    </row>
    <row r="712" spans="2:25" ht="15.75" customHeight="1"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127"/>
      <c r="V712" s="127"/>
      <c r="W712" s="127"/>
      <c r="X712" s="127"/>
      <c r="Y712" s="127"/>
    </row>
    <row r="713" spans="2:25" ht="15.75" customHeight="1"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127"/>
      <c r="V713" s="127"/>
      <c r="W713" s="127"/>
      <c r="X713" s="127"/>
      <c r="Y713" s="127"/>
    </row>
    <row r="714" spans="2:25" ht="15.75" customHeight="1"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127"/>
      <c r="V714" s="127"/>
      <c r="W714" s="127"/>
      <c r="X714" s="127"/>
      <c r="Y714" s="127"/>
    </row>
    <row r="715" spans="2:25" ht="15.75" customHeight="1"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127"/>
      <c r="V715" s="127"/>
      <c r="W715" s="127"/>
      <c r="X715" s="127"/>
      <c r="Y715" s="127"/>
    </row>
    <row r="716" spans="2:25" ht="15.75" customHeight="1"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127"/>
      <c r="V716" s="127"/>
      <c r="W716" s="127"/>
      <c r="X716" s="127"/>
      <c r="Y716" s="127"/>
    </row>
    <row r="717" spans="2:25" ht="15.75" customHeight="1"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127"/>
      <c r="V717" s="127"/>
      <c r="W717" s="127"/>
      <c r="X717" s="127"/>
      <c r="Y717" s="127"/>
    </row>
    <row r="718" spans="2:25" ht="15.75" customHeight="1"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127"/>
      <c r="V718" s="127"/>
      <c r="W718" s="127"/>
      <c r="X718" s="127"/>
      <c r="Y718" s="127"/>
    </row>
    <row r="719" spans="2:25" ht="15.75" customHeight="1"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127"/>
      <c r="V719" s="127"/>
      <c r="W719" s="127"/>
      <c r="X719" s="127"/>
      <c r="Y719" s="127"/>
    </row>
    <row r="720" spans="2:25" ht="15.75" customHeight="1"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127"/>
      <c r="V720" s="127"/>
      <c r="W720" s="127"/>
      <c r="X720" s="127"/>
      <c r="Y720" s="127"/>
    </row>
    <row r="721" spans="2:25" ht="15.75" customHeight="1"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127"/>
      <c r="V721" s="127"/>
      <c r="W721" s="127"/>
      <c r="X721" s="127"/>
      <c r="Y721" s="127"/>
    </row>
    <row r="722" spans="2:25" ht="15.75" customHeight="1"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127"/>
      <c r="V722" s="127"/>
      <c r="W722" s="127"/>
      <c r="X722" s="127"/>
      <c r="Y722" s="127"/>
    </row>
    <row r="723" spans="2:25" ht="15.75" customHeight="1"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127"/>
      <c r="V723" s="127"/>
      <c r="W723" s="127"/>
      <c r="X723" s="127"/>
      <c r="Y723" s="127"/>
    </row>
    <row r="724" spans="2:25" ht="15.75" customHeight="1"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127"/>
      <c r="V724" s="127"/>
      <c r="W724" s="127"/>
      <c r="X724" s="127"/>
      <c r="Y724" s="127"/>
    </row>
    <row r="725" spans="2:25" ht="15.75" customHeight="1"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127"/>
      <c r="V725" s="127"/>
      <c r="W725" s="127"/>
      <c r="X725" s="127"/>
      <c r="Y725" s="127"/>
    </row>
    <row r="726" spans="2:25" ht="15.75" customHeight="1"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127"/>
      <c r="V726" s="127"/>
      <c r="W726" s="127"/>
      <c r="X726" s="127"/>
      <c r="Y726" s="127"/>
    </row>
    <row r="727" spans="2:25" ht="15.75" customHeight="1"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127"/>
      <c r="V727" s="127"/>
      <c r="W727" s="127"/>
      <c r="X727" s="127"/>
      <c r="Y727" s="127"/>
    </row>
    <row r="728" spans="2:25" ht="15.75" customHeight="1"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127"/>
      <c r="V728" s="127"/>
      <c r="W728" s="127"/>
      <c r="X728" s="127"/>
      <c r="Y728" s="127"/>
    </row>
    <row r="729" spans="2:25" ht="15.75" customHeight="1"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127"/>
      <c r="V729" s="127"/>
      <c r="W729" s="127"/>
      <c r="X729" s="127"/>
      <c r="Y729" s="127"/>
    </row>
    <row r="730" spans="2:25" ht="15.75" customHeight="1"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127"/>
      <c r="V730" s="127"/>
      <c r="W730" s="127"/>
      <c r="X730" s="127"/>
      <c r="Y730" s="127"/>
    </row>
    <row r="731" spans="2:25" ht="15.75" customHeight="1"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127"/>
      <c r="V731" s="127"/>
      <c r="W731" s="127"/>
      <c r="X731" s="127"/>
      <c r="Y731" s="127"/>
    </row>
    <row r="732" spans="2:25" ht="15.75" customHeight="1"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127"/>
      <c r="V732" s="127"/>
      <c r="W732" s="127"/>
      <c r="X732" s="127"/>
      <c r="Y732" s="127"/>
    </row>
    <row r="733" spans="2:25" ht="15.75" customHeight="1"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127"/>
      <c r="V733" s="127"/>
      <c r="W733" s="127"/>
      <c r="X733" s="127"/>
      <c r="Y733" s="127"/>
    </row>
    <row r="734" spans="2:25" ht="15.75" customHeight="1"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127"/>
      <c r="V734" s="127"/>
      <c r="W734" s="127"/>
      <c r="X734" s="127"/>
      <c r="Y734" s="127"/>
    </row>
    <row r="735" spans="2:25" ht="15.75" customHeight="1"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127"/>
      <c r="V735" s="127"/>
      <c r="W735" s="127"/>
      <c r="X735" s="127"/>
      <c r="Y735" s="127"/>
    </row>
    <row r="736" spans="2:25" ht="15.75" customHeight="1"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127"/>
      <c r="V736" s="127"/>
      <c r="W736" s="127"/>
      <c r="X736" s="127"/>
      <c r="Y736" s="127"/>
    </row>
    <row r="737" spans="2:25" ht="15.75" customHeight="1"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127"/>
      <c r="V737" s="127"/>
      <c r="W737" s="127"/>
      <c r="X737" s="127"/>
      <c r="Y737" s="127"/>
    </row>
    <row r="738" spans="2:25" ht="15.75" customHeight="1"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127"/>
      <c r="V738" s="127"/>
      <c r="W738" s="127"/>
      <c r="X738" s="127"/>
      <c r="Y738" s="127"/>
    </row>
    <row r="739" spans="2:25" ht="15.75" customHeight="1"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127"/>
      <c r="V739" s="127"/>
      <c r="W739" s="127"/>
      <c r="X739" s="127"/>
      <c r="Y739" s="127"/>
    </row>
    <row r="740" spans="2:25" ht="15.75" customHeight="1"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127"/>
      <c r="V740" s="127"/>
      <c r="W740" s="127"/>
      <c r="X740" s="127"/>
      <c r="Y740" s="127"/>
    </row>
    <row r="741" spans="2:25" ht="15.75" customHeight="1"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127"/>
      <c r="V741" s="127"/>
      <c r="W741" s="127"/>
      <c r="X741" s="127"/>
      <c r="Y741" s="127"/>
    </row>
    <row r="742" spans="2:25" ht="15.75" customHeight="1"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127"/>
      <c r="V742" s="127"/>
      <c r="W742" s="127"/>
      <c r="X742" s="127"/>
      <c r="Y742" s="127"/>
    </row>
    <row r="743" spans="2:25" ht="15.75" customHeight="1"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127"/>
      <c r="V743" s="127"/>
      <c r="W743" s="127"/>
      <c r="X743" s="127"/>
      <c r="Y743" s="127"/>
    </row>
    <row r="744" spans="2:25" ht="15.75" customHeight="1"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127"/>
      <c r="V744" s="127"/>
      <c r="W744" s="127"/>
      <c r="X744" s="127"/>
      <c r="Y744" s="127"/>
    </row>
    <row r="745" spans="2:25" ht="15.75" customHeight="1"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127"/>
      <c r="V745" s="127"/>
      <c r="W745" s="127"/>
      <c r="X745" s="127"/>
      <c r="Y745" s="127"/>
    </row>
    <row r="746" spans="2:25" ht="15.75" customHeight="1"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127"/>
      <c r="V746" s="127"/>
      <c r="W746" s="127"/>
      <c r="X746" s="127"/>
      <c r="Y746" s="127"/>
    </row>
    <row r="747" spans="2:25" ht="15.75" customHeight="1"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127"/>
      <c r="V747" s="127"/>
      <c r="W747" s="127"/>
      <c r="X747" s="127"/>
      <c r="Y747" s="127"/>
    </row>
    <row r="748" spans="2:25" ht="15.75" customHeight="1"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127"/>
      <c r="V748" s="127"/>
      <c r="W748" s="127"/>
      <c r="X748" s="127"/>
      <c r="Y748" s="127"/>
    </row>
    <row r="749" spans="2:25" ht="15.75" customHeight="1"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127"/>
      <c r="V749" s="127"/>
      <c r="W749" s="127"/>
      <c r="X749" s="127"/>
      <c r="Y749" s="127"/>
    </row>
    <row r="750" spans="2:25" ht="15.75" customHeight="1"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127"/>
      <c r="V750" s="127"/>
      <c r="W750" s="127"/>
      <c r="X750" s="127"/>
      <c r="Y750" s="127"/>
    </row>
    <row r="751" spans="2:25" ht="15.75" customHeight="1"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127"/>
      <c r="V751" s="127"/>
      <c r="W751" s="127"/>
      <c r="X751" s="127"/>
      <c r="Y751" s="127"/>
    </row>
    <row r="752" spans="2:25" ht="15.75" customHeight="1"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127"/>
      <c r="V752" s="127"/>
      <c r="W752" s="127"/>
      <c r="X752" s="127"/>
      <c r="Y752" s="127"/>
    </row>
    <row r="753" spans="2:25" ht="15.75" customHeight="1"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127"/>
      <c r="V753" s="127"/>
      <c r="W753" s="127"/>
      <c r="X753" s="127"/>
      <c r="Y753" s="127"/>
    </row>
    <row r="754" spans="2:25" ht="15.75" customHeight="1"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127"/>
      <c r="V754" s="127"/>
      <c r="W754" s="127"/>
      <c r="X754" s="127"/>
      <c r="Y754" s="127"/>
    </row>
    <row r="755" spans="2:25" ht="15.75" customHeight="1"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127"/>
      <c r="V755" s="127"/>
      <c r="W755" s="127"/>
      <c r="X755" s="127"/>
      <c r="Y755" s="127"/>
    </row>
    <row r="756" spans="2:25" ht="15.75" customHeight="1"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127"/>
      <c r="V756" s="127"/>
      <c r="W756" s="127"/>
      <c r="X756" s="127"/>
      <c r="Y756" s="127"/>
    </row>
    <row r="757" spans="2:25" ht="15.75" customHeight="1"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127"/>
      <c r="V757" s="127"/>
      <c r="W757" s="127"/>
      <c r="X757" s="127"/>
      <c r="Y757" s="127"/>
    </row>
    <row r="758" spans="2:25" ht="15.75" customHeight="1"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127"/>
      <c r="V758" s="127"/>
      <c r="W758" s="127"/>
      <c r="X758" s="127"/>
      <c r="Y758" s="127"/>
    </row>
    <row r="759" spans="2:25" ht="15.75" customHeight="1"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127"/>
      <c r="V759" s="127"/>
      <c r="W759" s="127"/>
      <c r="X759" s="127"/>
      <c r="Y759" s="127"/>
    </row>
    <row r="760" spans="2:25" ht="15.75" customHeight="1"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127"/>
      <c r="V760" s="127"/>
      <c r="W760" s="127"/>
      <c r="X760" s="127"/>
      <c r="Y760" s="127"/>
    </row>
    <row r="761" spans="2:25" ht="15.75" customHeight="1"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127"/>
      <c r="V761" s="127"/>
      <c r="W761" s="127"/>
      <c r="X761" s="127"/>
      <c r="Y761" s="127"/>
    </row>
    <row r="762" spans="2:25" ht="15.75" customHeight="1"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127"/>
      <c r="V762" s="127"/>
      <c r="W762" s="127"/>
      <c r="X762" s="127"/>
      <c r="Y762" s="127"/>
    </row>
    <row r="763" spans="2:25" ht="15.75" customHeight="1"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127"/>
      <c r="V763" s="127"/>
      <c r="W763" s="127"/>
      <c r="X763" s="127"/>
      <c r="Y763" s="127"/>
    </row>
    <row r="764" spans="2:25" ht="15.75" customHeight="1"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127"/>
      <c r="V764" s="127"/>
      <c r="W764" s="127"/>
      <c r="X764" s="127"/>
      <c r="Y764" s="127"/>
    </row>
    <row r="765" spans="2:25" ht="15.75" customHeight="1"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127"/>
      <c r="V765" s="127"/>
      <c r="W765" s="127"/>
      <c r="X765" s="127"/>
      <c r="Y765" s="127"/>
    </row>
    <row r="766" spans="2:25" ht="15.75" customHeight="1"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127"/>
      <c r="V766" s="127"/>
      <c r="W766" s="127"/>
      <c r="X766" s="127"/>
      <c r="Y766" s="127"/>
    </row>
    <row r="767" spans="2:25" ht="15.75" customHeight="1"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127"/>
      <c r="V767" s="127"/>
      <c r="W767" s="127"/>
      <c r="X767" s="127"/>
      <c r="Y767" s="127"/>
    </row>
    <row r="768" spans="2:25" ht="15.75" customHeight="1"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127"/>
      <c r="V768" s="127"/>
      <c r="W768" s="127"/>
      <c r="X768" s="127"/>
      <c r="Y768" s="127"/>
    </row>
    <row r="769" spans="2:25" ht="15.75" customHeight="1"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127"/>
      <c r="V769" s="127"/>
      <c r="W769" s="127"/>
      <c r="X769" s="127"/>
      <c r="Y769" s="127"/>
    </row>
    <row r="770" spans="2:25" ht="15.75" customHeight="1"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127"/>
      <c r="V770" s="127"/>
      <c r="W770" s="127"/>
      <c r="X770" s="127"/>
      <c r="Y770" s="127"/>
    </row>
    <row r="771" spans="2:25" ht="15.75" customHeight="1"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127"/>
      <c r="V771" s="127"/>
      <c r="W771" s="127"/>
      <c r="X771" s="127"/>
      <c r="Y771" s="127"/>
    </row>
    <row r="772" spans="2:25" ht="15.75" customHeight="1"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127"/>
      <c r="V772" s="127"/>
      <c r="W772" s="127"/>
      <c r="X772" s="127"/>
      <c r="Y772" s="127"/>
    </row>
    <row r="773" spans="2:25" ht="15.75" customHeight="1"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127"/>
      <c r="V773" s="127"/>
      <c r="W773" s="127"/>
      <c r="X773" s="127"/>
      <c r="Y773" s="127"/>
    </row>
    <row r="774" spans="2:25" ht="15.75" customHeight="1"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127"/>
      <c r="V774" s="127"/>
      <c r="W774" s="127"/>
      <c r="X774" s="127"/>
      <c r="Y774" s="127"/>
    </row>
    <row r="775" spans="2:25" ht="15.75" customHeight="1"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127"/>
      <c r="V775" s="127"/>
      <c r="W775" s="127"/>
      <c r="X775" s="127"/>
      <c r="Y775" s="127"/>
    </row>
    <row r="776" spans="2:25" ht="15.75" customHeight="1"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127"/>
      <c r="V776" s="127"/>
      <c r="W776" s="127"/>
      <c r="X776" s="127"/>
      <c r="Y776" s="127"/>
    </row>
    <row r="777" spans="2:25" ht="15.75" customHeight="1"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127"/>
      <c r="V777" s="127"/>
      <c r="W777" s="127"/>
      <c r="X777" s="127"/>
      <c r="Y777" s="127"/>
    </row>
    <row r="778" spans="2:25" ht="15.75" customHeight="1"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127"/>
      <c r="V778" s="127"/>
      <c r="W778" s="127"/>
      <c r="X778" s="127"/>
      <c r="Y778" s="127"/>
    </row>
    <row r="779" spans="2:25" ht="15.75" customHeight="1"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127"/>
      <c r="V779" s="127"/>
      <c r="W779" s="127"/>
      <c r="X779" s="127"/>
      <c r="Y779" s="127"/>
    </row>
    <row r="780" spans="2:25" ht="15.75" customHeight="1"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127"/>
      <c r="V780" s="127"/>
      <c r="W780" s="127"/>
      <c r="X780" s="127"/>
      <c r="Y780" s="127"/>
    </row>
    <row r="781" spans="2:25" ht="15.75" customHeight="1"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127"/>
      <c r="V781" s="127"/>
      <c r="W781" s="127"/>
      <c r="X781" s="127"/>
      <c r="Y781" s="127"/>
    </row>
    <row r="782" spans="2:25" ht="15.75" customHeight="1"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127"/>
      <c r="V782" s="127"/>
      <c r="W782" s="127"/>
      <c r="X782" s="127"/>
      <c r="Y782" s="127"/>
    </row>
    <row r="783" spans="2:25" ht="15.75" customHeight="1"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127"/>
      <c r="V783" s="127"/>
      <c r="W783" s="127"/>
      <c r="X783" s="127"/>
      <c r="Y783" s="127"/>
    </row>
    <row r="784" spans="2:25" ht="15.75" customHeight="1"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127"/>
      <c r="V784" s="127"/>
      <c r="W784" s="127"/>
      <c r="X784" s="127"/>
      <c r="Y784" s="127"/>
    </row>
    <row r="785" spans="2:25" ht="15.75" customHeight="1"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127"/>
      <c r="V785" s="127"/>
      <c r="W785" s="127"/>
      <c r="X785" s="127"/>
      <c r="Y785" s="127"/>
    </row>
    <row r="786" spans="2:25" ht="15.75" customHeight="1"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127"/>
      <c r="V786" s="127"/>
      <c r="W786" s="127"/>
      <c r="X786" s="127"/>
      <c r="Y786" s="127"/>
    </row>
    <row r="787" spans="2:25" ht="15.75" customHeight="1"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127"/>
      <c r="V787" s="127"/>
      <c r="W787" s="127"/>
      <c r="X787" s="127"/>
      <c r="Y787" s="127"/>
    </row>
    <row r="788" spans="2:25" ht="15.75" customHeight="1"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127"/>
      <c r="V788" s="127"/>
      <c r="W788" s="127"/>
      <c r="X788" s="127"/>
      <c r="Y788" s="127"/>
    </row>
    <row r="789" spans="2:25" ht="15.75" customHeight="1"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127"/>
      <c r="V789" s="127"/>
      <c r="W789" s="127"/>
      <c r="X789" s="127"/>
      <c r="Y789" s="127"/>
    </row>
    <row r="790" spans="2:25" ht="15.75" customHeight="1"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127"/>
      <c r="V790" s="127"/>
      <c r="W790" s="127"/>
      <c r="X790" s="127"/>
      <c r="Y790" s="127"/>
    </row>
    <row r="791" spans="2:25" ht="15.75" customHeight="1"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127"/>
      <c r="V791" s="127"/>
      <c r="W791" s="127"/>
      <c r="X791" s="127"/>
      <c r="Y791" s="127"/>
    </row>
    <row r="792" spans="2:25" ht="15.75" customHeight="1"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127"/>
      <c r="V792" s="127"/>
      <c r="W792" s="127"/>
      <c r="X792" s="127"/>
      <c r="Y792" s="127"/>
    </row>
    <row r="793" spans="2:25" ht="15.75" customHeight="1"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127"/>
      <c r="V793" s="127"/>
      <c r="W793" s="127"/>
      <c r="X793" s="127"/>
      <c r="Y793" s="127"/>
    </row>
    <row r="794" spans="2:25" ht="15.75" customHeight="1"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127"/>
      <c r="V794" s="127"/>
      <c r="W794" s="127"/>
      <c r="X794" s="127"/>
      <c r="Y794" s="127"/>
    </row>
    <row r="795" spans="2:25" ht="15.75" customHeight="1"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127"/>
      <c r="V795" s="127"/>
      <c r="W795" s="127"/>
      <c r="X795" s="127"/>
      <c r="Y795" s="127"/>
    </row>
    <row r="796" spans="2:25" ht="15.75" customHeight="1"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127"/>
      <c r="V796" s="127"/>
      <c r="W796" s="127"/>
      <c r="X796" s="127"/>
      <c r="Y796" s="127"/>
    </row>
    <row r="797" spans="2:25" ht="15.75" customHeight="1"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127"/>
      <c r="V797" s="127"/>
      <c r="W797" s="127"/>
      <c r="X797" s="127"/>
      <c r="Y797" s="127"/>
    </row>
    <row r="798" spans="2:25" ht="15.75" customHeight="1"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127"/>
      <c r="V798" s="127"/>
      <c r="W798" s="127"/>
      <c r="X798" s="127"/>
      <c r="Y798" s="127"/>
    </row>
    <row r="799" spans="2:25" ht="15.75" customHeight="1"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127"/>
      <c r="V799" s="127"/>
      <c r="W799" s="127"/>
      <c r="X799" s="127"/>
      <c r="Y799" s="127"/>
    </row>
    <row r="800" spans="2:25" ht="15.75" customHeight="1"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127"/>
      <c r="V800" s="127"/>
      <c r="W800" s="127"/>
      <c r="X800" s="127"/>
      <c r="Y800" s="127"/>
    </row>
    <row r="801" spans="2:25" ht="15.75" customHeight="1"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127"/>
      <c r="V801" s="127"/>
      <c r="W801" s="127"/>
      <c r="X801" s="127"/>
      <c r="Y801" s="127"/>
    </row>
    <row r="802" spans="2:25" ht="15.75" customHeight="1"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127"/>
      <c r="V802" s="127"/>
      <c r="W802" s="127"/>
      <c r="X802" s="127"/>
      <c r="Y802" s="127"/>
    </row>
    <row r="803" spans="2:25" ht="15.75" customHeight="1"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127"/>
      <c r="V803" s="127"/>
      <c r="W803" s="127"/>
      <c r="X803" s="127"/>
      <c r="Y803" s="127"/>
    </row>
    <row r="804" spans="2:25" ht="15.75" customHeight="1"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127"/>
      <c r="V804" s="127"/>
      <c r="W804" s="127"/>
      <c r="X804" s="127"/>
      <c r="Y804" s="127"/>
    </row>
    <row r="805" spans="2:25" ht="15.75" customHeight="1"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127"/>
      <c r="V805" s="127"/>
      <c r="W805" s="127"/>
      <c r="X805" s="127"/>
      <c r="Y805" s="127"/>
    </row>
    <row r="806" spans="2:25" ht="15.75" customHeight="1"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127"/>
      <c r="V806" s="127"/>
      <c r="W806" s="127"/>
      <c r="X806" s="127"/>
      <c r="Y806" s="127"/>
    </row>
    <row r="807" spans="2:25" ht="15.75" customHeight="1"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127"/>
      <c r="V807" s="127"/>
      <c r="W807" s="127"/>
      <c r="X807" s="127"/>
      <c r="Y807" s="127"/>
    </row>
    <row r="808" spans="2:25" ht="15.75" customHeight="1"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127"/>
      <c r="V808" s="127"/>
      <c r="W808" s="127"/>
      <c r="X808" s="127"/>
      <c r="Y808" s="127"/>
    </row>
    <row r="809" spans="2:25" ht="15.75" customHeight="1"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127"/>
      <c r="V809" s="127"/>
      <c r="W809" s="127"/>
      <c r="X809" s="127"/>
      <c r="Y809" s="127"/>
    </row>
    <row r="810" spans="2:25" ht="15.75" customHeight="1"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127"/>
      <c r="V810" s="127"/>
      <c r="W810" s="127"/>
      <c r="X810" s="127"/>
      <c r="Y810" s="127"/>
    </row>
    <row r="811" spans="2:25" ht="15.75" customHeight="1"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127"/>
      <c r="V811" s="127"/>
      <c r="W811" s="127"/>
      <c r="X811" s="127"/>
      <c r="Y811" s="127"/>
    </row>
    <row r="812" spans="2:25" ht="15.75" customHeight="1"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127"/>
      <c r="V812" s="127"/>
      <c r="W812" s="127"/>
      <c r="X812" s="127"/>
      <c r="Y812" s="127"/>
    </row>
    <row r="813" spans="2:25" ht="15.75" customHeight="1"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127"/>
      <c r="V813" s="127"/>
      <c r="W813" s="127"/>
      <c r="X813" s="127"/>
      <c r="Y813" s="127"/>
    </row>
    <row r="814" spans="2:25" ht="15.75" customHeight="1"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127"/>
      <c r="V814" s="127"/>
      <c r="W814" s="127"/>
      <c r="X814" s="127"/>
      <c r="Y814" s="127"/>
    </row>
    <row r="815" spans="2:25" ht="15.75" customHeight="1"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127"/>
      <c r="V815" s="127"/>
      <c r="W815" s="127"/>
      <c r="X815" s="127"/>
      <c r="Y815" s="127"/>
    </row>
    <row r="816" spans="2:25" ht="15.75" customHeight="1"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127"/>
      <c r="V816" s="127"/>
      <c r="W816" s="127"/>
      <c r="X816" s="127"/>
      <c r="Y816" s="127"/>
    </row>
    <row r="817" spans="2:25" ht="15.75" customHeight="1"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127"/>
      <c r="V817" s="127"/>
      <c r="W817" s="127"/>
      <c r="X817" s="127"/>
      <c r="Y817" s="127"/>
    </row>
    <row r="818" spans="2:25" ht="15.75" customHeight="1"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127"/>
      <c r="V818" s="127"/>
      <c r="W818" s="127"/>
      <c r="X818" s="127"/>
      <c r="Y818" s="127"/>
    </row>
    <row r="819" spans="2:25" ht="15.75" customHeight="1"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127"/>
      <c r="V819" s="127"/>
      <c r="W819" s="127"/>
      <c r="X819" s="127"/>
      <c r="Y819" s="127"/>
    </row>
    <row r="820" spans="2:25" ht="15.75" customHeight="1"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127"/>
      <c r="V820" s="127"/>
      <c r="W820" s="127"/>
      <c r="X820" s="127"/>
      <c r="Y820" s="127"/>
    </row>
    <row r="821" spans="2:25" ht="15.75" customHeight="1"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127"/>
      <c r="V821" s="127"/>
      <c r="W821" s="127"/>
      <c r="X821" s="127"/>
      <c r="Y821" s="127"/>
    </row>
    <row r="822" spans="2:25" ht="15.75" customHeight="1"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127"/>
      <c r="V822" s="127"/>
      <c r="W822" s="127"/>
      <c r="X822" s="127"/>
      <c r="Y822" s="127"/>
    </row>
    <row r="823" spans="2:25" ht="15.75" customHeight="1"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127"/>
      <c r="V823" s="127"/>
      <c r="W823" s="127"/>
      <c r="X823" s="127"/>
      <c r="Y823" s="127"/>
    </row>
    <row r="824" spans="2:25" ht="15.75" customHeight="1"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127"/>
      <c r="V824" s="127"/>
      <c r="W824" s="127"/>
      <c r="X824" s="127"/>
      <c r="Y824" s="127"/>
    </row>
    <row r="825" spans="2:25" ht="15.75" customHeight="1"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127"/>
      <c r="V825" s="127"/>
      <c r="W825" s="127"/>
      <c r="X825" s="127"/>
      <c r="Y825" s="127"/>
    </row>
    <row r="826" spans="2:25" ht="15.75" customHeight="1"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127"/>
      <c r="V826" s="127"/>
      <c r="W826" s="127"/>
      <c r="X826" s="127"/>
      <c r="Y826" s="127"/>
    </row>
    <row r="827" spans="2:25" ht="15.75" customHeight="1"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127"/>
      <c r="V827" s="127"/>
      <c r="W827" s="127"/>
      <c r="X827" s="127"/>
      <c r="Y827" s="127"/>
    </row>
    <row r="828" spans="2:25" ht="15.75" customHeight="1"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127"/>
      <c r="V828" s="127"/>
      <c r="W828" s="127"/>
      <c r="X828" s="127"/>
      <c r="Y828" s="127"/>
    </row>
    <row r="829" spans="2:25" ht="15.75" customHeight="1"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127"/>
      <c r="V829" s="127"/>
      <c r="W829" s="127"/>
      <c r="X829" s="127"/>
      <c r="Y829" s="127"/>
    </row>
    <row r="830" spans="2:25" ht="15.75" customHeight="1"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127"/>
      <c r="V830" s="127"/>
      <c r="W830" s="127"/>
      <c r="X830" s="127"/>
      <c r="Y830" s="127"/>
    </row>
    <row r="831" spans="2:25" ht="15.75" customHeight="1"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127"/>
      <c r="V831" s="127"/>
      <c r="W831" s="127"/>
      <c r="X831" s="127"/>
      <c r="Y831" s="127"/>
    </row>
    <row r="832" spans="2:25" ht="15.75" customHeight="1"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127"/>
      <c r="V832" s="127"/>
      <c r="W832" s="127"/>
      <c r="X832" s="127"/>
      <c r="Y832" s="127"/>
    </row>
    <row r="833" spans="2:25" ht="15.75" customHeight="1"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127"/>
      <c r="V833" s="127"/>
      <c r="W833" s="127"/>
      <c r="X833" s="127"/>
      <c r="Y833" s="127"/>
    </row>
    <row r="834" spans="2:25" ht="15.75" customHeight="1"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127"/>
      <c r="V834" s="127"/>
      <c r="W834" s="127"/>
      <c r="X834" s="127"/>
      <c r="Y834" s="127"/>
    </row>
    <row r="835" spans="2:25" ht="15.75" customHeight="1"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127"/>
      <c r="V835" s="127"/>
      <c r="W835" s="127"/>
      <c r="X835" s="127"/>
      <c r="Y835" s="127"/>
    </row>
    <row r="836" spans="2:25" ht="15.75" customHeight="1"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127"/>
      <c r="V836" s="127"/>
      <c r="W836" s="127"/>
      <c r="X836" s="127"/>
      <c r="Y836" s="127"/>
    </row>
    <row r="837" spans="2:25" ht="15.75" customHeight="1"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127"/>
      <c r="V837" s="127"/>
      <c r="W837" s="127"/>
      <c r="X837" s="127"/>
      <c r="Y837" s="127"/>
    </row>
    <row r="838" spans="2:25" ht="15.75" customHeight="1"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127"/>
      <c r="V838" s="127"/>
      <c r="W838" s="127"/>
      <c r="X838" s="127"/>
      <c r="Y838" s="127"/>
    </row>
    <row r="839" spans="2:25" ht="15.75" customHeight="1"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127"/>
      <c r="V839" s="127"/>
      <c r="W839" s="127"/>
      <c r="X839" s="127"/>
      <c r="Y839" s="127"/>
    </row>
    <row r="840" spans="2:25" ht="15.75" customHeight="1"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127"/>
      <c r="V840" s="127"/>
      <c r="W840" s="127"/>
      <c r="X840" s="127"/>
      <c r="Y840" s="127"/>
    </row>
    <row r="841" spans="2:25" ht="15.75" customHeight="1"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127"/>
      <c r="V841" s="127"/>
      <c r="W841" s="127"/>
      <c r="X841" s="127"/>
      <c r="Y841" s="127"/>
    </row>
    <row r="842" spans="2:25" ht="15.75" customHeight="1"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127"/>
      <c r="V842" s="127"/>
      <c r="W842" s="127"/>
      <c r="X842" s="127"/>
      <c r="Y842" s="127"/>
    </row>
    <row r="843" spans="2:25" ht="15.75" customHeight="1"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127"/>
      <c r="V843" s="127"/>
      <c r="W843" s="127"/>
      <c r="X843" s="127"/>
      <c r="Y843" s="127"/>
    </row>
    <row r="844" spans="2:25" ht="15.75" customHeight="1"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127"/>
      <c r="V844" s="127"/>
      <c r="W844" s="127"/>
      <c r="X844" s="127"/>
      <c r="Y844" s="127"/>
    </row>
    <row r="845" spans="2:25" ht="15.75" customHeight="1"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127"/>
      <c r="V845" s="127"/>
      <c r="W845" s="127"/>
      <c r="X845" s="127"/>
      <c r="Y845" s="127"/>
    </row>
    <row r="846" spans="2:25" ht="15.75" customHeight="1"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127"/>
      <c r="V846" s="127"/>
      <c r="W846" s="127"/>
      <c r="X846" s="127"/>
      <c r="Y846" s="127"/>
    </row>
    <row r="847" spans="2:25" ht="15.75" customHeight="1"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127"/>
      <c r="V847" s="127"/>
      <c r="W847" s="127"/>
      <c r="X847" s="127"/>
      <c r="Y847" s="127"/>
    </row>
    <row r="848" spans="2:25" ht="15.75" customHeight="1"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127"/>
      <c r="V848" s="127"/>
      <c r="W848" s="127"/>
      <c r="X848" s="127"/>
      <c r="Y848" s="127"/>
    </row>
    <row r="849" spans="2:25" ht="15.75" customHeight="1"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127"/>
      <c r="V849" s="127"/>
      <c r="W849" s="127"/>
      <c r="X849" s="127"/>
      <c r="Y849" s="127"/>
    </row>
    <row r="850" spans="2:25" ht="15.75" customHeight="1"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127"/>
      <c r="V850" s="127"/>
      <c r="W850" s="127"/>
      <c r="X850" s="127"/>
      <c r="Y850" s="127"/>
    </row>
    <row r="851" spans="2:25" ht="15.75" customHeight="1"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127"/>
      <c r="V851" s="127"/>
      <c r="W851" s="127"/>
      <c r="X851" s="127"/>
      <c r="Y851" s="127"/>
    </row>
    <row r="852" spans="2:25" ht="15.75" customHeight="1"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127"/>
      <c r="V852" s="127"/>
      <c r="W852" s="127"/>
      <c r="X852" s="127"/>
      <c r="Y852" s="127"/>
    </row>
    <row r="853" spans="2:25" ht="15.75" customHeight="1"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127"/>
      <c r="V853" s="127"/>
      <c r="W853" s="127"/>
      <c r="X853" s="127"/>
      <c r="Y853" s="127"/>
    </row>
    <row r="854" spans="2:25" ht="15.75" customHeight="1"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127"/>
      <c r="V854" s="127"/>
      <c r="W854" s="127"/>
      <c r="X854" s="127"/>
      <c r="Y854" s="127"/>
    </row>
    <row r="855" spans="2:25" ht="15.75" customHeight="1"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127"/>
      <c r="V855" s="127"/>
      <c r="W855" s="127"/>
      <c r="X855" s="127"/>
      <c r="Y855" s="127"/>
    </row>
    <row r="856" spans="2:25" ht="15.75" customHeight="1"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127"/>
      <c r="V856" s="127"/>
      <c r="W856" s="127"/>
      <c r="X856" s="127"/>
      <c r="Y856" s="127"/>
    </row>
    <row r="857" spans="2:25" ht="15.75" customHeight="1"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127"/>
      <c r="V857" s="127"/>
      <c r="W857" s="127"/>
      <c r="X857" s="127"/>
      <c r="Y857" s="127"/>
    </row>
    <row r="858" spans="2:25" ht="15.75" customHeight="1"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127"/>
      <c r="V858" s="127"/>
      <c r="W858" s="127"/>
      <c r="X858" s="127"/>
      <c r="Y858" s="127"/>
    </row>
    <row r="859" spans="2:25" ht="15.75" customHeight="1"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127"/>
      <c r="V859" s="127"/>
      <c r="W859" s="127"/>
      <c r="X859" s="127"/>
      <c r="Y859" s="127"/>
    </row>
    <row r="860" spans="2:25" ht="15.75" customHeight="1"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127"/>
      <c r="V860" s="127"/>
      <c r="W860" s="127"/>
      <c r="X860" s="127"/>
      <c r="Y860" s="127"/>
    </row>
    <row r="861" spans="2:25" ht="15.75" customHeight="1"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127"/>
      <c r="V861" s="127"/>
      <c r="W861" s="127"/>
      <c r="X861" s="127"/>
      <c r="Y861" s="127"/>
    </row>
    <row r="862" spans="2:25" ht="15.75" customHeight="1"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127"/>
      <c r="V862" s="127"/>
      <c r="W862" s="127"/>
      <c r="X862" s="127"/>
      <c r="Y862" s="127"/>
    </row>
    <row r="863" spans="2:25" ht="15.75" customHeight="1"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127"/>
      <c r="V863" s="127"/>
      <c r="W863" s="127"/>
      <c r="X863" s="127"/>
      <c r="Y863" s="127"/>
    </row>
    <row r="864" spans="2:25" ht="15.75" customHeight="1"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127"/>
      <c r="V864" s="127"/>
      <c r="W864" s="127"/>
      <c r="X864" s="127"/>
      <c r="Y864" s="127"/>
    </row>
    <row r="865" spans="2:25" ht="15.75" customHeight="1"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127"/>
      <c r="V865" s="127"/>
      <c r="W865" s="127"/>
      <c r="X865" s="127"/>
      <c r="Y865" s="127"/>
    </row>
    <row r="866" spans="2:25" ht="15.75" customHeight="1"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127"/>
      <c r="V866" s="127"/>
      <c r="W866" s="127"/>
      <c r="X866" s="127"/>
      <c r="Y866" s="127"/>
    </row>
    <row r="867" spans="2:25" ht="15.75" customHeight="1"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127"/>
      <c r="V867" s="127"/>
      <c r="W867" s="127"/>
      <c r="X867" s="127"/>
      <c r="Y867" s="127"/>
    </row>
    <row r="868" spans="2:25" ht="15.75" customHeight="1"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127"/>
      <c r="V868" s="127"/>
      <c r="W868" s="127"/>
      <c r="X868" s="127"/>
      <c r="Y868" s="127"/>
    </row>
    <row r="869" spans="2:25" ht="15.75" customHeight="1"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127"/>
      <c r="V869" s="127"/>
      <c r="W869" s="127"/>
      <c r="X869" s="127"/>
      <c r="Y869" s="127"/>
    </row>
    <row r="870" spans="2:25" ht="15.75" customHeight="1"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127"/>
      <c r="V870" s="127"/>
      <c r="W870" s="127"/>
      <c r="X870" s="127"/>
      <c r="Y870" s="127"/>
    </row>
    <row r="871" spans="2:25" ht="15.75" customHeight="1"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127"/>
      <c r="V871" s="127"/>
      <c r="W871" s="127"/>
      <c r="X871" s="127"/>
      <c r="Y871" s="127"/>
    </row>
    <row r="872" spans="2:25" ht="15.75" customHeight="1"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127"/>
      <c r="V872" s="127"/>
      <c r="W872" s="127"/>
      <c r="X872" s="127"/>
      <c r="Y872" s="127"/>
    </row>
    <row r="873" spans="2:25" ht="15.75" customHeight="1"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127"/>
      <c r="V873" s="127"/>
      <c r="W873" s="127"/>
      <c r="X873" s="127"/>
      <c r="Y873" s="127"/>
    </row>
    <row r="874" spans="2:25" ht="15.75" customHeight="1"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127"/>
      <c r="V874" s="127"/>
      <c r="W874" s="127"/>
      <c r="X874" s="127"/>
      <c r="Y874" s="127"/>
    </row>
    <row r="875" spans="2:25" ht="15.75" customHeight="1"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127"/>
      <c r="V875" s="127"/>
      <c r="W875" s="127"/>
      <c r="X875" s="127"/>
      <c r="Y875" s="127"/>
    </row>
    <row r="876" spans="2:25" ht="15.75" customHeight="1"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127"/>
      <c r="V876" s="127"/>
      <c r="W876" s="127"/>
      <c r="X876" s="127"/>
      <c r="Y876" s="127"/>
    </row>
    <row r="877" spans="2:25" ht="15.75" customHeight="1"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127"/>
      <c r="V877" s="127"/>
      <c r="W877" s="127"/>
      <c r="X877" s="127"/>
      <c r="Y877" s="127"/>
    </row>
    <row r="878" spans="2:25" ht="15.75" customHeight="1"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127"/>
      <c r="V878" s="127"/>
      <c r="W878" s="127"/>
      <c r="X878" s="127"/>
      <c r="Y878" s="127"/>
    </row>
    <row r="879" spans="2:25" ht="15.75" customHeight="1"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127"/>
      <c r="V879" s="127"/>
      <c r="W879" s="127"/>
      <c r="X879" s="127"/>
      <c r="Y879" s="127"/>
    </row>
    <row r="880" spans="2:25" ht="15.75" customHeight="1"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127"/>
      <c r="V880" s="127"/>
      <c r="W880" s="127"/>
      <c r="X880" s="127"/>
      <c r="Y880" s="127"/>
    </row>
    <row r="881" spans="2:25" ht="15.75" customHeight="1"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127"/>
      <c r="V881" s="127"/>
      <c r="W881" s="127"/>
      <c r="X881" s="127"/>
      <c r="Y881" s="127"/>
    </row>
    <row r="882" spans="2:25" ht="15.75" customHeight="1"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127"/>
      <c r="V882" s="127"/>
      <c r="W882" s="127"/>
      <c r="X882" s="127"/>
      <c r="Y882" s="127"/>
    </row>
    <row r="883" spans="2:25" ht="15.75" customHeight="1"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127"/>
      <c r="V883" s="127"/>
      <c r="W883" s="127"/>
      <c r="X883" s="127"/>
      <c r="Y883" s="127"/>
    </row>
    <row r="884" spans="2:25" ht="15.75" customHeight="1"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127"/>
      <c r="V884" s="127"/>
      <c r="W884" s="127"/>
      <c r="X884" s="127"/>
      <c r="Y884" s="127"/>
    </row>
    <row r="885" spans="2:25" ht="15.75" customHeight="1"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127"/>
      <c r="V885" s="127"/>
      <c r="W885" s="127"/>
      <c r="X885" s="127"/>
      <c r="Y885" s="127"/>
    </row>
    <row r="886" spans="2:25" ht="15.75" customHeight="1"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127"/>
      <c r="V886" s="127"/>
      <c r="W886" s="127"/>
      <c r="X886" s="127"/>
      <c r="Y886" s="127"/>
    </row>
    <row r="887" spans="2:25" ht="15.75" customHeight="1"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127"/>
      <c r="V887" s="127"/>
      <c r="W887" s="127"/>
      <c r="X887" s="127"/>
      <c r="Y887" s="127"/>
    </row>
    <row r="888" spans="2:25" ht="15.75" customHeight="1"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127"/>
      <c r="V888" s="127"/>
      <c r="W888" s="127"/>
      <c r="X888" s="127"/>
      <c r="Y888" s="127"/>
    </row>
    <row r="889" spans="2:25" ht="15.75" customHeight="1"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127"/>
      <c r="V889" s="127"/>
      <c r="W889" s="127"/>
      <c r="X889" s="127"/>
      <c r="Y889" s="127"/>
    </row>
    <row r="890" spans="2:25" ht="15.75" customHeight="1"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127"/>
      <c r="V890" s="127"/>
      <c r="W890" s="127"/>
      <c r="X890" s="127"/>
      <c r="Y890" s="127"/>
    </row>
    <row r="891" spans="2:25" ht="15.75" customHeight="1"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127"/>
      <c r="V891" s="127"/>
      <c r="W891" s="127"/>
      <c r="X891" s="127"/>
      <c r="Y891" s="127"/>
    </row>
    <row r="892" spans="2:25" ht="15.75" customHeight="1"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127"/>
      <c r="V892" s="127"/>
      <c r="W892" s="127"/>
      <c r="X892" s="127"/>
      <c r="Y892" s="127"/>
    </row>
    <row r="893" spans="2:25" ht="15.75" customHeight="1"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127"/>
      <c r="V893" s="127"/>
      <c r="W893" s="127"/>
      <c r="X893" s="127"/>
      <c r="Y893" s="127"/>
    </row>
    <row r="894" spans="2:25" ht="15.75" customHeight="1"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127"/>
      <c r="V894" s="127"/>
      <c r="W894" s="127"/>
      <c r="X894" s="127"/>
      <c r="Y894" s="127"/>
    </row>
    <row r="895" spans="2:25" ht="15.75" customHeight="1"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127"/>
      <c r="V895" s="127"/>
      <c r="W895" s="127"/>
      <c r="X895" s="127"/>
      <c r="Y895" s="127"/>
    </row>
    <row r="896" spans="2:25" ht="15.75" customHeight="1"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127"/>
      <c r="V896" s="127"/>
      <c r="W896" s="127"/>
      <c r="X896" s="127"/>
      <c r="Y896" s="127"/>
    </row>
    <row r="897" spans="2:25" ht="15.75" customHeight="1"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127"/>
      <c r="V897" s="127"/>
      <c r="W897" s="127"/>
      <c r="X897" s="127"/>
      <c r="Y897" s="127"/>
    </row>
    <row r="898" spans="2:25" ht="15.75" customHeight="1"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127"/>
      <c r="V898" s="127"/>
      <c r="W898" s="127"/>
      <c r="X898" s="127"/>
      <c r="Y898" s="127"/>
    </row>
    <row r="899" spans="2:25" ht="15.75" customHeight="1"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127"/>
      <c r="V899" s="127"/>
      <c r="W899" s="127"/>
      <c r="X899" s="127"/>
      <c r="Y899" s="127"/>
    </row>
    <row r="900" spans="2:25" ht="15.75" customHeight="1"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127"/>
      <c r="V900" s="127"/>
      <c r="W900" s="127"/>
      <c r="X900" s="127"/>
      <c r="Y900" s="127"/>
    </row>
    <row r="901" spans="2:25" ht="15.75" customHeight="1"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127"/>
      <c r="V901" s="127"/>
      <c r="W901" s="127"/>
      <c r="X901" s="127"/>
      <c r="Y901" s="127"/>
    </row>
    <row r="902" spans="2:25" ht="15.75" customHeight="1"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127"/>
      <c r="V902" s="127"/>
      <c r="W902" s="127"/>
      <c r="X902" s="127"/>
      <c r="Y902" s="127"/>
    </row>
    <row r="903" spans="2:25" ht="15.75" customHeight="1"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127"/>
      <c r="V903" s="127"/>
      <c r="W903" s="127"/>
      <c r="X903" s="127"/>
      <c r="Y903" s="127"/>
    </row>
    <row r="904" spans="2:25" ht="15.75" customHeight="1"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127"/>
      <c r="V904" s="127"/>
      <c r="W904" s="127"/>
      <c r="X904" s="127"/>
      <c r="Y904" s="127"/>
    </row>
    <row r="905" spans="2:25" ht="15.75" customHeight="1"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127"/>
      <c r="V905" s="127"/>
      <c r="W905" s="127"/>
      <c r="X905" s="127"/>
      <c r="Y905" s="127"/>
    </row>
    <row r="906" spans="2:25" ht="15.75" customHeight="1"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127"/>
      <c r="V906" s="127"/>
      <c r="W906" s="127"/>
      <c r="X906" s="127"/>
      <c r="Y906" s="127"/>
    </row>
    <row r="907" spans="2:25" ht="15.75" customHeight="1"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127"/>
      <c r="V907" s="127"/>
      <c r="W907" s="127"/>
      <c r="X907" s="127"/>
      <c r="Y907" s="127"/>
    </row>
    <row r="908" spans="2:25" ht="15.75" customHeight="1"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127"/>
      <c r="V908" s="127"/>
      <c r="W908" s="127"/>
      <c r="X908" s="127"/>
      <c r="Y908" s="127"/>
    </row>
    <row r="909" spans="2:25" ht="15.75" customHeight="1"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127"/>
      <c r="V909" s="127"/>
      <c r="W909" s="127"/>
      <c r="X909" s="127"/>
      <c r="Y909" s="127"/>
    </row>
    <row r="910" spans="2:25" ht="15.75" customHeight="1"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127"/>
      <c r="V910" s="127"/>
      <c r="W910" s="127"/>
      <c r="X910" s="127"/>
      <c r="Y910" s="127"/>
    </row>
    <row r="911" spans="2:25" ht="15.75" customHeight="1"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127"/>
      <c r="V911" s="127"/>
      <c r="W911" s="127"/>
      <c r="X911" s="127"/>
      <c r="Y911" s="127"/>
    </row>
    <row r="912" spans="2:25" ht="15.75" customHeight="1"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127"/>
      <c r="V912" s="127"/>
      <c r="W912" s="127"/>
      <c r="X912" s="127"/>
      <c r="Y912" s="127"/>
    </row>
    <row r="913" spans="2:25" ht="15.75" customHeight="1"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127"/>
      <c r="V913" s="127"/>
      <c r="W913" s="127"/>
      <c r="X913" s="127"/>
      <c r="Y913" s="127"/>
    </row>
    <row r="914" spans="2:25" ht="15.75" customHeight="1"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127"/>
      <c r="V914" s="127"/>
      <c r="W914" s="127"/>
      <c r="X914" s="127"/>
      <c r="Y914" s="127"/>
    </row>
    <row r="915" spans="2:25" ht="15.75" customHeight="1"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127"/>
      <c r="V915" s="127"/>
      <c r="W915" s="127"/>
      <c r="X915" s="127"/>
      <c r="Y915" s="127"/>
    </row>
    <row r="916" spans="2:25" ht="15.75" customHeight="1"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127"/>
      <c r="V916" s="127"/>
      <c r="W916" s="127"/>
      <c r="X916" s="127"/>
      <c r="Y916" s="127"/>
    </row>
    <row r="917" spans="2:25" ht="15.75" customHeight="1"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127"/>
      <c r="V917" s="127"/>
      <c r="W917" s="127"/>
      <c r="X917" s="127"/>
      <c r="Y917" s="127"/>
    </row>
    <row r="918" spans="2:25" ht="15.75" customHeight="1"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127"/>
      <c r="V918" s="127"/>
      <c r="W918" s="127"/>
      <c r="X918" s="127"/>
      <c r="Y918" s="127"/>
    </row>
    <row r="919" spans="2:25" ht="15.75" customHeight="1"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127"/>
      <c r="V919" s="127"/>
      <c r="W919" s="127"/>
      <c r="X919" s="127"/>
      <c r="Y919" s="127"/>
    </row>
    <row r="920" spans="2:25" ht="15.75" customHeight="1"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127"/>
      <c r="V920" s="127"/>
      <c r="W920" s="127"/>
      <c r="X920" s="127"/>
      <c r="Y920" s="127"/>
    </row>
    <row r="921" spans="2:25" ht="15.75" customHeight="1"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127"/>
      <c r="V921" s="127"/>
      <c r="W921" s="127"/>
      <c r="X921" s="127"/>
      <c r="Y921" s="127"/>
    </row>
    <row r="922" spans="2:25" ht="15.75" customHeight="1"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127"/>
      <c r="V922" s="127"/>
      <c r="W922" s="127"/>
      <c r="X922" s="127"/>
      <c r="Y922" s="127"/>
    </row>
    <row r="923" spans="2:25" ht="15.75" customHeight="1"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127"/>
      <c r="V923" s="127"/>
      <c r="W923" s="127"/>
      <c r="X923" s="127"/>
      <c r="Y923" s="127"/>
    </row>
    <row r="924" spans="2:25" ht="15.75" customHeight="1"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127"/>
      <c r="V924" s="127"/>
      <c r="W924" s="127"/>
      <c r="X924" s="127"/>
      <c r="Y924" s="127"/>
    </row>
    <row r="925" spans="2:25" ht="15.75" customHeight="1"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127"/>
      <c r="V925" s="127"/>
      <c r="W925" s="127"/>
      <c r="X925" s="127"/>
      <c r="Y925" s="127"/>
    </row>
    <row r="926" spans="2:25" ht="15.75" customHeight="1"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127"/>
      <c r="V926" s="127"/>
      <c r="W926" s="127"/>
      <c r="X926" s="127"/>
      <c r="Y926" s="127"/>
    </row>
    <row r="927" spans="2:25" ht="15.75" customHeight="1"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127"/>
      <c r="V927" s="127"/>
      <c r="W927" s="127"/>
      <c r="X927" s="127"/>
      <c r="Y927" s="127"/>
    </row>
    <row r="928" spans="2:25" ht="15.75" customHeight="1"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127"/>
      <c r="V928" s="127"/>
      <c r="W928" s="127"/>
      <c r="X928" s="127"/>
      <c r="Y928" s="127"/>
    </row>
    <row r="929" spans="2:25" ht="15.75" customHeight="1"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127"/>
      <c r="V929" s="127"/>
      <c r="W929" s="127"/>
      <c r="X929" s="127"/>
      <c r="Y929" s="127"/>
    </row>
    <row r="930" spans="2:25" ht="15.75" customHeight="1"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127"/>
      <c r="V930" s="127"/>
      <c r="W930" s="127"/>
      <c r="X930" s="127"/>
      <c r="Y930" s="127"/>
    </row>
    <row r="931" spans="2:25" ht="15.75" customHeight="1"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127"/>
      <c r="V931" s="127"/>
      <c r="W931" s="127"/>
      <c r="X931" s="127"/>
      <c r="Y931" s="127"/>
    </row>
    <row r="932" spans="2:25" ht="15.75" customHeight="1"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127"/>
      <c r="V932" s="127"/>
      <c r="W932" s="127"/>
      <c r="X932" s="127"/>
      <c r="Y932" s="127"/>
    </row>
    <row r="933" spans="2:25" ht="15.75" customHeight="1"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127"/>
      <c r="V933" s="127"/>
      <c r="W933" s="127"/>
      <c r="X933" s="127"/>
      <c r="Y933" s="127"/>
    </row>
    <row r="934" spans="2:25" ht="15.75" customHeight="1"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127"/>
      <c r="V934" s="127"/>
      <c r="W934" s="127"/>
      <c r="X934" s="127"/>
      <c r="Y934" s="127"/>
    </row>
    <row r="935" spans="2:25" ht="15.75" customHeight="1"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127"/>
      <c r="V935" s="127"/>
      <c r="W935" s="127"/>
      <c r="X935" s="127"/>
      <c r="Y935" s="127"/>
    </row>
    <row r="936" spans="2:25" ht="15.75" customHeight="1"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127"/>
      <c r="V936" s="127"/>
      <c r="W936" s="127"/>
      <c r="X936" s="127"/>
      <c r="Y936" s="127"/>
    </row>
    <row r="937" spans="2:25" ht="15.75" customHeight="1"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127"/>
      <c r="V937" s="127"/>
      <c r="W937" s="127"/>
      <c r="X937" s="127"/>
      <c r="Y937" s="127"/>
    </row>
    <row r="938" spans="2:25" ht="15.75" customHeight="1"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127"/>
      <c r="V938" s="127"/>
      <c r="W938" s="127"/>
      <c r="X938" s="127"/>
      <c r="Y938" s="127"/>
    </row>
    <row r="939" spans="2:25" ht="15.75" customHeight="1"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127"/>
      <c r="V939" s="127"/>
      <c r="W939" s="127"/>
      <c r="X939" s="127"/>
      <c r="Y939" s="127"/>
    </row>
    <row r="940" spans="2:25" ht="15.75" customHeight="1"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127"/>
      <c r="V940" s="127"/>
      <c r="W940" s="127"/>
      <c r="X940" s="127"/>
      <c r="Y940" s="127"/>
    </row>
    <row r="941" spans="2:25" ht="15.75" customHeight="1"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127"/>
      <c r="V941" s="127"/>
      <c r="W941" s="127"/>
      <c r="X941" s="127"/>
      <c r="Y941" s="127"/>
    </row>
    <row r="942" spans="2:25" ht="15.75" customHeight="1"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127"/>
      <c r="V942" s="127"/>
      <c r="W942" s="127"/>
      <c r="X942" s="127"/>
      <c r="Y942" s="127"/>
    </row>
    <row r="943" spans="2:25" ht="15.75" customHeight="1"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127"/>
      <c r="V943" s="127"/>
      <c r="W943" s="127"/>
      <c r="X943" s="127"/>
      <c r="Y943" s="127"/>
    </row>
    <row r="944" spans="2:25" ht="15.75" customHeight="1"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127"/>
      <c r="V944" s="127"/>
      <c r="W944" s="127"/>
      <c r="X944" s="127"/>
      <c r="Y944" s="127"/>
    </row>
    <row r="945" spans="2:25" ht="15.75" customHeight="1"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127"/>
      <c r="V945" s="127"/>
      <c r="W945" s="127"/>
      <c r="X945" s="127"/>
      <c r="Y945" s="127"/>
    </row>
    <row r="946" spans="2:25" ht="15.75" customHeight="1"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127"/>
      <c r="V946" s="127"/>
      <c r="W946" s="127"/>
      <c r="X946" s="127"/>
      <c r="Y946" s="127"/>
    </row>
    <row r="947" spans="2:25" ht="15.75" customHeight="1"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127"/>
      <c r="V947" s="127"/>
      <c r="W947" s="127"/>
      <c r="X947" s="127"/>
      <c r="Y947" s="127"/>
    </row>
    <row r="948" spans="2:25" ht="15.75" customHeight="1"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127"/>
      <c r="V948" s="127"/>
      <c r="W948" s="127"/>
      <c r="X948" s="127"/>
      <c r="Y948" s="127"/>
    </row>
    <row r="949" spans="2:25" ht="15.75" customHeight="1"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127"/>
      <c r="V949" s="127"/>
      <c r="W949" s="127"/>
      <c r="X949" s="127"/>
      <c r="Y949" s="127"/>
    </row>
    <row r="950" spans="2:25" ht="15.75" customHeight="1"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127"/>
      <c r="V950" s="127"/>
      <c r="W950" s="127"/>
      <c r="X950" s="127"/>
      <c r="Y950" s="127"/>
    </row>
    <row r="951" spans="2:25" ht="15.75" customHeight="1"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127"/>
      <c r="V951" s="127"/>
      <c r="W951" s="127"/>
      <c r="X951" s="127"/>
      <c r="Y951" s="127"/>
    </row>
    <row r="952" spans="2:25" ht="15.75" customHeight="1"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127"/>
      <c r="V952" s="127"/>
      <c r="W952" s="127"/>
      <c r="X952" s="127"/>
      <c r="Y952" s="127"/>
    </row>
    <row r="953" spans="2:25" ht="15.75" customHeight="1"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127"/>
      <c r="V953" s="127"/>
      <c r="W953" s="127"/>
      <c r="X953" s="127"/>
      <c r="Y953" s="127"/>
    </row>
    <row r="954" spans="2:25" ht="15.75" customHeight="1"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127"/>
      <c r="V954" s="127"/>
      <c r="W954" s="127"/>
      <c r="X954" s="127"/>
      <c r="Y954" s="127"/>
    </row>
    <row r="955" spans="2:25" ht="15.75" customHeight="1"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127"/>
      <c r="V955" s="127"/>
      <c r="W955" s="127"/>
      <c r="X955" s="127"/>
      <c r="Y955" s="127"/>
    </row>
    <row r="956" spans="2:25" ht="15.75" customHeight="1"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127"/>
      <c r="V956" s="127"/>
      <c r="W956" s="127"/>
      <c r="X956" s="127"/>
      <c r="Y956" s="127"/>
    </row>
    <row r="957" spans="2:25" ht="15.75" customHeight="1"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127"/>
      <c r="V957" s="127"/>
      <c r="W957" s="127"/>
      <c r="X957" s="127"/>
      <c r="Y957" s="127"/>
    </row>
    <row r="958" spans="2:25" ht="15.75" customHeight="1"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127"/>
      <c r="V958" s="127"/>
      <c r="W958" s="127"/>
      <c r="X958" s="127"/>
      <c r="Y958" s="127"/>
    </row>
    <row r="959" spans="2:25" ht="15.75" customHeight="1"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127"/>
      <c r="V959" s="127"/>
      <c r="W959" s="127"/>
      <c r="X959" s="127"/>
      <c r="Y959" s="127"/>
    </row>
    <row r="960" spans="2:25" ht="15.75" customHeight="1"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127"/>
      <c r="V960" s="127"/>
      <c r="W960" s="127"/>
      <c r="X960" s="127"/>
      <c r="Y960" s="127"/>
    </row>
    <row r="961" spans="2:25" ht="15.75" customHeight="1"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127"/>
      <c r="V961" s="127"/>
      <c r="W961" s="127"/>
      <c r="X961" s="127"/>
      <c r="Y961" s="127"/>
    </row>
    <row r="962" spans="2:25" ht="15.75" customHeight="1"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127"/>
      <c r="V962" s="127"/>
      <c r="W962" s="127"/>
      <c r="X962" s="127"/>
      <c r="Y962" s="127"/>
    </row>
    <row r="963" spans="2:25" ht="15.75" customHeight="1"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127"/>
      <c r="V963" s="127"/>
      <c r="W963" s="127"/>
      <c r="X963" s="127"/>
      <c r="Y963" s="127"/>
    </row>
    <row r="964" spans="2:25" ht="15.75" customHeight="1"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127"/>
      <c r="V964" s="127"/>
      <c r="W964" s="127"/>
      <c r="X964" s="127"/>
      <c r="Y964" s="127"/>
    </row>
    <row r="965" spans="2:25" ht="15.75" customHeight="1"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127"/>
      <c r="V965" s="127"/>
      <c r="W965" s="127"/>
      <c r="X965" s="127"/>
      <c r="Y965" s="127"/>
    </row>
    <row r="966" spans="2:25" ht="15.75" customHeight="1"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127"/>
      <c r="V966" s="127"/>
      <c r="W966" s="127"/>
      <c r="X966" s="127"/>
      <c r="Y966" s="127"/>
    </row>
    <row r="967" spans="2:25" ht="15.75" customHeight="1"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127"/>
      <c r="V967" s="127"/>
      <c r="W967" s="127"/>
      <c r="X967" s="127"/>
      <c r="Y967" s="127"/>
    </row>
    <row r="968" spans="2:25" ht="15.75" customHeight="1"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127"/>
      <c r="V968" s="127"/>
      <c r="W968" s="127"/>
      <c r="X968" s="127"/>
      <c r="Y968" s="127"/>
    </row>
    <row r="969" spans="2:25" ht="15.75" customHeight="1"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127"/>
      <c r="V969" s="127"/>
      <c r="W969" s="127"/>
      <c r="X969" s="127"/>
      <c r="Y969" s="127"/>
    </row>
    <row r="970" spans="2:25" ht="15.75" customHeight="1"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127"/>
      <c r="V970" s="127"/>
      <c r="W970" s="127"/>
      <c r="X970" s="127"/>
      <c r="Y970" s="127"/>
    </row>
    <row r="971" spans="2:25" ht="15.75" customHeight="1"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127"/>
      <c r="V971" s="127"/>
      <c r="W971" s="127"/>
      <c r="X971" s="127"/>
      <c r="Y971" s="127"/>
    </row>
    <row r="972" spans="2:25" ht="15.75" customHeight="1"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127"/>
      <c r="V972" s="127"/>
      <c r="W972" s="127"/>
      <c r="X972" s="127"/>
      <c r="Y972" s="127"/>
    </row>
    <row r="973" spans="2:25" ht="15.75" customHeight="1"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127"/>
      <c r="V973" s="127"/>
      <c r="W973" s="127"/>
      <c r="X973" s="127"/>
      <c r="Y973" s="127"/>
    </row>
    <row r="974" spans="2:25" ht="15.75" customHeight="1"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127"/>
      <c r="V974" s="127"/>
      <c r="W974" s="127"/>
      <c r="X974" s="127"/>
      <c r="Y974" s="127"/>
    </row>
    <row r="975" spans="2:25" ht="15.75" customHeight="1"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127"/>
      <c r="V975" s="127"/>
      <c r="W975" s="127"/>
      <c r="X975" s="127"/>
      <c r="Y975" s="127"/>
    </row>
    <row r="976" spans="2:25" ht="15.75" customHeight="1"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127"/>
      <c r="V976" s="127"/>
      <c r="W976" s="127"/>
      <c r="X976" s="127"/>
      <c r="Y976" s="127"/>
    </row>
    <row r="977" spans="2:25" ht="15.75" customHeight="1"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127"/>
      <c r="V977" s="127"/>
      <c r="W977" s="127"/>
      <c r="X977" s="127"/>
      <c r="Y977" s="127"/>
    </row>
    <row r="978" spans="2:25" ht="15.75" customHeight="1"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127"/>
      <c r="V978" s="127"/>
      <c r="W978" s="127"/>
      <c r="X978" s="127"/>
      <c r="Y978" s="127"/>
    </row>
    <row r="979" spans="2:25" ht="15.75" customHeight="1"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127"/>
      <c r="V979" s="127"/>
      <c r="W979" s="127"/>
      <c r="X979" s="127"/>
      <c r="Y979" s="127"/>
    </row>
    <row r="980" spans="2:25" ht="15.75" customHeight="1"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127"/>
      <c r="V980" s="127"/>
      <c r="W980" s="127"/>
      <c r="X980" s="127"/>
      <c r="Y980" s="127"/>
    </row>
    <row r="981" spans="2:25" ht="15.75" customHeight="1">
      <c r="B981" s="67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127"/>
      <c r="V981" s="127"/>
      <c r="W981" s="127"/>
      <c r="X981" s="127"/>
      <c r="Y981" s="127"/>
    </row>
    <row r="982" spans="2:25" ht="15.75" customHeight="1">
      <c r="B982" s="67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127"/>
      <c r="V982" s="127"/>
      <c r="W982" s="127"/>
      <c r="X982" s="127"/>
      <c r="Y982" s="127"/>
    </row>
    <row r="983" spans="2:25" ht="15.75" customHeight="1"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127"/>
      <c r="V983" s="127"/>
      <c r="W983" s="127"/>
      <c r="X983" s="127"/>
      <c r="Y983" s="127"/>
    </row>
    <row r="984" spans="2:25" ht="15.75" customHeight="1">
      <c r="B984" s="67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127"/>
      <c r="V984" s="127"/>
      <c r="W984" s="127"/>
      <c r="X984" s="127"/>
      <c r="Y984" s="127"/>
    </row>
    <row r="985" spans="2:25" ht="15.75" customHeight="1"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127"/>
      <c r="V985" s="127"/>
      <c r="W985" s="127"/>
      <c r="X985" s="127"/>
      <c r="Y985" s="127"/>
    </row>
    <row r="986" spans="2:25" ht="15.75" customHeight="1"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127"/>
      <c r="V986" s="127"/>
      <c r="W986" s="127"/>
      <c r="X986" s="127"/>
      <c r="Y986" s="127"/>
    </row>
    <row r="987" spans="2:25" ht="15.75" customHeight="1">
      <c r="B987" s="67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127"/>
      <c r="V987" s="127"/>
      <c r="W987" s="127"/>
      <c r="X987" s="127"/>
      <c r="Y987" s="127"/>
    </row>
    <row r="988" spans="2:25" ht="15.75" customHeight="1"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127"/>
      <c r="V988" s="127"/>
      <c r="W988" s="127"/>
      <c r="X988" s="127"/>
      <c r="Y988" s="127"/>
    </row>
    <row r="989" spans="2:25" ht="15.75" customHeight="1"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127"/>
      <c r="V989" s="127"/>
      <c r="W989" s="127"/>
      <c r="X989" s="127"/>
      <c r="Y989" s="127"/>
    </row>
    <row r="990" spans="2:25" ht="15.75" customHeight="1">
      <c r="B990" s="67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127"/>
      <c r="V990" s="127"/>
      <c r="W990" s="127"/>
      <c r="X990" s="127"/>
      <c r="Y990" s="127"/>
    </row>
    <row r="991" spans="2:25" ht="15.75" customHeight="1"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127"/>
      <c r="V991" s="127"/>
      <c r="W991" s="127"/>
      <c r="X991" s="127"/>
      <c r="Y991" s="127"/>
    </row>
    <row r="992" spans="2:25" ht="15.75" customHeight="1"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127"/>
      <c r="V992" s="127"/>
      <c r="W992" s="127"/>
      <c r="X992" s="127"/>
      <c r="Y992" s="127"/>
    </row>
    <row r="993" spans="2:25" ht="15.75" customHeight="1">
      <c r="B993" s="67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127"/>
      <c r="V993" s="127"/>
      <c r="W993" s="127"/>
      <c r="X993" s="127"/>
      <c r="Y993" s="127"/>
    </row>
    <row r="994" spans="2:25" ht="15.75" customHeight="1"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127"/>
      <c r="V994" s="127"/>
      <c r="W994" s="127"/>
      <c r="X994" s="127"/>
      <c r="Y994" s="127"/>
    </row>
    <row r="995" spans="2:25" ht="15.75" customHeight="1">
      <c r="B995" s="67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127"/>
      <c r="V995" s="127"/>
      <c r="W995" s="127"/>
      <c r="X995" s="127"/>
      <c r="Y995" s="127"/>
    </row>
    <row r="996" spans="2:25" ht="15.75" customHeight="1">
      <c r="B996" s="67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127"/>
      <c r="V996" s="127"/>
      <c r="W996" s="127"/>
      <c r="X996" s="127"/>
      <c r="Y996" s="127"/>
    </row>
    <row r="997" spans="2:25" ht="15.75" customHeight="1">
      <c r="B997" s="67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127"/>
      <c r="V997" s="127"/>
      <c r="W997" s="127"/>
      <c r="X997" s="127"/>
      <c r="Y997" s="127"/>
    </row>
    <row r="998" spans="2:25" ht="15.75" customHeight="1">
      <c r="B998" s="67"/>
      <c r="C998" s="67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127"/>
      <c r="V998" s="127"/>
      <c r="W998" s="127"/>
      <c r="X998" s="127"/>
      <c r="Y998" s="127"/>
    </row>
    <row r="999" spans="2:25" ht="15.75" customHeight="1">
      <c r="B999" s="67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127"/>
      <c r="V999" s="127"/>
      <c r="W999" s="127"/>
      <c r="X999" s="127"/>
      <c r="Y999" s="127"/>
    </row>
    <row r="1000" spans="2:25" ht="15.75" customHeight="1"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127"/>
      <c r="V1000" s="127"/>
      <c r="W1000" s="127"/>
      <c r="X1000" s="127"/>
      <c r="Y1000" s="127"/>
    </row>
    <row r="1001" spans="2:25" ht="15.75" customHeight="1">
      <c r="B1001" s="67"/>
      <c r="C1001" s="67"/>
      <c r="D1001" s="67"/>
      <c r="E1001" s="67"/>
      <c r="F1001" s="67"/>
      <c r="G1001" s="67"/>
      <c r="H1001" s="67"/>
      <c r="I1001" s="67"/>
      <c r="J1001" s="6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127"/>
      <c r="V1001" s="127"/>
      <c r="W1001" s="127"/>
      <c r="X1001" s="127"/>
      <c r="Y1001" s="127"/>
    </row>
    <row r="1002" spans="2:25" ht="15.75" customHeight="1">
      <c r="B1002" s="67"/>
      <c r="C1002" s="67"/>
      <c r="D1002" s="67"/>
      <c r="E1002" s="67"/>
      <c r="F1002" s="67"/>
      <c r="G1002" s="67"/>
      <c r="H1002" s="67"/>
      <c r="I1002" s="67"/>
      <c r="J1002" s="6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127"/>
      <c r="V1002" s="127"/>
      <c r="W1002" s="127"/>
      <c r="X1002" s="127"/>
      <c r="Y1002" s="127"/>
    </row>
    <row r="1003" spans="2:25" ht="15.75" customHeight="1">
      <c r="B1003" s="67"/>
      <c r="C1003" s="67"/>
      <c r="D1003" s="67"/>
      <c r="E1003" s="67"/>
      <c r="F1003" s="67"/>
      <c r="G1003" s="67"/>
      <c r="H1003" s="67"/>
      <c r="I1003" s="67"/>
      <c r="J1003" s="6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127"/>
      <c r="V1003" s="127"/>
      <c r="W1003" s="127"/>
      <c r="X1003" s="127"/>
      <c r="Y1003" s="127"/>
    </row>
    <row r="1004" spans="2:25" ht="15.75" customHeight="1">
      <c r="B1004" s="67"/>
      <c r="C1004" s="67"/>
      <c r="D1004" s="67"/>
      <c r="E1004" s="67"/>
      <c r="F1004" s="67"/>
      <c r="G1004" s="67"/>
      <c r="H1004" s="67"/>
      <c r="I1004" s="67"/>
      <c r="J1004" s="6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127"/>
      <c r="V1004" s="127"/>
      <c r="W1004" s="127"/>
      <c r="X1004" s="127"/>
      <c r="Y1004" s="127"/>
    </row>
    <row r="1005" spans="2:25" ht="15.75" customHeight="1">
      <c r="B1005" s="67"/>
      <c r="C1005" s="67"/>
      <c r="D1005" s="67"/>
      <c r="E1005" s="67"/>
      <c r="F1005" s="67"/>
      <c r="G1005" s="67"/>
      <c r="H1005" s="67"/>
      <c r="I1005" s="67"/>
      <c r="J1005" s="6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127"/>
      <c r="V1005" s="127"/>
      <c r="W1005" s="127"/>
      <c r="X1005" s="127"/>
      <c r="Y1005" s="127"/>
    </row>
    <row r="1006" spans="2:25" ht="15.75" customHeight="1">
      <c r="B1006" s="67"/>
      <c r="C1006" s="67"/>
      <c r="D1006" s="67"/>
      <c r="E1006" s="67"/>
      <c r="F1006" s="67"/>
      <c r="G1006" s="67"/>
      <c r="H1006" s="67"/>
      <c r="I1006" s="67"/>
      <c r="J1006" s="6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127"/>
      <c r="V1006" s="127"/>
      <c r="W1006" s="127"/>
      <c r="X1006" s="127"/>
      <c r="Y1006" s="127"/>
    </row>
    <row r="1007" spans="2:25" ht="15.75" customHeight="1">
      <c r="B1007" s="67"/>
      <c r="C1007" s="67"/>
      <c r="D1007" s="67"/>
      <c r="E1007" s="67"/>
      <c r="F1007" s="67"/>
      <c r="G1007" s="67"/>
      <c r="H1007" s="67"/>
      <c r="I1007" s="67"/>
      <c r="J1007" s="6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127"/>
      <c r="V1007" s="127"/>
      <c r="W1007" s="127"/>
      <c r="X1007" s="127"/>
      <c r="Y1007" s="127"/>
    </row>
    <row r="1008" spans="2:25" ht="15.75" customHeight="1">
      <c r="B1008" s="67"/>
      <c r="C1008" s="67"/>
      <c r="D1008" s="67"/>
      <c r="E1008" s="67"/>
      <c r="F1008" s="67"/>
      <c r="G1008" s="67"/>
      <c r="H1008" s="67"/>
      <c r="I1008" s="67"/>
      <c r="J1008" s="6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127"/>
      <c r="V1008" s="127"/>
      <c r="W1008" s="127"/>
      <c r="X1008" s="127"/>
      <c r="Y1008" s="127"/>
    </row>
    <row r="1009" spans="2:25" ht="15.75" customHeight="1">
      <c r="B1009" s="67"/>
      <c r="C1009" s="67"/>
      <c r="D1009" s="67"/>
      <c r="E1009" s="67"/>
      <c r="F1009" s="67"/>
      <c r="G1009" s="67"/>
      <c r="H1009" s="67"/>
      <c r="I1009" s="67"/>
      <c r="J1009" s="6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127"/>
      <c r="V1009" s="127"/>
      <c r="W1009" s="127"/>
      <c r="X1009" s="127"/>
      <c r="Y1009" s="127"/>
    </row>
    <row r="1010" spans="2:25" ht="15.75" customHeight="1">
      <c r="B1010" s="67"/>
      <c r="C1010" s="67"/>
      <c r="D1010" s="67"/>
      <c r="E1010" s="67"/>
      <c r="F1010" s="67"/>
      <c r="G1010" s="67"/>
      <c r="H1010" s="67"/>
      <c r="I1010" s="67"/>
      <c r="J1010" s="6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127"/>
      <c r="V1010" s="127"/>
      <c r="W1010" s="127"/>
      <c r="X1010" s="127"/>
      <c r="Y1010" s="127"/>
    </row>
    <row r="1011" spans="2:25" ht="15.75" customHeight="1">
      <c r="B1011" s="67"/>
      <c r="C1011" s="67"/>
      <c r="D1011" s="67"/>
      <c r="E1011" s="67"/>
      <c r="F1011" s="67"/>
      <c r="G1011" s="67"/>
      <c r="H1011" s="67"/>
      <c r="I1011" s="67"/>
      <c r="J1011" s="6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127"/>
      <c r="V1011" s="127"/>
      <c r="W1011" s="127"/>
      <c r="X1011" s="127"/>
      <c r="Y1011" s="127"/>
    </row>
    <row r="1012" spans="2:25" ht="15.75" customHeight="1">
      <c r="B1012" s="67"/>
      <c r="C1012" s="67"/>
      <c r="D1012" s="67"/>
      <c r="E1012" s="67"/>
      <c r="F1012" s="67"/>
      <c r="G1012" s="67"/>
      <c r="H1012" s="67"/>
      <c r="I1012" s="67"/>
      <c r="J1012" s="6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127"/>
      <c r="V1012" s="127"/>
      <c r="W1012" s="127"/>
      <c r="X1012" s="127"/>
      <c r="Y1012" s="127"/>
    </row>
    <row r="1013" spans="2:25" ht="15.75" customHeight="1">
      <c r="B1013" s="67"/>
      <c r="C1013" s="67"/>
      <c r="D1013" s="67"/>
      <c r="E1013" s="67"/>
      <c r="F1013" s="67"/>
      <c r="G1013" s="67"/>
      <c r="H1013" s="67"/>
      <c r="I1013" s="67"/>
      <c r="J1013" s="6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127"/>
      <c r="V1013" s="127"/>
      <c r="W1013" s="127"/>
      <c r="X1013" s="127"/>
      <c r="Y1013" s="127"/>
    </row>
    <row r="1014" spans="2:25" ht="15.75" customHeight="1">
      <c r="B1014" s="67"/>
      <c r="C1014" s="67"/>
      <c r="D1014" s="67"/>
      <c r="E1014" s="67"/>
      <c r="F1014" s="67"/>
      <c r="G1014" s="67"/>
      <c r="H1014" s="67"/>
      <c r="I1014" s="67"/>
      <c r="J1014" s="6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127"/>
      <c r="V1014" s="127"/>
      <c r="W1014" s="127"/>
      <c r="X1014" s="127"/>
      <c r="Y1014" s="127"/>
    </row>
    <row r="1015" spans="2:25" ht="15.75" customHeight="1">
      <c r="B1015" s="67"/>
      <c r="C1015" s="67"/>
      <c r="D1015" s="67"/>
      <c r="E1015" s="67"/>
      <c r="F1015" s="67"/>
      <c r="G1015" s="67"/>
      <c r="H1015" s="67"/>
      <c r="I1015" s="67"/>
      <c r="J1015" s="6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127"/>
      <c r="V1015" s="127"/>
      <c r="W1015" s="127"/>
      <c r="X1015" s="127"/>
      <c r="Y1015" s="127"/>
    </row>
    <row r="1016" spans="2:25" ht="15.75" customHeight="1">
      <c r="B1016" s="67"/>
      <c r="C1016" s="67"/>
      <c r="D1016" s="67"/>
      <c r="E1016" s="67"/>
      <c r="F1016" s="67"/>
      <c r="G1016" s="67"/>
      <c r="H1016" s="67"/>
      <c r="I1016" s="67"/>
      <c r="J1016" s="6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127"/>
      <c r="V1016" s="127"/>
      <c r="W1016" s="127"/>
      <c r="X1016" s="127"/>
      <c r="Y1016" s="127"/>
    </row>
    <row r="1017" spans="2:25" ht="15.75" customHeight="1">
      <c r="B1017" s="67"/>
      <c r="C1017" s="67"/>
      <c r="D1017" s="67"/>
      <c r="E1017" s="67"/>
      <c r="F1017" s="67"/>
      <c r="G1017" s="67"/>
      <c r="H1017" s="67"/>
      <c r="I1017" s="67"/>
      <c r="J1017" s="6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127"/>
      <c r="V1017" s="127"/>
      <c r="W1017" s="127"/>
      <c r="X1017" s="127"/>
      <c r="Y1017" s="127"/>
    </row>
    <row r="1018" spans="2:25" ht="15.75" customHeight="1">
      <c r="B1018" s="67"/>
      <c r="C1018" s="67"/>
      <c r="H1018" s="67"/>
      <c r="I1018" s="67"/>
      <c r="J1018" s="6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127"/>
      <c r="V1018" s="127"/>
      <c r="W1018" s="127"/>
      <c r="X1018" s="127"/>
      <c r="Y1018" s="127"/>
    </row>
    <row r="1019" spans="2:25" ht="15.75" customHeight="1">
      <c r="B1019" s="67"/>
      <c r="C1019" s="67"/>
      <c r="H1019" s="67"/>
      <c r="I1019" s="67"/>
      <c r="J1019" s="6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127"/>
      <c r="V1019" s="127"/>
      <c r="W1019" s="127"/>
      <c r="X1019" s="127"/>
      <c r="Y1019" s="127"/>
    </row>
  </sheetData>
  <sortState ref="B69:J82">
    <sortCondition ref="B69"/>
  </sortState>
  <mergeCells count="18">
    <mergeCell ref="B64:H64"/>
    <mergeCell ref="B85:E85"/>
    <mergeCell ref="B67:I67"/>
    <mergeCell ref="D87:E87"/>
    <mergeCell ref="B87:C87"/>
    <mergeCell ref="D86:E86"/>
    <mergeCell ref="B86:C86"/>
    <mergeCell ref="B39:E39"/>
    <mergeCell ref="E3:F3"/>
    <mergeCell ref="B2:G2"/>
    <mergeCell ref="C3:D3"/>
    <mergeCell ref="F39:J39"/>
    <mergeCell ref="B38:T38"/>
    <mergeCell ref="K39:L39"/>
    <mergeCell ref="M39:N39"/>
    <mergeCell ref="O39:P39"/>
    <mergeCell ref="Q39:R39"/>
    <mergeCell ref="S39:T3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992"/>
  <sheetViews>
    <sheetView zoomScale="85" zoomScaleNormal="85" zoomScalePageLayoutView="85" workbookViewId="0">
      <selection activeCell="C5" sqref="C5"/>
    </sheetView>
  </sheetViews>
  <sheetFormatPr defaultColWidth="14.42578125" defaultRowHeight="15.75" customHeight="1"/>
  <cols>
    <col min="1" max="1" width="10.7109375" style="72" customWidth="1"/>
    <col min="2" max="4" width="30.7109375" style="72" customWidth="1"/>
    <col min="5" max="5" width="16.140625" style="72" customWidth="1"/>
    <col min="6" max="11" width="8.7109375" style="57" customWidth="1"/>
    <col min="12" max="32" width="14.42578125" style="57"/>
    <col min="33" max="16384" width="14.42578125" style="72"/>
  </cols>
  <sheetData>
    <row r="1" spans="1:5" s="263" customFormat="1" ht="81" customHeight="1" thickBot="1">
      <c r="A1" s="70"/>
      <c r="B1" s="70"/>
      <c r="C1" s="284"/>
      <c r="D1" s="284"/>
      <c r="E1" s="70"/>
    </row>
    <row r="2" spans="1:5" s="263" customFormat="1" ht="30" customHeight="1" thickTop="1" thickBot="1">
      <c r="A2" s="70"/>
      <c r="B2" s="830" t="s">
        <v>273</v>
      </c>
      <c r="C2" s="738"/>
      <c r="D2" s="739"/>
    </row>
    <row r="3" spans="1:5" ht="30" customHeight="1" thickTop="1">
      <c r="A3" s="59"/>
      <c r="B3" s="851" t="s">
        <v>244</v>
      </c>
      <c r="C3" s="836"/>
      <c r="D3" s="839"/>
      <c r="E3" s="285"/>
    </row>
    <row r="4" spans="1:5" ht="30" customHeight="1">
      <c r="A4" s="59"/>
      <c r="B4" s="429" t="s">
        <v>279</v>
      </c>
      <c r="C4" s="429" t="s">
        <v>280</v>
      </c>
      <c r="D4" s="429" t="s">
        <v>281</v>
      </c>
      <c r="E4" s="57"/>
    </row>
    <row r="5" spans="1:5" ht="15" customHeight="1">
      <c r="A5" s="59"/>
      <c r="B5" s="306">
        <v>2017</v>
      </c>
      <c r="C5" s="326">
        <v>1159453.3200000003</v>
      </c>
      <c r="D5" s="323">
        <f>C5/12</f>
        <v>96621.11000000003</v>
      </c>
      <c r="E5" s="57"/>
    </row>
    <row r="6" spans="1:5" ht="15" customHeight="1">
      <c r="A6" s="59"/>
      <c r="B6" s="307">
        <v>2016</v>
      </c>
      <c r="C6" s="327">
        <v>1326895.76</v>
      </c>
      <c r="D6" s="324">
        <f>C6/12</f>
        <v>110574.64666666667</v>
      </c>
      <c r="E6" s="57"/>
    </row>
    <row r="7" spans="1:5" ht="15" customHeight="1">
      <c r="A7" s="59"/>
      <c r="B7" s="306">
        <v>2015</v>
      </c>
      <c r="C7" s="326">
        <v>1105701.8899999999</v>
      </c>
      <c r="D7" s="323">
        <f t="shared" ref="D7:D12" si="0">C7/12</f>
        <v>92141.824166666658</v>
      </c>
      <c r="E7" s="57"/>
    </row>
    <row r="8" spans="1:5" ht="15" customHeight="1">
      <c r="A8" s="59"/>
      <c r="B8" s="307">
        <v>2014</v>
      </c>
      <c r="C8" s="327">
        <v>660981.05999999994</v>
      </c>
      <c r="D8" s="324">
        <f t="shared" si="0"/>
        <v>55081.754999999997</v>
      </c>
      <c r="E8" s="57"/>
    </row>
    <row r="9" spans="1:5" ht="15" customHeight="1">
      <c r="A9" s="59"/>
      <c r="B9" s="306">
        <v>2013</v>
      </c>
      <c r="C9" s="326">
        <v>183914.88</v>
      </c>
      <c r="D9" s="323">
        <f t="shared" si="0"/>
        <v>15326.24</v>
      </c>
      <c r="E9" s="57"/>
    </row>
    <row r="10" spans="1:5" ht="15" customHeight="1">
      <c r="A10" s="59"/>
      <c r="B10" s="307">
        <v>2012</v>
      </c>
      <c r="C10" s="327">
        <v>248761.75</v>
      </c>
      <c r="D10" s="324">
        <f t="shared" si="0"/>
        <v>20730.145833333332</v>
      </c>
      <c r="E10" s="57"/>
    </row>
    <row r="11" spans="1:5" ht="15" customHeight="1">
      <c r="A11" s="59"/>
      <c r="B11" s="306">
        <v>2011</v>
      </c>
      <c r="C11" s="326">
        <v>131316.49</v>
      </c>
      <c r="D11" s="323">
        <f t="shared" si="0"/>
        <v>10943.040833333333</v>
      </c>
      <c r="E11" s="57"/>
    </row>
    <row r="12" spans="1:5" ht="15" customHeight="1" thickBot="1">
      <c r="A12" s="59"/>
      <c r="B12" s="329">
        <v>2010</v>
      </c>
      <c r="C12" s="373">
        <v>136838.93</v>
      </c>
      <c r="D12" s="330">
        <f t="shared" si="0"/>
        <v>11403.244166666665</v>
      </c>
      <c r="E12" s="57"/>
    </row>
    <row r="13" spans="1:5" ht="30.75" customHeight="1">
      <c r="A13" s="70"/>
      <c r="B13" s="129"/>
      <c r="C13" s="129"/>
      <c r="D13" s="129"/>
      <c r="E13" s="129"/>
    </row>
    <row r="14" spans="1:5" ht="15.75" customHeight="1">
      <c r="A14" s="70"/>
      <c r="B14" s="129"/>
      <c r="C14" s="129"/>
      <c r="D14" s="129"/>
      <c r="E14" s="129"/>
    </row>
    <row r="15" spans="1:5" ht="15.75" customHeight="1">
      <c r="A15" s="70"/>
      <c r="B15" s="129"/>
      <c r="C15" s="129"/>
      <c r="D15" s="129"/>
      <c r="E15" s="129"/>
    </row>
    <row r="16" spans="1:5" ht="15.75" customHeight="1">
      <c r="A16" s="70"/>
      <c r="B16" s="129"/>
      <c r="C16" s="129"/>
      <c r="D16" s="129"/>
      <c r="E16" s="129"/>
    </row>
    <row r="17" spans="1:5" ht="15.75" customHeight="1">
      <c r="A17" s="70"/>
      <c r="B17" s="129"/>
      <c r="C17" s="129"/>
      <c r="D17" s="129"/>
      <c r="E17" s="129"/>
    </row>
    <row r="18" spans="1:5" ht="15.75" customHeight="1">
      <c r="A18" s="70"/>
      <c r="B18" s="129"/>
      <c r="C18" s="129"/>
      <c r="D18" s="129"/>
      <c r="E18" s="129"/>
    </row>
    <row r="19" spans="1:5" ht="15.75" customHeight="1">
      <c r="A19" s="70"/>
      <c r="B19" s="129"/>
      <c r="C19" s="129"/>
      <c r="D19" s="129"/>
      <c r="E19" s="129"/>
    </row>
    <row r="20" spans="1:5" ht="15.75" customHeight="1">
      <c r="A20" s="70"/>
      <c r="B20" s="129"/>
      <c r="C20" s="129"/>
      <c r="D20" s="129"/>
      <c r="E20" s="129"/>
    </row>
    <row r="21" spans="1:5" ht="15">
      <c r="A21" s="70"/>
      <c r="B21" s="129"/>
      <c r="C21" s="129"/>
      <c r="D21" s="129"/>
      <c r="E21" s="129"/>
    </row>
    <row r="22" spans="1:5" ht="15">
      <c r="A22" s="70"/>
      <c r="B22" s="129"/>
      <c r="C22" s="129"/>
      <c r="D22" s="129"/>
      <c r="E22" s="129"/>
    </row>
    <row r="23" spans="1:5" ht="15">
      <c r="A23" s="70"/>
      <c r="B23" s="129"/>
      <c r="C23" s="129"/>
      <c r="D23" s="129"/>
      <c r="E23" s="129"/>
    </row>
    <row r="24" spans="1:5" ht="15">
      <c r="A24" s="70"/>
      <c r="B24" s="129"/>
      <c r="C24" s="129"/>
      <c r="D24" s="129"/>
      <c r="E24" s="129"/>
    </row>
    <row r="25" spans="1:5" ht="15">
      <c r="A25" s="70"/>
      <c r="B25" s="70"/>
      <c r="C25" s="70"/>
      <c r="D25" s="70"/>
      <c r="E25" s="129"/>
    </row>
    <row r="26" spans="1:5" ht="15">
      <c r="A26" s="70"/>
      <c r="B26" s="70"/>
      <c r="C26" s="70"/>
      <c r="D26" s="70"/>
      <c r="E26" s="70"/>
    </row>
    <row r="27" spans="1:5" ht="15">
      <c r="A27" s="70"/>
      <c r="B27" s="70"/>
      <c r="C27" s="70"/>
      <c r="D27" s="70"/>
      <c r="E27" s="70"/>
    </row>
    <row r="28" spans="1:5" ht="15">
      <c r="A28" s="70"/>
      <c r="B28" s="70"/>
      <c r="C28" s="70"/>
      <c r="D28" s="70"/>
      <c r="E28" s="70"/>
    </row>
    <row r="29" spans="1:5" ht="15">
      <c r="A29" s="70"/>
      <c r="B29" s="70"/>
      <c r="C29" s="70"/>
      <c r="D29" s="70"/>
      <c r="E29" s="70"/>
    </row>
    <row r="30" spans="1:5" ht="15">
      <c r="A30" s="70"/>
      <c r="B30" s="70"/>
      <c r="C30" s="70"/>
      <c r="D30" s="70"/>
      <c r="E30" s="70"/>
    </row>
    <row r="31" spans="1:5" ht="15">
      <c r="A31" s="70"/>
      <c r="B31" s="70"/>
      <c r="C31" s="70"/>
      <c r="D31" s="70"/>
      <c r="E31" s="70"/>
    </row>
    <row r="32" spans="1:5" ht="15">
      <c r="A32" s="70"/>
      <c r="B32" s="70"/>
      <c r="C32" s="70"/>
      <c r="D32" s="70"/>
      <c r="E32" s="70"/>
    </row>
    <row r="33" spans="1:5" ht="15">
      <c r="A33" s="70"/>
      <c r="B33" s="70"/>
      <c r="C33" s="70"/>
      <c r="D33" s="70"/>
      <c r="E33" s="70"/>
    </row>
    <row r="34" spans="1:5" ht="15">
      <c r="A34" s="70"/>
      <c r="B34" s="70"/>
      <c r="C34" s="70"/>
      <c r="D34" s="70"/>
      <c r="E34" s="70"/>
    </row>
    <row r="35" spans="1:5" ht="15">
      <c r="A35" s="70"/>
      <c r="B35" s="70"/>
      <c r="C35" s="70"/>
      <c r="D35" s="70"/>
      <c r="E35" s="70"/>
    </row>
    <row r="36" spans="1:5" ht="15">
      <c r="A36" s="70"/>
      <c r="B36" s="70"/>
      <c r="C36" s="70"/>
      <c r="D36" s="70"/>
      <c r="E36" s="70"/>
    </row>
    <row r="37" spans="1:5" ht="15">
      <c r="A37" s="70"/>
      <c r="B37" s="70"/>
      <c r="C37" s="70"/>
      <c r="D37" s="70"/>
      <c r="E37" s="70"/>
    </row>
    <row r="38" spans="1:5" s="57" customFormat="1" ht="15">
      <c r="A38" s="70"/>
      <c r="B38" s="128"/>
      <c r="C38" s="128"/>
      <c r="D38" s="128"/>
      <c r="E38" s="70"/>
    </row>
    <row r="39" spans="1:5" s="57" customFormat="1" ht="15">
      <c r="B39" s="128"/>
      <c r="C39" s="128"/>
      <c r="D39" s="128"/>
      <c r="E39" s="128"/>
    </row>
    <row r="40" spans="1:5" s="57" customFormat="1" ht="15">
      <c r="B40" s="128"/>
      <c r="C40" s="128"/>
      <c r="D40" s="128"/>
      <c r="E40" s="128"/>
    </row>
    <row r="41" spans="1:5" s="57" customFormat="1" ht="15">
      <c r="B41" s="128"/>
      <c r="C41" s="128"/>
      <c r="D41" s="128"/>
      <c r="E41" s="128"/>
    </row>
    <row r="42" spans="1:5" s="57" customFormat="1" ht="15">
      <c r="B42" s="128"/>
      <c r="C42" s="128"/>
      <c r="D42" s="128"/>
      <c r="E42" s="128"/>
    </row>
    <row r="43" spans="1:5" s="57" customFormat="1" ht="15">
      <c r="B43" s="128"/>
      <c r="C43" s="128"/>
      <c r="D43" s="128"/>
      <c r="E43" s="128"/>
    </row>
    <row r="44" spans="1:5" s="57" customFormat="1" ht="15">
      <c r="B44" s="128"/>
      <c r="C44" s="128"/>
      <c r="D44" s="128"/>
      <c r="E44" s="128"/>
    </row>
    <row r="45" spans="1:5" s="57" customFormat="1" ht="15">
      <c r="B45" s="128"/>
      <c r="C45" s="128"/>
      <c r="D45" s="128"/>
      <c r="E45" s="128"/>
    </row>
    <row r="46" spans="1:5" s="57" customFormat="1" ht="15">
      <c r="B46" s="128"/>
      <c r="C46" s="128"/>
      <c r="D46" s="128"/>
      <c r="E46" s="128"/>
    </row>
    <row r="47" spans="1:5" s="57" customFormat="1" ht="15">
      <c r="B47" s="128"/>
      <c r="C47" s="128"/>
      <c r="D47" s="128"/>
      <c r="E47" s="128"/>
    </row>
    <row r="48" spans="1:5" s="57" customFormat="1" ht="15">
      <c r="B48" s="128"/>
      <c r="C48" s="128"/>
      <c r="D48" s="128"/>
      <c r="E48" s="128"/>
    </row>
    <row r="49" spans="2:5" s="57" customFormat="1" ht="15">
      <c r="B49" s="128"/>
      <c r="C49" s="128"/>
      <c r="D49" s="128"/>
      <c r="E49" s="128"/>
    </row>
    <row r="50" spans="2:5" s="57" customFormat="1" ht="15">
      <c r="B50" s="128"/>
      <c r="C50" s="128"/>
      <c r="D50" s="128"/>
      <c r="E50" s="128"/>
    </row>
    <row r="51" spans="2:5" s="57" customFormat="1" ht="15">
      <c r="B51" s="128"/>
      <c r="C51" s="128"/>
      <c r="D51" s="128"/>
      <c r="E51" s="128"/>
    </row>
    <row r="52" spans="2:5" s="57" customFormat="1" ht="15">
      <c r="B52" s="128"/>
      <c r="C52" s="128"/>
      <c r="D52" s="128"/>
      <c r="E52" s="128"/>
    </row>
    <row r="53" spans="2:5" s="57" customFormat="1" ht="15">
      <c r="B53" s="128"/>
      <c r="C53" s="128"/>
      <c r="D53" s="128"/>
      <c r="E53" s="128"/>
    </row>
    <row r="54" spans="2:5" s="57" customFormat="1" ht="15">
      <c r="B54" s="128"/>
      <c r="C54" s="128"/>
      <c r="D54" s="128"/>
      <c r="E54" s="128"/>
    </row>
    <row r="55" spans="2:5" s="57" customFormat="1" ht="15">
      <c r="B55" s="128"/>
      <c r="C55" s="128"/>
      <c r="D55" s="128"/>
      <c r="E55" s="128"/>
    </row>
    <row r="56" spans="2:5" s="57" customFormat="1" ht="15">
      <c r="B56" s="128"/>
      <c r="C56" s="128"/>
      <c r="D56" s="128"/>
      <c r="E56" s="128"/>
    </row>
    <row r="57" spans="2:5" s="57" customFormat="1" ht="15">
      <c r="B57" s="128"/>
      <c r="C57" s="128"/>
      <c r="D57" s="128"/>
      <c r="E57" s="128"/>
    </row>
    <row r="58" spans="2:5" s="57" customFormat="1" ht="15">
      <c r="B58" s="128"/>
      <c r="C58" s="128"/>
      <c r="D58" s="128"/>
      <c r="E58" s="128"/>
    </row>
    <row r="59" spans="2:5" s="57" customFormat="1" ht="15">
      <c r="B59" s="128"/>
      <c r="C59" s="128"/>
      <c r="D59" s="128"/>
      <c r="E59" s="128"/>
    </row>
    <row r="60" spans="2:5" s="57" customFormat="1" ht="15">
      <c r="B60" s="128"/>
      <c r="C60" s="128"/>
      <c r="D60" s="128"/>
      <c r="E60" s="128"/>
    </row>
    <row r="61" spans="2:5" s="57" customFormat="1" ht="15">
      <c r="B61" s="128"/>
      <c r="C61" s="128"/>
      <c r="D61" s="128"/>
      <c r="E61" s="128"/>
    </row>
    <row r="62" spans="2:5" s="57" customFormat="1" ht="15">
      <c r="B62" s="128"/>
      <c r="C62" s="128"/>
      <c r="D62" s="128"/>
      <c r="E62" s="128"/>
    </row>
    <row r="63" spans="2:5" s="57" customFormat="1" ht="15">
      <c r="B63" s="128"/>
      <c r="C63" s="128"/>
      <c r="D63" s="128"/>
      <c r="E63" s="128"/>
    </row>
    <row r="64" spans="2:5" s="57" customFormat="1" ht="15">
      <c r="B64" s="128"/>
      <c r="C64" s="128"/>
      <c r="D64" s="128"/>
      <c r="E64" s="128"/>
    </row>
    <row r="65" spans="2:5" s="57" customFormat="1" ht="15">
      <c r="B65" s="128"/>
      <c r="C65" s="128"/>
      <c r="D65" s="128"/>
      <c r="E65" s="128"/>
    </row>
    <row r="66" spans="2:5" s="57" customFormat="1" ht="15">
      <c r="B66" s="128"/>
      <c r="C66" s="128"/>
      <c r="D66" s="128"/>
      <c r="E66" s="128"/>
    </row>
    <row r="67" spans="2:5" s="57" customFormat="1" ht="15">
      <c r="B67" s="128"/>
      <c r="C67" s="128"/>
      <c r="D67" s="128"/>
      <c r="E67" s="128"/>
    </row>
    <row r="68" spans="2:5" s="57" customFormat="1" ht="15">
      <c r="B68" s="128"/>
      <c r="C68" s="128"/>
      <c r="D68" s="128"/>
      <c r="E68" s="128"/>
    </row>
    <row r="69" spans="2:5" s="57" customFormat="1" ht="15">
      <c r="B69" s="128"/>
      <c r="C69" s="128"/>
      <c r="D69" s="128"/>
      <c r="E69" s="128"/>
    </row>
    <row r="70" spans="2:5" s="57" customFormat="1" ht="15">
      <c r="B70" s="128"/>
      <c r="C70" s="128"/>
      <c r="D70" s="128"/>
      <c r="E70" s="128"/>
    </row>
    <row r="71" spans="2:5" s="57" customFormat="1" ht="15">
      <c r="B71" s="128"/>
      <c r="C71" s="128"/>
      <c r="D71" s="128"/>
      <c r="E71" s="128"/>
    </row>
    <row r="72" spans="2:5" s="57" customFormat="1" ht="15">
      <c r="B72" s="128"/>
      <c r="C72" s="128"/>
      <c r="D72" s="128"/>
      <c r="E72" s="128"/>
    </row>
    <row r="73" spans="2:5" s="57" customFormat="1" ht="15">
      <c r="B73" s="128"/>
      <c r="C73" s="128"/>
      <c r="D73" s="128"/>
      <c r="E73" s="128"/>
    </row>
    <row r="74" spans="2:5" s="57" customFormat="1" ht="15">
      <c r="B74" s="128"/>
      <c r="C74" s="128"/>
      <c r="D74" s="128"/>
      <c r="E74" s="128"/>
    </row>
    <row r="75" spans="2:5" s="57" customFormat="1" ht="15">
      <c r="B75" s="128"/>
      <c r="C75" s="128"/>
      <c r="D75" s="128"/>
      <c r="E75" s="128"/>
    </row>
    <row r="76" spans="2:5" s="57" customFormat="1" ht="15">
      <c r="B76" s="128"/>
      <c r="C76" s="128"/>
      <c r="D76" s="128"/>
      <c r="E76" s="128"/>
    </row>
    <row r="77" spans="2:5" s="57" customFormat="1" ht="15">
      <c r="B77" s="128"/>
      <c r="C77" s="128"/>
      <c r="D77" s="128"/>
      <c r="E77" s="128"/>
    </row>
    <row r="78" spans="2:5" s="57" customFormat="1" ht="15">
      <c r="B78" s="128"/>
      <c r="C78" s="128"/>
      <c r="D78" s="128"/>
      <c r="E78" s="128"/>
    </row>
    <row r="79" spans="2:5" s="57" customFormat="1" ht="15">
      <c r="B79" s="128"/>
      <c r="C79" s="128"/>
      <c r="D79" s="128"/>
      <c r="E79" s="128"/>
    </row>
    <row r="80" spans="2:5" s="57" customFormat="1" ht="15">
      <c r="B80" s="128"/>
      <c r="C80" s="128"/>
      <c r="D80" s="128"/>
      <c r="E80" s="128"/>
    </row>
    <row r="81" spans="2:5" s="57" customFormat="1" ht="15">
      <c r="B81" s="128"/>
      <c r="C81" s="128"/>
      <c r="D81" s="128"/>
      <c r="E81" s="128"/>
    </row>
    <row r="82" spans="2:5" s="57" customFormat="1" ht="15">
      <c r="B82" s="128"/>
      <c r="C82" s="128"/>
      <c r="D82" s="128"/>
      <c r="E82" s="128"/>
    </row>
    <row r="83" spans="2:5" s="57" customFormat="1" ht="15">
      <c r="B83" s="128"/>
      <c r="C83" s="128"/>
      <c r="D83" s="128"/>
      <c r="E83" s="128"/>
    </row>
    <row r="84" spans="2:5" s="57" customFormat="1" ht="15">
      <c r="B84" s="128"/>
      <c r="C84" s="128"/>
      <c r="D84" s="128"/>
      <c r="E84" s="128"/>
    </row>
    <row r="85" spans="2:5" s="57" customFormat="1" ht="15">
      <c r="B85" s="128"/>
      <c r="C85" s="128"/>
      <c r="D85" s="128"/>
      <c r="E85" s="128"/>
    </row>
    <row r="86" spans="2:5" s="57" customFormat="1" ht="15">
      <c r="B86" s="128"/>
      <c r="C86" s="128"/>
      <c r="D86" s="128"/>
      <c r="E86" s="128"/>
    </row>
    <row r="87" spans="2:5" s="57" customFormat="1" ht="15">
      <c r="B87" s="128"/>
      <c r="C87" s="128"/>
      <c r="D87" s="128"/>
      <c r="E87" s="128"/>
    </row>
    <row r="88" spans="2:5" s="57" customFormat="1" ht="15">
      <c r="B88" s="128"/>
      <c r="C88" s="128"/>
      <c r="D88" s="128"/>
      <c r="E88" s="128"/>
    </row>
    <row r="89" spans="2:5" s="57" customFormat="1" ht="15">
      <c r="B89" s="128"/>
      <c r="C89" s="128"/>
      <c r="D89" s="128"/>
      <c r="E89" s="128"/>
    </row>
    <row r="90" spans="2:5" s="57" customFormat="1" ht="15">
      <c r="B90" s="128"/>
      <c r="C90" s="128"/>
      <c r="D90" s="128"/>
      <c r="E90" s="128"/>
    </row>
    <row r="91" spans="2:5" s="57" customFormat="1" ht="15">
      <c r="B91" s="128"/>
      <c r="C91" s="128"/>
      <c r="D91" s="128"/>
      <c r="E91" s="128"/>
    </row>
    <row r="92" spans="2:5" s="57" customFormat="1" ht="15">
      <c r="B92" s="128"/>
      <c r="C92" s="128"/>
      <c r="D92" s="128"/>
      <c r="E92" s="128"/>
    </row>
    <row r="93" spans="2:5" s="57" customFormat="1" ht="15">
      <c r="B93" s="128"/>
      <c r="C93" s="128"/>
      <c r="D93" s="128"/>
      <c r="E93" s="128"/>
    </row>
    <row r="94" spans="2:5" s="57" customFormat="1" ht="15">
      <c r="B94" s="128"/>
      <c r="C94" s="128"/>
      <c r="D94" s="128"/>
      <c r="E94" s="128"/>
    </row>
    <row r="95" spans="2:5" s="57" customFormat="1" ht="15">
      <c r="B95" s="128"/>
      <c r="C95" s="128"/>
      <c r="D95" s="128"/>
      <c r="E95" s="128"/>
    </row>
    <row r="96" spans="2:5" s="57" customFormat="1" ht="15">
      <c r="B96" s="128"/>
      <c r="C96" s="128"/>
      <c r="D96" s="128"/>
      <c r="E96" s="128"/>
    </row>
    <row r="97" spans="2:5" s="57" customFormat="1" ht="15">
      <c r="B97" s="128"/>
      <c r="C97" s="128"/>
      <c r="D97" s="128"/>
      <c r="E97" s="128"/>
    </row>
    <row r="98" spans="2:5" s="57" customFormat="1" ht="15">
      <c r="B98" s="128"/>
      <c r="C98" s="128"/>
      <c r="D98" s="128"/>
      <c r="E98" s="128"/>
    </row>
    <row r="99" spans="2:5" s="57" customFormat="1" ht="15">
      <c r="B99" s="128"/>
      <c r="C99" s="128"/>
      <c r="D99" s="128"/>
      <c r="E99" s="128"/>
    </row>
    <row r="100" spans="2:5" s="57" customFormat="1" ht="15">
      <c r="B100" s="128"/>
      <c r="C100" s="128"/>
      <c r="D100" s="128"/>
      <c r="E100" s="128"/>
    </row>
    <row r="101" spans="2:5" s="57" customFormat="1" ht="15">
      <c r="B101" s="128"/>
      <c r="C101" s="128"/>
      <c r="D101" s="128"/>
      <c r="E101" s="128"/>
    </row>
    <row r="102" spans="2:5" s="57" customFormat="1" ht="15">
      <c r="B102" s="128"/>
      <c r="C102" s="128"/>
      <c r="D102" s="128"/>
      <c r="E102" s="128"/>
    </row>
    <row r="103" spans="2:5" s="57" customFormat="1" ht="15">
      <c r="B103" s="128"/>
      <c r="C103" s="128"/>
      <c r="D103" s="128"/>
      <c r="E103" s="128"/>
    </row>
    <row r="104" spans="2:5" s="57" customFormat="1" ht="15">
      <c r="B104" s="128"/>
      <c r="C104" s="128"/>
      <c r="D104" s="128"/>
      <c r="E104" s="128"/>
    </row>
    <row r="105" spans="2:5" s="57" customFormat="1" ht="15">
      <c r="B105" s="128"/>
      <c r="C105" s="128"/>
      <c r="D105" s="128"/>
      <c r="E105" s="128"/>
    </row>
    <row r="106" spans="2:5" s="57" customFormat="1" ht="15">
      <c r="B106" s="128"/>
      <c r="C106" s="128"/>
      <c r="D106" s="128"/>
      <c r="E106" s="128"/>
    </row>
    <row r="107" spans="2:5" s="57" customFormat="1" ht="15">
      <c r="B107" s="128"/>
      <c r="C107" s="128"/>
      <c r="D107" s="128"/>
      <c r="E107" s="128"/>
    </row>
    <row r="108" spans="2:5" s="57" customFormat="1" ht="15">
      <c r="B108" s="128"/>
      <c r="C108" s="128"/>
      <c r="D108" s="128"/>
      <c r="E108" s="128"/>
    </row>
    <row r="109" spans="2:5" s="57" customFormat="1" ht="15">
      <c r="B109" s="128"/>
      <c r="C109" s="128"/>
      <c r="D109" s="128"/>
      <c r="E109" s="128"/>
    </row>
    <row r="110" spans="2:5" s="57" customFormat="1" ht="15">
      <c r="B110" s="128"/>
      <c r="C110" s="128"/>
      <c r="D110" s="128"/>
      <c r="E110" s="128"/>
    </row>
    <row r="111" spans="2:5" s="57" customFormat="1" ht="15">
      <c r="B111" s="128"/>
      <c r="C111" s="128"/>
      <c r="D111" s="128"/>
      <c r="E111" s="128"/>
    </row>
    <row r="112" spans="2:5" s="57" customFormat="1" ht="15">
      <c r="B112" s="128"/>
      <c r="C112" s="128"/>
      <c r="D112" s="128"/>
      <c r="E112" s="128"/>
    </row>
    <row r="113" spans="2:5" s="57" customFormat="1" ht="15">
      <c r="B113" s="128"/>
      <c r="C113" s="128"/>
      <c r="D113" s="128"/>
      <c r="E113" s="128"/>
    </row>
    <row r="114" spans="2:5" s="57" customFormat="1" ht="15">
      <c r="B114" s="128"/>
      <c r="C114" s="128"/>
      <c r="D114" s="128"/>
      <c r="E114" s="128"/>
    </row>
    <row r="115" spans="2:5" s="57" customFormat="1" ht="15">
      <c r="B115" s="128"/>
      <c r="C115" s="128"/>
      <c r="D115" s="128"/>
      <c r="E115" s="128"/>
    </row>
    <row r="116" spans="2:5" s="57" customFormat="1" ht="15">
      <c r="B116" s="128"/>
      <c r="C116" s="128"/>
      <c r="D116" s="128"/>
      <c r="E116" s="128"/>
    </row>
    <row r="117" spans="2:5" s="57" customFormat="1" ht="15">
      <c r="B117" s="128"/>
      <c r="C117" s="128"/>
      <c r="D117" s="128"/>
      <c r="E117" s="128"/>
    </row>
    <row r="118" spans="2:5" s="57" customFormat="1" ht="15">
      <c r="B118" s="128"/>
      <c r="C118" s="128"/>
      <c r="D118" s="128"/>
      <c r="E118" s="128"/>
    </row>
    <row r="119" spans="2:5" s="57" customFormat="1" ht="15">
      <c r="B119" s="128"/>
      <c r="C119" s="128"/>
      <c r="D119" s="128"/>
      <c r="E119" s="128"/>
    </row>
    <row r="120" spans="2:5" s="57" customFormat="1" ht="15">
      <c r="B120" s="128"/>
      <c r="C120" s="128"/>
      <c r="D120" s="128"/>
      <c r="E120" s="128"/>
    </row>
    <row r="121" spans="2:5" s="57" customFormat="1" ht="15">
      <c r="B121" s="128"/>
      <c r="C121" s="128"/>
      <c r="D121" s="128"/>
      <c r="E121" s="128"/>
    </row>
    <row r="122" spans="2:5" s="57" customFormat="1" ht="15">
      <c r="B122" s="128"/>
      <c r="C122" s="128"/>
      <c r="D122" s="128"/>
      <c r="E122" s="128"/>
    </row>
    <row r="123" spans="2:5" s="57" customFormat="1" ht="15">
      <c r="B123" s="128"/>
      <c r="C123" s="128"/>
      <c r="D123" s="128"/>
      <c r="E123" s="128"/>
    </row>
    <row r="124" spans="2:5" s="57" customFormat="1" ht="15">
      <c r="B124" s="128"/>
      <c r="C124" s="128"/>
      <c r="D124" s="128"/>
      <c r="E124" s="128"/>
    </row>
    <row r="125" spans="2:5" s="57" customFormat="1" ht="15">
      <c r="B125" s="128"/>
      <c r="C125" s="128"/>
      <c r="D125" s="128"/>
      <c r="E125" s="128"/>
    </row>
    <row r="126" spans="2:5" s="57" customFormat="1" ht="15">
      <c r="B126" s="128"/>
      <c r="C126" s="128"/>
      <c r="D126" s="128"/>
      <c r="E126" s="128"/>
    </row>
    <row r="127" spans="2:5" s="57" customFormat="1" ht="15">
      <c r="B127" s="128"/>
      <c r="C127" s="128"/>
      <c r="D127" s="128"/>
      <c r="E127" s="128"/>
    </row>
    <row r="128" spans="2:5" s="57" customFormat="1" ht="15">
      <c r="B128" s="128"/>
      <c r="C128" s="128"/>
      <c r="D128" s="128"/>
      <c r="E128" s="128"/>
    </row>
    <row r="129" spans="2:5" s="57" customFormat="1" ht="15">
      <c r="B129" s="128"/>
      <c r="C129" s="128"/>
      <c r="D129" s="128"/>
      <c r="E129" s="128"/>
    </row>
    <row r="130" spans="2:5" s="57" customFormat="1" ht="15">
      <c r="B130" s="128"/>
      <c r="C130" s="128"/>
      <c r="D130" s="128"/>
      <c r="E130" s="128"/>
    </row>
    <row r="131" spans="2:5" s="57" customFormat="1" ht="15">
      <c r="B131" s="128"/>
      <c r="C131" s="128"/>
      <c r="D131" s="128"/>
      <c r="E131" s="128"/>
    </row>
    <row r="132" spans="2:5" s="57" customFormat="1" ht="15">
      <c r="B132" s="128"/>
      <c r="C132" s="128"/>
      <c r="D132" s="128"/>
      <c r="E132" s="128"/>
    </row>
    <row r="133" spans="2:5" s="57" customFormat="1" ht="15">
      <c r="B133" s="128"/>
      <c r="C133" s="128"/>
      <c r="D133" s="128"/>
      <c r="E133" s="128"/>
    </row>
    <row r="134" spans="2:5" s="57" customFormat="1" ht="15">
      <c r="B134" s="128"/>
      <c r="C134" s="128"/>
      <c r="D134" s="128"/>
      <c r="E134" s="128"/>
    </row>
    <row r="135" spans="2:5" s="57" customFormat="1" ht="15">
      <c r="B135" s="128"/>
      <c r="C135" s="128"/>
      <c r="D135" s="128"/>
      <c r="E135" s="128"/>
    </row>
    <row r="136" spans="2:5" s="57" customFormat="1" ht="15">
      <c r="B136" s="128"/>
      <c r="C136" s="128"/>
      <c r="D136" s="128"/>
      <c r="E136" s="128"/>
    </row>
    <row r="137" spans="2:5" s="57" customFormat="1" ht="15">
      <c r="B137" s="128"/>
      <c r="C137" s="128"/>
      <c r="D137" s="128"/>
      <c r="E137" s="128"/>
    </row>
    <row r="138" spans="2:5" s="57" customFormat="1" ht="15">
      <c r="B138" s="128"/>
      <c r="C138" s="128"/>
      <c r="D138" s="128"/>
      <c r="E138" s="128"/>
    </row>
    <row r="139" spans="2:5" s="57" customFormat="1" ht="15">
      <c r="B139" s="128"/>
      <c r="C139" s="128"/>
      <c r="D139" s="128"/>
      <c r="E139" s="128"/>
    </row>
    <row r="140" spans="2:5" s="57" customFormat="1" ht="15">
      <c r="B140" s="128"/>
      <c r="C140" s="128"/>
      <c r="D140" s="128"/>
      <c r="E140" s="128"/>
    </row>
    <row r="141" spans="2:5" s="57" customFormat="1" ht="15">
      <c r="B141" s="128"/>
      <c r="C141" s="128"/>
      <c r="D141" s="128"/>
      <c r="E141" s="128"/>
    </row>
    <row r="142" spans="2:5" s="57" customFormat="1" ht="15">
      <c r="B142" s="128"/>
      <c r="C142" s="128"/>
      <c r="D142" s="128"/>
      <c r="E142" s="128"/>
    </row>
    <row r="143" spans="2:5" s="57" customFormat="1" ht="15">
      <c r="B143" s="128"/>
      <c r="C143" s="128"/>
      <c r="D143" s="128"/>
      <c r="E143" s="128"/>
    </row>
    <row r="144" spans="2:5" s="57" customFormat="1" ht="15">
      <c r="B144" s="128"/>
      <c r="C144" s="128"/>
      <c r="D144" s="128"/>
      <c r="E144" s="128"/>
    </row>
    <row r="145" spans="2:5" s="57" customFormat="1" ht="15">
      <c r="B145" s="128"/>
      <c r="C145" s="128"/>
      <c r="D145" s="128"/>
      <c r="E145" s="128"/>
    </row>
    <row r="146" spans="2:5" s="57" customFormat="1" ht="15">
      <c r="B146" s="128"/>
      <c r="C146" s="128"/>
      <c r="D146" s="128"/>
      <c r="E146" s="128"/>
    </row>
    <row r="147" spans="2:5" s="57" customFormat="1" ht="15">
      <c r="B147" s="128"/>
      <c r="C147" s="128"/>
      <c r="D147" s="128"/>
      <c r="E147" s="128"/>
    </row>
    <row r="148" spans="2:5" s="57" customFormat="1" ht="15">
      <c r="B148" s="128"/>
      <c r="C148" s="128"/>
      <c r="D148" s="128"/>
      <c r="E148" s="128"/>
    </row>
    <row r="149" spans="2:5" s="57" customFormat="1" ht="15">
      <c r="B149" s="128"/>
      <c r="C149" s="128"/>
      <c r="D149" s="128"/>
      <c r="E149" s="128"/>
    </row>
    <row r="150" spans="2:5" s="57" customFormat="1" ht="15">
      <c r="B150" s="128"/>
      <c r="C150" s="128"/>
      <c r="D150" s="128"/>
      <c r="E150" s="128"/>
    </row>
    <row r="151" spans="2:5" s="57" customFormat="1" ht="15">
      <c r="B151" s="128"/>
      <c r="C151" s="128"/>
      <c r="D151" s="128"/>
      <c r="E151" s="128"/>
    </row>
    <row r="152" spans="2:5" s="57" customFormat="1" ht="15">
      <c r="B152" s="128"/>
      <c r="C152" s="128"/>
      <c r="D152" s="128"/>
      <c r="E152" s="128"/>
    </row>
    <row r="153" spans="2:5" s="57" customFormat="1" ht="15">
      <c r="B153" s="128"/>
      <c r="C153" s="128"/>
      <c r="D153" s="128"/>
      <c r="E153" s="128"/>
    </row>
    <row r="154" spans="2:5" s="57" customFormat="1" ht="15">
      <c r="B154" s="128"/>
      <c r="C154" s="128"/>
      <c r="D154" s="128"/>
      <c r="E154" s="128"/>
    </row>
    <row r="155" spans="2:5" s="57" customFormat="1" ht="15">
      <c r="B155" s="128"/>
      <c r="C155" s="128"/>
      <c r="D155" s="128"/>
      <c r="E155" s="128"/>
    </row>
    <row r="156" spans="2:5" s="57" customFormat="1" ht="15">
      <c r="B156" s="128"/>
      <c r="C156" s="128"/>
      <c r="D156" s="128"/>
      <c r="E156" s="128"/>
    </row>
    <row r="157" spans="2:5" s="57" customFormat="1" ht="15">
      <c r="B157" s="128"/>
      <c r="C157" s="128"/>
      <c r="D157" s="128"/>
      <c r="E157" s="128"/>
    </row>
    <row r="158" spans="2:5" s="57" customFormat="1" ht="15">
      <c r="B158" s="128"/>
      <c r="C158" s="128"/>
      <c r="D158" s="128"/>
      <c r="E158" s="128"/>
    </row>
    <row r="159" spans="2:5" s="57" customFormat="1" ht="15">
      <c r="B159" s="128"/>
      <c r="C159" s="128"/>
      <c r="D159" s="128"/>
      <c r="E159" s="128"/>
    </row>
    <row r="160" spans="2:5" s="57" customFormat="1" ht="15">
      <c r="B160" s="128"/>
      <c r="C160" s="128"/>
      <c r="D160" s="128"/>
      <c r="E160" s="128"/>
    </row>
    <row r="161" spans="2:5" s="57" customFormat="1" ht="15">
      <c r="B161" s="128"/>
      <c r="C161" s="128"/>
      <c r="D161" s="128"/>
      <c r="E161" s="128"/>
    </row>
    <row r="162" spans="2:5" s="57" customFormat="1" ht="15">
      <c r="B162" s="128"/>
      <c r="C162" s="128"/>
      <c r="D162" s="128"/>
      <c r="E162" s="128"/>
    </row>
    <row r="163" spans="2:5" s="57" customFormat="1" ht="15">
      <c r="B163" s="128"/>
      <c r="C163" s="128"/>
      <c r="D163" s="128"/>
      <c r="E163" s="128"/>
    </row>
    <row r="164" spans="2:5" ht="15">
      <c r="B164" s="56"/>
      <c r="C164" s="56"/>
      <c r="D164" s="56"/>
      <c r="E164" s="56"/>
    </row>
    <row r="165" spans="2:5" ht="15">
      <c r="B165" s="56"/>
      <c r="C165" s="56"/>
      <c r="D165" s="56"/>
      <c r="E165" s="56"/>
    </row>
    <row r="166" spans="2:5" ht="15">
      <c r="B166" s="56"/>
      <c r="C166" s="56"/>
      <c r="D166" s="56"/>
      <c r="E166" s="56"/>
    </row>
    <row r="167" spans="2:5" ht="15">
      <c r="B167" s="56"/>
      <c r="C167" s="56"/>
      <c r="D167" s="56"/>
      <c r="E167" s="56"/>
    </row>
    <row r="168" spans="2:5" ht="15">
      <c r="B168" s="56"/>
      <c r="C168" s="56"/>
      <c r="D168" s="56"/>
      <c r="E168" s="56"/>
    </row>
    <row r="169" spans="2:5" ht="15">
      <c r="B169" s="56"/>
      <c r="C169" s="56"/>
      <c r="D169" s="56"/>
      <c r="E169" s="56"/>
    </row>
    <row r="170" spans="2:5" ht="15">
      <c r="B170" s="56"/>
      <c r="C170" s="56"/>
      <c r="D170" s="56"/>
      <c r="E170" s="56"/>
    </row>
    <row r="171" spans="2:5" ht="15">
      <c r="B171" s="56"/>
      <c r="C171" s="56"/>
      <c r="D171" s="56"/>
      <c r="E171" s="56"/>
    </row>
    <row r="172" spans="2:5" ht="15">
      <c r="B172" s="56"/>
      <c r="C172" s="56"/>
      <c r="D172" s="56"/>
      <c r="E172" s="56"/>
    </row>
    <row r="173" spans="2:5" ht="15">
      <c r="B173" s="56"/>
      <c r="C173" s="56"/>
      <c r="D173" s="56"/>
      <c r="E173" s="56"/>
    </row>
    <row r="174" spans="2:5" ht="15">
      <c r="B174" s="56"/>
      <c r="C174" s="56"/>
      <c r="D174" s="56"/>
      <c r="E174" s="56"/>
    </row>
    <row r="175" spans="2:5" ht="15">
      <c r="B175" s="56"/>
      <c r="C175" s="56"/>
      <c r="D175" s="56"/>
      <c r="E175" s="56"/>
    </row>
    <row r="176" spans="2:5" ht="15">
      <c r="B176" s="56"/>
      <c r="C176" s="56"/>
      <c r="D176" s="56"/>
      <c r="E176" s="56"/>
    </row>
    <row r="177" spans="2:5" ht="15">
      <c r="B177" s="56"/>
      <c r="C177" s="56"/>
      <c r="D177" s="56"/>
      <c r="E177" s="56"/>
    </row>
    <row r="178" spans="2:5" ht="15">
      <c r="B178" s="56"/>
      <c r="C178" s="56"/>
      <c r="D178" s="56"/>
      <c r="E178" s="56"/>
    </row>
    <row r="179" spans="2:5" ht="15">
      <c r="B179" s="56"/>
      <c r="C179" s="56"/>
      <c r="D179" s="56"/>
      <c r="E179" s="56"/>
    </row>
    <row r="180" spans="2:5" ht="15">
      <c r="B180" s="56"/>
      <c r="C180" s="56"/>
      <c r="D180" s="56"/>
      <c r="E180" s="56"/>
    </row>
    <row r="181" spans="2:5" ht="15">
      <c r="B181" s="56"/>
      <c r="C181" s="56"/>
      <c r="D181" s="56"/>
      <c r="E181" s="56"/>
    </row>
    <row r="182" spans="2:5" ht="15">
      <c r="B182" s="56"/>
      <c r="C182" s="56"/>
      <c r="D182" s="56"/>
      <c r="E182" s="56"/>
    </row>
    <row r="183" spans="2:5" ht="15">
      <c r="B183" s="56"/>
      <c r="C183" s="56"/>
      <c r="D183" s="56"/>
      <c r="E183" s="56"/>
    </row>
    <row r="184" spans="2:5" ht="15">
      <c r="B184" s="56"/>
      <c r="C184" s="56"/>
      <c r="D184" s="56"/>
      <c r="E184" s="56"/>
    </row>
    <row r="185" spans="2:5" ht="15">
      <c r="B185" s="56"/>
      <c r="C185" s="56"/>
      <c r="D185" s="56"/>
      <c r="E185" s="56"/>
    </row>
    <row r="186" spans="2:5" ht="15">
      <c r="B186" s="56"/>
      <c r="C186" s="56"/>
      <c r="D186" s="56"/>
      <c r="E186" s="56"/>
    </row>
    <row r="187" spans="2:5" ht="15">
      <c r="B187" s="56"/>
      <c r="C187" s="56"/>
      <c r="D187" s="56"/>
      <c r="E187" s="56"/>
    </row>
    <row r="188" spans="2:5" ht="15">
      <c r="B188" s="56"/>
      <c r="C188" s="56"/>
      <c r="D188" s="56"/>
      <c r="E188" s="56"/>
    </row>
    <row r="189" spans="2:5" ht="15">
      <c r="B189" s="56"/>
      <c r="C189" s="56"/>
      <c r="D189" s="56"/>
      <c r="E189" s="56"/>
    </row>
    <row r="190" spans="2:5" ht="15">
      <c r="B190" s="56"/>
      <c r="C190" s="56"/>
      <c r="D190" s="56"/>
      <c r="E190" s="56"/>
    </row>
    <row r="191" spans="2:5" ht="15">
      <c r="B191" s="56"/>
      <c r="C191" s="56"/>
      <c r="D191" s="56"/>
      <c r="E191" s="56"/>
    </row>
    <row r="192" spans="2:5" ht="15">
      <c r="B192" s="56"/>
      <c r="C192" s="56"/>
      <c r="D192" s="56"/>
      <c r="E192" s="56"/>
    </row>
    <row r="193" spans="2:5" ht="15">
      <c r="B193" s="56"/>
      <c r="C193" s="56"/>
      <c r="D193" s="56"/>
      <c r="E193" s="56"/>
    </row>
    <row r="194" spans="2:5" ht="15">
      <c r="B194" s="56"/>
      <c r="C194" s="56"/>
      <c r="D194" s="56"/>
      <c r="E194" s="56"/>
    </row>
    <row r="195" spans="2:5" ht="15">
      <c r="B195" s="56"/>
      <c r="C195" s="56"/>
      <c r="D195" s="56"/>
      <c r="E195" s="56"/>
    </row>
    <row r="196" spans="2:5" ht="15">
      <c r="B196" s="56"/>
      <c r="C196" s="56"/>
      <c r="D196" s="56"/>
      <c r="E196" s="56"/>
    </row>
    <row r="197" spans="2:5" ht="15">
      <c r="B197" s="56"/>
      <c r="C197" s="56"/>
      <c r="D197" s="56"/>
      <c r="E197" s="56"/>
    </row>
    <row r="198" spans="2:5" ht="15">
      <c r="B198" s="56"/>
      <c r="C198" s="56"/>
      <c r="D198" s="56"/>
      <c r="E198" s="56"/>
    </row>
    <row r="199" spans="2:5" ht="15">
      <c r="B199" s="56"/>
      <c r="C199" s="56"/>
      <c r="D199" s="56"/>
      <c r="E199" s="56"/>
    </row>
    <row r="200" spans="2:5" ht="15">
      <c r="B200" s="56"/>
      <c r="C200" s="56"/>
      <c r="D200" s="56"/>
      <c r="E200" s="56"/>
    </row>
    <row r="201" spans="2:5" ht="15">
      <c r="B201" s="56"/>
      <c r="C201" s="56"/>
      <c r="D201" s="56"/>
      <c r="E201" s="56"/>
    </row>
    <row r="202" spans="2:5" ht="15">
      <c r="B202" s="56"/>
      <c r="C202" s="56"/>
      <c r="D202" s="56"/>
      <c r="E202" s="56"/>
    </row>
    <row r="203" spans="2:5" ht="15">
      <c r="B203" s="56"/>
      <c r="C203" s="56"/>
      <c r="D203" s="56"/>
      <c r="E203" s="56"/>
    </row>
    <row r="204" spans="2:5" ht="15">
      <c r="B204" s="56"/>
      <c r="C204" s="56"/>
      <c r="D204" s="56"/>
      <c r="E204" s="56"/>
    </row>
    <row r="205" spans="2:5" ht="15">
      <c r="B205" s="56"/>
      <c r="C205" s="56"/>
      <c r="D205" s="56"/>
      <c r="E205" s="56"/>
    </row>
    <row r="206" spans="2:5" ht="15">
      <c r="B206" s="56"/>
      <c r="C206" s="56"/>
      <c r="D206" s="56"/>
      <c r="E206" s="56"/>
    </row>
    <row r="207" spans="2:5" ht="15">
      <c r="B207" s="56"/>
      <c r="C207" s="56"/>
      <c r="D207" s="56"/>
      <c r="E207" s="56"/>
    </row>
    <row r="208" spans="2:5" ht="15">
      <c r="B208" s="56"/>
      <c r="C208" s="56"/>
      <c r="D208" s="56"/>
      <c r="E208" s="56"/>
    </row>
    <row r="209" spans="2:5" ht="15">
      <c r="B209" s="56"/>
      <c r="C209" s="56"/>
      <c r="D209" s="56"/>
      <c r="E209" s="56"/>
    </row>
    <row r="210" spans="2:5" ht="15">
      <c r="B210" s="56"/>
      <c r="C210" s="56"/>
      <c r="D210" s="56"/>
      <c r="E210" s="56"/>
    </row>
    <row r="211" spans="2:5" ht="15">
      <c r="B211" s="56"/>
      <c r="C211" s="56"/>
      <c r="D211" s="56"/>
      <c r="E211" s="56"/>
    </row>
    <row r="212" spans="2:5" ht="15">
      <c r="B212" s="56"/>
      <c r="C212" s="56"/>
      <c r="D212" s="56"/>
      <c r="E212" s="56"/>
    </row>
    <row r="213" spans="2:5" ht="15">
      <c r="B213" s="56"/>
      <c r="C213" s="56"/>
      <c r="D213" s="56"/>
      <c r="E213" s="56"/>
    </row>
    <row r="214" spans="2:5" ht="15">
      <c r="B214" s="56"/>
      <c r="C214" s="56"/>
      <c r="D214" s="56"/>
      <c r="E214" s="56"/>
    </row>
    <row r="215" spans="2:5" ht="15">
      <c r="B215" s="56"/>
      <c r="C215" s="56"/>
      <c r="D215" s="56"/>
      <c r="E215" s="56"/>
    </row>
    <row r="216" spans="2:5" ht="15">
      <c r="B216" s="56"/>
      <c r="C216" s="56"/>
      <c r="D216" s="56"/>
      <c r="E216" s="56"/>
    </row>
    <row r="217" spans="2:5" ht="15">
      <c r="B217" s="56"/>
      <c r="C217" s="56"/>
      <c r="D217" s="56"/>
      <c r="E217" s="56"/>
    </row>
    <row r="218" spans="2:5" ht="15">
      <c r="B218" s="56"/>
      <c r="C218" s="56"/>
      <c r="D218" s="56"/>
      <c r="E218" s="56"/>
    </row>
    <row r="219" spans="2:5" ht="15">
      <c r="B219" s="56"/>
      <c r="C219" s="56"/>
      <c r="D219" s="56"/>
      <c r="E219" s="56"/>
    </row>
    <row r="220" spans="2:5" ht="15">
      <c r="B220" s="56"/>
      <c r="C220" s="56"/>
      <c r="D220" s="56"/>
      <c r="E220" s="56"/>
    </row>
    <row r="221" spans="2:5" ht="15">
      <c r="B221" s="56"/>
      <c r="C221" s="56"/>
      <c r="D221" s="56"/>
      <c r="E221" s="56"/>
    </row>
    <row r="222" spans="2:5" ht="15">
      <c r="B222" s="56"/>
      <c r="C222" s="56"/>
      <c r="D222" s="56"/>
      <c r="E222" s="56"/>
    </row>
    <row r="223" spans="2:5" ht="15">
      <c r="B223" s="56"/>
      <c r="C223" s="56"/>
      <c r="D223" s="56"/>
      <c r="E223" s="56"/>
    </row>
    <row r="224" spans="2:5" ht="15">
      <c r="B224" s="56"/>
      <c r="C224" s="56"/>
      <c r="D224" s="56"/>
      <c r="E224" s="56"/>
    </row>
    <row r="225" spans="2:5" ht="15">
      <c r="B225" s="56"/>
      <c r="C225" s="56"/>
      <c r="D225" s="56"/>
      <c r="E225" s="56"/>
    </row>
    <row r="226" spans="2:5" ht="15">
      <c r="B226" s="56"/>
      <c r="C226" s="56"/>
      <c r="D226" s="56"/>
      <c r="E226" s="56"/>
    </row>
    <row r="227" spans="2:5" ht="15">
      <c r="B227" s="56"/>
      <c r="C227" s="56"/>
      <c r="D227" s="56"/>
      <c r="E227" s="56"/>
    </row>
    <row r="228" spans="2:5" ht="15">
      <c r="B228" s="56"/>
      <c r="C228" s="56"/>
      <c r="D228" s="56"/>
      <c r="E228" s="56"/>
    </row>
    <row r="229" spans="2:5" ht="15">
      <c r="B229" s="56"/>
      <c r="C229" s="56"/>
      <c r="D229" s="56"/>
      <c r="E229" s="56"/>
    </row>
    <row r="230" spans="2:5" ht="15">
      <c r="B230" s="56"/>
      <c r="C230" s="56"/>
      <c r="D230" s="56"/>
      <c r="E230" s="56"/>
    </row>
    <row r="231" spans="2:5" ht="15">
      <c r="B231" s="56"/>
      <c r="C231" s="56"/>
      <c r="D231" s="56"/>
      <c r="E231" s="56"/>
    </row>
    <row r="232" spans="2:5" ht="15">
      <c r="B232" s="56"/>
      <c r="C232" s="56"/>
      <c r="D232" s="56"/>
      <c r="E232" s="56"/>
    </row>
    <row r="233" spans="2:5" ht="15">
      <c r="B233" s="56"/>
      <c r="C233" s="56"/>
      <c r="D233" s="56"/>
      <c r="E233" s="56"/>
    </row>
    <row r="234" spans="2:5" ht="15">
      <c r="B234" s="56"/>
      <c r="C234" s="56"/>
      <c r="D234" s="56"/>
      <c r="E234" s="56"/>
    </row>
    <row r="235" spans="2:5" ht="15">
      <c r="B235" s="56"/>
      <c r="C235" s="56"/>
      <c r="D235" s="56"/>
      <c r="E235" s="56"/>
    </row>
    <row r="236" spans="2:5" ht="15">
      <c r="B236" s="56"/>
      <c r="C236" s="56"/>
      <c r="D236" s="56"/>
      <c r="E236" s="56"/>
    </row>
    <row r="237" spans="2:5" ht="15">
      <c r="B237" s="56"/>
      <c r="C237" s="56"/>
      <c r="D237" s="56"/>
      <c r="E237" s="56"/>
    </row>
    <row r="238" spans="2:5" ht="15">
      <c r="B238" s="56"/>
      <c r="C238" s="56"/>
      <c r="D238" s="56"/>
      <c r="E238" s="56"/>
    </row>
    <row r="239" spans="2:5" ht="15">
      <c r="B239" s="56"/>
      <c r="C239" s="56"/>
      <c r="D239" s="56"/>
      <c r="E239" s="56"/>
    </row>
    <row r="240" spans="2:5" ht="15">
      <c r="B240" s="56"/>
      <c r="C240" s="56"/>
      <c r="D240" s="56"/>
      <c r="E240" s="56"/>
    </row>
    <row r="241" spans="2:5" ht="15">
      <c r="B241" s="56"/>
      <c r="C241" s="56"/>
      <c r="D241" s="56"/>
      <c r="E241" s="56"/>
    </row>
    <row r="242" spans="2:5" ht="15">
      <c r="B242" s="56"/>
      <c r="C242" s="56"/>
      <c r="D242" s="56"/>
      <c r="E242" s="56"/>
    </row>
    <row r="243" spans="2:5" ht="15">
      <c r="B243" s="56"/>
      <c r="C243" s="56"/>
      <c r="D243" s="56"/>
      <c r="E243" s="56"/>
    </row>
    <row r="244" spans="2:5" ht="15">
      <c r="B244" s="56"/>
      <c r="C244" s="56"/>
      <c r="D244" s="56"/>
      <c r="E244" s="56"/>
    </row>
    <row r="245" spans="2:5" ht="15">
      <c r="B245" s="56"/>
      <c r="C245" s="56"/>
      <c r="D245" s="56"/>
      <c r="E245" s="56"/>
    </row>
    <row r="246" spans="2:5" ht="15">
      <c r="B246" s="56"/>
      <c r="C246" s="56"/>
      <c r="D246" s="56"/>
      <c r="E246" s="56"/>
    </row>
    <row r="247" spans="2:5" ht="15">
      <c r="B247" s="56"/>
      <c r="C247" s="56"/>
      <c r="D247" s="56"/>
      <c r="E247" s="56"/>
    </row>
    <row r="248" spans="2:5" ht="15">
      <c r="B248" s="56"/>
      <c r="C248" s="56"/>
      <c r="D248" s="56"/>
      <c r="E248" s="56"/>
    </row>
    <row r="249" spans="2:5" ht="15">
      <c r="B249" s="56"/>
      <c r="C249" s="56"/>
      <c r="D249" s="56"/>
      <c r="E249" s="56"/>
    </row>
    <row r="250" spans="2:5" ht="15">
      <c r="B250" s="56"/>
      <c r="C250" s="56"/>
      <c r="D250" s="56"/>
      <c r="E250" s="56"/>
    </row>
    <row r="251" spans="2:5" ht="15">
      <c r="B251" s="56"/>
      <c r="C251" s="56"/>
      <c r="D251" s="56"/>
      <c r="E251" s="56"/>
    </row>
    <row r="252" spans="2:5" ht="15">
      <c r="B252" s="56"/>
      <c r="C252" s="56"/>
      <c r="D252" s="56"/>
      <c r="E252" s="56"/>
    </row>
    <row r="253" spans="2:5" ht="15">
      <c r="B253" s="56"/>
      <c r="C253" s="56"/>
      <c r="D253" s="56"/>
      <c r="E253" s="56"/>
    </row>
    <row r="254" spans="2:5" ht="15">
      <c r="B254" s="56"/>
      <c r="C254" s="56"/>
      <c r="D254" s="56"/>
      <c r="E254" s="56"/>
    </row>
    <row r="255" spans="2:5" ht="15">
      <c r="B255" s="56"/>
      <c r="C255" s="56"/>
      <c r="D255" s="56"/>
      <c r="E255" s="56"/>
    </row>
    <row r="256" spans="2:5" ht="15">
      <c r="B256" s="56"/>
      <c r="C256" s="56"/>
      <c r="D256" s="56"/>
      <c r="E256" s="56"/>
    </row>
    <row r="257" spans="2:5" ht="15">
      <c r="B257" s="56"/>
      <c r="C257" s="56"/>
      <c r="D257" s="56"/>
      <c r="E257" s="56"/>
    </row>
    <row r="258" spans="2:5" ht="15">
      <c r="B258" s="56"/>
      <c r="C258" s="56"/>
      <c r="D258" s="56"/>
      <c r="E258" s="56"/>
    </row>
    <row r="259" spans="2:5" ht="15">
      <c r="B259" s="56"/>
      <c r="C259" s="56"/>
      <c r="D259" s="56"/>
      <c r="E259" s="56"/>
    </row>
    <row r="260" spans="2:5" ht="15">
      <c r="B260" s="56"/>
      <c r="C260" s="56"/>
      <c r="D260" s="56"/>
      <c r="E260" s="56"/>
    </row>
    <row r="261" spans="2:5" ht="15">
      <c r="B261" s="56"/>
      <c r="C261" s="56"/>
      <c r="D261" s="56"/>
      <c r="E261" s="56"/>
    </row>
    <row r="262" spans="2:5" ht="15">
      <c r="B262" s="56"/>
      <c r="C262" s="56"/>
      <c r="D262" s="56"/>
      <c r="E262" s="56"/>
    </row>
    <row r="263" spans="2:5" ht="15">
      <c r="B263" s="56"/>
      <c r="C263" s="56"/>
      <c r="D263" s="56"/>
      <c r="E263" s="56"/>
    </row>
    <row r="264" spans="2:5" ht="15">
      <c r="B264" s="56"/>
      <c r="C264" s="56"/>
      <c r="D264" s="56"/>
      <c r="E264" s="56"/>
    </row>
    <row r="265" spans="2:5" ht="15">
      <c r="B265" s="56"/>
      <c r="C265" s="56"/>
      <c r="D265" s="56"/>
      <c r="E265" s="56"/>
    </row>
    <row r="266" spans="2:5" ht="15">
      <c r="B266" s="56"/>
      <c r="C266" s="56"/>
      <c r="D266" s="56"/>
      <c r="E266" s="56"/>
    </row>
    <row r="267" spans="2:5" ht="15">
      <c r="B267" s="56"/>
      <c r="C267" s="56"/>
      <c r="D267" s="56"/>
      <c r="E267" s="56"/>
    </row>
    <row r="268" spans="2:5" ht="15">
      <c r="B268" s="56"/>
      <c r="C268" s="56"/>
      <c r="D268" s="56"/>
      <c r="E268" s="56"/>
    </row>
    <row r="269" spans="2:5" ht="15">
      <c r="B269" s="56"/>
      <c r="C269" s="56"/>
      <c r="D269" s="56"/>
      <c r="E269" s="56"/>
    </row>
    <row r="270" spans="2:5" ht="15">
      <c r="B270" s="56"/>
      <c r="C270" s="56"/>
      <c r="D270" s="56"/>
      <c r="E270" s="56"/>
    </row>
    <row r="271" spans="2:5" ht="15">
      <c r="B271" s="56"/>
      <c r="C271" s="56"/>
      <c r="D271" s="56"/>
      <c r="E271" s="56"/>
    </row>
    <row r="272" spans="2:5" ht="15">
      <c r="B272" s="56"/>
      <c r="C272" s="56"/>
      <c r="D272" s="56"/>
      <c r="E272" s="56"/>
    </row>
    <row r="273" spans="2:5" ht="15">
      <c r="B273" s="56"/>
      <c r="C273" s="56"/>
      <c r="D273" s="56"/>
      <c r="E273" s="56"/>
    </row>
    <row r="274" spans="2:5" ht="15">
      <c r="B274" s="56"/>
      <c r="C274" s="56"/>
      <c r="D274" s="56"/>
      <c r="E274" s="56"/>
    </row>
    <row r="275" spans="2:5" ht="15">
      <c r="B275" s="56"/>
      <c r="C275" s="56"/>
      <c r="D275" s="56"/>
      <c r="E275" s="56"/>
    </row>
    <row r="276" spans="2:5" ht="15">
      <c r="B276" s="56"/>
      <c r="C276" s="56"/>
      <c r="D276" s="56"/>
      <c r="E276" s="56"/>
    </row>
    <row r="277" spans="2:5" ht="15">
      <c r="B277" s="56"/>
      <c r="C277" s="56"/>
      <c r="D277" s="56"/>
      <c r="E277" s="56"/>
    </row>
    <row r="278" spans="2:5" ht="15">
      <c r="B278" s="56"/>
      <c r="C278" s="56"/>
      <c r="D278" s="56"/>
      <c r="E278" s="56"/>
    </row>
    <row r="279" spans="2:5" ht="15">
      <c r="B279" s="56"/>
      <c r="C279" s="56"/>
      <c r="D279" s="56"/>
      <c r="E279" s="56"/>
    </row>
    <row r="280" spans="2:5" ht="15">
      <c r="B280" s="56"/>
      <c r="C280" s="56"/>
      <c r="D280" s="56"/>
      <c r="E280" s="56"/>
    </row>
    <row r="281" spans="2:5" ht="15">
      <c r="B281" s="56"/>
      <c r="C281" s="56"/>
      <c r="D281" s="56"/>
      <c r="E281" s="56"/>
    </row>
    <row r="282" spans="2:5" ht="15">
      <c r="B282" s="56"/>
      <c r="C282" s="56"/>
      <c r="D282" s="56"/>
      <c r="E282" s="56"/>
    </row>
    <row r="283" spans="2:5" ht="15">
      <c r="B283" s="56"/>
      <c r="C283" s="56"/>
      <c r="D283" s="56"/>
      <c r="E283" s="56"/>
    </row>
    <row r="284" spans="2:5" ht="15">
      <c r="B284" s="56"/>
      <c r="C284" s="56"/>
      <c r="D284" s="56"/>
      <c r="E284" s="56"/>
    </row>
    <row r="285" spans="2:5" ht="15">
      <c r="B285" s="56"/>
      <c r="C285" s="56"/>
      <c r="D285" s="56"/>
      <c r="E285" s="56"/>
    </row>
    <row r="286" spans="2:5" ht="15">
      <c r="B286" s="56"/>
      <c r="C286" s="56"/>
      <c r="D286" s="56"/>
      <c r="E286" s="56"/>
    </row>
    <row r="287" spans="2:5" ht="15">
      <c r="B287" s="56"/>
      <c r="C287" s="56"/>
      <c r="D287" s="56"/>
      <c r="E287" s="56"/>
    </row>
    <row r="288" spans="2:5" ht="15">
      <c r="B288" s="56"/>
      <c r="C288" s="56"/>
      <c r="D288" s="56"/>
      <c r="E288" s="56"/>
    </row>
    <row r="289" spans="2:5" ht="15">
      <c r="B289" s="56"/>
      <c r="C289" s="56"/>
      <c r="D289" s="56"/>
      <c r="E289" s="56"/>
    </row>
    <row r="290" spans="2:5" ht="15">
      <c r="B290" s="56"/>
      <c r="C290" s="56"/>
      <c r="D290" s="56"/>
      <c r="E290" s="56"/>
    </row>
    <row r="291" spans="2:5" ht="15">
      <c r="B291" s="56"/>
      <c r="C291" s="56"/>
      <c r="D291" s="56"/>
      <c r="E291" s="56"/>
    </row>
    <row r="292" spans="2:5" ht="15">
      <c r="B292" s="56"/>
      <c r="C292" s="56"/>
      <c r="D292" s="56"/>
      <c r="E292" s="56"/>
    </row>
    <row r="293" spans="2:5" ht="15">
      <c r="B293" s="56"/>
      <c r="C293" s="56"/>
      <c r="D293" s="56"/>
      <c r="E293" s="56"/>
    </row>
    <row r="294" spans="2:5" ht="15">
      <c r="B294" s="56"/>
      <c r="C294" s="56"/>
      <c r="D294" s="56"/>
      <c r="E294" s="56"/>
    </row>
    <row r="295" spans="2:5" ht="15">
      <c r="B295" s="56"/>
      <c r="C295" s="56"/>
      <c r="D295" s="56"/>
      <c r="E295" s="56"/>
    </row>
    <row r="296" spans="2:5" ht="15">
      <c r="B296" s="56"/>
      <c r="C296" s="56"/>
      <c r="D296" s="56"/>
      <c r="E296" s="56"/>
    </row>
    <row r="297" spans="2:5" ht="15">
      <c r="B297" s="56"/>
      <c r="C297" s="56"/>
      <c r="D297" s="56"/>
      <c r="E297" s="56"/>
    </row>
    <row r="298" spans="2:5" ht="15">
      <c r="B298" s="56"/>
      <c r="C298" s="56"/>
      <c r="D298" s="56"/>
      <c r="E298" s="56"/>
    </row>
    <row r="299" spans="2:5" ht="15">
      <c r="B299" s="56"/>
      <c r="C299" s="56"/>
      <c r="D299" s="56"/>
      <c r="E299" s="56"/>
    </row>
    <row r="300" spans="2:5" ht="15">
      <c r="B300" s="56"/>
      <c r="C300" s="56"/>
      <c r="D300" s="56"/>
      <c r="E300" s="56"/>
    </row>
    <row r="301" spans="2:5" ht="15">
      <c r="B301" s="56"/>
      <c r="C301" s="56"/>
      <c r="D301" s="56"/>
      <c r="E301" s="56"/>
    </row>
    <row r="302" spans="2:5" ht="15">
      <c r="B302" s="56"/>
      <c r="C302" s="56"/>
      <c r="D302" s="56"/>
      <c r="E302" s="56"/>
    </row>
    <row r="303" spans="2:5" ht="15">
      <c r="B303" s="56"/>
      <c r="C303" s="56"/>
      <c r="D303" s="56"/>
      <c r="E303" s="56"/>
    </row>
    <row r="304" spans="2:5" ht="15">
      <c r="B304" s="56"/>
      <c r="C304" s="56"/>
      <c r="D304" s="56"/>
      <c r="E304" s="56"/>
    </row>
    <row r="305" spans="2:5" ht="15">
      <c r="B305" s="56"/>
      <c r="C305" s="56"/>
      <c r="D305" s="56"/>
      <c r="E305" s="56"/>
    </row>
    <row r="306" spans="2:5" ht="15">
      <c r="B306" s="56"/>
      <c r="C306" s="56"/>
      <c r="D306" s="56"/>
      <c r="E306" s="56"/>
    </row>
    <row r="307" spans="2:5" ht="15">
      <c r="B307" s="56"/>
      <c r="C307" s="56"/>
      <c r="D307" s="56"/>
      <c r="E307" s="56"/>
    </row>
    <row r="308" spans="2:5" ht="15">
      <c r="B308" s="56"/>
      <c r="C308" s="56"/>
      <c r="D308" s="56"/>
      <c r="E308" s="56"/>
    </row>
    <row r="309" spans="2:5" ht="15">
      <c r="B309" s="56"/>
      <c r="C309" s="56"/>
      <c r="D309" s="56"/>
      <c r="E309" s="56"/>
    </row>
    <row r="310" spans="2:5" ht="15">
      <c r="B310" s="56"/>
      <c r="C310" s="56"/>
      <c r="D310" s="56"/>
      <c r="E310" s="56"/>
    </row>
    <row r="311" spans="2:5" ht="15">
      <c r="B311" s="56"/>
      <c r="C311" s="56"/>
      <c r="D311" s="56"/>
      <c r="E311" s="56"/>
    </row>
    <row r="312" spans="2:5" ht="15">
      <c r="B312" s="56"/>
      <c r="C312" s="56"/>
      <c r="D312" s="56"/>
      <c r="E312" s="56"/>
    </row>
    <row r="313" spans="2:5" ht="15">
      <c r="B313" s="56"/>
      <c r="C313" s="56"/>
      <c r="D313" s="56"/>
      <c r="E313" s="56"/>
    </row>
    <row r="314" spans="2:5" ht="15">
      <c r="B314" s="56"/>
      <c r="C314" s="56"/>
      <c r="D314" s="56"/>
      <c r="E314" s="56"/>
    </row>
    <row r="315" spans="2:5" ht="15">
      <c r="B315" s="56"/>
      <c r="C315" s="56"/>
      <c r="D315" s="56"/>
      <c r="E315" s="56"/>
    </row>
    <row r="316" spans="2:5" ht="15">
      <c r="B316" s="56"/>
      <c r="C316" s="56"/>
      <c r="D316" s="56"/>
      <c r="E316" s="56"/>
    </row>
    <row r="317" spans="2:5" ht="15">
      <c r="B317" s="56"/>
      <c r="C317" s="56"/>
      <c r="D317" s="56"/>
      <c r="E317" s="56"/>
    </row>
    <row r="318" spans="2:5" ht="15">
      <c r="B318" s="56"/>
      <c r="C318" s="56"/>
      <c r="D318" s="56"/>
      <c r="E318" s="56"/>
    </row>
    <row r="319" spans="2:5" ht="15">
      <c r="B319" s="56"/>
      <c r="C319" s="56"/>
      <c r="D319" s="56"/>
      <c r="E319" s="56"/>
    </row>
    <row r="320" spans="2:5" ht="15">
      <c r="B320" s="56"/>
      <c r="C320" s="56"/>
      <c r="D320" s="56"/>
      <c r="E320" s="56"/>
    </row>
    <row r="321" spans="2:5" ht="15">
      <c r="B321" s="56"/>
      <c r="C321" s="56"/>
      <c r="D321" s="56"/>
      <c r="E321" s="56"/>
    </row>
    <row r="322" spans="2:5" ht="15">
      <c r="B322" s="56"/>
      <c r="C322" s="56"/>
      <c r="D322" s="56"/>
      <c r="E322" s="56"/>
    </row>
    <row r="323" spans="2:5" ht="15">
      <c r="B323" s="56"/>
      <c r="C323" s="56"/>
      <c r="D323" s="56"/>
      <c r="E323" s="56"/>
    </row>
    <row r="324" spans="2:5" ht="15">
      <c r="B324" s="56"/>
      <c r="C324" s="56"/>
      <c r="D324" s="56"/>
      <c r="E324" s="56"/>
    </row>
    <row r="325" spans="2:5" ht="15">
      <c r="B325" s="56"/>
      <c r="C325" s="56"/>
      <c r="D325" s="56"/>
      <c r="E325" s="56"/>
    </row>
    <row r="326" spans="2:5" ht="15">
      <c r="B326" s="56"/>
      <c r="C326" s="56"/>
      <c r="D326" s="56"/>
      <c r="E326" s="56"/>
    </row>
    <row r="327" spans="2:5" ht="15">
      <c r="B327" s="56"/>
      <c r="C327" s="56"/>
      <c r="D327" s="56"/>
      <c r="E327" s="56"/>
    </row>
    <row r="328" spans="2:5" ht="15">
      <c r="B328" s="56"/>
      <c r="C328" s="56"/>
      <c r="D328" s="56"/>
      <c r="E328" s="56"/>
    </row>
    <row r="329" spans="2:5" ht="15">
      <c r="B329" s="56"/>
      <c r="C329" s="56"/>
      <c r="D329" s="56"/>
      <c r="E329" s="56"/>
    </row>
    <row r="330" spans="2:5" ht="15">
      <c r="B330" s="56"/>
      <c r="C330" s="56"/>
      <c r="D330" s="56"/>
      <c r="E330" s="56"/>
    </row>
    <row r="331" spans="2:5" ht="15">
      <c r="B331" s="56"/>
      <c r="C331" s="56"/>
      <c r="D331" s="56"/>
      <c r="E331" s="56"/>
    </row>
    <row r="332" spans="2:5" ht="15">
      <c r="B332" s="56"/>
      <c r="C332" s="56"/>
      <c r="D332" s="56"/>
      <c r="E332" s="56"/>
    </row>
    <row r="333" spans="2:5" ht="15">
      <c r="B333" s="56"/>
      <c r="C333" s="56"/>
      <c r="D333" s="56"/>
      <c r="E333" s="56"/>
    </row>
    <row r="334" spans="2:5" ht="15">
      <c r="B334" s="56"/>
      <c r="C334" s="56"/>
      <c r="D334" s="56"/>
      <c r="E334" s="56"/>
    </row>
    <row r="335" spans="2:5" ht="15">
      <c r="B335" s="56"/>
      <c r="C335" s="56"/>
      <c r="D335" s="56"/>
      <c r="E335" s="56"/>
    </row>
    <row r="336" spans="2:5" ht="15">
      <c r="B336" s="56"/>
      <c r="C336" s="56"/>
      <c r="D336" s="56"/>
      <c r="E336" s="56"/>
    </row>
    <row r="337" spans="2:5" ht="15">
      <c r="B337" s="56"/>
      <c r="C337" s="56"/>
      <c r="D337" s="56"/>
      <c r="E337" s="56"/>
    </row>
    <row r="338" spans="2:5" ht="15">
      <c r="B338" s="56"/>
      <c r="C338" s="56"/>
      <c r="D338" s="56"/>
      <c r="E338" s="56"/>
    </row>
    <row r="339" spans="2:5" ht="15">
      <c r="B339" s="56"/>
      <c r="C339" s="56"/>
      <c r="D339" s="56"/>
      <c r="E339" s="56"/>
    </row>
    <row r="340" spans="2:5" ht="15">
      <c r="B340" s="56"/>
      <c r="C340" s="56"/>
      <c r="D340" s="56"/>
      <c r="E340" s="56"/>
    </row>
    <row r="341" spans="2:5" ht="15">
      <c r="B341" s="56"/>
      <c r="C341" s="56"/>
      <c r="D341" s="56"/>
      <c r="E341" s="56"/>
    </row>
    <row r="342" spans="2:5" ht="15">
      <c r="B342" s="56"/>
      <c r="C342" s="56"/>
      <c r="D342" s="56"/>
      <c r="E342" s="56"/>
    </row>
    <row r="343" spans="2:5" ht="15">
      <c r="B343" s="56"/>
      <c r="C343" s="56"/>
      <c r="D343" s="56"/>
      <c r="E343" s="56"/>
    </row>
    <row r="344" spans="2:5" ht="15">
      <c r="B344" s="56"/>
      <c r="C344" s="56"/>
      <c r="D344" s="56"/>
      <c r="E344" s="56"/>
    </row>
    <row r="345" spans="2:5" ht="15">
      <c r="B345" s="56"/>
      <c r="C345" s="56"/>
      <c r="D345" s="56"/>
      <c r="E345" s="56"/>
    </row>
    <row r="346" spans="2:5" ht="15">
      <c r="B346" s="56"/>
      <c r="C346" s="56"/>
      <c r="D346" s="56"/>
      <c r="E346" s="56"/>
    </row>
    <row r="347" spans="2:5" ht="15">
      <c r="B347" s="56"/>
      <c r="C347" s="56"/>
      <c r="D347" s="56"/>
      <c r="E347" s="56"/>
    </row>
    <row r="348" spans="2:5" ht="15">
      <c r="B348" s="56"/>
      <c r="C348" s="56"/>
      <c r="D348" s="56"/>
      <c r="E348" s="56"/>
    </row>
    <row r="349" spans="2:5" ht="15">
      <c r="B349" s="56"/>
      <c r="C349" s="56"/>
      <c r="D349" s="56"/>
      <c r="E349" s="56"/>
    </row>
    <row r="350" spans="2:5" ht="15">
      <c r="B350" s="56"/>
      <c r="C350" s="56"/>
      <c r="D350" s="56"/>
      <c r="E350" s="56"/>
    </row>
    <row r="351" spans="2:5" ht="15">
      <c r="B351" s="56"/>
      <c r="C351" s="56"/>
      <c r="D351" s="56"/>
      <c r="E351" s="56"/>
    </row>
    <row r="352" spans="2:5" ht="15">
      <c r="B352" s="56"/>
      <c r="C352" s="56"/>
      <c r="D352" s="56"/>
      <c r="E352" s="56"/>
    </row>
    <row r="353" spans="2:5" ht="15">
      <c r="B353" s="56"/>
      <c r="C353" s="56"/>
      <c r="D353" s="56"/>
      <c r="E353" s="56"/>
    </row>
    <row r="354" spans="2:5" ht="15">
      <c r="B354" s="56"/>
      <c r="C354" s="56"/>
      <c r="D354" s="56"/>
      <c r="E354" s="56"/>
    </row>
    <row r="355" spans="2:5" ht="15">
      <c r="B355" s="56"/>
      <c r="C355" s="56"/>
      <c r="D355" s="56"/>
      <c r="E355" s="56"/>
    </row>
    <row r="356" spans="2:5" ht="15">
      <c r="B356" s="56"/>
      <c r="C356" s="56"/>
      <c r="D356" s="56"/>
      <c r="E356" s="56"/>
    </row>
    <row r="357" spans="2:5" ht="15">
      <c r="B357" s="56"/>
      <c r="C357" s="56"/>
      <c r="D357" s="56"/>
      <c r="E357" s="56"/>
    </row>
    <row r="358" spans="2:5" ht="15">
      <c r="B358" s="56"/>
      <c r="C358" s="56"/>
      <c r="D358" s="56"/>
      <c r="E358" s="56"/>
    </row>
    <row r="359" spans="2:5" ht="15">
      <c r="B359" s="56"/>
      <c r="C359" s="56"/>
      <c r="D359" s="56"/>
      <c r="E359" s="56"/>
    </row>
    <row r="360" spans="2:5" ht="15">
      <c r="B360" s="56"/>
      <c r="C360" s="56"/>
      <c r="D360" s="56"/>
      <c r="E360" s="56"/>
    </row>
    <row r="361" spans="2:5" ht="15">
      <c r="B361" s="56"/>
      <c r="C361" s="56"/>
      <c r="D361" s="56"/>
      <c r="E361" s="56"/>
    </row>
    <row r="362" spans="2:5" ht="15">
      <c r="B362" s="56"/>
      <c r="C362" s="56"/>
      <c r="D362" s="56"/>
      <c r="E362" s="56"/>
    </row>
    <row r="363" spans="2:5" ht="15">
      <c r="B363" s="56"/>
      <c r="C363" s="56"/>
      <c r="D363" s="56"/>
      <c r="E363" s="56"/>
    </row>
    <row r="364" spans="2:5" ht="15">
      <c r="B364" s="56"/>
      <c r="C364" s="56"/>
      <c r="D364" s="56"/>
      <c r="E364" s="56"/>
    </row>
    <row r="365" spans="2:5" ht="15">
      <c r="B365" s="56"/>
      <c r="C365" s="56"/>
      <c r="D365" s="56"/>
      <c r="E365" s="56"/>
    </row>
    <row r="366" spans="2:5" ht="15">
      <c r="B366" s="56"/>
      <c r="C366" s="56"/>
      <c r="D366" s="56"/>
      <c r="E366" s="56"/>
    </row>
    <row r="367" spans="2:5" ht="15">
      <c r="B367" s="56"/>
      <c r="C367" s="56"/>
      <c r="D367" s="56"/>
      <c r="E367" s="56"/>
    </row>
    <row r="368" spans="2:5" ht="15">
      <c r="B368" s="56"/>
      <c r="C368" s="56"/>
      <c r="D368" s="56"/>
      <c r="E368" s="56"/>
    </row>
    <row r="369" spans="2:5" ht="15">
      <c r="B369" s="56"/>
      <c r="C369" s="56"/>
      <c r="D369" s="56"/>
      <c r="E369" s="56"/>
    </row>
    <row r="370" spans="2:5" ht="15">
      <c r="B370" s="56"/>
      <c r="C370" s="56"/>
      <c r="D370" s="56"/>
      <c r="E370" s="56"/>
    </row>
    <row r="371" spans="2:5" ht="15">
      <c r="B371" s="56"/>
      <c r="C371" s="56"/>
      <c r="D371" s="56"/>
      <c r="E371" s="56"/>
    </row>
    <row r="372" spans="2:5" ht="15">
      <c r="B372" s="56"/>
      <c r="C372" s="56"/>
      <c r="D372" s="56"/>
      <c r="E372" s="56"/>
    </row>
    <row r="373" spans="2:5" ht="15">
      <c r="B373" s="56"/>
      <c r="C373" s="56"/>
      <c r="D373" s="56"/>
      <c r="E373" s="56"/>
    </row>
    <row r="374" spans="2:5" ht="15">
      <c r="B374" s="56"/>
      <c r="C374" s="56"/>
      <c r="D374" s="56"/>
      <c r="E374" s="56"/>
    </row>
    <row r="375" spans="2:5" ht="15">
      <c r="B375" s="56"/>
      <c r="C375" s="56"/>
      <c r="D375" s="56"/>
      <c r="E375" s="56"/>
    </row>
    <row r="376" spans="2:5" ht="15">
      <c r="B376" s="56"/>
      <c r="C376" s="56"/>
      <c r="D376" s="56"/>
      <c r="E376" s="56"/>
    </row>
    <row r="377" spans="2:5" ht="15">
      <c r="B377" s="56"/>
      <c r="C377" s="56"/>
      <c r="D377" s="56"/>
      <c r="E377" s="56"/>
    </row>
    <row r="378" spans="2:5" ht="15">
      <c r="B378" s="56"/>
      <c r="C378" s="56"/>
      <c r="D378" s="56"/>
      <c r="E378" s="56"/>
    </row>
    <row r="379" spans="2:5" ht="15">
      <c r="B379" s="56"/>
      <c r="C379" s="56"/>
      <c r="D379" s="56"/>
      <c r="E379" s="56"/>
    </row>
    <row r="380" spans="2:5" ht="15">
      <c r="B380" s="56"/>
      <c r="C380" s="56"/>
      <c r="D380" s="56"/>
      <c r="E380" s="56"/>
    </row>
    <row r="381" spans="2:5" ht="15">
      <c r="B381" s="56"/>
      <c r="C381" s="56"/>
      <c r="D381" s="56"/>
      <c r="E381" s="56"/>
    </row>
    <row r="382" spans="2:5" ht="15">
      <c r="B382" s="56"/>
      <c r="C382" s="56"/>
      <c r="D382" s="56"/>
      <c r="E382" s="56"/>
    </row>
    <row r="383" spans="2:5" ht="15">
      <c r="B383" s="56"/>
      <c r="C383" s="56"/>
      <c r="D383" s="56"/>
      <c r="E383" s="56"/>
    </row>
    <row r="384" spans="2:5" ht="15">
      <c r="B384" s="56"/>
      <c r="C384" s="56"/>
      <c r="D384" s="56"/>
      <c r="E384" s="56"/>
    </row>
    <row r="385" spans="2:5" ht="15">
      <c r="B385" s="56"/>
      <c r="C385" s="56"/>
      <c r="D385" s="56"/>
      <c r="E385" s="56"/>
    </row>
    <row r="386" spans="2:5" ht="15">
      <c r="B386" s="56"/>
      <c r="C386" s="56"/>
      <c r="D386" s="56"/>
      <c r="E386" s="56"/>
    </row>
    <row r="387" spans="2:5" ht="15">
      <c r="B387" s="56"/>
      <c r="C387" s="56"/>
      <c r="D387" s="56"/>
      <c r="E387" s="56"/>
    </row>
    <row r="388" spans="2:5" ht="15">
      <c r="B388" s="56"/>
      <c r="C388" s="56"/>
      <c r="D388" s="56"/>
      <c r="E388" s="56"/>
    </row>
    <row r="389" spans="2:5" ht="15">
      <c r="B389" s="56"/>
      <c r="C389" s="56"/>
      <c r="D389" s="56"/>
      <c r="E389" s="56"/>
    </row>
    <row r="390" spans="2:5" ht="15">
      <c r="B390" s="56"/>
      <c r="C390" s="56"/>
      <c r="D390" s="56"/>
      <c r="E390" s="56"/>
    </row>
    <row r="391" spans="2:5" ht="15">
      <c r="B391" s="56"/>
      <c r="C391" s="56"/>
      <c r="D391" s="56"/>
      <c r="E391" s="56"/>
    </row>
    <row r="392" spans="2:5" ht="15">
      <c r="B392" s="56"/>
      <c r="C392" s="56"/>
      <c r="D392" s="56"/>
      <c r="E392" s="56"/>
    </row>
    <row r="393" spans="2:5" ht="15">
      <c r="B393" s="56"/>
      <c r="C393" s="56"/>
      <c r="D393" s="56"/>
      <c r="E393" s="56"/>
    </row>
    <row r="394" spans="2:5" ht="15">
      <c r="B394" s="56"/>
      <c r="C394" s="56"/>
      <c r="D394" s="56"/>
      <c r="E394" s="56"/>
    </row>
    <row r="395" spans="2:5" ht="15">
      <c r="B395" s="56"/>
      <c r="C395" s="56"/>
      <c r="D395" s="56"/>
      <c r="E395" s="56"/>
    </row>
    <row r="396" spans="2:5" ht="15">
      <c r="B396" s="56"/>
      <c r="C396" s="56"/>
      <c r="D396" s="56"/>
      <c r="E396" s="56"/>
    </row>
    <row r="397" spans="2:5" ht="15">
      <c r="B397" s="56"/>
      <c r="C397" s="56"/>
      <c r="D397" s="56"/>
      <c r="E397" s="56"/>
    </row>
    <row r="398" spans="2:5" ht="15">
      <c r="B398" s="56"/>
      <c r="C398" s="56"/>
      <c r="D398" s="56"/>
      <c r="E398" s="56"/>
    </row>
    <row r="399" spans="2:5" ht="15">
      <c r="B399" s="56"/>
      <c r="C399" s="56"/>
      <c r="D399" s="56"/>
      <c r="E399" s="56"/>
    </row>
    <row r="400" spans="2:5" ht="15">
      <c r="B400" s="56"/>
      <c r="C400" s="56"/>
      <c r="D400" s="56"/>
      <c r="E400" s="56"/>
    </row>
    <row r="401" spans="2:5" ht="15">
      <c r="B401" s="56"/>
      <c r="C401" s="56"/>
      <c r="D401" s="56"/>
      <c r="E401" s="56"/>
    </row>
    <row r="402" spans="2:5" ht="15">
      <c r="B402" s="56"/>
      <c r="C402" s="56"/>
      <c r="D402" s="56"/>
      <c r="E402" s="56"/>
    </row>
    <row r="403" spans="2:5" ht="15">
      <c r="B403" s="56"/>
      <c r="C403" s="56"/>
      <c r="D403" s="56"/>
      <c r="E403" s="56"/>
    </row>
    <row r="404" spans="2:5" ht="15">
      <c r="B404" s="56"/>
      <c r="C404" s="56"/>
      <c r="D404" s="56"/>
      <c r="E404" s="56"/>
    </row>
    <row r="405" spans="2:5" ht="15">
      <c r="B405" s="56"/>
      <c r="C405" s="56"/>
      <c r="D405" s="56"/>
      <c r="E405" s="56"/>
    </row>
    <row r="406" spans="2:5" ht="15">
      <c r="B406" s="56"/>
      <c r="C406" s="56"/>
      <c r="D406" s="56"/>
      <c r="E406" s="56"/>
    </row>
    <row r="407" spans="2:5" ht="15">
      <c r="B407" s="56"/>
      <c r="C407" s="56"/>
      <c r="D407" s="56"/>
      <c r="E407" s="56"/>
    </row>
    <row r="408" spans="2:5" ht="15">
      <c r="B408" s="56"/>
      <c r="C408" s="56"/>
      <c r="D408" s="56"/>
      <c r="E408" s="56"/>
    </row>
    <row r="409" spans="2:5" ht="15">
      <c r="B409" s="56"/>
      <c r="C409" s="56"/>
      <c r="D409" s="56"/>
      <c r="E409" s="56"/>
    </row>
    <row r="410" spans="2:5" ht="15">
      <c r="B410" s="56"/>
      <c r="C410" s="56"/>
      <c r="D410" s="56"/>
      <c r="E410" s="56"/>
    </row>
    <row r="411" spans="2:5" ht="15">
      <c r="B411" s="56"/>
      <c r="C411" s="56"/>
      <c r="D411" s="56"/>
      <c r="E411" s="56"/>
    </row>
    <row r="412" spans="2:5" ht="15">
      <c r="B412" s="56"/>
      <c r="C412" s="56"/>
      <c r="D412" s="56"/>
      <c r="E412" s="56"/>
    </row>
    <row r="413" spans="2:5" ht="15">
      <c r="B413" s="56"/>
      <c r="C413" s="56"/>
      <c r="D413" s="56"/>
      <c r="E413" s="56"/>
    </row>
    <row r="414" spans="2:5" ht="15">
      <c r="B414" s="56"/>
      <c r="C414" s="56"/>
      <c r="D414" s="56"/>
      <c r="E414" s="56"/>
    </row>
    <row r="415" spans="2:5" ht="15">
      <c r="B415" s="56"/>
      <c r="C415" s="56"/>
      <c r="D415" s="56"/>
      <c r="E415" s="56"/>
    </row>
    <row r="416" spans="2:5" ht="15">
      <c r="B416" s="56"/>
      <c r="C416" s="56"/>
      <c r="D416" s="56"/>
      <c r="E416" s="56"/>
    </row>
    <row r="417" spans="2:5" ht="15">
      <c r="B417" s="56"/>
      <c r="C417" s="56"/>
      <c r="D417" s="56"/>
      <c r="E417" s="56"/>
    </row>
    <row r="418" spans="2:5" ht="15">
      <c r="B418" s="56"/>
      <c r="C418" s="56"/>
      <c r="D418" s="56"/>
      <c r="E418" s="56"/>
    </row>
    <row r="419" spans="2:5" ht="15">
      <c r="B419" s="56"/>
      <c r="C419" s="56"/>
      <c r="D419" s="56"/>
      <c r="E419" s="56"/>
    </row>
    <row r="420" spans="2:5" ht="15">
      <c r="B420" s="56"/>
      <c r="C420" s="56"/>
      <c r="D420" s="56"/>
      <c r="E420" s="56"/>
    </row>
    <row r="421" spans="2:5" ht="15">
      <c r="B421" s="56"/>
      <c r="C421" s="56"/>
      <c r="D421" s="56"/>
      <c r="E421" s="56"/>
    </row>
    <row r="422" spans="2:5" ht="15">
      <c r="B422" s="56"/>
      <c r="C422" s="56"/>
      <c r="D422" s="56"/>
      <c r="E422" s="56"/>
    </row>
    <row r="423" spans="2:5" ht="15">
      <c r="B423" s="56"/>
      <c r="C423" s="56"/>
      <c r="D423" s="56"/>
      <c r="E423" s="56"/>
    </row>
    <row r="424" spans="2:5" ht="15">
      <c r="B424" s="56"/>
      <c r="C424" s="56"/>
      <c r="D424" s="56"/>
      <c r="E424" s="56"/>
    </row>
    <row r="425" spans="2:5" ht="15">
      <c r="B425" s="56"/>
      <c r="C425" s="56"/>
      <c r="D425" s="56"/>
      <c r="E425" s="56"/>
    </row>
    <row r="426" spans="2:5" ht="15">
      <c r="B426" s="56"/>
      <c r="C426" s="56"/>
      <c r="D426" s="56"/>
      <c r="E426" s="56"/>
    </row>
    <row r="427" spans="2:5" ht="15">
      <c r="B427" s="56"/>
      <c r="C427" s="56"/>
      <c r="D427" s="56"/>
      <c r="E427" s="56"/>
    </row>
    <row r="428" spans="2:5" ht="15">
      <c r="B428" s="56"/>
      <c r="C428" s="56"/>
      <c r="D428" s="56"/>
      <c r="E428" s="56"/>
    </row>
    <row r="429" spans="2:5" ht="15">
      <c r="B429" s="56"/>
      <c r="C429" s="56"/>
      <c r="D429" s="56"/>
      <c r="E429" s="56"/>
    </row>
    <row r="430" spans="2:5" ht="15">
      <c r="B430" s="56"/>
      <c r="C430" s="56"/>
      <c r="D430" s="56"/>
      <c r="E430" s="56"/>
    </row>
    <row r="431" spans="2:5" ht="15">
      <c r="B431" s="56"/>
      <c r="C431" s="56"/>
      <c r="D431" s="56"/>
      <c r="E431" s="56"/>
    </row>
    <row r="432" spans="2:5" ht="15">
      <c r="B432" s="56"/>
      <c r="C432" s="56"/>
      <c r="D432" s="56"/>
      <c r="E432" s="56"/>
    </row>
    <row r="433" spans="2:5" ht="15">
      <c r="B433" s="56"/>
      <c r="C433" s="56"/>
      <c r="D433" s="56"/>
      <c r="E433" s="56"/>
    </row>
    <row r="434" spans="2:5" ht="15">
      <c r="B434" s="56"/>
      <c r="C434" s="56"/>
      <c r="D434" s="56"/>
      <c r="E434" s="56"/>
    </row>
    <row r="435" spans="2:5" ht="15">
      <c r="B435" s="56"/>
      <c r="C435" s="56"/>
      <c r="D435" s="56"/>
      <c r="E435" s="56"/>
    </row>
    <row r="436" spans="2:5" ht="15">
      <c r="B436" s="56"/>
      <c r="C436" s="56"/>
      <c r="D436" s="56"/>
      <c r="E436" s="56"/>
    </row>
    <row r="437" spans="2:5" ht="15">
      <c r="B437" s="56"/>
      <c r="C437" s="56"/>
      <c r="D437" s="56"/>
      <c r="E437" s="56"/>
    </row>
    <row r="438" spans="2:5" ht="15">
      <c r="B438" s="56"/>
      <c r="C438" s="56"/>
      <c r="D438" s="56"/>
      <c r="E438" s="56"/>
    </row>
    <row r="439" spans="2:5" ht="15">
      <c r="B439" s="56"/>
      <c r="C439" s="56"/>
      <c r="D439" s="56"/>
      <c r="E439" s="56"/>
    </row>
    <row r="440" spans="2:5" ht="15">
      <c r="B440" s="56"/>
      <c r="C440" s="56"/>
      <c r="D440" s="56"/>
      <c r="E440" s="56"/>
    </row>
    <row r="441" spans="2:5" ht="15">
      <c r="B441" s="56"/>
      <c r="C441" s="56"/>
      <c r="D441" s="56"/>
      <c r="E441" s="56"/>
    </row>
    <row r="442" spans="2:5" ht="15">
      <c r="B442" s="56"/>
      <c r="C442" s="56"/>
      <c r="D442" s="56"/>
      <c r="E442" s="56"/>
    </row>
    <row r="443" spans="2:5" ht="15">
      <c r="B443" s="56"/>
      <c r="C443" s="56"/>
      <c r="D443" s="56"/>
      <c r="E443" s="56"/>
    </row>
    <row r="444" spans="2:5" ht="15">
      <c r="B444" s="56"/>
      <c r="C444" s="56"/>
      <c r="D444" s="56"/>
      <c r="E444" s="56"/>
    </row>
    <row r="445" spans="2:5" ht="15">
      <c r="B445" s="56"/>
      <c r="C445" s="56"/>
      <c r="D445" s="56"/>
      <c r="E445" s="56"/>
    </row>
    <row r="446" spans="2:5" ht="15">
      <c r="B446" s="56"/>
      <c r="C446" s="56"/>
      <c r="D446" s="56"/>
      <c r="E446" s="56"/>
    </row>
    <row r="447" spans="2:5" ht="15">
      <c r="B447" s="56"/>
      <c r="C447" s="56"/>
      <c r="D447" s="56"/>
      <c r="E447" s="56"/>
    </row>
    <row r="448" spans="2:5" ht="15">
      <c r="B448" s="56"/>
      <c r="C448" s="56"/>
      <c r="D448" s="56"/>
      <c r="E448" s="56"/>
    </row>
    <row r="449" spans="2:5" ht="15">
      <c r="B449" s="56"/>
      <c r="C449" s="56"/>
      <c r="D449" s="56"/>
      <c r="E449" s="56"/>
    </row>
    <row r="450" spans="2:5" ht="15">
      <c r="B450" s="56"/>
      <c r="C450" s="56"/>
      <c r="D450" s="56"/>
      <c r="E450" s="56"/>
    </row>
    <row r="451" spans="2:5" ht="15">
      <c r="B451" s="56"/>
      <c r="C451" s="56"/>
      <c r="D451" s="56"/>
      <c r="E451" s="56"/>
    </row>
    <row r="452" spans="2:5" ht="15">
      <c r="B452" s="56"/>
      <c r="C452" s="56"/>
      <c r="D452" s="56"/>
      <c r="E452" s="56"/>
    </row>
    <row r="453" spans="2:5" ht="15">
      <c r="B453" s="56"/>
      <c r="C453" s="56"/>
      <c r="D453" s="56"/>
      <c r="E453" s="56"/>
    </row>
    <row r="454" spans="2:5" ht="15">
      <c r="B454" s="56"/>
      <c r="C454" s="56"/>
      <c r="D454" s="56"/>
      <c r="E454" s="56"/>
    </row>
    <row r="455" spans="2:5" ht="15">
      <c r="B455" s="56"/>
      <c r="C455" s="56"/>
      <c r="D455" s="56"/>
      <c r="E455" s="56"/>
    </row>
    <row r="456" spans="2:5" ht="15">
      <c r="B456" s="56"/>
      <c r="C456" s="56"/>
      <c r="D456" s="56"/>
      <c r="E456" s="56"/>
    </row>
    <row r="457" spans="2:5" ht="15">
      <c r="B457" s="56"/>
      <c r="C457" s="56"/>
      <c r="D457" s="56"/>
      <c r="E457" s="56"/>
    </row>
    <row r="458" spans="2:5" ht="15">
      <c r="B458" s="56"/>
      <c r="C458" s="56"/>
      <c r="D458" s="56"/>
      <c r="E458" s="56"/>
    </row>
    <row r="459" spans="2:5" ht="15">
      <c r="B459" s="56"/>
      <c r="C459" s="56"/>
      <c r="D459" s="56"/>
      <c r="E459" s="56"/>
    </row>
    <row r="460" spans="2:5" ht="15">
      <c r="B460" s="56"/>
      <c r="C460" s="56"/>
      <c r="D460" s="56"/>
      <c r="E460" s="56"/>
    </row>
    <row r="461" spans="2:5" ht="15">
      <c r="B461" s="56"/>
      <c r="C461" s="56"/>
      <c r="D461" s="56"/>
      <c r="E461" s="56"/>
    </row>
    <row r="462" spans="2:5" ht="15">
      <c r="B462" s="56"/>
      <c r="C462" s="56"/>
      <c r="D462" s="56"/>
      <c r="E462" s="56"/>
    </row>
    <row r="463" spans="2:5" ht="15">
      <c r="B463" s="56"/>
      <c r="C463" s="56"/>
      <c r="D463" s="56"/>
      <c r="E463" s="56"/>
    </row>
    <row r="464" spans="2:5" ht="15">
      <c r="B464" s="56"/>
      <c r="C464" s="56"/>
      <c r="D464" s="56"/>
      <c r="E464" s="56"/>
    </row>
    <row r="465" spans="2:5" ht="15">
      <c r="B465" s="56"/>
      <c r="C465" s="56"/>
      <c r="D465" s="56"/>
      <c r="E465" s="56"/>
    </row>
    <row r="466" spans="2:5" ht="15">
      <c r="B466" s="56"/>
      <c r="C466" s="56"/>
      <c r="D466" s="56"/>
      <c r="E466" s="56"/>
    </row>
    <row r="467" spans="2:5" ht="15">
      <c r="B467" s="56"/>
      <c r="C467" s="56"/>
      <c r="D467" s="56"/>
      <c r="E467" s="56"/>
    </row>
    <row r="468" spans="2:5" ht="15">
      <c r="B468" s="56"/>
      <c r="C468" s="56"/>
      <c r="D468" s="56"/>
      <c r="E468" s="56"/>
    </row>
    <row r="469" spans="2:5" ht="15">
      <c r="B469" s="56"/>
      <c r="C469" s="56"/>
      <c r="D469" s="56"/>
      <c r="E469" s="56"/>
    </row>
    <row r="470" spans="2:5" ht="15">
      <c r="B470" s="56"/>
      <c r="C470" s="56"/>
      <c r="D470" s="56"/>
      <c r="E470" s="56"/>
    </row>
    <row r="471" spans="2:5" ht="15">
      <c r="B471" s="56"/>
      <c r="C471" s="56"/>
      <c r="D471" s="56"/>
      <c r="E471" s="56"/>
    </row>
    <row r="472" spans="2:5" ht="15">
      <c r="B472" s="56"/>
      <c r="C472" s="56"/>
      <c r="D472" s="56"/>
      <c r="E472" s="56"/>
    </row>
    <row r="473" spans="2:5" ht="15">
      <c r="B473" s="56"/>
      <c r="C473" s="56"/>
      <c r="D473" s="56"/>
      <c r="E473" s="56"/>
    </row>
    <row r="474" spans="2:5" ht="15">
      <c r="B474" s="56"/>
      <c r="C474" s="56"/>
      <c r="D474" s="56"/>
      <c r="E474" s="56"/>
    </row>
    <row r="475" spans="2:5" ht="15">
      <c r="B475" s="56"/>
      <c r="C475" s="56"/>
      <c r="D475" s="56"/>
      <c r="E475" s="56"/>
    </row>
    <row r="476" spans="2:5" ht="15">
      <c r="B476" s="56"/>
      <c r="C476" s="56"/>
      <c r="D476" s="56"/>
      <c r="E476" s="56"/>
    </row>
    <row r="477" spans="2:5" ht="15">
      <c r="B477" s="56"/>
      <c r="C477" s="56"/>
      <c r="D477" s="56"/>
      <c r="E477" s="56"/>
    </row>
    <row r="478" spans="2:5" ht="15">
      <c r="B478" s="56"/>
      <c r="C478" s="56"/>
      <c r="D478" s="56"/>
      <c r="E478" s="56"/>
    </row>
    <row r="479" spans="2:5" ht="15">
      <c r="B479" s="56"/>
      <c r="C479" s="56"/>
      <c r="D479" s="56"/>
      <c r="E479" s="56"/>
    </row>
    <row r="480" spans="2:5" ht="15">
      <c r="B480" s="56"/>
      <c r="C480" s="56"/>
      <c r="D480" s="56"/>
      <c r="E480" s="56"/>
    </row>
    <row r="481" spans="2:5" ht="15">
      <c r="B481" s="56"/>
      <c r="C481" s="56"/>
      <c r="D481" s="56"/>
      <c r="E481" s="56"/>
    </row>
    <row r="482" spans="2:5" ht="15">
      <c r="B482" s="56"/>
      <c r="C482" s="56"/>
      <c r="D482" s="56"/>
      <c r="E482" s="56"/>
    </row>
    <row r="483" spans="2:5" ht="15">
      <c r="B483" s="56"/>
      <c r="C483" s="56"/>
      <c r="D483" s="56"/>
      <c r="E483" s="56"/>
    </row>
    <row r="484" spans="2:5" ht="15">
      <c r="B484" s="56"/>
      <c r="C484" s="56"/>
      <c r="D484" s="56"/>
      <c r="E484" s="56"/>
    </row>
    <row r="485" spans="2:5" ht="15">
      <c r="B485" s="56"/>
      <c r="C485" s="56"/>
      <c r="D485" s="56"/>
      <c r="E485" s="56"/>
    </row>
    <row r="486" spans="2:5" ht="15">
      <c r="B486" s="56"/>
      <c r="C486" s="56"/>
      <c r="D486" s="56"/>
      <c r="E486" s="56"/>
    </row>
    <row r="487" spans="2:5" ht="15">
      <c r="B487" s="56"/>
      <c r="C487" s="56"/>
      <c r="D487" s="56"/>
      <c r="E487" s="56"/>
    </row>
    <row r="488" spans="2:5" ht="15">
      <c r="B488" s="56"/>
      <c r="C488" s="56"/>
      <c r="D488" s="56"/>
      <c r="E488" s="56"/>
    </row>
    <row r="489" spans="2:5" ht="15">
      <c r="B489" s="56"/>
      <c r="C489" s="56"/>
      <c r="D489" s="56"/>
      <c r="E489" s="56"/>
    </row>
    <row r="490" spans="2:5" ht="15">
      <c r="B490" s="56"/>
      <c r="C490" s="56"/>
      <c r="D490" s="56"/>
      <c r="E490" s="56"/>
    </row>
    <row r="491" spans="2:5" ht="15">
      <c r="B491" s="56"/>
      <c r="C491" s="56"/>
      <c r="D491" s="56"/>
      <c r="E491" s="56"/>
    </row>
    <row r="492" spans="2:5" ht="15">
      <c r="B492" s="56"/>
      <c r="C492" s="56"/>
      <c r="D492" s="56"/>
      <c r="E492" s="56"/>
    </row>
    <row r="493" spans="2:5" ht="15">
      <c r="B493" s="56"/>
      <c r="C493" s="56"/>
      <c r="D493" s="56"/>
      <c r="E493" s="56"/>
    </row>
    <row r="494" spans="2:5" ht="15">
      <c r="B494" s="56"/>
      <c r="C494" s="56"/>
      <c r="D494" s="56"/>
      <c r="E494" s="56"/>
    </row>
    <row r="495" spans="2:5" ht="15">
      <c r="B495" s="56"/>
      <c r="C495" s="56"/>
      <c r="D495" s="56"/>
      <c r="E495" s="56"/>
    </row>
    <row r="496" spans="2:5" ht="15">
      <c r="B496" s="56"/>
      <c r="C496" s="56"/>
      <c r="D496" s="56"/>
      <c r="E496" s="56"/>
    </row>
    <row r="497" spans="2:5" ht="15">
      <c r="B497" s="56"/>
      <c r="C497" s="56"/>
      <c r="D497" s="56"/>
      <c r="E497" s="56"/>
    </row>
    <row r="498" spans="2:5" ht="15">
      <c r="B498" s="56"/>
      <c r="C498" s="56"/>
      <c r="D498" s="56"/>
      <c r="E498" s="56"/>
    </row>
    <row r="499" spans="2:5" ht="15">
      <c r="B499" s="56"/>
      <c r="C499" s="56"/>
      <c r="D499" s="56"/>
      <c r="E499" s="56"/>
    </row>
    <row r="500" spans="2:5" ht="15">
      <c r="B500" s="56"/>
      <c r="C500" s="56"/>
      <c r="D500" s="56"/>
      <c r="E500" s="56"/>
    </row>
    <row r="501" spans="2:5" ht="15">
      <c r="B501" s="56"/>
      <c r="C501" s="56"/>
      <c r="D501" s="56"/>
      <c r="E501" s="56"/>
    </row>
    <row r="502" spans="2:5" ht="15">
      <c r="B502" s="56"/>
      <c r="C502" s="56"/>
      <c r="D502" s="56"/>
      <c r="E502" s="56"/>
    </row>
    <row r="503" spans="2:5" ht="15">
      <c r="B503" s="56"/>
      <c r="C503" s="56"/>
      <c r="D503" s="56"/>
      <c r="E503" s="56"/>
    </row>
    <row r="504" spans="2:5" ht="15">
      <c r="B504" s="56"/>
      <c r="C504" s="56"/>
      <c r="D504" s="56"/>
      <c r="E504" s="56"/>
    </row>
    <row r="505" spans="2:5" ht="15">
      <c r="B505" s="56"/>
      <c r="C505" s="56"/>
      <c r="D505" s="56"/>
      <c r="E505" s="56"/>
    </row>
    <row r="506" spans="2:5" ht="15">
      <c r="B506" s="56"/>
      <c r="C506" s="56"/>
      <c r="D506" s="56"/>
      <c r="E506" s="56"/>
    </row>
    <row r="507" spans="2:5" ht="15">
      <c r="B507" s="56"/>
      <c r="C507" s="56"/>
      <c r="D507" s="56"/>
      <c r="E507" s="56"/>
    </row>
    <row r="508" spans="2:5" ht="15">
      <c r="B508" s="56"/>
      <c r="C508" s="56"/>
      <c r="D508" s="56"/>
      <c r="E508" s="56"/>
    </row>
    <row r="509" spans="2:5" ht="15">
      <c r="B509" s="56"/>
      <c r="C509" s="56"/>
      <c r="D509" s="56"/>
      <c r="E509" s="56"/>
    </row>
    <row r="510" spans="2:5" ht="15">
      <c r="B510" s="56"/>
      <c r="C510" s="56"/>
      <c r="D510" s="56"/>
      <c r="E510" s="56"/>
    </row>
    <row r="511" spans="2:5" ht="15">
      <c r="B511" s="56"/>
      <c r="C511" s="56"/>
      <c r="D511" s="56"/>
      <c r="E511" s="56"/>
    </row>
    <row r="512" spans="2:5" ht="15">
      <c r="B512" s="56"/>
      <c r="C512" s="56"/>
      <c r="D512" s="56"/>
      <c r="E512" s="56"/>
    </row>
    <row r="513" spans="2:5" ht="15">
      <c r="B513" s="56"/>
      <c r="C513" s="56"/>
      <c r="D513" s="56"/>
      <c r="E513" s="56"/>
    </row>
    <row r="514" spans="2:5" ht="15">
      <c r="B514" s="56"/>
      <c r="C514" s="56"/>
      <c r="D514" s="56"/>
      <c r="E514" s="56"/>
    </row>
    <row r="515" spans="2:5" ht="15">
      <c r="B515" s="56"/>
      <c r="C515" s="56"/>
      <c r="D515" s="56"/>
      <c r="E515" s="56"/>
    </row>
    <row r="516" spans="2:5" ht="15">
      <c r="B516" s="56"/>
      <c r="C516" s="56"/>
      <c r="D516" s="56"/>
      <c r="E516" s="56"/>
    </row>
    <row r="517" spans="2:5" ht="15">
      <c r="B517" s="56"/>
      <c r="C517" s="56"/>
      <c r="D517" s="56"/>
      <c r="E517" s="56"/>
    </row>
    <row r="518" spans="2:5" ht="15">
      <c r="B518" s="56"/>
      <c r="C518" s="56"/>
      <c r="D518" s="56"/>
      <c r="E518" s="56"/>
    </row>
    <row r="519" spans="2:5" ht="15">
      <c r="B519" s="56"/>
      <c r="C519" s="56"/>
      <c r="D519" s="56"/>
      <c r="E519" s="56"/>
    </row>
    <row r="520" spans="2:5" ht="15">
      <c r="B520" s="56"/>
      <c r="C520" s="56"/>
      <c r="D520" s="56"/>
      <c r="E520" s="56"/>
    </row>
    <row r="521" spans="2:5" ht="15">
      <c r="B521" s="56"/>
      <c r="C521" s="56"/>
      <c r="D521" s="56"/>
      <c r="E521" s="56"/>
    </row>
    <row r="522" spans="2:5" ht="15">
      <c r="B522" s="56"/>
      <c r="C522" s="56"/>
      <c r="D522" s="56"/>
      <c r="E522" s="56"/>
    </row>
    <row r="523" spans="2:5" ht="15">
      <c r="B523" s="56"/>
      <c r="C523" s="56"/>
      <c r="D523" s="56"/>
      <c r="E523" s="56"/>
    </row>
    <row r="524" spans="2:5" ht="15">
      <c r="B524" s="56"/>
      <c r="C524" s="56"/>
      <c r="D524" s="56"/>
      <c r="E524" s="56"/>
    </row>
    <row r="525" spans="2:5" ht="15">
      <c r="B525" s="56"/>
      <c r="C525" s="56"/>
      <c r="D525" s="56"/>
      <c r="E525" s="56"/>
    </row>
    <row r="526" spans="2:5" ht="15">
      <c r="B526" s="56"/>
      <c r="C526" s="56"/>
      <c r="D526" s="56"/>
      <c r="E526" s="56"/>
    </row>
    <row r="527" spans="2:5" ht="15">
      <c r="B527" s="56"/>
      <c r="C527" s="56"/>
      <c r="D527" s="56"/>
      <c r="E527" s="56"/>
    </row>
    <row r="528" spans="2:5" ht="15">
      <c r="B528" s="56"/>
      <c r="C528" s="56"/>
      <c r="D528" s="56"/>
      <c r="E528" s="56"/>
    </row>
    <row r="529" spans="2:5" ht="15">
      <c r="B529" s="56"/>
      <c r="C529" s="56"/>
      <c r="D529" s="56"/>
      <c r="E529" s="56"/>
    </row>
    <row r="530" spans="2:5" ht="15">
      <c r="B530" s="56"/>
      <c r="C530" s="56"/>
      <c r="D530" s="56"/>
      <c r="E530" s="56"/>
    </row>
    <row r="531" spans="2:5" ht="15">
      <c r="B531" s="56"/>
      <c r="C531" s="56"/>
      <c r="D531" s="56"/>
      <c r="E531" s="56"/>
    </row>
    <row r="532" spans="2:5" ht="15">
      <c r="B532" s="56"/>
      <c r="C532" s="56"/>
      <c r="D532" s="56"/>
      <c r="E532" s="56"/>
    </row>
    <row r="533" spans="2:5" ht="15">
      <c r="B533" s="56"/>
      <c r="C533" s="56"/>
      <c r="D533" s="56"/>
      <c r="E533" s="56"/>
    </row>
    <row r="534" spans="2:5" ht="15">
      <c r="B534" s="56"/>
      <c r="C534" s="56"/>
      <c r="D534" s="56"/>
      <c r="E534" s="56"/>
    </row>
    <row r="535" spans="2:5" ht="15">
      <c r="B535" s="56"/>
      <c r="C535" s="56"/>
      <c r="D535" s="56"/>
      <c r="E535" s="56"/>
    </row>
    <row r="536" spans="2:5" ht="15">
      <c r="B536" s="56"/>
      <c r="C536" s="56"/>
      <c r="D536" s="56"/>
      <c r="E536" s="56"/>
    </row>
    <row r="537" spans="2:5" ht="15">
      <c r="B537" s="56"/>
      <c r="C537" s="56"/>
      <c r="D537" s="56"/>
      <c r="E537" s="56"/>
    </row>
    <row r="538" spans="2:5" ht="15">
      <c r="B538" s="56"/>
      <c r="C538" s="56"/>
      <c r="D538" s="56"/>
      <c r="E538" s="56"/>
    </row>
    <row r="539" spans="2:5" ht="15">
      <c r="B539" s="56"/>
      <c r="C539" s="56"/>
      <c r="D539" s="56"/>
      <c r="E539" s="56"/>
    </row>
    <row r="540" spans="2:5" ht="15">
      <c r="B540" s="56"/>
      <c r="C540" s="56"/>
      <c r="D540" s="56"/>
      <c r="E540" s="56"/>
    </row>
    <row r="541" spans="2:5" ht="15">
      <c r="B541" s="56"/>
      <c r="C541" s="56"/>
      <c r="D541" s="56"/>
      <c r="E541" s="56"/>
    </row>
    <row r="542" spans="2:5" ht="15">
      <c r="B542" s="56"/>
      <c r="C542" s="56"/>
      <c r="D542" s="56"/>
      <c r="E542" s="56"/>
    </row>
    <row r="543" spans="2:5" ht="15">
      <c r="B543" s="56"/>
      <c r="C543" s="56"/>
      <c r="D543" s="56"/>
      <c r="E543" s="56"/>
    </row>
    <row r="544" spans="2:5" ht="15">
      <c r="B544" s="56"/>
      <c r="C544" s="56"/>
      <c r="D544" s="56"/>
      <c r="E544" s="56"/>
    </row>
    <row r="545" spans="2:5" ht="15">
      <c r="B545" s="56"/>
      <c r="C545" s="56"/>
      <c r="D545" s="56"/>
      <c r="E545" s="56"/>
    </row>
    <row r="546" spans="2:5" ht="15">
      <c r="B546" s="56"/>
      <c r="C546" s="56"/>
      <c r="D546" s="56"/>
      <c r="E546" s="56"/>
    </row>
    <row r="547" spans="2:5" ht="15">
      <c r="B547" s="56"/>
      <c r="C547" s="56"/>
      <c r="D547" s="56"/>
      <c r="E547" s="56"/>
    </row>
    <row r="548" spans="2:5" ht="15">
      <c r="B548" s="56"/>
      <c r="C548" s="56"/>
      <c r="D548" s="56"/>
      <c r="E548" s="56"/>
    </row>
    <row r="549" spans="2:5" ht="15">
      <c r="B549" s="56"/>
      <c r="C549" s="56"/>
      <c r="D549" s="56"/>
      <c r="E549" s="56"/>
    </row>
    <row r="550" spans="2:5" ht="15">
      <c r="B550" s="56"/>
      <c r="C550" s="56"/>
      <c r="D550" s="56"/>
      <c r="E550" s="56"/>
    </row>
    <row r="551" spans="2:5" ht="15">
      <c r="B551" s="56"/>
      <c r="C551" s="56"/>
      <c r="D551" s="56"/>
      <c r="E551" s="56"/>
    </row>
    <row r="552" spans="2:5" ht="15">
      <c r="B552" s="56"/>
      <c r="C552" s="56"/>
      <c r="D552" s="56"/>
      <c r="E552" s="56"/>
    </row>
    <row r="553" spans="2:5" ht="15">
      <c r="B553" s="56"/>
      <c r="C553" s="56"/>
      <c r="D553" s="56"/>
      <c r="E553" s="56"/>
    </row>
    <row r="554" spans="2:5" ht="15">
      <c r="B554" s="56"/>
      <c r="C554" s="56"/>
      <c r="D554" s="56"/>
      <c r="E554" s="56"/>
    </row>
    <row r="555" spans="2:5" ht="15">
      <c r="B555" s="56"/>
      <c r="C555" s="56"/>
      <c r="D555" s="56"/>
      <c r="E555" s="56"/>
    </row>
    <row r="556" spans="2:5" ht="15">
      <c r="B556" s="56"/>
      <c r="C556" s="56"/>
      <c r="D556" s="56"/>
      <c r="E556" s="56"/>
    </row>
    <row r="557" spans="2:5" ht="15">
      <c r="B557" s="56"/>
      <c r="C557" s="56"/>
      <c r="D557" s="56"/>
      <c r="E557" s="56"/>
    </row>
    <row r="558" spans="2:5" ht="15">
      <c r="B558" s="56"/>
      <c r="C558" s="56"/>
      <c r="D558" s="56"/>
      <c r="E558" s="56"/>
    </row>
    <row r="559" spans="2:5" ht="15">
      <c r="B559" s="56"/>
      <c r="C559" s="56"/>
      <c r="D559" s="56"/>
      <c r="E559" s="56"/>
    </row>
    <row r="560" spans="2:5" ht="15">
      <c r="B560" s="56"/>
      <c r="C560" s="56"/>
      <c r="D560" s="56"/>
      <c r="E560" s="56"/>
    </row>
    <row r="561" spans="2:5" ht="15">
      <c r="B561" s="56"/>
      <c r="C561" s="56"/>
      <c r="D561" s="56"/>
      <c r="E561" s="56"/>
    </row>
    <row r="562" spans="2:5" ht="15">
      <c r="B562" s="56"/>
      <c r="C562" s="56"/>
      <c r="D562" s="56"/>
      <c r="E562" s="56"/>
    </row>
    <row r="563" spans="2:5" ht="15">
      <c r="B563" s="56"/>
      <c r="C563" s="56"/>
      <c r="D563" s="56"/>
      <c r="E563" s="56"/>
    </row>
    <row r="564" spans="2:5" ht="15">
      <c r="B564" s="56"/>
      <c r="C564" s="56"/>
      <c r="D564" s="56"/>
      <c r="E564" s="56"/>
    </row>
    <row r="565" spans="2:5" ht="15">
      <c r="B565" s="56"/>
      <c r="C565" s="56"/>
      <c r="D565" s="56"/>
      <c r="E565" s="56"/>
    </row>
    <row r="566" spans="2:5" ht="15">
      <c r="B566" s="56"/>
      <c r="C566" s="56"/>
      <c r="D566" s="56"/>
      <c r="E566" s="56"/>
    </row>
    <row r="567" spans="2:5" ht="15">
      <c r="B567" s="56"/>
      <c r="C567" s="56"/>
      <c r="D567" s="56"/>
      <c r="E567" s="56"/>
    </row>
    <row r="568" spans="2:5" ht="15">
      <c r="B568" s="56"/>
      <c r="C568" s="56"/>
      <c r="D568" s="56"/>
      <c r="E568" s="56"/>
    </row>
    <row r="569" spans="2:5" ht="15">
      <c r="B569" s="56"/>
      <c r="C569" s="56"/>
      <c r="D569" s="56"/>
      <c r="E569" s="56"/>
    </row>
    <row r="570" spans="2:5" ht="15">
      <c r="B570" s="56"/>
      <c r="C570" s="56"/>
      <c r="D570" s="56"/>
      <c r="E570" s="56"/>
    </row>
    <row r="571" spans="2:5" ht="15">
      <c r="B571" s="56"/>
      <c r="C571" s="56"/>
      <c r="D571" s="56"/>
      <c r="E571" s="56"/>
    </row>
    <row r="572" spans="2:5" ht="15">
      <c r="B572" s="56"/>
      <c r="C572" s="56"/>
      <c r="D572" s="56"/>
      <c r="E572" s="56"/>
    </row>
    <row r="573" spans="2:5" ht="15">
      <c r="B573" s="56"/>
      <c r="C573" s="56"/>
      <c r="D573" s="56"/>
      <c r="E573" s="56"/>
    </row>
    <row r="574" spans="2:5" ht="15">
      <c r="B574" s="56"/>
      <c r="C574" s="56"/>
      <c r="D574" s="56"/>
      <c r="E574" s="56"/>
    </row>
    <row r="575" spans="2:5" ht="15">
      <c r="B575" s="56"/>
      <c r="C575" s="56"/>
      <c r="D575" s="56"/>
      <c r="E575" s="56"/>
    </row>
    <row r="576" spans="2:5" ht="15">
      <c r="B576" s="56"/>
      <c r="C576" s="56"/>
      <c r="D576" s="56"/>
      <c r="E576" s="56"/>
    </row>
    <row r="577" spans="2:5" ht="15">
      <c r="B577" s="56"/>
      <c r="C577" s="56"/>
      <c r="D577" s="56"/>
      <c r="E577" s="56"/>
    </row>
    <row r="578" spans="2:5" ht="15">
      <c r="B578" s="56"/>
      <c r="C578" s="56"/>
      <c r="D578" s="56"/>
      <c r="E578" s="56"/>
    </row>
    <row r="579" spans="2:5" ht="15">
      <c r="B579" s="56"/>
      <c r="C579" s="56"/>
      <c r="D579" s="56"/>
      <c r="E579" s="56"/>
    </row>
    <row r="580" spans="2:5" ht="15">
      <c r="B580" s="56"/>
      <c r="C580" s="56"/>
      <c r="D580" s="56"/>
      <c r="E580" s="56"/>
    </row>
    <row r="581" spans="2:5" ht="15">
      <c r="B581" s="56"/>
      <c r="C581" s="56"/>
      <c r="D581" s="56"/>
      <c r="E581" s="56"/>
    </row>
    <row r="582" spans="2:5" ht="15">
      <c r="B582" s="56"/>
      <c r="C582" s="56"/>
      <c r="D582" s="56"/>
      <c r="E582" s="56"/>
    </row>
    <row r="583" spans="2:5" ht="15">
      <c r="B583" s="56"/>
      <c r="C583" s="56"/>
      <c r="D583" s="56"/>
      <c r="E583" s="56"/>
    </row>
    <row r="584" spans="2:5" ht="15">
      <c r="B584" s="56"/>
      <c r="C584" s="56"/>
      <c r="D584" s="56"/>
      <c r="E584" s="56"/>
    </row>
    <row r="585" spans="2:5" ht="15">
      <c r="B585" s="56"/>
      <c r="C585" s="56"/>
      <c r="D585" s="56"/>
      <c r="E585" s="56"/>
    </row>
    <row r="586" spans="2:5" ht="15">
      <c r="B586" s="56"/>
      <c r="C586" s="56"/>
      <c r="D586" s="56"/>
      <c r="E586" s="56"/>
    </row>
    <row r="587" spans="2:5" ht="15">
      <c r="B587" s="56"/>
      <c r="C587" s="56"/>
      <c r="D587" s="56"/>
      <c r="E587" s="56"/>
    </row>
    <row r="588" spans="2:5" ht="15">
      <c r="B588" s="56"/>
      <c r="C588" s="56"/>
      <c r="D588" s="56"/>
      <c r="E588" s="56"/>
    </row>
    <row r="589" spans="2:5" ht="15">
      <c r="B589" s="56"/>
      <c r="C589" s="56"/>
      <c r="D589" s="56"/>
      <c r="E589" s="56"/>
    </row>
    <row r="590" spans="2:5" ht="15">
      <c r="B590" s="56"/>
      <c r="C590" s="56"/>
      <c r="D590" s="56"/>
      <c r="E590" s="56"/>
    </row>
    <row r="591" spans="2:5" ht="15">
      <c r="B591" s="56"/>
      <c r="C591" s="56"/>
      <c r="D591" s="56"/>
      <c r="E591" s="56"/>
    </row>
    <row r="592" spans="2:5" ht="15">
      <c r="B592" s="56"/>
      <c r="C592" s="56"/>
      <c r="D592" s="56"/>
      <c r="E592" s="56"/>
    </row>
    <row r="593" spans="2:5" ht="15">
      <c r="B593" s="56"/>
      <c r="C593" s="56"/>
      <c r="D593" s="56"/>
      <c r="E593" s="56"/>
    </row>
    <row r="594" spans="2:5" ht="15">
      <c r="B594" s="56"/>
      <c r="C594" s="56"/>
      <c r="D594" s="56"/>
      <c r="E594" s="56"/>
    </row>
    <row r="595" spans="2:5" ht="15">
      <c r="B595" s="56"/>
      <c r="C595" s="56"/>
      <c r="D595" s="56"/>
      <c r="E595" s="56"/>
    </row>
    <row r="596" spans="2:5" ht="15">
      <c r="B596" s="56"/>
      <c r="C596" s="56"/>
      <c r="D596" s="56"/>
      <c r="E596" s="56"/>
    </row>
    <row r="597" spans="2:5" ht="15">
      <c r="B597" s="56"/>
      <c r="C597" s="56"/>
      <c r="D597" s="56"/>
      <c r="E597" s="56"/>
    </row>
    <row r="598" spans="2:5" ht="15">
      <c r="B598" s="56"/>
      <c r="C598" s="56"/>
      <c r="D598" s="56"/>
      <c r="E598" s="56"/>
    </row>
    <row r="599" spans="2:5" ht="15">
      <c r="B599" s="56"/>
      <c r="C599" s="56"/>
      <c r="D599" s="56"/>
      <c r="E599" s="56"/>
    </row>
    <row r="600" spans="2:5" ht="15">
      <c r="B600" s="56"/>
      <c r="C600" s="56"/>
      <c r="D600" s="56"/>
      <c r="E600" s="56"/>
    </row>
    <row r="601" spans="2:5" ht="15">
      <c r="B601" s="56"/>
      <c r="C601" s="56"/>
      <c r="D601" s="56"/>
      <c r="E601" s="56"/>
    </row>
    <row r="602" spans="2:5" ht="15">
      <c r="B602" s="56"/>
      <c r="C602" s="56"/>
      <c r="D602" s="56"/>
      <c r="E602" s="56"/>
    </row>
    <row r="603" spans="2:5" ht="15">
      <c r="B603" s="56"/>
      <c r="C603" s="56"/>
      <c r="D603" s="56"/>
      <c r="E603" s="56"/>
    </row>
    <row r="604" spans="2:5" ht="15">
      <c r="B604" s="56"/>
      <c r="C604" s="56"/>
      <c r="D604" s="56"/>
      <c r="E604" s="56"/>
    </row>
    <row r="605" spans="2:5" ht="15">
      <c r="B605" s="56"/>
      <c r="C605" s="56"/>
      <c r="D605" s="56"/>
      <c r="E605" s="56"/>
    </row>
    <row r="606" spans="2:5" ht="15">
      <c r="B606" s="56"/>
      <c r="C606" s="56"/>
      <c r="D606" s="56"/>
      <c r="E606" s="56"/>
    </row>
    <row r="607" spans="2:5" ht="15">
      <c r="B607" s="56"/>
      <c r="C607" s="56"/>
      <c r="D607" s="56"/>
      <c r="E607" s="56"/>
    </row>
    <row r="608" spans="2:5" ht="15">
      <c r="B608" s="56"/>
      <c r="C608" s="56"/>
      <c r="D608" s="56"/>
      <c r="E608" s="56"/>
    </row>
    <row r="609" spans="2:5" ht="15">
      <c r="B609" s="56"/>
      <c r="C609" s="56"/>
      <c r="D609" s="56"/>
      <c r="E609" s="56"/>
    </row>
    <row r="610" spans="2:5" ht="15">
      <c r="B610" s="56"/>
      <c r="C610" s="56"/>
      <c r="D610" s="56"/>
      <c r="E610" s="56"/>
    </row>
    <row r="611" spans="2:5" ht="15">
      <c r="B611" s="56"/>
      <c r="C611" s="56"/>
      <c r="D611" s="56"/>
      <c r="E611" s="56"/>
    </row>
    <row r="612" spans="2:5" ht="15">
      <c r="B612" s="56"/>
      <c r="C612" s="56"/>
      <c r="D612" s="56"/>
      <c r="E612" s="56"/>
    </row>
    <row r="613" spans="2:5" ht="15">
      <c r="B613" s="56"/>
      <c r="C613" s="56"/>
      <c r="D613" s="56"/>
      <c r="E613" s="56"/>
    </row>
    <row r="614" spans="2:5" ht="15">
      <c r="B614" s="56"/>
      <c r="C614" s="56"/>
      <c r="D614" s="56"/>
      <c r="E614" s="56"/>
    </row>
    <row r="615" spans="2:5" ht="15">
      <c r="B615" s="56"/>
      <c r="C615" s="56"/>
      <c r="D615" s="56"/>
      <c r="E615" s="56"/>
    </row>
    <row r="616" spans="2:5" ht="15">
      <c r="B616" s="56"/>
      <c r="C616" s="56"/>
      <c r="D616" s="56"/>
      <c r="E616" s="56"/>
    </row>
    <row r="617" spans="2:5" ht="15">
      <c r="B617" s="56"/>
      <c r="C617" s="56"/>
      <c r="D617" s="56"/>
      <c r="E617" s="56"/>
    </row>
    <row r="618" spans="2:5" ht="15">
      <c r="B618" s="56"/>
      <c r="C618" s="56"/>
      <c r="D618" s="56"/>
      <c r="E618" s="56"/>
    </row>
    <row r="619" spans="2:5" ht="15">
      <c r="B619" s="56"/>
      <c r="C619" s="56"/>
      <c r="D619" s="56"/>
      <c r="E619" s="56"/>
    </row>
    <row r="620" spans="2:5" ht="15">
      <c r="B620" s="56"/>
      <c r="C620" s="56"/>
      <c r="D620" s="56"/>
      <c r="E620" s="56"/>
    </row>
    <row r="621" spans="2:5" ht="15">
      <c r="B621" s="56"/>
      <c r="C621" s="56"/>
      <c r="D621" s="56"/>
      <c r="E621" s="56"/>
    </row>
    <row r="622" spans="2:5" ht="15">
      <c r="B622" s="56"/>
      <c r="C622" s="56"/>
      <c r="D622" s="56"/>
      <c r="E622" s="56"/>
    </row>
    <row r="623" spans="2:5" ht="15">
      <c r="B623" s="56"/>
      <c r="C623" s="56"/>
      <c r="D623" s="56"/>
      <c r="E623" s="56"/>
    </row>
    <row r="624" spans="2:5" ht="15">
      <c r="B624" s="56"/>
      <c r="C624" s="56"/>
      <c r="D624" s="56"/>
      <c r="E624" s="56"/>
    </row>
    <row r="625" spans="2:5" ht="15">
      <c r="B625" s="56"/>
      <c r="C625" s="56"/>
      <c r="D625" s="56"/>
      <c r="E625" s="56"/>
    </row>
    <row r="626" spans="2:5" ht="15">
      <c r="B626" s="56"/>
      <c r="C626" s="56"/>
      <c r="D626" s="56"/>
      <c r="E626" s="56"/>
    </row>
    <row r="627" spans="2:5" ht="15">
      <c r="B627" s="56"/>
      <c r="C627" s="56"/>
      <c r="D627" s="56"/>
      <c r="E627" s="56"/>
    </row>
    <row r="628" spans="2:5" ht="15">
      <c r="B628" s="56"/>
      <c r="C628" s="56"/>
      <c r="D628" s="56"/>
      <c r="E628" s="56"/>
    </row>
    <row r="629" spans="2:5" ht="15">
      <c r="B629" s="56"/>
      <c r="C629" s="56"/>
      <c r="D629" s="56"/>
      <c r="E629" s="56"/>
    </row>
    <row r="630" spans="2:5" ht="15">
      <c r="B630" s="56"/>
      <c r="C630" s="56"/>
      <c r="D630" s="56"/>
      <c r="E630" s="56"/>
    </row>
    <row r="631" spans="2:5" ht="15">
      <c r="B631" s="56"/>
      <c r="C631" s="56"/>
      <c r="D631" s="56"/>
      <c r="E631" s="56"/>
    </row>
    <row r="632" spans="2:5" ht="15">
      <c r="B632" s="56"/>
      <c r="C632" s="56"/>
      <c r="D632" s="56"/>
      <c r="E632" s="56"/>
    </row>
    <row r="633" spans="2:5" ht="15">
      <c r="B633" s="56"/>
      <c r="C633" s="56"/>
      <c r="D633" s="56"/>
      <c r="E633" s="56"/>
    </row>
    <row r="634" spans="2:5" ht="15">
      <c r="B634" s="56"/>
      <c r="C634" s="56"/>
      <c r="D634" s="56"/>
      <c r="E634" s="56"/>
    </row>
    <row r="635" spans="2:5" ht="15">
      <c r="B635" s="56"/>
      <c r="C635" s="56"/>
      <c r="D635" s="56"/>
      <c r="E635" s="56"/>
    </row>
    <row r="636" spans="2:5" ht="15">
      <c r="B636" s="56"/>
      <c r="C636" s="56"/>
      <c r="D636" s="56"/>
      <c r="E636" s="56"/>
    </row>
    <row r="637" spans="2:5" ht="15">
      <c r="B637" s="56"/>
      <c r="C637" s="56"/>
      <c r="D637" s="56"/>
      <c r="E637" s="56"/>
    </row>
    <row r="638" spans="2:5" ht="15">
      <c r="B638" s="56"/>
      <c r="C638" s="56"/>
      <c r="D638" s="56"/>
      <c r="E638" s="56"/>
    </row>
    <row r="639" spans="2:5" ht="15">
      <c r="B639" s="56"/>
      <c r="C639" s="56"/>
      <c r="D639" s="56"/>
      <c r="E639" s="56"/>
    </row>
    <row r="640" spans="2:5" ht="15">
      <c r="B640" s="56"/>
      <c r="C640" s="56"/>
      <c r="D640" s="56"/>
      <c r="E640" s="56"/>
    </row>
    <row r="641" spans="2:5" ht="15">
      <c r="B641" s="56"/>
      <c r="C641" s="56"/>
      <c r="D641" s="56"/>
      <c r="E641" s="56"/>
    </row>
    <row r="642" spans="2:5" ht="15">
      <c r="B642" s="56"/>
      <c r="C642" s="56"/>
      <c r="D642" s="56"/>
      <c r="E642" s="56"/>
    </row>
    <row r="643" spans="2:5" ht="15">
      <c r="B643" s="56"/>
      <c r="C643" s="56"/>
      <c r="D643" s="56"/>
      <c r="E643" s="56"/>
    </row>
    <row r="644" spans="2:5" ht="15">
      <c r="B644" s="56"/>
      <c r="C644" s="56"/>
      <c r="D644" s="56"/>
      <c r="E644" s="56"/>
    </row>
    <row r="645" spans="2:5" ht="15">
      <c r="B645" s="56"/>
      <c r="C645" s="56"/>
      <c r="D645" s="56"/>
      <c r="E645" s="56"/>
    </row>
    <row r="646" spans="2:5" ht="15">
      <c r="B646" s="56"/>
      <c r="C646" s="56"/>
      <c r="D646" s="56"/>
      <c r="E646" s="56"/>
    </row>
    <row r="647" spans="2:5" ht="15">
      <c r="B647" s="56"/>
      <c r="C647" s="56"/>
      <c r="D647" s="56"/>
      <c r="E647" s="56"/>
    </row>
    <row r="648" spans="2:5" ht="15">
      <c r="B648" s="56"/>
      <c r="C648" s="56"/>
      <c r="D648" s="56"/>
      <c r="E648" s="56"/>
    </row>
    <row r="649" spans="2:5" ht="15">
      <c r="B649" s="56"/>
      <c r="C649" s="56"/>
      <c r="D649" s="56"/>
      <c r="E649" s="56"/>
    </row>
    <row r="650" spans="2:5" ht="15">
      <c r="B650" s="56"/>
      <c r="C650" s="56"/>
      <c r="D650" s="56"/>
      <c r="E650" s="56"/>
    </row>
    <row r="651" spans="2:5" ht="15">
      <c r="B651" s="56"/>
      <c r="C651" s="56"/>
      <c r="D651" s="56"/>
      <c r="E651" s="56"/>
    </row>
    <row r="652" spans="2:5" ht="15">
      <c r="B652" s="56"/>
      <c r="C652" s="56"/>
      <c r="D652" s="56"/>
      <c r="E652" s="56"/>
    </row>
    <row r="653" spans="2:5" ht="15">
      <c r="B653" s="56"/>
      <c r="C653" s="56"/>
      <c r="D653" s="56"/>
      <c r="E653" s="56"/>
    </row>
    <row r="654" spans="2:5" ht="15">
      <c r="B654" s="56"/>
      <c r="C654" s="56"/>
      <c r="D654" s="56"/>
      <c r="E654" s="56"/>
    </row>
    <row r="655" spans="2:5" ht="15">
      <c r="B655" s="56"/>
      <c r="C655" s="56"/>
      <c r="D655" s="56"/>
      <c r="E655" s="56"/>
    </row>
    <row r="656" spans="2:5" ht="15">
      <c r="B656" s="56"/>
      <c r="C656" s="56"/>
      <c r="D656" s="56"/>
      <c r="E656" s="56"/>
    </row>
    <row r="657" spans="2:5" ht="15">
      <c r="B657" s="56"/>
      <c r="C657" s="56"/>
      <c r="D657" s="56"/>
      <c r="E657" s="56"/>
    </row>
    <row r="658" spans="2:5" ht="15">
      <c r="B658" s="56"/>
      <c r="C658" s="56"/>
      <c r="D658" s="56"/>
      <c r="E658" s="56"/>
    </row>
    <row r="659" spans="2:5" ht="15">
      <c r="B659" s="56"/>
      <c r="C659" s="56"/>
      <c r="D659" s="56"/>
      <c r="E659" s="56"/>
    </row>
    <row r="660" spans="2:5" ht="15">
      <c r="B660" s="56"/>
      <c r="C660" s="56"/>
      <c r="D660" s="56"/>
      <c r="E660" s="56"/>
    </row>
    <row r="661" spans="2:5" ht="15">
      <c r="B661" s="56"/>
      <c r="C661" s="56"/>
      <c r="D661" s="56"/>
      <c r="E661" s="56"/>
    </row>
    <row r="662" spans="2:5" ht="15">
      <c r="B662" s="56"/>
      <c r="C662" s="56"/>
      <c r="D662" s="56"/>
      <c r="E662" s="56"/>
    </row>
    <row r="663" spans="2:5" ht="15">
      <c r="B663" s="56"/>
      <c r="C663" s="56"/>
      <c r="D663" s="56"/>
      <c r="E663" s="56"/>
    </row>
    <row r="664" spans="2:5" ht="15">
      <c r="B664" s="56"/>
      <c r="C664" s="56"/>
      <c r="D664" s="56"/>
      <c r="E664" s="56"/>
    </row>
    <row r="665" spans="2:5" ht="15">
      <c r="B665" s="56"/>
      <c r="C665" s="56"/>
      <c r="D665" s="56"/>
      <c r="E665" s="56"/>
    </row>
    <row r="666" spans="2:5" ht="15">
      <c r="B666" s="56"/>
      <c r="C666" s="56"/>
      <c r="D666" s="56"/>
      <c r="E666" s="56"/>
    </row>
    <row r="667" spans="2:5" ht="15">
      <c r="B667" s="56"/>
      <c r="C667" s="56"/>
      <c r="D667" s="56"/>
      <c r="E667" s="56"/>
    </row>
    <row r="668" spans="2:5" ht="15">
      <c r="B668" s="56"/>
      <c r="C668" s="56"/>
      <c r="D668" s="56"/>
      <c r="E668" s="56"/>
    </row>
    <row r="669" spans="2:5" ht="15">
      <c r="B669" s="56"/>
      <c r="C669" s="56"/>
      <c r="D669" s="56"/>
      <c r="E669" s="56"/>
    </row>
    <row r="670" spans="2:5" ht="15">
      <c r="B670" s="56"/>
      <c r="C670" s="56"/>
      <c r="D670" s="56"/>
      <c r="E670" s="56"/>
    </row>
    <row r="671" spans="2:5" ht="15">
      <c r="B671" s="56"/>
      <c r="C671" s="56"/>
      <c r="D671" s="56"/>
      <c r="E671" s="56"/>
    </row>
    <row r="672" spans="2:5" ht="15">
      <c r="B672" s="56"/>
      <c r="C672" s="56"/>
      <c r="D672" s="56"/>
      <c r="E672" s="56"/>
    </row>
    <row r="673" spans="2:5" ht="15">
      <c r="B673" s="56"/>
      <c r="C673" s="56"/>
      <c r="D673" s="56"/>
      <c r="E673" s="56"/>
    </row>
    <row r="674" spans="2:5" ht="15">
      <c r="B674" s="56"/>
      <c r="C674" s="56"/>
      <c r="D674" s="56"/>
      <c r="E674" s="56"/>
    </row>
    <row r="675" spans="2:5" ht="15">
      <c r="B675" s="56"/>
      <c r="C675" s="56"/>
      <c r="D675" s="56"/>
      <c r="E675" s="56"/>
    </row>
    <row r="676" spans="2:5" ht="15">
      <c r="B676" s="56"/>
      <c r="C676" s="56"/>
      <c r="D676" s="56"/>
      <c r="E676" s="56"/>
    </row>
    <row r="677" spans="2:5" ht="15">
      <c r="B677" s="56"/>
      <c r="C677" s="56"/>
      <c r="D677" s="56"/>
      <c r="E677" s="56"/>
    </row>
    <row r="678" spans="2:5" ht="15">
      <c r="B678" s="56"/>
      <c r="C678" s="56"/>
      <c r="D678" s="56"/>
      <c r="E678" s="56"/>
    </row>
    <row r="679" spans="2:5" ht="15">
      <c r="B679" s="56"/>
      <c r="C679" s="56"/>
      <c r="D679" s="56"/>
      <c r="E679" s="56"/>
    </row>
    <row r="680" spans="2:5" ht="15">
      <c r="B680" s="56"/>
      <c r="C680" s="56"/>
      <c r="D680" s="56"/>
      <c r="E680" s="56"/>
    </row>
    <row r="681" spans="2:5" ht="15">
      <c r="B681" s="56"/>
      <c r="C681" s="56"/>
      <c r="D681" s="56"/>
      <c r="E681" s="56"/>
    </row>
    <row r="682" spans="2:5" ht="15">
      <c r="B682" s="56"/>
      <c r="C682" s="56"/>
      <c r="D682" s="56"/>
      <c r="E682" s="56"/>
    </row>
    <row r="683" spans="2:5" ht="15">
      <c r="B683" s="56"/>
      <c r="C683" s="56"/>
      <c r="D683" s="56"/>
      <c r="E683" s="56"/>
    </row>
    <row r="684" spans="2:5" ht="15">
      <c r="B684" s="56"/>
      <c r="C684" s="56"/>
      <c r="D684" s="56"/>
      <c r="E684" s="56"/>
    </row>
    <row r="685" spans="2:5" ht="15">
      <c r="B685" s="56"/>
      <c r="C685" s="56"/>
      <c r="D685" s="56"/>
      <c r="E685" s="56"/>
    </row>
    <row r="686" spans="2:5" ht="15">
      <c r="B686" s="56"/>
      <c r="C686" s="56"/>
      <c r="D686" s="56"/>
      <c r="E686" s="56"/>
    </row>
    <row r="687" spans="2:5" ht="15">
      <c r="B687" s="56"/>
      <c r="C687" s="56"/>
      <c r="D687" s="56"/>
      <c r="E687" s="56"/>
    </row>
    <row r="688" spans="2:5" ht="15">
      <c r="B688" s="56"/>
      <c r="C688" s="56"/>
      <c r="D688" s="56"/>
      <c r="E688" s="56"/>
    </row>
    <row r="689" spans="2:5" ht="15">
      <c r="B689" s="56"/>
      <c r="C689" s="56"/>
      <c r="D689" s="56"/>
      <c r="E689" s="56"/>
    </row>
    <row r="690" spans="2:5" ht="15">
      <c r="B690" s="56"/>
      <c r="C690" s="56"/>
      <c r="D690" s="56"/>
      <c r="E690" s="56"/>
    </row>
    <row r="691" spans="2:5" ht="15">
      <c r="B691" s="56"/>
      <c r="C691" s="56"/>
      <c r="D691" s="56"/>
      <c r="E691" s="56"/>
    </row>
    <row r="692" spans="2:5" ht="15">
      <c r="B692" s="56"/>
      <c r="C692" s="56"/>
      <c r="D692" s="56"/>
      <c r="E692" s="56"/>
    </row>
    <row r="693" spans="2:5" ht="15">
      <c r="B693" s="56"/>
      <c r="C693" s="56"/>
      <c r="D693" s="56"/>
      <c r="E693" s="56"/>
    </row>
    <row r="694" spans="2:5" ht="15">
      <c r="B694" s="56"/>
      <c r="C694" s="56"/>
      <c r="D694" s="56"/>
      <c r="E694" s="56"/>
    </row>
    <row r="695" spans="2:5" ht="15">
      <c r="B695" s="56"/>
      <c r="C695" s="56"/>
      <c r="D695" s="56"/>
      <c r="E695" s="56"/>
    </row>
    <row r="696" spans="2:5" ht="15">
      <c r="B696" s="56"/>
      <c r="C696" s="56"/>
      <c r="D696" s="56"/>
      <c r="E696" s="56"/>
    </row>
    <row r="697" spans="2:5" ht="15">
      <c r="B697" s="56"/>
      <c r="C697" s="56"/>
      <c r="D697" s="56"/>
      <c r="E697" s="56"/>
    </row>
    <row r="698" spans="2:5" ht="15">
      <c r="B698" s="56"/>
      <c r="C698" s="56"/>
      <c r="D698" s="56"/>
      <c r="E698" s="56"/>
    </row>
    <row r="699" spans="2:5" ht="15">
      <c r="B699" s="56"/>
      <c r="C699" s="56"/>
      <c r="D699" s="56"/>
      <c r="E699" s="56"/>
    </row>
    <row r="700" spans="2:5" ht="15">
      <c r="B700" s="56"/>
      <c r="C700" s="56"/>
      <c r="D700" s="56"/>
      <c r="E700" s="56"/>
    </row>
    <row r="701" spans="2:5" ht="15">
      <c r="B701" s="56"/>
      <c r="C701" s="56"/>
      <c r="D701" s="56"/>
      <c r="E701" s="56"/>
    </row>
    <row r="702" spans="2:5" ht="15">
      <c r="B702" s="56"/>
      <c r="C702" s="56"/>
      <c r="D702" s="56"/>
      <c r="E702" s="56"/>
    </row>
    <row r="703" spans="2:5" ht="15">
      <c r="B703" s="56"/>
      <c r="C703" s="56"/>
      <c r="D703" s="56"/>
      <c r="E703" s="56"/>
    </row>
    <row r="704" spans="2:5" ht="15">
      <c r="B704" s="56"/>
      <c r="C704" s="56"/>
      <c r="D704" s="56"/>
      <c r="E704" s="56"/>
    </row>
    <row r="705" spans="2:5" ht="15">
      <c r="B705" s="56"/>
      <c r="C705" s="56"/>
      <c r="D705" s="56"/>
      <c r="E705" s="56"/>
    </row>
    <row r="706" spans="2:5" ht="15">
      <c r="B706" s="56"/>
      <c r="C706" s="56"/>
      <c r="D706" s="56"/>
      <c r="E706" s="56"/>
    </row>
    <row r="707" spans="2:5" ht="15">
      <c r="B707" s="56"/>
      <c r="C707" s="56"/>
      <c r="D707" s="56"/>
      <c r="E707" s="56"/>
    </row>
    <row r="708" spans="2:5" ht="15">
      <c r="B708" s="56"/>
      <c r="C708" s="56"/>
      <c r="D708" s="56"/>
      <c r="E708" s="56"/>
    </row>
    <row r="709" spans="2:5" ht="15">
      <c r="B709" s="56"/>
      <c r="C709" s="56"/>
      <c r="D709" s="56"/>
      <c r="E709" s="56"/>
    </row>
    <row r="710" spans="2:5" ht="15">
      <c r="B710" s="56"/>
      <c r="C710" s="56"/>
      <c r="D710" s="56"/>
      <c r="E710" s="56"/>
    </row>
    <row r="711" spans="2:5" ht="15">
      <c r="B711" s="56"/>
      <c r="C711" s="56"/>
      <c r="D711" s="56"/>
      <c r="E711" s="56"/>
    </row>
    <row r="712" spans="2:5" ht="15">
      <c r="B712" s="56"/>
      <c r="C712" s="56"/>
      <c r="D712" s="56"/>
      <c r="E712" s="56"/>
    </row>
    <row r="713" spans="2:5" ht="15">
      <c r="B713" s="56"/>
      <c r="C713" s="56"/>
      <c r="D713" s="56"/>
      <c r="E713" s="56"/>
    </row>
    <row r="714" spans="2:5" ht="15">
      <c r="B714" s="56"/>
      <c r="C714" s="56"/>
      <c r="D714" s="56"/>
      <c r="E714" s="56"/>
    </row>
    <row r="715" spans="2:5" ht="15">
      <c r="B715" s="56"/>
      <c r="C715" s="56"/>
      <c r="D715" s="56"/>
      <c r="E715" s="56"/>
    </row>
    <row r="716" spans="2:5" ht="15">
      <c r="B716" s="56"/>
      <c r="C716" s="56"/>
      <c r="D716" s="56"/>
      <c r="E716" s="56"/>
    </row>
    <row r="717" spans="2:5" ht="15">
      <c r="B717" s="56"/>
      <c r="C717" s="56"/>
      <c r="D717" s="56"/>
      <c r="E717" s="56"/>
    </row>
    <row r="718" spans="2:5" ht="15">
      <c r="B718" s="56"/>
      <c r="C718" s="56"/>
      <c r="D718" s="56"/>
      <c r="E718" s="56"/>
    </row>
    <row r="719" spans="2:5" ht="15">
      <c r="B719" s="56"/>
      <c r="C719" s="56"/>
      <c r="D719" s="56"/>
      <c r="E719" s="56"/>
    </row>
    <row r="720" spans="2:5" ht="15">
      <c r="B720" s="56"/>
      <c r="C720" s="56"/>
      <c r="D720" s="56"/>
      <c r="E720" s="56"/>
    </row>
    <row r="721" spans="2:5" ht="15">
      <c r="B721" s="56"/>
      <c r="C721" s="56"/>
      <c r="D721" s="56"/>
      <c r="E721" s="56"/>
    </row>
    <row r="722" spans="2:5" ht="15">
      <c r="B722" s="56"/>
      <c r="C722" s="56"/>
      <c r="D722" s="56"/>
      <c r="E722" s="56"/>
    </row>
    <row r="723" spans="2:5" ht="15">
      <c r="B723" s="56"/>
      <c r="C723" s="56"/>
      <c r="D723" s="56"/>
      <c r="E723" s="56"/>
    </row>
    <row r="724" spans="2:5" ht="15">
      <c r="B724" s="56"/>
      <c r="C724" s="56"/>
      <c r="D724" s="56"/>
      <c r="E724" s="56"/>
    </row>
    <row r="725" spans="2:5" ht="15">
      <c r="B725" s="56"/>
      <c r="C725" s="56"/>
      <c r="D725" s="56"/>
      <c r="E725" s="56"/>
    </row>
    <row r="726" spans="2:5" ht="15">
      <c r="B726" s="56"/>
      <c r="C726" s="56"/>
      <c r="D726" s="56"/>
      <c r="E726" s="56"/>
    </row>
    <row r="727" spans="2:5" ht="15">
      <c r="B727" s="56"/>
      <c r="C727" s="56"/>
      <c r="D727" s="56"/>
      <c r="E727" s="56"/>
    </row>
    <row r="728" spans="2:5" ht="15">
      <c r="B728" s="56"/>
      <c r="C728" s="56"/>
      <c r="D728" s="56"/>
      <c r="E728" s="56"/>
    </row>
    <row r="729" spans="2:5" ht="15">
      <c r="B729" s="56"/>
      <c r="C729" s="56"/>
      <c r="D729" s="56"/>
      <c r="E729" s="56"/>
    </row>
    <row r="730" spans="2:5" ht="15">
      <c r="B730" s="56"/>
      <c r="C730" s="56"/>
      <c r="D730" s="56"/>
      <c r="E730" s="56"/>
    </row>
    <row r="731" spans="2:5" ht="15">
      <c r="B731" s="56"/>
      <c r="C731" s="56"/>
      <c r="D731" s="56"/>
      <c r="E731" s="56"/>
    </row>
    <row r="732" spans="2:5" ht="15">
      <c r="B732" s="56"/>
      <c r="C732" s="56"/>
      <c r="D732" s="56"/>
      <c r="E732" s="56"/>
    </row>
    <row r="733" spans="2:5" ht="15">
      <c r="B733" s="56"/>
      <c r="C733" s="56"/>
      <c r="D733" s="56"/>
      <c r="E733" s="56"/>
    </row>
    <row r="734" spans="2:5" ht="15">
      <c r="B734" s="56"/>
      <c r="C734" s="56"/>
      <c r="D734" s="56"/>
      <c r="E734" s="56"/>
    </row>
    <row r="735" spans="2:5" ht="15">
      <c r="B735" s="56"/>
      <c r="C735" s="56"/>
      <c r="D735" s="56"/>
      <c r="E735" s="56"/>
    </row>
    <row r="736" spans="2:5" ht="15">
      <c r="B736" s="56"/>
      <c r="C736" s="56"/>
      <c r="D736" s="56"/>
      <c r="E736" s="56"/>
    </row>
    <row r="737" spans="2:5" ht="15">
      <c r="B737" s="56"/>
      <c r="C737" s="56"/>
      <c r="D737" s="56"/>
      <c r="E737" s="56"/>
    </row>
    <row r="738" spans="2:5" ht="15">
      <c r="B738" s="56"/>
      <c r="C738" s="56"/>
      <c r="D738" s="56"/>
      <c r="E738" s="56"/>
    </row>
    <row r="739" spans="2:5" ht="15">
      <c r="B739" s="56"/>
      <c r="C739" s="56"/>
      <c r="D739" s="56"/>
      <c r="E739" s="56"/>
    </row>
    <row r="740" spans="2:5" ht="15">
      <c r="B740" s="56"/>
      <c r="C740" s="56"/>
      <c r="D740" s="56"/>
      <c r="E740" s="56"/>
    </row>
    <row r="741" spans="2:5" ht="15">
      <c r="B741" s="56"/>
      <c r="C741" s="56"/>
      <c r="D741" s="56"/>
      <c r="E741" s="56"/>
    </row>
    <row r="742" spans="2:5" ht="15">
      <c r="B742" s="56"/>
      <c r="C742" s="56"/>
      <c r="D742" s="56"/>
      <c r="E742" s="56"/>
    </row>
    <row r="743" spans="2:5" ht="15">
      <c r="B743" s="56"/>
      <c r="C743" s="56"/>
      <c r="D743" s="56"/>
      <c r="E743" s="56"/>
    </row>
    <row r="744" spans="2:5" ht="15">
      <c r="B744" s="56"/>
      <c r="C744" s="56"/>
      <c r="D744" s="56"/>
      <c r="E744" s="56"/>
    </row>
    <row r="745" spans="2:5" ht="15">
      <c r="B745" s="56"/>
      <c r="C745" s="56"/>
      <c r="D745" s="56"/>
      <c r="E745" s="56"/>
    </row>
    <row r="746" spans="2:5" ht="15">
      <c r="B746" s="56"/>
      <c r="C746" s="56"/>
      <c r="D746" s="56"/>
      <c r="E746" s="56"/>
    </row>
    <row r="747" spans="2:5" ht="15">
      <c r="B747" s="56"/>
      <c r="C747" s="56"/>
      <c r="D747" s="56"/>
      <c r="E747" s="56"/>
    </row>
    <row r="748" spans="2:5" ht="15">
      <c r="B748" s="56"/>
      <c r="C748" s="56"/>
      <c r="D748" s="56"/>
      <c r="E748" s="56"/>
    </row>
    <row r="749" spans="2:5" ht="15">
      <c r="B749" s="56"/>
      <c r="C749" s="56"/>
      <c r="D749" s="56"/>
      <c r="E749" s="56"/>
    </row>
    <row r="750" spans="2:5" ht="15">
      <c r="B750" s="56"/>
      <c r="C750" s="56"/>
      <c r="D750" s="56"/>
      <c r="E750" s="56"/>
    </row>
    <row r="751" spans="2:5" ht="15">
      <c r="B751" s="56"/>
      <c r="C751" s="56"/>
      <c r="D751" s="56"/>
      <c r="E751" s="56"/>
    </row>
    <row r="752" spans="2:5" ht="15">
      <c r="B752" s="56"/>
      <c r="C752" s="56"/>
      <c r="D752" s="56"/>
      <c r="E752" s="56"/>
    </row>
    <row r="753" spans="2:5" ht="15">
      <c r="B753" s="56"/>
      <c r="C753" s="56"/>
      <c r="D753" s="56"/>
      <c r="E753" s="56"/>
    </row>
    <row r="754" spans="2:5" ht="15">
      <c r="B754" s="56"/>
      <c r="C754" s="56"/>
      <c r="D754" s="56"/>
      <c r="E754" s="56"/>
    </row>
    <row r="755" spans="2:5" ht="15">
      <c r="B755" s="56"/>
      <c r="C755" s="56"/>
      <c r="D755" s="56"/>
      <c r="E755" s="56"/>
    </row>
    <row r="756" spans="2:5" ht="15">
      <c r="B756" s="56"/>
      <c r="C756" s="56"/>
      <c r="D756" s="56"/>
      <c r="E756" s="56"/>
    </row>
    <row r="757" spans="2:5" ht="15">
      <c r="B757" s="56"/>
      <c r="C757" s="56"/>
      <c r="D757" s="56"/>
      <c r="E757" s="56"/>
    </row>
    <row r="758" spans="2:5" ht="15">
      <c r="B758" s="56"/>
      <c r="C758" s="56"/>
      <c r="D758" s="56"/>
      <c r="E758" s="56"/>
    </row>
    <row r="759" spans="2:5" ht="15">
      <c r="B759" s="56"/>
      <c r="C759" s="56"/>
      <c r="D759" s="56"/>
      <c r="E759" s="56"/>
    </row>
    <row r="760" spans="2:5" ht="15">
      <c r="B760" s="56"/>
      <c r="C760" s="56"/>
      <c r="D760" s="56"/>
      <c r="E760" s="56"/>
    </row>
    <row r="761" spans="2:5" ht="15">
      <c r="B761" s="56"/>
      <c r="C761" s="56"/>
      <c r="D761" s="56"/>
      <c r="E761" s="56"/>
    </row>
    <row r="762" spans="2:5" ht="15">
      <c r="B762" s="56"/>
      <c r="C762" s="56"/>
      <c r="D762" s="56"/>
      <c r="E762" s="56"/>
    </row>
    <row r="763" spans="2:5" ht="15">
      <c r="B763" s="56"/>
      <c r="C763" s="56"/>
      <c r="D763" s="56"/>
      <c r="E763" s="56"/>
    </row>
    <row r="764" spans="2:5" ht="15">
      <c r="B764" s="56"/>
      <c r="C764" s="56"/>
      <c r="D764" s="56"/>
      <c r="E764" s="56"/>
    </row>
    <row r="765" spans="2:5" ht="15">
      <c r="B765" s="56"/>
      <c r="C765" s="56"/>
      <c r="D765" s="56"/>
      <c r="E765" s="56"/>
    </row>
    <row r="766" spans="2:5" ht="15">
      <c r="B766" s="56"/>
      <c r="C766" s="56"/>
      <c r="D766" s="56"/>
      <c r="E766" s="56"/>
    </row>
    <row r="767" spans="2:5" ht="15">
      <c r="B767" s="56"/>
      <c r="C767" s="56"/>
      <c r="D767" s="56"/>
      <c r="E767" s="56"/>
    </row>
    <row r="768" spans="2:5" ht="15">
      <c r="B768" s="56"/>
      <c r="C768" s="56"/>
      <c r="D768" s="56"/>
      <c r="E768" s="56"/>
    </row>
    <row r="769" spans="2:5" ht="15">
      <c r="B769" s="56"/>
      <c r="C769" s="56"/>
      <c r="D769" s="56"/>
      <c r="E769" s="56"/>
    </row>
    <row r="770" spans="2:5" ht="15">
      <c r="B770" s="56"/>
      <c r="C770" s="56"/>
      <c r="D770" s="56"/>
      <c r="E770" s="56"/>
    </row>
    <row r="771" spans="2:5" ht="15">
      <c r="B771" s="56"/>
      <c r="C771" s="56"/>
      <c r="D771" s="56"/>
      <c r="E771" s="56"/>
    </row>
    <row r="772" spans="2:5" ht="15">
      <c r="B772" s="56"/>
      <c r="C772" s="56"/>
      <c r="D772" s="56"/>
      <c r="E772" s="56"/>
    </row>
    <row r="773" spans="2:5" ht="15">
      <c r="B773" s="56"/>
      <c r="C773" s="56"/>
      <c r="D773" s="56"/>
      <c r="E773" s="56"/>
    </row>
    <row r="774" spans="2:5" ht="15">
      <c r="B774" s="56"/>
      <c r="C774" s="56"/>
      <c r="D774" s="56"/>
      <c r="E774" s="56"/>
    </row>
    <row r="775" spans="2:5" ht="15">
      <c r="B775" s="56"/>
      <c r="C775" s="56"/>
      <c r="D775" s="56"/>
      <c r="E775" s="56"/>
    </row>
    <row r="776" spans="2:5" ht="15">
      <c r="B776" s="56"/>
      <c r="C776" s="56"/>
      <c r="D776" s="56"/>
      <c r="E776" s="56"/>
    </row>
    <row r="777" spans="2:5" ht="15">
      <c r="B777" s="56"/>
      <c r="C777" s="56"/>
      <c r="D777" s="56"/>
      <c r="E777" s="56"/>
    </row>
    <row r="778" spans="2:5" ht="15">
      <c r="B778" s="56"/>
      <c r="C778" s="56"/>
      <c r="D778" s="56"/>
      <c r="E778" s="56"/>
    </row>
    <row r="779" spans="2:5" ht="15">
      <c r="B779" s="56"/>
      <c r="C779" s="56"/>
      <c r="D779" s="56"/>
      <c r="E779" s="56"/>
    </row>
    <row r="780" spans="2:5" ht="15">
      <c r="B780" s="56"/>
      <c r="C780" s="56"/>
      <c r="D780" s="56"/>
      <c r="E780" s="56"/>
    </row>
    <row r="781" spans="2:5" ht="15">
      <c r="B781" s="56"/>
      <c r="C781" s="56"/>
      <c r="D781" s="56"/>
      <c r="E781" s="56"/>
    </row>
    <row r="782" spans="2:5" ht="15">
      <c r="B782" s="56"/>
      <c r="C782" s="56"/>
      <c r="D782" s="56"/>
      <c r="E782" s="56"/>
    </row>
    <row r="783" spans="2:5" ht="15">
      <c r="B783" s="56"/>
      <c r="C783" s="56"/>
      <c r="D783" s="56"/>
      <c r="E783" s="56"/>
    </row>
    <row r="784" spans="2:5" ht="15">
      <c r="B784" s="56"/>
      <c r="C784" s="56"/>
      <c r="D784" s="56"/>
      <c r="E784" s="56"/>
    </row>
    <row r="785" spans="2:5" ht="15">
      <c r="B785" s="56"/>
      <c r="C785" s="56"/>
      <c r="D785" s="56"/>
      <c r="E785" s="56"/>
    </row>
    <row r="786" spans="2:5" ht="15">
      <c r="B786" s="56"/>
      <c r="C786" s="56"/>
      <c r="D786" s="56"/>
      <c r="E786" s="56"/>
    </row>
    <row r="787" spans="2:5" ht="15">
      <c r="B787" s="56"/>
      <c r="C787" s="56"/>
      <c r="D787" s="56"/>
      <c r="E787" s="56"/>
    </row>
    <row r="788" spans="2:5" ht="15">
      <c r="B788" s="56"/>
      <c r="C788" s="56"/>
      <c r="D788" s="56"/>
      <c r="E788" s="56"/>
    </row>
    <row r="789" spans="2:5" ht="15">
      <c r="B789" s="56"/>
      <c r="C789" s="56"/>
      <c r="D789" s="56"/>
      <c r="E789" s="56"/>
    </row>
    <row r="790" spans="2:5" ht="15">
      <c r="B790" s="56"/>
      <c r="C790" s="56"/>
      <c r="D790" s="56"/>
      <c r="E790" s="56"/>
    </row>
    <row r="791" spans="2:5" ht="15">
      <c r="B791" s="56"/>
      <c r="C791" s="56"/>
      <c r="D791" s="56"/>
      <c r="E791" s="56"/>
    </row>
    <row r="792" spans="2:5" ht="15">
      <c r="B792" s="56"/>
      <c r="C792" s="56"/>
      <c r="D792" s="56"/>
      <c r="E792" s="56"/>
    </row>
    <row r="793" spans="2:5" ht="15">
      <c r="B793" s="56"/>
      <c r="C793" s="56"/>
      <c r="D793" s="56"/>
      <c r="E793" s="56"/>
    </row>
    <row r="794" spans="2:5" ht="15">
      <c r="B794" s="56"/>
      <c r="C794" s="56"/>
      <c r="D794" s="56"/>
      <c r="E794" s="56"/>
    </row>
    <row r="795" spans="2:5" ht="15">
      <c r="B795" s="56"/>
      <c r="C795" s="56"/>
      <c r="D795" s="56"/>
      <c r="E795" s="56"/>
    </row>
    <row r="796" spans="2:5" ht="15">
      <c r="B796" s="56"/>
      <c r="C796" s="56"/>
      <c r="D796" s="56"/>
      <c r="E796" s="56"/>
    </row>
    <row r="797" spans="2:5" ht="15">
      <c r="B797" s="56"/>
      <c r="C797" s="56"/>
      <c r="D797" s="56"/>
      <c r="E797" s="56"/>
    </row>
    <row r="798" spans="2:5" ht="15">
      <c r="B798" s="56"/>
      <c r="C798" s="56"/>
      <c r="D798" s="56"/>
      <c r="E798" s="56"/>
    </row>
    <row r="799" spans="2:5" ht="15">
      <c r="B799" s="56"/>
      <c r="C799" s="56"/>
      <c r="D799" s="56"/>
      <c r="E799" s="56"/>
    </row>
    <row r="800" spans="2:5" ht="15">
      <c r="B800" s="56"/>
      <c r="C800" s="56"/>
      <c r="D800" s="56"/>
      <c r="E800" s="56"/>
    </row>
    <row r="801" spans="2:5" ht="15">
      <c r="B801" s="56"/>
      <c r="C801" s="56"/>
      <c r="D801" s="56"/>
      <c r="E801" s="56"/>
    </row>
    <row r="802" spans="2:5" ht="15">
      <c r="B802" s="56"/>
      <c r="C802" s="56"/>
      <c r="D802" s="56"/>
      <c r="E802" s="56"/>
    </row>
    <row r="803" spans="2:5" ht="15">
      <c r="B803" s="56"/>
      <c r="C803" s="56"/>
      <c r="D803" s="56"/>
      <c r="E803" s="56"/>
    </row>
    <row r="804" spans="2:5" ht="15">
      <c r="B804" s="56"/>
      <c r="C804" s="56"/>
      <c r="D804" s="56"/>
      <c r="E804" s="56"/>
    </row>
    <row r="805" spans="2:5" ht="15">
      <c r="B805" s="56"/>
      <c r="C805" s="56"/>
      <c r="D805" s="56"/>
      <c r="E805" s="56"/>
    </row>
    <row r="806" spans="2:5" ht="15">
      <c r="B806" s="56"/>
      <c r="C806" s="56"/>
      <c r="D806" s="56"/>
      <c r="E806" s="56"/>
    </row>
    <row r="807" spans="2:5" ht="15">
      <c r="B807" s="56"/>
      <c r="C807" s="56"/>
      <c r="D807" s="56"/>
      <c r="E807" s="56"/>
    </row>
    <row r="808" spans="2:5" ht="15">
      <c r="B808" s="56"/>
      <c r="C808" s="56"/>
      <c r="D808" s="56"/>
      <c r="E808" s="56"/>
    </row>
    <row r="809" spans="2:5" ht="15">
      <c r="B809" s="56"/>
      <c r="C809" s="56"/>
      <c r="D809" s="56"/>
      <c r="E809" s="56"/>
    </row>
    <row r="810" spans="2:5" ht="15">
      <c r="B810" s="56"/>
      <c r="C810" s="56"/>
      <c r="D810" s="56"/>
      <c r="E810" s="56"/>
    </row>
    <row r="811" spans="2:5" ht="15">
      <c r="B811" s="56"/>
      <c r="C811" s="56"/>
      <c r="D811" s="56"/>
      <c r="E811" s="56"/>
    </row>
    <row r="812" spans="2:5" ht="15">
      <c r="B812" s="56"/>
      <c r="C812" s="56"/>
      <c r="D812" s="56"/>
      <c r="E812" s="56"/>
    </row>
    <row r="813" spans="2:5" ht="15">
      <c r="B813" s="56"/>
      <c r="C813" s="56"/>
      <c r="D813" s="56"/>
      <c r="E813" s="56"/>
    </row>
    <row r="814" spans="2:5" ht="15">
      <c r="B814" s="56"/>
      <c r="C814" s="56"/>
      <c r="D814" s="56"/>
      <c r="E814" s="56"/>
    </row>
    <row r="815" spans="2:5" ht="15">
      <c r="B815" s="56"/>
      <c r="C815" s="56"/>
      <c r="D815" s="56"/>
      <c r="E815" s="56"/>
    </row>
    <row r="816" spans="2:5" ht="15">
      <c r="B816" s="56"/>
      <c r="C816" s="56"/>
      <c r="D816" s="56"/>
      <c r="E816" s="56"/>
    </row>
    <row r="817" spans="2:5" ht="15">
      <c r="B817" s="56"/>
      <c r="C817" s="56"/>
      <c r="D817" s="56"/>
      <c r="E817" s="56"/>
    </row>
    <row r="818" spans="2:5" ht="15">
      <c r="B818" s="56"/>
      <c r="C818" s="56"/>
      <c r="D818" s="56"/>
      <c r="E818" s="56"/>
    </row>
    <row r="819" spans="2:5" ht="15">
      <c r="B819" s="56"/>
      <c r="C819" s="56"/>
      <c r="D819" s="56"/>
      <c r="E819" s="56"/>
    </row>
    <row r="820" spans="2:5" ht="15">
      <c r="B820" s="56"/>
      <c r="C820" s="56"/>
      <c r="D820" s="56"/>
      <c r="E820" s="56"/>
    </row>
    <row r="821" spans="2:5" ht="15">
      <c r="B821" s="56"/>
      <c r="C821" s="56"/>
      <c r="D821" s="56"/>
      <c r="E821" s="56"/>
    </row>
    <row r="822" spans="2:5" ht="15">
      <c r="B822" s="56"/>
      <c r="C822" s="56"/>
      <c r="D822" s="56"/>
      <c r="E822" s="56"/>
    </row>
    <row r="823" spans="2:5" ht="15">
      <c r="B823" s="56"/>
      <c r="C823" s="56"/>
      <c r="D823" s="56"/>
      <c r="E823" s="56"/>
    </row>
    <row r="824" spans="2:5" ht="15">
      <c r="B824" s="56"/>
      <c r="C824" s="56"/>
      <c r="D824" s="56"/>
      <c r="E824" s="56"/>
    </row>
    <row r="825" spans="2:5" ht="15">
      <c r="B825" s="56"/>
      <c r="C825" s="56"/>
      <c r="D825" s="56"/>
      <c r="E825" s="56"/>
    </row>
    <row r="826" spans="2:5" ht="15">
      <c r="B826" s="56"/>
      <c r="C826" s="56"/>
      <c r="D826" s="56"/>
      <c r="E826" s="56"/>
    </row>
    <row r="827" spans="2:5" ht="15">
      <c r="B827" s="56"/>
      <c r="C827" s="56"/>
      <c r="D827" s="56"/>
      <c r="E827" s="56"/>
    </row>
    <row r="828" spans="2:5" ht="15">
      <c r="B828" s="56"/>
      <c r="C828" s="56"/>
      <c r="D828" s="56"/>
      <c r="E828" s="56"/>
    </row>
    <row r="829" spans="2:5" ht="15">
      <c r="B829" s="56"/>
      <c r="C829" s="56"/>
      <c r="D829" s="56"/>
      <c r="E829" s="56"/>
    </row>
    <row r="830" spans="2:5" ht="15">
      <c r="B830" s="56"/>
      <c r="C830" s="56"/>
      <c r="D830" s="56"/>
      <c r="E830" s="56"/>
    </row>
    <row r="831" spans="2:5" ht="15">
      <c r="B831" s="56"/>
      <c r="C831" s="56"/>
      <c r="D831" s="56"/>
      <c r="E831" s="56"/>
    </row>
    <row r="832" spans="2:5" ht="15">
      <c r="B832" s="56"/>
      <c r="C832" s="56"/>
      <c r="D832" s="56"/>
      <c r="E832" s="56"/>
    </row>
    <row r="833" spans="2:5" ht="15">
      <c r="B833" s="56"/>
      <c r="C833" s="56"/>
      <c r="D833" s="56"/>
      <c r="E833" s="56"/>
    </row>
    <row r="834" spans="2:5" ht="15">
      <c r="B834" s="56"/>
      <c r="C834" s="56"/>
      <c r="D834" s="56"/>
      <c r="E834" s="56"/>
    </row>
    <row r="835" spans="2:5" ht="15">
      <c r="B835" s="56"/>
      <c r="C835" s="56"/>
      <c r="D835" s="56"/>
      <c r="E835" s="56"/>
    </row>
    <row r="836" spans="2:5" ht="15">
      <c r="B836" s="56"/>
      <c r="C836" s="56"/>
      <c r="D836" s="56"/>
      <c r="E836" s="56"/>
    </row>
    <row r="837" spans="2:5" ht="15">
      <c r="B837" s="56"/>
      <c r="C837" s="56"/>
      <c r="D837" s="56"/>
      <c r="E837" s="56"/>
    </row>
    <row r="838" spans="2:5" ht="15">
      <c r="B838" s="56"/>
      <c r="C838" s="56"/>
      <c r="D838" s="56"/>
      <c r="E838" s="56"/>
    </row>
    <row r="839" spans="2:5" ht="15">
      <c r="B839" s="56"/>
      <c r="C839" s="56"/>
      <c r="D839" s="56"/>
      <c r="E839" s="56"/>
    </row>
    <row r="840" spans="2:5" ht="15">
      <c r="B840" s="56"/>
      <c r="C840" s="56"/>
      <c r="D840" s="56"/>
      <c r="E840" s="56"/>
    </row>
    <row r="841" spans="2:5" ht="15">
      <c r="B841" s="56"/>
      <c r="C841" s="56"/>
      <c r="D841" s="56"/>
      <c r="E841" s="56"/>
    </row>
    <row r="842" spans="2:5" ht="15">
      <c r="B842" s="56"/>
      <c r="C842" s="56"/>
      <c r="D842" s="56"/>
      <c r="E842" s="56"/>
    </row>
    <row r="843" spans="2:5" ht="15">
      <c r="B843" s="56"/>
      <c r="C843" s="56"/>
      <c r="D843" s="56"/>
      <c r="E843" s="56"/>
    </row>
    <row r="844" spans="2:5" ht="15">
      <c r="B844" s="56"/>
      <c r="C844" s="56"/>
      <c r="D844" s="56"/>
      <c r="E844" s="56"/>
    </row>
    <row r="845" spans="2:5" ht="15">
      <c r="B845" s="56"/>
      <c r="C845" s="56"/>
      <c r="D845" s="56"/>
      <c r="E845" s="56"/>
    </row>
    <row r="846" spans="2:5" ht="15">
      <c r="B846" s="56"/>
      <c r="C846" s="56"/>
      <c r="D846" s="56"/>
      <c r="E846" s="56"/>
    </row>
    <row r="847" spans="2:5" ht="15">
      <c r="B847" s="56"/>
      <c r="C847" s="56"/>
      <c r="D847" s="56"/>
      <c r="E847" s="56"/>
    </row>
    <row r="848" spans="2:5" ht="15">
      <c r="B848" s="56"/>
      <c r="C848" s="56"/>
      <c r="D848" s="56"/>
      <c r="E848" s="56"/>
    </row>
    <row r="849" spans="2:5" ht="15">
      <c r="B849" s="56"/>
      <c r="C849" s="56"/>
      <c r="D849" s="56"/>
      <c r="E849" s="56"/>
    </row>
    <row r="850" spans="2:5" ht="15">
      <c r="B850" s="56"/>
      <c r="C850" s="56"/>
      <c r="D850" s="56"/>
      <c r="E850" s="56"/>
    </row>
    <row r="851" spans="2:5" ht="15">
      <c r="B851" s="56"/>
      <c r="C851" s="56"/>
      <c r="D851" s="56"/>
      <c r="E851" s="56"/>
    </row>
    <row r="852" spans="2:5" ht="15">
      <c r="B852" s="56"/>
      <c r="C852" s="56"/>
      <c r="D852" s="56"/>
      <c r="E852" s="56"/>
    </row>
    <row r="853" spans="2:5" ht="15">
      <c r="B853" s="56"/>
      <c r="C853" s="56"/>
      <c r="D853" s="56"/>
      <c r="E853" s="56"/>
    </row>
    <row r="854" spans="2:5" ht="15">
      <c r="B854" s="56"/>
      <c r="C854" s="56"/>
      <c r="D854" s="56"/>
      <c r="E854" s="56"/>
    </row>
    <row r="855" spans="2:5" ht="15">
      <c r="B855" s="56"/>
      <c r="C855" s="56"/>
      <c r="D855" s="56"/>
      <c r="E855" s="56"/>
    </row>
    <row r="856" spans="2:5" ht="15">
      <c r="B856" s="56"/>
      <c r="C856" s="56"/>
      <c r="D856" s="56"/>
      <c r="E856" s="56"/>
    </row>
    <row r="857" spans="2:5" ht="15">
      <c r="B857" s="56"/>
      <c r="C857" s="56"/>
      <c r="D857" s="56"/>
      <c r="E857" s="56"/>
    </row>
    <row r="858" spans="2:5" ht="15">
      <c r="B858" s="56"/>
      <c r="C858" s="56"/>
      <c r="D858" s="56"/>
      <c r="E858" s="56"/>
    </row>
    <row r="859" spans="2:5" ht="15">
      <c r="B859" s="56"/>
      <c r="C859" s="56"/>
      <c r="D859" s="56"/>
      <c r="E859" s="56"/>
    </row>
    <row r="860" spans="2:5" ht="15">
      <c r="B860" s="56"/>
      <c r="C860" s="56"/>
      <c r="D860" s="56"/>
      <c r="E860" s="56"/>
    </row>
    <row r="861" spans="2:5" ht="15">
      <c r="B861" s="56"/>
      <c r="C861" s="56"/>
      <c r="D861" s="56"/>
      <c r="E861" s="56"/>
    </row>
    <row r="862" spans="2:5" ht="15">
      <c r="B862" s="56"/>
      <c r="C862" s="56"/>
      <c r="D862" s="56"/>
      <c r="E862" s="56"/>
    </row>
    <row r="863" spans="2:5" ht="15">
      <c r="B863" s="56"/>
      <c r="C863" s="56"/>
      <c r="D863" s="56"/>
      <c r="E863" s="56"/>
    </row>
    <row r="864" spans="2:5" ht="15">
      <c r="B864" s="56"/>
      <c r="C864" s="56"/>
      <c r="D864" s="56"/>
      <c r="E864" s="56"/>
    </row>
    <row r="865" spans="2:5" ht="15">
      <c r="B865" s="56"/>
      <c r="C865" s="56"/>
      <c r="D865" s="56"/>
      <c r="E865" s="56"/>
    </row>
    <row r="866" spans="2:5" ht="15">
      <c r="B866" s="56"/>
      <c r="C866" s="56"/>
      <c r="D866" s="56"/>
      <c r="E866" s="56"/>
    </row>
    <row r="867" spans="2:5" ht="15">
      <c r="B867" s="56"/>
      <c r="C867" s="56"/>
      <c r="D867" s="56"/>
      <c r="E867" s="56"/>
    </row>
    <row r="868" spans="2:5" ht="15">
      <c r="B868" s="56"/>
      <c r="C868" s="56"/>
      <c r="D868" s="56"/>
      <c r="E868" s="56"/>
    </row>
    <row r="869" spans="2:5" ht="15">
      <c r="B869" s="56"/>
      <c r="C869" s="56"/>
      <c r="D869" s="56"/>
      <c r="E869" s="56"/>
    </row>
    <row r="870" spans="2:5" ht="15">
      <c r="B870" s="56"/>
      <c r="C870" s="56"/>
      <c r="D870" s="56"/>
      <c r="E870" s="56"/>
    </row>
    <row r="871" spans="2:5" ht="15">
      <c r="B871" s="56"/>
      <c r="C871" s="56"/>
      <c r="D871" s="56"/>
      <c r="E871" s="56"/>
    </row>
    <row r="872" spans="2:5" ht="15">
      <c r="B872" s="56"/>
      <c r="C872" s="56"/>
      <c r="D872" s="56"/>
      <c r="E872" s="56"/>
    </row>
    <row r="873" spans="2:5" ht="15">
      <c r="B873" s="56"/>
      <c r="C873" s="56"/>
      <c r="D873" s="56"/>
      <c r="E873" s="56"/>
    </row>
    <row r="874" spans="2:5" ht="15">
      <c r="B874" s="56"/>
      <c r="C874" s="56"/>
      <c r="D874" s="56"/>
      <c r="E874" s="56"/>
    </row>
    <row r="875" spans="2:5" ht="15">
      <c r="B875" s="56"/>
      <c r="C875" s="56"/>
      <c r="D875" s="56"/>
      <c r="E875" s="56"/>
    </row>
    <row r="876" spans="2:5" ht="15">
      <c r="B876" s="56"/>
      <c r="C876" s="56"/>
      <c r="D876" s="56"/>
      <c r="E876" s="56"/>
    </row>
    <row r="877" spans="2:5" ht="15">
      <c r="B877" s="56"/>
      <c r="C877" s="56"/>
      <c r="D877" s="56"/>
      <c r="E877" s="56"/>
    </row>
    <row r="878" spans="2:5" ht="15">
      <c r="B878" s="56"/>
      <c r="C878" s="56"/>
      <c r="D878" s="56"/>
      <c r="E878" s="56"/>
    </row>
    <row r="879" spans="2:5" ht="15">
      <c r="B879" s="56"/>
      <c r="C879" s="56"/>
      <c r="D879" s="56"/>
      <c r="E879" s="56"/>
    </row>
    <row r="880" spans="2:5" ht="15">
      <c r="B880" s="56"/>
      <c r="C880" s="56"/>
      <c r="D880" s="56"/>
      <c r="E880" s="56"/>
    </row>
    <row r="881" spans="2:5" ht="15">
      <c r="B881" s="56"/>
      <c r="C881" s="56"/>
      <c r="D881" s="56"/>
      <c r="E881" s="56"/>
    </row>
    <row r="882" spans="2:5" ht="15">
      <c r="B882" s="56"/>
      <c r="C882" s="56"/>
      <c r="D882" s="56"/>
      <c r="E882" s="56"/>
    </row>
    <row r="883" spans="2:5" ht="15">
      <c r="B883" s="56"/>
      <c r="C883" s="56"/>
      <c r="D883" s="56"/>
      <c r="E883" s="56"/>
    </row>
    <row r="884" spans="2:5" ht="15">
      <c r="B884" s="56"/>
      <c r="C884" s="56"/>
      <c r="D884" s="56"/>
      <c r="E884" s="56"/>
    </row>
    <row r="885" spans="2:5" ht="15">
      <c r="B885" s="56"/>
      <c r="C885" s="56"/>
      <c r="D885" s="56"/>
      <c r="E885" s="56"/>
    </row>
    <row r="886" spans="2:5" ht="15">
      <c r="B886" s="56"/>
      <c r="C886" s="56"/>
      <c r="D886" s="56"/>
      <c r="E886" s="56"/>
    </row>
    <row r="887" spans="2:5" ht="15">
      <c r="B887" s="56"/>
      <c r="C887" s="56"/>
      <c r="D887" s="56"/>
      <c r="E887" s="56"/>
    </row>
    <row r="888" spans="2:5" ht="15">
      <c r="B888" s="56"/>
      <c r="C888" s="56"/>
      <c r="D888" s="56"/>
      <c r="E888" s="56"/>
    </row>
    <row r="889" spans="2:5" ht="15">
      <c r="B889" s="56"/>
      <c r="C889" s="56"/>
      <c r="D889" s="56"/>
      <c r="E889" s="56"/>
    </row>
    <row r="890" spans="2:5" ht="15">
      <c r="B890" s="56"/>
      <c r="C890" s="56"/>
      <c r="D890" s="56"/>
      <c r="E890" s="56"/>
    </row>
    <row r="891" spans="2:5" ht="15">
      <c r="B891" s="56"/>
      <c r="C891" s="56"/>
      <c r="D891" s="56"/>
      <c r="E891" s="56"/>
    </row>
    <row r="892" spans="2:5" ht="15">
      <c r="B892" s="56"/>
      <c r="C892" s="56"/>
      <c r="D892" s="56"/>
      <c r="E892" s="56"/>
    </row>
    <row r="893" spans="2:5" ht="15">
      <c r="B893" s="56"/>
      <c r="C893" s="56"/>
      <c r="D893" s="56"/>
      <c r="E893" s="56"/>
    </row>
    <row r="894" spans="2:5" ht="15">
      <c r="B894" s="56"/>
      <c r="C894" s="56"/>
      <c r="D894" s="56"/>
      <c r="E894" s="56"/>
    </row>
    <row r="895" spans="2:5" ht="15">
      <c r="B895" s="56"/>
      <c r="C895" s="56"/>
      <c r="D895" s="56"/>
      <c r="E895" s="56"/>
    </row>
    <row r="896" spans="2:5" ht="15">
      <c r="B896" s="56"/>
      <c r="C896" s="56"/>
      <c r="D896" s="56"/>
      <c r="E896" s="56"/>
    </row>
    <row r="897" spans="2:5" ht="15">
      <c r="B897" s="56"/>
      <c r="C897" s="56"/>
      <c r="D897" s="56"/>
      <c r="E897" s="56"/>
    </row>
    <row r="898" spans="2:5" ht="15">
      <c r="B898" s="56"/>
      <c r="C898" s="56"/>
      <c r="D898" s="56"/>
      <c r="E898" s="56"/>
    </row>
    <row r="899" spans="2:5" ht="15">
      <c r="B899" s="56"/>
      <c r="C899" s="56"/>
      <c r="D899" s="56"/>
      <c r="E899" s="56"/>
    </row>
    <row r="900" spans="2:5" ht="15">
      <c r="B900" s="56"/>
      <c r="C900" s="56"/>
      <c r="D900" s="56"/>
      <c r="E900" s="56"/>
    </row>
    <row r="901" spans="2:5" ht="15">
      <c r="B901" s="56"/>
      <c r="C901" s="56"/>
      <c r="D901" s="56"/>
      <c r="E901" s="56"/>
    </row>
    <row r="902" spans="2:5" ht="15">
      <c r="B902" s="56"/>
      <c r="C902" s="56"/>
      <c r="D902" s="56"/>
      <c r="E902" s="56"/>
    </row>
    <row r="903" spans="2:5" ht="15">
      <c r="B903" s="56"/>
      <c r="C903" s="56"/>
      <c r="D903" s="56"/>
      <c r="E903" s="56"/>
    </row>
    <row r="904" spans="2:5" ht="15">
      <c r="B904" s="56"/>
      <c r="C904" s="56"/>
      <c r="D904" s="56"/>
      <c r="E904" s="56"/>
    </row>
    <row r="905" spans="2:5" ht="15">
      <c r="B905" s="56"/>
      <c r="C905" s="56"/>
      <c r="D905" s="56"/>
      <c r="E905" s="56"/>
    </row>
    <row r="906" spans="2:5" ht="15">
      <c r="B906" s="56"/>
      <c r="C906" s="56"/>
      <c r="D906" s="56"/>
      <c r="E906" s="56"/>
    </row>
    <row r="907" spans="2:5" ht="15">
      <c r="B907" s="56"/>
      <c r="C907" s="56"/>
      <c r="D907" s="56"/>
      <c r="E907" s="56"/>
    </row>
    <row r="908" spans="2:5" ht="15">
      <c r="B908" s="56"/>
      <c r="C908" s="56"/>
      <c r="D908" s="56"/>
      <c r="E908" s="56"/>
    </row>
    <row r="909" spans="2:5" ht="15">
      <c r="B909" s="56"/>
      <c r="C909" s="56"/>
      <c r="D909" s="56"/>
      <c r="E909" s="56"/>
    </row>
    <row r="910" spans="2:5" ht="15">
      <c r="B910" s="56"/>
      <c r="C910" s="56"/>
      <c r="D910" s="56"/>
      <c r="E910" s="56"/>
    </row>
    <row r="911" spans="2:5" ht="15">
      <c r="B911" s="56"/>
      <c r="C911" s="56"/>
      <c r="D911" s="56"/>
      <c r="E911" s="56"/>
    </row>
    <row r="912" spans="2:5" ht="15">
      <c r="B912" s="56"/>
      <c r="C912" s="56"/>
      <c r="D912" s="56"/>
      <c r="E912" s="56"/>
    </row>
    <row r="913" spans="2:5" ht="15">
      <c r="B913" s="56"/>
      <c r="C913" s="56"/>
      <c r="D913" s="56"/>
      <c r="E913" s="56"/>
    </row>
    <row r="914" spans="2:5" ht="15">
      <c r="B914" s="56"/>
      <c r="C914" s="56"/>
      <c r="D914" s="56"/>
      <c r="E914" s="56"/>
    </row>
    <row r="915" spans="2:5" ht="15">
      <c r="B915" s="56"/>
      <c r="C915" s="56"/>
      <c r="D915" s="56"/>
      <c r="E915" s="56"/>
    </row>
    <row r="916" spans="2:5" ht="15">
      <c r="B916" s="56"/>
      <c r="C916" s="56"/>
      <c r="D916" s="56"/>
      <c r="E916" s="56"/>
    </row>
    <row r="917" spans="2:5" ht="15">
      <c r="B917" s="56"/>
      <c r="C917" s="56"/>
      <c r="D917" s="56"/>
      <c r="E917" s="56"/>
    </row>
    <row r="918" spans="2:5" ht="15">
      <c r="B918" s="56"/>
      <c r="C918" s="56"/>
      <c r="D918" s="56"/>
      <c r="E918" s="56"/>
    </row>
    <row r="919" spans="2:5" ht="15">
      <c r="B919" s="56"/>
      <c r="C919" s="56"/>
      <c r="D919" s="56"/>
      <c r="E919" s="56"/>
    </row>
    <row r="920" spans="2:5" ht="15">
      <c r="B920" s="56"/>
      <c r="C920" s="56"/>
      <c r="D920" s="56"/>
      <c r="E920" s="56"/>
    </row>
    <row r="921" spans="2:5" ht="15">
      <c r="B921" s="56"/>
      <c r="C921" s="56"/>
      <c r="D921" s="56"/>
      <c r="E921" s="56"/>
    </row>
    <row r="922" spans="2:5" ht="15">
      <c r="B922" s="56"/>
      <c r="C922" s="56"/>
      <c r="D922" s="56"/>
      <c r="E922" s="56"/>
    </row>
    <row r="923" spans="2:5" ht="15">
      <c r="B923" s="56"/>
      <c r="C923" s="56"/>
      <c r="D923" s="56"/>
      <c r="E923" s="56"/>
    </row>
    <row r="924" spans="2:5" ht="15">
      <c r="B924" s="56"/>
      <c r="C924" s="56"/>
      <c r="D924" s="56"/>
      <c r="E924" s="56"/>
    </row>
    <row r="925" spans="2:5" ht="15">
      <c r="B925" s="56"/>
      <c r="C925" s="56"/>
      <c r="D925" s="56"/>
      <c r="E925" s="56"/>
    </row>
    <row r="926" spans="2:5" ht="15">
      <c r="B926" s="56"/>
      <c r="C926" s="56"/>
      <c r="D926" s="56"/>
      <c r="E926" s="56"/>
    </row>
    <row r="927" spans="2:5" ht="15">
      <c r="B927" s="56"/>
      <c r="C927" s="56"/>
      <c r="D927" s="56"/>
      <c r="E927" s="56"/>
    </row>
    <row r="928" spans="2:5" ht="15">
      <c r="B928" s="56"/>
      <c r="C928" s="56"/>
      <c r="D928" s="56"/>
      <c r="E928" s="56"/>
    </row>
    <row r="929" spans="2:5" ht="15">
      <c r="B929" s="56"/>
      <c r="C929" s="56"/>
      <c r="D929" s="56"/>
      <c r="E929" s="56"/>
    </row>
    <row r="930" spans="2:5" ht="15">
      <c r="B930" s="56"/>
      <c r="C930" s="56"/>
      <c r="D930" s="56"/>
      <c r="E930" s="56"/>
    </row>
    <row r="931" spans="2:5" ht="15">
      <c r="B931" s="56"/>
      <c r="C931" s="56"/>
      <c r="D931" s="56"/>
      <c r="E931" s="56"/>
    </row>
    <row r="932" spans="2:5" ht="15">
      <c r="B932" s="56"/>
      <c r="C932" s="56"/>
      <c r="D932" s="56"/>
      <c r="E932" s="56"/>
    </row>
    <row r="933" spans="2:5" ht="15">
      <c r="B933" s="56"/>
      <c r="C933" s="56"/>
      <c r="D933" s="56"/>
      <c r="E933" s="56"/>
    </row>
    <row r="934" spans="2:5" ht="15">
      <c r="B934" s="56"/>
      <c r="C934" s="56"/>
      <c r="D934" s="56"/>
      <c r="E934" s="56"/>
    </row>
    <row r="935" spans="2:5" ht="15">
      <c r="B935" s="56"/>
      <c r="C935" s="56"/>
      <c r="D935" s="56"/>
      <c r="E935" s="56"/>
    </row>
    <row r="936" spans="2:5" ht="15">
      <c r="B936" s="56"/>
      <c r="C936" s="56"/>
      <c r="D936" s="56"/>
      <c r="E936" s="56"/>
    </row>
    <row r="937" spans="2:5" ht="15">
      <c r="B937" s="56"/>
      <c r="C937" s="56"/>
      <c r="D937" s="56"/>
      <c r="E937" s="56"/>
    </row>
    <row r="938" spans="2:5" ht="15">
      <c r="B938" s="56"/>
      <c r="C938" s="56"/>
      <c r="D938" s="56"/>
      <c r="E938" s="56"/>
    </row>
    <row r="939" spans="2:5" ht="15">
      <c r="B939" s="56"/>
      <c r="C939" s="56"/>
      <c r="D939" s="56"/>
      <c r="E939" s="56"/>
    </row>
    <row r="940" spans="2:5" ht="15">
      <c r="B940" s="56"/>
      <c r="C940" s="56"/>
      <c r="D940" s="56"/>
      <c r="E940" s="56"/>
    </row>
    <row r="941" spans="2:5" ht="15">
      <c r="B941" s="56"/>
      <c r="C941" s="56"/>
      <c r="D941" s="56"/>
      <c r="E941" s="56"/>
    </row>
    <row r="942" spans="2:5" ht="15">
      <c r="B942" s="56"/>
      <c r="C942" s="56"/>
      <c r="D942" s="56"/>
      <c r="E942" s="56"/>
    </row>
    <row r="943" spans="2:5" ht="15">
      <c r="B943" s="56"/>
      <c r="C943" s="56"/>
      <c r="D943" s="56"/>
      <c r="E943" s="56"/>
    </row>
    <row r="944" spans="2:5" ht="15">
      <c r="B944" s="56"/>
      <c r="C944" s="56"/>
      <c r="D944" s="56"/>
      <c r="E944" s="56"/>
    </row>
    <row r="945" spans="2:5" ht="15">
      <c r="B945" s="56"/>
      <c r="C945" s="56"/>
      <c r="D945" s="56"/>
      <c r="E945" s="56"/>
    </row>
    <row r="946" spans="2:5" ht="15">
      <c r="B946" s="56"/>
      <c r="C946" s="56"/>
      <c r="D946" s="56"/>
      <c r="E946" s="56"/>
    </row>
    <row r="947" spans="2:5" ht="15">
      <c r="B947" s="56"/>
      <c r="C947" s="56"/>
      <c r="D947" s="56"/>
      <c r="E947" s="56"/>
    </row>
    <row r="948" spans="2:5" ht="15">
      <c r="B948" s="56"/>
      <c r="C948" s="56"/>
      <c r="D948" s="56"/>
      <c r="E948" s="56"/>
    </row>
    <row r="949" spans="2:5" ht="15">
      <c r="B949" s="56"/>
      <c r="C949" s="56"/>
      <c r="D949" s="56"/>
      <c r="E949" s="56"/>
    </row>
    <row r="950" spans="2:5" ht="15">
      <c r="B950" s="56"/>
      <c r="C950" s="56"/>
      <c r="D950" s="56"/>
      <c r="E950" s="56"/>
    </row>
    <row r="951" spans="2:5" ht="15">
      <c r="B951" s="56"/>
      <c r="C951" s="56"/>
      <c r="D951" s="56"/>
      <c r="E951" s="56"/>
    </row>
    <row r="952" spans="2:5" ht="15">
      <c r="B952" s="56"/>
      <c r="C952" s="56"/>
      <c r="D952" s="56"/>
      <c r="E952" s="56"/>
    </row>
    <row r="953" spans="2:5" ht="15">
      <c r="B953" s="56"/>
      <c r="C953" s="56"/>
      <c r="D953" s="56"/>
      <c r="E953" s="56"/>
    </row>
    <row r="954" spans="2:5" ht="15">
      <c r="B954" s="56"/>
      <c r="C954" s="56"/>
      <c r="D954" s="56"/>
      <c r="E954" s="56"/>
    </row>
    <row r="955" spans="2:5" ht="15">
      <c r="B955" s="56"/>
      <c r="C955" s="56"/>
      <c r="D955" s="56"/>
      <c r="E955" s="56"/>
    </row>
    <row r="956" spans="2:5" ht="15">
      <c r="B956" s="56"/>
      <c r="C956" s="56"/>
      <c r="D956" s="56"/>
      <c r="E956" s="56"/>
    </row>
    <row r="957" spans="2:5" ht="15">
      <c r="B957" s="56"/>
      <c r="C957" s="56"/>
      <c r="D957" s="56"/>
      <c r="E957" s="56"/>
    </row>
    <row r="958" spans="2:5" ht="15">
      <c r="B958" s="56"/>
      <c r="C958" s="56"/>
      <c r="D958" s="56"/>
      <c r="E958" s="56"/>
    </row>
    <row r="959" spans="2:5" ht="15">
      <c r="B959" s="56"/>
      <c r="C959" s="56"/>
      <c r="D959" s="56"/>
      <c r="E959" s="56"/>
    </row>
    <row r="960" spans="2:5" ht="15">
      <c r="B960" s="56"/>
      <c r="C960" s="56"/>
      <c r="D960" s="56"/>
      <c r="E960" s="56"/>
    </row>
    <row r="961" spans="2:5" ht="15">
      <c r="B961" s="56"/>
      <c r="C961" s="56"/>
      <c r="D961" s="56"/>
      <c r="E961" s="56"/>
    </row>
    <row r="962" spans="2:5" ht="15">
      <c r="B962" s="56"/>
      <c r="C962" s="56"/>
      <c r="D962" s="56"/>
      <c r="E962" s="56"/>
    </row>
    <row r="963" spans="2:5" ht="15">
      <c r="B963" s="56"/>
      <c r="C963" s="56"/>
      <c r="D963" s="56"/>
      <c r="E963" s="56"/>
    </row>
    <row r="964" spans="2:5" ht="15">
      <c r="B964" s="56"/>
      <c r="C964" s="56"/>
      <c r="D964" s="56"/>
      <c r="E964" s="56"/>
    </row>
    <row r="965" spans="2:5" ht="15">
      <c r="B965" s="56"/>
      <c r="C965" s="56"/>
      <c r="D965" s="56"/>
      <c r="E965" s="56"/>
    </row>
    <row r="966" spans="2:5" ht="15">
      <c r="B966" s="56"/>
      <c r="C966" s="56"/>
      <c r="D966" s="56"/>
      <c r="E966" s="56"/>
    </row>
    <row r="967" spans="2:5" ht="15">
      <c r="B967" s="56"/>
      <c r="C967" s="56"/>
      <c r="D967" s="56"/>
      <c r="E967" s="56"/>
    </row>
    <row r="968" spans="2:5" ht="15">
      <c r="B968" s="56"/>
      <c r="C968" s="56"/>
      <c r="D968" s="56"/>
      <c r="E968" s="56"/>
    </row>
    <row r="969" spans="2:5" ht="15">
      <c r="B969" s="56"/>
      <c r="C969" s="56"/>
      <c r="D969" s="56"/>
      <c r="E969" s="56"/>
    </row>
    <row r="970" spans="2:5" ht="15">
      <c r="B970" s="56"/>
      <c r="C970" s="56"/>
      <c r="D970" s="56"/>
      <c r="E970" s="56"/>
    </row>
    <row r="971" spans="2:5" ht="15">
      <c r="B971" s="56"/>
      <c r="C971" s="56"/>
      <c r="D971" s="56"/>
      <c r="E971" s="56"/>
    </row>
    <row r="972" spans="2:5" ht="15">
      <c r="B972" s="56"/>
      <c r="C972" s="56"/>
      <c r="D972" s="56"/>
      <c r="E972" s="56"/>
    </row>
    <row r="973" spans="2:5" ht="15">
      <c r="B973" s="56"/>
      <c r="C973" s="56"/>
      <c r="D973" s="56"/>
      <c r="E973" s="56"/>
    </row>
    <row r="974" spans="2:5" ht="15">
      <c r="B974" s="56"/>
      <c r="C974" s="56"/>
      <c r="D974" s="56"/>
      <c r="E974" s="56"/>
    </row>
    <row r="975" spans="2:5" ht="15">
      <c r="B975" s="56"/>
      <c r="C975" s="56"/>
      <c r="D975" s="56"/>
      <c r="E975" s="56"/>
    </row>
    <row r="976" spans="2:5" ht="15">
      <c r="B976" s="56"/>
      <c r="C976" s="56"/>
      <c r="D976" s="56"/>
      <c r="E976" s="56"/>
    </row>
    <row r="977" spans="2:5" ht="15">
      <c r="B977" s="56"/>
      <c r="C977" s="56"/>
      <c r="D977" s="56"/>
      <c r="E977" s="56"/>
    </row>
    <row r="978" spans="2:5" ht="15">
      <c r="B978" s="56"/>
      <c r="C978" s="56"/>
      <c r="D978" s="56"/>
      <c r="E978" s="56"/>
    </row>
    <row r="979" spans="2:5" ht="15">
      <c r="B979" s="56"/>
      <c r="C979" s="56"/>
      <c r="D979" s="56"/>
      <c r="E979" s="56"/>
    </row>
    <row r="980" spans="2:5" ht="15">
      <c r="B980" s="56"/>
      <c r="C980" s="56"/>
      <c r="D980" s="56"/>
      <c r="E980" s="56"/>
    </row>
    <row r="981" spans="2:5" ht="15">
      <c r="B981" s="56"/>
      <c r="C981" s="56"/>
      <c r="D981" s="56"/>
      <c r="E981" s="56"/>
    </row>
    <row r="982" spans="2:5" ht="15">
      <c r="B982" s="56"/>
      <c r="C982" s="56"/>
      <c r="D982" s="56"/>
      <c r="E982" s="56"/>
    </row>
    <row r="983" spans="2:5" ht="15">
      <c r="B983" s="56"/>
      <c r="C983" s="56"/>
      <c r="D983" s="56"/>
      <c r="E983" s="56"/>
    </row>
    <row r="984" spans="2:5" ht="15">
      <c r="B984" s="56"/>
      <c r="C984" s="56"/>
      <c r="D984" s="56"/>
      <c r="E984" s="56"/>
    </row>
    <row r="985" spans="2:5" ht="15">
      <c r="B985" s="56"/>
      <c r="C985" s="56"/>
      <c r="D985" s="56"/>
      <c r="E985" s="56"/>
    </row>
    <row r="986" spans="2:5" ht="15">
      <c r="B986" s="56"/>
      <c r="C986" s="56"/>
      <c r="D986" s="56"/>
      <c r="E986" s="56"/>
    </row>
    <row r="987" spans="2:5" ht="15">
      <c r="B987" s="56"/>
      <c r="C987" s="56"/>
      <c r="D987" s="56"/>
      <c r="E987" s="56"/>
    </row>
    <row r="988" spans="2:5" ht="15">
      <c r="B988" s="56"/>
      <c r="C988" s="56"/>
      <c r="D988" s="56"/>
      <c r="E988" s="56"/>
    </row>
    <row r="989" spans="2:5" ht="15">
      <c r="B989" s="56"/>
      <c r="C989" s="56"/>
      <c r="D989" s="56"/>
      <c r="E989" s="56"/>
    </row>
    <row r="990" spans="2:5" ht="15">
      <c r="B990" s="56"/>
      <c r="C990" s="56"/>
      <c r="D990" s="56"/>
      <c r="E990" s="56"/>
    </row>
    <row r="991" spans="2:5" ht="15">
      <c r="B991" s="56"/>
      <c r="C991" s="56"/>
      <c r="D991" s="56"/>
      <c r="E991" s="56"/>
    </row>
    <row r="992" spans="2:5" ht="15">
      <c r="E992" s="56"/>
    </row>
  </sheetData>
  <mergeCells count="2">
    <mergeCell ref="B2:D2"/>
    <mergeCell ref="B3:D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54"/>
  <sheetViews>
    <sheetView topLeftCell="G1" zoomScale="85" zoomScaleNormal="85" zoomScalePageLayoutView="85" workbookViewId="0">
      <selection activeCell="H7" sqref="H7"/>
    </sheetView>
  </sheetViews>
  <sheetFormatPr defaultColWidth="14.42578125" defaultRowHeight="15.75" customHeight="1"/>
  <cols>
    <col min="2" max="2" width="14.42578125" hidden="1" customWidth="1"/>
    <col min="3" max="3" width="17.85546875" customWidth="1"/>
    <col min="4" max="4" width="15.28515625" bestFit="1" customWidth="1"/>
    <col min="5" max="5" width="16.7109375" bestFit="1" customWidth="1"/>
    <col min="6" max="6" width="10.7109375" bestFit="1" customWidth="1"/>
    <col min="7" max="7" width="21.42578125" customWidth="1"/>
    <col min="8" max="8" width="24.7109375" customWidth="1"/>
    <col min="9" max="9" width="21.85546875" customWidth="1"/>
    <col min="10" max="10" width="20.7109375" customWidth="1"/>
    <col min="13" max="13" width="19.28515625" customWidth="1"/>
    <col min="14" max="14" width="14.42578125" bestFit="1" customWidth="1"/>
    <col min="15" max="15" width="20.7109375" bestFit="1" customWidth="1"/>
    <col min="16" max="16" width="21.140625" bestFit="1" customWidth="1"/>
    <col min="17" max="17" width="19.42578125" bestFit="1" customWidth="1"/>
    <col min="18" max="35" width="14.42578125" style="118"/>
  </cols>
  <sheetData>
    <row r="1" spans="1:17" s="118" customFormat="1" ht="81" customHeight="1" thickBot="1">
      <c r="A1" s="70"/>
      <c r="B1" s="70"/>
      <c r="C1" s="70"/>
      <c r="D1" s="70"/>
      <c r="E1" s="284"/>
      <c r="F1" s="285"/>
      <c r="G1" s="285"/>
      <c r="H1" s="285"/>
      <c r="I1" s="70"/>
      <c r="J1" s="70"/>
      <c r="K1" s="70"/>
      <c r="L1" s="70"/>
      <c r="M1" s="70"/>
      <c r="N1" s="70"/>
      <c r="O1" s="70"/>
    </row>
    <row r="2" spans="1:17" s="118" customFormat="1" ht="30" customHeight="1" thickTop="1" thickBot="1">
      <c r="A2" s="70"/>
      <c r="B2" s="70"/>
      <c r="C2" s="830" t="s">
        <v>680</v>
      </c>
      <c r="D2" s="738"/>
      <c r="E2" s="738"/>
      <c r="F2" s="738"/>
      <c r="G2" s="738"/>
      <c r="H2" s="738"/>
      <c r="I2" s="738"/>
      <c r="J2" s="831"/>
      <c r="K2" s="70"/>
      <c r="L2" s="70"/>
      <c r="M2" s="70"/>
      <c r="N2" s="70"/>
      <c r="O2" s="70"/>
    </row>
    <row r="3" spans="1:17" ht="30" customHeight="1" thickTop="1" thickBot="1">
      <c r="A3" s="59"/>
      <c r="B3" s="59"/>
      <c r="C3" s="851" t="s">
        <v>141</v>
      </c>
      <c r="D3" s="836"/>
      <c r="E3" s="836"/>
      <c r="F3" s="836"/>
      <c r="G3" s="836"/>
      <c r="H3" s="836"/>
      <c r="I3" s="836"/>
      <c r="J3" s="852"/>
      <c r="K3" s="70"/>
      <c r="L3" s="830" t="s">
        <v>272</v>
      </c>
      <c r="M3" s="738"/>
      <c r="N3" s="738"/>
      <c r="O3" s="738"/>
      <c r="P3" s="738"/>
      <c r="Q3" s="831"/>
    </row>
    <row r="4" spans="1:17" ht="30" customHeight="1" thickTop="1">
      <c r="A4" s="59"/>
      <c r="B4" s="59"/>
      <c r="C4" s="429" t="s">
        <v>127</v>
      </c>
      <c r="D4" s="429" t="s">
        <v>290</v>
      </c>
      <c r="E4" s="429" t="s">
        <v>291</v>
      </c>
      <c r="F4" s="429" t="s">
        <v>118</v>
      </c>
      <c r="G4" s="429" t="s">
        <v>299</v>
      </c>
      <c r="H4" s="429" t="s">
        <v>300</v>
      </c>
      <c r="I4" s="429" t="s">
        <v>301</v>
      </c>
      <c r="J4" s="429" t="s">
        <v>140</v>
      </c>
      <c r="K4" s="118"/>
      <c r="L4" s="429" t="s">
        <v>127</v>
      </c>
      <c r="M4" s="429" t="s">
        <v>143</v>
      </c>
      <c r="N4" s="429" t="s">
        <v>144</v>
      </c>
      <c r="O4" s="429" t="s">
        <v>145</v>
      </c>
      <c r="P4" s="429" t="s">
        <v>154</v>
      </c>
      <c r="Q4" s="429" t="s">
        <v>155</v>
      </c>
    </row>
    <row r="5" spans="1:17" ht="15.75" customHeight="1">
      <c r="A5" s="59"/>
      <c r="B5" s="65">
        <v>1</v>
      </c>
      <c r="C5" s="306">
        <f>P.C.!C8</f>
        <v>2018</v>
      </c>
      <c r="D5" s="321">
        <f>'2'!D6</f>
        <v>1868.5</v>
      </c>
      <c r="E5" s="317">
        <f>'2'!E6</f>
        <v>144.72</v>
      </c>
      <c r="F5" s="321">
        <f t="shared" ref="F5:F29" si="0">D5+E5</f>
        <v>2013.22</v>
      </c>
      <c r="G5" s="321">
        <f>IF(B5&lt;=P.C.!$C$11,0,IF(AND(B5&gt;P.C.!$C$7,B5&lt;=P.C.!$C$9),#REF!+INDEX('3'!$C$5:$F$34,B5-P.C.!$C$11,1)+INDEX('3'!$C$5:$F$34,B5-P.C.!$C$11,3),IF(AND(B5&gt;P.C.!$C$9,B5&lt;=P.C.!$C$9+P.C.!$C$10),#REF!+INDEX('3'!$C$5:$F$34,B5-P.C.!$C$11,1)+INDEX('3'!$C$5:$F$34,B5-P.C.!$C$11,3)-'5'!D5-'5'!E5,#REF!+INDEX('3'!$C$5:$F$34,B5-P.C.!$C$11,1)+INDEX('3'!$C$5:$F$34,B5-P.C.!$C$11,3))))</f>
        <v>0</v>
      </c>
      <c r="H5" s="317">
        <f>G5*P.C.!$C$16</f>
        <v>0</v>
      </c>
      <c r="I5" s="326">
        <f>H5*P.C.!$C$15</f>
        <v>0</v>
      </c>
      <c r="J5" s="326">
        <f t="shared" ref="J5:J29" si="1">I5/12</f>
        <v>0</v>
      </c>
      <c r="K5" s="118"/>
      <c r="L5" s="306">
        <v>2018</v>
      </c>
      <c r="M5" s="326">
        <f>2199.15</f>
        <v>2199.15</v>
      </c>
      <c r="N5" s="323">
        <v>0</v>
      </c>
      <c r="O5" s="326">
        <f t="shared" ref="O5:O29" si="2">J5</f>
        <v>0</v>
      </c>
      <c r="P5" s="326">
        <f>M5+N5+O5</f>
        <v>2199.15</v>
      </c>
      <c r="Q5" s="323">
        <f>P5*12</f>
        <v>26389.800000000003</v>
      </c>
    </row>
    <row r="6" spans="1:17" ht="15.75" customHeight="1">
      <c r="A6" s="59"/>
      <c r="B6" s="65">
        <v>2</v>
      </c>
      <c r="C6" s="307">
        <f t="shared" ref="C6:C34" si="3">C5+1</f>
        <v>2019</v>
      </c>
      <c r="D6" s="322">
        <f>'2'!D7</f>
        <v>1868.5</v>
      </c>
      <c r="E6" s="331">
        <f>'2'!E7</f>
        <v>138.69</v>
      </c>
      <c r="F6" s="322">
        <f t="shared" si="0"/>
        <v>2007.19</v>
      </c>
      <c r="G6" s="322">
        <f>IF(B6&lt;=P.C.!$C$11,0,IF(AND(B6&gt;P.C.!$C$7,B6&lt;=P.C.!$C$9),G5+INDEX('3'!$C$5:$F$34,B6-P.C.!$C$11,1)+INDEX('3'!$C$5:$F$34,B6-P.C.!$C$11,3),IF(AND(B6&gt;P.C.!$C$9,B6&lt;=P.C.!$C$9+P.C.!$C$10),G5+INDEX('3'!$C$5:$F$34,B6-P.C.!$C$11,1)+INDEX('3'!$C$5:$F$34,B6-P.C.!$C$11,3)-'5'!D6-'5'!E6,G5+INDEX('3'!$C$5:$F$34,B6-P.C.!$C$11,1)+INDEX('3'!$C$5:$F$34,B6-P.C.!$C$11,3))))</f>
        <v>0</v>
      </c>
      <c r="H6" s="331">
        <f>G6*P.C.!$C$16</f>
        <v>0</v>
      </c>
      <c r="I6" s="327">
        <f>H6*P.C.!$C$15</f>
        <v>0</v>
      </c>
      <c r="J6" s="327">
        <f t="shared" si="1"/>
        <v>0</v>
      </c>
      <c r="K6" s="118"/>
      <c r="L6" s="307">
        <v>2019</v>
      </c>
      <c r="M6" s="327">
        <f t="shared" ref="M6:M34" si="4">2199.15</f>
        <v>2199.15</v>
      </c>
      <c r="N6" s="324">
        <f>N5</f>
        <v>0</v>
      </c>
      <c r="O6" s="327">
        <f t="shared" si="2"/>
        <v>0</v>
      </c>
      <c r="P6" s="327">
        <f t="shared" ref="P6:P29" si="5">M6+N6+O6</f>
        <v>2199.15</v>
      </c>
      <c r="Q6" s="324">
        <f t="shared" ref="Q6:Q34" si="6">P6*12</f>
        <v>26389.800000000003</v>
      </c>
    </row>
    <row r="7" spans="1:17" ht="15.75" customHeight="1">
      <c r="A7" s="59"/>
      <c r="B7" s="65">
        <v>3</v>
      </c>
      <c r="C7" s="306">
        <f t="shared" si="3"/>
        <v>2020</v>
      </c>
      <c r="D7" s="321">
        <f>'2'!D8</f>
        <v>0</v>
      </c>
      <c r="E7" s="317">
        <f>'2'!E8</f>
        <v>132.66</v>
      </c>
      <c r="F7" s="321">
        <f t="shared" si="0"/>
        <v>132.66</v>
      </c>
      <c r="G7" s="321">
        <f>IF(B7&lt;=P.C.!$C$11,0,IF(AND(B7&gt;P.C.!$C$7,B7&lt;=P.C.!$C$9),G6+INDEX('3'!$C$5:$F$34,B7-P.C.!$C$11,1)+INDEX('3'!$C$5:$F$34,B7-P.C.!$C$11,3),IF(AND(B7&gt;P.C.!$C$9,B7&lt;=P.C.!$C$9+P.C.!$C$10),G6+INDEX('3'!$C$5:$F$34,B7-P.C.!$C$11,1)+INDEX('3'!$C$5:$F$34,B7-P.C.!$C$11,3)-'5'!D7-'5'!E7,G6+INDEX('3'!$C$5:$F$34,B7-P.C.!$C$11,1)+INDEX('3'!$C$5:$F$34,B7-P.C.!$C$11,3))))</f>
        <v>0</v>
      </c>
      <c r="H7" s="317">
        <f>G7*P.C.!$C$16</f>
        <v>0</v>
      </c>
      <c r="I7" s="326">
        <f>H7*P.C.!$C$15</f>
        <v>0</v>
      </c>
      <c r="J7" s="326">
        <f t="shared" si="1"/>
        <v>0</v>
      </c>
      <c r="K7" s="118"/>
      <c r="L7" s="306">
        <v>2020</v>
      </c>
      <c r="M7" s="326">
        <f t="shared" si="4"/>
        <v>2199.15</v>
      </c>
      <c r="N7" s="323">
        <f>N6</f>
        <v>0</v>
      </c>
      <c r="O7" s="326">
        <f t="shared" si="2"/>
        <v>0</v>
      </c>
      <c r="P7" s="326">
        <f t="shared" si="5"/>
        <v>2199.15</v>
      </c>
      <c r="Q7" s="323">
        <f t="shared" si="6"/>
        <v>26389.800000000003</v>
      </c>
    </row>
    <row r="8" spans="1:17" ht="15.75" customHeight="1">
      <c r="A8" s="59"/>
      <c r="B8" s="65">
        <v>4</v>
      </c>
      <c r="C8" s="307">
        <f t="shared" si="3"/>
        <v>2021</v>
      </c>
      <c r="D8" s="322">
        <f>'2'!D9</f>
        <v>0</v>
      </c>
      <c r="E8" s="331">
        <f>'2'!E9</f>
        <v>126.63</v>
      </c>
      <c r="F8" s="322">
        <f t="shared" si="0"/>
        <v>126.63</v>
      </c>
      <c r="G8" s="322">
        <f>IF(B8&lt;=P.C.!$C$11,0,IF(AND(B8&gt;P.C.!$C$7,B8&lt;=P.C.!$C$9),G7+INDEX('3'!$C$5:$F$34,B8-P.C.!$C$11,1)+INDEX('3'!$C$5:$F$34,B8-P.C.!$C$11,3),IF(AND(B8&gt;P.C.!$C$9,B8&lt;=P.C.!$C$9+P.C.!$C$10),G7+INDEX('3'!$C$5:$F$34,B8-P.C.!$C$11,1)+INDEX('3'!$C$5:$F$34,B8-P.C.!$C$11,3)-'5'!D8-'5'!E8,G7+INDEX('3'!$C$5:$F$34,B8-P.C.!$C$11,1)+INDEX('3'!$C$5:$F$34,B8-P.C.!$C$11,3))))</f>
        <v>0</v>
      </c>
      <c r="H8" s="331">
        <f>G8*P.C.!$C$16</f>
        <v>0</v>
      </c>
      <c r="I8" s="327">
        <f>H8*P.C.!$C$15</f>
        <v>0</v>
      </c>
      <c r="J8" s="327">
        <f t="shared" si="1"/>
        <v>0</v>
      </c>
      <c r="K8" s="118"/>
      <c r="L8" s="307">
        <v>2021</v>
      </c>
      <c r="M8" s="327">
        <f t="shared" si="4"/>
        <v>2199.15</v>
      </c>
      <c r="N8" s="324">
        <f t="shared" ref="N8:N34" si="7">N7</f>
        <v>0</v>
      </c>
      <c r="O8" s="327">
        <f t="shared" si="2"/>
        <v>0</v>
      </c>
      <c r="P8" s="327">
        <f t="shared" si="5"/>
        <v>2199.15</v>
      </c>
      <c r="Q8" s="324">
        <f t="shared" si="6"/>
        <v>26389.800000000003</v>
      </c>
    </row>
    <row r="9" spans="1:17" ht="15.75" customHeight="1">
      <c r="A9" s="59"/>
      <c r="B9" s="65">
        <v>5</v>
      </c>
      <c r="C9" s="306">
        <f t="shared" si="3"/>
        <v>2022</v>
      </c>
      <c r="D9" s="321">
        <f>'2'!D10</f>
        <v>0</v>
      </c>
      <c r="E9" s="317">
        <f>'2'!E10</f>
        <v>120.6</v>
      </c>
      <c r="F9" s="321">
        <f t="shared" si="0"/>
        <v>120.6</v>
      </c>
      <c r="G9" s="321">
        <f>IF(B9&lt;=P.C.!$C$11,0,IF(AND(B9&gt;P.C.!$C$7,B9&lt;=P.C.!$C$9),G8+INDEX('3'!$C$5:$F$34,B9-P.C.!$C$11,1)+INDEX('3'!$C$5:$F$34,B9-P.C.!$C$11,3),IF(AND(B9&gt;P.C.!$C$9,B9&lt;=P.C.!$C$9+P.C.!$C$10),G8+INDEX('3'!$C$5:$F$34,B9-P.C.!$C$11,1)+INDEX('3'!$C$5:$F$34,B9-P.C.!$C$11,3)-'5'!D9-'5'!E9,G8+INDEX('3'!$C$5:$F$34,B9-P.C.!$C$11,1)+INDEX('3'!$C$5:$F$34,B9-P.C.!$C$11,3))))</f>
        <v>0</v>
      </c>
      <c r="H9" s="317">
        <f>G9*P.C.!$C$16</f>
        <v>0</v>
      </c>
      <c r="I9" s="326">
        <f>H9*P.C.!$C$15</f>
        <v>0</v>
      </c>
      <c r="J9" s="326">
        <f t="shared" si="1"/>
        <v>0</v>
      </c>
      <c r="K9" s="118"/>
      <c r="L9" s="306">
        <v>2022</v>
      </c>
      <c r="M9" s="326">
        <f t="shared" si="4"/>
        <v>2199.15</v>
      </c>
      <c r="N9" s="323">
        <f t="shared" si="7"/>
        <v>0</v>
      </c>
      <c r="O9" s="326">
        <f t="shared" si="2"/>
        <v>0</v>
      </c>
      <c r="P9" s="326">
        <f t="shared" si="5"/>
        <v>2199.15</v>
      </c>
      <c r="Q9" s="323">
        <f t="shared" si="6"/>
        <v>26389.800000000003</v>
      </c>
    </row>
    <row r="10" spans="1:17" ht="15.75" customHeight="1">
      <c r="A10" s="59"/>
      <c r="B10" s="65">
        <v>6</v>
      </c>
      <c r="C10" s="307">
        <f t="shared" si="3"/>
        <v>2023</v>
      </c>
      <c r="D10" s="322">
        <f>'2'!D11</f>
        <v>0</v>
      </c>
      <c r="E10" s="331">
        <f>'2'!E11</f>
        <v>114.57</v>
      </c>
      <c r="F10" s="322">
        <f t="shared" si="0"/>
        <v>114.57</v>
      </c>
      <c r="G10" s="322">
        <f>IF(B10&lt;=P.C.!$C$11,0,IF(AND(B10&gt;P.C.!$C$7,B10&lt;=P.C.!$C$9),G9+INDEX('3'!$C$5:$F$34,B10-P.C.!$C$11,1)+INDEX('3'!$C$5:$F$34,B10-P.C.!$C$11,3),IF(AND(B10&gt;P.C.!$C$9,B10&lt;=P.C.!$C$9+P.C.!$C$10),G9+INDEX('3'!$C$5:$F$34,B10-P.C.!$C$11,1)+INDEX('3'!$C$5:$F$34,B10-P.C.!$C$11,3)-'5'!D10-'5'!E10,G9+INDEX('3'!$C$5:$F$34,B10-P.C.!$C$11,1)+INDEX('3'!$C$5:$F$34,B10-P.C.!$C$11,3))))</f>
        <v>0</v>
      </c>
      <c r="H10" s="331">
        <f>G10*P.C.!$C$16</f>
        <v>0</v>
      </c>
      <c r="I10" s="327">
        <f>H10*P.C.!$C$15</f>
        <v>0</v>
      </c>
      <c r="J10" s="327">
        <f t="shared" si="1"/>
        <v>0</v>
      </c>
      <c r="K10" s="118"/>
      <c r="L10" s="307">
        <v>2023</v>
      </c>
      <c r="M10" s="327">
        <f t="shared" si="4"/>
        <v>2199.15</v>
      </c>
      <c r="N10" s="324">
        <f t="shared" si="7"/>
        <v>0</v>
      </c>
      <c r="O10" s="327">
        <f t="shared" si="2"/>
        <v>0</v>
      </c>
      <c r="P10" s="327">
        <f t="shared" si="5"/>
        <v>2199.15</v>
      </c>
      <c r="Q10" s="324">
        <f t="shared" si="6"/>
        <v>26389.800000000003</v>
      </c>
    </row>
    <row r="11" spans="1:17" ht="15.75" customHeight="1">
      <c r="A11" s="59"/>
      <c r="B11" s="65">
        <v>7</v>
      </c>
      <c r="C11" s="306">
        <f t="shared" si="3"/>
        <v>2024</v>
      </c>
      <c r="D11" s="321">
        <f>'2'!D12</f>
        <v>0</v>
      </c>
      <c r="E11" s="317">
        <f>'2'!E12</f>
        <v>108.53999999999999</v>
      </c>
      <c r="F11" s="321">
        <f t="shared" si="0"/>
        <v>108.53999999999999</v>
      </c>
      <c r="G11" s="321">
        <f>IF(B11&lt;=P.C.!$C$11,0,IF(AND(B11&gt;P.C.!$C$7,B11&lt;=P.C.!$C$9),G10+INDEX('3'!$C$5:$F$34,B11-P.C.!$C$11,1)+INDEX('3'!$C$5:$F$34,B11-P.C.!$C$11,3),IF(AND(B11&gt;P.C.!$C$9,B11&lt;=P.C.!$C$9+P.C.!$C$10),G10+INDEX('3'!$C$5:$F$34,B11-P.C.!$C$11,1)+INDEX('3'!$C$5:$F$34,B11-P.C.!$C$11,3)-'5'!D11-'5'!E11,G10+INDEX('3'!$C$5:$F$34,B11-P.C.!$C$11,1)+INDEX('3'!$C$5:$F$34,B11-P.C.!$C$11,3))))</f>
        <v>0</v>
      </c>
      <c r="H11" s="317">
        <f>G11*P.C.!$C$16</f>
        <v>0</v>
      </c>
      <c r="I11" s="326">
        <f>H11*P.C.!$C$15</f>
        <v>0</v>
      </c>
      <c r="J11" s="326">
        <f t="shared" si="1"/>
        <v>0</v>
      </c>
      <c r="K11" s="118"/>
      <c r="L11" s="306">
        <v>2024</v>
      </c>
      <c r="M11" s="326">
        <f t="shared" si="4"/>
        <v>2199.15</v>
      </c>
      <c r="N11" s="323">
        <f t="shared" si="7"/>
        <v>0</v>
      </c>
      <c r="O11" s="326">
        <f t="shared" si="2"/>
        <v>0</v>
      </c>
      <c r="P11" s="326">
        <f t="shared" si="5"/>
        <v>2199.15</v>
      </c>
      <c r="Q11" s="323">
        <f t="shared" si="6"/>
        <v>26389.800000000003</v>
      </c>
    </row>
    <row r="12" spans="1:17" ht="15.75" customHeight="1">
      <c r="A12" s="59"/>
      <c r="B12" s="65">
        <v>8</v>
      </c>
      <c r="C12" s="307">
        <f t="shared" si="3"/>
        <v>2025</v>
      </c>
      <c r="D12" s="372">
        <f>'2'!D13</f>
        <v>0</v>
      </c>
      <c r="E12" s="331">
        <f>'2'!E13</f>
        <v>102.50999999999999</v>
      </c>
      <c r="F12" s="322">
        <f t="shared" si="0"/>
        <v>102.50999999999999</v>
      </c>
      <c r="G12" s="372">
        <f>IF(B12&lt;=P.C.!$C$11,0,IF(AND(B12&gt;P.C.!$C$7,B12&lt;=P.C.!$C$9),G11+INDEX('3'!$C$5:$F$34,B12-P.C.!$C$11,1)+INDEX('3'!$C$5:$F$34,B12-P.C.!$C$11,3),IF(AND(B12&gt;P.C.!$C$9,B12&lt;=P.C.!$C$9+P.C.!$C$10),G11+INDEX('3'!$C$5:$F$34,B12-P.C.!$C$11,1)+INDEX('3'!$C$5:$F$34,B12-P.C.!$C$11,3)-'5'!D12-'5'!E12,G11+INDEX('3'!$C$5:$F$34,B12-P.C.!$C$11,1)+INDEX('3'!$C$5:$F$34,B12-P.C.!$C$11,3))))</f>
        <v>0</v>
      </c>
      <c r="H12" s="331">
        <f>G12*P.C.!$C$16</f>
        <v>0</v>
      </c>
      <c r="I12" s="327">
        <f>H12*P.C.!$C$15</f>
        <v>0</v>
      </c>
      <c r="J12" s="332">
        <f t="shared" si="1"/>
        <v>0</v>
      </c>
      <c r="K12" s="118"/>
      <c r="L12" s="307">
        <v>2025</v>
      </c>
      <c r="M12" s="332">
        <f t="shared" si="4"/>
        <v>2199.15</v>
      </c>
      <c r="N12" s="324">
        <f t="shared" si="7"/>
        <v>0</v>
      </c>
      <c r="O12" s="327">
        <f t="shared" si="2"/>
        <v>0</v>
      </c>
      <c r="P12" s="332">
        <f t="shared" si="5"/>
        <v>2199.15</v>
      </c>
      <c r="Q12" s="324">
        <f t="shared" si="6"/>
        <v>26389.800000000003</v>
      </c>
    </row>
    <row r="13" spans="1:17" ht="15.75" customHeight="1">
      <c r="A13" s="59"/>
      <c r="B13" s="65">
        <v>9</v>
      </c>
      <c r="C13" s="306">
        <f t="shared" si="3"/>
        <v>2026</v>
      </c>
      <c r="D13" s="321">
        <f>'2'!D14</f>
        <v>0</v>
      </c>
      <c r="E13" s="317">
        <f>'2'!E14</f>
        <v>96.47999999999999</v>
      </c>
      <c r="F13" s="321">
        <f t="shared" si="0"/>
        <v>96.47999999999999</v>
      </c>
      <c r="G13" s="321">
        <f>IF(B13&lt;=P.C.!$C$11,0,IF(AND(B13&gt;P.C.!$C$7,B13&lt;=P.C.!$C$9),G12+INDEX('3'!$C$5:$F$34,B13-P.C.!$C$11,1)+INDEX('3'!$C$5:$F$34,B13-P.C.!$C$11,3),IF(AND(B13&gt;P.C.!$C$9,B13&lt;=P.C.!$C$9+P.C.!$C$10),G12+INDEX('3'!$C$5:$F$34,B13-P.C.!$C$11,1)+INDEX('3'!$C$5:$F$34,B13-P.C.!$C$11,3)-'5'!D13-'5'!E13,G12+INDEX('3'!$C$5:$F$34,B13-P.C.!$C$11,1)+INDEX('3'!$C$5:$F$34,B13-P.C.!$C$11,3))))</f>
        <v>0</v>
      </c>
      <c r="H13" s="317">
        <f>G13*P.C.!$C$16</f>
        <v>0</v>
      </c>
      <c r="I13" s="326">
        <f>H13*P.C.!$C$15</f>
        <v>0</v>
      </c>
      <c r="J13" s="326">
        <f t="shared" si="1"/>
        <v>0</v>
      </c>
      <c r="K13" s="118"/>
      <c r="L13" s="306">
        <v>2026</v>
      </c>
      <c r="M13" s="326">
        <f t="shared" si="4"/>
        <v>2199.15</v>
      </c>
      <c r="N13" s="323">
        <f t="shared" si="7"/>
        <v>0</v>
      </c>
      <c r="O13" s="326">
        <f t="shared" si="2"/>
        <v>0</v>
      </c>
      <c r="P13" s="326">
        <f t="shared" si="5"/>
        <v>2199.15</v>
      </c>
      <c r="Q13" s="323">
        <f t="shared" si="6"/>
        <v>26389.800000000003</v>
      </c>
    </row>
    <row r="14" spans="1:17" ht="15.75" customHeight="1">
      <c r="A14" s="59"/>
      <c r="B14" s="65">
        <v>10</v>
      </c>
      <c r="C14" s="307">
        <f t="shared" si="3"/>
        <v>2027</v>
      </c>
      <c r="D14" s="322">
        <f>'2'!D15</f>
        <v>0</v>
      </c>
      <c r="E14" s="331">
        <f>'2'!E15</f>
        <v>90.449999999999989</v>
      </c>
      <c r="F14" s="322">
        <f t="shared" si="0"/>
        <v>90.449999999999989</v>
      </c>
      <c r="G14" s="322">
        <f>IF(B14&lt;=P.C.!$C$11,0,IF(AND(B14&gt;P.C.!$C$7,B14&lt;=P.C.!$C$9),G13+INDEX('3'!$C$5:$F$34,B14-P.C.!$C$11,1)+INDEX('3'!$C$5:$F$34,B14-P.C.!$C$11,3),IF(AND(B14&gt;P.C.!$C$9,B14&lt;=P.C.!$C$9+P.C.!$C$10),G13+INDEX('3'!$C$5:$F$34,B14-P.C.!$C$11,1)+INDEX('3'!$C$5:$F$34,B14-P.C.!$C$11,3)-'5'!D14-'5'!E14,G13+INDEX('3'!$C$5:$F$34,B14-P.C.!$C$11,1)+INDEX('3'!$C$5:$F$34,B14-P.C.!$C$11,3))))</f>
        <v>0</v>
      </c>
      <c r="H14" s="331">
        <f>G14*P.C.!$C$16</f>
        <v>0</v>
      </c>
      <c r="I14" s="327">
        <f>H14*P.C.!$C$15</f>
        <v>0</v>
      </c>
      <c r="J14" s="327">
        <f t="shared" si="1"/>
        <v>0</v>
      </c>
      <c r="K14" s="118"/>
      <c r="L14" s="307">
        <v>2027</v>
      </c>
      <c r="M14" s="327">
        <f t="shared" si="4"/>
        <v>2199.15</v>
      </c>
      <c r="N14" s="324">
        <f t="shared" si="7"/>
        <v>0</v>
      </c>
      <c r="O14" s="327">
        <f t="shared" si="2"/>
        <v>0</v>
      </c>
      <c r="P14" s="327">
        <f t="shared" si="5"/>
        <v>2199.15</v>
      </c>
      <c r="Q14" s="324">
        <f t="shared" si="6"/>
        <v>26389.800000000003</v>
      </c>
    </row>
    <row r="15" spans="1:17" ht="15.75" customHeight="1">
      <c r="A15" s="59"/>
      <c r="B15" s="65">
        <v>11</v>
      </c>
      <c r="C15" s="306">
        <f t="shared" si="3"/>
        <v>2028</v>
      </c>
      <c r="D15" s="321">
        <f>'2'!D16</f>
        <v>2013.22</v>
      </c>
      <c r="E15" s="317">
        <f>'2'!E16</f>
        <v>84.419999999999987</v>
      </c>
      <c r="F15" s="321">
        <f t="shared" si="0"/>
        <v>2097.64</v>
      </c>
      <c r="G15" s="321">
        <f>IF(B15&lt;=P.C.!$C$11,0,IF(AND(B15&gt;P.C.!$C$7,B15&lt;=P.C.!$C$9),G14+INDEX('3'!$C$5:$F$34,B15-P.C.!$C$11,1)+INDEX('3'!$C$5:$F$34,B15-P.C.!$C$11,3),IF(AND(B15&gt;P.C.!$C$9,B15&lt;=P.C.!$C$9+P.C.!$C$10),G14+INDEX('3'!$C$5:$F$34,B15-P.C.!$C$11,1)+INDEX('3'!$C$5:$F$34,B15-P.C.!$C$11,3)-'5'!D15-'5'!E15,G14+INDEX('3'!$C$5:$F$34,B15-P.C.!$C$11,1)+INDEX('3'!$C$5:$F$34,B15-P.C.!$C$11,3))))</f>
        <v>-84.419999999999987</v>
      </c>
      <c r="H15" s="317">
        <f>G15*P.C.!$C$16</f>
        <v>-0.84419999999999984</v>
      </c>
      <c r="I15" s="326">
        <f>H15*P.C.!$C$15</f>
        <v>-2110.4999999999995</v>
      </c>
      <c r="J15" s="326">
        <f t="shared" si="1"/>
        <v>-175.87499999999997</v>
      </c>
      <c r="K15" s="118"/>
      <c r="L15" s="306">
        <v>2028</v>
      </c>
      <c r="M15" s="326">
        <f t="shared" si="4"/>
        <v>2199.15</v>
      </c>
      <c r="N15" s="323">
        <f t="shared" si="7"/>
        <v>0</v>
      </c>
      <c r="O15" s="326">
        <f t="shared" si="2"/>
        <v>-175.87499999999997</v>
      </c>
      <c r="P15" s="326">
        <f t="shared" si="5"/>
        <v>2023.2750000000001</v>
      </c>
      <c r="Q15" s="323">
        <f t="shared" si="6"/>
        <v>24279.300000000003</v>
      </c>
    </row>
    <row r="16" spans="1:17" ht="15.75" customHeight="1">
      <c r="A16" s="59"/>
      <c r="B16" s="65">
        <v>12</v>
      </c>
      <c r="C16" s="307">
        <f t="shared" si="3"/>
        <v>2029</v>
      </c>
      <c r="D16" s="322">
        <f>'2'!D17</f>
        <v>2007.19</v>
      </c>
      <c r="E16" s="331">
        <f>'2'!E17</f>
        <v>78.389999999999986</v>
      </c>
      <c r="F16" s="322">
        <f t="shared" si="0"/>
        <v>2085.58</v>
      </c>
      <c r="G16" s="322">
        <f>IF(B16&lt;=P.C.!$C$11,0,IF(AND(B16&gt;P.C.!$C$7,B16&lt;=P.C.!$C$9),G15+INDEX('3'!$C$5:$F$34,B16-P.C.!$C$11,1)+INDEX('3'!$C$5:$F$34,B16-P.C.!$C$11,3),IF(AND(B16&gt;P.C.!$C$9,B16&lt;=P.C.!$C$9+P.C.!$C$10),G15+INDEX('3'!$C$5:$F$34,B16-P.C.!$C$11,1)+INDEX('3'!$C$5:$F$34,B16-P.C.!$C$11,3)-'5'!D16-'5'!E16,G15+INDEX('3'!$C$5:$F$34,B16-P.C.!$C$11,1)+INDEX('3'!$C$5:$F$34,B16-P.C.!$C$11,3))))</f>
        <v>-162.81000000000006</v>
      </c>
      <c r="H16" s="331">
        <f>G16*P.C.!$C$16</f>
        <v>-1.6281000000000005</v>
      </c>
      <c r="I16" s="327">
        <f>H16*P.C.!$C$15</f>
        <v>-4070.2500000000014</v>
      </c>
      <c r="J16" s="327">
        <f t="shared" si="1"/>
        <v>-339.18750000000011</v>
      </c>
      <c r="K16" s="118"/>
      <c r="L16" s="307">
        <v>2029</v>
      </c>
      <c r="M16" s="327">
        <f t="shared" si="4"/>
        <v>2199.15</v>
      </c>
      <c r="N16" s="324">
        <f t="shared" si="7"/>
        <v>0</v>
      </c>
      <c r="O16" s="327">
        <f t="shared" si="2"/>
        <v>-339.18750000000011</v>
      </c>
      <c r="P16" s="327">
        <f t="shared" si="5"/>
        <v>1859.9625000000001</v>
      </c>
      <c r="Q16" s="324">
        <f t="shared" si="6"/>
        <v>22319.550000000003</v>
      </c>
    </row>
    <row r="17" spans="1:35" ht="15.75" customHeight="1">
      <c r="A17" s="59"/>
      <c r="B17" s="65">
        <v>13</v>
      </c>
      <c r="C17" s="306">
        <f t="shared" si="3"/>
        <v>2030</v>
      </c>
      <c r="D17" s="321">
        <f>'2'!D18</f>
        <v>132.66</v>
      </c>
      <c r="E17" s="317">
        <f>'2'!E18</f>
        <v>72.36</v>
      </c>
      <c r="F17" s="321">
        <f t="shared" si="0"/>
        <v>205.01999999999998</v>
      </c>
      <c r="G17" s="321">
        <f>IF(B17&lt;=P.C.!$C$11,0,IF(AND(B17&gt;P.C.!$C$7,B17&lt;=P.C.!$C$9),G16+INDEX('3'!$C$5:$F$34,B17-P.C.!$C$11,1)+INDEX('3'!$C$5:$F$34,B17-P.C.!$C$11,3),IF(AND(B17&gt;P.C.!$C$9,B17&lt;=P.C.!$C$9+P.C.!$C$10),G16+INDEX('3'!$C$5:$F$34,B17-P.C.!$C$11,1)+INDEX('3'!$C$5:$F$34,B17-P.C.!$C$11,3)-'5'!D17-'5'!E17,G16+INDEX('3'!$C$5:$F$34,B17-P.C.!$C$11,1)+INDEX('3'!$C$5:$F$34,B17-P.C.!$C$11,3))))</f>
        <v>-235.17000000000007</v>
      </c>
      <c r="H17" s="317">
        <f>G17*P.C.!$C$16</f>
        <v>-2.3517000000000006</v>
      </c>
      <c r="I17" s="326">
        <f>H17*P.C.!$C$15</f>
        <v>-5879.2500000000018</v>
      </c>
      <c r="J17" s="326">
        <f t="shared" si="1"/>
        <v>-489.93750000000017</v>
      </c>
      <c r="K17" s="118"/>
      <c r="L17" s="306">
        <v>2030</v>
      </c>
      <c r="M17" s="326">
        <f t="shared" si="4"/>
        <v>2199.15</v>
      </c>
      <c r="N17" s="323">
        <f t="shared" si="7"/>
        <v>0</v>
      </c>
      <c r="O17" s="326">
        <f t="shared" si="2"/>
        <v>-489.93750000000017</v>
      </c>
      <c r="P17" s="326">
        <f t="shared" si="5"/>
        <v>1709.2124999999999</v>
      </c>
      <c r="Q17" s="323">
        <f t="shared" si="6"/>
        <v>20510.55</v>
      </c>
    </row>
    <row r="18" spans="1:35" ht="15.75" customHeight="1">
      <c r="A18" s="59"/>
      <c r="B18" s="65">
        <v>14</v>
      </c>
      <c r="C18" s="307">
        <f t="shared" si="3"/>
        <v>2031</v>
      </c>
      <c r="D18" s="322">
        <f>'2'!D19</f>
        <v>126.63</v>
      </c>
      <c r="E18" s="331">
        <f>'2'!E19</f>
        <v>66.33</v>
      </c>
      <c r="F18" s="322">
        <f t="shared" si="0"/>
        <v>192.95999999999998</v>
      </c>
      <c r="G18" s="322">
        <f>IF(B18&lt;=P.C.!$C$11,0,IF(AND(B18&gt;P.C.!$C$7,B18&lt;=P.C.!$C$9),G17+INDEX('3'!$C$5:$F$34,B18-P.C.!$C$11,1)+INDEX('3'!$C$5:$F$34,B18-P.C.!$C$11,3),IF(AND(B18&gt;P.C.!$C$9,B18&lt;=P.C.!$C$9+P.C.!$C$10),G17+INDEX('3'!$C$5:$F$34,B18-P.C.!$C$11,1)+INDEX('3'!$C$5:$F$34,B18-P.C.!$C$11,3)-'5'!D18-'5'!E18,G17+INDEX('3'!$C$5:$F$34,B18-P.C.!$C$11,1)+INDEX('3'!$C$5:$F$34,B18-P.C.!$C$11,3))))</f>
        <v>-301.50000000000006</v>
      </c>
      <c r="H18" s="331">
        <f>G18*P.C.!$C$16</f>
        <v>-3.0150000000000006</v>
      </c>
      <c r="I18" s="327">
        <f>H18*P.C.!$C$15</f>
        <v>-7537.5000000000018</v>
      </c>
      <c r="J18" s="327">
        <f t="shared" si="1"/>
        <v>-628.12500000000011</v>
      </c>
      <c r="K18" s="118"/>
      <c r="L18" s="307">
        <v>2031</v>
      </c>
      <c r="M18" s="327">
        <f t="shared" si="4"/>
        <v>2199.15</v>
      </c>
      <c r="N18" s="324">
        <f t="shared" si="7"/>
        <v>0</v>
      </c>
      <c r="O18" s="327">
        <f t="shared" si="2"/>
        <v>-628.12500000000011</v>
      </c>
      <c r="P18" s="327">
        <f t="shared" si="5"/>
        <v>1571.0250000000001</v>
      </c>
      <c r="Q18" s="324">
        <f t="shared" si="6"/>
        <v>18852.300000000003</v>
      </c>
    </row>
    <row r="19" spans="1:35" ht="15.75" customHeight="1">
      <c r="A19" s="59"/>
      <c r="B19" s="65">
        <v>15</v>
      </c>
      <c r="C19" s="306">
        <f t="shared" si="3"/>
        <v>2032</v>
      </c>
      <c r="D19" s="321">
        <f>'2'!D20</f>
        <v>120.6</v>
      </c>
      <c r="E19" s="317">
        <f>'2'!E20</f>
        <v>60.3</v>
      </c>
      <c r="F19" s="321">
        <f t="shared" si="0"/>
        <v>180.89999999999998</v>
      </c>
      <c r="G19" s="321">
        <f>IF(B19&lt;=P.C.!$C$11,0,IF(AND(B19&gt;P.C.!$C$7,B19&lt;=P.C.!$C$9),G18+INDEX('3'!$C$5:$F$34,B19-P.C.!$C$11,1)+INDEX('3'!$C$5:$F$34,B19-P.C.!$C$11,3),IF(AND(B19&gt;P.C.!$C$9,B19&lt;=P.C.!$C$9+P.C.!$C$10),G18+INDEX('3'!$C$5:$F$34,B19-P.C.!$C$11,1)+INDEX('3'!$C$5:$F$34,B19-P.C.!$C$11,3)-'5'!D19-'5'!E19,G18+INDEX('3'!$C$5:$F$34,B19-P.C.!$C$11,1)+INDEX('3'!$C$5:$F$34,B19-P.C.!$C$11,3))))</f>
        <v>-361.80000000000007</v>
      </c>
      <c r="H19" s="317">
        <f>G19*P.C.!$C$16</f>
        <v>-3.6180000000000008</v>
      </c>
      <c r="I19" s="326">
        <f>H19*P.C.!$C$15</f>
        <v>-9045.0000000000018</v>
      </c>
      <c r="J19" s="326">
        <f t="shared" si="1"/>
        <v>-753.75000000000011</v>
      </c>
      <c r="K19" s="118"/>
      <c r="L19" s="306">
        <v>2032</v>
      </c>
      <c r="M19" s="326">
        <f t="shared" si="4"/>
        <v>2199.15</v>
      </c>
      <c r="N19" s="323">
        <f t="shared" si="7"/>
        <v>0</v>
      </c>
      <c r="O19" s="326">
        <f t="shared" si="2"/>
        <v>-753.75000000000011</v>
      </c>
      <c r="P19" s="326">
        <f t="shared" si="5"/>
        <v>1445.4</v>
      </c>
      <c r="Q19" s="323">
        <f t="shared" si="6"/>
        <v>17344.800000000003</v>
      </c>
    </row>
    <row r="20" spans="1:35" ht="15.75" customHeight="1">
      <c r="A20" s="59"/>
      <c r="B20" s="65">
        <v>16</v>
      </c>
      <c r="C20" s="307">
        <f t="shared" si="3"/>
        <v>2033</v>
      </c>
      <c r="D20" s="372">
        <f>'2'!D21</f>
        <v>114.57</v>
      </c>
      <c r="E20" s="331">
        <f>'2'!E21</f>
        <v>54.269999999999996</v>
      </c>
      <c r="F20" s="322">
        <f t="shared" si="0"/>
        <v>168.83999999999997</v>
      </c>
      <c r="G20" s="372">
        <f>IF(B20&lt;=P.C.!$C$11,0,IF(AND(B20&gt;P.C.!$C$7,B20&lt;=P.C.!$C$9),G19+INDEX('3'!$C$5:$F$34,B20-P.C.!$C$11,1)+INDEX('3'!$C$5:$F$34,B20-P.C.!$C$11,3),IF(AND(B20&gt;P.C.!$C$9,B20&lt;=P.C.!$C$9+P.C.!$C$10),G19+INDEX('3'!$C$5:$F$34,B20-P.C.!$C$11,1)+INDEX('3'!$C$5:$F$34,B20-P.C.!$C$11,3)-'5'!D20-'5'!E20,G19+INDEX('3'!$C$5:$F$34,B20-P.C.!$C$11,1)+INDEX('3'!$C$5:$F$34,B20-P.C.!$C$11,3))))</f>
        <v>-247.23000000000008</v>
      </c>
      <c r="H20" s="331">
        <f>G20*P.C.!$C$16</f>
        <v>-2.4723000000000006</v>
      </c>
      <c r="I20" s="327">
        <f>H20*P.C.!$C$15</f>
        <v>-6180.7500000000018</v>
      </c>
      <c r="J20" s="332">
        <f t="shared" si="1"/>
        <v>-515.06250000000011</v>
      </c>
      <c r="K20" s="118"/>
      <c r="L20" s="307">
        <v>2033</v>
      </c>
      <c r="M20" s="332">
        <f t="shared" si="4"/>
        <v>2199.15</v>
      </c>
      <c r="N20" s="324">
        <f t="shared" si="7"/>
        <v>0</v>
      </c>
      <c r="O20" s="327">
        <f t="shared" si="2"/>
        <v>-515.06250000000011</v>
      </c>
      <c r="P20" s="332">
        <f t="shared" si="5"/>
        <v>1684.0875000000001</v>
      </c>
      <c r="Q20" s="324">
        <f t="shared" si="6"/>
        <v>20209.050000000003</v>
      </c>
    </row>
    <row r="21" spans="1:35" ht="15.75" customHeight="1">
      <c r="A21" s="59"/>
      <c r="B21" s="65">
        <v>17</v>
      </c>
      <c r="C21" s="306">
        <f t="shared" si="3"/>
        <v>2034</v>
      </c>
      <c r="D21" s="321">
        <f>'2'!D22</f>
        <v>108.53999999999999</v>
      </c>
      <c r="E21" s="317">
        <f>'2'!E22</f>
        <v>48.24</v>
      </c>
      <c r="F21" s="321">
        <f t="shared" si="0"/>
        <v>156.78</v>
      </c>
      <c r="G21" s="321">
        <f>IF(B21&lt;=P.C.!$C$11,0,IF(AND(B21&gt;P.C.!$C$7,B21&lt;=P.C.!$C$9),G20+INDEX('3'!$C$5:$F$34,B21-P.C.!$C$11,1)+INDEX('3'!$C$5:$F$34,B21-P.C.!$C$11,3),IF(AND(B21&gt;P.C.!$C$9,B21&lt;=P.C.!$C$9+P.C.!$C$10),G20+INDEX('3'!$C$5:$F$34,B21-P.C.!$C$11,1)+INDEX('3'!$C$5:$F$34,B21-P.C.!$C$11,3)-'5'!D21-'5'!E21,G20+INDEX('3'!$C$5:$F$34,B21-P.C.!$C$11,1)+INDEX('3'!$C$5:$F$34,B21-P.C.!$C$11,3))))</f>
        <v>-138.69000000000008</v>
      </c>
      <c r="H21" s="317">
        <f>G21*P.C.!$C$16</f>
        <v>-1.3869000000000009</v>
      </c>
      <c r="I21" s="326">
        <f>H21*P.C.!$C$15</f>
        <v>-3467.2500000000023</v>
      </c>
      <c r="J21" s="326">
        <f t="shared" si="1"/>
        <v>-288.93750000000017</v>
      </c>
      <c r="K21" s="118"/>
      <c r="L21" s="306">
        <v>2034</v>
      </c>
      <c r="M21" s="326">
        <f t="shared" si="4"/>
        <v>2199.15</v>
      </c>
      <c r="N21" s="323">
        <f t="shared" si="7"/>
        <v>0</v>
      </c>
      <c r="O21" s="326">
        <f t="shared" si="2"/>
        <v>-288.93750000000017</v>
      </c>
      <c r="P21" s="326">
        <f t="shared" si="5"/>
        <v>1910.2124999999999</v>
      </c>
      <c r="Q21" s="323">
        <f t="shared" si="6"/>
        <v>22922.55</v>
      </c>
    </row>
    <row r="22" spans="1:35" ht="15.75" customHeight="1">
      <c r="A22" s="59"/>
      <c r="B22" s="65">
        <v>18</v>
      </c>
      <c r="C22" s="307">
        <f t="shared" si="3"/>
        <v>2035</v>
      </c>
      <c r="D22" s="322">
        <f>'2'!D23</f>
        <v>102.50999999999999</v>
      </c>
      <c r="E22" s="331">
        <f>'2'!E23</f>
        <v>42.21</v>
      </c>
      <c r="F22" s="322">
        <f t="shared" si="0"/>
        <v>144.72</v>
      </c>
      <c r="G22" s="322">
        <f>IF(B22&lt;=P.C.!$C$11,0,IF(AND(B22&gt;P.C.!$C$7,B22&lt;=P.C.!$C$9),G21+INDEX('3'!$C$5:$F$34,B22-P.C.!$C$11,1)+INDEX('3'!$C$5:$F$34,B22-P.C.!$C$11,3),IF(AND(B22&gt;P.C.!$C$9,B22&lt;=P.C.!$C$9+P.C.!$C$10),G21+INDEX('3'!$C$5:$F$34,B22-P.C.!$C$11,1)+INDEX('3'!$C$5:$F$34,B22-P.C.!$C$11,3)-'5'!D22-'5'!E22,G21+INDEX('3'!$C$5:$F$34,B22-P.C.!$C$11,1)+INDEX('3'!$C$5:$F$34,B22-P.C.!$C$11,3))))</f>
        <v>-36.180000000000092</v>
      </c>
      <c r="H22" s="331">
        <f>G22*P.C.!$C$16</f>
        <v>-0.36180000000000095</v>
      </c>
      <c r="I22" s="327">
        <f>H22*P.C.!$C$15</f>
        <v>-904.50000000000239</v>
      </c>
      <c r="J22" s="327">
        <f t="shared" si="1"/>
        <v>-75.375000000000199</v>
      </c>
      <c r="K22" s="118"/>
      <c r="L22" s="307">
        <v>2035</v>
      </c>
      <c r="M22" s="327">
        <f t="shared" si="4"/>
        <v>2199.15</v>
      </c>
      <c r="N22" s="324">
        <f t="shared" si="7"/>
        <v>0</v>
      </c>
      <c r="O22" s="327">
        <f t="shared" si="2"/>
        <v>-75.375000000000199</v>
      </c>
      <c r="P22" s="327">
        <f t="shared" si="5"/>
        <v>2123.7750000000001</v>
      </c>
      <c r="Q22" s="324">
        <f t="shared" si="6"/>
        <v>25485.300000000003</v>
      </c>
    </row>
    <row r="23" spans="1:35" ht="15" customHeight="1">
      <c r="A23" s="59"/>
      <c r="B23" s="65">
        <v>19</v>
      </c>
      <c r="C23" s="306">
        <f t="shared" si="3"/>
        <v>2036</v>
      </c>
      <c r="D23" s="321">
        <f>'2'!D24</f>
        <v>0</v>
      </c>
      <c r="E23" s="317">
        <f>'2'!E24</f>
        <v>0</v>
      </c>
      <c r="F23" s="321">
        <f t="shared" si="0"/>
        <v>0</v>
      </c>
      <c r="G23" s="321">
        <f>IF(B23&lt;=P.C.!$C$11,0,IF(AND(B23&gt;P.C.!$C$7,B23&lt;=P.C.!$C$9),G22+INDEX('3'!$C$5:$F$34,B23-P.C.!$C$11,1)+INDEX('3'!$C$5:$F$34,B23-P.C.!$C$11,3),IF(AND(B23&gt;P.C.!$C$9,B23&lt;=P.C.!$C$9+P.C.!$C$10),G22+INDEX('3'!$C$5:$F$34,B23-P.C.!$C$11,1)+INDEX('3'!$C$5:$F$34,B23-P.C.!$C$11,3)-'5'!D23-'5'!E23,G22+INDEX('3'!$C$5:$F$34,B23-P.C.!$C$11,1)+INDEX('3'!$C$5:$F$34,B23-P.C.!$C$11,3))))</f>
        <v>60.299999999999898</v>
      </c>
      <c r="H23" s="317">
        <f>G23*P.C.!$C$16</f>
        <v>0.60299999999999898</v>
      </c>
      <c r="I23" s="326">
        <f>H23*P.C.!$C$15</f>
        <v>1507.4999999999975</v>
      </c>
      <c r="J23" s="326">
        <f t="shared" si="1"/>
        <v>125.62499999999979</v>
      </c>
      <c r="K23" s="118"/>
      <c r="L23" s="306">
        <v>2036</v>
      </c>
      <c r="M23" s="326">
        <f t="shared" si="4"/>
        <v>2199.15</v>
      </c>
      <c r="N23" s="323">
        <f t="shared" si="7"/>
        <v>0</v>
      </c>
      <c r="O23" s="326">
        <f t="shared" si="2"/>
        <v>125.62499999999979</v>
      </c>
      <c r="P23" s="326">
        <f t="shared" si="5"/>
        <v>2324.7750000000001</v>
      </c>
      <c r="Q23" s="323">
        <f t="shared" si="6"/>
        <v>27897.300000000003</v>
      </c>
    </row>
    <row r="24" spans="1:35" ht="15.75" customHeight="1">
      <c r="A24" s="59"/>
      <c r="B24" s="65">
        <v>20</v>
      </c>
      <c r="C24" s="307">
        <f t="shared" si="3"/>
        <v>2037</v>
      </c>
      <c r="D24" s="322">
        <f>'2'!D25</f>
        <v>0</v>
      </c>
      <c r="E24" s="331">
        <f>'2'!E25</f>
        <v>0</v>
      </c>
      <c r="F24" s="322">
        <f t="shared" si="0"/>
        <v>0</v>
      </c>
      <c r="G24" s="322">
        <f>IF(B24&lt;=P.C.!$C$11,0,IF(AND(B24&gt;P.C.!$C$7,B24&lt;=P.C.!$C$9),G23+INDEX('3'!$C$5:$F$34,B24-P.C.!$C$11,1)+INDEX('3'!$C$5:$F$34,B24-P.C.!$C$11,3),IF(AND(B24&gt;P.C.!$C$9,B24&lt;=P.C.!$C$9+P.C.!$C$10),G23+INDEX('3'!$C$5:$F$34,B24-P.C.!$C$11,1)+INDEX('3'!$C$5:$F$34,B24-P.C.!$C$11,3)-'5'!D24-'5'!E24,G23+INDEX('3'!$C$5:$F$34,B24-P.C.!$C$11,1)+INDEX('3'!$C$5:$F$34,B24-P.C.!$C$11,3))))</f>
        <v>150.74999999999989</v>
      </c>
      <c r="H24" s="331">
        <f>G24*P.C.!$C$16</f>
        <v>1.507499999999999</v>
      </c>
      <c r="I24" s="327">
        <f>H24*P.C.!$C$15</f>
        <v>3768.7499999999973</v>
      </c>
      <c r="J24" s="327">
        <f t="shared" si="1"/>
        <v>314.06249999999977</v>
      </c>
      <c r="K24" s="118"/>
      <c r="L24" s="307">
        <v>2037</v>
      </c>
      <c r="M24" s="327">
        <f t="shared" si="4"/>
        <v>2199.15</v>
      </c>
      <c r="N24" s="324">
        <f t="shared" si="7"/>
        <v>0</v>
      </c>
      <c r="O24" s="327">
        <f t="shared" si="2"/>
        <v>314.06249999999977</v>
      </c>
      <c r="P24" s="327">
        <f t="shared" si="5"/>
        <v>2513.2124999999996</v>
      </c>
      <c r="Q24" s="324">
        <f t="shared" si="6"/>
        <v>30158.549999999996</v>
      </c>
    </row>
    <row r="25" spans="1:35" ht="15.75" customHeight="1">
      <c r="A25" s="59"/>
      <c r="B25" s="65">
        <v>21</v>
      </c>
      <c r="C25" s="306">
        <f t="shared" si="3"/>
        <v>2038</v>
      </c>
      <c r="D25" s="321">
        <f>'2'!D26</f>
        <v>0</v>
      </c>
      <c r="E25" s="317">
        <f>'2'!E26</f>
        <v>0</v>
      </c>
      <c r="F25" s="321">
        <f t="shared" si="0"/>
        <v>0</v>
      </c>
      <c r="G25" s="321">
        <f>IF(B25&lt;=P.C.!$C$11,0,IF(AND(B25&gt;P.C.!$C$7,B25&lt;=P.C.!$C$9),G24+INDEX('3'!$C$5:$F$34,B25-P.C.!$C$11,1)+INDEX('3'!$C$5:$F$34,B25-P.C.!$C$11,3),IF(AND(B25&gt;P.C.!$C$9,B25&lt;=P.C.!$C$9+P.C.!$C$10),G24+INDEX('3'!$C$5:$F$34,B25-P.C.!$C$11,1)+INDEX('3'!$C$5:$F$34,B25-P.C.!$C$11,3)-'5'!D25-'5'!E25,G24+INDEX('3'!$C$5:$F$34,B25-P.C.!$C$11,1)+INDEX('3'!$C$5:$F$34,B25-P.C.!$C$11,3))))</f>
        <v>2248.39</v>
      </c>
      <c r="H25" s="317">
        <f>G25*P.C.!$C$16</f>
        <v>22.483899999999998</v>
      </c>
      <c r="I25" s="326">
        <f>H25*P.C.!$C$15</f>
        <v>56209.749999999993</v>
      </c>
      <c r="J25" s="326">
        <f t="shared" si="1"/>
        <v>4684.145833333333</v>
      </c>
      <c r="K25" s="118"/>
      <c r="L25" s="306">
        <v>2038</v>
      </c>
      <c r="M25" s="326">
        <f t="shared" si="4"/>
        <v>2199.15</v>
      </c>
      <c r="N25" s="323">
        <f t="shared" si="7"/>
        <v>0</v>
      </c>
      <c r="O25" s="326">
        <f t="shared" si="2"/>
        <v>4684.145833333333</v>
      </c>
      <c r="P25" s="326">
        <f t="shared" si="5"/>
        <v>6883.2958333333336</v>
      </c>
      <c r="Q25" s="323">
        <f t="shared" si="6"/>
        <v>82599.55</v>
      </c>
    </row>
    <row r="26" spans="1:35" ht="15.75" customHeight="1">
      <c r="A26" s="59"/>
      <c r="B26" s="65">
        <v>22</v>
      </c>
      <c r="C26" s="307">
        <f t="shared" si="3"/>
        <v>2039</v>
      </c>
      <c r="D26" s="322">
        <f>'2'!D27</f>
        <v>0</v>
      </c>
      <c r="E26" s="331">
        <f>'2'!E27</f>
        <v>0</v>
      </c>
      <c r="F26" s="322">
        <f t="shared" si="0"/>
        <v>0</v>
      </c>
      <c r="G26" s="322">
        <f>IF(B26&lt;=P.C.!$C$11,0,IF(AND(B26&gt;P.C.!$C$7,B26&lt;=P.C.!$C$9),G25+INDEX('3'!$C$5:$F$34,B26-P.C.!$C$11,1)+INDEX('3'!$C$5:$F$34,B26-P.C.!$C$11,3),IF(AND(B26&gt;P.C.!$C$9,B26&lt;=P.C.!$C$9+P.C.!$C$10),G25+INDEX('3'!$C$5:$F$34,B26-P.C.!$C$11,1)+INDEX('3'!$C$5:$F$34,B26-P.C.!$C$11,3)-'5'!D26-'5'!E26,G25+INDEX('3'!$C$5:$F$34,B26-P.C.!$C$11,1)+INDEX('3'!$C$5:$F$34,B26-P.C.!$C$11,3))))</f>
        <v>4333.97</v>
      </c>
      <c r="H26" s="331">
        <f>G26*P.C.!$C$16</f>
        <v>43.339700000000001</v>
      </c>
      <c r="I26" s="327">
        <f>H26*P.C.!$C$15</f>
        <v>108349.25</v>
      </c>
      <c r="J26" s="327">
        <f t="shared" si="1"/>
        <v>9029.1041666666661</v>
      </c>
      <c r="K26" s="118"/>
      <c r="L26" s="307">
        <v>2039</v>
      </c>
      <c r="M26" s="327">
        <f t="shared" si="4"/>
        <v>2199.15</v>
      </c>
      <c r="N26" s="324">
        <f t="shared" si="7"/>
        <v>0</v>
      </c>
      <c r="O26" s="327">
        <f t="shared" si="2"/>
        <v>9029.1041666666661</v>
      </c>
      <c r="P26" s="327">
        <f t="shared" si="5"/>
        <v>11228.254166666666</v>
      </c>
      <c r="Q26" s="324">
        <f t="shared" si="6"/>
        <v>134739.04999999999</v>
      </c>
    </row>
    <row r="27" spans="1:35" ht="15.75" customHeight="1">
      <c r="A27" s="59"/>
      <c r="B27" s="65">
        <v>23</v>
      </c>
      <c r="C27" s="306">
        <f t="shared" si="3"/>
        <v>2040</v>
      </c>
      <c r="D27" s="321">
        <f>'2'!D28</f>
        <v>0</v>
      </c>
      <c r="E27" s="317">
        <f>'2'!E28</f>
        <v>0</v>
      </c>
      <c r="F27" s="321">
        <f t="shared" si="0"/>
        <v>0</v>
      </c>
      <c r="G27" s="321">
        <f>IF(B27&lt;=P.C.!$C$11,0,IF(AND(B27&gt;P.C.!$C$7,B27&lt;=P.C.!$C$9),G26+INDEX('3'!$C$5:$F$34,B27-P.C.!$C$11,1)+INDEX('3'!$C$5:$F$34,B27-P.C.!$C$11,3),IF(AND(B27&gt;P.C.!$C$9,B27&lt;=P.C.!$C$9+P.C.!$C$10),G26+INDEX('3'!$C$5:$F$34,B27-P.C.!$C$11,1)+INDEX('3'!$C$5:$F$34,B27-P.C.!$C$11,3)-'5'!D27-'5'!E27,G26+INDEX('3'!$C$5:$F$34,B27-P.C.!$C$11,1)+INDEX('3'!$C$5:$F$34,B27-P.C.!$C$11,3))))</f>
        <v>4538.99</v>
      </c>
      <c r="H27" s="317">
        <f>G27*P.C.!$C$16</f>
        <v>45.389899999999997</v>
      </c>
      <c r="I27" s="326">
        <f>H27*P.C.!$C$15</f>
        <v>113474.75</v>
      </c>
      <c r="J27" s="326">
        <f t="shared" si="1"/>
        <v>9456.2291666666661</v>
      </c>
      <c r="K27" s="118"/>
      <c r="L27" s="306">
        <v>2040</v>
      </c>
      <c r="M27" s="326">
        <f t="shared" si="4"/>
        <v>2199.15</v>
      </c>
      <c r="N27" s="323">
        <f t="shared" si="7"/>
        <v>0</v>
      </c>
      <c r="O27" s="326">
        <f t="shared" si="2"/>
        <v>9456.2291666666661</v>
      </c>
      <c r="P27" s="326">
        <f t="shared" si="5"/>
        <v>11655.379166666666</v>
      </c>
      <c r="Q27" s="323">
        <f t="shared" si="6"/>
        <v>139864.54999999999</v>
      </c>
    </row>
    <row r="28" spans="1:35" ht="15.75" customHeight="1">
      <c r="A28" s="59"/>
      <c r="B28" s="65">
        <v>24</v>
      </c>
      <c r="C28" s="307">
        <f t="shared" si="3"/>
        <v>2041</v>
      </c>
      <c r="D28" s="372">
        <f>'2'!D29</f>
        <v>0</v>
      </c>
      <c r="E28" s="331">
        <f>'2'!E29</f>
        <v>0</v>
      </c>
      <c r="F28" s="322">
        <f t="shared" si="0"/>
        <v>0</v>
      </c>
      <c r="G28" s="372">
        <f>IF(B28&lt;=P.C.!$C$11,0,IF(AND(B28&gt;P.C.!$C$7,B28&lt;=P.C.!$C$9),G27+INDEX('3'!$C$5:$F$34,B28-P.C.!$C$11,1)+INDEX('3'!$C$5:$F$34,B28-P.C.!$C$11,3),IF(AND(B28&gt;P.C.!$C$9,B28&lt;=P.C.!$C$9+P.C.!$C$10),G27+INDEX('3'!$C$5:$F$34,B28-P.C.!$C$11,1)+INDEX('3'!$C$5:$F$34,B28-P.C.!$C$11,3)-'5'!D28-'5'!E28,G27+INDEX('3'!$C$5:$F$34,B28-P.C.!$C$11,1)+INDEX('3'!$C$5:$F$34,B28-P.C.!$C$11,3))))</f>
        <v>4731.95</v>
      </c>
      <c r="H28" s="331">
        <f>G28*P.C.!$C$16</f>
        <v>47.319499999999998</v>
      </c>
      <c r="I28" s="327">
        <f>H28*P.C.!$C$15</f>
        <v>118298.75</v>
      </c>
      <c r="J28" s="332">
        <f t="shared" si="1"/>
        <v>9858.2291666666661</v>
      </c>
      <c r="K28" s="118"/>
      <c r="L28" s="307">
        <v>2041</v>
      </c>
      <c r="M28" s="332">
        <f t="shared" si="4"/>
        <v>2199.15</v>
      </c>
      <c r="N28" s="324">
        <f t="shared" si="7"/>
        <v>0</v>
      </c>
      <c r="O28" s="327">
        <f t="shared" si="2"/>
        <v>9858.2291666666661</v>
      </c>
      <c r="P28" s="332">
        <f t="shared" si="5"/>
        <v>12057.379166666666</v>
      </c>
      <c r="Q28" s="324">
        <f t="shared" si="6"/>
        <v>144688.54999999999</v>
      </c>
    </row>
    <row r="29" spans="1:35" ht="15.75" customHeight="1">
      <c r="A29" s="59"/>
      <c r="B29" s="65">
        <v>25</v>
      </c>
      <c r="C29" s="306">
        <f t="shared" si="3"/>
        <v>2042</v>
      </c>
      <c r="D29" s="321">
        <f>'2'!D30</f>
        <v>0</v>
      </c>
      <c r="E29" s="317">
        <f>'2'!E30</f>
        <v>0</v>
      </c>
      <c r="F29" s="321">
        <f t="shared" si="0"/>
        <v>0</v>
      </c>
      <c r="G29" s="321">
        <f>IF(B29&lt;=P.C.!$C$11,0,IF(AND(B29&gt;P.C.!$C$7,B29&lt;=P.C.!$C$9),G28+INDEX('3'!$C$5:$F$34,B29-P.C.!$C$11,1)+INDEX('3'!$C$5:$F$34,B29-P.C.!$C$11,3),IF(AND(B29&gt;P.C.!$C$9,B29&lt;=P.C.!$C$9+P.C.!$C$10),G28+INDEX('3'!$C$5:$F$34,B29-P.C.!$C$11,1)+INDEX('3'!$C$5:$F$34,B29-P.C.!$C$11,3)-'5'!D29-'5'!E29,G28+INDEX('3'!$C$5:$F$34,B29-P.C.!$C$11,1)+INDEX('3'!$C$5:$F$34,B29-P.C.!$C$11,3))))</f>
        <v>4912.8500000000004</v>
      </c>
      <c r="H29" s="317">
        <f>G29*P.C.!$C$16</f>
        <v>49.128500000000003</v>
      </c>
      <c r="I29" s="326">
        <f>H29*P.C.!$C$15</f>
        <v>122821.25</v>
      </c>
      <c r="J29" s="326">
        <f t="shared" si="1"/>
        <v>10235.104166666666</v>
      </c>
      <c r="K29" s="118"/>
      <c r="L29" s="306">
        <v>2042</v>
      </c>
      <c r="M29" s="326">
        <f t="shared" si="4"/>
        <v>2199.15</v>
      </c>
      <c r="N29" s="323">
        <f t="shared" si="7"/>
        <v>0</v>
      </c>
      <c r="O29" s="326">
        <f t="shared" si="2"/>
        <v>10235.104166666666</v>
      </c>
      <c r="P29" s="326">
        <f t="shared" si="5"/>
        <v>12434.254166666666</v>
      </c>
      <c r="Q29" s="323">
        <f t="shared" si="6"/>
        <v>149211.04999999999</v>
      </c>
    </row>
    <row r="30" spans="1:35" s="1" customFormat="1" ht="15.75" customHeight="1">
      <c r="A30" s="59"/>
      <c r="B30" s="65">
        <v>26</v>
      </c>
      <c r="C30" s="307">
        <f t="shared" si="3"/>
        <v>2043</v>
      </c>
      <c r="D30" s="322">
        <f>'2'!D31</f>
        <v>0</v>
      </c>
      <c r="E30" s="331">
        <f>'2'!E31</f>
        <v>0</v>
      </c>
      <c r="F30" s="322">
        <f t="shared" ref="F30:F34" si="8">D30+E30</f>
        <v>0</v>
      </c>
      <c r="G30" s="322">
        <f>IF(B30&lt;=P.C.!$C$11,0,IF(AND(B30&gt;P.C.!$C$7,B30&lt;=P.C.!$C$9),G29+INDEX('3'!$C$5:$F$34,B30-P.C.!$C$11,1)+INDEX('3'!$C$5:$F$34,B30-P.C.!$C$11,3),IF(AND(B30&gt;P.C.!$C$9,B30&lt;=P.C.!$C$9+P.C.!$C$10),G29+INDEX('3'!$C$5:$F$34,B30-P.C.!$C$11,1)+INDEX('3'!$C$5:$F$34,B30-P.C.!$C$11,3)-'5'!D30-'5'!E30,G29+INDEX('3'!$C$5:$F$34,B30-P.C.!$C$11,1)+INDEX('3'!$C$5:$F$34,B30-P.C.!$C$11,3))))</f>
        <v>5081.6900000000005</v>
      </c>
      <c r="H30" s="331">
        <f>G30*P.C.!$C$16</f>
        <v>50.816900000000004</v>
      </c>
      <c r="I30" s="327">
        <f>H30*P.C.!$C$15</f>
        <v>127042.25000000001</v>
      </c>
      <c r="J30" s="327">
        <f t="shared" ref="J30:J34" si="9">I30/12</f>
        <v>10586.854166666668</v>
      </c>
      <c r="K30" s="118"/>
      <c r="L30" s="307">
        <v>2043</v>
      </c>
      <c r="M30" s="327">
        <f t="shared" si="4"/>
        <v>2199.15</v>
      </c>
      <c r="N30" s="324">
        <f t="shared" si="7"/>
        <v>0</v>
      </c>
      <c r="O30" s="327">
        <f t="shared" ref="O30:O34" si="10">J30</f>
        <v>10586.854166666668</v>
      </c>
      <c r="P30" s="327">
        <f t="shared" ref="P30:P34" si="11">M30+N30+O30</f>
        <v>12786.004166666668</v>
      </c>
      <c r="Q30" s="324">
        <f t="shared" si="6"/>
        <v>153432.05000000002</v>
      </c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</row>
    <row r="31" spans="1:35" s="1" customFormat="1" ht="15.75" customHeight="1">
      <c r="A31" s="59"/>
      <c r="B31" s="65">
        <v>27</v>
      </c>
      <c r="C31" s="306">
        <f t="shared" si="3"/>
        <v>2044</v>
      </c>
      <c r="D31" s="321">
        <f>'2'!D32</f>
        <v>0</v>
      </c>
      <c r="E31" s="317">
        <f>'2'!E32</f>
        <v>0</v>
      </c>
      <c r="F31" s="321">
        <f t="shared" si="8"/>
        <v>0</v>
      </c>
      <c r="G31" s="321">
        <f>IF(B31&lt;=P.C.!$C$11,0,IF(AND(B31&gt;P.C.!$C$7,B31&lt;=P.C.!$C$9),G30+INDEX('3'!$C$5:$F$34,B31-P.C.!$C$11,1)+INDEX('3'!$C$5:$F$34,B31-P.C.!$C$11,3),IF(AND(B31&gt;P.C.!$C$9,B31&lt;=P.C.!$C$9+P.C.!$C$10),G30+INDEX('3'!$C$5:$F$34,B31-P.C.!$C$11,1)+INDEX('3'!$C$5:$F$34,B31-P.C.!$C$11,3)-'5'!D31-'5'!E31,G30+INDEX('3'!$C$5:$F$34,B31-P.C.!$C$11,1)+INDEX('3'!$C$5:$F$34,B31-P.C.!$C$11,3))))</f>
        <v>5238.47</v>
      </c>
      <c r="H31" s="317">
        <f>G31*P.C.!$C$16</f>
        <v>52.384700000000002</v>
      </c>
      <c r="I31" s="326">
        <f>H31*P.C.!$C$15</f>
        <v>130961.75</v>
      </c>
      <c r="J31" s="326">
        <f t="shared" si="9"/>
        <v>10913.479166666666</v>
      </c>
      <c r="K31" s="118"/>
      <c r="L31" s="306">
        <v>2044</v>
      </c>
      <c r="M31" s="326">
        <f t="shared" si="4"/>
        <v>2199.15</v>
      </c>
      <c r="N31" s="323">
        <f t="shared" si="7"/>
        <v>0</v>
      </c>
      <c r="O31" s="326">
        <f t="shared" si="10"/>
        <v>10913.479166666666</v>
      </c>
      <c r="P31" s="326">
        <f t="shared" si="11"/>
        <v>13112.629166666666</v>
      </c>
      <c r="Q31" s="323">
        <f t="shared" si="6"/>
        <v>157351.54999999999</v>
      </c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</row>
    <row r="32" spans="1:35" s="1" customFormat="1" ht="15.75" customHeight="1">
      <c r="A32" s="59"/>
      <c r="B32" s="65">
        <v>28</v>
      </c>
      <c r="C32" s="307">
        <f t="shared" si="3"/>
        <v>2045</v>
      </c>
      <c r="D32" s="322">
        <f>'2'!D33</f>
        <v>0</v>
      </c>
      <c r="E32" s="331">
        <f>'2'!E33</f>
        <v>0</v>
      </c>
      <c r="F32" s="322">
        <f t="shared" si="8"/>
        <v>0</v>
      </c>
      <c r="G32" s="322">
        <f>IF(B32&lt;=P.C.!$C$11,0,IF(AND(B32&gt;P.C.!$C$7,B32&lt;=P.C.!$C$9),G31+INDEX('3'!$C$5:$F$34,B32-P.C.!$C$11,1)+INDEX('3'!$C$5:$F$34,B32-P.C.!$C$11,3),IF(AND(B32&gt;P.C.!$C$9,B32&lt;=P.C.!$C$9+P.C.!$C$10),G31+INDEX('3'!$C$5:$F$34,B32-P.C.!$C$11,1)+INDEX('3'!$C$5:$F$34,B32-P.C.!$C$11,3)-'5'!D32-'5'!E32,G31+INDEX('3'!$C$5:$F$34,B32-P.C.!$C$11,1)+INDEX('3'!$C$5:$F$34,B32-P.C.!$C$11,3))))</f>
        <v>5383.1900000000005</v>
      </c>
      <c r="H32" s="331">
        <f>G32*P.C.!$C$16</f>
        <v>53.831900000000005</v>
      </c>
      <c r="I32" s="327">
        <f>H32*P.C.!$C$15</f>
        <v>134579.75</v>
      </c>
      <c r="J32" s="327">
        <f t="shared" si="9"/>
        <v>11214.979166666666</v>
      </c>
      <c r="K32" s="118"/>
      <c r="L32" s="307">
        <v>2045</v>
      </c>
      <c r="M32" s="327">
        <f t="shared" si="4"/>
        <v>2199.15</v>
      </c>
      <c r="N32" s="324">
        <f t="shared" si="7"/>
        <v>0</v>
      </c>
      <c r="O32" s="327">
        <f t="shared" si="10"/>
        <v>11214.979166666666</v>
      </c>
      <c r="P32" s="327">
        <f t="shared" si="11"/>
        <v>13414.129166666666</v>
      </c>
      <c r="Q32" s="324">
        <f t="shared" si="6"/>
        <v>160969.54999999999</v>
      </c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  <c r="AE32" s="118"/>
      <c r="AF32" s="118"/>
      <c r="AG32" s="118"/>
      <c r="AH32" s="118"/>
      <c r="AI32" s="118"/>
    </row>
    <row r="33" spans="1:35" s="1" customFormat="1" ht="15.75" customHeight="1">
      <c r="A33" s="59"/>
      <c r="B33" s="65">
        <v>29</v>
      </c>
      <c r="C33" s="306">
        <f t="shared" si="3"/>
        <v>2046</v>
      </c>
      <c r="D33" s="321">
        <f>'2'!D34</f>
        <v>0</v>
      </c>
      <c r="E33" s="317">
        <f>'2'!E34</f>
        <v>0</v>
      </c>
      <c r="F33" s="321">
        <f t="shared" si="8"/>
        <v>0</v>
      </c>
      <c r="G33" s="321">
        <f>IF(B33&lt;=P.C.!$C$11,0,IF(AND(B33&gt;P.C.!$C$7,B33&lt;=P.C.!$C$9),G32+INDEX('3'!$C$5:$F$34,B33-P.C.!$C$11,1)+INDEX('3'!$C$5:$F$34,B33-P.C.!$C$11,3),IF(AND(B33&gt;P.C.!$C$9,B33&lt;=P.C.!$C$9+P.C.!$C$10),G32+INDEX('3'!$C$5:$F$34,B33-P.C.!$C$11,1)+INDEX('3'!$C$5:$F$34,B33-P.C.!$C$11,3)-'5'!D33-'5'!E33,G32+INDEX('3'!$C$5:$F$34,B33-P.C.!$C$11,1)+INDEX('3'!$C$5:$F$34,B33-P.C.!$C$11,3))))</f>
        <v>5383.1900000000005</v>
      </c>
      <c r="H33" s="317">
        <f>G33*P.C.!$C$16</f>
        <v>53.831900000000005</v>
      </c>
      <c r="I33" s="326">
        <f>H33*P.C.!$C$15</f>
        <v>134579.75</v>
      </c>
      <c r="J33" s="326">
        <f t="shared" si="9"/>
        <v>11214.979166666666</v>
      </c>
      <c r="K33" s="118"/>
      <c r="L33" s="306">
        <v>2046</v>
      </c>
      <c r="M33" s="326">
        <f t="shared" si="4"/>
        <v>2199.15</v>
      </c>
      <c r="N33" s="323">
        <f t="shared" si="7"/>
        <v>0</v>
      </c>
      <c r="O33" s="326">
        <f t="shared" si="10"/>
        <v>11214.979166666666</v>
      </c>
      <c r="P33" s="326">
        <f t="shared" si="11"/>
        <v>13414.129166666666</v>
      </c>
      <c r="Q33" s="323">
        <f t="shared" si="6"/>
        <v>160969.54999999999</v>
      </c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</row>
    <row r="34" spans="1:35" s="1" customFormat="1" ht="15.75" customHeight="1">
      <c r="A34" s="59"/>
      <c r="B34" s="65">
        <v>30</v>
      </c>
      <c r="C34" s="307">
        <f t="shared" si="3"/>
        <v>2047</v>
      </c>
      <c r="D34" s="322">
        <f>'2'!D35</f>
        <v>0</v>
      </c>
      <c r="E34" s="331">
        <f>'2'!E35</f>
        <v>0</v>
      </c>
      <c r="F34" s="322">
        <f t="shared" si="8"/>
        <v>0</v>
      </c>
      <c r="G34" s="322">
        <f>IF(B34&lt;=P.C.!$C$11,0,IF(AND(B34&gt;P.C.!$C$7,B34&lt;=P.C.!$C$9),G33+INDEX('3'!$C$5:$F$34,B34-P.C.!$C$11,1)+INDEX('3'!$C$5:$F$34,B34-P.C.!$C$11,3),IF(AND(B34&gt;P.C.!$C$9,B34&lt;=P.C.!$C$9+P.C.!$C$10),G33+INDEX('3'!$C$5:$F$34,B34-P.C.!$C$11,1)+INDEX('3'!$C$5:$F$34,B34-P.C.!$C$11,3)-'5'!D34-'5'!E34,G33+INDEX('3'!$C$5:$F$34,B34-P.C.!$C$11,1)+INDEX('3'!$C$5:$F$34,B34-P.C.!$C$11,3))))</f>
        <v>5383.1900000000005</v>
      </c>
      <c r="H34" s="331">
        <f>G34*P.C.!$C$16</f>
        <v>53.831900000000005</v>
      </c>
      <c r="I34" s="327">
        <f>H34*P.C.!$C$15</f>
        <v>134579.75</v>
      </c>
      <c r="J34" s="327">
        <f t="shared" si="9"/>
        <v>11214.979166666666</v>
      </c>
      <c r="K34" s="118"/>
      <c r="L34" s="307">
        <v>2047</v>
      </c>
      <c r="M34" s="327">
        <f t="shared" si="4"/>
        <v>2199.15</v>
      </c>
      <c r="N34" s="324">
        <f t="shared" si="7"/>
        <v>0</v>
      </c>
      <c r="O34" s="327">
        <f t="shared" si="10"/>
        <v>11214.979166666666</v>
      </c>
      <c r="P34" s="327">
        <f t="shared" si="11"/>
        <v>13414.129166666666</v>
      </c>
      <c r="Q34" s="324">
        <f t="shared" si="6"/>
        <v>160969.54999999999</v>
      </c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</row>
    <row r="35" spans="1:35" ht="30" customHeight="1" thickBot="1">
      <c r="A35" s="59"/>
      <c r="B35" s="59"/>
      <c r="C35" s="420" t="s">
        <v>288</v>
      </c>
      <c r="D35" s="313">
        <f t="shared" ref="D35:J35" si="12">SUM(D5:D34)</f>
        <v>8462.9200000000019</v>
      </c>
      <c r="E35" s="313">
        <f t="shared" si="12"/>
        <v>1682.3699999999997</v>
      </c>
      <c r="F35" s="313">
        <f t="shared" si="12"/>
        <v>10145.289999999999</v>
      </c>
      <c r="G35" s="313">
        <f t="shared" si="12"/>
        <v>45879.130000000012</v>
      </c>
      <c r="H35" s="333">
        <f t="shared" si="12"/>
        <v>458.79130000000004</v>
      </c>
      <c r="I35" s="315">
        <f t="shared" si="12"/>
        <v>1146978.25</v>
      </c>
      <c r="J35" s="459">
        <f t="shared" si="12"/>
        <v>95581.520833333328</v>
      </c>
      <c r="K35" s="118"/>
      <c r="L35" s="460" t="s">
        <v>288</v>
      </c>
      <c r="M35" s="461">
        <f>SUM(M5:M34)</f>
        <v>65974.500000000029</v>
      </c>
      <c r="N35" s="461">
        <f>SUM(N5:N34)</f>
        <v>0</v>
      </c>
      <c r="O35" s="461">
        <f>SUM(O5:O34)</f>
        <v>95581.520833333328</v>
      </c>
      <c r="P35" s="461">
        <f>SUM(P5:P34)</f>
        <v>161556.02083333331</v>
      </c>
      <c r="Q35" s="462">
        <f>SUM(Q5:Q34)</f>
        <v>1938672.2500000002</v>
      </c>
    </row>
    <row r="36" spans="1:35" s="118" customFormat="1" ht="1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</row>
    <row r="37" spans="1:35" s="118" customFormat="1" ht="15.75" customHeight="1">
      <c r="A37" s="70"/>
      <c r="B37" s="70"/>
      <c r="C37" s="70"/>
      <c r="D37" s="70"/>
      <c r="E37" s="70"/>
      <c r="F37" s="70"/>
      <c r="G37" s="128"/>
      <c r="H37" s="70"/>
      <c r="I37" s="128"/>
      <c r="J37" s="70"/>
      <c r="K37" s="70"/>
      <c r="L37" s="70"/>
      <c r="M37" s="70"/>
      <c r="N37" s="70"/>
      <c r="O37" s="70"/>
    </row>
    <row r="38" spans="1:35" s="118" customFormat="1" ht="15">
      <c r="A38" s="70"/>
      <c r="B38" s="70"/>
      <c r="C38" s="286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</row>
    <row r="39" spans="1:35" s="118" customFormat="1" ht="15">
      <c r="A39" s="70"/>
      <c r="B39" s="70"/>
      <c r="C39" s="286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</row>
    <row r="40" spans="1:35" s="118" customFormat="1" ht="15">
      <c r="A40" s="70"/>
      <c r="B40" s="70"/>
      <c r="C40" s="286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</row>
    <row r="41" spans="1:35" s="118" customFormat="1" ht="15">
      <c r="A41" s="70"/>
      <c r="B41" s="70"/>
      <c r="C41" s="286"/>
      <c r="D41" s="70"/>
      <c r="E41" s="70"/>
      <c r="F41" s="70"/>
      <c r="G41" s="70"/>
      <c r="H41" s="70"/>
      <c r="I41" s="70"/>
      <c r="J41" s="70"/>
      <c r="K41" s="70"/>
    </row>
    <row r="42" spans="1:35" s="118" customFormat="1" ht="15">
      <c r="A42" s="70"/>
      <c r="B42" s="70"/>
      <c r="C42" s="286"/>
      <c r="D42" s="70"/>
      <c r="E42" s="70"/>
      <c r="F42" s="70"/>
      <c r="G42" s="70"/>
      <c r="H42" s="70"/>
      <c r="I42" s="70"/>
      <c r="J42" s="70"/>
      <c r="K42" s="70"/>
    </row>
    <row r="43" spans="1:35" s="118" customFormat="1" ht="15">
      <c r="A43" s="70"/>
      <c r="B43" s="70"/>
      <c r="C43" s="286"/>
      <c r="D43" s="70"/>
      <c r="E43" s="70"/>
      <c r="F43" s="70"/>
      <c r="G43" s="70"/>
      <c r="H43" s="70"/>
      <c r="I43" s="70"/>
      <c r="J43" s="70"/>
      <c r="K43" s="70"/>
    </row>
    <row r="44" spans="1:35" s="118" customFormat="1" ht="15">
      <c r="A44" s="70"/>
      <c r="B44" s="70"/>
      <c r="C44" s="286"/>
      <c r="D44" s="70"/>
      <c r="E44" s="70"/>
      <c r="F44" s="70"/>
      <c r="G44" s="70"/>
      <c r="H44" s="70"/>
      <c r="I44" s="70"/>
      <c r="J44" s="70"/>
      <c r="K44" s="70"/>
    </row>
    <row r="45" spans="1:35" s="118" customFormat="1" ht="15">
      <c r="A45" s="70"/>
      <c r="B45" s="70"/>
      <c r="C45" s="286"/>
      <c r="D45" s="70"/>
      <c r="E45" s="70"/>
      <c r="F45" s="70"/>
      <c r="G45" s="70"/>
      <c r="H45" s="70"/>
      <c r="I45" s="70"/>
      <c r="J45" s="70"/>
      <c r="K45" s="70"/>
    </row>
    <row r="46" spans="1:35" s="118" customFormat="1" ht="15">
      <c r="A46" s="70"/>
      <c r="B46" s="70"/>
      <c r="C46" s="286"/>
      <c r="D46" s="70"/>
      <c r="E46" s="70"/>
      <c r="F46" s="70"/>
      <c r="G46" s="70"/>
      <c r="H46" s="70"/>
      <c r="I46" s="70"/>
      <c r="J46" s="70"/>
      <c r="K46" s="70"/>
    </row>
    <row r="47" spans="1:35" s="118" customFormat="1" ht="15">
      <c r="A47" s="70"/>
      <c r="B47" s="70"/>
      <c r="C47" s="286"/>
      <c r="D47" s="70"/>
      <c r="E47" s="70"/>
      <c r="F47" s="70"/>
      <c r="G47" s="70"/>
      <c r="H47" s="70"/>
      <c r="I47" s="70"/>
      <c r="J47" s="70"/>
      <c r="K47" s="70"/>
    </row>
    <row r="48" spans="1:35" s="118" customFormat="1" ht="15">
      <c r="A48" s="70"/>
      <c r="B48" s="70"/>
      <c r="C48" s="286"/>
      <c r="D48" s="70"/>
      <c r="E48" s="70"/>
      <c r="F48" s="70"/>
      <c r="G48" s="128"/>
      <c r="H48" s="128"/>
      <c r="I48" s="128"/>
      <c r="J48" s="128"/>
      <c r="K48" s="70"/>
    </row>
    <row r="49" spans="3:10" s="118" customFormat="1" ht="15">
      <c r="C49" s="287"/>
      <c r="D49" s="128"/>
      <c r="E49" s="128"/>
      <c r="F49" s="128"/>
      <c r="G49" s="128"/>
      <c r="H49" s="128"/>
      <c r="I49" s="128"/>
      <c r="J49" s="128"/>
    </row>
    <row r="50" spans="3:10" s="118" customFormat="1" ht="15">
      <c r="C50" s="287"/>
      <c r="D50" s="128"/>
      <c r="E50" s="128"/>
      <c r="F50" s="128"/>
      <c r="G50" s="128"/>
      <c r="H50" s="128"/>
      <c r="I50" s="128"/>
      <c r="J50" s="128"/>
    </row>
    <row r="51" spans="3:10" s="118" customFormat="1" ht="15">
      <c r="C51" s="287"/>
      <c r="D51" s="128"/>
      <c r="E51" s="128"/>
      <c r="F51" s="128"/>
      <c r="G51" s="128"/>
      <c r="H51" s="128"/>
      <c r="I51" s="128"/>
      <c r="J51" s="128"/>
    </row>
    <row r="52" spans="3:10" s="118" customFormat="1" ht="15">
      <c r="C52" s="287"/>
      <c r="D52" s="128"/>
      <c r="E52" s="128"/>
      <c r="F52" s="128"/>
      <c r="G52" s="128"/>
      <c r="H52" s="128"/>
      <c r="I52" s="128"/>
      <c r="J52" s="128"/>
    </row>
    <row r="53" spans="3:10" s="118" customFormat="1" ht="15">
      <c r="C53" s="287"/>
      <c r="D53" s="128"/>
      <c r="E53" s="128"/>
      <c r="F53" s="128"/>
      <c r="G53" s="128"/>
      <c r="H53" s="128"/>
      <c r="I53" s="128"/>
      <c r="J53" s="128"/>
    </row>
    <row r="54" spans="3:10" s="118" customFormat="1" ht="15">
      <c r="C54" s="287"/>
      <c r="D54" s="128"/>
      <c r="E54" s="128"/>
      <c r="F54" s="128"/>
      <c r="G54" s="128"/>
      <c r="H54" s="128"/>
      <c r="I54" s="128"/>
      <c r="J54" s="128"/>
    </row>
    <row r="55" spans="3:10" s="118" customFormat="1" ht="15">
      <c r="C55" s="287"/>
      <c r="D55" s="128"/>
      <c r="E55" s="128"/>
      <c r="F55" s="128"/>
      <c r="G55" s="128"/>
      <c r="H55" s="128"/>
      <c r="I55" s="128"/>
      <c r="J55" s="128"/>
    </row>
    <row r="56" spans="3:10" s="118" customFormat="1" ht="15">
      <c r="C56" s="287"/>
      <c r="D56" s="128"/>
      <c r="E56" s="128"/>
      <c r="F56" s="128"/>
      <c r="G56" s="128"/>
      <c r="H56" s="128"/>
      <c r="I56" s="128"/>
      <c r="J56" s="128"/>
    </row>
    <row r="57" spans="3:10" s="118" customFormat="1" ht="15">
      <c r="C57" s="287"/>
      <c r="D57" s="128"/>
      <c r="E57" s="128"/>
      <c r="F57" s="128"/>
      <c r="G57" s="128"/>
      <c r="H57" s="128"/>
      <c r="I57" s="128"/>
      <c r="J57" s="128"/>
    </row>
    <row r="58" spans="3:10" s="118" customFormat="1" ht="15">
      <c r="C58" s="287"/>
      <c r="D58" s="128"/>
      <c r="E58" s="128"/>
      <c r="F58" s="128"/>
      <c r="G58" s="128"/>
      <c r="H58" s="128"/>
      <c r="I58" s="128"/>
      <c r="J58" s="128"/>
    </row>
    <row r="59" spans="3:10" s="118" customFormat="1" ht="15">
      <c r="C59" s="287"/>
      <c r="D59" s="128"/>
      <c r="E59" s="128"/>
      <c r="F59" s="128"/>
      <c r="G59" s="128"/>
      <c r="H59" s="128"/>
      <c r="I59" s="128"/>
      <c r="J59" s="128"/>
    </row>
    <row r="60" spans="3:10" s="118" customFormat="1" ht="15">
      <c r="C60" s="287"/>
      <c r="D60" s="128"/>
      <c r="E60" s="128"/>
      <c r="F60" s="128"/>
      <c r="G60" s="128"/>
      <c r="H60" s="128"/>
      <c r="I60" s="128"/>
      <c r="J60" s="128"/>
    </row>
    <row r="61" spans="3:10" s="118" customFormat="1" ht="15">
      <c r="C61" s="287"/>
      <c r="D61" s="128"/>
      <c r="E61" s="128"/>
      <c r="F61" s="128"/>
      <c r="G61" s="128"/>
      <c r="H61" s="128"/>
      <c r="I61" s="128"/>
      <c r="J61" s="128"/>
    </row>
    <row r="62" spans="3:10" s="118" customFormat="1" ht="15">
      <c r="C62" s="287"/>
      <c r="D62" s="128"/>
      <c r="E62" s="128"/>
      <c r="F62" s="128"/>
      <c r="G62" s="128"/>
      <c r="H62" s="128"/>
      <c r="I62" s="128"/>
      <c r="J62" s="128"/>
    </row>
    <row r="63" spans="3:10" s="118" customFormat="1" ht="15">
      <c r="C63" s="287"/>
      <c r="D63" s="128"/>
      <c r="E63" s="128"/>
      <c r="F63" s="128"/>
      <c r="G63" s="128"/>
      <c r="H63" s="128"/>
      <c r="I63" s="128"/>
      <c r="J63" s="128"/>
    </row>
    <row r="64" spans="3:10" s="118" customFormat="1" ht="15">
      <c r="C64" s="287"/>
      <c r="D64" s="128"/>
      <c r="E64" s="128"/>
      <c r="F64" s="128"/>
      <c r="G64" s="128"/>
      <c r="H64" s="128"/>
      <c r="I64" s="128"/>
      <c r="J64" s="128"/>
    </row>
    <row r="65" spans="3:10" s="118" customFormat="1" ht="15">
      <c r="C65" s="287"/>
      <c r="D65" s="128"/>
      <c r="E65" s="128"/>
      <c r="F65" s="128"/>
      <c r="G65" s="128"/>
      <c r="H65" s="128"/>
      <c r="I65" s="128"/>
      <c r="J65" s="128"/>
    </row>
    <row r="66" spans="3:10" s="118" customFormat="1" ht="15">
      <c r="C66" s="287"/>
      <c r="D66" s="128"/>
      <c r="E66" s="128"/>
      <c r="F66" s="128"/>
      <c r="G66" s="128"/>
      <c r="H66" s="128"/>
      <c r="I66" s="128"/>
      <c r="J66" s="128"/>
    </row>
    <row r="67" spans="3:10" s="118" customFormat="1" ht="15">
      <c r="C67" s="287"/>
      <c r="D67" s="128"/>
      <c r="E67" s="128"/>
      <c r="F67" s="128"/>
      <c r="G67" s="128"/>
      <c r="H67" s="128"/>
      <c r="I67" s="128"/>
      <c r="J67" s="128"/>
    </row>
    <row r="68" spans="3:10" s="118" customFormat="1" ht="15">
      <c r="C68" s="287"/>
      <c r="D68" s="128"/>
      <c r="E68" s="128"/>
      <c r="F68" s="128"/>
      <c r="G68" s="128"/>
      <c r="H68" s="128"/>
      <c r="I68" s="128"/>
      <c r="J68" s="128"/>
    </row>
    <row r="69" spans="3:10" s="118" customFormat="1" ht="15">
      <c r="C69" s="287"/>
      <c r="D69" s="128"/>
      <c r="E69" s="128"/>
      <c r="F69" s="128"/>
      <c r="G69" s="128"/>
      <c r="H69" s="128"/>
      <c r="I69" s="128"/>
      <c r="J69" s="128"/>
    </row>
    <row r="70" spans="3:10" s="118" customFormat="1" ht="15">
      <c r="C70" s="287"/>
      <c r="D70" s="128"/>
      <c r="E70" s="128"/>
      <c r="F70" s="128"/>
      <c r="G70" s="128"/>
      <c r="H70" s="128"/>
      <c r="I70" s="128"/>
      <c r="J70" s="128"/>
    </row>
    <row r="71" spans="3:10" s="118" customFormat="1" ht="15">
      <c r="C71" s="287"/>
      <c r="D71" s="128"/>
      <c r="E71" s="128"/>
      <c r="F71" s="128"/>
      <c r="G71" s="128"/>
      <c r="H71" s="128"/>
      <c r="I71" s="128"/>
      <c r="J71" s="128"/>
    </row>
    <row r="72" spans="3:10" s="118" customFormat="1" ht="15">
      <c r="C72" s="287"/>
      <c r="D72" s="128"/>
      <c r="E72" s="128"/>
      <c r="F72" s="128"/>
      <c r="G72" s="128"/>
      <c r="H72" s="128"/>
      <c r="I72" s="128"/>
      <c r="J72" s="128"/>
    </row>
    <row r="73" spans="3:10" s="118" customFormat="1" ht="15">
      <c r="C73" s="287"/>
      <c r="D73" s="128"/>
      <c r="E73" s="128"/>
      <c r="F73" s="128"/>
      <c r="G73" s="128"/>
      <c r="H73" s="128"/>
      <c r="I73" s="128"/>
      <c r="J73" s="128"/>
    </row>
    <row r="74" spans="3:10" s="118" customFormat="1" ht="15">
      <c r="C74" s="287"/>
      <c r="D74" s="128"/>
      <c r="E74" s="128"/>
      <c r="F74" s="128"/>
      <c r="G74" s="128"/>
      <c r="H74" s="128"/>
      <c r="I74" s="128"/>
      <c r="J74" s="128"/>
    </row>
    <row r="75" spans="3:10" s="118" customFormat="1" ht="15">
      <c r="C75" s="287"/>
      <c r="D75" s="128"/>
      <c r="E75" s="128"/>
      <c r="F75" s="128"/>
      <c r="G75" s="128"/>
      <c r="H75" s="128"/>
      <c r="I75" s="128"/>
      <c r="J75" s="128"/>
    </row>
    <row r="76" spans="3:10" s="118" customFormat="1" ht="15">
      <c r="C76" s="287"/>
      <c r="D76" s="128"/>
      <c r="E76" s="128"/>
      <c r="F76" s="128"/>
      <c r="G76" s="128"/>
      <c r="H76" s="128"/>
      <c r="I76" s="128"/>
      <c r="J76" s="128"/>
    </row>
    <row r="77" spans="3:10" s="118" customFormat="1" ht="15">
      <c r="C77" s="287"/>
      <c r="D77" s="128"/>
      <c r="E77" s="128"/>
      <c r="F77" s="128"/>
      <c r="G77" s="128"/>
      <c r="H77" s="128"/>
      <c r="I77" s="128"/>
      <c r="J77" s="128"/>
    </row>
    <row r="78" spans="3:10" s="118" customFormat="1" ht="15">
      <c r="C78" s="287"/>
      <c r="D78" s="128"/>
      <c r="E78" s="128"/>
      <c r="F78" s="128"/>
      <c r="G78" s="128"/>
      <c r="H78" s="128"/>
      <c r="I78" s="128"/>
      <c r="J78" s="128"/>
    </row>
    <row r="79" spans="3:10" s="118" customFormat="1" ht="15">
      <c r="C79" s="287"/>
      <c r="D79" s="128"/>
      <c r="E79" s="128"/>
      <c r="F79" s="128"/>
      <c r="G79" s="128"/>
      <c r="H79" s="128"/>
      <c r="I79" s="128"/>
      <c r="J79" s="128"/>
    </row>
    <row r="80" spans="3:10" s="118" customFormat="1" ht="15">
      <c r="C80" s="287"/>
      <c r="D80" s="128"/>
      <c r="E80" s="128"/>
      <c r="F80" s="128"/>
      <c r="G80" s="128"/>
      <c r="H80" s="128"/>
      <c r="I80" s="128"/>
      <c r="J80" s="128"/>
    </row>
    <row r="81" spans="3:10" s="118" customFormat="1" ht="15">
      <c r="C81" s="287"/>
      <c r="D81" s="128"/>
      <c r="E81" s="128"/>
      <c r="F81" s="128"/>
      <c r="G81" s="128"/>
      <c r="H81" s="128"/>
      <c r="I81" s="128"/>
      <c r="J81" s="128"/>
    </row>
    <row r="82" spans="3:10" s="118" customFormat="1" ht="15">
      <c r="C82" s="287"/>
      <c r="D82" s="128"/>
      <c r="E82" s="128"/>
      <c r="F82" s="128"/>
      <c r="G82" s="128"/>
      <c r="H82" s="128"/>
      <c r="I82" s="128"/>
      <c r="J82" s="128"/>
    </row>
    <row r="83" spans="3:10" s="118" customFormat="1" ht="15">
      <c r="C83" s="287"/>
      <c r="D83" s="128"/>
      <c r="E83" s="128"/>
      <c r="F83" s="128"/>
      <c r="G83" s="128"/>
      <c r="H83" s="128"/>
      <c r="I83" s="128"/>
      <c r="J83" s="128"/>
    </row>
    <row r="84" spans="3:10" s="118" customFormat="1" ht="15">
      <c r="C84" s="287"/>
      <c r="D84" s="128"/>
      <c r="E84" s="128"/>
      <c r="F84" s="128"/>
      <c r="G84" s="128"/>
      <c r="H84" s="128"/>
      <c r="I84" s="128"/>
      <c r="J84" s="128"/>
    </row>
    <row r="85" spans="3:10" s="118" customFormat="1" ht="15">
      <c r="C85" s="287"/>
      <c r="D85" s="128"/>
      <c r="E85" s="128"/>
      <c r="F85" s="128"/>
      <c r="G85" s="128"/>
      <c r="H85" s="128"/>
      <c r="I85" s="128"/>
      <c r="J85" s="128"/>
    </row>
    <row r="86" spans="3:10" s="118" customFormat="1" ht="15">
      <c r="C86" s="287"/>
      <c r="D86" s="128"/>
      <c r="E86" s="128"/>
      <c r="F86" s="128"/>
      <c r="G86" s="128"/>
      <c r="H86" s="128"/>
      <c r="I86" s="128"/>
      <c r="J86" s="128"/>
    </row>
    <row r="87" spans="3:10" s="118" customFormat="1" ht="15">
      <c r="C87" s="287"/>
      <c r="D87" s="128"/>
      <c r="E87" s="128"/>
      <c r="F87" s="128"/>
      <c r="G87" s="128"/>
      <c r="H87" s="128"/>
      <c r="I87" s="128"/>
      <c r="J87" s="128"/>
    </row>
    <row r="88" spans="3:10" s="118" customFormat="1" ht="15">
      <c r="C88" s="287"/>
      <c r="D88" s="128"/>
      <c r="E88" s="128"/>
      <c r="F88" s="128"/>
      <c r="G88" s="128"/>
      <c r="H88" s="128"/>
      <c r="I88" s="128"/>
      <c r="J88" s="128"/>
    </row>
    <row r="89" spans="3:10" s="118" customFormat="1" ht="15">
      <c r="C89" s="287"/>
      <c r="D89" s="128"/>
      <c r="E89" s="128"/>
      <c r="F89" s="128"/>
      <c r="G89" s="128"/>
      <c r="H89" s="128"/>
      <c r="I89" s="128"/>
      <c r="J89" s="128"/>
    </row>
    <row r="90" spans="3:10" s="118" customFormat="1" ht="15">
      <c r="C90" s="287"/>
      <c r="D90" s="128"/>
      <c r="E90" s="128"/>
      <c r="F90" s="128"/>
      <c r="G90" s="128"/>
      <c r="H90" s="128"/>
      <c r="I90" s="128"/>
      <c r="J90" s="128"/>
    </row>
    <row r="91" spans="3:10" s="118" customFormat="1" ht="15">
      <c r="C91" s="287"/>
      <c r="D91" s="128"/>
      <c r="E91" s="128"/>
      <c r="F91" s="128"/>
      <c r="G91" s="128"/>
      <c r="H91" s="128"/>
      <c r="I91" s="128"/>
      <c r="J91" s="128"/>
    </row>
    <row r="92" spans="3:10" s="118" customFormat="1" ht="15">
      <c r="C92" s="287"/>
      <c r="D92" s="128"/>
      <c r="E92" s="128"/>
      <c r="F92" s="128"/>
      <c r="G92" s="128"/>
      <c r="H92" s="128"/>
      <c r="I92" s="128"/>
      <c r="J92" s="128"/>
    </row>
    <row r="93" spans="3:10" s="118" customFormat="1" ht="15">
      <c r="C93" s="287"/>
      <c r="D93" s="128"/>
      <c r="E93" s="128"/>
      <c r="F93" s="128"/>
      <c r="G93" s="128"/>
      <c r="H93" s="128"/>
      <c r="I93" s="128"/>
      <c r="J93" s="128"/>
    </row>
    <row r="94" spans="3:10" s="118" customFormat="1" ht="15">
      <c r="C94" s="287"/>
      <c r="D94" s="128"/>
      <c r="E94" s="128"/>
      <c r="F94" s="128"/>
      <c r="G94" s="128"/>
      <c r="H94" s="128"/>
      <c r="I94" s="128"/>
      <c r="J94" s="128"/>
    </row>
    <row r="95" spans="3:10" s="118" customFormat="1" ht="15">
      <c r="C95" s="287"/>
      <c r="D95" s="128"/>
      <c r="E95" s="128"/>
      <c r="F95" s="128"/>
      <c r="G95" s="128"/>
      <c r="H95" s="128"/>
      <c r="I95" s="128"/>
      <c r="J95" s="128"/>
    </row>
    <row r="96" spans="3:10" s="118" customFormat="1" ht="15">
      <c r="C96" s="287"/>
      <c r="D96" s="128"/>
      <c r="E96" s="128"/>
      <c r="F96" s="128"/>
      <c r="G96" s="128"/>
      <c r="H96" s="128"/>
      <c r="I96" s="128"/>
      <c r="J96" s="128"/>
    </row>
    <row r="97" spans="3:10" s="118" customFormat="1" ht="15">
      <c r="C97" s="287"/>
      <c r="D97" s="128"/>
      <c r="E97" s="128"/>
      <c r="F97" s="128"/>
      <c r="G97" s="128"/>
      <c r="H97" s="128"/>
      <c r="I97" s="128"/>
      <c r="J97" s="128"/>
    </row>
    <row r="98" spans="3:10" s="118" customFormat="1" ht="15">
      <c r="C98" s="287"/>
      <c r="D98" s="128"/>
      <c r="E98" s="128"/>
      <c r="F98" s="128"/>
      <c r="G98" s="128"/>
      <c r="H98" s="128"/>
      <c r="I98" s="128"/>
      <c r="J98" s="128"/>
    </row>
    <row r="99" spans="3:10" s="118" customFormat="1" ht="15">
      <c r="C99" s="287"/>
      <c r="D99" s="128"/>
      <c r="E99" s="128"/>
      <c r="F99" s="128"/>
      <c r="G99" s="128"/>
      <c r="H99" s="128"/>
      <c r="I99" s="128"/>
      <c r="J99" s="128"/>
    </row>
    <row r="100" spans="3:10" s="118" customFormat="1" ht="15">
      <c r="C100" s="287"/>
      <c r="D100" s="128"/>
      <c r="E100" s="128"/>
      <c r="F100" s="128"/>
      <c r="G100" s="128"/>
      <c r="H100" s="128"/>
      <c r="I100" s="128"/>
      <c r="J100" s="128"/>
    </row>
    <row r="101" spans="3:10" s="118" customFormat="1" ht="15">
      <c r="C101" s="287"/>
      <c r="D101" s="128"/>
      <c r="E101" s="128"/>
      <c r="F101" s="128"/>
      <c r="G101" s="128"/>
      <c r="H101" s="128"/>
      <c r="I101" s="128"/>
      <c r="J101" s="128"/>
    </row>
    <row r="102" spans="3:10" s="118" customFormat="1" ht="15">
      <c r="C102" s="287"/>
      <c r="D102" s="128"/>
      <c r="E102" s="128"/>
      <c r="F102" s="128"/>
      <c r="G102" s="128"/>
      <c r="H102" s="128"/>
      <c r="I102" s="128"/>
      <c r="J102" s="128"/>
    </row>
    <row r="103" spans="3:10" s="118" customFormat="1" ht="15">
      <c r="C103" s="287"/>
      <c r="D103" s="128"/>
      <c r="E103" s="128"/>
      <c r="F103" s="128"/>
      <c r="G103" s="128"/>
      <c r="H103" s="128"/>
      <c r="I103" s="128"/>
      <c r="J103" s="128"/>
    </row>
    <row r="104" spans="3:10" s="118" customFormat="1" ht="15">
      <c r="C104" s="287"/>
      <c r="D104" s="128"/>
      <c r="E104" s="128"/>
      <c r="F104" s="128"/>
      <c r="G104" s="128"/>
      <c r="H104" s="128"/>
      <c r="I104" s="128"/>
      <c r="J104" s="128"/>
    </row>
    <row r="105" spans="3:10" s="118" customFormat="1" ht="15">
      <c r="C105" s="287"/>
      <c r="D105" s="128"/>
      <c r="E105" s="128"/>
      <c r="F105" s="128"/>
      <c r="G105" s="128"/>
      <c r="H105" s="128"/>
      <c r="I105" s="128"/>
      <c r="J105" s="128"/>
    </row>
    <row r="106" spans="3:10" s="118" customFormat="1" ht="15">
      <c r="C106" s="287"/>
      <c r="D106" s="128"/>
      <c r="E106" s="128"/>
      <c r="F106" s="128"/>
      <c r="G106" s="128"/>
      <c r="H106" s="128"/>
      <c r="I106" s="128"/>
      <c r="J106" s="128"/>
    </row>
    <row r="107" spans="3:10" s="118" customFormat="1" ht="15">
      <c r="C107" s="287"/>
      <c r="D107" s="128"/>
      <c r="E107" s="128"/>
      <c r="F107" s="128"/>
      <c r="G107" s="128"/>
      <c r="H107" s="128"/>
      <c r="I107" s="128"/>
      <c r="J107" s="128"/>
    </row>
    <row r="108" spans="3:10" s="118" customFormat="1" ht="15">
      <c r="C108" s="287"/>
      <c r="D108" s="128"/>
      <c r="E108" s="128"/>
      <c r="F108" s="128"/>
      <c r="G108" s="128"/>
      <c r="H108" s="128"/>
      <c r="I108" s="128"/>
      <c r="J108" s="128"/>
    </row>
    <row r="109" spans="3:10" s="118" customFormat="1" ht="15">
      <c r="C109" s="287"/>
      <c r="D109" s="128"/>
      <c r="E109" s="128"/>
      <c r="F109" s="128"/>
      <c r="G109" s="128"/>
      <c r="H109" s="128"/>
      <c r="I109" s="128"/>
      <c r="J109" s="128"/>
    </row>
    <row r="110" spans="3:10" s="118" customFormat="1" ht="15">
      <c r="C110" s="287"/>
      <c r="D110" s="128"/>
      <c r="E110" s="128"/>
      <c r="F110" s="128"/>
      <c r="G110" s="128"/>
      <c r="H110" s="128"/>
      <c r="I110" s="128"/>
      <c r="J110" s="128"/>
    </row>
    <row r="111" spans="3:10" s="118" customFormat="1" ht="15">
      <c r="C111" s="287"/>
      <c r="D111" s="128"/>
      <c r="E111" s="128"/>
      <c r="F111" s="128"/>
      <c r="G111" s="128"/>
      <c r="H111" s="128"/>
      <c r="I111" s="128"/>
      <c r="J111" s="128"/>
    </row>
    <row r="112" spans="3:10" s="118" customFormat="1" ht="15">
      <c r="C112" s="287"/>
      <c r="D112" s="128"/>
      <c r="E112" s="128"/>
      <c r="F112" s="128"/>
      <c r="G112" s="128"/>
      <c r="H112" s="128"/>
      <c r="I112" s="128"/>
      <c r="J112" s="128"/>
    </row>
    <row r="113" spans="3:10" s="118" customFormat="1" ht="15">
      <c r="C113" s="287"/>
      <c r="D113" s="128"/>
      <c r="E113" s="128"/>
      <c r="F113" s="128"/>
      <c r="G113" s="128"/>
      <c r="H113" s="128"/>
      <c r="I113" s="128"/>
      <c r="J113" s="128"/>
    </row>
    <row r="114" spans="3:10" s="118" customFormat="1" ht="15">
      <c r="C114" s="287"/>
      <c r="D114" s="128"/>
      <c r="E114" s="128"/>
      <c r="F114" s="128"/>
      <c r="G114" s="128"/>
      <c r="H114" s="128"/>
      <c r="I114" s="128"/>
      <c r="J114" s="128"/>
    </row>
    <row r="115" spans="3:10" s="118" customFormat="1" ht="15">
      <c r="C115" s="287"/>
      <c r="D115" s="128"/>
      <c r="E115" s="128"/>
      <c r="F115" s="128"/>
      <c r="G115" s="128"/>
      <c r="H115" s="128"/>
      <c r="I115" s="128"/>
      <c r="J115" s="128"/>
    </row>
    <row r="116" spans="3:10" s="118" customFormat="1" ht="15">
      <c r="C116" s="287"/>
      <c r="D116" s="128"/>
      <c r="E116" s="128"/>
      <c r="F116" s="128"/>
      <c r="G116" s="128"/>
      <c r="H116" s="128"/>
      <c r="I116" s="128"/>
      <c r="J116" s="128"/>
    </row>
    <row r="117" spans="3:10" s="118" customFormat="1" ht="15">
      <c r="C117" s="287"/>
      <c r="D117" s="128"/>
      <c r="E117" s="128"/>
      <c r="F117" s="128"/>
      <c r="G117" s="128"/>
      <c r="H117" s="128"/>
      <c r="I117" s="128"/>
      <c r="J117" s="128"/>
    </row>
    <row r="118" spans="3:10" s="118" customFormat="1" ht="15">
      <c r="C118" s="287"/>
      <c r="D118" s="128"/>
      <c r="E118" s="128"/>
      <c r="F118" s="128"/>
      <c r="G118" s="128"/>
      <c r="H118" s="128"/>
      <c r="I118" s="128"/>
      <c r="J118" s="128"/>
    </row>
    <row r="119" spans="3:10" s="118" customFormat="1" ht="15">
      <c r="C119" s="287"/>
      <c r="D119" s="128"/>
      <c r="E119" s="128"/>
      <c r="F119" s="128"/>
      <c r="G119" s="128"/>
      <c r="H119" s="128"/>
      <c r="I119" s="128"/>
      <c r="J119" s="128"/>
    </row>
    <row r="120" spans="3:10" s="118" customFormat="1" ht="15">
      <c r="C120" s="287"/>
      <c r="D120" s="128"/>
      <c r="E120" s="128"/>
      <c r="F120" s="128"/>
      <c r="G120" s="128"/>
      <c r="H120" s="128"/>
      <c r="I120" s="128"/>
      <c r="J120" s="128"/>
    </row>
    <row r="121" spans="3:10" s="118" customFormat="1" ht="15">
      <c r="C121" s="287"/>
      <c r="D121" s="128"/>
      <c r="E121" s="128"/>
      <c r="F121" s="128"/>
      <c r="G121" s="128"/>
      <c r="H121" s="128"/>
      <c r="I121" s="128"/>
      <c r="J121" s="128"/>
    </row>
    <row r="122" spans="3:10" s="118" customFormat="1" ht="15">
      <c r="C122" s="287"/>
      <c r="D122" s="128"/>
      <c r="E122" s="128"/>
      <c r="F122" s="128"/>
      <c r="G122" s="128"/>
      <c r="H122" s="128"/>
      <c r="I122" s="128"/>
      <c r="J122" s="128"/>
    </row>
    <row r="123" spans="3:10" s="118" customFormat="1" ht="15">
      <c r="C123" s="287"/>
      <c r="D123" s="128"/>
      <c r="E123" s="128"/>
      <c r="F123" s="128"/>
      <c r="G123" s="128"/>
      <c r="H123" s="128"/>
      <c r="I123" s="128"/>
      <c r="J123" s="128"/>
    </row>
    <row r="124" spans="3:10" s="118" customFormat="1" ht="15">
      <c r="C124" s="287"/>
      <c r="D124" s="128"/>
      <c r="E124" s="128"/>
      <c r="F124" s="128"/>
      <c r="G124" s="128"/>
      <c r="H124" s="128"/>
      <c r="I124" s="128"/>
      <c r="J124" s="128"/>
    </row>
    <row r="125" spans="3:10" s="118" customFormat="1" ht="15">
      <c r="C125" s="287"/>
      <c r="D125" s="128"/>
      <c r="E125" s="128"/>
      <c r="F125" s="128"/>
      <c r="G125" s="128"/>
      <c r="H125" s="128"/>
      <c r="I125" s="128"/>
      <c r="J125" s="128"/>
    </row>
    <row r="126" spans="3:10" s="118" customFormat="1" ht="15">
      <c r="C126" s="287"/>
      <c r="D126" s="128"/>
      <c r="E126" s="128"/>
      <c r="F126" s="128"/>
      <c r="G126" s="128"/>
      <c r="H126" s="128"/>
      <c r="I126" s="128"/>
      <c r="J126" s="128"/>
    </row>
    <row r="127" spans="3:10" s="118" customFormat="1" ht="15">
      <c r="C127" s="287"/>
      <c r="D127" s="128"/>
      <c r="E127" s="128"/>
      <c r="F127" s="128"/>
      <c r="G127" s="128"/>
      <c r="H127" s="128"/>
      <c r="I127" s="128"/>
      <c r="J127" s="128"/>
    </row>
    <row r="128" spans="3:10" s="118" customFormat="1" ht="15">
      <c r="C128" s="287"/>
      <c r="D128" s="128"/>
      <c r="E128" s="128"/>
      <c r="F128" s="128"/>
      <c r="G128" s="128"/>
      <c r="H128" s="128"/>
      <c r="I128" s="128"/>
      <c r="J128" s="128"/>
    </row>
    <row r="129" spans="3:10" s="118" customFormat="1" ht="15">
      <c r="C129" s="287"/>
      <c r="D129" s="128"/>
      <c r="E129" s="128"/>
      <c r="F129" s="128"/>
      <c r="G129" s="128"/>
      <c r="H129" s="128"/>
      <c r="I129" s="128"/>
      <c r="J129" s="128"/>
    </row>
    <row r="130" spans="3:10" s="118" customFormat="1" ht="15">
      <c r="C130" s="287"/>
      <c r="D130" s="128"/>
      <c r="E130" s="128"/>
      <c r="F130" s="128"/>
      <c r="G130" s="128"/>
      <c r="H130" s="128"/>
      <c r="I130" s="128"/>
      <c r="J130" s="128"/>
    </row>
    <row r="131" spans="3:10" s="118" customFormat="1" ht="15">
      <c r="C131" s="287"/>
      <c r="D131" s="128"/>
      <c r="E131" s="128"/>
      <c r="F131" s="128"/>
      <c r="G131" s="128"/>
      <c r="H131" s="128"/>
      <c r="I131" s="128"/>
      <c r="J131" s="128"/>
    </row>
    <row r="132" spans="3:10" ht="15">
      <c r="C132" s="71"/>
      <c r="D132" s="56"/>
      <c r="E132" s="56"/>
      <c r="F132" s="56"/>
      <c r="G132" s="56"/>
      <c r="H132" s="56"/>
      <c r="I132" s="56"/>
      <c r="J132" s="56"/>
    </row>
    <row r="133" spans="3:10" ht="15">
      <c r="C133" s="71"/>
      <c r="D133" s="56"/>
      <c r="E133" s="56"/>
      <c r="F133" s="56"/>
      <c r="G133" s="56"/>
      <c r="H133" s="56"/>
      <c r="I133" s="56"/>
      <c r="J133" s="56"/>
    </row>
    <row r="134" spans="3:10" ht="15">
      <c r="C134" s="71"/>
      <c r="D134" s="56"/>
      <c r="E134" s="56"/>
      <c r="F134" s="56"/>
      <c r="G134" s="56"/>
      <c r="H134" s="56"/>
      <c r="I134" s="56"/>
      <c r="J134" s="56"/>
    </row>
    <row r="135" spans="3:10" ht="15">
      <c r="C135" s="71"/>
      <c r="D135" s="56"/>
      <c r="E135" s="56"/>
      <c r="F135" s="56"/>
      <c r="G135" s="56"/>
      <c r="H135" s="56"/>
      <c r="I135" s="56"/>
      <c r="J135" s="56"/>
    </row>
    <row r="136" spans="3:10" ht="15">
      <c r="C136" s="71"/>
      <c r="D136" s="56"/>
      <c r="E136" s="56"/>
      <c r="F136" s="56"/>
      <c r="G136" s="56"/>
      <c r="H136" s="56"/>
      <c r="I136" s="56"/>
      <c r="J136" s="56"/>
    </row>
    <row r="137" spans="3:10" ht="15">
      <c r="C137" s="71"/>
      <c r="D137" s="56"/>
      <c r="E137" s="56"/>
      <c r="F137" s="56"/>
      <c r="G137" s="56"/>
      <c r="H137" s="56"/>
      <c r="I137" s="56"/>
      <c r="J137" s="56"/>
    </row>
    <row r="138" spans="3:10" ht="15">
      <c r="C138" s="71"/>
      <c r="D138" s="56"/>
      <c r="E138" s="56"/>
      <c r="F138" s="56"/>
      <c r="G138" s="56"/>
      <c r="H138" s="56"/>
      <c r="I138" s="56"/>
      <c r="J138" s="56"/>
    </row>
    <row r="139" spans="3:10" ht="15">
      <c r="C139" s="71"/>
      <c r="D139" s="56"/>
      <c r="E139" s="56"/>
      <c r="F139" s="56"/>
      <c r="G139" s="56"/>
      <c r="H139" s="56"/>
      <c r="I139" s="56"/>
      <c r="J139" s="56"/>
    </row>
    <row r="140" spans="3:10" ht="15">
      <c r="C140" s="71"/>
      <c r="D140" s="56"/>
      <c r="E140" s="56"/>
      <c r="F140" s="56"/>
      <c r="G140" s="56"/>
      <c r="H140" s="56"/>
      <c r="I140" s="56"/>
      <c r="J140" s="56"/>
    </row>
    <row r="141" spans="3:10" ht="15">
      <c r="C141" s="71"/>
      <c r="D141" s="56"/>
      <c r="E141" s="56"/>
      <c r="F141" s="56"/>
      <c r="G141" s="56"/>
      <c r="H141" s="56"/>
      <c r="I141" s="56"/>
      <c r="J141" s="56"/>
    </row>
    <row r="142" spans="3:10" ht="15">
      <c r="C142" s="71"/>
      <c r="D142" s="56"/>
      <c r="E142" s="56"/>
      <c r="F142" s="56"/>
      <c r="G142" s="56"/>
      <c r="H142" s="56"/>
      <c r="I142" s="56"/>
      <c r="J142" s="56"/>
    </row>
    <row r="143" spans="3:10" ht="15">
      <c r="C143" s="71"/>
      <c r="D143" s="56"/>
      <c r="E143" s="56"/>
      <c r="F143" s="56"/>
      <c r="G143" s="56"/>
      <c r="H143" s="56"/>
      <c r="I143" s="56"/>
      <c r="J143" s="56"/>
    </row>
    <row r="144" spans="3:10" ht="15">
      <c r="C144" s="71"/>
      <c r="D144" s="56"/>
      <c r="E144" s="56"/>
      <c r="F144" s="56"/>
      <c r="G144" s="56"/>
      <c r="H144" s="56"/>
      <c r="I144" s="56"/>
      <c r="J144" s="56"/>
    </row>
    <row r="145" spans="3:10" ht="15">
      <c r="C145" s="71"/>
      <c r="D145" s="56"/>
      <c r="E145" s="56"/>
      <c r="F145" s="56"/>
      <c r="G145" s="56"/>
      <c r="H145" s="56"/>
      <c r="I145" s="56"/>
      <c r="J145" s="56"/>
    </row>
    <row r="146" spans="3:10" ht="15">
      <c r="C146" s="71"/>
      <c r="D146" s="56"/>
      <c r="E146" s="56"/>
      <c r="F146" s="56"/>
      <c r="G146" s="56"/>
      <c r="H146" s="56"/>
      <c r="I146" s="56"/>
      <c r="J146" s="56"/>
    </row>
    <row r="147" spans="3:10" ht="15">
      <c r="C147" s="71"/>
      <c r="D147" s="56"/>
      <c r="E147" s="56"/>
      <c r="F147" s="56"/>
      <c r="G147" s="56"/>
      <c r="H147" s="56"/>
      <c r="I147" s="56"/>
      <c r="J147" s="56"/>
    </row>
    <row r="148" spans="3:10" ht="15">
      <c r="C148" s="71"/>
      <c r="D148" s="56"/>
      <c r="E148" s="56"/>
      <c r="F148" s="56"/>
      <c r="G148" s="56"/>
      <c r="H148" s="56"/>
      <c r="I148" s="56"/>
      <c r="J148" s="56"/>
    </row>
    <row r="149" spans="3:10" ht="15">
      <c r="C149" s="71"/>
      <c r="D149" s="56"/>
      <c r="E149" s="56"/>
      <c r="F149" s="56"/>
      <c r="G149" s="56"/>
      <c r="H149" s="56"/>
      <c r="I149" s="56"/>
      <c r="J149" s="56"/>
    </row>
    <row r="150" spans="3:10" ht="15">
      <c r="C150" s="71"/>
      <c r="D150" s="56"/>
      <c r="E150" s="56"/>
      <c r="F150" s="56"/>
      <c r="G150" s="56"/>
      <c r="H150" s="56"/>
      <c r="I150" s="56"/>
      <c r="J150" s="56"/>
    </row>
    <row r="151" spans="3:10" ht="15">
      <c r="C151" s="71"/>
      <c r="D151" s="56"/>
      <c r="E151" s="56"/>
      <c r="F151" s="56"/>
      <c r="G151" s="56"/>
      <c r="H151" s="56"/>
      <c r="I151" s="56"/>
      <c r="J151" s="56"/>
    </row>
    <row r="152" spans="3:10" ht="15">
      <c r="C152" s="71"/>
      <c r="D152" s="56"/>
      <c r="E152" s="56"/>
      <c r="F152" s="56"/>
      <c r="G152" s="56"/>
      <c r="H152" s="56"/>
      <c r="I152" s="56"/>
      <c r="J152" s="56"/>
    </row>
    <row r="153" spans="3:10" ht="15">
      <c r="C153" s="71"/>
      <c r="D153" s="56"/>
      <c r="E153" s="56"/>
      <c r="F153" s="56"/>
      <c r="G153" s="56"/>
      <c r="H153" s="56"/>
      <c r="I153" s="56"/>
      <c r="J153" s="56"/>
    </row>
    <row r="154" spans="3:10" ht="15">
      <c r="C154" s="71"/>
      <c r="D154" s="56"/>
      <c r="E154" s="56"/>
      <c r="F154" s="56"/>
      <c r="G154" s="56"/>
      <c r="H154" s="56"/>
      <c r="I154" s="56"/>
      <c r="J154" s="56"/>
    </row>
    <row r="155" spans="3:10" ht="15">
      <c r="C155" s="71"/>
      <c r="D155" s="56"/>
      <c r="E155" s="56"/>
      <c r="F155" s="56"/>
      <c r="G155" s="56"/>
      <c r="H155" s="56"/>
      <c r="I155" s="56"/>
      <c r="J155" s="56"/>
    </row>
    <row r="156" spans="3:10" ht="15">
      <c r="C156" s="71"/>
      <c r="D156" s="56"/>
      <c r="E156" s="56"/>
      <c r="F156" s="56"/>
      <c r="G156" s="56"/>
      <c r="H156" s="56"/>
      <c r="I156" s="56"/>
      <c r="J156" s="56"/>
    </row>
    <row r="157" spans="3:10" ht="15">
      <c r="C157" s="71"/>
      <c r="D157" s="56"/>
      <c r="E157" s="56"/>
      <c r="F157" s="56"/>
      <c r="G157" s="56"/>
      <c r="H157" s="56"/>
      <c r="I157" s="56"/>
      <c r="J157" s="56"/>
    </row>
    <row r="158" spans="3:10" ht="15">
      <c r="C158" s="71"/>
      <c r="D158" s="56"/>
      <c r="E158" s="56"/>
      <c r="F158" s="56"/>
      <c r="G158" s="56"/>
      <c r="H158" s="56"/>
      <c r="I158" s="56"/>
      <c r="J158" s="56"/>
    </row>
    <row r="159" spans="3:10" ht="15">
      <c r="C159" s="71"/>
      <c r="D159" s="56"/>
      <c r="E159" s="56"/>
      <c r="F159" s="56"/>
      <c r="G159" s="56"/>
      <c r="H159" s="56"/>
      <c r="I159" s="56"/>
      <c r="J159" s="56"/>
    </row>
    <row r="160" spans="3:10" ht="15">
      <c r="C160" s="71"/>
      <c r="D160" s="56"/>
      <c r="E160" s="56"/>
      <c r="F160" s="56"/>
      <c r="G160" s="56"/>
      <c r="H160" s="56"/>
      <c r="I160" s="56"/>
      <c r="J160" s="56"/>
    </row>
    <row r="161" spans="3:10" ht="15">
      <c r="C161" s="71"/>
      <c r="D161" s="56"/>
      <c r="E161" s="56"/>
      <c r="F161" s="56"/>
      <c r="G161" s="56"/>
      <c r="H161" s="56"/>
      <c r="I161" s="56"/>
      <c r="J161" s="56"/>
    </row>
    <row r="162" spans="3:10" ht="15">
      <c r="C162" s="71"/>
      <c r="D162" s="56"/>
      <c r="E162" s="56"/>
      <c r="F162" s="56"/>
      <c r="G162" s="56"/>
      <c r="H162" s="56"/>
      <c r="I162" s="56"/>
      <c r="J162" s="56"/>
    </row>
    <row r="163" spans="3:10" ht="15">
      <c r="C163" s="71"/>
      <c r="D163" s="56"/>
      <c r="E163" s="56"/>
      <c r="F163" s="56"/>
      <c r="G163" s="56"/>
      <c r="H163" s="56"/>
      <c r="I163" s="56"/>
      <c r="J163" s="56"/>
    </row>
    <row r="164" spans="3:10" ht="15">
      <c r="C164" s="71"/>
      <c r="D164" s="56"/>
      <c r="E164" s="56"/>
      <c r="F164" s="56"/>
      <c r="G164" s="56"/>
      <c r="H164" s="56"/>
      <c r="I164" s="56"/>
      <c r="J164" s="56"/>
    </row>
    <row r="165" spans="3:10" ht="15">
      <c r="C165" s="71"/>
      <c r="D165" s="56"/>
      <c r="E165" s="56"/>
      <c r="F165" s="56"/>
      <c r="G165" s="56"/>
      <c r="H165" s="56"/>
      <c r="I165" s="56"/>
      <c r="J165" s="56"/>
    </row>
    <row r="166" spans="3:10" ht="15">
      <c r="C166" s="71"/>
      <c r="D166" s="56"/>
      <c r="E166" s="56"/>
      <c r="F166" s="56"/>
      <c r="G166" s="56"/>
      <c r="H166" s="56"/>
      <c r="I166" s="56"/>
      <c r="J166" s="56"/>
    </row>
    <row r="167" spans="3:10" ht="15">
      <c r="C167" s="71"/>
      <c r="D167" s="56"/>
      <c r="E167" s="56"/>
      <c r="F167" s="56"/>
      <c r="G167" s="56"/>
      <c r="H167" s="56"/>
      <c r="I167" s="56"/>
      <c r="J167" s="56"/>
    </row>
    <row r="168" spans="3:10" ht="15">
      <c r="C168" s="71"/>
      <c r="D168" s="56"/>
      <c r="E168" s="56"/>
      <c r="F168" s="56"/>
      <c r="G168" s="56"/>
      <c r="H168" s="56"/>
      <c r="I168" s="56"/>
      <c r="J168" s="56"/>
    </row>
    <row r="169" spans="3:10" ht="15">
      <c r="C169" s="71"/>
      <c r="D169" s="56"/>
      <c r="E169" s="56"/>
      <c r="F169" s="56"/>
      <c r="G169" s="56"/>
      <c r="H169" s="56"/>
      <c r="I169" s="56"/>
      <c r="J169" s="56"/>
    </row>
    <row r="170" spans="3:10" ht="15">
      <c r="C170" s="71"/>
      <c r="D170" s="56"/>
      <c r="E170" s="56"/>
      <c r="F170" s="56"/>
      <c r="G170" s="56"/>
      <c r="H170" s="56"/>
      <c r="I170" s="56"/>
      <c r="J170" s="56"/>
    </row>
    <row r="171" spans="3:10" ht="15">
      <c r="C171" s="71"/>
      <c r="D171" s="56"/>
      <c r="E171" s="56"/>
      <c r="F171" s="56"/>
      <c r="G171" s="56"/>
      <c r="H171" s="56"/>
      <c r="I171" s="56"/>
      <c r="J171" s="56"/>
    </row>
    <row r="172" spans="3:10" ht="15">
      <c r="C172" s="71"/>
      <c r="D172" s="56"/>
      <c r="E172" s="56"/>
      <c r="F172" s="56"/>
      <c r="G172" s="56"/>
      <c r="H172" s="56"/>
      <c r="I172" s="56"/>
      <c r="J172" s="56"/>
    </row>
    <row r="173" spans="3:10" ht="15">
      <c r="C173" s="71"/>
      <c r="D173" s="56"/>
      <c r="E173" s="56"/>
      <c r="F173" s="56"/>
      <c r="G173" s="56"/>
      <c r="H173" s="56"/>
      <c r="I173" s="56"/>
      <c r="J173" s="56"/>
    </row>
    <row r="174" spans="3:10" ht="15">
      <c r="C174" s="71"/>
      <c r="D174" s="56"/>
      <c r="E174" s="56"/>
      <c r="F174" s="56"/>
      <c r="G174" s="56"/>
      <c r="H174" s="56"/>
      <c r="I174" s="56"/>
      <c r="J174" s="56"/>
    </row>
    <row r="175" spans="3:10" ht="15">
      <c r="C175" s="71"/>
      <c r="D175" s="56"/>
      <c r="E175" s="56"/>
      <c r="F175" s="56"/>
      <c r="G175" s="56"/>
      <c r="H175" s="56"/>
      <c r="I175" s="56"/>
      <c r="J175" s="56"/>
    </row>
    <row r="176" spans="3:10" ht="15">
      <c r="C176" s="71"/>
      <c r="D176" s="56"/>
      <c r="E176" s="56"/>
      <c r="F176" s="56"/>
      <c r="G176" s="56"/>
      <c r="H176" s="56"/>
      <c r="I176" s="56"/>
      <c r="J176" s="56"/>
    </row>
    <row r="177" spans="3:10" ht="15">
      <c r="C177" s="71"/>
      <c r="D177" s="56"/>
      <c r="E177" s="56"/>
      <c r="F177" s="56"/>
      <c r="G177" s="56"/>
      <c r="H177" s="56"/>
      <c r="I177" s="56"/>
      <c r="J177" s="56"/>
    </row>
    <row r="178" spans="3:10" ht="15">
      <c r="C178" s="71"/>
      <c r="D178" s="56"/>
      <c r="E178" s="56"/>
      <c r="F178" s="56"/>
      <c r="G178" s="56"/>
      <c r="H178" s="56"/>
      <c r="I178" s="56"/>
      <c r="J178" s="56"/>
    </row>
    <row r="179" spans="3:10" ht="15">
      <c r="C179" s="71"/>
      <c r="D179" s="56"/>
      <c r="E179" s="56"/>
      <c r="F179" s="56"/>
      <c r="G179" s="56"/>
      <c r="H179" s="56"/>
      <c r="I179" s="56"/>
      <c r="J179" s="56"/>
    </row>
    <row r="180" spans="3:10" ht="15">
      <c r="C180" s="71"/>
      <c r="D180" s="56"/>
      <c r="E180" s="56"/>
      <c r="F180" s="56"/>
      <c r="G180" s="56"/>
      <c r="H180" s="56"/>
      <c r="I180" s="56"/>
      <c r="J180" s="56"/>
    </row>
    <row r="181" spans="3:10" ht="15">
      <c r="C181" s="71"/>
      <c r="D181" s="56"/>
      <c r="E181" s="56"/>
      <c r="F181" s="56"/>
      <c r="G181" s="56"/>
      <c r="H181" s="56"/>
      <c r="I181" s="56"/>
      <c r="J181" s="56"/>
    </row>
    <row r="182" spans="3:10" ht="15">
      <c r="C182" s="71"/>
      <c r="D182" s="56"/>
      <c r="E182" s="56"/>
      <c r="F182" s="56"/>
      <c r="G182" s="56"/>
      <c r="H182" s="56"/>
      <c r="I182" s="56"/>
      <c r="J182" s="56"/>
    </row>
    <row r="183" spans="3:10" ht="15">
      <c r="C183" s="71"/>
      <c r="D183" s="56"/>
      <c r="E183" s="56"/>
      <c r="F183" s="56"/>
      <c r="G183" s="56"/>
      <c r="H183" s="56"/>
      <c r="I183" s="56"/>
      <c r="J183" s="56"/>
    </row>
    <row r="184" spans="3:10" ht="15">
      <c r="C184" s="71"/>
      <c r="D184" s="56"/>
      <c r="E184" s="56"/>
      <c r="F184" s="56"/>
      <c r="G184" s="56"/>
      <c r="H184" s="56"/>
      <c r="I184" s="56"/>
      <c r="J184" s="56"/>
    </row>
    <row r="185" spans="3:10" ht="15">
      <c r="C185" s="71"/>
      <c r="D185" s="56"/>
      <c r="E185" s="56"/>
      <c r="F185" s="56"/>
      <c r="G185" s="56"/>
      <c r="H185" s="56"/>
      <c r="I185" s="56"/>
      <c r="J185" s="56"/>
    </row>
    <row r="186" spans="3:10" ht="15">
      <c r="C186" s="71"/>
      <c r="D186" s="56"/>
      <c r="E186" s="56"/>
      <c r="F186" s="56"/>
      <c r="G186" s="56"/>
      <c r="H186" s="56"/>
      <c r="I186" s="56"/>
      <c r="J186" s="56"/>
    </row>
    <row r="187" spans="3:10" ht="15">
      <c r="C187" s="71"/>
      <c r="D187" s="56"/>
      <c r="E187" s="56"/>
      <c r="F187" s="56"/>
      <c r="G187" s="56"/>
      <c r="H187" s="56"/>
      <c r="I187" s="56"/>
      <c r="J187" s="56"/>
    </row>
    <row r="188" spans="3:10" ht="15">
      <c r="C188" s="71"/>
      <c r="D188" s="56"/>
      <c r="E188" s="56"/>
      <c r="F188" s="56"/>
      <c r="G188" s="56"/>
      <c r="H188" s="56"/>
      <c r="I188" s="56"/>
      <c r="J188" s="56"/>
    </row>
    <row r="189" spans="3:10" ht="15">
      <c r="C189" s="71"/>
      <c r="D189" s="56"/>
      <c r="E189" s="56"/>
      <c r="F189" s="56"/>
      <c r="G189" s="56"/>
      <c r="H189" s="56"/>
      <c r="I189" s="56"/>
      <c r="J189" s="56"/>
    </row>
    <row r="190" spans="3:10" ht="15">
      <c r="C190" s="71"/>
      <c r="D190" s="56"/>
      <c r="E190" s="56"/>
      <c r="F190" s="56"/>
      <c r="G190" s="56"/>
      <c r="H190" s="56"/>
      <c r="I190" s="56"/>
      <c r="J190" s="56"/>
    </row>
    <row r="191" spans="3:10" ht="15">
      <c r="C191" s="71"/>
      <c r="D191" s="56"/>
      <c r="E191" s="56"/>
      <c r="F191" s="56"/>
      <c r="G191" s="56"/>
      <c r="H191" s="56"/>
      <c r="I191" s="56"/>
      <c r="J191" s="56"/>
    </row>
    <row r="192" spans="3:10" ht="15">
      <c r="C192" s="71"/>
      <c r="D192" s="56"/>
      <c r="E192" s="56"/>
      <c r="F192" s="56"/>
      <c r="G192" s="56"/>
      <c r="H192" s="56"/>
      <c r="I192" s="56"/>
      <c r="J192" s="56"/>
    </row>
    <row r="193" spans="3:10" ht="15">
      <c r="C193" s="71"/>
      <c r="D193" s="56"/>
      <c r="E193" s="56"/>
      <c r="F193" s="56"/>
      <c r="G193" s="56"/>
      <c r="H193" s="56"/>
      <c r="I193" s="56"/>
      <c r="J193" s="56"/>
    </row>
    <row r="194" spans="3:10" ht="15">
      <c r="C194" s="71"/>
      <c r="D194" s="56"/>
      <c r="E194" s="56"/>
      <c r="F194" s="56"/>
      <c r="G194" s="56"/>
      <c r="H194" s="56"/>
      <c r="I194" s="56"/>
      <c r="J194" s="56"/>
    </row>
    <row r="195" spans="3:10" ht="15">
      <c r="C195" s="71"/>
      <c r="D195" s="56"/>
      <c r="E195" s="56"/>
      <c r="F195" s="56"/>
      <c r="G195" s="56"/>
      <c r="H195" s="56"/>
      <c r="I195" s="56"/>
      <c r="J195" s="56"/>
    </row>
    <row r="196" spans="3:10" ht="15">
      <c r="C196" s="71"/>
      <c r="D196" s="56"/>
      <c r="E196" s="56"/>
      <c r="F196" s="56"/>
      <c r="G196" s="56"/>
      <c r="H196" s="56"/>
      <c r="I196" s="56"/>
      <c r="J196" s="56"/>
    </row>
    <row r="197" spans="3:10" ht="15">
      <c r="C197" s="71"/>
      <c r="D197" s="56"/>
      <c r="E197" s="56"/>
      <c r="F197" s="56"/>
      <c r="G197" s="56"/>
      <c r="H197" s="56"/>
      <c r="I197" s="56"/>
      <c r="J197" s="56"/>
    </row>
    <row r="198" spans="3:10" ht="15">
      <c r="C198" s="71"/>
      <c r="D198" s="56"/>
      <c r="E198" s="56"/>
      <c r="F198" s="56"/>
      <c r="G198" s="56"/>
      <c r="H198" s="56"/>
      <c r="I198" s="56"/>
      <c r="J198" s="56"/>
    </row>
    <row r="199" spans="3:10" ht="15">
      <c r="C199" s="71"/>
      <c r="D199" s="56"/>
      <c r="E199" s="56"/>
      <c r="F199" s="56"/>
      <c r="G199" s="56"/>
      <c r="H199" s="56"/>
      <c r="I199" s="56"/>
      <c r="J199" s="56"/>
    </row>
    <row r="200" spans="3:10" ht="15">
      <c r="C200" s="71"/>
      <c r="D200" s="56"/>
      <c r="E200" s="56"/>
      <c r="F200" s="56"/>
      <c r="G200" s="56"/>
      <c r="H200" s="56"/>
      <c r="I200" s="56"/>
      <c r="J200" s="56"/>
    </row>
    <row r="201" spans="3:10" ht="15">
      <c r="C201" s="71"/>
      <c r="D201" s="56"/>
      <c r="E201" s="56"/>
      <c r="F201" s="56"/>
      <c r="G201" s="56"/>
      <c r="H201" s="56"/>
      <c r="I201" s="56"/>
      <c r="J201" s="56"/>
    </row>
    <row r="202" spans="3:10" ht="15">
      <c r="C202" s="71"/>
      <c r="D202" s="56"/>
      <c r="E202" s="56"/>
      <c r="F202" s="56"/>
      <c r="G202" s="56"/>
      <c r="H202" s="56"/>
      <c r="I202" s="56"/>
      <c r="J202" s="56"/>
    </row>
    <row r="203" spans="3:10" ht="15">
      <c r="C203" s="71"/>
      <c r="D203" s="56"/>
      <c r="E203" s="56"/>
      <c r="F203" s="56"/>
      <c r="G203" s="56"/>
      <c r="H203" s="56"/>
      <c r="I203" s="56"/>
      <c r="J203" s="56"/>
    </row>
    <row r="204" spans="3:10" ht="15">
      <c r="C204" s="71"/>
      <c r="D204" s="56"/>
      <c r="E204" s="56"/>
      <c r="F204" s="56"/>
      <c r="G204" s="56"/>
      <c r="H204" s="56"/>
      <c r="I204" s="56"/>
      <c r="J204" s="56"/>
    </row>
    <row r="205" spans="3:10" ht="15">
      <c r="C205" s="71"/>
      <c r="D205" s="56"/>
      <c r="E205" s="56"/>
      <c r="F205" s="56"/>
      <c r="G205" s="56"/>
      <c r="H205" s="56"/>
      <c r="I205" s="56"/>
      <c r="J205" s="56"/>
    </row>
    <row r="206" spans="3:10" ht="15">
      <c r="C206" s="71"/>
      <c r="D206" s="56"/>
      <c r="E206" s="56"/>
      <c r="F206" s="56"/>
      <c r="G206" s="56"/>
      <c r="H206" s="56"/>
      <c r="I206" s="56"/>
      <c r="J206" s="56"/>
    </row>
    <row r="207" spans="3:10" ht="15">
      <c r="C207" s="71"/>
      <c r="D207" s="56"/>
      <c r="E207" s="56"/>
      <c r="F207" s="56"/>
      <c r="G207" s="56"/>
      <c r="H207" s="56"/>
      <c r="I207" s="56"/>
      <c r="J207" s="56"/>
    </row>
    <row r="208" spans="3:10" ht="15">
      <c r="C208" s="71"/>
      <c r="D208" s="56"/>
      <c r="E208" s="56"/>
      <c r="F208" s="56"/>
      <c r="G208" s="56"/>
      <c r="H208" s="56"/>
      <c r="I208" s="56"/>
      <c r="J208" s="56"/>
    </row>
    <row r="209" spans="3:10" ht="15">
      <c r="C209" s="71"/>
      <c r="D209" s="56"/>
      <c r="E209" s="56"/>
      <c r="F209" s="56"/>
      <c r="G209" s="56"/>
      <c r="H209" s="56"/>
      <c r="I209" s="56"/>
      <c r="J209" s="56"/>
    </row>
    <row r="210" spans="3:10" ht="15">
      <c r="C210" s="71"/>
      <c r="D210" s="56"/>
      <c r="E210" s="56"/>
      <c r="F210" s="56"/>
      <c r="G210" s="56"/>
      <c r="H210" s="56"/>
      <c r="I210" s="56"/>
      <c r="J210" s="56"/>
    </row>
    <row r="211" spans="3:10" ht="15">
      <c r="C211" s="71"/>
      <c r="D211" s="56"/>
      <c r="E211" s="56"/>
      <c r="F211" s="56"/>
      <c r="G211" s="56"/>
      <c r="H211" s="56"/>
      <c r="I211" s="56"/>
      <c r="J211" s="56"/>
    </row>
    <row r="212" spans="3:10" ht="15">
      <c r="C212" s="71"/>
      <c r="D212" s="56"/>
      <c r="E212" s="56"/>
      <c r="F212" s="56"/>
      <c r="G212" s="56"/>
      <c r="H212" s="56"/>
      <c r="I212" s="56"/>
      <c r="J212" s="56"/>
    </row>
    <row r="213" spans="3:10" ht="15">
      <c r="C213" s="71"/>
      <c r="D213" s="56"/>
      <c r="E213" s="56"/>
      <c r="F213" s="56"/>
      <c r="G213" s="56"/>
      <c r="H213" s="56"/>
      <c r="I213" s="56"/>
      <c r="J213" s="56"/>
    </row>
    <row r="214" spans="3:10" ht="15">
      <c r="C214" s="71"/>
      <c r="D214" s="56"/>
      <c r="E214" s="56"/>
      <c r="F214" s="56"/>
      <c r="G214" s="56"/>
      <c r="H214" s="56"/>
      <c r="I214" s="56"/>
      <c r="J214" s="56"/>
    </row>
    <row r="215" spans="3:10" ht="15">
      <c r="C215" s="71"/>
      <c r="D215" s="56"/>
      <c r="E215" s="56"/>
      <c r="F215" s="56"/>
      <c r="G215" s="56"/>
      <c r="H215" s="56"/>
      <c r="I215" s="56"/>
      <c r="J215" s="56"/>
    </row>
    <row r="216" spans="3:10" ht="15">
      <c r="C216" s="71"/>
      <c r="D216" s="56"/>
      <c r="E216" s="56"/>
      <c r="F216" s="56"/>
      <c r="G216" s="56"/>
      <c r="H216" s="56"/>
      <c r="I216" s="56"/>
      <c r="J216" s="56"/>
    </row>
    <row r="217" spans="3:10" ht="15">
      <c r="C217" s="71"/>
      <c r="D217" s="56"/>
      <c r="E217" s="56"/>
      <c r="F217" s="56"/>
      <c r="G217" s="56"/>
      <c r="H217" s="56"/>
      <c r="I217" s="56"/>
      <c r="J217" s="56"/>
    </row>
    <row r="218" spans="3:10" ht="15">
      <c r="C218" s="71"/>
      <c r="D218" s="56"/>
      <c r="E218" s="56"/>
      <c r="F218" s="56"/>
      <c r="G218" s="56"/>
      <c r="H218" s="56"/>
      <c r="I218" s="56"/>
      <c r="J218" s="56"/>
    </row>
    <row r="219" spans="3:10" ht="15">
      <c r="C219" s="71"/>
      <c r="D219" s="56"/>
      <c r="E219" s="56"/>
      <c r="F219" s="56"/>
      <c r="G219" s="56"/>
      <c r="H219" s="56"/>
      <c r="I219" s="56"/>
      <c r="J219" s="56"/>
    </row>
    <row r="220" spans="3:10" ht="15">
      <c r="C220" s="71"/>
      <c r="D220" s="56"/>
      <c r="E220" s="56"/>
      <c r="F220" s="56"/>
      <c r="G220" s="56"/>
      <c r="H220" s="56"/>
      <c r="I220" s="56"/>
      <c r="J220" s="56"/>
    </row>
    <row r="221" spans="3:10" ht="15">
      <c r="C221" s="71"/>
      <c r="D221" s="56"/>
      <c r="E221" s="56"/>
      <c r="F221" s="56"/>
      <c r="G221" s="56"/>
      <c r="H221" s="56"/>
      <c r="I221" s="56"/>
      <c r="J221" s="56"/>
    </row>
    <row r="222" spans="3:10" ht="15">
      <c r="C222" s="71"/>
      <c r="D222" s="56"/>
      <c r="E222" s="56"/>
      <c r="F222" s="56"/>
      <c r="G222" s="56"/>
      <c r="H222" s="56"/>
      <c r="I222" s="56"/>
      <c r="J222" s="56"/>
    </row>
    <row r="223" spans="3:10" ht="15">
      <c r="C223" s="71"/>
      <c r="D223" s="56"/>
      <c r="E223" s="56"/>
      <c r="F223" s="56"/>
      <c r="G223" s="56"/>
      <c r="H223" s="56"/>
      <c r="I223" s="56"/>
      <c r="J223" s="56"/>
    </row>
    <row r="224" spans="3:10" ht="15">
      <c r="C224" s="71"/>
      <c r="D224" s="56"/>
      <c r="E224" s="56"/>
      <c r="F224" s="56"/>
      <c r="G224" s="56"/>
      <c r="H224" s="56"/>
      <c r="I224" s="56"/>
      <c r="J224" s="56"/>
    </row>
    <row r="225" spans="3:10" ht="15">
      <c r="C225" s="71"/>
      <c r="D225" s="56"/>
      <c r="E225" s="56"/>
      <c r="F225" s="56"/>
      <c r="G225" s="56"/>
      <c r="H225" s="56"/>
      <c r="I225" s="56"/>
      <c r="J225" s="56"/>
    </row>
    <row r="226" spans="3:10" ht="15">
      <c r="C226" s="71"/>
      <c r="D226" s="56"/>
      <c r="E226" s="56"/>
      <c r="F226" s="56"/>
      <c r="G226" s="56"/>
      <c r="H226" s="56"/>
      <c r="I226" s="56"/>
      <c r="J226" s="56"/>
    </row>
    <row r="227" spans="3:10" ht="15">
      <c r="C227" s="71"/>
      <c r="D227" s="56"/>
      <c r="E227" s="56"/>
      <c r="F227" s="56"/>
      <c r="G227" s="56"/>
      <c r="H227" s="56"/>
      <c r="I227" s="56"/>
      <c r="J227" s="56"/>
    </row>
    <row r="228" spans="3:10" ht="15">
      <c r="C228" s="71"/>
      <c r="D228" s="56"/>
      <c r="E228" s="56"/>
      <c r="F228" s="56"/>
      <c r="G228" s="56"/>
      <c r="H228" s="56"/>
      <c r="I228" s="56"/>
      <c r="J228" s="56"/>
    </row>
    <row r="229" spans="3:10" ht="15">
      <c r="C229" s="71"/>
      <c r="D229" s="56"/>
      <c r="E229" s="56"/>
      <c r="F229" s="56"/>
      <c r="G229" s="56"/>
      <c r="H229" s="56"/>
      <c r="I229" s="56"/>
      <c r="J229" s="56"/>
    </row>
    <row r="230" spans="3:10" ht="15">
      <c r="C230" s="71"/>
      <c r="D230" s="56"/>
      <c r="E230" s="56"/>
      <c r="F230" s="56"/>
      <c r="G230" s="56"/>
      <c r="H230" s="56"/>
      <c r="I230" s="56"/>
      <c r="J230" s="56"/>
    </row>
    <row r="231" spans="3:10" ht="15">
      <c r="C231" s="71"/>
      <c r="D231" s="56"/>
      <c r="E231" s="56"/>
      <c r="F231" s="56"/>
      <c r="G231" s="56"/>
      <c r="H231" s="56"/>
      <c r="I231" s="56"/>
      <c r="J231" s="56"/>
    </row>
    <row r="232" spans="3:10" ht="15">
      <c r="C232" s="71"/>
      <c r="D232" s="56"/>
      <c r="E232" s="56"/>
      <c r="F232" s="56"/>
      <c r="G232" s="56"/>
      <c r="H232" s="56"/>
      <c r="I232" s="56"/>
      <c r="J232" s="56"/>
    </row>
    <row r="233" spans="3:10" ht="15">
      <c r="C233" s="71"/>
      <c r="D233" s="56"/>
      <c r="E233" s="56"/>
      <c r="F233" s="56"/>
      <c r="G233" s="56"/>
      <c r="H233" s="56"/>
      <c r="I233" s="56"/>
      <c r="J233" s="56"/>
    </row>
    <row r="234" spans="3:10" ht="15">
      <c r="C234" s="71"/>
      <c r="D234" s="56"/>
      <c r="E234" s="56"/>
      <c r="F234" s="56"/>
      <c r="G234" s="56"/>
      <c r="H234" s="56"/>
      <c r="I234" s="56"/>
      <c r="J234" s="56"/>
    </row>
    <row r="235" spans="3:10" ht="15">
      <c r="C235" s="71"/>
      <c r="D235" s="56"/>
      <c r="E235" s="56"/>
      <c r="F235" s="56"/>
      <c r="G235" s="56"/>
      <c r="H235" s="56"/>
      <c r="I235" s="56"/>
      <c r="J235" s="56"/>
    </row>
    <row r="236" spans="3:10" ht="15">
      <c r="C236" s="71"/>
      <c r="D236" s="56"/>
      <c r="E236" s="56"/>
      <c r="F236" s="56"/>
      <c r="G236" s="56"/>
      <c r="H236" s="56"/>
      <c r="I236" s="56"/>
      <c r="J236" s="56"/>
    </row>
    <row r="237" spans="3:10" ht="15">
      <c r="C237" s="71"/>
      <c r="D237" s="56"/>
      <c r="E237" s="56"/>
      <c r="F237" s="56"/>
      <c r="G237" s="56"/>
      <c r="H237" s="56"/>
      <c r="I237" s="56"/>
      <c r="J237" s="56"/>
    </row>
    <row r="238" spans="3:10" ht="15">
      <c r="C238" s="71"/>
      <c r="D238" s="56"/>
      <c r="E238" s="56"/>
      <c r="F238" s="56"/>
      <c r="G238" s="56"/>
      <c r="H238" s="56"/>
      <c r="I238" s="56"/>
      <c r="J238" s="56"/>
    </row>
    <row r="239" spans="3:10" ht="15">
      <c r="C239" s="71"/>
      <c r="D239" s="56"/>
      <c r="E239" s="56"/>
      <c r="F239" s="56"/>
      <c r="G239" s="56"/>
      <c r="H239" s="56"/>
      <c r="I239" s="56"/>
      <c r="J239" s="56"/>
    </row>
    <row r="240" spans="3:10" ht="15">
      <c r="C240" s="71"/>
      <c r="D240" s="56"/>
      <c r="E240" s="56"/>
      <c r="F240" s="56"/>
      <c r="G240" s="56"/>
      <c r="H240" s="56"/>
      <c r="I240" s="56"/>
      <c r="J240" s="56"/>
    </row>
    <row r="241" spans="3:10" ht="15">
      <c r="C241" s="71"/>
      <c r="D241" s="56"/>
      <c r="E241" s="56"/>
      <c r="F241" s="56"/>
      <c r="G241" s="56"/>
      <c r="H241" s="56"/>
      <c r="I241" s="56"/>
      <c r="J241" s="56"/>
    </row>
    <row r="242" spans="3:10" ht="15">
      <c r="C242" s="71"/>
      <c r="D242" s="56"/>
      <c r="E242" s="56"/>
      <c r="F242" s="56"/>
      <c r="G242" s="56"/>
      <c r="H242" s="56"/>
      <c r="I242" s="56"/>
      <c r="J242" s="56"/>
    </row>
    <row r="243" spans="3:10" ht="15">
      <c r="C243" s="71"/>
      <c r="D243" s="56"/>
      <c r="E243" s="56"/>
      <c r="F243" s="56"/>
      <c r="G243" s="56"/>
      <c r="H243" s="56"/>
      <c r="I243" s="56"/>
      <c r="J243" s="56"/>
    </row>
    <row r="244" spans="3:10" ht="15">
      <c r="C244" s="71"/>
      <c r="D244" s="56"/>
      <c r="E244" s="56"/>
      <c r="F244" s="56"/>
      <c r="G244" s="56"/>
      <c r="H244" s="56"/>
      <c r="I244" s="56"/>
      <c r="J244" s="56"/>
    </row>
    <row r="245" spans="3:10" ht="15">
      <c r="C245" s="71"/>
      <c r="D245" s="56"/>
      <c r="E245" s="56"/>
      <c r="F245" s="56"/>
      <c r="G245" s="56"/>
      <c r="H245" s="56"/>
      <c r="I245" s="56"/>
      <c r="J245" s="56"/>
    </row>
    <row r="246" spans="3:10" ht="15">
      <c r="C246" s="71"/>
      <c r="D246" s="56"/>
      <c r="E246" s="56"/>
      <c r="F246" s="56"/>
      <c r="G246" s="56"/>
      <c r="H246" s="56"/>
      <c r="I246" s="56"/>
      <c r="J246" s="56"/>
    </row>
    <row r="247" spans="3:10" ht="15">
      <c r="C247" s="71"/>
      <c r="D247" s="56"/>
      <c r="E247" s="56"/>
      <c r="F247" s="56"/>
      <c r="G247" s="56"/>
      <c r="H247" s="56"/>
      <c r="I247" s="56"/>
      <c r="J247" s="56"/>
    </row>
    <row r="248" spans="3:10" ht="15">
      <c r="C248" s="71"/>
      <c r="D248" s="56"/>
      <c r="E248" s="56"/>
      <c r="F248" s="56"/>
      <c r="G248" s="56"/>
      <c r="H248" s="56"/>
      <c r="I248" s="56"/>
      <c r="J248" s="56"/>
    </row>
    <row r="249" spans="3:10" ht="15">
      <c r="C249" s="71"/>
      <c r="D249" s="56"/>
      <c r="E249" s="56"/>
      <c r="F249" s="56"/>
      <c r="G249" s="56"/>
      <c r="H249" s="56"/>
      <c r="I249" s="56"/>
      <c r="J249" s="56"/>
    </row>
    <row r="250" spans="3:10" ht="15">
      <c r="C250" s="71"/>
      <c r="D250" s="56"/>
      <c r="E250" s="56"/>
      <c r="F250" s="56"/>
      <c r="G250" s="56"/>
      <c r="H250" s="56"/>
      <c r="I250" s="56"/>
      <c r="J250" s="56"/>
    </row>
    <row r="251" spans="3:10" ht="15">
      <c r="C251" s="71"/>
      <c r="D251" s="56"/>
      <c r="E251" s="56"/>
      <c r="F251" s="56"/>
      <c r="G251" s="56"/>
      <c r="H251" s="56"/>
      <c r="I251" s="56"/>
      <c r="J251" s="56"/>
    </row>
    <row r="252" spans="3:10" ht="15">
      <c r="C252" s="71"/>
      <c r="D252" s="56"/>
      <c r="E252" s="56"/>
      <c r="F252" s="56"/>
      <c r="G252" s="56"/>
      <c r="H252" s="56"/>
      <c r="I252" s="56"/>
      <c r="J252" s="56"/>
    </row>
    <row r="253" spans="3:10" ht="15">
      <c r="C253" s="71"/>
      <c r="D253" s="56"/>
      <c r="E253" s="56"/>
      <c r="F253" s="56"/>
      <c r="G253" s="56"/>
      <c r="H253" s="56"/>
      <c r="I253" s="56"/>
      <c r="J253" s="56"/>
    </row>
    <row r="254" spans="3:10" ht="15">
      <c r="C254" s="71"/>
      <c r="D254" s="56"/>
      <c r="E254" s="56"/>
      <c r="F254" s="56"/>
      <c r="G254" s="56"/>
      <c r="H254" s="56"/>
      <c r="I254" s="56"/>
      <c r="J254" s="56"/>
    </row>
    <row r="255" spans="3:10" ht="15">
      <c r="C255" s="71"/>
      <c r="D255" s="56"/>
      <c r="E255" s="56"/>
      <c r="F255" s="56"/>
      <c r="G255" s="56"/>
      <c r="H255" s="56"/>
      <c r="I255" s="56"/>
      <c r="J255" s="56"/>
    </row>
    <row r="256" spans="3:10" ht="15">
      <c r="C256" s="71"/>
      <c r="D256" s="56"/>
      <c r="E256" s="56"/>
      <c r="F256" s="56"/>
      <c r="G256" s="56"/>
      <c r="H256" s="56"/>
      <c r="I256" s="56"/>
      <c r="J256" s="56"/>
    </row>
    <row r="257" spans="3:10" ht="15">
      <c r="C257" s="71"/>
      <c r="D257" s="56"/>
      <c r="E257" s="56"/>
      <c r="F257" s="56"/>
      <c r="G257" s="56"/>
      <c r="H257" s="56"/>
      <c r="I257" s="56"/>
      <c r="J257" s="56"/>
    </row>
    <row r="258" spans="3:10" ht="15">
      <c r="C258" s="71"/>
      <c r="D258" s="56"/>
      <c r="E258" s="56"/>
      <c r="F258" s="56"/>
      <c r="G258" s="56"/>
      <c r="H258" s="56"/>
      <c r="I258" s="56"/>
      <c r="J258" s="56"/>
    </row>
    <row r="259" spans="3:10" ht="15">
      <c r="C259" s="71"/>
      <c r="D259" s="56"/>
      <c r="E259" s="56"/>
      <c r="F259" s="56"/>
      <c r="G259" s="56"/>
      <c r="H259" s="56"/>
      <c r="I259" s="56"/>
      <c r="J259" s="56"/>
    </row>
    <row r="260" spans="3:10" ht="15">
      <c r="C260" s="71"/>
      <c r="D260" s="56"/>
      <c r="E260" s="56"/>
      <c r="F260" s="56"/>
      <c r="G260" s="56"/>
      <c r="H260" s="56"/>
      <c r="I260" s="56"/>
      <c r="J260" s="56"/>
    </row>
    <row r="261" spans="3:10" ht="15">
      <c r="C261" s="71"/>
      <c r="D261" s="56"/>
      <c r="E261" s="56"/>
      <c r="F261" s="56"/>
      <c r="G261" s="56"/>
      <c r="H261" s="56"/>
      <c r="I261" s="56"/>
      <c r="J261" s="56"/>
    </row>
    <row r="262" spans="3:10" ht="15">
      <c r="C262" s="71"/>
      <c r="D262" s="56"/>
      <c r="E262" s="56"/>
      <c r="F262" s="56"/>
      <c r="G262" s="56"/>
      <c r="H262" s="56"/>
      <c r="I262" s="56"/>
      <c r="J262" s="56"/>
    </row>
    <row r="263" spans="3:10" ht="15">
      <c r="C263" s="71"/>
      <c r="D263" s="56"/>
      <c r="E263" s="56"/>
      <c r="F263" s="56"/>
      <c r="G263" s="56"/>
      <c r="H263" s="56"/>
      <c r="I263" s="56"/>
      <c r="J263" s="56"/>
    </row>
    <row r="264" spans="3:10" ht="15">
      <c r="C264" s="71"/>
      <c r="D264" s="56"/>
      <c r="E264" s="56"/>
      <c r="F264" s="56"/>
      <c r="G264" s="56"/>
      <c r="H264" s="56"/>
      <c r="I264" s="56"/>
      <c r="J264" s="56"/>
    </row>
    <row r="265" spans="3:10" ht="15">
      <c r="C265" s="71"/>
      <c r="D265" s="56"/>
      <c r="E265" s="56"/>
      <c r="F265" s="56"/>
      <c r="G265" s="56"/>
      <c r="H265" s="56"/>
      <c r="I265" s="56"/>
      <c r="J265" s="56"/>
    </row>
    <row r="266" spans="3:10" ht="15">
      <c r="C266" s="71"/>
      <c r="D266" s="56"/>
      <c r="E266" s="56"/>
      <c r="F266" s="56"/>
      <c r="G266" s="56"/>
      <c r="H266" s="56"/>
      <c r="I266" s="56"/>
      <c r="J266" s="56"/>
    </row>
    <row r="267" spans="3:10" ht="15">
      <c r="C267" s="71"/>
      <c r="D267" s="56"/>
      <c r="E267" s="56"/>
      <c r="F267" s="56"/>
      <c r="G267" s="56"/>
      <c r="H267" s="56"/>
      <c r="I267" s="56"/>
      <c r="J267" s="56"/>
    </row>
    <row r="268" spans="3:10" ht="15">
      <c r="C268" s="71"/>
      <c r="D268" s="56"/>
      <c r="E268" s="56"/>
      <c r="F268" s="56"/>
      <c r="G268" s="56"/>
      <c r="H268" s="56"/>
      <c r="I268" s="56"/>
      <c r="J268" s="56"/>
    </row>
    <row r="269" spans="3:10" ht="15">
      <c r="C269" s="71"/>
      <c r="D269" s="56"/>
      <c r="E269" s="56"/>
      <c r="F269" s="56"/>
      <c r="G269" s="56"/>
      <c r="H269" s="56"/>
      <c r="I269" s="56"/>
      <c r="J269" s="56"/>
    </row>
    <row r="270" spans="3:10" ht="15">
      <c r="C270" s="71"/>
      <c r="D270" s="56"/>
      <c r="E270" s="56"/>
      <c r="F270" s="56"/>
      <c r="G270" s="56"/>
      <c r="H270" s="56"/>
      <c r="I270" s="56"/>
      <c r="J270" s="56"/>
    </row>
    <row r="271" spans="3:10" ht="15">
      <c r="C271" s="71"/>
      <c r="D271" s="56"/>
      <c r="E271" s="56"/>
      <c r="F271" s="56"/>
      <c r="G271" s="56"/>
      <c r="H271" s="56"/>
      <c r="I271" s="56"/>
      <c r="J271" s="56"/>
    </row>
    <row r="272" spans="3:10" ht="15">
      <c r="C272" s="71"/>
      <c r="D272" s="56"/>
      <c r="E272" s="56"/>
      <c r="F272" s="56"/>
      <c r="G272" s="56"/>
      <c r="H272" s="56"/>
      <c r="I272" s="56"/>
      <c r="J272" s="56"/>
    </row>
    <row r="273" spans="3:10" ht="15">
      <c r="C273" s="71"/>
      <c r="D273" s="56"/>
      <c r="E273" s="56"/>
      <c r="F273" s="56"/>
      <c r="G273" s="56"/>
      <c r="H273" s="56"/>
      <c r="I273" s="56"/>
      <c r="J273" s="56"/>
    </row>
    <row r="274" spans="3:10" ht="15">
      <c r="C274" s="71"/>
      <c r="D274" s="56"/>
      <c r="E274" s="56"/>
      <c r="F274" s="56"/>
      <c r="G274" s="56"/>
      <c r="H274" s="56"/>
      <c r="I274" s="56"/>
      <c r="J274" s="56"/>
    </row>
    <row r="275" spans="3:10" ht="15">
      <c r="C275" s="71"/>
      <c r="D275" s="56"/>
      <c r="E275" s="56"/>
      <c r="F275" s="56"/>
      <c r="G275" s="56"/>
      <c r="H275" s="56"/>
      <c r="I275" s="56"/>
      <c r="J275" s="56"/>
    </row>
    <row r="276" spans="3:10" ht="15">
      <c r="C276" s="71"/>
      <c r="D276" s="56"/>
      <c r="E276" s="56"/>
      <c r="F276" s="56"/>
      <c r="G276" s="56"/>
      <c r="H276" s="56"/>
      <c r="I276" s="56"/>
      <c r="J276" s="56"/>
    </row>
    <row r="277" spans="3:10" ht="15">
      <c r="C277" s="71"/>
      <c r="D277" s="56"/>
      <c r="E277" s="56"/>
      <c r="F277" s="56"/>
      <c r="G277" s="56"/>
      <c r="H277" s="56"/>
      <c r="I277" s="56"/>
      <c r="J277" s="56"/>
    </row>
    <row r="278" spans="3:10" ht="15">
      <c r="C278" s="71"/>
      <c r="D278" s="56"/>
      <c r="E278" s="56"/>
      <c r="F278" s="56"/>
      <c r="G278" s="56"/>
      <c r="H278" s="56"/>
      <c r="I278" s="56"/>
      <c r="J278" s="56"/>
    </row>
    <row r="279" spans="3:10" ht="15">
      <c r="C279" s="71"/>
      <c r="D279" s="56"/>
      <c r="E279" s="56"/>
      <c r="F279" s="56"/>
      <c r="G279" s="56"/>
      <c r="H279" s="56"/>
      <c r="I279" s="56"/>
      <c r="J279" s="56"/>
    </row>
    <row r="280" spans="3:10" ht="15">
      <c r="C280" s="71"/>
      <c r="D280" s="56"/>
      <c r="E280" s="56"/>
      <c r="F280" s="56"/>
      <c r="G280" s="56"/>
      <c r="H280" s="56"/>
      <c r="I280" s="56"/>
      <c r="J280" s="56"/>
    </row>
    <row r="281" spans="3:10" ht="15">
      <c r="C281" s="71"/>
      <c r="D281" s="56"/>
      <c r="E281" s="56"/>
      <c r="F281" s="56"/>
      <c r="G281" s="56"/>
      <c r="H281" s="56"/>
      <c r="I281" s="56"/>
      <c r="J281" s="56"/>
    </row>
    <row r="282" spans="3:10" ht="15">
      <c r="C282" s="71"/>
      <c r="D282" s="56"/>
      <c r="E282" s="56"/>
      <c r="F282" s="56"/>
      <c r="G282" s="56"/>
      <c r="H282" s="56"/>
      <c r="I282" s="56"/>
      <c r="J282" s="56"/>
    </row>
    <row r="283" spans="3:10" ht="15">
      <c r="C283" s="71"/>
      <c r="D283" s="56"/>
      <c r="E283" s="56"/>
      <c r="F283" s="56"/>
      <c r="G283" s="56"/>
      <c r="H283" s="56"/>
      <c r="I283" s="56"/>
      <c r="J283" s="56"/>
    </row>
    <row r="284" spans="3:10" ht="15">
      <c r="C284" s="71"/>
      <c r="D284" s="56"/>
      <c r="E284" s="56"/>
      <c r="F284" s="56"/>
      <c r="G284" s="56"/>
      <c r="H284" s="56"/>
      <c r="I284" s="56"/>
      <c r="J284" s="56"/>
    </row>
    <row r="285" spans="3:10" ht="15">
      <c r="C285" s="71"/>
      <c r="D285" s="56"/>
      <c r="E285" s="56"/>
      <c r="F285" s="56"/>
      <c r="G285" s="56"/>
      <c r="H285" s="56"/>
      <c r="I285" s="56"/>
      <c r="J285" s="56"/>
    </row>
    <row r="286" spans="3:10" ht="15">
      <c r="C286" s="71"/>
      <c r="D286" s="56"/>
      <c r="E286" s="56"/>
      <c r="F286" s="56"/>
      <c r="G286" s="56"/>
      <c r="H286" s="56"/>
      <c r="I286" s="56"/>
      <c r="J286" s="56"/>
    </row>
    <row r="287" spans="3:10" ht="15">
      <c r="C287" s="71"/>
      <c r="D287" s="56"/>
      <c r="E287" s="56"/>
      <c r="F287" s="56"/>
      <c r="G287" s="56"/>
      <c r="H287" s="56"/>
      <c r="I287" s="56"/>
      <c r="J287" s="56"/>
    </row>
    <row r="288" spans="3:10" ht="15">
      <c r="C288" s="71"/>
      <c r="D288" s="56"/>
      <c r="E288" s="56"/>
      <c r="F288" s="56"/>
      <c r="G288" s="56"/>
      <c r="H288" s="56"/>
      <c r="I288" s="56"/>
      <c r="J288" s="56"/>
    </row>
    <row r="289" spans="3:10" ht="15">
      <c r="C289" s="71"/>
      <c r="D289" s="56"/>
      <c r="E289" s="56"/>
      <c r="F289" s="56"/>
      <c r="G289" s="56"/>
      <c r="H289" s="56"/>
      <c r="I289" s="56"/>
      <c r="J289" s="56"/>
    </row>
    <row r="290" spans="3:10" ht="15">
      <c r="C290" s="71"/>
      <c r="D290" s="56"/>
      <c r="E290" s="56"/>
      <c r="F290" s="56"/>
      <c r="G290" s="56"/>
      <c r="H290" s="56"/>
      <c r="I290" s="56"/>
      <c r="J290" s="56"/>
    </row>
    <row r="291" spans="3:10" ht="15">
      <c r="C291" s="71"/>
      <c r="D291" s="56"/>
      <c r="E291" s="56"/>
      <c r="F291" s="56"/>
      <c r="G291" s="56"/>
      <c r="H291" s="56"/>
      <c r="I291" s="56"/>
      <c r="J291" s="56"/>
    </row>
    <row r="292" spans="3:10" ht="15">
      <c r="C292" s="71"/>
      <c r="D292" s="56"/>
      <c r="E292" s="56"/>
      <c r="F292" s="56"/>
      <c r="G292" s="56"/>
      <c r="H292" s="56"/>
      <c r="I292" s="56"/>
      <c r="J292" s="56"/>
    </row>
    <row r="293" spans="3:10" ht="15">
      <c r="C293" s="71"/>
      <c r="D293" s="56"/>
      <c r="E293" s="56"/>
      <c r="F293" s="56"/>
      <c r="G293" s="56"/>
      <c r="H293" s="56"/>
      <c r="I293" s="56"/>
      <c r="J293" s="56"/>
    </row>
    <row r="294" spans="3:10" ht="15">
      <c r="C294" s="71"/>
      <c r="D294" s="56"/>
      <c r="E294" s="56"/>
      <c r="F294" s="56"/>
      <c r="G294" s="56"/>
      <c r="H294" s="56"/>
      <c r="I294" s="56"/>
      <c r="J294" s="56"/>
    </row>
    <row r="295" spans="3:10" ht="15">
      <c r="C295" s="71"/>
      <c r="D295" s="56"/>
      <c r="E295" s="56"/>
      <c r="F295" s="56"/>
      <c r="G295" s="56"/>
      <c r="H295" s="56"/>
      <c r="I295" s="56"/>
      <c r="J295" s="56"/>
    </row>
    <row r="296" spans="3:10" ht="15">
      <c r="C296" s="71"/>
      <c r="D296" s="56"/>
      <c r="E296" s="56"/>
      <c r="F296" s="56"/>
      <c r="G296" s="56"/>
      <c r="H296" s="56"/>
      <c r="I296" s="56"/>
      <c r="J296" s="56"/>
    </row>
    <row r="297" spans="3:10" ht="15">
      <c r="C297" s="71"/>
      <c r="D297" s="56"/>
      <c r="E297" s="56"/>
      <c r="F297" s="56"/>
      <c r="G297" s="56"/>
      <c r="H297" s="56"/>
      <c r="I297" s="56"/>
      <c r="J297" s="56"/>
    </row>
    <row r="298" spans="3:10" ht="15">
      <c r="C298" s="71"/>
      <c r="D298" s="56"/>
      <c r="E298" s="56"/>
      <c r="F298" s="56"/>
      <c r="G298" s="56"/>
      <c r="H298" s="56"/>
      <c r="I298" s="56"/>
      <c r="J298" s="56"/>
    </row>
    <row r="299" spans="3:10" ht="15">
      <c r="C299" s="71"/>
      <c r="D299" s="56"/>
      <c r="E299" s="56"/>
      <c r="F299" s="56"/>
      <c r="G299" s="56"/>
      <c r="H299" s="56"/>
      <c r="I299" s="56"/>
      <c r="J299" s="56"/>
    </row>
    <row r="300" spans="3:10" ht="15">
      <c r="C300" s="71"/>
      <c r="D300" s="56"/>
      <c r="E300" s="56"/>
      <c r="F300" s="56"/>
      <c r="G300" s="56"/>
      <c r="H300" s="56"/>
      <c r="I300" s="56"/>
      <c r="J300" s="56"/>
    </row>
    <row r="301" spans="3:10" ht="15">
      <c r="C301" s="71"/>
      <c r="D301" s="56"/>
      <c r="E301" s="56"/>
      <c r="F301" s="56"/>
      <c r="G301" s="56"/>
      <c r="H301" s="56"/>
      <c r="I301" s="56"/>
      <c r="J301" s="56"/>
    </row>
    <row r="302" spans="3:10" ht="15">
      <c r="C302" s="71"/>
      <c r="D302" s="56"/>
      <c r="E302" s="56"/>
      <c r="F302" s="56"/>
      <c r="G302" s="56"/>
      <c r="H302" s="56"/>
      <c r="I302" s="56"/>
      <c r="J302" s="56"/>
    </row>
    <row r="303" spans="3:10" ht="15">
      <c r="C303" s="71"/>
      <c r="D303" s="56"/>
      <c r="E303" s="56"/>
      <c r="F303" s="56"/>
      <c r="G303" s="56"/>
      <c r="H303" s="56"/>
      <c r="I303" s="56"/>
      <c r="J303" s="56"/>
    </row>
    <row r="304" spans="3:10" ht="15">
      <c r="C304" s="71"/>
      <c r="D304" s="56"/>
      <c r="E304" s="56"/>
      <c r="F304" s="56"/>
      <c r="G304" s="56"/>
      <c r="H304" s="56"/>
      <c r="I304" s="56"/>
      <c r="J304" s="56"/>
    </row>
    <row r="305" spans="3:10" ht="15">
      <c r="C305" s="71"/>
      <c r="D305" s="56"/>
      <c r="E305" s="56"/>
      <c r="F305" s="56"/>
      <c r="G305" s="56"/>
      <c r="H305" s="56"/>
      <c r="I305" s="56"/>
      <c r="J305" s="56"/>
    </row>
    <row r="306" spans="3:10" ht="15">
      <c r="C306" s="71"/>
      <c r="D306" s="56"/>
      <c r="E306" s="56"/>
      <c r="F306" s="56"/>
      <c r="G306" s="56"/>
      <c r="H306" s="56"/>
      <c r="I306" s="56"/>
      <c r="J306" s="56"/>
    </row>
    <row r="307" spans="3:10" ht="15">
      <c r="C307" s="71"/>
      <c r="D307" s="56"/>
      <c r="E307" s="56"/>
      <c r="F307" s="56"/>
      <c r="G307" s="56"/>
      <c r="H307" s="56"/>
      <c r="I307" s="56"/>
      <c r="J307" s="56"/>
    </row>
    <row r="308" spans="3:10" ht="15">
      <c r="C308" s="71"/>
      <c r="D308" s="56"/>
      <c r="E308" s="56"/>
      <c r="F308" s="56"/>
      <c r="G308" s="56"/>
      <c r="H308" s="56"/>
      <c r="I308" s="56"/>
      <c r="J308" s="56"/>
    </row>
    <row r="309" spans="3:10" ht="15">
      <c r="C309" s="71"/>
      <c r="D309" s="56"/>
      <c r="E309" s="56"/>
      <c r="F309" s="56"/>
      <c r="G309" s="56"/>
      <c r="H309" s="56"/>
      <c r="I309" s="56"/>
      <c r="J309" s="56"/>
    </row>
    <row r="310" spans="3:10" ht="15">
      <c r="C310" s="71"/>
      <c r="D310" s="56"/>
      <c r="E310" s="56"/>
      <c r="F310" s="56"/>
      <c r="G310" s="56"/>
      <c r="H310" s="56"/>
      <c r="I310" s="56"/>
      <c r="J310" s="56"/>
    </row>
    <row r="311" spans="3:10" ht="15">
      <c r="C311" s="71"/>
      <c r="D311" s="56"/>
      <c r="E311" s="56"/>
      <c r="F311" s="56"/>
      <c r="G311" s="56"/>
      <c r="H311" s="56"/>
      <c r="I311" s="56"/>
      <c r="J311" s="56"/>
    </row>
    <row r="312" spans="3:10" ht="15">
      <c r="C312" s="71"/>
      <c r="D312" s="56"/>
      <c r="E312" s="56"/>
      <c r="F312" s="56"/>
      <c r="G312" s="56"/>
      <c r="H312" s="56"/>
      <c r="I312" s="56"/>
      <c r="J312" s="56"/>
    </row>
    <row r="313" spans="3:10" ht="15">
      <c r="C313" s="71"/>
      <c r="D313" s="56"/>
      <c r="E313" s="56"/>
      <c r="F313" s="56"/>
      <c r="G313" s="56"/>
      <c r="H313" s="56"/>
      <c r="I313" s="56"/>
      <c r="J313" s="56"/>
    </row>
    <row r="314" spans="3:10" ht="15">
      <c r="C314" s="71"/>
      <c r="D314" s="56"/>
      <c r="E314" s="56"/>
      <c r="F314" s="56"/>
      <c r="G314" s="56"/>
      <c r="H314" s="56"/>
      <c r="I314" s="56"/>
      <c r="J314" s="56"/>
    </row>
    <row r="315" spans="3:10" ht="15">
      <c r="C315" s="71"/>
      <c r="D315" s="56"/>
      <c r="E315" s="56"/>
      <c r="F315" s="56"/>
      <c r="G315" s="56"/>
      <c r="H315" s="56"/>
      <c r="I315" s="56"/>
      <c r="J315" s="56"/>
    </row>
    <row r="316" spans="3:10" ht="15">
      <c r="C316" s="71"/>
      <c r="D316" s="56"/>
      <c r="E316" s="56"/>
      <c r="F316" s="56"/>
      <c r="G316" s="56"/>
      <c r="H316" s="56"/>
      <c r="I316" s="56"/>
      <c r="J316" s="56"/>
    </row>
    <row r="317" spans="3:10" ht="15">
      <c r="C317" s="71"/>
      <c r="D317" s="56"/>
      <c r="E317" s="56"/>
      <c r="F317" s="56"/>
      <c r="G317" s="56"/>
      <c r="H317" s="56"/>
      <c r="I317" s="56"/>
      <c r="J317" s="56"/>
    </row>
    <row r="318" spans="3:10" ht="15">
      <c r="C318" s="71"/>
      <c r="D318" s="56"/>
      <c r="E318" s="56"/>
      <c r="F318" s="56"/>
      <c r="G318" s="56"/>
      <c r="H318" s="56"/>
      <c r="I318" s="56"/>
      <c r="J318" s="56"/>
    </row>
    <row r="319" spans="3:10" ht="15">
      <c r="C319" s="71"/>
      <c r="D319" s="56"/>
      <c r="E319" s="56"/>
      <c r="F319" s="56"/>
      <c r="G319" s="56"/>
      <c r="H319" s="56"/>
      <c r="I319" s="56"/>
      <c r="J319" s="56"/>
    </row>
    <row r="320" spans="3:10" ht="15">
      <c r="C320" s="71"/>
      <c r="D320" s="56"/>
      <c r="E320" s="56"/>
      <c r="F320" s="56"/>
      <c r="G320" s="56"/>
      <c r="H320" s="56"/>
      <c r="I320" s="56"/>
      <c r="J320" s="56"/>
    </row>
    <row r="321" spans="3:10" ht="15">
      <c r="C321" s="71"/>
      <c r="D321" s="56"/>
      <c r="E321" s="56"/>
      <c r="F321" s="56"/>
      <c r="G321" s="56"/>
      <c r="H321" s="56"/>
      <c r="I321" s="56"/>
      <c r="J321" s="56"/>
    </row>
    <row r="322" spans="3:10" ht="15">
      <c r="C322" s="71"/>
      <c r="D322" s="56"/>
      <c r="E322" s="56"/>
      <c r="F322" s="56"/>
      <c r="G322" s="56"/>
      <c r="H322" s="56"/>
      <c r="I322" s="56"/>
      <c r="J322" s="56"/>
    </row>
    <row r="323" spans="3:10" ht="15">
      <c r="C323" s="71"/>
      <c r="D323" s="56"/>
      <c r="E323" s="56"/>
      <c r="F323" s="56"/>
      <c r="G323" s="56"/>
      <c r="H323" s="56"/>
      <c r="I323" s="56"/>
      <c r="J323" s="56"/>
    </row>
    <row r="324" spans="3:10" ht="15">
      <c r="C324" s="71"/>
      <c r="D324" s="56"/>
      <c r="E324" s="56"/>
      <c r="F324" s="56"/>
      <c r="G324" s="56"/>
      <c r="H324" s="56"/>
      <c r="I324" s="56"/>
      <c r="J324" s="56"/>
    </row>
    <row r="325" spans="3:10" ht="15">
      <c r="C325" s="71"/>
      <c r="D325" s="56"/>
      <c r="E325" s="56"/>
      <c r="F325" s="56"/>
      <c r="G325" s="56"/>
      <c r="H325" s="56"/>
      <c r="I325" s="56"/>
      <c r="J325" s="56"/>
    </row>
    <row r="326" spans="3:10" ht="15">
      <c r="C326" s="71"/>
      <c r="D326" s="56"/>
      <c r="E326" s="56"/>
      <c r="F326" s="56"/>
      <c r="G326" s="56"/>
      <c r="H326" s="56"/>
      <c r="I326" s="56"/>
      <c r="J326" s="56"/>
    </row>
    <row r="327" spans="3:10" ht="15">
      <c r="C327" s="71"/>
      <c r="D327" s="56"/>
      <c r="E327" s="56"/>
      <c r="F327" s="56"/>
      <c r="G327" s="56"/>
      <c r="H327" s="56"/>
      <c r="I327" s="56"/>
      <c r="J327" s="56"/>
    </row>
    <row r="328" spans="3:10" ht="15">
      <c r="C328" s="71"/>
      <c r="D328" s="56"/>
      <c r="E328" s="56"/>
      <c r="F328" s="56"/>
      <c r="G328" s="56"/>
      <c r="H328" s="56"/>
      <c r="I328" s="56"/>
      <c r="J328" s="56"/>
    </row>
    <row r="329" spans="3:10" ht="15">
      <c r="C329" s="71"/>
      <c r="D329" s="56"/>
      <c r="E329" s="56"/>
      <c r="F329" s="56"/>
      <c r="G329" s="56"/>
      <c r="H329" s="56"/>
      <c r="I329" s="56"/>
      <c r="J329" s="56"/>
    </row>
    <row r="330" spans="3:10" ht="15">
      <c r="C330" s="71"/>
      <c r="D330" s="56"/>
      <c r="E330" s="56"/>
      <c r="F330" s="56"/>
      <c r="G330" s="56"/>
      <c r="H330" s="56"/>
      <c r="I330" s="56"/>
      <c r="J330" s="56"/>
    </row>
    <row r="331" spans="3:10" ht="15">
      <c r="C331" s="71"/>
      <c r="D331" s="56"/>
      <c r="E331" s="56"/>
      <c r="F331" s="56"/>
      <c r="G331" s="56"/>
      <c r="H331" s="56"/>
      <c r="I331" s="56"/>
      <c r="J331" s="56"/>
    </row>
    <row r="332" spans="3:10" ht="15">
      <c r="C332" s="71"/>
      <c r="D332" s="56"/>
      <c r="E332" s="56"/>
      <c r="F332" s="56"/>
      <c r="G332" s="56"/>
      <c r="H332" s="56"/>
      <c r="I332" s="56"/>
      <c r="J332" s="56"/>
    </row>
    <row r="333" spans="3:10" ht="15">
      <c r="C333" s="71"/>
      <c r="D333" s="56"/>
      <c r="E333" s="56"/>
      <c r="F333" s="56"/>
      <c r="G333" s="56"/>
      <c r="H333" s="56"/>
      <c r="I333" s="56"/>
      <c r="J333" s="56"/>
    </row>
    <row r="334" spans="3:10" ht="15">
      <c r="C334" s="71"/>
      <c r="D334" s="56"/>
      <c r="E334" s="56"/>
      <c r="F334" s="56"/>
      <c r="G334" s="56"/>
      <c r="H334" s="56"/>
      <c r="I334" s="56"/>
      <c r="J334" s="56"/>
    </row>
    <row r="335" spans="3:10" ht="15">
      <c r="C335" s="71"/>
      <c r="D335" s="56"/>
      <c r="E335" s="56"/>
      <c r="F335" s="56"/>
      <c r="G335" s="56"/>
      <c r="H335" s="56"/>
      <c r="I335" s="56"/>
      <c r="J335" s="56"/>
    </row>
    <row r="336" spans="3:10" ht="15">
      <c r="C336" s="71"/>
      <c r="D336" s="56"/>
      <c r="E336" s="56"/>
      <c r="F336" s="56"/>
      <c r="G336" s="56"/>
      <c r="H336" s="56"/>
      <c r="I336" s="56"/>
      <c r="J336" s="56"/>
    </row>
    <row r="337" spans="3:10" ht="15">
      <c r="C337" s="71"/>
      <c r="D337" s="56"/>
      <c r="E337" s="56"/>
      <c r="F337" s="56"/>
      <c r="G337" s="56"/>
      <c r="H337" s="56"/>
      <c r="I337" s="56"/>
      <c r="J337" s="56"/>
    </row>
    <row r="338" spans="3:10" ht="15">
      <c r="C338" s="71"/>
      <c r="D338" s="56"/>
      <c r="E338" s="56"/>
      <c r="F338" s="56"/>
      <c r="G338" s="56"/>
      <c r="H338" s="56"/>
      <c r="I338" s="56"/>
      <c r="J338" s="56"/>
    </row>
    <row r="339" spans="3:10" ht="15">
      <c r="C339" s="71"/>
      <c r="D339" s="56"/>
      <c r="E339" s="56"/>
      <c r="F339" s="56"/>
      <c r="G339" s="56"/>
      <c r="H339" s="56"/>
      <c r="I339" s="56"/>
      <c r="J339" s="56"/>
    </row>
    <row r="340" spans="3:10" ht="15">
      <c r="C340" s="71"/>
      <c r="D340" s="56"/>
      <c r="E340" s="56"/>
      <c r="F340" s="56"/>
      <c r="G340" s="56"/>
      <c r="H340" s="56"/>
      <c r="I340" s="56"/>
      <c r="J340" s="56"/>
    </row>
    <row r="341" spans="3:10" ht="15">
      <c r="C341" s="71"/>
      <c r="D341" s="56"/>
      <c r="E341" s="56"/>
      <c r="F341" s="56"/>
      <c r="G341" s="56"/>
      <c r="H341" s="56"/>
      <c r="I341" s="56"/>
      <c r="J341" s="56"/>
    </row>
    <row r="342" spans="3:10" ht="15">
      <c r="C342" s="71"/>
      <c r="D342" s="56"/>
      <c r="E342" s="56"/>
      <c r="F342" s="56"/>
      <c r="G342" s="56"/>
      <c r="H342" s="56"/>
      <c r="I342" s="56"/>
      <c r="J342" s="56"/>
    </row>
    <row r="343" spans="3:10" ht="15">
      <c r="C343" s="71"/>
      <c r="D343" s="56"/>
      <c r="E343" s="56"/>
      <c r="F343" s="56"/>
      <c r="G343" s="56"/>
      <c r="H343" s="56"/>
      <c r="I343" s="56"/>
      <c r="J343" s="56"/>
    </row>
    <row r="344" spans="3:10" ht="15">
      <c r="C344" s="71"/>
      <c r="D344" s="56"/>
      <c r="E344" s="56"/>
      <c r="F344" s="56"/>
      <c r="G344" s="56"/>
      <c r="H344" s="56"/>
      <c r="I344" s="56"/>
      <c r="J344" s="56"/>
    </row>
    <row r="345" spans="3:10" ht="15">
      <c r="C345" s="71"/>
      <c r="D345" s="56"/>
      <c r="E345" s="56"/>
      <c r="F345" s="56"/>
      <c r="G345" s="56"/>
      <c r="H345" s="56"/>
      <c r="I345" s="56"/>
      <c r="J345" s="56"/>
    </row>
    <row r="346" spans="3:10" ht="15">
      <c r="C346" s="71"/>
      <c r="D346" s="56"/>
      <c r="E346" s="56"/>
      <c r="F346" s="56"/>
      <c r="G346" s="56"/>
      <c r="H346" s="56"/>
      <c r="I346" s="56"/>
      <c r="J346" s="56"/>
    </row>
    <row r="347" spans="3:10" ht="15">
      <c r="C347" s="71"/>
      <c r="D347" s="56"/>
      <c r="E347" s="56"/>
      <c r="F347" s="56"/>
      <c r="G347" s="56"/>
      <c r="H347" s="56"/>
      <c r="I347" s="56"/>
      <c r="J347" s="56"/>
    </row>
    <row r="348" spans="3:10" ht="15">
      <c r="C348" s="71"/>
      <c r="D348" s="56"/>
      <c r="E348" s="56"/>
      <c r="F348" s="56"/>
      <c r="G348" s="56"/>
      <c r="H348" s="56"/>
      <c r="I348" s="56"/>
      <c r="J348" s="56"/>
    </row>
    <row r="349" spans="3:10" ht="15">
      <c r="C349" s="71"/>
      <c r="D349" s="56"/>
      <c r="E349" s="56"/>
      <c r="F349" s="56"/>
      <c r="G349" s="56"/>
      <c r="H349" s="56"/>
      <c r="I349" s="56"/>
      <c r="J349" s="56"/>
    </row>
    <row r="350" spans="3:10" ht="15">
      <c r="C350" s="71"/>
      <c r="D350" s="56"/>
      <c r="E350" s="56"/>
      <c r="F350" s="56"/>
      <c r="G350" s="56"/>
      <c r="H350" s="56"/>
      <c r="I350" s="56"/>
      <c r="J350" s="56"/>
    </row>
    <row r="351" spans="3:10" ht="15">
      <c r="C351" s="71"/>
      <c r="D351" s="56"/>
      <c r="E351" s="56"/>
      <c r="F351" s="56"/>
      <c r="G351" s="56"/>
      <c r="H351" s="56"/>
      <c r="I351" s="56"/>
      <c r="J351" s="56"/>
    </row>
    <row r="352" spans="3:10" ht="15">
      <c r="C352" s="71"/>
      <c r="D352" s="56"/>
      <c r="E352" s="56"/>
      <c r="F352" s="56"/>
      <c r="G352" s="56"/>
      <c r="H352" s="56"/>
      <c r="I352" s="56"/>
      <c r="J352" s="56"/>
    </row>
    <row r="353" spans="3:10" ht="15">
      <c r="C353" s="71"/>
      <c r="D353" s="56"/>
      <c r="E353" s="56"/>
      <c r="F353" s="56"/>
      <c r="G353" s="56"/>
      <c r="H353" s="56"/>
      <c r="I353" s="56"/>
      <c r="J353" s="56"/>
    </row>
    <row r="354" spans="3:10" ht="15">
      <c r="C354" s="71"/>
      <c r="D354" s="56"/>
      <c r="E354" s="56"/>
      <c r="F354" s="56"/>
      <c r="G354" s="56"/>
      <c r="H354" s="56"/>
      <c r="I354" s="56"/>
      <c r="J354" s="56"/>
    </row>
    <row r="355" spans="3:10" ht="15">
      <c r="C355" s="71"/>
      <c r="D355" s="56"/>
      <c r="E355" s="56"/>
      <c r="F355" s="56"/>
      <c r="G355" s="56"/>
      <c r="H355" s="56"/>
      <c r="I355" s="56"/>
      <c r="J355" s="56"/>
    </row>
    <row r="356" spans="3:10" ht="15">
      <c r="C356" s="71"/>
      <c r="D356" s="56"/>
      <c r="E356" s="56"/>
      <c r="F356" s="56"/>
      <c r="G356" s="56"/>
      <c r="H356" s="56"/>
      <c r="I356" s="56"/>
      <c r="J356" s="56"/>
    </row>
    <row r="357" spans="3:10" ht="15">
      <c r="C357" s="71"/>
      <c r="D357" s="56"/>
      <c r="E357" s="56"/>
      <c r="F357" s="56"/>
      <c r="G357" s="56"/>
      <c r="H357" s="56"/>
      <c r="I357" s="56"/>
      <c r="J357" s="56"/>
    </row>
    <row r="358" spans="3:10" ht="15">
      <c r="C358" s="71"/>
      <c r="D358" s="56"/>
      <c r="E358" s="56"/>
      <c r="F358" s="56"/>
      <c r="G358" s="56"/>
      <c r="H358" s="56"/>
      <c r="I358" s="56"/>
      <c r="J358" s="56"/>
    </row>
    <row r="359" spans="3:10" ht="15">
      <c r="C359" s="71"/>
      <c r="D359" s="56"/>
      <c r="E359" s="56"/>
      <c r="F359" s="56"/>
      <c r="G359" s="56"/>
      <c r="H359" s="56"/>
      <c r="I359" s="56"/>
      <c r="J359" s="56"/>
    </row>
    <row r="360" spans="3:10" ht="15">
      <c r="C360" s="71"/>
      <c r="D360" s="56"/>
      <c r="E360" s="56"/>
      <c r="F360" s="56"/>
      <c r="G360" s="56"/>
      <c r="H360" s="56"/>
      <c r="I360" s="56"/>
      <c r="J360" s="56"/>
    </row>
    <row r="361" spans="3:10" ht="15">
      <c r="C361" s="71"/>
      <c r="D361" s="56"/>
      <c r="E361" s="56"/>
      <c r="F361" s="56"/>
      <c r="G361" s="56"/>
      <c r="H361" s="56"/>
      <c r="I361" s="56"/>
      <c r="J361" s="56"/>
    </row>
    <row r="362" spans="3:10" ht="15">
      <c r="C362" s="71"/>
      <c r="D362" s="56"/>
      <c r="E362" s="56"/>
      <c r="F362" s="56"/>
      <c r="G362" s="56"/>
      <c r="H362" s="56"/>
      <c r="I362" s="56"/>
      <c r="J362" s="56"/>
    </row>
    <row r="363" spans="3:10" ht="15">
      <c r="C363" s="71"/>
      <c r="D363" s="56"/>
      <c r="E363" s="56"/>
      <c r="F363" s="56"/>
      <c r="G363" s="56"/>
      <c r="H363" s="56"/>
      <c r="I363" s="56"/>
      <c r="J363" s="56"/>
    </row>
    <row r="364" spans="3:10" ht="15">
      <c r="C364" s="56"/>
      <c r="D364" s="56"/>
      <c r="E364" s="56"/>
      <c r="F364" s="56"/>
      <c r="G364" s="56"/>
      <c r="H364" s="56"/>
      <c r="I364" s="56"/>
      <c r="J364" s="56"/>
    </row>
    <row r="365" spans="3:10" ht="15">
      <c r="C365" s="56"/>
      <c r="D365" s="56"/>
      <c r="E365" s="56"/>
      <c r="F365" s="56"/>
      <c r="G365" s="56"/>
      <c r="H365" s="56"/>
      <c r="I365" s="56"/>
      <c r="J365" s="56"/>
    </row>
    <row r="366" spans="3:10" ht="15">
      <c r="C366" s="56"/>
      <c r="D366" s="56"/>
      <c r="E366" s="56"/>
      <c r="F366" s="56"/>
      <c r="G366" s="56"/>
      <c r="H366" s="56"/>
      <c r="I366" s="56"/>
      <c r="J366" s="56"/>
    </row>
    <row r="367" spans="3:10" ht="15">
      <c r="C367" s="56"/>
      <c r="D367" s="56"/>
      <c r="E367" s="56"/>
      <c r="F367" s="56"/>
      <c r="G367" s="56"/>
      <c r="H367" s="56"/>
      <c r="I367" s="56"/>
      <c r="J367" s="56"/>
    </row>
    <row r="368" spans="3:10" ht="15">
      <c r="C368" s="56"/>
      <c r="D368" s="56"/>
      <c r="E368" s="56"/>
      <c r="F368" s="56"/>
      <c r="G368" s="56"/>
      <c r="H368" s="56"/>
      <c r="I368" s="56"/>
      <c r="J368" s="56"/>
    </row>
    <row r="369" spans="3:10" ht="15">
      <c r="C369" s="56"/>
      <c r="D369" s="56"/>
      <c r="E369" s="56"/>
      <c r="F369" s="56"/>
      <c r="G369" s="56"/>
      <c r="H369" s="56"/>
      <c r="I369" s="56"/>
      <c r="J369" s="56"/>
    </row>
    <row r="370" spans="3:10" ht="15">
      <c r="C370" s="56"/>
      <c r="D370" s="56"/>
      <c r="E370" s="56"/>
      <c r="F370" s="56"/>
      <c r="G370" s="56"/>
      <c r="H370" s="56"/>
      <c r="I370" s="56"/>
      <c r="J370" s="56"/>
    </row>
    <row r="371" spans="3:10" ht="15">
      <c r="C371" s="56"/>
      <c r="D371" s="56"/>
      <c r="E371" s="56"/>
      <c r="F371" s="56"/>
      <c r="G371" s="56"/>
      <c r="H371" s="56"/>
      <c r="I371" s="56"/>
      <c r="J371" s="56"/>
    </row>
    <row r="372" spans="3:10" ht="15">
      <c r="C372" s="56"/>
      <c r="D372" s="56"/>
      <c r="E372" s="56"/>
      <c r="F372" s="56"/>
      <c r="G372" s="56"/>
      <c r="H372" s="56"/>
      <c r="I372" s="56"/>
      <c r="J372" s="56"/>
    </row>
    <row r="373" spans="3:10" ht="15">
      <c r="C373" s="56"/>
      <c r="D373" s="56"/>
      <c r="E373" s="56"/>
      <c r="F373" s="56"/>
      <c r="G373" s="56"/>
      <c r="H373" s="56"/>
      <c r="I373" s="56"/>
      <c r="J373" s="56"/>
    </row>
    <row r="374" spans="3:10" ht="15">
      <c r="C374" s="56"/>
      <c r="D374" s="56"/>
      <c r="E374" s="56"/>
      <c r="F374" s="56"/>
      <c r="G374" s="56"/>
      <c r="H374" s="56"/>
      <c r="I374" s="56"/>
      <c r="J374" s="56"/>
    </row>
    <row r="375" spans="3:10" ht="15">
      <c r="C375" s="56"/>
      <c r="D375" s="56"/>
      <c r="E375" s="56"/>
      <c r="F375" s="56"/>
      <c r="G375" s="56"/>
      <c r="H375" s="56"/>
      <c r="I375" s="56"/>
      <c r="J375" s="56"/>
    </row>
    <row r="376" spans="3:10" ht="15">
      <c r="C376" s="56"/>
      <c r="D376" s="56"/>
      <c r="E376" s="56"/>
      <c r="F376" s="56"/>
      <c r="G376" s="56"/>
      <c r="H376" s="56"/>
      <c r="I376" s="56"/>
      <c r="J376" s="56"/>
    </row>
    <row r="377" spans="3:10" ht="15">
      <c r="C377" s="56"/>
      <c r="D377" s="56"/>
      <c r="E377" s="56"/>
      <c r="F377" s="56"/>
      <c r="G377" s="56"/>
      <c r="H377" s="56"/>
      <c r="I377" s="56"/>
      <c r="J377" s="56"/>
    </row>
    <row r="378" spans="3:10" ht="15">
      <c r="C378" s="56"/>
      <c r="D378" s="56"/>
      <c r="E378" s="56"/>
      <c r="F378" s="56"/>
      <c r="G378" s="56"/>
      <c r="H378" s="56"/>
      <c r="I378" s="56"/>
      <c r="J378" s="56"/>
    </row>
    <row r="379" spans="3:10" ht="15">
      <c r="C379" s="56"/>
      <c r="D379" s="56"/>
      <c r="E379" s="56"/>
      <c r="F379" s="56"/>
      <c r="G379" s="56"/>
      <c r="H379" s="56"/>
      <c r="I379" s="56"/>
      <c r="J379" s="56"/>
    </row>
    <row r="380" spans="3:10" ht="15">
      <c r="C380" s="56"/>
      <c r="D380" s="56"/>
      <c r="E380" s="56"/>
      <c r="F380" s="56"/>
      <c r="G380" s="56"/>
      <c r="H380" s="56"/>
      <c r="I380" s="56"/>
      <c r="J380" s="56"/>
    </row>
    <row r="381" spans="3:10" ht="15">
      <c r="C381" s="56"/>
      <c r="D381" s="56"/>
      <c r="E381" s="56"/>
      <c r="F381" s="56"/>
      <c r="G381" s="56"/>
      <c r="H381" s="56"/>
      <c r="I381" s="56"/>
      <c r="J381" s="56"/>
    </row>
    <row r="382" spans="3:10" ht="15">
      <c r="C382" s="56"/>
      <c r="D382" s="56"/>
      <c r="E382" s="56"/>
      <c r="F382" s="56"/>
      <c r="G382" s="56"/>
      <c r="H382" s="56"/>
      <c r="I382" s="56"/>
      <c r="J382" s="56"/>
    </row>
    <row r="383" spans="3:10" ht="15">
      <c r="C383" s="56"/>
      <c r="D383" s="56"/>
      <c r="E383" s="56"/>
      <c r="F383" s="56"/>
      <c r="G383" s="56"/>
      <c r="H383" s="56"/>
      <c r="I383" s="56"/>
      <c r="J383" s="56"/>
    </row>
    <row r="384" spans="3:10" ht="15">
      <c r="C384" s="56"/>
      <c r="D384" s="56"/>
      <c r="E384" s="56"/>
      <c r="F384" s="56"/>
      <c r="G384" s="56"/>
      <c r="H384" s="56"/>
      <c r="I384" s="56"/>
      <c r="J384" s="56"/>
    </row>
    <row r="385" spans="3:10" ht="15">
      <c r="C385" s="56"/>
      <c r="D385" s="56"/>
      <c r="E385" s="56"/>
      <c r="F385" s="56"/>
      <c r="G385" s="56"/>
      <c r="H385" s="56"/>
      <c r="I385" s="56"/>
      <c r="J385" s="56"/>
    </row>
    <row r="386" spans="3:10" ht="15">
      <c r="C386" s="56"/>
      <c r="D386" s="56"/>
      <c r="E386" s="56"/>
      <c r="F386" s="56"/>
      <c r="G386" s="56"/>
      <c r="H386" s="56"/>
      <c r="I386" s="56"/>
      <c r="J386" s="56"/>
    </row>
    <row r="387" spans="3:10" ht="15">
      <c r="C387" s="56"/>
      <c r="D387" s="56"/>
      <c r="E387" s="56"/>
      <c r="F387" s="56"/>
      <c r="G387" s="56"/>
      <c r="H387" s="56"/>
      <c r="I387" s="56"/>
      <c r="J387" s="56"/>
    </row>
    <row r="388" spans="3:10" ht="15">
      <c r="C388" s="56"/>
      <c r="D388" s="56"/>
      <c r="E388" s="56"/>
      <c r="F388" s="56"/>
      <c r="G388" s="56"/>
      <c r="H388" s="56"/>
      <c r="I388" s="56"/>
      <c r="J388" s="56"/>
    </row>
    <row r="389" spans="3:10" ht="15">
      <c r="C389" s="56"/>
      <c r="D389" s="56"/>
      <c r="E389" s="56"/>
      <c r="F389" s="56"/>
      <c r="G389" s="56"/>
      <c r="H389" s="56"/>
      <c r="I389" s="56"/>
      <c r="J389" s="56"/>
    </row>
    <row r="390" spans="3:10" ht="15">
      <c r="C390" s="56"/>
      <c r="D390" s="56"/>
      <c r="E390" s="56"/>
      <c r="F390" s="56"/>
      <c r="G390" s="56"/>
      <c r="H390" s="56"/>
      <c r="I390" s="56"/>
      <c r="J390" s="56"/>
    </row>
    <row r="391" spans="3:10" ht="15">
      <c r="C391" s="56"/>
      <c r="D391" s="56"/>
      <c r="E391" s="56"/>
      <c r="F391" s="56"/>
      <c r="G391" s="56"/>
      <c r="H391" s="56"/>
      <c r="I391" s="56"/>
      <c r="J391" s="56"/>
    </row>
    <row r="392" spans="3:10" ht="15">
      <c r="C392" s="56"/>
      <c r="D392" s="56"/>
      <c r="E392" s="56"/>
      <c r="F392" s="56"/>
      <c r="G392" s="56"/>
      <c r="H392" s="56"/>
      <c r="I392" s="56"/>
      <c r="J392" s="56"/>
    </row>
    <row r="393" spans="3:10" ht="15">
      <c r="C393" s="56"/>
      <c r="D393" s="56"/>
      <c r="E393" s="56"/>
      <c r="F393" s="56"/>
      <c r="G393" s="56"/>
      <c r="H393" s="56"/>
      <c r="I393" s="56"/>
      <c r="J393" s="56"/>
    </row>
    <row r="394" spans="3:10" ht="15">
      <c r="C394" s="56"/>
      <c r="D394" s="56"/>
      <c r="E394" s="56"/>
      <c r="F394" s="56"/>
      <c r="G394" s="56"/>
      <c r="H394" s="56"/>
      <c r="I394" s="56"/>
      <c r="J394" s="56"/>
    </row>
    <row r="395" spans="3:10" ht="15">
      <c r="C395" s="56"/>
      <c r="D395" s="56"/>
      <c r="E395" s="56"/>
      <c r="F395" s="56"/>
      <c r="G395" s="56"/>
      <c r="H395" s="56"/>
      <c r="I395" s="56"/>
      <c r="J395" s="56"/>
    </row>
    <row r="396" spans="3:10" ht="15">
      <c r="C396" s="56"/>
      <c r="D396" s="56"/>
      <c r="E396" s="56"/>
      <c r="F396" s="56"/>
      <c r="G396" s="56"/>
      <c r="H396" s="56"/>
      <c r="I396" s="56"/>
      <c r="J396" s="56"/>
    </row>
    <row r="397" spans="3:10" ht="15">
      <c r="C397" s="56"/>
      <c r="D397" s="56"/>
      <c r="E397" s="56"/>
      <c r="F397" s="56"/>
      <c r="G397" s="56"/>
      <c r="H397" s="56"/>
      <c r="I397" s="56"/>
      <c r="J397" s="56"/>
    </row>
    <row r="398" spans="3:10" ht="15">
      <c r="C398" s="56"/>
      <c r="D398" s="56"/>
      <c r="E398" s="56"/>
      <c r="F398" s="56"/>
      <c r="G398" s="56"/>
      <c r="H398" s="56"/>
      <c r="I398" s="56"/>
      <c r="J398" s="56"/>
    </row>
    <row r="399" spans="3:10" ht="15">
      <c r="C399" s="56"/>
      <c r="D399" s="56"/>
      <c r="E399" s="56"/>
      <c r="F399" s="56"/>
      <c r="G399" s="56"/>
      <c r="H399" s="56"/>
      <c r="I399" s="56"/>
      <c r="J399" s="56"/>
    </row>
    <row r="400" spans="3:10" ht="15">
      <c r="C400" s="56"/>
      <c r="D400" s="56"/>
      <c r="E400" s="56"/>
      <c r="F400" s="56"/>
      <c r="G400" s="56"/>
      <c r="H400" s="56"/>
      <c r="I400" s="56"/>
      <c r="J400" s="56"/>
    </row>
    <row r="401" spans="3:10" ht="15">
      <c r="C401" s="56"/>
      <c r="D401" s="56"/>
      <c r="E401" s="56"/>
      <c r="F401" s="56"/>
      <c r="G401" s="56"/>
      <c r="H401" s="56"/>
      <c r="I401" s="56"/>
      <c r="J401" s="56"/>
    </row>
    <row r="402" spans="3:10" ht="15">
      <c r="C402" s="56"/>
      <c r="D402" s="56"/>
      <c r="E402" s="56"/>
      <c r="F402" s="56"/>
      <c r="G402" s="56"/>
      <c r="H402" s="56"/>
      <c r="I402" s="56"/>
      <c r="J402" s="56"/>
    </row>
    <row r="403" spans="3:10" ht="15">
      <c r="C403" s="56"/>
      <c r="D403" s="56"/>
      <c r="E403" s="56"/>
      <c r="F403" s="56"/>
      <c r="G403" s="56"/>
      <c r="H403" s="56"/>
      <c r="I403" s="56"/>
      <c r="J403" s="56"/>
    </row>
    <row r="404" spans="3:10" ht="15">
      <c r="C404" s="56"/>
      <c r="D404" s="56"/>
      <c r="E404" s="56"/>
      <c r="F404" s="56"/>
      <c r="G404" s="56"/>
      <c r="H404" s="56"/>
      <c r="I404" s="56"/>
      <c r="J404" s="56"/>
    </row>
    <row r="405" spans="3:10" ht="15">
      <c r="C405" s="56"/>
      <c r="D405" s="56"/>
      <c r="E405" s="56"/>
      <c r="F405" s="56"/>
      <c r="G405" s="56"/>
      <c r="H405" s="56"/>
      <c r="I405" s="56"/>
      <c r="J405" s="56"/>
    </row>
    <row r="406" spans="3:10" ht="15">
      <c r="C406" s="56"/>
      <c r="D406" s="56"/>
      <c r="E406" s="56"/>
      <c r="F406" s="56"/>
      <c r="G406" s="56"/>
      <c r="H406" s="56"/>
      <c r="I406" s="56"/>
      <c r="J406" s="56"/>
    </row>
    <row r="407" spans="3:10" ht="15">
      <c r="C407" s="56"/>
      <c r="D407" s="56"/>
      <c r="E407" s="56"/>
      <c r="F407" s="56"/>
      <c r="G407" s="56"/>
      <c r="H407" s="56"/>
      <c r="I407" s="56"/>
      <c r="J407" s="56"/>
    </row>
    <row r="408" spans="3:10" ht="15">
      <c r="C408" s="56"/>
      <c r="D408" s="56"/>
      <c r="E408" s="56"/>
      <c r="F408" s="56"/>
      <c r="G408" s="56"/>
      <c r="H408" s="56"/>
      <c r="I408" s="56"/>
      <c r="J408" s="56"/>
    </row>
    <row r="409" spans="3:10" ht="15">
      <c r="C409" s="56"/>
      <c r="D409" s="56"/>
      <c r="E409" s="56"/>
      <c r="F409" s="56"/>
      <c r="G409" s="56"/>
      <c r="H409" s="56"/>
      <c r="I409" s="56"/>
      <c r="J409" s="56"/>
    </row>
    <row r="410" spans="3:10" ht="15">
      <c r="C410" s="56"/>
      <c r="D410" s="56"/>
      <c r="E410" s="56"/>
      <c r="F410" s="56"/>
      <c r="G410" s="56"/>
      <c r="H410" s="56"/>
      <c r="I410" s="56"/>
      <c r="J410" s="56"/>
    </row>
    <row r="411" spans="3:10" ht="15">
      <c r="C411" s="56"/>
      <c r="D411" s="56"/>
      <c r="E411" s="56"/>
      <c r="F411" s="56"/>
      <c r="G411" s="56"/>
      <c r="H411" s="56"/>
      <c r="I411" s="56"/>
      <c r="J411" s="56"/>
    </row>
    <row r="412" spans="3:10" ht="15">
      <c r="C412" s="56"/>
      <c r="D412" s="56"/>
      <c r="E412" s="56"/>
      <c r="F412" s="56"/>
      <c r="G412" s="56"/>
      <c r="H412" s="56"/>
      <c r="I412" s="56"/>
      <c r="J412" s="56"/>
    </row>
    <row r="413" spans="3:10" ht="15">
      <c r="C413" s="56"/>
      <c r="D413" s="56"/>
      <c r="E413" s="56"/>
      <c r="F413" s="56"/>
      <c r="G413" s="56"/>
      <c r="H413" s="56"/>
      <c r="I413" s="56"/>
      <c r="J413" s="56"/>
    </row>
    <row r="414" spans="3:10" ht="15">
      <c r="C414" s="56"/>
      <c r="D414" s="56"/>
      <c r="E414" s="56"/>
      <c r="F414" s="56"/>
      <c r="G414" s="56"/>
      <c r="H414" s="56"/>
      <c r="I414" s="56"/>
      <c r="J414" s="56"/>
    </row>
    <row r="415" spans="3:10" ht="15">
      <c r="C415" s="56"/>
      <c r="D415" s="56"/>
      <c r="E415" s="56"/>
      <c r="F415" s="56"/>
      <c r="G415" s="56"/>
      <c r="H415" s="56"/>
      <c r="I415" s="56"/>
      <c r="J415" s="56"/>
    </row>
    <row r="416" spans="3:10" ht="15">
      <c r="C416" s="56"/>
      <c r="D416" s="56"/>
      <c r="E416" s="56"/>
      <c r="F416" s="56"/>
      <c r="G416" s="56"/>
      <c r="H416" s="56"/>
      <c r="I416" s="56"/>
      <c r="J416" s="56"/>
    </row>
    <row r="417" spans="3:10" ht="15">
      <c r="C417" s="56"/>
      <c r="D417" s="56"/>
      <c r="E417" s="56"/>
      <c r="F417" s="56"/>
      <c r="G417" s="56"/>
      <c r="H417" s="56"/>
      <c r="I417" s="56"/>
      <c r="J417" s="56"/>
    </row>
    <row r="418" spans="3:10" ht="15">
      <c r="C418" s="56"/>
      <c r="D418" s="56"/>
      <c r="E418" s="56"/>
      <c r="F418" s="56"/>
      <c r="G418" s="56"/>
      <c r="H418" s="56"/>
      <c r="I418" s="56"/>
      <c r="J418" s="56"/>
    </row>
    <row r="419" spans="3:10" ht="15">
      <c r="C419" s="56"/>
      <c r="D419" s="56"/>
      <c r="E419" s="56"/>
      <c r="F419" s="56"/>
      <c r="G419" s="56"/>
      <c r="H419" s="56"/>
      <c r="I419" s="56"/>
      <c r="J419" s="56"/>
    </row>
    <row r="420" spans="3:10" ht="15">
      <c r="C420" s="56"/>
      <c r="D420" s="56"/>
      <c r="E420" s="56"/>
      <c r="F420" s="56"/>
      <c r="G420" s="56"/>
      <c r="H420" s="56"/>
      <c r="I420" s="56"/>
      <c r="J420" s="56"/>
    </row>
    <row r="421" spans="3:10" ht="15">
      <c r="C421" s="56"/>
      <c r="D421" s="56"/>
      <c r="E421" s="56"/>
      <c r="F421" s="56"/>
      <c r="G421" s="56"/>
      <c r="H421" s="56"/>
      <c r="I421" s="56"/>
      <c r="J421" s="56"/>
    </row>
    <row r="422" spans="3:10" ht="15">
      <c r="C422" s="56"/>
      <c r="D422" s="56"/>
      <c r="E422" s="56"/>
      <c r="F422" s="56"/>
      <c r="G422" s="56"/>
      <c r="H422" s="56"/>
      <c r="I422" s="56"/>
      <c r="J422" s="56"/>
    </row>
    <row r="423" spans="3:10" ht="15">
      <c r="C423" s="56"/>
      <c r="D423" s="56"/>
      <c r="E423" s="56"/>
      <c r="F423" s="56"/>
      <c r="G423" s="56"/>
      <c r="H423" s="56"/>
      <c r="I423" s="56"/>
      <c r="J423" s="56"/>
    </row>
    <row r="424" spans="3:10" ht="15">
      <c r="C424" s="56"/>
      <c r="D424" s="56"/>
      <c r="E424" s="56"/>
      <c r="F424" s="56"/>
      <c r="G424" s="56"/>
      <c r="H424" s="56"/>
      <c r="I424" s="56"/>
      <c r="J424" s="56"/>
    </row>
    <row r="425" spans="3:10" ht="15">
      <c r="C425" s="56"/>
      <c r="D425" s="56"/>
      <c r="E425" s="56"/>
      <c r="F425" s="56"/>
      <c r="G425" s="56"/>
      <c r="H425" s="56"/>
      <c r="I425" s="56"/>
      <c r="J425" s="56"/>
    </row>
    <row r="426" spans="3:10" ht="15">
      <c r="C426" s="56"/>
      <c r="D426" s="56"/>
      <c r="E426" s="56"/>
      <c r="F426" s="56"/>
      <c r="G426" s="56"/>
      <c r="H426" s="56"/>
      <c r="I426" s="56"/>
      <c r="J426" s="56"/>
    </row>
    <row r="427" spans="3:10" ht="15">
      <c r="C427" s="56"/>
      <c r="D427" s="56"/>
      <c r="E427" s="56"/>
      <c r="F427" s="56"/>
      <c r="G427" s="56"/>
      <c r="H427" s="56"/>
      <c r="I427" s="56"/>
      <c r="J427" s="56"/>
    </row>
    <row r="428" spans="3:10" ht="15">
      <c r="C428" s="56"/>
      <c r="D428" s="56"/>
      <c r="E428" s="56"/>
      <c r="F428" s="56"/>
      <c r="G428" s="56"/>
      <c r="H428" s="56"/>
      <c r="I428" s="56"/>
      <c r="J428" s="56"/>
    </row>
    <row r="429" spans="3:10" ht="15">
      <c r="C429" s="56"/>
      <c r="D429" s="56"/>
      <c r="E429" s="56"/>
      <c r="F429" s="56"/>
      <c r="G429" s="56"/>
      <c r="H429" s="56"/>
      <c r="I429" s="56"/>
      <c r="J429" s="56"/>
    </row>
    <row r="430" spans="3:10" ht="15">
      <c r="C430" s="56"/>
      <c r="D430" s="56"/>
      <c r="E430" s="56"/>
      <c r="F430" s="56"/>
      <c r="G430" s="56"/>
      <c r="H430" s="56"/>
      <c r="I430" s="56"/>
      <c r="J430" s="56"/>
    </row>
    <row r="431" spans="3:10" ht="15">
      <c r="C431" s="56"/>
      <c r="D431" s="56"/>
      <c r="E431" s="56"/>
      <c r="F431" s="56"/>
      <c r="G431" s="56"/>
      <c r="H431" s="56"/>
      <c r="I431" s="56"/>
      <c r="J431" s="56"/>
    </row>
    <row r="432" spans="3:10" ht="15">
      <c r="C432" s="56"/>
      <c r="D432" s="56"/>
      <c r="E432" s="56"/>
      <c r="F432" s="56"/>
      <c r="G432" s="56"/>
      <c r="H432" s="56"/>
      <c r="I432" s="56"/>
      <c r="J432" s="56"/>
    </row>
    <row r="433" spans="3:10" ht="15">
      <c r="C433" s="56"/>
      <c r="D433" s="56"/>
      <c r="E433" s="56"/>
      <c r="F433" s="56"/>
      <c r="G433" s="56"/>
      <c r="H433" s="56"/>
      <c r="I433" s="56"/>
      <c r="J433" s="56"/>
    </row>
    <row r="434" spans="3:10" ht="15">
      <c r="C434" s="56"/>
      <c r="D434" s="56"/>
      <c r="E434" s="56"/>
      <c r="F434" s="56"/>
      <c r="G434" s="56"/>
      <c r="H434" s="56"/>
      <c r="I434" s="56"/>
      <c r="J434" s="56"/>
    </row>
    <row r="435" spans="3:10" ht="15">
      <c r="C435" s="56"/>
      <c r="D435" s="56"/>
      <c r="E435" s="56"/>
      <c r="F435" s="56"/>
      <c r="G435" s="56"/>
      <c r="H435" s="56"/>
      <c r="I435" s="56"/>
      <c r="J435" s="56"/>
    </row>
    <row r="436" spans="3:10" ht="15">
      <c r="C436" s="56"/>
      <c r="D436" s="56"/>
      <c r="E436" s="56"/>
      <c r="F436" s="56"/>
      <c r="G436" s="56"/>
      <c r="H436" s="56"/>
      <c r="I436" s="56"/>
      <c r="J436" s="56"/>
    </row>
    <row r="437" spans="3:10" ht="15">
      <c r="C437" s="56"/>
      <c r="D437" s="56"/>
      <c r="E437" s="56"/>
      <c r="F437" s="56"/>
      <c r="G437" s="56"/>
      <c r="H437" s="56"/>
      <c r="I437" s="56"/>
      <c r="J437" s="56"/>
    </row>
    <row r="438" spans="3:10" ht="15">
      <c r="C438" s="56"/>
      <c r="D438" s="56"/>
      <c r="E438" s="56"/>
      <c r="F438" s="56"/>
      <c r="G438" s="56"/>
      <c r="H438" s="56"/>
      <c r="I438" s="56"/>
      <c r="J438" s="56"/>
    </row>
    <row r="439" spans="3:10" ht="15">
      <c r="C439" s="56"/>
      <c r="D439" s="56"/>
      <c r="E439" s="56"/>
      <c r="F439" s="56"/>
      <c r="G439" s="56"/>
      <c r="H439" s="56"/>
      <c r="I439" s="56"/>
      <c r="J439" s="56"/>
    </row>
    <row r="440" spans="3:10" ht="15">
      <c r="C440" s="56"/>
      <c r="D440" s="56"/>
      <c r="E440" s="56"/>
      <c r="F440" s="56"/>
      <c r="G440" s="56"/>
      <c r="H440" s="56"/>
      <c r="I440" s="56"/>
      <c r="J440" s="56"/>
    </row>
    <row r="441" spans="3:10" ht="15">
      <c r="C441" s="56"/>
      <c r="D441" s="56"/>
      <c r="E441" s="56"/>
      <c r="F441" s="56"/>
      <c r="G441" s="56"/>
      <c r="H441" s="56"/>
      <c r="I441" s="56"/>
      <c r="J441" s="56"/>
    </row>
    <row r="442" spans="3:10" ht="15">
      <c r="C442" s="56"/>
      <c r="D442" s="56"/>
      <c r="E442" s="56"/>
      <c r="F442" s="56"/>
      <c r="G442" s="56"/>
      <c r="H442" s="56"/>
      <c r="I442" s="56"/>
      <c r="J442" s="56"/>
    </row>
    <row r="443" spans="3:10" ht="15">
      <c r="C443" s="56"/>
      <c r="D443" s="56"/>
      <c r="E443" s="56"/>
      <c r="F443" s="56"/>
      <c r="G443" s="56"/>
      <c r="H443" s="56"/>
      <c r="I443" s="56"/>
      <c r="J443" s="56"/>
    </row>
    <row r="444" spans="3:10" ht="15">
      <c r="C444" s="56"/>
      <c r="D444" s="56"/>
      <c r="E444" s="56"/>
      <c r="F444" s="56"/>
      <c r="G444" s="56"/>
      <c r="H444" s="56"/>
      <c r="I444" s="56"/>
      <c r="J444" s="56"/>
    </row>
    <row r="445" spans="3:10" ht="15">
      <c r="C445" s="56"/>
      <c r="D445" s="56"/>
      <c r="E445" s="56"/>
      <c r="F445" s="56"/>
      <c r="G445" s="56"/>
      <c r="H445" s="56"/>
      <c r="I445" s="56"/>
      <c r="J445" s="56"/>
    </row>
    <row r="446" spans="3:10" ht="15">
      <c r="C446" s="56"/>
      <c r="D446" s="56"/>
      <c r="E446" s="56"/>
      <c r="F446" s="56"/>
      <c r="G446" s="56"/>
      <c r="H446" s="56"/>
      <c r="I446" s="56"/>
      <c r="J446" s="56"/>
    </row>
    <row r="447" spans="3:10" ht="15">
      <c r="C447" s="56"/>
      <c r="D447" s="56"/>
      <c r="E447" s="56"/>
      <c r="F447" s="56"/>
      <c r="G447" s="56"/>
      <c r="H447" s="56"/>
      <c r="I447" s="56"/>
      <c r="J447" s="56"/>
    </row>
    <row r="448" spans="3:10" ht="15">
      <c r="C448" s="56"/>
      <c r="D448" s="56"/>
      <c r="E448" s="56"/>
      <c r="F448" s="56"/>
      <c r="G448" s="56"/>
      <c r="H448" s="56"/>
      <c r="I448" s="56"/>
      <c r="J448" s="56"/>
    </row>
    <row r="449" spans="3:10" ht="15">
      <c r="C449" s="56"/>
      <c r="D449" s="56"/>
      <c r="E449" s="56"/>
      <c r="F449" s="56"/>
      <c r="G449" s="56"/>
      <c r="H449" s="56"/>
      <c r="I449" s="56"/>
      <c r="J449" s="56"/>
    </row>
    <row r="450" spans="3:10" ht="15">
      <c r="C450" s="56"/>
      <c r="D450" s="56"/>
      <c r="E450" s="56"/>
      <c r="F450" s="56"/>
      <c r="G450" s="56"/>
      <c r="H450" s="56"/>
      <c r="I450" s="56"/>
      <c r="J450" s="56"/>
    </row>
    <row r="451" spans="3:10" ht="15">
      <c r="C451" s="56"/>
      <c r="D451" s="56"/>
      <c r="E451" s="56"/>
      <c r="F451" s="56"/>
      <c r="G451" s="56"/>
      <c r="H451" s="56"/>
      <c r="I451" s="56"/>
      <c r="J451" s="56"/>
    </row>
    <row r="452" spans="3:10" ht="15">
      <c r="C452" s="56"/>
      <c r="D452" s="56"/>
      <c r="E452" s="56"/>
      <c r="F452" s="56"/>
      <c r="G452" s="56"/>
      <c r="H452" s="56"/>
      <c r="I452" s="56"/>
      <c r="J452" s="56"/>
    </row>
    <row r="453" spans="3:10" ht="15">
      <c r="C453" s="56"/>
      <c r="D453" s="56"/>
      <c r="E453" s="56"/>
      <c r="F453" s="56"/>
      <c r="G453" s="56"/>
      <c r="H453" s="56"/>
      <c r="I453" s="56"/>
      <c r="J453" s="56"/>
    </row>
    <row r="454" spans="3:10" ht="15">
      <c r="C454" s="56"/>
      <c r="D454" s="56"/>
      <c r="E454" s="56"/>
      <c r="F454" s="56"/>
      <c r="G454" s="56"/>
      <c r="H454" s="56"/>
      <c r="I454" s="56"/>
      <c r="J454" s="56"/>
    </row>
    <row r="455" spans="3:10" ht="15">
      <c r="C455" s="56"/>
      <c r="D455" s="56"/>
      <c r="E455" s="56"/>
      <c r="F455" s="56"/>
      <c r="G455" s="56"/>
      <c r="H455" s="56"/>
      <c r="I455" s="56"/>
      <c r="J455" s="56"/>
    </row>
    <row r="456" spans="3:10" ht="15">
      <c r="C456" s="56"/>
      <c r="D456" s="56"/>
      <c r="E456" s="56"/>
      <c r="F456" s="56"/>
      <c r="G456" s="56"/>
      <c r="H456" s="56"/>
      <c r="I456" s="56"/>
      <c r="J456" s="56"/>
    </row>
    <row r="457" spans="3:10" ht="15">
      <c r="C457" s="56"/>
      <c r="D457" s="56"/>
      <c r="E457" s="56"/>
      <c r="F457" s="56"/>
      <c r="G457" s="56"/>
      <c r="H457" s="56"/>
      <c r="I457" s="56"/>
      <c r="J457" s="56"/>
    </row>
    <row r="458" spans="3:10" ht="15">
      <c r="C458" s="56"/>
      <c r="D458" s="56"/>
      <c r="E458" s="56"/>
      <c r="F458" s="56"/>
      <c r="G458" s="56"/>
      <c r="H458" s="56"/>
      <c r="I458" s="56"/>
      <c r="J458" s="56"/>
    </row>
    <row r="459" spans="3:10" ht="15">
      <c r="C459" s="56"/>
      <c r="D459" s="56"/>
      <c r="E459" s="56"/>
      <c r="F459" s="56"/>
      <c r="G459" s="56"/>
      <c r="H459" s="56"/>
      <c r="I459" s="56"/>
      <c r="J459" s="56"/>
    </row>
    <row r="460" spans="3:10" ht="15">
      <c r="C460" s="56"/>
      <c r="D460" s="56"/>
      <c r="E460" s="56"/>
      <c r="F460" s="56"/>
      <c r="G460" s="56"/>
      <c r="H460" s="56"/>
      <c r="I460" s="56"/>
      <c r="J460" s="56"/>
    </row>
    <row r="461" spans="3:10" ht="15">
      <c r="C461" s="56"/>
      <c r="D461" s="56"/>
      <c r="E461" s="56"/>
      <c r="F461" s="56"/>
      <c r="G461" s="56"/>
      <c r="H461" s="56"/>
      <c r="I461" s="56"/>
      <c r="J461" s="56"/>
    </row>
    <row r="462" spans="3:10" ht="15">
      <c r="C462" s="56"/>
      <c r="D462" s="56"/>
      <c r="E462" s="56"/>
      <c r="F462" s="56"/>
      <c r="G462" s="56"/>
      <c r="H462" s="56"/>
      <c r="I462" s="56"/>
      <c r="J462" s="56"/>
    </row>
    <row r="463" spans="3:10" ht="15">
      <c r="C463" s="56"/>
      <c r="D463" s="56"/>
      <c r="E463" s="56"/>
      <c r="F463" s="56"/>
      <c r="G463" s="56"/>
      <c r="H463" s="56"/>
      <c r="I463" s="56"/>
      <c r="J463" s="56"/>
    </row>
    <row r="464" spans="3:10" ht="15">
      <c r="C464" s="56"/>
      <c r="D464" s="56"/>
      <c r="E464" s="56"/>
      <c r="F464" s="56"/>
      <c r="G464" s="56"/>
      <c r="H464" s="56"/>
      <c r="I464" s="56"/>
      <c r="J464" s="56"/>
    </row>
    <row r="465" spans="3:10" ht="15">
      <c r="C465" s="56"/>
      <c r="D465" s="56"/>
      <c r="E465" s="56"/>
      <c r="F465" s="56"/>
      <c r="G465" s="56"/>
      <c r="H465" s="56"/>
      <c r="I465" s="56"/>
      <c r="J465" s="56"/>
    </row>
    <row r="466" spans="3:10" ht="15">
      <c r="C466" s="56"/>
      <c r="D466" s="56"/>
      <c r="E466" s="56"/>
      <c r="F466" s="56"/>
      <c r="G466" s="56"/>
      <c r="H466" s="56"/>
      <c r="I466" s="56"/>
      <c r="J466" s="56"/>
    </row>
    <row r="467" spans="3:10" ht="15">
      <c r="C467" s="56"/>
      <c r="D467" s="56"/>
      <c r="E467" s="56"/>
      <c r="F467" s="56"/>
      <c r="G467" s="56"/>
      <c r="H467" s="56"/>
      <c r="I467" s="56"/>
      <c r="J467" s="56"/>
    </row>
    <row r="468" spans="3:10" ht="15">
      <c r="C468" s="56"/>
      <c r="D468" s="56"/>
      <c r="E468" s="56"/>
      <c r="F468" s="56"/>
      <c r="G468" s="56"/>
      <c r="H468" s="56"/>
      <c r="I468" s="56"/>
      <c r="J468" s="56"/>
    </row>
    <row r="469" spans="3:10" ht="15">
      <c r="C469" s="56"/>
      <c r="D469" s="56"/>
      <c r="E469" s="56"/>
      <c r="F469" s="56"/>
      <c r="G469" s="56"/>
      <c r="H469" s="56"/>
      <c r="I469" s="56"/>
      <c r="J469" s="56"/>
    </row>
    <row r="470" spans="3:10" ht="15">
      <c r="C470" s="56"/>
      <c r="D470" s="56"/>
      <c r="E470" s="56"/>
      <c r="F470" s="56"/>
      <c r="G470" s="56"/>
      <c r="H470" s="56"/>
      <c r="I470" s="56"/>
      <c r="J470" s="56"/>
    </row>
    <row r="471" spans="3:10" ht="15">
      <c r="C471" s="56"/>
      <c r="D471" s="56"/>
      <c r="E471" s="56"/>
      <c r="F471" s="56"/>
      <c r="G471" s="56"/>
      <c r="H471" s="56"/>
      <c r="I471" s="56"/>
      <c r="J471" s="56"/>
    </row>
    <row r="472" spans="3:10" ht="15">
      <c r="C472" s="56"/>
      <c r="D472" s="56"/>
      <c r="E472" s="56"/>
      <c r="F472" s="56"/>
      <c r="G472" s="56"/>
      <c r="H472" s="56"/>
      <c r="I472" s="56"/>
      <c r="J472" s="56"/>
    </row>
    <row r="473" spans="3:10" ht="15">
      <c r="C473" s="56"/>
      <c r="D473" s="56"/>
      <c r="E473" s="56"/>
      <c r="F473" s="56"/>
      <c r="G473" s="56"/>
      <c r="H473" s="56"/>
      <c r="I473" s="56"/>
      <c r="J473" s="56"/>
    </row>
    <row r="474" spans="3:10" ht="15">
      <c r="C474" s="56"/>
      <c r="D474" s="56"/>
      <c r="E474" s="56"/>
      <c r="F474" s="56"/>
      <c r="G474" s="56"/>
      <c r="H474" s="56"/>
      <c r="I474" s="56"/>
      <c r="J474" s="56"/>
    </row>
    <row r="475" spans="3:10" ht="15">
      <c r="C475" s="56"/>
      <c r="D475" s="56"/>
      <c r="E475" s="56"/>
      <c r="F475" s="56"/>
      <c r="G475" s="56"/>
      <c r="H475" s="56"/>
      <c r="I475" s="56"/>
      <c r="J475" s="56"/>
    </row>
    <row r="476" spans="3:10" ht="15">
      <c r="C476" s="56"/>
      <c r="D476" s="56"/>
      <c r="E476" s="56"/>
      <c r="F476" s="56"/>
      <c r="G476" s="56"/>
      <c r="H476" s="56"/>
      <c r="I476" s="56"/>
      <c r="J476" s="56"/>
    </row>
    <row r="477" spans="3:10" ht="15">
      <c r="C477" s="56"/>
      <c r="D477" s="56"/>
      <c r="E477" s="56"/>
      <c r="F477" s="56"/>
      <c r="G477" s="56"/>
      <c r="H477" s="56"/>
      <c r="I477" s="56"/>
      <c r="J477" s="56"/>
    </row>
    <row r="478" spans="3:10" ht="15">
      <c r="C478" s="56"/>
      <c r="D478" s="56"/>
      <c r="E478" s="56"/>
      <c r="F478" s="56"/>
      <c r="G478" s="56"/>
      <c r="H478" s="56"/>
      <c r="I478" s="56"/>
      <c r="J478" s="56"/>
    </row>
    <row r="479" spans="3:10" ht="15">
      <c r="C479" s="56"/>
      <c r="D479" s="56"/>
      <c r="E479" s="56"/>
      <c r="F479" s="56"/>
      <c r="G479" s="56"/>
      <c r="H479" s="56"/>
      <c r="I479" s="56"/>
      <c r="J479" s="56"/>
    </row>
    <row r="480" spans="3:10" ht="15">
      <c r="C480" s="56"/>
      <c r="D480" s="56"/>
      <c r="E480" s="56"/>
      <c r="F480" s="56"/>
      <c r="G480" s="56"/>
      <c r="H480" s="56"/>
      <c r="I480" s="56"/>
      <c r="J480" s="56"/>
    </row>
    <row r="481" spans="3:10" ht="15">
      <c r="C481" s="56"/>
      <c r="D481" s="56"/>
      <c r="E481" s="56"/>
      <c r="F481" s="56"/>
      <c r="G481" s="56"/>
      <c r="H481" s="56"/>
      <c r="I481" s="56"/>
      <c r="J481" s="56"/>
    </row>
    <row r="482" spans="3:10" ht="15">
      <c r="C482" s="56"/>
      <c r="D482" s="56"/>
      <c r="E482" s="56"/>
      <c r="F482" s="56"/>
      <c r="G482" s="56"/>
      <c r="H482" s="56"/>
      <c r="I482" s="56"/>
      <c r="J482" s="56"/>
    </row>
    <row r="483" spans="3:10" ht="15">
      <c r="C483" s="56"/>
      <c r="D483" s="56"/>
      <c r="E483" s="56"/>
      <c r="F483" s="56"/>
      <c r="G483" s="56"/>
      <c r="H483" s="56"/>
      <c r="I483" s="56"/>
      <c r="J483" s="56"/>
    </row>
    <row r="484" spans="3:10" ht="15">
      <c r="C484" s="56"/>
      <c r="D484" s="56"/>
      <c r="E484" s="56"/>
      <c r="F484" s="56"/>
      <c r="G484" s="56"/>
      <c r="H484" s="56"/>
      <c r="I484" s="56"/>
      <c r="J484" s="56"/>
    </row>
    <row r="485" spans="3:10" ht="15">
      <c r="C485" s="56"/>
      <c r="D485" s="56"/>
      <c r="E485" s="56"/>
      <c r="F485" s="56"/>
      <c r="G485" s="56"/>
      <c r="H485" s="56"/>
      <c r="I485" s="56"/>
      <c r="J485" s="56"/>
    </row>
    <row r="486" spans="3:10" ht="15">
      <c r="C486" s="56"/>
      <c r="D486" s="56"/>
      <c r="E486" s="56"/>
      <c r="F486" s="56"/>
      <c r="G486" s="56"/>
      <c r="H486" s="56"/>
      <c r="I486" s="56"/>
      <c r="J486" s="56"/>
    </row>
    <row r="487" spans="3:10" ht="15">
      <c r="C487" s="56"/>
      <c r="D487" s="56"/>
      <c r="E487" s="56"/>
      <c r="F487" s="56"/>
      <c r="G487" s="56"/>
      <c r="H487" s="56"/>
      <c r="I487" s="56"/>
      <c r="J487" s="56"/>
    </row>
    <row r="488" spans="3:10" ht="15">
      <c r="C488" s="56"/>
      <c r="D488" s="56"/>
      <c r="E488" s="56"/>
      <c r="F488" s="56"/>
      <c r="G488" s="56"/>
      <c r="H488" s="56"/>
      <c r="I488" s="56"/>
      <c r="J488" s="56"/>
    </row>
    <row r="489" spans="3:10" ht="15">
      <c r="C489" s="56"/>
      <c r="D489" s="56"/>
      <c r="E489" s="56"/>
      <c r="F489" s="56"/>
      <c r="G489" s="56"/>
      <c r="H489" s="56"/>
      <c r="I489" s="56"/>
      <c r="J489" s="56"/>
    </row>
    <row r="490" spans="3:10" ht="15">
      <c r="C490" s="56"/>
      <c r="D490" s="56"/>
      <c r="E490" s="56"/>
      <c r="F490" s="56"/>
      <c r="G490" s="56"/>
      <c r="H490" s="56"/>
      <c r="I490" s="56"/>
      <c r="J490" s="56"/>
    </row>
    <row r="491" spans="3:10" ht="15">
      <c r="C491" s="56"/>
      <c r="D491" s="56"/>
      <c r="E491" s="56"/>
      <c r="F491" s="56"/>
      <c r="G491" s="56"/>
      <c r="H491" s="56"/>
      <c r="I491" s="56"/>
      <c r="J491" s="56"/>
    </row>
    <row r="492" spans="3:10" ht="15">
      <c r="C492" s="56"/>
      <c r="D492" s="56"/>
      <c r="E492" s="56"/>
      <c r="F492" s="56"/>
      <c r="G492" s="56"/>
      <c r="H492" s="56"/>
      <c r="I492" s="56"/>
      <c r="J492" s="56"/>
    </row>
    <row r="493" spans="3:10" ht="15">
      <c r="C493" s="56"/>
      <c r="D493" s="56"/>
      <c r="E493" s="56"/>
      <c r="F493" s="56"/>
      <c r="G493" s="56"/>
      <c r="H493" s="56"/>
      <c r="I493" s="56"/>
      <c r="J493" s="56"/>
    </row>
    <row r="494" spans="3:10" ht="15">
      <c r="C494" s="56"/>
      <c r="D494" s="56"/>
      <c r="E494" s="56"/>
      <c r="F494" s="56"/>
      <c r="G494" s="56"/>
      <c r="H494" s="56"/>
      <c r="I494" s="56"/>
      <c r="J494" s="56"/>
    </row>
    <row r="495" spans="3:10" ht="15">
      <c r="C495" s="56"/>
      <c r="D495" s="56"/>
      <c r="E495" s="56"/>
      <c r="F495" s="56"/>
      <c r="G495" s="56"/>
      <c r="H495" s="56"/>
      <c r="I495" s="56"/>
      <c r="J495" s="56"/>
    </row>
    <row r="496" spans="3:10" ht="15">
      <c r="C496" s="56"/>
      <c r="D496" s="56"/>
      <c r="E496" s="56"/>
      <c r="F496" s="56"/>
      <c r="G496" s="56"/>
      <c r="H496" s="56"/>
      <c r="I496" s="56"/>
      <c r="J496" s="56"/>
    </row>
    <row r="497" spans="3:10" ht="15">
      <c r="C497" s="56"/>
      <c r="D497" s="56"/>
      <c r="E497" s="56"/>
      <c r="F497" s="56"/>
      <c r="G497" s="56"/>
      <c r="H497" s="56"/>
      <c r="I497" s="56"/>
      <c r="J497" s="56"/>
    </row>
    <row r="498" spans="3:10" ht="15">
      <c r="C498" s="56"/>
      <c r="D498" s="56"/>
      <c r="E498" s="56"/>
      <c r="F498" s="56"/>
      <c r="G498" s="56"/>
      <c r="H498" s="56"/>
      <c r="I498" s="56"/>
      <c r="J498" s="56"/>
    </row>
    <row r="499" spans="3:10" ht="15">
      <c r="C499" s="56"/>
      <c r="D499" s="56"/>
      <c r="E499" s="56"/>
      <c r="F499" s="56"/>
      <c r="G499" s="56"/>
      <c r="H499" s="56"/>
      <c r="I499" s="56"/>
      <c r="J499" s="56"/>
    </row>
    <row r="500" spans="3:10" ht="15">
      <c r="C500" s="56"/>
      <c r="D500" s="56"/>
      <c r="E500" s="56"/>
      <c r="F500" s="56"/>
      <c r="G500" s="56"/>
      <c r="H500" s="56"/>
      <c r="I500" s="56"/>
      <c r="J500" s="56"/>
    </row>
    <row r="501" spans="3:10" ht="15">
      <c r="C501" s="56"/>
      <c r="D501" s="56"/>
      <c r="E501" s="56"/>
      <c r="F501" s="56"/>
      <c r="G501" s="56"/>
      <c r="H501" s="56"/>
      <c r="I501" s="56"/>
      <c r="J501" s="56"/>
    </row>
    <row r="502" spans="3:10" ht="15">
      <c r="C502" s="56"/>
      <c r="D502" s="56"/>
      <c r="E502" s="56"/>
      <c r="F502" s="56"/>
      <c r="G502" s="56"/>
      <c r="H502" s="56"/>
      <c r="I502" s="56"/>
      <c r="J502" s="56"/>
    </row>
    <row r="503" spans="3:10" ht="15">
      <c r="C503" s="56"/>
      <c r="D503" s="56"/>
      <c r="E503" s="56"/>
      <c r="F503" s="56"/>
      <c r="G503" s="56"/>
      <c r="H503" s="56"/>
      <c r="I503" s="56"/>
      <c r="J503" s="56"/>
    </row>
    <row r="504" spans="3:10" ht="15">
      <c r="C504" s="56"/>
      <c r="D504" s="56"/>
      <c r="E504" s="56"/>
      <c r="F504" s="56"/>
      <c r="G504" s="56"/>
      <c r="H504" s="56"/>
      <c r="I504" s="56"/>
      <c r="J504" s="56"/>
    </row>
    <row r="505" spans="3:10" ht="15">
      <c r="C505" s="56"/>
      <c r="D505" s="56"/>
      <c r="E505" s="56"/>
      <c r="F505" s="56"/>
      <c r="G505" s="56"/>
      <c r="H505" s="56"/>
      <c r="I505" s="56"/>
      <c r="J505" s="56"/>
    </row>
    <row r="506" spans="3:10" ht="15">
      <c r="C506" s="56"/>
      <c r="D506" s="56"/>
      <c r="E506" s="56"/>
      <c r="F506" s="56"/>
      <c r="G506" s="56"/>
      <c r="H506" s="56"/>
      <c r="I506" s="56"/>
      <c r="J506" s="56"/>
    </row>
    <row r="507" spans="3:10" ht="15">
      <c r="C507" s="56"/>
      <c r="D507" s="56"/>
      <c r="E507" s="56"/>
      <c r="F507" s="56"/>
      <c r="G507" s="56"/>
      <c r="H507" s="56"/>
      <c r="I507" s="56"/>
      <c r="J507" s="56"/>
    </row>
    <row r="508" spans="3:10" ht="15">
      <c r="C508" s="56"/>
      <c r="D508" s="56"/>
      <c r="E508" s="56"/>
      <c r="F508" s="56"/>
      <c r="G508" s="56"/>
      <c r="H508" s="56"/>
      <c r="I508" s="56"/>
      <c r="J508" s="56"/>
    </row>
    <row r="509" spans="3:10" ht="15">
      <c r="C509" s="56"/>
      <c r="D509" s="56"/>
      <c r="E509" s="56"/>
      <c r="F509" s="56"/>
      <c r="G509" s="56"/>
      <c r="H509" s="56"/>
      <c r="I509" s="56"/>
      <c r="J509" s="56"/>
    </row>
    <row r="510" spans="3:10" ht="15">
      <c r="C510" s="56"/>
      <c r="D510" s="56"/>
      <c r="E510" s="56"/>
      <c r="F510" s="56"/>
      <c r="G510" s="56"/>
      <c r="H510" s="56"/>
      <c r="I510" s="56"/>
      <c r="J510" s="56"/>
    </row>
    <row r="511" spans="3:10" ht="15">
      <c r="C511" s="56"/>
      <c r="D511" s="56"/>
      <c r="E511" s="56"/>
      <c r="F511" s="56"/>
      <c r="G511" s="56"/>
      <c r="H511" s="56"/>
      <c r="I511" s="56"/>
      <c r="J511" s="56"/>
    </row>
    <row r="512" spans="3:10" ht="15">
      <c r="C512" s="56"/>
      <c r="D512" s="56"/>
      <c r="E512" s="56"/>
      <c r="F512" s="56"/>
      <c r="G512" s="56"/>
      <c r="H512" s="56"/>
      <c r="I512" s="56"/>
      <c r="J512" s="56"/>
    </row>
    <row r="513" spans="3:10" ht="15">
      <c r="C513" s="56"/>
      <c r="D513" s="56"/>
      <c r="E513" s="56"/>
      <c r="F513" s="56"/>
      <c r="G513" s="56"/>
      <c r="H513" s="56"/>
      <c r="I513" s="56"/>
      <c r="J513" s="56"/>
    </row>
    <row r="514" spans="3:10" ht="15">
      <c r="C514" s="56"/>
      <c r="D514" s="56"/>
      <c r="E514" s="56"/>
      <c r="F514" s="56"/>
      <c r="G514" s="56"/>
      <c r="H514" s="56"/>
      <c r="I514" s="56"/>
      <c r="J514" s="56"/>
    </row>
    <row r="515" spans="3:10" ht="15">
      <c r="C515" s="56"/>
      <c r="D515" s="56"/>
      <c r="E515" s="56"/>
      <c r="F515" s="56"/>
      <c r="G515" s="56"/>
      <c r="H515" s="56"/>
      <c r="I515" s="56"/>
      <c r="J515" s="56"/>
    </row>
    <row r="516" spans="3:10" ht="15">
      <c r="C516" s="56"/>
      <c r="D516" s="56"/>
      <c r="E516" s="56"/>
      <c r="F516" s="56"/>
      <c r="G516" s="56"/>
      <c r="H516" s="56"/>
      <c r="I516" s="56"/>
      <c r="J516" s="56"/>
    </row>
    <row r="517" spans="3:10" ht="15">
      <c r="C517" s="56"/>
      <c r="D517" s="56"/>
      <c r="E517" s="56"/>
      <c r="F517" s="56"/>
      <c r="G517" s="56"/>
      <c r="H517" s="56"/>
      <c r="I517" s="56"/>
      <c r="J517" s="56"/>
    </row>
    <row r="518" spans="3:10" ht="15">
      <c r="C518" s="56"/>
      <c r="D518" s="56"/>
      <c r="E518" s="56"/>
      <c r="F518" s="56"/>
      <c r="G518" s="56"/>
      <c r="H518" s="56"/>
      <c r="I518" s="56"/>
      <c r="J518" s="56"/>
    </row>
    <row r="519" spans="3:10" ht="15">
      <c r="C519" s="56"/>
      <c r="D519" s="56"/>
      <c r="E519" s="56"/>
      <c r="F519" s="56"/>
      <c r="G519" s="56"/>
      <c r="H519" s="56"/>
      <c r="I519" s="56"/>
      <c r="J519" s="56"/>
    </row>
    <row r="520" spans="3:10" ht="15">
      <c r="C520" s="56"/>
      <c r="D520" s="56"/>
      <c r="E520" s="56"/>
      <c r="F520" s="56"/>
      <c r="G520" s="56"/>
      <c r="H520" s="56"/>
      <c r="I520" s="56"/>
      <c r="J520" s="56"/>
    </row>
    <row r="521" spans="3:10" ht="15">
      <c r="C521" s="56"/>
      <c r="D521" s="56"/>
      <c r="E521" s="56"/>
      <c r="F521" s="56"/>
      <c r="G521" s="56"/>
      <c r="H521" s="56"/>
      <c r="I521" s="56"/>
      <c r="J521" s="56"/>
    </row>
    <row r="522" spans="3:10" ht="15">
      <c r="C522" s="56"/>
      <c r="D522" s="56"/>
      <c r="E522" s="56"/>
      <c r="F522" s="56"/>
      <c r="G522" s="56"/>
      <c r="H522" s="56"/>
      <c r="I522" s="56"/>
      <c r="J522" s="56"/>
    </row>
    <row r="523" spans="3:10" ht="15">
      <c r="C523" s="56"/>
      <c r="D523" s="56"/>
      <c r="E523" s="56"/>
      <c r="F523" s="56"/>
      <c r="G523" s="56"/>
      <c r="H523" s="56"/>
      <c r="I523" s="56"/>
      <c r="J523" s="56"/>
    </row>
    <row r="524" spans="3:10" ht="15">
      <c r="C524" s="56"/>
      <c r="D524" s="56"/>
      <c r="E524" s="56"/>
      <c r="F524" s="56"/>
      <c r="G524" s="56"/>
      <c r="H524" s="56"/>
      <c r="I524" s="56"/>
      <c r="J524" s="56"/>
    </row>
    <row r="525" spans="3:10" ht="15">
      <c r="C525" s="56"/>
      <c r="D525" s="56"/>
      <c r="E525" s="56"/>
      <c r="F525" s="56"/>
      <c r="G525" s="56"/>
      <c r="H525" s="56"/>
      <c r="I525" s="56"/>
      <c r="J525" s="56"/>
    </row>
    <row r="526" spans="3:10" ht="15">
      <c r="C526" s="56"/>
      <c r="D526" s="56"/>
      <c r="E526" s="56"/>
      <c r="F526" s="56"/>
      <c r="G526" s="56"/>
      <c r="H526" s="56"/>
      <c r="I526" s="56"/>
      <c r="J526" s="56"/>
    </row>
    <row r="527" spans="3:10" ht="15">
      <c r="C527" s="56"/>
      <c r="D527" s="56"/>
      <c r="E527" s="56"/>
      <c r="F527" s="56"/>
      <c r="G527" s="56"/>
      <c r="H527" s="56"/>
      <c r="I527" s="56"/>
      <c r="J527" s="56"/>
    </row>
    <row r="528" spans="3:10" ht="15">
      <c r="C528" s="56"/>
      <c r="D528" s="56"/>
      <c r="E528" s="56"/>
      <c r="F528" s="56"/>
      <c r="G528" s="56"/>
      <c r="H528" s="56"/>
      <c r="I528" s="56"/>
      <c r="J528" s="56"/>
    </row>
    <row r="529" spans="3:10" ht="15">
      <c r="C529" s="56"/>
      <c r="D529" s="56"/>
      <c r="E529" s="56"/>
      <c r="F529" s="56"/>
      <c r="G529" s="56"/>
      <c r="H529" s="56"/>
      <c r="I529" s="56"/>
      <c r="J529" s="56"/>
    </row>
    <row r="530" spans="3:10" ht="15">
      <c r="C530" s="56"/>
      <c r="D530" s="56"/>
      <c r="E530" s="56"/>
      <c r="F530" s="56"/>
      <c r="G530" s="56"/>
      <c r="H530" s="56"/>
      <c r="I530" s="56"/>
      <c r="J530" s="56"/>
    </row>
    <row r="531" spans="3:10" ht="15">
      <c r="C531" s="56"/>
      <c r="D531" s="56"/>
      <c r="E531" s="56"/>
      <c r="F531" s="56"/>
      <c r="G531" s="56"/>
      <c r="H531" s="56"/>
      <c r="I531" s="56"/>
      <c r="J531" s="56"/>
    </row>
    <row r="532" spans="3:10" ht="15">
      <c r="C532" s="56"/>
      <c r="D532" s="56"/>
      <c r="E532" s="56"/>
      <c r="F532" s="56"/>
      <c r="G532" s="56"/>
      <c r="H532" s="56"/>
      <c r="I532" s="56"/>
      <c r="J532" s="56"/>
    </row>
    <row r="533" spans="3:10" ht="15">
      <c r="C533" s="56"/>
      <c r="D533" s="56"/>
      <c r="E533" s="56"/>
      <c r="F533" s="56"/>
      <c r="G533" s="56"/>
      <c r="H533" s="56"/>
      <c r="I533" s="56"/>
      <c r="J533" s="56"/>
    </row>
    <row r="534" spans="3:10" ht="15">
      <c r="C534" s="56"/>
      <c r="D534" s="56"/>
      <c r="E534" s="56"/>
      <c r="F534" s="56"/>
      <c r="G534" s="56"/>
      <c r="H534" s="56"/>
      <c r="I534" s="56"/>
      <c r="J534" s="56"/>
    </row>
    <row r="535" spans="3:10" ht="15">
      <c r="C535" s="56"/>
      <c r="D535" s="56"/>
      <c r="E535" s="56"/>
      <c r="F535" s="56"/>
      <c r="G535" s="56"/>
      <c r="H535" s="56"/>
      <c r="I535" s="56"/>
      <c r="J535" s="56"/>
    </row>
    <row r="536" spans="3:10" ht="15">
      <c r="C536" s="56"/>
      <c r="D536" s="56"/>
      <c r="E536" s="56"/>
      <c r="F536" s="56"/>
      <c r="G536" s="56"/>
      <c r="H536" s="56"/>
      <c r="I536" s="56"/>
      <c r="J536" s="56"/>
    </row>
    <row r="537" spans="3:10" ht="15">
      <c r="C537" s="56"/>
      <c r="D537" s="56"/>
      <c r="E537" s="56"/>
      <c r="F537" s="56"/>
      <c r="G537" s="56"/>
      <c r="H537" s="56"/>
      <c r="I537" s="56"/>
      <c r="J537" s="56"/>
    </row>
    <row r="538" spans="3:10" ht="15">
      <c r="C538" s="56"/>
      <c r="D538" s="56"/>
      <c r="E538" s="56"/>
      <c r="F538" s="56"/>
      <c r="G538" s="56"/>
      <c r="H538" s="56"/>
      <c r="I538" s="56"/>
      <c r="J538" s="56"/>
    </row>
    <row r="539" spans="3:10" ht="15">
      <c r="C539" s="56"/>
      <c r="D539" s="56"/>
      <c r="E539" s="56"/>
      <c r="F539" s="56"/>
      <c r="G539" s="56"/>
      <c r="H539" s="56"/>
      <c r="I539" s="56"/>
      <c r="J539" s="56"/>
    </row>
    <row r="540" spans="3:10" ht="15">
      <c r="C540" s="56"/>
      <c r="D540" s="56"/>
      <c r="E540" s="56"/>
      <c r="F540" s="56"/>
      <c r="G540" s="56"/>
      <c r="H540" s="56"/>
      <c r="I540" s="56"/>
      <c r="J540" s="56"/>
    </row>
    <row r="541" spans="3:10" ht="15">
      <c r="C541" s="56"/>
      <c r="D541" s="56"/>
      <c r="E541" s="56"/>
      <c r="F541" s="56"/>
      <c r="G541" s="56"/>
      <c r="H541" s="56"/>
      <c r="I541" s="56"/>
      <c r="J541" s="56"/>
    </row>
    <row r="542" spans="3:10" ht="15">
      <c r="C542" s="56"/>
      <c r="D542" s="56"/>
      <c r="E542" s="56"/>
      <c r="F542" s="56"/>
      <c r="G542" s="56"/>
      <c r="H542" s="56"/>
      <c r="I542" s="56"/>
      <c r="J542" s="56"/>
    </row>
    <row r="543" spans="3:10" ht="15">
      <c r="C543" s="56"/>
      <c r="D543" s="56"/>
      <c r="E543" s="56"/>
      <c r="F543" s="56"/>
      <c r="G543" s="56"/>
      <c r="H543" s="56"/>
      <c r="I543" s="56"/>
      <c r="J543" s="56"/>
    </row>
    <row r="544" spans="3:10" ht="15">
      <c r="C544" s="56"/>
      <c r="D544" s="56"/>
      <c r="E544" s="56"/>
      <c r="F544" s="56"/>
      <c r="G544" s="56"/>
      <c r="H544" s="56"/>
      <c r="I544" s="56"/>
      <c r="J544" s="56"/>
    </row>
    <row r="545" spans="3:10" ht="15">
      <c r="C545" s="56"/>
      <c r="D545" s="56"/>
      <c r="E545" s="56"/>
      <c r="F545" s="56"/>
      <c r="G545" s="56"/>
      <c r="H545" s="56"/>
      <c r="I545" s="56"/>
      <c r="J545" s="56"/>
    </row>
    <row r="546" spans="3:10" ht="15">
      <c r="C546" s="56"/>
      <c r="D546" s="56"/>
      <c r="E546" s="56"/>
      <c r="F546" s="56"/>
      <c r="G546" s="56"/>
      <c r="H546" s="56"/>
      <c r="I546" s="56"/>
      <c r="J546" s="56"/>
    </row>
    <row r="547" spans="3:10" ht="15">
      <c r="C547" s="56"/>
      <c r="D547" s="56"/>
      <c r="E547" s="56"/>
      <c r="F547" s="56"/>
      <c r="G547" s="56"/>
      <c r="H547" s="56"/>
      <c r="I547" s="56"/>
      <c r="J547" s="56"/>
    </row>
    <row r="548" spans="3:10" ht="15">
      <c r="C548" s="56"/>
      <c r="D548" s="56"/>
      <c r="E548" s="56"/>
      <c r="F548" s="56"/>
      <c r="G548" s="56"/>
      <c r="H548" s="56"/>
      <c r="I548" s="56"/>
      <c r="J548" s="56"/>
    </row>
    <row r="549" spans="3:10" ht="15">
      <c r="C549" s="56"/>
      <c r="D549" s="56"/>
      <c r="E549" s="56"/>
      <c r="F549" s="56"/>
      <c r="G549" s="56"/>
      <c r="H549" s="56"/>
      <c r="I549" s="56"/>
      <c r="J549" s="56"/>
    </row>
    <row r="550" spans="3:10" ht="15">
      <c r="C550" s="56"/>
      <c r="D550" s="56"/>
      <c r="E550" s="56"/>
      <c r="F550" s="56"/>
      <c r="G550" s="56"/>
      <c r="H550" s="56"/>
      <c r="I550" s="56"/>
      <c r="J550" s="56"/>
    </row>
    <row r="551" spans="3:10" ht="15">
      <c r="C551" s="56"/>
      <c r="D551" s="56"/>
      <c r="E551" s="56"/>
      <c r="F551" s="56"/>
      <c r="G551" s="56"/>
      <c r="H551" s="56"/>
      <c r="I551" s="56"/>
      <c r="J551" s="56"/>
    </row>
    <row r="552" spans="3:10" ht="15">
      <c r="C552" s="56"/>
      <c r="D552" s="56"/>
      <c r="E552" s="56"/>
      <c r="F552" s="56"/>
      <c r="G552" s="56"/>
      <c r="H552" s="56"/>
      <c r="I552" s="56"/>
      <c r="J552" s="56"/>
    </row>
    <row r="553" spans="3:10" ht="15">
      <c r="C553" s="56"/>
      <c r="D553" s="56"/>
      <c r="E553" s="56"/>
      <c r="F553" s="56"/>
      <c r="G553" s="56"/>
      <c r="H553" s="56"/>
      <c r="I553" s="56"/>
      <c r="J553" s="56"/>
    </row>
    <row r="554" spans="3:10" ht="15">
      <c r="C554" s="56"/>
      <c r="D554" s="56"/>
      <c r="E554" s="56"/>
      <c r="F554" s="56"/>
      <c r="G554" s="56"/>
      <c r="H554" s="56"/>
      <c r="I554" s="56"/>
      <c r="J554" s="56"/>
    </row>
    <row r="555" spans="3:10" ht="15">
      <c r="C555" s="56"/>
      <c r="D555" s="56"/>
      <c r="E555" s="56"/>
      <c r="F555" s="56"/>
      <c r="G555" s="56"/>
      <c r="H555" s="56"/>
      <c r="I555" s="56"/>
      <c r="J555" s="56"/>
    </row>
    <row r="556" spans="3:10" ht="15">
      <c r="C556" s="56"/>
      <c r="D556" s="56"/>
      <c r="E556" s="56"/>
      <c r="F556" s="56"/>
      <c r="G556" s="56"/>
      <c r="H556" s="56"/>
      <c r="I556" s="56"/>
      <c r="J556" s="56"/>
    </row>
    <row r="557" spans="3:10" ht="15">
      <c r="C557" s="56"/>
      <c r="D557" s="56"/>
      <c r="E557" s="56"/>
      <c r="F557" s="56"/>
      <c r="G557" s="56"/>
      <c r="H557" s="56"/>
      <c r="I557" s="56"/>
      <c r="J557" s="56"/>
    </row>
    <row r="558" spans="3:10" ht="15">
      <c r="C558" s="56"/>
      <c r="D558" s="56"/>
      <c r="E558" s="56"/>
      <c r="F558" s="56"/>
      <c r="G558" s="56"/>
      <c r="H558" s="56"/>
      <c r="I558" s="56"/>
      <c r="J558" s="56"/>
    </row>
    <row r="559" spans="3:10" ht="15">
      <c r="C559" s="56"/>
      <c r="D559" s="56"/>
      <c r="E559" s="56"/>
      <c r="F559" s="56"/>
      <c r="G559" s="56"/>
      <c r="H559" s="56"/>
      <c r="I559" s="56"/>
      <c r="J559" s="56"/>
    </row>
    <row r="560" spans="3:10" ht="15">
      <c r="C560" s="56"/>
      <c r="D560" s="56"/>
      <c r="E560" s="56"/>
      <c r="F560" s="56"/>
      <c r="G560" s="56"/>
      <c r="H560" s="56"/>
      <c r="I560" s="56"/>
      <c r="J560" s="56"/>
    </row>
    <row r="561" spans="3:10" ht="15">
      <c r="C561" s="56"/>
      <c r="D561" s="56"/>
      <c r="E561" s="56"/>
      <c r="F561" s="56"/>
      <c r="G561" s="56"/>
      <c r="H561" s="56"/>
      <c r="I561" s="56"/>
      <c r="J561" s="56"/>
    </row>
    <row r="562" spans="3:10" ht="15">
      <c r="C562" s="56"/>
      <c r="D562" s="56"/>
      <c r="E562" s="56"/>
      <c r="F562" s="56"/>
      <c r="G562" s="56"/>
      <c r="H562" s="56"/>
      <c r="I562" s="56"/>
      <c r="J562" s="56"/>
    </row>
    <row r="563" spans="3:10" ht="15">
      <c r="C563" s="56"/>
      <c r="D563" s="56"/>
      <c r="E563" s="56"/>
      <c r="F563" s="56"/>
      <c r="G563" s="56"/>
      <c r="H563" s="56"/>
      <c r="I563" s="56"/>
      <c r="J563" s="56"/>
    </row>
    <row r="564" spans="3:10" ht="15">
      <c r="C564" s="56"/>
      <c r="D564" s="56"/>
      <c r="E564" s="56"/>
      <c r="F564" s="56"/>
      <c r="G564" s="56"/>
      <c r="H564" s="56"/>
      <c r="I564" s="56"/>
      <c r="J564" s="56"/>
    </row>
    <row r="565" spans="3:10" ht="15">
      <c r="C565" s="56"/>
      <c r="D565" s="56"/>
      <c r="E565" s="56"/>
      <c r="F565" s="56"/>
      <c r="G565" s="56"/>
      <c r="H565" s="56"/>
      <c r="I565" s="56"/>
      <c r="J565" s="56"/>
    </row>
    <row r="566" spans="3:10" ht="15">
      <c r="C566" s="56"/>
      <c r="D566" s="56"/>
      <c r="E566" s="56"/>
      <c r="F566" s="56"/>
      <c r="G566" s="56"/>
      <c r="H566" s="56"/>
      <c r="I566" s="56"/>
      <c r="J566" s="56"/>
    </row>
    <row r="567" spans="3:10" ht="15">
      <c r="C567" s="56"/>
      <c r="D567" s="56"/>
      <c r="E567" s="56"/>
      <c r="F567" s="56"/>
      <c r="G567" s="56"/>
      <c r="H567" s="56"/>
      <c r="I567" s="56"/>
      <c r="J567" s="56"/>
    </row>
    <row r="568" spans="3:10" ht="15">
      <c r="C568" s="56"/>
      <c r="D568" s="56"/>
      <c r="E568" s="56"/>
      <c r="F568" s="56"/>
      <c r="G568" s="56"/>
      <c r="H568" s="56"/>
      <c r="I568" s="56"/>
      <c r="J568" s="56"/>
    </row>
    <row r="569" spans="3:10" ht="15">
      <c r="C569" s="56"/>
      <c r="D569" s="56"/>
      <c r="E569" s="56"/>
      <c r="F569" s="56"/>
      <c r="G569" s="56"/>
      <c r="H569" s="56"/>
      <c r="I569" s="56"/>
      <c r="J569" s="56"/>
    </row>
    <row r="570" spans="3:10" ht="15">
      <c r="C570" s="56"/>
      <c r="D570" s="56"/>
      <c r="E570" s="56"/>
      <c r="F570" s="56"/>
      <c r="G570" s="56"/>
      <c r="H570" s="56"/>
      <c r="I570" s="56"/>
      <c r="J570" s="56"/>
    </row>
    <row r="571" spans="3:10" ht="15">
      <c r="C571" s="56"/>
      <c r="D571" s="56"/>
      <c r="E571" s="56"/>
      <c r="F571" s="56"/>
      <c r="G571" s="56"/>
      <c r="H571" s="56"/>
      <c r="I571" s="56"/>
      <c r="J571" s="56"/>
    </row>
    <row r="572" spans="3:10" ht="15">
      <c r="C572" s="56"/>
      <c r="D572" s="56"/>
      <c r="E572" s="56"/>
      <c r="F572" s="56"/>
      <c r="G572" s="56"/>
      <c r="H572" s="56"/>
      <c r="I572" s="56"/>
      <c r="J572" s="56"/>
    </row>
    <row r="573" spans="3:10" ht="15">
      <c r="C573" s="56"/>
      <c r="D573" s="56"/>
      <c r="E573" s="56"/>
      <c r="F573" s="56"/>
      <c r="G573" s="56"/>
      <c r="H573" s="56"/>
      <c r="I573" s="56"/>
      <c r="J573" s="56"/>
    </row>
    <row r="574" spans="3:10" ht="15">
      <c r="C574" s="56"/>
      <c r="D574" s="56"/>
      <c r="E574" s="56"/>
      <c r="F574" s="56"/>
      <c r="G574" s="56"/>
      <c r="H574" s="56"/>
      <c r="I574" s="56"/>
      <c r="J574" s="56"/>
    </row>
    <row r="575" spans="3:10" ht="15">
      <c r="C575" s="56"/>
      <c r="D575" s="56"/>
      <c r="E575" s="56"/>
      <c r="F575" s="56"/>
      <c r="G575" s="56"/>
      <c r="H575" s="56"/>
      <c r="I575" s="56"/>
      <c r="J575" s="56"/>
    </row>
    <row r="576" spans="3:10" ht="15">
      <c r="C576" s="56"/>
      <c r="D576" s="56"/>
      <c r="E576" s="56"/>
      <c r="F576" s="56"/>
      <c r="G576" s="56"/>
      <c r="H576" s="56"/>
      <c r="I576" s="56"/>
      <c r="J576" s="56"/>
    </row>
    <row r="577" spans="3:10" ht="15">
      <c r="C577" s="56"/>
      <c r="D577" s="56"/>
      <c r="E577" s="56"/>
      <c r="F577" s="56"/>
      <c r="G577" s="56"/>
      <c r="H577" s="56"/>
      <c r="I577" s="56"/>
      <c r="J577" s="56"/>
    </row>
    <row r="578" spans="3:10" ht="15">
      <c r="C578" s="56"/>
      <c r="D578" s="56"/>
      <c r="E578" s="56"/>
      <c r="F578" s="56"/>
      <c r="G578" s="56"/>
      <c r="H578" s="56"/>
      <c r="I578" s="56"/>
      <c r="J578" s="56"/>
    </row>
    <row r="579" spans="3:10" ht="15">
      <c r="C579" s="56"/>
      <c r="D579" s="56"/>
      <c r="E579" s="56"/>
      <c r="F579" s="56"/>
      <c r="G579" s="56"/>
      <c r="H579" s="56"/>
      <c r="I579" s="56"/>
      <c r="J579" s="56"/>
    </row>
    <row r="580" spans="3:10" ht="15">
      <c r="C580" s="56"/>
      <c r="D580" s="56"/>
      <c r="E580" s="56"/>
      <c r="F580" s="56"/>
      <c r="G580" s="56"/>
      <c r="H580" s="56"/>
      <c r="I580" s="56"/>
      <c r="J580" s="56"/>
    </row>
    <row r="581" spans="3:10" ht="15">
      <c r="C581" s="56"/>
      <c r="D581" s="56"/>
      <c r="E581" s="56"/>
      <c r="F581" s="56"/>
      <c r="G581" s="56"/>
      <c r="H581" s="56"/>
      <c r="I581" s="56"/>
      <c r="J581" s="56"/>
    </row>
    <row r="582" spans="3:10" ht="15">
      <c r="C582" s="56"/>
      <c r="D582" s="56"/>
      <c r="E582" s="56"/>
      <c r="F582" s="56"/>
      <c r="G582" s="56"/>
      <c r="H582" s="56"/>
      <c r="I582" s="56"/>
      <c r="J582" s="56"/>
    </row>
    <row r="583" spans="3:10" ht="15">
      <c r="C583" s="56"/>
      <c r="D583" s="56"/>
      <c r="E583" s="56"/>
      <c r="F583" s="56"/>
      <c r="G583" s="56"/>
      <c r="H583" s="56"/>
      <c r="I583" s="56"/>
      <c r="J583" s="56"/>
    </row>
    <row r="584" spans="3:10" ht="15">
      <c r="C584" s="56"/>
      <c r="D584" s="56"/>
      <c r="E584" s="56"/>
      <c r="F584" s="56"/>
      <c r="G584" s="56"/>
      <c r="H584" s="56"/>
      <c r="I584" s="56"/>
      <c r="J584" s="56"/>
    </row>
    <row r="585" spans="3:10" ht="15">
      <c r="C585" s="56"/>
      <c r="D585" s="56"/>
      <c r="E585" s="56"/>
      <c r="F585" s="56"/>
      <c r="G585" s="56"/>
      <c r="H585" s="56"/>
      <c r="I585" s="56"/>
      <c r="J585" s="56"/>
    </row>
    <row r="586" spans="3:10" ht="15">
      <c r="C586" s="56"/>
      <c r="D586" s="56"/>
      <c r="E586" s="56"/>
      <c r="F586" s="56"/>
      <c r="G586" s="56"/>
      <c r="H586" s="56"/>
      <c r="I586" s="56"/>
      <c r="J586" s="56"/>
    </row>
    <row r="587" spans="3:10" ht="15">
      <c r="C587" s="56"/>
      <c r="D587" s="56"/>
      <c r="E587" s="56"/>
      <c r="F587" s="56"/>
      <c r="G587" s="56"/>
      <c r="H587" s="56"/>
      <c r="I587" s="56"/>
      <c r="J587" s="56"/>
    </row>
    <row r="588" spans="3:10" ht="15">
      <c r="C588" s="56"/>
      <c r="D588" s="56"/>
      <c r="E588" s="56"/>
      <c r="F588" s="56"/>
      <c r="G588" s="56"/>
      <c r="H588" s="56"/>
      <c r="I588" s="56"/>
      <c r="J588" s="56"/>
    </row>
    <row r="589" spans="3:10" ht="15">
      <c r="C589" s="56"/>
      <c r="D589" s="56"/>
      <c r="E589" s="56"/>
      <c r="F589" s="56"/>
      <c r="G589" s="56"/>
      <c r="H589" s="56"/>
      <c r="I589" s="56"/>
      <c r="J589" s="56"/>
    </row>
    <row r="590" spans="3:10" ht="15">
      <c r="C590" s="56"/>
      <c r="D590" s="56"/>
      <c r="E590" s="56"/>
      <c r="F590" s="56"/>
      <c r="G590" s="56"/>
      <c r="H590" s="56"/>
      <c r="I590" s="56"/>
      <c r="J590" s="56"/>
    </row>
    <row r="591" spans="3:10" ht="15">
      <c r="C591" s="56"/>
      <c r="D591" s="56"/>
      <c r="E591" s="56"/>
      <c r="F591" s="56"/>
      <c r="G591" s="56"/>
      <c r="H591" s="56"/>
      <c r="I591" s="56"/>
      <c r="J591" s="56"/>
    </row>
    <row r="592" spans="3:10" ht="15">
      <c r="C592" s="56"/>
      <c r="D592" s="56"/>
      <c r="E592" s="56"/>
      <c r="F592" s="56"/>
      <c r="G592" s="56"/>
      <c r="H592" s="56"/>
      <c r="I592" s="56"/>
      <c r="J592" s="56"/>
    </row>
    <row r="593" spans="3:10" ht="15">
      <c r="C593" s="56"/>
      <c r="D593" s="56"/>
      <c r="E593" s="56"/>
      <c r="F593" s="56"/>
      <c r="G593" s="56"/>
      <c r="H593" s="56"/>
      <c r="I593" s="56"/>
      <c r="J593" s="56"/>
    </row>
    <row r="594" spans="3:10" ht="15">
      <c r="C594" s="56"/>
      <c r="D594" s="56"/>
      <c r="E594" s="56"/>
      <c r="F594" s="56"/>
      <c r="G594" s="56"/>
      <c r="H594" s="56"/>
      <c r="I594" s="56"/>
      <c r="J594" s="56"/>
    </row>
    <row r="595" spans="3:10" ht="15">
      <c r="C595" s="56"/>
      <c r="D595" s="56"/>
      <c r="E595" s="56"/>
      <c r="F595" s="56"/>
      <c r="G595" s="56"/>
      <c r="H595" s="56"/>
      <c r="I595" s="56"/>
      <c r="J595" s="56"/>
    </row>
    <row r="596" spans="3:10" ht="15">
      <c r="C596" s="56"/>
      <c r="D596" s="56"/>
      <c r="E596" s="56"/>
      <c r="F596" s="56"/>
      <c r="G596" s="56"/>
      <c r="H596" s="56"/>
      <c r="I596" s="56"/>
      <c r="J596" s="56"/>
    </row>
    <row r="597" spans="3:10" ht="15">
      <c r="C597" s="56"/>
      <c r="D597" s="56"/>
      <c r="E597" s="56"/>
      <c r="F597" s="56"/>
      <c r="G597" s="56"/>
      <c r="H597" s="56"/>
      <c r="I597" s="56"/>
      <c r="J597" s="56"/>
    </row>
    <row r="598" spans="3:10" ht="15">
      <c r="C598" s="56"/>
      <c r="D598" s="56"/>
      <c r="E598" s="56"/>
      <c r="F598" s="56"/>
      <c r="G598" s="56"/>
      <c r="H598" s="56"/>
      <c r="I598" s="56"/>
      <c r="J598" s="56"/>
    </row>
    <row r="599" spans="3:10" ht="15">
      <c r="C599" s="56"/>
      <c r="D599" s="56"/>
      <c r="E599" s="56"/>
      <c r="F599" s="56"/>
      <c r="G599" s="56"/>
      <c r="H599" s="56"/>
      <c r="I599" s="56"/>
      <c r="J599" s="56"/>
    </row>
    <row r="600" spans="3:10" ht="15">
      <c r="C600" s="56"/>
      <c r="D600" s="56"/>
      <c r="E600" s="56"/>
      <c r="F600" s="56"/>
      <c r="G600" s="56"/>
      <c r="H600" s="56"/>
      <c r="I600" s="56"/>
      <c r="J600" s="56"/>
    </row>
    <row r="601" spans="3:10" ht="15">
      <c r="C601" s="56"/>
      <c r="D601" s="56"/>
      <c r="E601" s="56"/>
      <c r="F601" s="56"/>
      <c r="G601" s="56"/>
      <c r="H601" s="56"/>
      <c r="I601" s="56"/>
      <c r="J601" s="56"/>
    </row>
    <row r="602" spans="3:10" ht="15">
      <c r="C602" s="56"/>
      <c r="D602" s="56"/>
      <c r="E602" s="56"/>
      <c r="F602" s="56"/>
      <c r="G602" s="56"/>
      <c r="H602" s="56"/>
      <c r="I602" s="56"/>
      <c r="J602" s="56"/>
    </row>
    <row r="603" spans="3:10" ht="15">
      <c r="C603" s="56"/>
      <c r="D603" s="56"/>
      <c r="E603" s="56"/>
      <c r="F603" s="56"/>
      <c r="G603" s="56"/>
      <c r="H603" s="56"/>
      <c r="I603" s="56"/>
      <c r="J603" s="56"/>
    </row>
    <row r="604" spans="3:10" ht="15">
      <c r="C604" s="56"/>
      <c r="D604" s="56"/>
      <c r="E604" s="56"/>
      <c r="F604" s="56"/>
      <c r="G604" s="56"/>
      <c r="H604" s="56"/>
      <c r="I604" s="56"/>
      <c r="J604" s="56"/>
    </row>
    <row r="605" spans="3:10" ht="15">
      <c r="C605" s="56"/>
      <c r="D605" s="56"/>
      <c r="E605" s="56"/>
      <c r="F605" s="56"/>
      <c r="G605" s="56"/>
      <c r="H605" s="56"/>
      <c r="I605" s="56"/>
      <c r="J605" s="56"/>
    </row>
    <row r="606" spans="3:10" ht="15">
      <c r="C606" s="56"/>
      <c r="D606" s="56"/>
      <c r="E606" s="56"/>
      <c r="F606" s="56"/>
      <c r="G606" s="56"/>
      <c r="H606" s="56"/>
      <c r="I606" s="56"/>
      <c r="J606" s="56"/>
    </row>
    <row r="607" spans="3:10" ht="15">
      <c r="C607" s="56"/>
      <c r="D607" s="56"/>
      <c r="E607" s="56"/>
      <c r="F607" s="56"/>
      <c r="G607" s="56"/>
      <c r="H607" s="56"/>
      <c r="I607" s="56"/>
      <c r="J607" s="56"/>
    </row>
    <row r="608" spans="3:10" ht="15">
      <c r="C608" s="56"/>
      <c r="D608" s="56"/>
      <c r="E608" s="56"/>
      <c r="F608" s="56"/>
      <c r="G608" s="56"/>
      <c r="H608" s="56"/>
      <c r="I608" s="56"/>
      <c r="J608" s="56"/>
    </row>
    <row r="609" spans="3:10" ht="15">
      <c r="C609" s="56"/>
      <c r="D609" s="56"/>
      <c r="E609" s="56"/>
      <c r="F609" s="56"/>
      <c r="G609" s="56"/>
      <c r="H609" s="56"/>
      <c r="I609" s="56"/>
      <c r="J609" s="56"/>
    </row>
    <row r="610" spans="3:10" ht="15">
      <c r="C610" s="56"/>
      <c r="D610" s="56"/>
      <c r="E610" s="56"/>
      <c r="F610" s="56"/>
      <c r="G610" s="56"/>
      <c r="H610" s="56"/>
      <c r="I610" s="56"/>
      <c r="J610" s="56"/>
    </row>
    <row r="611" spans="3:10" ht="15">
      <c r="C611" s="56"/>
      <c r="D611" s="56"/>
      <c r="E611" s="56"/>
      <c r="F611" s="56"/>
      <c r="G611" s="56"/>
      <c r="H611" s="56"/>
      <c r="I611" s="56"/>
      <c r="J611" s="56"/>
    </row>
    <row r="612" spans="3:10" ht="15">
      <c r="C612" s="56"/>
      <c r="D612" s="56"/>
      <c r="E612" s="56"/>
      <c r="F612" s="56"/>
      <c r="G612" s="56"/>
      <c r="H612" s="56"/>
      <c r="I612" s="56"/>
      <c r="J612" s="56"/>
    </row>
    <row r="613" spans="3:10" ht="15">
      <c r="C613" s="56"/>
      <c r="D613" s="56"/>
      <c r="E613" s="56"/>
      <c r="F613" s="56"/>
      <c r="G613" s="56"/>
      <c r="H613" s="56"/>
      <c r="I613" s="56"/>
      <c r="J613" s="56"/>
    </row>
    <row r="614" spans="3:10" ht="15">
      <c r="C614" s="56"/>
      <c r="D614" s="56"/>
      <c r="E614" s="56"/>
      <c r="F614" s="56"/>
      <c r="G614" s="56"/>
      <c r="H614" s="56"/>
      <c r="I614" s="56"/>
      <c r="J614" s="56"/>
    </row>
    <row r="615" spans="3:10" ht="15">
      <c r="C615" s="56"/>
      <c r="D615" s="56"/>
      <c r="E615" s="56"/>
      <c r="F615" s="56"/>
      <c r="G615" s="56"/>
      <c r="H615" s="56"/>
      <c r="I615" s="56"/>
      <c r="J615" s="56"/>
    </row>
    <row r="616" spans="3:10" ht="15">
      <c r="C616" s="56"/>
      <c r="D616" s="56"/>
      <c r="E616" s="56"/>
      <c r="F616" s="56"/>
      <c r="G616" s="56"/>
      <c r="H616" s="56"/>
      <c r="I616" s="56"/>
      <c r="J616" s="56"/>
    </row>
    <row r="617" spans="3:10" ht="15">
      <c r="C617" s="56"/>
      <c r="D617" s="56"/>
      <c r="E617" s="56"/>
      <c r="F617" s="56"/>
      <c r="G617" s="56"/>
      <c r="H617" s="56"/>
      <c r="I617" s="56"/>
      <c r="J617" s="56"/>
    </row>
    <row r="618" spans="3:10" ht="15">
      <c r="C618" s="56"/>
      <c r="D618" s="56"/>
      <c r="E618" s="56"/>
      <c r="F618" s="56"/>
      <c r="G618" s="56"/>
      <c r="H618" s="56"/>
      <c r="I618" s="56"/>
      <c r="J618" s="56"/>
    </row>
    <row r="619" spans="3:10" ht="15">
      <c r="C619" s="56"/>
      <c r="D619" s="56"/>
      <c r="E619" s="56"/>
      <c r="F619" s="56"/>
      <c r="G619" s="56"/>
      <c r="H619" s="56"/>
      <c r="I619" s="56"/>
      <c r="J619" s="56"/>
    </row>
    <row r="620" spans="3:10" ht="15">
      <c r="C620" s="56"/>
      <c r="D620" s="56"/>
      <c r="E620" s="56"/>
      <c r="F620" s="56"/>
      <c r="G620" s="56"/>
      <c r="H620" s="56"/>
      <c r="I620" s="56"/>
      <c r="J620" s="56"/>
    </row>
    <row r="621" spans="3:10" ht="15">
      <c r="C621" s="56"/>
      <c r="D621" s="56"/>
      <c r="E621" s="56"/>
      <c r="F621" s="56"/>
      <c r="G621" s="56"/>
      <c r="H621" s="56"/>
      <c r="I621" s="56"/>
      <c r="J621" s="56"/>
    </row>
    <row r="622" spans="3:10" ht="15">
      <c r="C622" s="56"/>
      <c r="D622" s="56"/>
      <c r="E622" s="56"/>
      <c r="F622" s="56"/>
      <c r="G622" s="56"/>
      <c r="H622" s="56"/>
      <c r="I622" s="56"/>
      <c r="J622" s="56"/>
    </row>
    <row r="623" spans="3:10" ht="15">
      <c r="C623" s="56"/>
      <c r="D623" s="56"/>
      <c r="E623" s="56"/>
      <c r="F623" s="56"/>
      <c r="G623" s="56"/>
      <c r="H623" s="56"/>
      <c r="I623" s="56"/>
      <c r="J623" s="56"/>
    </row>
    <row r="624" spans="3:10" ht="15">
      <c r="C624" s="56"/>
      <c r="D624" s="56"/>
      <c r="E624" s="56"/>
      <c r="F624" s="56"/>
      <c r="G624" s="56"/>
      <c r="H624" s="56"/>
      <c r="I624" s="56"/>
      <c r="J624" s="56"/>
    </row>
    <row r="625" spans="3:10" ht="15">
      <c r="C625" s="56"/>
      <c r="D625" s="56"/>
      <c r="E625" s="56"/>
      <c r="F625" s="56"/>
      <c r="G625" s="56"/>
      <c r="H625" s="56"/>
      <c r="I625" s="56"/>
      <c r="J625" s="56"/>
    </row>
    <row r="626" spans="3:10" ht="15">
      <c r="C626" s="56"/>
      <c r="D626" s="56"/>
      <c r="E626" s="56"/>
      <c r="F626" s="56"/>
      <c r="G626" s="56"/>
      <c r="H626" s="56"/>
      <c r="I626" s="56"/>
      <c r="J626" s="56"/>
    </row>
    <row r="627" spans="3:10" ht="15">
      <c r="C627" s="56"/>
      <c r="D627" s="56"/>
      <c r="E627" s="56"/>
      <c r="F627" s="56"/>
      <c r="G627" s="56"/>
      <c r="H627" s="56"/>
      <c r="I627" s="56"/>
      <c r="J627" s="56"/>
    </row>
    <row r="628" spans="3:10" ht="15">
      <c r="C628" s="56"/>
      <c r="D628" s="56"/>
      <c r="E628" s="56"/>
      <c r="F628" s="56"/>
      <c r="G628" s="56"/>
      <c r="H628" s="56"/>
      <c r="I628" s="56"/>
      <c r="J628" s="56"/>
    </row>
    <row r="629" spans="3:10" ht="15">
      <c r="C629" s="56"/>
      <c r="D629" s="56"/>
      <c r="E629" s="56"/>
      <c r="F629" s="56"/>
      <c r="G629" s="56"/>
      <c r="H629" s="56"/>
      <c r="I629" s="56"/>
      <c r="J629" s="56"/>
    </row>
    <row r="630" spans="3:10" ht="15">
      <c r="C630" s="56"/>
      <c r="D630" s="56"/>
      <c r="E630" s="56"/>
      <c r="F630" s="56"/>
      <c r="G630" s="56"/>
      <c r="H630" s="56"/>
      <c r="I630" s="56"/>
      <c r="J630" s="56"/>
    </row>
    <row r="631" spans="3:10" ht="15">
      <c r="C631" s="56"/>
      <c r="D631" s="56"/>
      <c r="E631" s="56"/>
      <c r="F631" s="56"/>
      <c r="G631" s="56"/>
      <c r="H631" s="56"/>
      <c r="I631" s="56"/>
      <c r="J631" s="56"/>
    </row>
    <row r="632" spans="3:10" ht="15">
      <c r="C632" s="56"/>
      <c r="D632" s="56"/>
      <c r="E632" s="56"/>
      <c r="F632" s="56"/>
      <c r="G632" s="56"/>
      <c r="H632" s="56"/>
      <c r="I632" s="56"/>
      <c r="J632" s="56"/>
    </row>
    <row r="633" spans="3:10" ht="15">
      <c r="C633" s="56"/>
      <c r="D633" s="56"/>
      <c r="E633" s="56"/>
      <c r="F633" s="56"/>
      <c r="G633" s="56"/>
      <c r="H633" s="56"/>
      <c r="I633" s="56"/>
      <c r="J633" s="56"/>
    </row>
    <row r="634" spans="3:10" ht="15">
      <c r="C634" s="56"/>
      <c r="D634" s="56"/>
      <c r="E634" s="56"/>
      <c r="F634" s="56"/>
      <c r="G634" s="56"/>
      <c r="H634" s="56"/>
      <c r="I634" s="56"/>
      <c r="J634" s="56"/>
    </row>
    <row r="635" spans="3:10" ht="15">
      <c r="C635" s="56"/>
      <c r="D635" s="56"/>
      <c r="E635" s="56"/>
      <c r="F635" s="56"/>
      <c r="G635" s="56"/>
      <c r="H635" s="56"/>
      <c r="I635" s="56"/>
      <c r="J635" s="56"/>
    </row>
    <row r="636" spans="3:10" ht="15">
      <c r="C636" s="56"/>
      <c r="D636" s="56"/>
      <c r="E636" s="56"/>
      <c r="F636" s="56"/>
      <c r="G636" s="56"/>
      <c r="H636" s="56"/>
      <c r="I636" s="56"/>
      <c r="J636" s="56"/>
    </row>
    <row r="637" spans="3:10" ht="15">
      <c r="C637" s="56"/>
      <c r="D637" s="56"/>
      <c r="E637" s="56"/>
      <c r="F637" s="56"/>
      <c r="G637" s="56"/>
      <c r="H637" s="56"/>
      <c r="I637" s="56"/>
      <c r="J637" s="56"/>
    </row>
    <row r="638" spans="3:10" ht="15">
      <c r="C638" s="56"/>
      <c r="D638" s="56"/>
      <c r="E638" s="56"/>
      <c r="F638" s="56"/>
      <c r="G638" s="56"/>
      <c r="H638" s="56"/>
      <c r="I638" s="56"/>
      <c r="J638" s="56"/>
    </row>
    <row r="639" spans="3:10" ht="15">
      <c r="C639" s="56"/>
      <c r="D639" s="56"/>
      <c r="E639" s="56"/>
      <c r="F639" s="56"/>
      <c r="G639" s="56"/>
      <c r="H639" s="56"/>
      <c r="I639" s="56"/>
      <c r="J639" s="56"/>
    </row>
    <row r="640" spans="3:10" ht="15">
      <c r="C640" s="56"/>
      <c r="D640" s="56"/>
      <c r="E640" s="56"/>
      <c r="F640" s="56"/>
      <c r="G640" s="56"/>
      <c r="H640" s="56"/>
      <c r="I640" s="56"/>
      <c r="J640" s="56"/>
    </row>
    <row r="641" spans="3:10" ht="15">
      <c r="C641" s="56"/>
      <c r="D641" s="56"/>
      <c r="E641" s="56"/>
      <c r="F641" s="56"/>
      <c r="G641" s="56"/>
      <c r="H641" s="56"/>
      <c r="I641" s="56"/>
      <c r="J641" s="56"/>
    </row>
    <row r="642" spans="3:10" ht="15">
      <c r="C642" s="56"/>
      <c r="D642" s="56"/>
      <c r="E642" s="56"/>
      <c r="F642" s="56"/>
      <c r="G642" s="56"/>
      <c r="H642" s="56"/>
      <c r="I642" s="56"/>
      <c r="J642" s="56"/>
    </row>
    <row r="643" spans="3:10" ht="15">
      <c r="C643" s="56"/>
      <c r="D643" s="56"/>
      <c r="E643" s="56"/>
      <c r="F643" s="56"/>
      <c r="G643" s="56"/>
      <c r="H643" s="56"/>
      <c r="I643" s="56"/>
      <c r="J643" s="56"/>
    </row>
    <row r="644" spans="3:10" ht="15">
      <c r="C644" s="56"/>
      <c r="D644" s="56"/>
      <c r="E644" s="56"/>
      <c r="F644" s="56"/>
      <c r="G644" s="56"/>
      <c r="H644" s="56"/>
      <c r="I644" s="56"/>
      <c r="J644" s="56"/>
    </row>
    <row r="645" spans="3:10" ht="15">
      <c r="C645" s="56"/>
      <c r="D645" s="56"/>
      <c r="E645" s="56"/>
      <c r="F645" s="56"/>
      <c r="G645" s="56"/>
      <c r="H645" s="56"/>
      <c r="I645" s="56"/>
      <c r="J645" s="56"/>
    </row>
    <row r="646" spans="3:10" ht="15">
      <c r="C646" s="56"/>
      <c r="D646" s="56"/>
      <c r="E646" s="56"/>
      <c r="F646" s="56"/>
      <c r="G646" s="56"/>
      <c r="H646" s="56"/>
      <c r="I646" s="56"/>
      <c r="J646" s="56"/>
    </row>
    <row r="647" spans="3:10" ht="15">
      <c r="C647" s="56"/>
      <c r="D647" s="56"/>
      <c r="E647" s="56"/>
      <c r="F647" s="56"/>
      <c r="G647" s="56"/>
      <c r="H647" s="56"/>
      <c r="I647" s="56"/>
      <c r="J647" s="56"/>
    </row>
    <row r="648" spans="3:10" ht="15">
      <c r="C648" s="56"/>
      <c r="D648" s="56"/>
      <c r="E648" s="56"/>
      <c r="F648" s="56"/>
      <c r="G648" s="56"/>
      <c r="H648" s="56"/>
      <c r="I648" s="56"/>
      <c r="J648" s="56"/>
    </row>
    <row r="649" spans="3:10" ht="15">
      <c r="C649" s="56"/>
      <c r="D649" s="56"/>
      <c r="E649" s="56"/>
      <c r="F649" s="56"/>
      <c r="G649" s="56"/>
      <c r="H649" s="56"/>
      <c r="I649" s="56"/>
      <c r="J649" s="56"/>
    </row>
    <row r="650" spans="3:10" ht="15">
      <c r="C650" s="56"/>
      <c r="D650" s="56"/>
      <c r="E650" s="56"/>
      <c r="F650" s="56"/>
      <c r="G650" s="56"/>
      <c r="H650" s="56"/>
      <c r="I650" s="56"/>
      <c r="J650" s="56"/>
    </row>
    <row r="651" spans="3:10" ht="15">
      <c r="C651" s="56"/>
      <c r="D651" s="56"/>
      <c r="E651" s="56"/>
      <c r="F651" s="56"/>
      <c r="G651" s="56"/>
      <c r="H651" s="56"/>
      <c r="I651" s="56"/>
      <c r="J651" s="56"/>
    </row>
    <row r="652" spans="3:10" ht="15">
      <c r="C652" s="56"/>
      <c r="D652" s="56"/>
      <c r="E652" s="56"/>
      <c r="F652" s="56"/>
      <c r="G652" s="56"/>
      <c r="H652" s="56"/>
      <c r="I652" s="56"/>
      <c r="J652" s="56"/>
    </row>
    <row r="653" spans="3:10" ht="15">
      <c r="C653" s="56"/>
      <c r="D653" s="56"/>
      <c r="E653" s="56"/>
      <c r="F653" s="56"/>
      <c r="G653" s="56"/>
      <c r="H653" s="56"/>
      <c r="I653" s="56"/>
      <c r="J653" s="56"/>
    </row>
    <row r="654" spans="3:10" ht="15">
      <c r="C654" s="56"/>
      <c r="D654" s="56"/>
      <c r="E654" s="56"/>
      <c r="F654" s="56"/>
      <c r="G654" s="56"/>
      <c r="H654" s="56"/>
      <c r="I654" s="56"/>
      <c r="J654" s="56"/>
    </row>
    <row r="655" spans="3:10" ht="15">
      <c r="C655" s="56"/>
      <c r="D655" s="56"/>
      <c r="E655" s="56"/>
      <c r="F655" s="56"/>
      <c r="G655" s="56"/>
      <c r="H655" s="56"/>
      <c r="I655" s="56"/>
      <c r="J655" s="56"/>
    </row>
    <row r="656" spans="3:10" ht="15">
      <c r="C656" s="56"/>
      <c r="D656" s="56"/>
      <c r="E656" s="56"/>
      <c r="F656" s="56"/>
      <c r="G656" s="56"/>
      <c r="H656" s="56"/>
      <c r="I656" s="56"/>
      <c r="J656" s="56"/>
    </row>
    <row r="657" spans="3:10" ht="15">
      <c r="C657" s="56"/>
      <c r="D657" s="56"/>
      <c r="E657" s="56"/>
      <c r="F657" s="56"/>
      <c r="G657" s="56"/>
      <c r="H657" s="56"/>
      <c r="I657" s="56"/>
      <c r="J657" s="56"/>
    </row>
    <row r="658" spans="3:10" ht="15">
      <c r="C658" s="56"/>
      <c r="D658" s="56"/>
      <c r="E658" s="56"/>
      <c r="F658" s="56"/>
      <c r="G658" s="56"/>
      <c r="H658" s="56"/>
      <c r="I658" s="56"/>
      <c r="J658" s="56"/>
    </row>
    <row r="659" spans="3:10" ht="15">
      <c r="C659" s="56"/>
      <c r="D659" s="56"/>
      <c r="E659" s="56"/>
      <c r="F659" s="56"/>
      <c r="G659" s="56"/>
      <c r="H659" s="56"/>
      <c r="I659" s="56"/>
      <c r="J659" s="56"/>
    </row>
    <row r="660" spans="3:10" ht="15">
      <c r="C660" s="56"/>
      <c r="D660" s="56"/>
      <c r="E660" s="56"/>
      <c r="F660" s="56"/>
      <c r="G660" s="56"/>
      <c r="H660" s="56"/>
      <c r="I660" s="56"/>
      <c r="J660" s="56"/>
    </row>
    <row r="661" spans="3:10" ht="15">
      <c r="C661" s="56"/>
      <c r="D661" s="56"/>
      <c r="E661" s="56"/>
      <c r="F661" s="56"/>
      <c r="G661" s="56"/>
      <c r="H661" s="56"/>
      <c r="I661" s="56"/>
      <c r="J661" s="56"/>
    </row>
    <row r="662" spans="3:10" ht="15">
      <c r="C662" s="56"/>
      <c r="D662" s="56"/>
      <c r="E662" s="56"/>
      <c r="F662" s="56"/>
      <c r="G662" s="56"/>
      <c r="H662" s="56"/>
      <c r="I662" s="56"/>
      <c r="J662" s="56"/>
    </row>
    <row r="663" spans="3:10" ht="15">
      <c r="C663" s="56"/>
      <c r="D663" s="56"/>
      <c r="E663" s="56"/>
      <c r="F663" s="56"/>
      <c r="G663" s="56"/>
      <c r="H663" s="56"/>
      <c r="I663" s="56"/>
      <c r="J663" s="56"/>
    </row>
    <row r="664" spans="3:10" ht="15">
      <c r="C664" s="56"/>
      <c r="D664" s="56"/>
      <c r="E664" s="56"/>
      <c r="F664" s="56"/>
      <c r="G664" s="56"/>
      <c r="H664" s="56"/>
      <c r="I664" s="56"/>
      <c r="J664" s="56"/>
    </row>
    <row r="665" spans="3:10" ht="15">
      <c r="C665" s="56"/>
      <c r="D665" s="56"/>
      <c r="E665" s="56"/>
      <c r="F665" s="56"/>
      <c r="G665" s="56"/>
      <c r="H665" s="56"/>
      <c r="I665" s="56"/>
      <c r="J665" s="56"/>
    </row>
    <row r="666" spans="3:10" ht="15">
      <c r="C666" s="56"/>
      <c r="D666" s="56"/>
      <c r="E666" s="56"/>
      <c r="F666" s="56"/>
      <c r="G666" s="56"/>
      <c r="H666" s="56"/>
      <c r="I666" s="56"/>
      <c r="J666" s="56"/>
    </row>
    <row r="667" spans="3:10" ht="15">
      <c r="C667" s="56"/>
      <c r="D667" s="56"/>
      <c r="E667" s="56"/>
      <c r="F667" s="56"/>
      <c r="G667" s="56"/>
      <c r="H667" s="56"/>
      <c r="I667" s="56"/>
      <c r="J667" s="56"/>
    </row>
    <row r="668" spans="3:10" ht="15">
      <c r="C668" s="56"/>
      <c r="D668" s="56"/>
      <c r="E668" s="56"/>
      <c r="F668" s="56"/>
      <c r="G668" s="56"/>
      <c r="H668" s="56"/>
      <c r="I668" s="56"/>
      <c r="J668" s="56"/>
    </row>
    <row r="669" spans="3:10" ht="15">
      <c r="C669" s="56"/>
      <c r="D669" s="56"/>
      <c r="E669" s="56"/>
      <c r="F669" s="56"/>
      <c r="G669" s="56"/>
      <c r="H669" s="56"/>
      <c r="I669" s="56"/>
      <c r="J669" s="56"/>
    </row>
    <row r="670" spans="3:10" ht="15">
      <c r="C670" s="56"/>
      <c r="D670" s="56"/>
      <c r="E670" s="56"/>
      <c r="F670" s="56"/>
      <c r="G670" s="56"/>
      <c r="H670" s="56"/>
      <c r="I670" s="56"/>
      <c r="J670" s="56"/>
    </row>
    <row r="671" spans="3:10" ht="15">
      <c r="C671" s="56"/>
      <c r="D671" s="56"/>
      <c r="E671" s="56"/>
      <c r="F671" s="56"/>
      <c r="G671" s="56"/>
      <c r="H671" s="56"/>
      <c r="I671" s="56"/>
      <c r="J671" s="56"/>
    </row>
    <row r="672" spans="3:10" ht="15">
      <c r="C672" s="56"/>
      <c r="D672" s="56"/>
      <c r="E672" s="56"/>
      <c r="F672" s="56"/>
      <c r="G672" s="56"/>
      <c r="H672" s="56"/>
      <c r="I672" s="56"/>
      <c r="J672" s="56"/>
    </row>
    <row r="673" spans="3:10" ht="15">
      <c r="C673" s="56"/>
      <c r="D673" s="56"/>
      <c r="E673" s="56"/>
      <c r="F673" s="56"/>
      <c r="G673" s="56"/>
      <c r="H673" s="56"/>
      <c r="I673" s="56"/>
      <c r="J673" s="56"/>
    </row>
    <row r="674" spans="3:10" ht="15">
      <c r="C674" s="56"/>
      <c r="D674" s="56"/>
      <c r="E674" s="56"/>
      <c r="F674" s="56"/>
      <c r="G674" s="56"/>
      <c r="H674" s="56"/>
      <c r="I674" s="56"/>
      <c r="J674" s="56"/>
    </row>
    <row r="675" spans="3:10" ht="15">
      <c r="C675" s="56"/>
      <c r="D675" s="56"/>
      <c r="E675" s="56"/>
      <c r="F675" s="56"/>
      <c r="G675" s="56"/>
      <c r="H675" s="56"/>
      <c r="I675" s="56"/>
      <c r="J675" s="56"/>
    </row>
    <row r="676" spans="3:10" ht="15">
      <c r="C676" s="56"/>
      <c r="D676" s="56"/>
      <c r="E676" s="56"/>
      <c r="F676" s="56"/>
      <c r="G676" s="56"/>
      <c r="H676" s="56"/>
      <c r="I676" s="56"/>
      <c r="J676" s="56"/>
    </row>
    <row r="677" spans="3:10" ht="15">
      <c r="C677" s="56"/>
      <c r="D677" s="56"/>
      <c r="E677" s="56"/>
      <c r="F677" s="56"/>
      <c r="G677" s="56"/>
      <c r="H677" s="56"/>
      <c r="I677" s="56"/>
      <c r="J677" s="56"/>
    </row>
    <row r="678" spans="3:10" ht="15">
      <c r="C678" s="56"/>
      <c r="D678" s="56"/>
      <c r="E678" s="56"/>
      <c r="F678" s="56"/>
      <c r="G678" s="56"/>
      <c r="H678" s="56"/>
      <c r="I678" s="56"/>
      <c r="J678" s="56"/>
    </row>
    <row r="679" spans="3:10" ht="15">
      <c r="C679" s="56"/>
      <c r="D679" s="56"/>
      <c r="E679" s="56"/>
      <c r="F679" s="56"/>
      <c r="G679" s="56"/>
      <c r="H679" s="56"/>
      <c r="I679" s="56"/>
      <c r="J679" s="56"/>
    </row>
    <row r="680" spans="3:10" ht="15">
      <c r="C680" s="56"/>
      <c r="D680" s="56"/>
      <c r="E680" s="56"/>
      <c r="F680" s="56"/>
      <c r="G680" s="56"/>
      <c r="H680" s="56"/>
      <c r="I680" s="56"/>
      <c r="J680" s="56"/>
    </row>
    <row r="681" spans="3:10" ht="15">
      <c r="C681" s="56"/>
      <c r="D681" s="56"/>
      <c r="E681" s="56"/>
      <c r="F681" s="56"/>
      <c r="G681" s="56"/>
      <c r="H681" s="56"/>
      <c r="I681" s="56"/>
      <c r="J681" s="56"/>
    </row>
    <row r="682" spans="3:10" ht="15">
      <c r="C682" s="56"/>
      <c r="D682" s="56"/>
      <c r="E682" s="56"/>
      <c r="F682" s="56"/>
      <c r="G682" s="56"/>
      <c r="H682" s="56"/>
      <c r="I682" s="56"/>
      <c r="J682" s="56"/>
    </row>
    <row r="683" spans="3:10" ht="15">
      <c r="C683" s="56"/>
      <c r="D683" s="56"/>
      <c r="E683" s="56"/>
      <c r="F683" s="56"/>
      <c r="G683" s="56"/>
      <c r="H683" s="56"/>
      <c r="I683" s="56"/>
      <c r="J683" s="56"/>
    </row>
    <row r="684" spans="3:10" ht="15">
      <c r="C684" s="56"/>
      <c r="D684" s="56"/>
      <c r="E684" s="56"/>
      <c r="F684" s="56"/>
      <c r="G684" s="56"/>
      <c r="H684" s="56"/>
      <c r="I684" s="56"/>
      <c r="J684" s="56"/>
    </row>
    <row r="685" spans="3:10" ht="15">
      <c r="C685" s="56"/>
      <c r="D685" s="56"/>
      <c r="E685" s="56"/>
      <c r="F685" s="56"/>
      <c r="G685" s="56"/>
      <c r="H685" s="56"/>
      <c r="I685" s="56"/>
      <c r="J685" s="56"/>
    </row>
    <row r="686" spans="3:10" ht="15">
      <c r="C686" s="56"/>
      <c r="D686" s="56"/>
      <c r="E686" s="56"/>
      <c r="F686" s="56"/>
      <c r="G686" s="56"/>
      <c r="H686" s="56"/>
      <c r="I686" s="56"/>
      <c r="J686" s="56"/>
    </row>
    <row r="687" spans="3:10" ht="15">
      <c r="C687" s="56"/>
      <c r="D687" s="56"/>
      <c r="E687" s="56"/>
      <c r="F687" s="56"/>
      <c r="G687" s="56"/>
      <c r="H687" s="56"/>
      <c r="I687" s="56"/>
      <c r="J687" s="56"/>
    </row>
    <row r="688" spans="3:10" ht="15">
      <c r="C688" s="56"/>
      <c r="D688" s="56"/>
      <c r="E688" s="56"/>
      <c r="F688" s="56"/>
      <c r="G688" s="56"/>
      <c r="H688" s="56"/>
      <c r="I688" s="56"/>
      <c r="J688" s="56"/>
    </row>
    <row r="689" spans="3:10" ht="15">
      <c r="C689" s="56"/>
      <c r="D689" s="56"/>
      <c r="E689" s="56"/>
      <c r="F689" s="56"/>
      <c r="G689" s="56"/>
      <c r="H689" s="56"/>
      <c r="I689" s="56"/>
      <c r="J689" s="56"/>
    </row>
    <row r="690" spans="3:10" ht="15">
      <c r="C690" s="56"/>
      <c r="D690" s="56"/>
      <c r="E690" s="56"/>
      <c r="F690" s="56"/>
      <c r="G690" s="56"/>
      <c r="H690" s="56"/>
      <c r="I690" s="56"/>
      <c r="J690" s="56"/>
    </row>
    <row r="691" spans="3:10" ht="15">
      <c r="C691" s="56"/>
      <c r="D691" s="56"/>
      <c r="E691" s="56"/>
      <c r="F691" s="56"/>
      <c r="G691" s="56"/>
      <c r="H691" s="56"/>
      <c r="I691" s="56"/>
      <c r="J691" s="56"/>
    </row>
    <row r="692" spans="3:10" ht="15">
      <c r="C692" s="56"/>
      <c r="D692" s="56"/>
      <c r="E692" s="56"/>
      <c r="F692" s="56"/>
      <c r="G692" s="56"/>
      <c r="H692" s="56"/>
      <c r="I692" s="56"/>
      <c r="J692" s="56"/>
    </row>
    <row r="693" spans="3:10" ht="15">
      <c r="C693" s="56"/>
      <c r="D693" s="56"/>
      <c r="E693" s="56"/>
      <c r="F693" s="56"/>
      <c r="G693" s="56"/>
      <c r="H693" s="56"/>
      <c r="I693" s="56"/>
      <c r="J693" s="56"/>
    </row>
    <row r="694" spans="3:10" ht="15">
      <c r="C694" s="56"/>
      <c r="D694" s="56"/>
      <c r="E694" s="56"/>
      <c r="F694" s="56"/>
      <c r="G694" s="56"/>
      <c r="H694" s="56"/>
      <c r="I694" s="56"/>
      <c r="J694" s="56"/>
    </row>
    <row r="695" spans="3:10" ht="15">
      <c r="C695" s="56"/>
      <c r="D695" s="56"/>
      <c r="E695" s="56"/>
      <c r="F695" s="56"/>
      <c r="G695" s="56"/>
      <c r="H695" s="56"/>
      <c r="I695" s="56"/>
      <c r="J695" s="56"/>
    </row>
    <row r="696" spans="3:10" ht="15">
      <c r="C696" s="56"/>
      <c r="D696" s="56"/>
      <c r="E696" s="56"/>
      <c r="F696" s="56"/>
      <c r="G696" s="56"/>
      <c r="H696" s="56"/>
      <c r="I696" s="56"/>
      <c r="J696" s="56"/>
    </row>
    <row r="697" spans="3:10" ht="15">
      <c r="C697" s="56"/>
      <c r="D697" s="56"/>
      <c r="E697" s="56"/>
      <c r="F697" s="56"/>
      <c r="G697" s="56"/>
      <c r="H697" s="56"/>
      <c r="I697" s="56"/>
      <c r="J697" s="56"/>
    </row>
    <row r="698" spans="3:10" ht="15">
      <c r="C698" s="56"/>
      <c r="D698" s="56"/>
      <c r="E698" s="56"/>
      <c r="F698" s="56"/>
      <c r="G698" s="56"/>
      <c r="H698" s="56"/>
      <c r="I698" s="56"/>
      <c r="J698" s="56"/>
    </row>
    <row r="699" spans="3:10" ht="15">
      <c r="C699" s="56"/>
      <c r="D699" s="56"/>
      <c r="E699" s="56"/>
      <c r="F699" s="56"/>
      <c r="G699" s="56"/>
      <c r="H699" s="56"/>
      <c r="I699" s="56"/>
      <c r="J699" s="56"/>
    </row>
    <row r="700" spans="3:10" ht="15">
      <c r="C700" s="56"/>
      <c r="D700" s="56"/>
      <c r="E700" s="56"/>
      <c r="F700" s="56"/>
      <c r="G700" s="56"/>
      <c r="H700" s="56"/>
      <c r="I700" s="56"/>
      <c r="J700" s="56"/>
    </row>
    <row r="701" spans="3:10" ht="15">
      <c r="C701" s="56"/>
      <c r="D701" s="56"/>
      <c r="E701" s="56"/>
      <c r="F701" s="56"/>
      <c r="G701" s="56"/>
      <c r="H701" s="56"/>
      <c r="I701" s="56"/>
      <c r="J701" s="56"/>
    </row>
    <row r="702" spans="3:10" ht="15">
      <c r="C702" s="56"/>
      <c r="D702" s="56"/>
      <c r="E702" s="56"/>
      <c r="F702" s="56"/>
      <c r="G702" s="56"/>
      <c r="H702" s="56"/>
      <c r="I702" s="56"/>
      <c r="J702" s="56"/>
    </row>
    <row r="703" spans="3:10" ht="15">
      <c r="C703" s="56"/>
      <c r="D703" s="56"/>
      <c r="E703" s="56"/>
      <c r="F703" s="56"/>
      <c r="G703" s="56"/>
      <c r="H703" s="56"/>
      <c r="I703" s="56"/>
      <c r="J703" s="56"/>
    </row>
    <row r="704" spans="3:10" ht="15">
      <c r="C704" s="56"/>
      <c r="D704" s="56"/>
      <c r="E704" s="56"/>
      <c r="F704" s="56"/>
      <c r="G704" s="56"/>
      <c r="H704" s="56"/>
      <c r="I704" s="56"/>
      <c r="J704" s="56"/>
    </row>
    <row r="705" spans="3:10" ht="15">
      <c r="C705" s="56"/>
      <c r="D705" s="56"/>
      <c r="E705" s="56"/>
      <c r="F705" s="56"/>
      <c r="G705" s="56"/>
      <c r="H705" s="56"/>
      <c r="I705" s="56"/>
      <c r="J705" s="56"/>
    </row>
    <row r="706" spans="3:10" ht="15">
      <c r="C706" s="56"/>
      <c r="D706" s="56"/>
      <c r="E706" s="56"/>
      <c r="F706" s="56"/>
      <c r="G706" s="56"/>
      <c r="H706" s="56"/>
      <c r="I706" s="56"/>
      <c r="J706" s="56"/>
    </row>
    <row r="707" spans="3:10" ht="15">
      <c r="C707" s="56"/>
      <c r="D707" s="56"/>
      <c r="E707" s="56"/>
      <c r="F707" s="56"/>
      <c r="G707" s="56"/>
      <c r="H707" s="56"/>
      <c r="I707" s="56"/>
      <c r="J707" s="56"/>
    </row>
    <row r="708" spans="3:10" ht="15">
      <c r="C708" s="56"/>
      <c r="D708" s="56"/>
      <c r="E708" s="56"/>
      <c r="F708" s="56"/>
      <c r="G708" s="56"/>
      <c r="H708" s="56"/>
      <c r="I708" s="56"/>
      <c r="J708" s="56"/>
    </row>
    <row r="709" spans="3:10" ht="15">
      <c r="C709" s="56"/>
      <c r="D709" s="56"/>
      <c r="E709" s="56"/>
      <c r="F709" s="56"/>
      <c r="G709" s="56"/>
      <c r="H709" s="56"/>
      <c r="I709" s="56"/>
      <c r="J709" s="56"/>
    </row>
    <row r="710" spans="3:10" ht="15">
      <c r="C710" s="56"/>
      <c r="D710" s="56"/>
      <c r="E710" s="56"/>
      <c r="F710" s="56"/>
      <c r="G710" s="56"/>
      <c r="H710" s="56"/>
      <c r="I710" s="56"/>
      <c r="J710" s="56"/>
    </row>
    <row r="711" spans="3:10" ht="15">
      <c r="C711" s="56"/>
      <c r="D711" s="56"/>
      <c r="E711" s="56"/>
      <c r="F711" s="56"/>
      <c r="G711" s="56"/>
      <c r="H711" s="56"/>
      <c r="I711" s="56"/>
      <c r="J711" s="56"/>
    </row>
    <row r="712" spans="3:10" ht="15">
      <c r="C712" s="56"/>
      <c r="D712" s="56"/>
      <c r="E712" s="56"/>
      <c r="F712" s="56"/>
      <c r="G712" s="56"/>
      <c r="H712" s="56"/>
      <c r="I712" s="56"/>
      <c r="J712" s="56"/>
    </row>
    <row r="713" spans="3:10" ht="15">
      <c r="C713" s="56"/>
      <c r="D713" s="56"/>
      <c r="E713" s="56"/>
      <c r="F713" s="56"/>
      <c r="G713" s="56"/>
      <c r="H713" s="56"/>
      <c r="I713" s="56"/>
      <c r="J713" s="56"/>
    </row>
    <row r="714" spans="3:10" ht="15">
      <c r="C714" s="56"/>
      <c r="D714" s="56"/>
      <c r="E714" s="56"/>
      <c r="F714" s="56"/>
      <c r="G714" s="56"/>
      <c r="H714" s="56"/>
      <c r="I714" s="56"/>
      <c r="J714" s="56"/>
    </row>
    <row r="715" spans="3:10" ht="15">
      <c r="C715" s="56"/>
      <c r="D715" s="56"/>
      <c r="E715" s="56"/>
      <c r="F715" s="56"/>
      <c r="G715" s="56"/>
      <c r="H715" s="56"/>
      <c r="I715" s="56"/>
      <c r="J715" s="56"/>
    </row>
    <row r="716" spans="3:10" ht="15">
      <c r="C716" s="56"/>
      <c r="D716" s="56"/>
      <c r="E716" s="56"/>
      <c r="F716" s="56"/>
      <c r="G716" s="56"/>
      <c r="H716" s="56"/>
      <c r="I716" s="56"/>
      <c r="J716" s="56"/>
    </row>
    <row r="717" spans="3:10" ht="15">
      <c r="C717" s="56"/>
      <c r="D717" s="56"/>
      <c r="E717" s="56"/>
      <c r="F717" s="56"/>
      <c r="G717" s="56"/>
      <c r="H717" s="56"/>
      <c r="I717" s="56"/>
      <c r="J717" s="56"/>
    </row>
    <row r="718" spans="3:10" ht="15">
      <c r="C718" s="56"/>
      <c r="D718" s="56"/>
      <c r="E718" s="56"/>
      <c r="F718" s="56"/>
      <c r="G718" s="56"/>
      <c r="H718" s="56"/>
      <c r="I718" s="56"/>
      <c r="J718" s="56"/>
    </row>
    <row r="719" spans="3:10" ht="15">
      <c r="C719" s="56"/>
      <c r="D719" s="56"/>
      <c r="E719" s="56"/>
      <c r="F719" s="56"/>
      <c r="G719" s="56"/>
      <c r="H719" s="56"/>
      <c r="I719" s="56"/>
      <c r="J719" s="56"/>
    </row>
    <row r="720" spans="3:10" ht="15">
      <c r="C720" s="56"/>
      <c r="D720" s="56"/>
      <c r="E720" s="56"/>
      <c r="F720" s="56"/>
      <c r="G720" s="56"/>
      <c r="H720" s="56"/>
      <c r="I720" s="56"/>
      <c r="J720" s="56"/>
    </row>
    <row r="721" spans="3:10" ht="15">
      <c r="C721" s="56"/>
      <c r="D721" s="56"/>
      <c r="E721" s="56"/>
      <c r="F721" s="56"/>
      <c r="G721" s="56"/>
      <c r="H721" s="56"/>
      <c r="I721" s="56"/>
      <c r="J721" s="56"/>
    </row>
    <row r="722" spans="3:10" ht="15">
      <c r="C722" s="56"/>
      <c r="D722" s="56"/>
      <c r="E722" s="56"/>
      <c r="F722" s="56"/>
      <c r="G722" s="56"/>
      <c r="H722" s="56"/>
      <c r="I722" s="56"/>
      <c r="J722" s="56"/>
    </row>
    <row r="723" spans="3:10" ht="15">
      <c r="C723" s="56"/>
      <c r="D723" s="56"/>
      <c r="E723" s="56"/>
      <c r="F723" s="56"/>
      <c r="G723" s="56"/>
      <c r="H723" s="56"/>
      <c r="I723" s="56"/>
      <c r="J723" s="56"/>
    </row>
    <row r="724" spans="3:10" ht="15">
      <c r="C724" s="56"/>
      <c r="D724" s="56"/>
      <c r="E724" s="56"/>
      <c r="F724" s="56"/>
      <c r="G724" s="56"/>
      <c r="H724" s="56"/>
      <c r="I724" s="56"/>
      <c r="J724" s="56"/>
    </row>
    <row r="725" spans="3:10" ht="15">
      <c r="C725" s="56"/>
      <c r="D725" s="56"/>
      <c r="E725" s="56"/>
      <c r="F725" s="56"/>
      <c r="G725" s="56"/>
      <c r="H725" s="56"/>
      <c r="I725" s="56"/>
      <c r="J725" s="56"/>
    </row>
    <row r="726" spans="3:10" ht="15">
      <c r="C726" s="56"/>
      <c r="D726" s="56"/>
      <c r="E726" s="56"/>
      <c r="F726" s="56"/>
      <c r="G726" s="56"/>
      <c r="H726" s="56"/>
      <c r="I726" s="56"/>
      <c r="J726" s="56"/>
    </row>
    <row r="727" spans="3:10" ht="15">
      <c r="C727" s="56"/>
      <c r="D727" s="56"/>
      <c r="E727" s="56"/>
      <c r="F727" s="56"/>
      <c r="G727" s="56"/>
      <c r="H727" s="56"/>
      <c r="I727" s="56"/>
      <c r="J727" s="56"/>
    </row>
    <row r="728" spans="3:10" ht="15">
      <c r="C728" s="56"/>
      <c r="D728" s="56"/>
      <c r="E728" s="56"/>
      <c r="F728" s="56"/>
      <c r="G728" s="56"/>
      <c r="H728" s="56"/>
      <c r="I728" s="56"/>
      <c r="J728" s="56"/>
    </row>
    <row r="729" spans="3:10" ht="15">
      <c r="C729" s="56"/>
      <c r="D729" s="56"/>
      <c r="E729" s="56"/>
      <c r="F729" s="56"/>
      <c r="G729" s="56"/>
      <c r="H729" s="56"/>
      <c r="I729" s="56"/>
      <c r="J729" s="56"/>
    </row>
    <row r="730" spans="3:10" ht="15">
      <c r="C730" s="56"/>
      <c r="D730" s="56"/>
      <c r="E730" s="56"/>
      <c r="F730" s="56"/>
      <c r="G730" s="56"/>
      <c r="H730" s="56"/>
      <c r="I730" s="56"/>
      <c r="J730" s="56"/>
    </row>
    <row r="731" spans="3:10" ht="15">
      <c r="C731" s="56"/>
      <c r="D731" s="56"/>
      <c r="E731" s="56"/>
      <c r="F731" s="56"/>
      <c r="G731" s="56"/>
      <c r="H731" s="56"/>
      <c r="I731" s="56"/>
      <c r="J731" s="56"/>
    </row>
    <row r="732" spans="3:10" ht="15">
      <c r="C732" s="56"/>
      <c r="D732" s="56"/>
      <c r="E732" s="56"/>
      <c r="F732" s="56"/>
      <c r="G732" s="56"/>
      <c r="H732" s="56"/>
      <c r="I732" s="56"/>
      <c r="J732" s="56"/>
    </row>
    <row r="733" spans="3:10" ht="15">
      <c r="C733" s="56"/>
      <c r="D733" s="56"/>
      <c r="E733" s="56"/>
      <c r="F733" s="56"/>
      <c r="G733" s="56"/>
      <c r="H733" s="56"/>
      <c r="I733" s="56"/>
      <c r="J733" s="56"/>
    </row>
    <row r="734" spans="3:10" ht="15">
      <c r="C734" s="56"/>
      <c r="D734" s="56"/>
      <c r="E734" s="56"/>
      <c r="F734" s="56"/>
      <c r="G734" s="56"/>
      <c r="H734" s="56"/>
      <c r="I734" s="56"/>
      <c r="J734" s="56"/>
    </row>
    <row r="735" spans="3:10" ht="15">
      <c r="C735" s="56"/>
      <c r="D735" s="56"/>
      <c r="E735" s="56"/>
      <c r="F735" s="56"/>
      <c r="G735" s="56"/>
      <c r="H735" s="56"/>
      <c r="I735" s="56"/>
      <c r="J735" s="56"/>
    </row>
    <row r="736" spans="3:10" ht="15">
      <c r="C736" s="56"/>
      <c r="D736" s="56"/>
      <c r="E736" s="56"/>
      <c r="F736" s="56"/>
      <c r="G736" s="56"/>
      <c r="H736" s="56"/>
      <c r="I736" s="56"/>
      <c r="J736" s="56"/>
    </row>
    <row r="737" spans="3:10" ht="15">
      <c r="C737" s="56"/>
      <c r="D737" s="56"/>
      <c r="E737" s="56"/>
      <c r="F737" s="56"/>
      <c r="G737" s="56"/>
      <c r="H737" s="56"/>
      <c r="I737" s="56"/>
      <c r="J737" s="56"/>
    </row>
    <row r="738" spans="3:10" ht="15">
      <c r="C738" s="56"/>
      <c r="D738" s="56"/>
      <c r="E738" s="56"/>
      <c r="F738" s="56"/>
      <c r="G738" s="56"/>
      <c r="H738" s="56"/>
      <c r="I738" s="56"/>
      <c r="J738" s="56"/>
    </row>
    <row r="739" spans="3:10" ht="15">
      <c r="C739" s="56"/>
      <c r="D739" s="56"/>
      <c r="E739" s="56"/>
      <c r="F739" s="56"/>
      <c r="G739" s="56"/>
      <c r="H739" s="56"/>
      <c r="I739" s="56"/>
      <c r="J739" s="56"/>
    </row>
    <row r="740" spans="3:10" ht="15">
      <c r="C740" s="56"/>
      <c r="D740" s="56"/>
      <c r="E740" s="56"/>
      <c r="F740" s="56"/>
      <c r="G740" s="56"/>
      <c r="H740" s="56"/>
      <c r="I740" s="56"/>
      <c r="J740" s="56"/>
    </row>
    <row r="741" spans="3:10" ht="15">
      <c r="C741" s="56"/>
      <c r="D741" s="56"/>
      <c r="E741" s="56"/>
      <c r="F741" s="56"/>
      <c r="G741" s="56"/>
      <c r="H741" s="56"/>
      <c r="I741" s="56"/>
      <c r="J741" s="56"/>
    </row>
    <row r="742" spans="3:10" ht="15">
      <c r="C742" s="56"/>
      <c r="D742" s="56"/>
      <c r="E742" s="56"/>
      <c r="F742" s="56"/>
      <c r="G742" s="56"/>
      <c r="H742" s="56"/>
      <c r="I742" s="56"/>
      <c r="J742" s="56"/>
    </row>
    <row r="743" spans="3:10" ht="15">
      <c r="C743" s="56"/>
      <c r="D743" s="56"/>
      <c r="E743" s="56"/>
      <c r="F743" s="56"/>
      <c r="G743" s="56"/>
      <c r="H743" s="56"/>
      <c r="I743" s="56"/>
      <c r="J743" s="56"/>
    </row>
    <row r="744" spans="3:10" ht="15">
      <c r="C744" s="56"/>
      <c r="D744" s="56"/>
      <c r="E744" s="56"/>
      <c r="F744" s="56"/>
      <c r="G744" s="56"/>
      <c r="H744" s="56"/>
      <c r="I744" s="56"/>
      <c r="J744" s="56"/>
    </row>
    <row r="745" spans="3:10" ht="15">
      <c r="C745" s="56"/>
      <c r="D745" s="56"/>
      <c r="E745" s="56"/>
      <c r="F745" s="56"/>
      <c r="G745" s="56"/>
      <c r="H745" s="56"/>
      <c r="I745" s="56"/>
      <c r="J745" s="56"/>
    </row>
    <row r="746" spans="3:10" ht="15">
      <c r="C746" s="56"/>
      <c r="D746" s="56"/>
      <c r="E746" s="56"/>
      <c r="F746" s="56"/>
      <c r="G746" s="56"/>
      <c r="H746" s="56"/>
      <c r="I746" s="56"/>
      <c r="J746" s="56"/>
    </row>
    <row r="747" spans="3:10" ht="15">
      <c r="C747" s="56"/>
      <c r="D747" s="56"/>
      <c r="E747" s="56"/>
      <c r="F747" s="56"/>
      <c r="G747" s="56"/>
      <c r="H747" s="56"/>
      <c r="I747" s="56"/>
      <c r="J747" s="56"/>
    </row>
    <row r="748" spans="3:10" ht="15">
      <c r="C748" s="56"/>
      <c r="D748" s="56"/>
      <c r="E748" s="56"/>
      <c r="F748" s="56"/>
      <c r="G748" s="56"/>
      <c r="H748" s="56"/>
      <c r="I748" s="56"/>
      <c r="J748" s="56"/>
    </row>
    <row r="749" spans="3:10" ht="15">
      <c r="C749" s="56"/>
      <c r="D749" s="56"/>
      <c r="E749" s="56"/>
      <c r="F749" s="56"/>
      <c r="G749" s="56"/>
      <c r="H749" s="56"/>
      <c r="I749" s="56"/>
      <c r="J749" s="56"/>
    </row>
    <row r="750" spans="3:10" ht="15">
      <c r="C750" s="56"/>
      <c r="D750" s="56"/>
      <c r="E750" s="56"/>
      <c r="F750" s="56"/>
      <c r="G750" s="56"/>
      <c r="H750" s="56"/>
      <c r="I750" s="56"/>
      <c r="J750" s="56"/>
    </row>
    <row r="751" spans="3:10" ht="15">
      <c r="C751" s="56"/>
      <c r="D751" s="56"/>
      <c r="E751" s="56"/>
      <c r="F751" s="56"/>
      <c r="G751" s="56"/>
      <c r="H751" s="56"/>
      <c r="I751" s="56"/>
      <c r="J751" s="56"/>
    </row>
    <row r="752" spans="3:10" ht="15">
      <c r="C752" s="56"/>
      <c r="D752" s="56"/>
      <c r="E752" s="56"/>
      <c r="F752" s="56"/>
      <c r="G752" s="56"/>
      <c r="H752" s="56"/>
      <c r="I752" s="56"/>
      <c r="J752" s="56"/>
    </row>
    <row r="753" spans="3:10" ht="15">
      <c r="C753" s="56"/>
      <c r="D753" s="56"/>
      <c r="E753" s="56"/>
      <c r="F753" s="56"/>
      <c r="G753" s="56"/>
      <c r="H753" s="56"/>
      <c r="I753" s="56"/>
      <c r="J753" s="56"/>
    </row>
    <row r="754" spans="3:10" ht="15">
      <c r="C754" s="56"/>
      <c r="D754" s="56"/>
      <c r="E754" s="56"/>
      <c r="F754" s="56"/>
      <c r="G754" s="56"/>
      <c r="H754" s="56"/>
      <c r="I754" s="56"/>
      <c r="J754" s="56"/>
    </row>
    <row r="755" spans="3:10" ht="15">
      <c r="C755" s="56"/>
      <c r="D755" s="56"/>
      <c r="E755" s="56"/>
      <c r="F755" s="56"/>
      <c r="G755" s="56"/>
      <c r="H755" s="56"/>
      <c r="I755" s="56"/>
      <c r="J755" s="56"/>
    </row>
    <row r="756" spans="3:10" ht="15">
      <c r="C756" s="56"/>
      <c r="D756" s="56"/>
      <c r="E756" s="56"/>
      <c r="F756" s="56"/>
      <c r="G756" s="56"/>
      <c r="H756" s="56"/>
      <c r="I756" s="56"/>
      <c r="J756" s="56"/>
    </row>
    <row r="757" spans="3:10" ht="15">
      <c r="C757" s="56"/>
      <c r="D757" s="56"/>
      <c r="E757" s="56"/>
      <c r="F757" s="56"/>
      <c r="G757" s="56"/>
      <c r="H757" s="56"/>
      <c r="I757" s="56"/>
      <c r="J757" s="56"/>
    </row>
    <row r="758" spans="3:10" ht="15">
      <c r="C758" s="56"/>
      <c r="D758" s="56"/>
      <c r="E758" s="56"/>
      <c r="F758" s="56"/>
      <c r="G758" s="56"/>
      <c r="H758" s="56"/>
      <c r="I758" s="56"/>
      <c r="J758" s="56"/>
    </row>
    <row r="759" spans="3:10" ht="15">
      <c r="C759" s="56"/>
      <c r="D759" s="56"/>
      <c r="E759" s="56"/>
      <c r="F759" s="56"/>
      <c r="G759" s="56"/>
      <c r="H759" s="56"/>
      <c r="I759" s="56"/>
      <c r="J759" s="56"/>
    </row>
    <row r="760" spans="3:10" ht="15">
      <c r="C760" s="56"/>
      <c r="D760" s="56"/>
      <c r="E760" s="56"/>
      <c r="F760" s="56"/>
      <c r="G760" s="56"/>
      <c r="H760" s="56"/>
      <c r="I760" s="56"/>
      <c r="J760" s="56"/>
    </row>
    <row r="761" spans="3:10" ht="15">
      <c r="C761" s="56"/>
      <c r="D761" s="56"/>
      <c r="E761" s="56"/>
      <c r="F761" s="56"/>
      <c r="G761" s="56"/>
      <c r="H761" s="56"/>
      <c r="I761" s="56"/>
      <c r="J761" s="56"/>
    </row>
    <row r="762" spans="3:10" ht="15">
      <c r="C762" s="56"/>
      <c r="D762" s="56"/>
      <c r="E762" s="56"/>
      <c r="F762" s="56"/>
      <c r="G762" s="56"/>
      <c r="H762" s="56"/>
      <c r="I762" s="56"/>
      <c r="J762" s="56"/>
    </row>
    <row r="763" spans="3:10" ht="15">
      <c r="C763" s="56"/>
      <c r="D763" s="56"/>
      <c r="E763" s="56"/>
      <c r="F763" s="56"/>
      <c r="G763" s="56"/>
      <c r="H763" s="56"/>
      <c r="I763" s="56"/>
      <c r="J763" s="56"/>
    </row>
    <row r="764" spans="3:10" ht="15">
      <c r="C764" s="56"/>
      <c r="D764" s="56"/>
      <c r="E764" s="56"/>
      <c r="F764" s="56"/>
      <c r="G764" s="56"/>
      <c r="H764" s="56"/>
      <c r="I764" s="56"/>
      <c r="J764" s="56"/>
    </row>
    <row r="765" spans="3:10" ht="15">
      <c r="C765" s="56"/>
      <c r="D765" s="56"/>
      <c r="E765" s="56"/>
      <c r="F765" s="56"/>
      <c r="G765" s="56"/>
      <c r="H765" s="56"/>
      <c r="I765" s="56"/>
      <c r="J765" s="56"/>
    </row>
    <row r="766" spans="3:10" ht="15">
      <c r="C766" s="56"/>
      <c r="D766" s="56"/>
      <c r="E766" s="56"/>
      <c r="F766" s="56"/>
      <c r="G766" s="56"/>
      <c r="H766" s="56"/>
      <c r="I766" s="56"/>
      <c r="J766" s="56"/>
    </row>
    <row r="767" spans="3:10" ht="15">
      <c r="C767" s="56"/>
      <c r="D767" s="56"/>
      <c r="E767" s="56"/>
      <c r="F767" s="56"/>
      <c r="G767" s="56"/>
      <c r="H767" s="56"/>
      <c r="I767" s="56"/>
      <c r="J767" s="56"/>
    </row>
    <row r="768" spans="3:10" ht="15">
      <c r="C768" s="56"/>
      <c r="D768" s="56"/>
      <c r="E768" s="56"/>
      <c r="F768" s="56"/>
      <c r="G768" s="56"/>
      <c r="H768" s="56"/>
      <c r="I768" s="56"/>
      <c r="J768" s="56"/>
    </row>
    <row r="769" spans="3:10" ht="15">
      <c r="C769" s="56"/>
      <c r="D769" s="56"/>
      <c r="E769" s="56"/>
      <c r="F769" s="56"/>
      <c r="G769" s="56"/>
      <c r="H769" s="56"/>
      <c r="I769" s="56"/>
      <c r="J769" s="56"/>
    </row>
    <row r="770" spans="3:10" ht="15">
      <c r="C770" s="56"/>
      <c r="D770" s="56"/>
      <c r="E770" s="56"/>
      <c r="F770" s="56"/>
      <c r="G770" s="56"/>
      <c r="H770" s="56"/>
      <c r="I770" s="56"/>
      <c r="J770" s="56"/>
    </row>
    <row r="771" spans="3:10" ht="15">
      <c r="C771" s="56"/>
      <c r="D771" s="56"/>
      <c r="E771" s="56"/>
      <c r="F771" s="56"/>
      <c r="G771" s="56"/>
      <c r="H771" s="56"/>
      <c r="I771" s="56"/>
      <c r="J771" s="56"/>
    </row>
    <row r="772" spans="3:10" ht="15">
      <c r="C772" s="56"/>
      <c r="D772" s="56"/>
      <c r="E772" s="56"/>
      <c r="F772" s="56"/>
      <c r="G772" s="56"/>
      <c r="H772" s="56"/>
      <c r="I772" s="56"/>
      <c r="J772" s="56"/>
    </row>
    <row r="773" spans="3:10" ht="15">
      <c r="C773" s="56"/>
      <c r="D773" s="56"/>
      <c r="E773" s="56"/>
      <c r="F773" s="56"/>
      <c r="G773" s="56"/>
      <c r="H773" s="56"/>
      <c r="I773" s="56"/>
      <c r="J773" s="56"/>
    </row>
    <row r="774" spans="3:10" ht="15">
      <c r="C774" s="56"/>
      <c r="D774" s="56"/>
      <c r="E774" s="56"/>
      <c r="F774" s="56"/>
      <c r="G774" s="56"/>
      <c r="H774" s="56"/>
      <c r="I774" s="56"/>
      <c r="J774" s="56"/>
    </row>
    <row r="775" spans="3:10" ht="15">
      <c r="C775" s="56"/>
      <c r="D775" s="56"/>
      <c r="E775" s="56"/>
      <c r="F775" s="56"/>
      <c r="G775" s="56"/>
      <c r="H775" s="56"/>
      <c r="I775" s="56"/>
      <c r="J775" s="56"/>
    </row>
    <row r="776" spans="3:10" ht="15">
      <c r="C776" s="56"/>
      <c r="D776" s="56"/>
      <c r="E776" s="56"/>
      <c r="F776" s="56"/>
      <c r="G776" s="56"/>
      <c r="H776" s="56"/>
      <c r="I776" s="56"/>
      <c r="J776" s="56"/>
    </row>
    <row r="777" spans="3:10" ht="15">
      <c r="C777" s="56"/>
      <c r="D777" s="56"/>
      <c r="E777" s="56"/>
      <c r="F777" s="56"/>
      <c r="G777" s="56"/>
      <c r="H777" s="56"/>
      <c r="I777" s="56"/>
      <c r="J777" s="56"/>
    </row>
    <row r="778" spans="3:10" ht="15">
      <c r="C778" s="56"/>
      <c r="D778" s="56"/>
      <c r="E778" s="56"/>
      <c r="F778" s="56"/>
      <c r="G778" s="56"/>
      <c r="H778" s="56"/>
      <c r="I778" s="56"/>
      <c r="J778" s="56"/>
    </row>
    <row r="779" spans="3:10" ht="15">
      <c r="C779" s="56"/>
      <c r="D779" s="56"/>
      <c r="E779" s="56"/>
      <c r="F779" s="56"/>
      <c r="G779" s="56"/>
      <c r="H779" s="56"/>
      <c r="I779" s="56"/>
      <c r="J779" s="56"/>
    </row>
    <row r="780" spans="3:10" ht="15">
      <c r="C780" s="56"/>
      <c r="D780" s="56"/>
      <c r="E780" s="56"/>
      <c r="F780" s="56"/>
      <c r="G780" s="56"/>
      <c r="H780" s="56"/>
      <c r="I780" s="56"/>
      <c r="J780" s="56"/>
    </row>
    <row r="781" spans="3:10" ht="15">
      <c r="C781" s="56"/>
      <c r="D781" s="56"/>
      <c r="E781" s="56"/>
      <c r="F781" s="56"/>
      <c r="G781" s="56"/>
      <c r="H781" s="56"/>
      <c r="I781" s="56"/>
      <c r="J781" s="56"/>
    </row>
    <row r="782" spans="3:10" ht="15">
      <c r="C782" s="56"/>
      <c r="D782" s="56"/>
      <c r="E782" s="56"/>
      <c r="F782" s="56"/>
      <c r="G782" s="56"/>
      <c r="H782" s="56"/>
      <c r="I782" s="56"/>
      <c r="J782" s="56"/>
    </row>
    <row r="783" spans="3:10" ht="15">
      <c r="C783" s="56"/>
      <c r="D783" s="56"/>
      <c r="E783" s="56"/>
      <c r="F783" s="56"/>
      <c r="G783" s="56"/>
      <c r="H783" s="56"/>
      <c r="I783" s="56"/>
      <c r="J783" s="56"/>
    </row>
    <row r="784" spans="3:10" ht="15">
      <c r="C784" s="56"/>
      <c r="D784" s="56"/>
      <c r="E784" s="56"/>
      <c r="F784" s="56"/>
      <c r="G784" s="56"/>
      <c r="H784" s="56"/>
      <c r="I784" s="56"/>
      <c r="J784" s="56"/>
    </row>
    <row r="785" spans="3:10" ht="15">
      <c r="C785" s="56"/>
      <c r="D785" s="56"/>
      <c r="E785" s="56"/>
      <c r="F785" s="56"/>
      <c r="G785" s="56"/>
      <c r="H785" s="56"/>
      <c r="I785" s="56"/>
      <c r="J785" s="56"/>
    </row>
    <row r="786" spans="3:10" ht="15">
      <c r="C786" s="56"/>
      <c r="D786" s="56"/>
      <c r="E786" s="56"/>
      <c r="F786" s="56"/>
      <c r="G786" s="56"/>
      <c r="H786" s="56"/>
      <c r="I786" s="56"/>
      <c r="J786" s="56"/>
    </row>
    <row r="787" spans="3:10" ht="15">
      <c r="C787" s="56"/>
      <c r="D787" s="56"/>
      <c r="E787" s="56"/>
      <c r="F787" s="56"/>
      <c r="G787" s="56"/>
      <c r="H787" s="56"/>
      <c r="I787" s="56"/>
      <c r="J787" s="56"/>
    </row>
    <row r="788" spans="3:10" ht="15">
      <c r="C788" s="56"/>
      <c r="D788" s="56"/>
      <c r="E788" s="56"/>
      <c r="F788" s="56"/>
      <c r="G788" s="56"/>
      <c r="H788" s="56"/>
      <c r="I788" s="56"/>
      <c r="J788" s="56"/>
    </row>
    <row r="789" spans="3:10" ht="15">
      <c r="C789" s="56"/>
      <c r="D789" s="56"/>
      <c r="E789" s="56"/>
      <c r="F789" s="56"/>
      <c r="G789" s="56"/>
      <c r="H789" s="56"/>
      <c r="I789" s="56"/>
      <c r="J789" s="56"/>
    </row>
    <row r="790" spans="3:10" ht="15">
      <c r="C790" s="56"/>
      <c r="D790" s="56"/>
      <c r="E790" s="56"/>
      <c r="F790" s="56"/>
      <c r="G790" s="56"/>
      <c r="H790" s="56"/>
      <c r="I790" s="56"/>
      <c r="J790" s="56"/>
    </row>
    <row r="791" spans="3:10" ht="15">
      <c r="C791" s="56"/>
      <c r="D791" s="56"/>
      <c r="E791" s="56"/>
      <c r="F791" s="56"/>
      <c r="G791" s="56"/>
      <c r="H791" s="56"/>
      <c r="I791" s="56"/>
      <c r="J791" s="56"/>
    </row>
    <row r="792" spans="3:10" ht="15">
      <c r="C792" s="56"/>
      <c r="D792" s="56"/>
      <c r="E792" s="56"/>
      <c r="F792" s="56"/>
      <c r="G792" s="56"/>
      <c r="H792" s="56"/>
      <c r="I792" s="56"/>
      <c r="J792" s="56"/>
    </row>
    <row r="793" spans="3:10" ht="15">
      <c r="C793" s="56"/>
      <c r="D793" s="56"/>
      <c r="E793" s="56"/>
      <c r="F793" s="56"/>
      <c r="G793" s="56"/>
      <c r="H793" s="56"/>
      <c r="I793" s="56"/>
      <c r="J793" s="56"/>
    </row>
    <row r="794" spans="3:10" ht="15">
      <c r="C794" s="56"/>
      <c r="D794" s="56"/>
      <c r="E794" s="56"/>
      <c r="F794" s="56"/>
      <c r="G794" s="56"/>
      <c r="H794" s="56"/>
      <c r="I794" s="56"/>
      <c r="J794" s="56"/>
    </row>
    <row r="795" spans="3:10" ht="15">
      <c r="C795" s="56"/>
      <c r="D795" s="56"/>
      <c r="E795" s="56"/>
      <c r="F795" s="56"/>
      <c r="G795" s="56"/>
      <c r="H795" s="56"/>
      <c r="I795" s="56"/>
      <c r="J795" s="56"/>
    </row>
    <row r="796" spans="3:10" ht="15">
      <c r="C796" s="56"/>
      <c r="D796" s="56"/>
      <c r="E796" s="56"/>
      <c r="F796" s="56"/>
      <c r="G796" s="56"/>
      <c r="H796" s="56"/>
      <c r="I796" s="56"/>
      <c r="J796" s="56"/>
    </row>
    <row r="797" spans="3:10" ht="15">
      <c r="C797" s="56"/>
      <c r="D797" s="56"/>
      <c r="E797" s="56"/>
      <c r="F797" s="56"/>
      <c r="G797" s="56"/>
      <c r="H797" s="56"/>
      <c r="I797" s="56"/>
      <c r="J797" s="56"/>
    </row>
    <row r="798" spans="3:10" ht="15">
      <c r="C798" s="56"/>
      <c r="D798" s="56"/>
      <c r="E798" s="56"/>
      <c r="F798" s="56"/>
      <c r="G798" s="56"/>
      <c r="H798" s="56"/>
      <c r="I798" s="56"/>
      <c r="J798" s="56"/>
    </row>
    <row r="799" spans="3:10" ht="15">
      <c r="C799" s="56"/>
      <c r="D799" s="56"/>
      <c r="E799" s="56"/>
      <c r="F799" s="56"/>
      <c r="G799" s="56"/>
      <c r="H799" s="56"/>
      <c r="I799" s="56"/>
      <c r="J799" s="56"/>
    </row>
    <row r="800" spans="3:10" ht="15">
      <c r="C800" s="56"/>
      <c r="D800" s="56"/>
      <c r="E800" s="56"/>
      <c r="F800" s="56"/>
      <c r="G800" s="56"/>
      <c r="H800" s="56"/>
      <c r="I800" s="56"/>
      <c r="J800" s="56"/>
    </row>
    <row r="801" spans="3:10" ht="15">
      <c r="C801" s="56"/>
      <c r="D801" s="56"/>
      <c r="E801" s="56"/>
      <c r="F801" s="56"/>
      <c r="G801" s="56"/>
      <c r="H801" s="56"/>
      <c r="I801" s="56"/>
      <c r="J801" s="56"/>
    </row>
    <row r="802" spans="3:10" ht="15">
      <c r="C802" s="56"/>
      <c r="D802" s="56"/>
      <c r="E802" s="56"/>
      <c r="F802" s="56"/>
      <c r="G802" s="56"/>
      <c r="H802" s="56"/>
      <c r="I802" s="56"/>
      <c r="J802" s="56"/>
    </row>
    <row r="803" spans="3:10" ht="15">
      <c r="C803" s="56"/>
      <c r="D803" s="56"/>
      <c r="E803" s="56"/>
      <c r="F803" s="56"/>
      <c r="G803" s="56"/>
      <c r="H803" s="56"/>
      <c r="I803" s="56"/>
      <c r="J803" s="56"/>
    </row>
    <row r="804" spans="3:10" ht="15">
      <c r="C804" s="56"/>
      <c r="D804" s="56"/>
      <c r="E804" s="56"/>
      <c r="F804" s="56"/>
      <c r="G804" s="56"/>
      <c r="H804" s="56"/>
      <c r="I804" s="56"/>
      <c r="J804" s="56"/>
    </row>
    <row r="805" spans="3:10" ht="15">
      <c r="C805" s="56"/>
      <c r="D805" s="56"/>
      <c r="E805" s="56"/>
      <c r="F805" s="56"/>
      <c r="G805" s="56"/>
      <c r="H805" s="56"/>
      <c r="I805" s="56"/>
      <c r="J805" s="56"/>
    </row>
    <row r="806" spans="3:10" ht="15">
      <c r="C806" s="56"/>
      <c r="D806" s="56"/>
      <c r="E806" s="56"/>
      <c r="F806" s="56"/>
      <c r="G806" s="56"/>
      <c r="H806" s="56"/>
      <c r="I806" s="56"/>
      <c r="J806" s="56"/>
    </row>
    <row r="807" spans="3:10" ht="15">
      <c r="C807" s="56"/>
      <c r="D807" s="56"/>
      <c r="E807" s="56"/>
      <c r="F807" s="56"/>
      <c r="G807" s="56"/>
      <c r="H807" s="56"/>
      <c r="I807" s="56"/>
      <c r="J807" s="56"/>
    </row>
    <row r="808" spans="3:10" ht="15">
      <c r="C808" s="56"/>
      <c r="D808" s="56"/>
      <c r="E808" s="56"/>
      <c r="F808" s="56"/>
      <c r="G808" s="56"/>
      <c r="H808" s="56"/>
      <c r="I808" s="56"/>
      <c r="J808" s="56"/>
    </row>
    <row r="809" spans="3:10" ht="15">
      <c r="C809" s="56"/>
      <c r="D809" s="56"/>
      <c r="E809" s="56"/>
      <c r="F809" s="56"/>
      <c r="G809" s="56"/>
      <c r="H809" s="56"/>
      <c r="I809" s="56"/>
      <c r="J809" s="56"/>
    </row>
    <row r="810" spans="3:10" ht="15">
      <c r="C810" s="56"/>
      <c r="D810" s="56"/>
      <c r="E810" s="56"/>
      <c r="F810" s="56"/>
      <c r="G810" s="56"/>
      <c r="H810" s="56"/>
      <c r="I810" s="56"/>
      <c r="J810" s="56"/>
    </row>
    <row r="811" spans="3:10" ht="15">
      <c r="C811" s="56"/>
      <c r="D811" s="56"/>
      <c r="E811" s="56"/>
      <c r="F811" s="56"/>
      <c r="G811" s="56"/>
      <c r="H811" s="56"/>
      <c r="I811" s="56"/>
      <c r="J811" s="56"/>
    </row>
    <row r="812" spans="3:10" ht="15">
      <c r="C812" s="56"/>
      <c r="D812" s="56"/>
      <c r="E812" s="56"/>
      <c r="F812" s="56"/>
      <c r="G812" s="56"/>
      <c r="H812" s="56"/>
      <c r="I812" s="56"/>
      <c r="J812" s="56"/>
    </row>
    <row r="813" spans="3:10" ht="15">
      <c r="C813" s="56"/>
      <c r="D813" s="56"/>
      <c r="E813" s="56"/>
      <c r="F813" s="56"/>
      <c r="G813" s="56"/>
      <c r="H813" s="56"/>
      <c r="I813" s="56"/>
      <c r="J813" s="56"/>
    </row>
    <row r="814" spans="3:10" ht="15">
      <c r="C814" s="56"/>
      <c r="D814" s="56"/>
      <c r="E814" s="56"/>
      <c r="F814" s="56"/>
      <c r="G814" s="56"/>
      <c r="H814" s="56"/>
      <c r="I814" s="56"/>
      <c r="J814" s="56"/>
    </row>
    <row r="815" spans="3:10" ht="15">
      <c r="C815" s="56"/>
      <c r="D815" s="56"/>
      <c r="E815" s="56"/>
      <c r="F815" s="56"/>
      <c r="G815" s="56"/>
      <c r="H815" s="56"/>
      <c r="I815" s="56"/>
      <c r="J815" s="56"/>
    </row>
    <row r="816" spans="3:10" ht="15">
      <c r="C816" s="56"/>
      <c r="D816" s="56"/>
      <c r="E816" s="56"/>
      <c r="F816" s="56"/>
      <c r="G816" s="56"/>
      <c r="H816" s="56"/>
      <c r="I816" s="56"/>
      <c r="J816" s="56"/>
    </row>
    <row r="817" spans="3:10" ht="15">
      <c r="C817" s="56"/>
      <c r="D817" s="56"/>
      <c r="E817" s="56"/>
      <c r="F817" s="56"/>
      <c r="G817" s="56"/>
      <c r="H817" s="56"/>
      <c r="I817" s="56"/>
      <c r="J817" s="56"/>
    </row>
    <row r="818" spans="3:10" ht="15">
      <c r="C818" s="56"/>
      <c r="D818" s="56"/>
      <c r="E818" s="56"/>
      <c r="F818" s="56"/>
      <c r="G818" s="56"/>
      <c r="H818" s="56"/>
      <c r="I818" s="56"/>
      <c r="J818" s="56"/>
    </row>
    <row r="819" spans="3:10" ht="15">
      <c r="C819" s="56"/>
      <c r="D819" s="56"/>
      <c r="E819" s="56"/>
      <c r="F819" s="56"/>
      <c r="G819" s="56"/>
      <c r="H819" s="56"/>
      <c r="I819" s="56"/>
      <c r="J819" s="56"/>
    </row>
    <row r="820" spans="3:10" ht="15">
      <c r="C820" s="56"/>
      <c r="D820" s="56"/>
      <c r="E820" s="56"/>
      <c r="F820" s="56"/>
      <c r="G820" s="56"/>
      <c r="H820" s="56"/>
      <c r="I820" s="56"/>
      <c r="J820" s="56"/>
    </row>
    <row r="821" spans="3:10" ht="15">
      <c r="C821" s="56"/>
      <c r="D821" s="56"/>
      <c r="E821" s="56"/>
      <c r="F821" s="56"/>
      <c r="G821" s="56"/>
      <c r="H821" s="56"/>
      <c r="I821" s="56"/>
      <c r="J821" s="56"/>
    </row>
    <row r="822" spans="3:10" ht="15">
      <c r="C822" s="56"/>
      <c r="D822" s="56"/>
      <c r="E822" s="56"/>
      <c r="F822" s="56"/>
      <c r="G822" s="56"/>
      <c r="H822" s="56"/>
      <c r="I822" s="56"/>
      <c r="J822" s="56"/>
    </row>
    <row r="823" spans="3:10" ht="15">
      <c r="C823" s="56"/>
      <c r="D823" s="56"/>
      <c r="E823" s="56"/>
      <c r="F823" s="56"/>
      <c r="G823" s="56"/>
      <c r="H823" s="56"/>
      <c r="I823" s="56"/>
      <c r="J823" s="56"/>
    </row>
    <row r="824" spans="3:10" ht="15">
      <c r="C824" s="56"/>
      <c r="D824" s="56"/>
      <c r="E824" s="56"/>
      <c r="F824" s="56"/>
      <c r="G824" s="56"/>
      <c r="H824" s="56"/>
      <c r="I824" s="56"/>
      <c r="J824" s="56"/>
    </row>
    <row r="825" spans="3:10" ht="15">
      <c r="C825" s="56"/>
      <c r="D825" s="56"/>
      <c r="E825" s="56"/>
      <c r="F825" s="56"/>
      <c r="G825" s="56"/>
      <c r="H825" s="56"/>
      <c r="I825" s="56"/>
      <c r="J825" s="56"/>
    </row>
    <row r="826" spans="3:10" ht="15">
      <c r="C826" s="56"/>
      <c r="D826" s="56"/>
      <c r="E826" s="56"/>
      <c r="F826" s="56"/>
      <c r="G826" s="56"/>
      <c r="H826" s="56"/>
      <c r="I826" s="56"/>
      <c r="J826" s="56"/>
    </row>
    <row r="827" spans="3:10" ht="15">
      <c r="C827" s="56"/>
      <c r="D827" s="56"/>
      <c r="E827" s="56"/>
      <c r="F827" s="56"/>
      <c r="G827" s="56"/>
      <c r="H827" s="56"/>
      <c r="I827" s="56"/>
      <c r="J827" s="56"/>
    </row>
    <row r="828" spans="3:10" ht="15">
      <c r="C828" s="56"/>
      <c r="D828" s="56"/>
      <c r="E828" s="56"/>
      <c r="F828" s="56"/>
      <c r="G828" s="56"/>
      <c r="H828" s="56"/>
      <c r="I828" s="56"/>
      <c r="J828" s="56"/>
    </row>
    <row r="829" spans="3:10" ht="15">
      <c r="C829" s="56"/>
      <c r="D829" s="56"/>
      <c r="E829" s="56"/>
      <c r="F829" s="56"/>
      <c r="G829" s="56"/>
      <c r="H829" s="56"/>
      <c r="I829" s="56"/>
      <c r="J829" s="56"/>
    </row>
    <row r="830" spans="3:10" ht="15">
      <c r="C830" s="56"/>
      <c r="D830" s="56"/>
      <c r="E830" s="56"/>
      <c r="F830" s="56"/>
      <c r="G830" s="56"/>
      <c r="H830" s="56"/>
      <c r="I830" s="56"/>
      <c r="J830" s="56"/>
    </row>
    <row r="831" spans="3:10" ht="15">
      <c r="C831" s="56"/>
      <c r="D831" s="56"/>
      <c r="E831" s="56"/>
      <c r="F831" s="56"/>
      <c r="G831" s="56"/>
      <c r="H831" s="56"/>
      <c r="I831" s="56"/>
      <c r="J831" s="56"/>
    </row>
    <row r="832" spans="3:10" ht="15">
      <c r="C832" s="56"/>
      <c r="D832" s="56"/>
      <c r="E832" s="56"/>
      <c r="F832" s="56"/>
      <c r="G832" s="56"/>
      <c r="H832" s="56"/>
      <c r="I832" s="56"/>
      <c r="J832" s="56"/>
    </row>
    <row r="833" spans="3:10" ht="15">
      <c r="C833" s="56"/>
      <c r="D833" s="56"/>
      <c r="E833" s="56"/>
      <c r="F833" s="56"/>
      <c r="G833" s="56"/>
      <c r="H833" s="56"/>
      <c r="I833" s="56"/>
      <c r="J833" s="56"/>
    </row>
    <row r="834" spans="3:10" ht="15">
      <c r="C834" s="56"/>
      <c r="D834" s="56"/>
      <c r="E834" s="56"/>
      <c r="F834" s="56"/>
      <c r="G834" s="56"/>
      <c r="H834" s="56"/>
      <c r="I834" s="56"/>
      <c r="J834" s="56"/>
    </row>
    <row r="835" spans="3:10" ht="15">
      <c r="C835" s="56"/>
      <c r="D835" s="56"/>
      <c r="E835" s="56"/>
      <c r="F835" s="56"/>
      <c r="G835" s="56"/>
      <c r="H835" s="56"/>
      <c r="I835" s="56"/>
      <c r="J835" s="56"/>
    </row>
    <row r="836" spans="3:10" ht="15">
      <c r="C836" s="56"/>
      <c r="D836" s="56"/>
      <c r="E836" s="56"/>
      <c r="F836" s="56"/>
      <c r="G836" s="56"/>
      <c r="H836" s="56"/>
      <c r="I836" s="56"/>
      <c r="J836" s="56"/>
    </row>
    <row r="837" spans="3:10" ht="15">
      <c r="C837" s="56"/>
      <c r="D837" s="56"/>
      <c r="E837" s="56"/>
      <c r="F837" s="56"/>
      <c r="G837" s="56"/>
      <c r="H837" s="56"/>
      <c r="I837" s="56"/>
      <c r="J837" s="56"/>
    </row>
    <row r="838" spans="3:10" ht="15">
      <c r="C838" s="56"/>
      <c r="D838" s="56"/>
      <c r="E838" s="56"/>
      <c r="F838" s="56"/>
      <c r="G838" s="56"/>
      <c r="H838" s="56"/>
      <c r="I838" s="56"/>
      <c r="J838" s="56"/>
    </row>
    <row r="839" spans="3:10" ht="15">
      <c r="C839" s="56"/>
      <c r="D839" s="56"/>
      <c r="E839" s="56"/>
      <c r="F839" s="56"/>
      <c r="G839" s="56"/>
      <c r="H839" s="56"/>
      <c r="I839" s="56"/>
      <c r="J839" s="56"/>
    </row>
    <row r="840" spans="3:10" ht="15">
      <c r="C840" s="56"/>
      <c r="D840" s="56"/>
      <c r="E840" s="56"/>
      <c r="F840" s="56"/>
      <c r="G840" s="56"/>
      <c r="H840" s="56"/>
      <c r="I840" s="56"/>
      <c r="J840" s="56"/>
    </row>
    <row r="841" spans="3:10" ht="15">
      <c r="C841" s="56"/>
      <c r="D841" s="56"/>
      <c r="E841" s="56"/>
      <c r="F841" s="56"/>
      <c r="G841" s="56"/>
      <c r="H841" s="56"/>
      <c r="I841" s="56"/>
      <c r="J841" s="56"/>
    </row>
    <row r="842" spans="3:10" ht="15">
      <c r="C842" s="56"/>
      <c r="D842" s="56"/>
      <c r="E842" s="56"/>
      <c r="F842" s="56"/>
      <c r="G842" s="56"/>
      <c r="H842" s="56"/>
      <c r="I842" s="56"/>
      <c r="J842" s="56"/>
    </row>
    <row r="843" spans="3:10" ht="15">
      <c r="C843" s="56"/>
      <c r="D843" s="56"/>
      <c r="E843" s="56"/>
      <c r="F843" s="56"/>
      <c r="G843" s="56"/>
      <c r="H843" s="56"/>
      <c r="I843" s="56"/>
      <c r="J843" s="56"/>
    </row>
    <row r="844" spans="3:10" ht="15">
      <c r="C844" s="56"/>
      <c r="D844" s="56"/>
      <c r="E844" s="56"/>
      <c r="F844" s="56"/>
      <c r="G844" s="56"/>
      <c r="H844" s="56"/>
      <c r="I844" s="56"/>
      <c r="J844" s="56"/>
    </row>
    <row r="845" spans="3:10" ht="15">
      <c r="C845" s="56"/>
      <c r="D845" s="56"/>
      <c r="E845" s="56"/>
      <c r="F845" s="56"/>
      <c r="G845" s="56"/>
      <c r="H845" s="56"/>
      <c r="I845" s="56"/>
      <c r="J845" s="56"/>
    </row>
    <row r="846" spans="3:10" ht="15">
      <c r="C846" s="56"/>
      <c r="D846" s="56"/>
      <c r="E846" s="56"/>
      <c r="F846" s="56"/>
      <c r="G846" s="56"/>
      <c r="H846" s="56"/>
      <c r="I846" s="56"/>
      <c r="J846" s="56"/>
    </row>
    <row r="847" spans="3:10" ht="15">
      <c r="C847" s="56"/>
      <c r="D847" s="56"/>
      <c r="E847" s="56"/>
      <c r="F847" s="56"/>
      <c r="G847" s="56"/>
      <c r="H847" s="56"/>
      <c r="I847" s="56"/>
      <c r="J847" s="56"/>
    </row>
    <row r="848" spans="3:10" ht="15">
      <c r="C848" s="56"/>
      <c r="D848" s="56"/>
      <c r="E848" s="56"/>
      <c r="F848" s="56"/>
      <c r="G848" s="56"/>
      <c r="H848" s="56"/>
      <c r="I848" s="56"/>
      <c r="J848" s="56"/>
    </row>
    <row r="849" spans="3:10" ht="15">
      <c r="C849" s="56"/>
      <c r="D849" s="56"/>
      <c r="E849" s="56"/>
      <c r="F849" s="56"/>
      <c r="G849" s="56"/>
      <c r="H849" s="56"/>
      <c r="I849" s="56"/>
      <c r="J849" s="56"/>
    </row>
    <row r="850" spans="3:10" ht="15">
      <c r="C850" s="56"/>
      <c r="D850" s="56"/>
      <c r="E850" s="56"/>
      <c r="F850" s="56"/>
      <c r="G850" s="56"/>
      <c r="H850" s="56"/>
      <c r="I850" s="56"/>
      <c r="J850" s="56"/>
    </row>
    <row r="851" spans="3:10" ht="15">
      <c r="C851" s="56"/>
      <c r="D851" s="56"/>
      <c r="E851" s="56"/>
      <c r="F851" s="56"/>
      <c r="G851" s="56"/>
      <c r="H851" s="56"/>
      <c r="I851" s="56"/>
      <c r="J851" s="56"/>
    </row>
    <row r="852" spans="3:10" ht="15">
      <c r="C852" s="56"/>
      <c r="D852" s="56"/>
      <c r="E852" s="56"/>
      <c r="F852" s="56"/>
      <c r="G852" s="56"/>
      <c r="H852" s="56"/>
      <c r="I852" s="56"/>
      <c r="J852" s="56"/>
    </row>
    <row r="853" spans="3:10" ht="15">
      <c r="C853" s="56"/>
      <c r="D853" s="56"/>
      <c r="E853" s="56"/>
      <c r="F853" s="56"/>
      <c r="G853" s="56"/>
      <c r="H853" s="56"/>
      <c r="I853" s="56"/>
      <c r="J853" s="56"/>
    </row>
    <row r="854" spans="3:10" ht="15">
      <c r="C854" s="56"/>
      <c r="D854" s="56"/>
      <c r="E854" s="56"/>
      <c r="F854" s="56"/>
      <c r="G854" s="56"/>
      <c r="H854" s="56"/>
      <c r="I854" s="56"/>
      <c r="J854" s="56"/>
    </row>
    <row r="855" spans="3:10" ht="15">
      <c r="C855" s="56"/>
      <c r="D855" s="56"/>
      <c r="E855" s="56"/>
      <c r="F855" s="56"/>
      <c r="G855" s="56"/>
      <c r="H855" s="56"/>
      <c r="I855" s="56"/>
      <c r="J855" s="56"/>
    </row>
    <row r="856" spans="3:10" ht="15">
      <c r="C856" s="56"/>
      <c r="D856" s="56"/>
      <c r="E856" s="56"/>
      <c r="F856" s="56"/>
      <c r="G856" s="56"/>
      <c r="H856" s="56"/>
      <c r="I856" s="56"/>
      <c r="J856" s="56"/>
    </row>
    <row r="857" spans="3:10" ht="15">
      <c r="C857" s="56"/>
      <c r="D857" s="56"/>
      <c r="E857" s="56"/>
      <c r="F857" s="56"/>
      <c r="G857" s="56"/>
      <c r="H857" s="56"/>
      <c r="I857" s="56"/>
      <c r="J857" s="56"/>
    </row>
    <row r="858" spans="3:10" ht="15">
      <c r="C858" s="56"/>
      <c r="D858" s="56"/>
      <c r="E858" s="56"/>
      <c r="F858" s="56"/>
      <c r="G858" s="56"/>
      <c r="H858" s="56"/>
      <c r="I858" s="56"/>
      <c r="J858" s="56"/>
    </row>
    <row r="859" spans="3:10" ht="15">
      <c r="C859" s="56"/>
      <c r="D859" s="56"/>
      <c r="E859" s="56"/>
      <c r="F859" s="56"/>
      <c r="G859" s="56"/>
      <c r="H859" s="56"/>
      <c r="I859" s="56"/>
      <c r="J859" s="56"/>
    </row>
    <row r="860" spans="3:10" ht="15">
      <c r="C860" s="56"/>
      <c r="D860" s="56"/>
      <c r="E860" s="56"/>
      <c r="F860" s="56"/>
      <c r="G860" s="56"/>
      <c r="H860" s="56"/>
      <c r="I860" s="56"/>
      <c r="J860" s="56"/>
    </row>
    <row r="861" spans="3:10" ht="15">
      <c r="C861" s="56"/>
      <c r="D861" s="56"/>
      <c r="E861" s="56"/>
      <c r="F861" s="56"/>
      <c r="G861" s="56"/>
      <c r="H861" s="56"/>
      <c r="I861" s="56"/>
      <c r="J861" s="56"/>
    </row>
    <row r="862" spans="3:10" ht="15">
      <c r="C862" s="56"/>
      <c r="D862" s="56"/>
      <c r="E862" s="56"/>
      <c r="F862" s="56"/>
      <c r="G862" s="56"/>
      <c r="H862" s="56"/>
      <c r="I862" s="56"/>
      <c r="J862" s="56"/>
    </row>
    <row r="863" spans="3:10" ht="15">
      <c r="C863" s="56"/>
      <c r="D863" s="56"/>
      <c r="E863" s="56"/>
      <c r="F863" s="56"/>
      <c r="G863" s="56"/>
      <c r="H863" s="56"/>
      <c r="I863" s="56"/>
      <c r="J863" s="56"/>
    </row>
    <row r="864" spans="3:10" ht="15">
      <c r="C864" s="56"/>
      <c r="D864" s="56"/>
      <c r="E864" s="56"/>
      <c r="F864" s="56"/>
      <c r="G864" s="56"/>
      <c r="H864" s="56"/>
      <c r="I864" s="56"/>
      <c r="J864" s="56"/>
    </row>
    <row r="865" spans="3:10" ht="15">
      <c r="C865" s="56"/>
      <c r="D865" s="56"/>
      <c r="E865" s="56"/>
      <c r="F865" s="56"/>
      <c r="G865" s="56"/>
      <c r="H865" s="56"/>
      <c r="I865" s="56"/>
      <c r="J865" s="56"/>
    </row>
    <row r="866" spans="3:10" ht="15">
      <c r="C866" s="56"/>
      <c r="D866" s="56"/>
      <c r="E866" s="56"/>
      <c r="F866" s="56"/>
      <c r="G866" s="56"/>
      <c r="H866" s="56"/>
      <c r="I866" s="56"/>
      <c r="J866" s="56"/>
    </row>
    <row r="867" spans="3:10" ht="15">
      <c r="C867" s="56"/>
      <c r="D867" s="56"/>
      <c r="E867" s="56"/>
      <c r="F867" s="56"/>
      <c r="G867" s="56"/>
      <c r="H867" s="56"/>
      <c r="I867" s="56"/>
      <c r="J867" s="56"/>
    </row>
    <row r="868" spans="3:10" ht="15">
      <c r="C868" s="56"/>
      <c r="D868" s="56"/>
      <c r="E868" s="56"/>
      <c r="F868" s="56"/>
      <c r="G868" s="56"/>
      <c r="H868" s="56"/>
      <c r="I868" s="56"/>
      <c r="J868" s="56"/>
    </row>
    <row r="869" spans="3:10" ht="15">
      <c r="C869" s="56"/>
      <c r="D869" s="56"/>
      <c r="E869" s="56"/>
      <c r="F869" s="56"/>
      <c r="G869" s="56"/>
      <c r="H869" s="56"/>
      <c r="I869" s="56"/>
      <c r="J869" s="56"/>
    </row>
    <row r="870" spans="3:10" ht="15">
      <c r="C870" s="56"/>
      <c r="D870" s="56"/>
      <c r="E870" s="56"/>
      <c r="F870" s="56"/>
      <c r="G870" s="56"/>
      <c r="H870" s="56"/>
      <c r="I870" s="56"/>
      <c r="J870" s="56"/>
    </row>
    <row r="871" spans="3:10" ht="15">
      <c r="C871" s="56"/>
      <c r="D871" s="56"/>
      <c r="E871" s="56"/>
      <c r="F871" s="56"/>
      <c r="G871" s="56"/>
      <c r="H871" s="56"/>
      <c r="I871" s="56"/>
      <c r="J871" s="56"/>
    </row>
    <row r="872" spans="3:10" ht="15">
      <c r="C872" s="56"/>
      <c r="D872" s="56"/>
      <c r="E872" s="56"/>
      <c r="F872" s="56"/>
      <c r="G872" s="56"/>
      <c r="H872" s="56"/>
      <c r="I872" s="56"/>
      <c r="J872" s="56"/>
    </row>
    <row r="873" spans="3:10" ht="15">
      <c r="C873" s="56"/>
      <c r="D873" s="56"/>
      <c r="E873" s="56"/>
      <c r="F873" s="56"/>
      <c r="G873" s="56"/>
      <c r="H873" s="56"/>
      <c r="I873" s="56"/>
      <c r="J873" s="56"/>
    </row>
    <row r="874" spans="3:10" ht="15">
      <c r="C874" s="56"/>
      <c r="D874" s="56"/>
      <c r="E874" s="56"/>
      <c r="F874" s="56"/>
      <c r="G874" s="56"/>
      <c r="H874" s="56"/>
      <c r="I874" s="56"/>
      <c r="J874" s="56"/>
    </row>
    <row r="875" spans="3:10" ht="15">
      <c r="C875" s="56"/>
      <c r="D875" s="56"/>
      <c r="E875" s="56"/>
      <c r="F875" s="56"/>
      <c r="G875" s="56"/>
      <c r="H875" s="56"/>
      <c r="I875" s="56"/>
      <c r="J875" s="56"/>
    </row>
    <row r="876" spans="3:10" ht="15">
      <c r="C876" s="56"/>
      <c r="D876" s="56"/>
      <c r="E876" s="56"/>
      <c r="F876" s="56"/>
      <c r="G876" s="56"/>
      <c r="H876" s="56"/>
      <c r="I876" s="56"/>
      <c r="J876" s="56"/>
    </row>
    <row r="877" spans="3:10" ht="15">
      <c r="C877" s="56"/>
      <c r="D877" s="56"/>
      <c r="E877" s="56"/>
      <c r="F877" s="56"/>
      <c r="G877" s="56"/>
      <c r="H877" s="56"/>
      <c r="I877" s="56"/>
      <c r="J877" s="56"/>
    </row>
    <row r="878" spans="3:10" ht="15">
      <c r="C878" s="56"/>
      <c r="D878" s="56"/>
      <c r="E878" s="56"/>
      <c r="F878" s="56"/>
      <c r="G878" s="56"/>
      <c r="H878" s="56"/>
      <c r="I878" s="56"/>
      <c r="J878" s="56"/>
    </row>
    <row r="879" spans="3:10" ht="15">
      <c r="C879" s="56"/>
      <c r="D879" s="56"/>
      <c r="E879" s="56"/>
      <c r="F879" s="56"/>
      <c r="G879" s="56"/>
      <c r="H879" s="56"/>
      <c r="I879" s="56"/>
      <c r="J879" s="56"/>
    </row>
    <row r="880" spans="3:10" ht="15">
      <c r="C880" s="56"/>
      <c r="D880" s="56"/>
      <c r="E880" s="56"/>
      <c r="F880" s="56"/>
      <c r="G880" s="56"/>
      <c r="H880" s="56"/>
      <c r="I880" s="56"/>
      <c r="J880" s="56"/>
    </row>
    <row r="881" spans="3:10" ht="15">
      <c r="C881" s="56"/>
      <c r="D881" s="56"/>
      <c r="E881" s="56"/>
      <c r="F881" s="56"/>
      <c r="G881" s="56"/>
      <c r="H881" s="56"/>
      <c r="I881" s="56"/>
      <c r="J881" s="56"/>
    </row>
    <row r="882" spans="3:10" ht="15">
      <c r="C882" s="56"/>
      <c r="D882" s="56"/>
      <c r="E882" s="56"/>
      <c r="F882" s="56"/>
      <c r="G882" s="56"/>
      <c r="H882" s="56"/>
      <c r="I882" s="56"/>
      <c r="J882" s="56"/>
    </row>
    <row r="883" spans="3:10" ht="15">
      <c r="C883" s="56"/>
      <c r="D883" s="56"/>
      <c r="E883" s="56"/>
      <c r="F883" s="56"/>
      <c r="G883" s="56"/>
      <c r="H883" s="56"/>
      <c r="I883" s="56"/>
      <c r="J883" s="56"/>
    </row>
    <row r="884" spans="3:10" ht="15">
      <c r="C884" s="56"/>
      <c r="D884" s="56"/>
      <c r="E884" s="56"/>
      <c r="F884" s="56"/>
      <c r="G884" s="56"/>
      <c r="H884" s="56"/>
      <c r="I884" s="56"/>
      <c r="J884" s="56"/>
    </row>
    <row r="885" spans="3:10" ht="15">
      <c r="C885" s="56"/>
      <c r="D885" s="56"/>
      <c r="E885" s="56"/>
      <c r="F885" s="56"/>
      <c r="G885" s="56"/>
      <c r="H885" s="56"/>
      <c r="I885" s="56"/>
      <c r="J885" s="56"/>
    </row>
    <row r="886" spans="3:10" ht="15">
      <c r="C886" s="56"/>
      <c r="D886" s="56"/>
      <c r="E886" s="56"/>
      <c r="F886" s="56"/>
      <c r="G886" s="56"/>
      <c r="H886" s="56"/>
      <c r="I886" s="56"/>
      <c r="J886" s="56"/>
    </row>
    <row r="887" spans="3:10" ht="15">
      <c r="C887" s="56"/>
      <c r="D887" s="56"/>
      <c r="E887" s="56"/>
      <c r="F887" s="56"/>
      <c r="G887" s="56"/>
      <c r="H887" s="56"/>
      <c r="I887" s="56"/>
      <c r="J887" s="56"/>
    </row>
    <row r="888" spans="3:10" ht="15">
      <c r="C888" s="56"/>
      <c r="D888" s="56"/>
      <c r="E888" s="56"/>
      <c r="F888" s="56"/>
      <c r="G888" s="56"/>
      <c r="H888" s="56"/>
      <c r="I888" s="56"/>
      <c r="J888" s="56"/>
    </row>
    <row r="889" spans="3:10" ht="15">
      <c r="C889" s="56"/>
      <c r="D889" s="56"/>
      <c r="E889" s="56"/>
      <c r="F889" s="56"/>
      <c r="G889" s="56"/>
      <c r="H889" s="56"/>
      <c r="I889" s="56"/>
      <c r="J889" s="56"/>
    </row>
    <row r="890" spans="3:10" ht="15">
      <c r="C890" s="56"/>
      <c r="D890" s="56"/>
      <c r="E890" s="56"/>
      <c r="F890" s="56"/>
      <c r="G890" s="56"/>
      <c r="H890" s="56"/>
      <c r="I890" s="56"/>
      <c r="J890" s="56"/>
    </row>
    <row r="891" spans="3:10" ht="15">
      <c r="C891" s="56"/>
      <c r="D891" s="56"/>
      <c r="E891" s="56"/>
      <c r="F891" s="56"/>
      <c r="G891" s="56"/>
      <c r="H891" s="56"/>
      <c r="I891" s="56"/>
      <c r="J891" s="56"/>
    </row>
    <row r="892" spans="3:10" ht="15">
      <c r="C892" s="56"/>
      <c r="D892" s="56"/>
      <c r="E892" s="56"/>
      <c r="F892" s="56"/>
      <c r="G892" s="56"/>
      <c r="H892" s="56"/>
      <c r="I892" s="56"/>
      <c r="J892" s="56"/>
    </row>
    <row r="893" spans="3:10" ht="15">
      <c r="C893" s="56"/>
      <c r="D893" s="56"/>
      <c r="E893" s="56"/>
      <c r="F893" s="56"/>
      <c r="G893" s="56"/>
      <c r="H893" s="56"/>
      <c r="I893" s="56"/>
      <c r="J893" s="56"/>
    </row>
    <row r="894" spans="3:10" ht="15">
      <c r="C894" s="56"/>
      <c r="D894" s="56"/>
      <c r="E894" s="56"/>
      <c r="F894" s="56"/>
      <c r="G894" s="56"/>
      <c r="H894" s="56"/>
      <c r="I894" s="56"/>
      <c r="J894" s="56"/>
    </row>
    <row r="895" spans="3:10" ht="15">
      <c r="C895" s="56"/>
      <c r="D895" s="56"/>
      <c r="E895" s="56"/>
      <c r="F895" s="56"/>
      <c r="G895" s="56"/>
      <c r="H895" s="56"/>
      <c r="I895" s="56"/>
      <c r="J895" s="56"/>
    </row>
    <row r="896" spans="3:10" ht="15">
      <c r="C896" s="56"/>
      <c r="D896" s="56"/>
      <c r="E896" s="56"/>
      <c r="F896" s="56"/>
      <c r="G896" s="56"/>
      <c r="H896" s="56"/>
      <c r="I896" s="56"/>
      <c r="J896" s="56"/>
    </row>
    <row r="897" spans="3:10" ht="15">
      <c r="C897" s="56"/>
      <c r="D897" s="56"/>
      <c r="E897" s="56"/>
      <c r="F897" s="56"/>
      <c r="G897" s="56"/>
      <c r="H897" s="56"/>
      <c r="I897" s="56"/>
      <c r="J897" s="56"/>
    </row>
    <row r="898" spans="3:10" ht="15">
      <c r="C898" s="56"/>
      <c r="D898" s="56"/>
      <c r="E898" s="56"/>
      <c r="F898" s="56"/>
      <c r="G898" s="56"/>
      <c r="H898" s="56"/>
      <c r="I898" s="56"/>
      <c r="J898" s="56"/>
    </row>
    <row r="899" spans="3:10" ht="15">
      <c r="C899" s="56"/>
      <c r="D899" s="56"/>
      <c r="E899" s="56"/>
      <c r="F899" s="56"/>
      <c r="G899" s="56"/>
      <c r="H899" s="56"/>
      <c r="I899" s="56"/>
      <c r="J899" s="56"/>
    </row>
    <row r="900" spans="3:10" ht="15">
      <c r="C900" s="56"/>
      <c r="D900" s="56"/>
      <c r="E900" s="56"/>
      <c r="F900" s="56"/>
      <c r="G900" s="56"/>
      <c r="H900" s="56"/>
      <c r="I900" s="56"/>
      <c r="J900" s="56"/>
    </row>
    <row r="901" spans="3:10" ht="15">
      <c r="C901" s="56"/>
      <c r="D901" s="56"/>
      <c r="E901" s="56"/>
      <c r="F901" s="56"/>
      <c r="G901" s="56"/>
      <c r="H901" s="56"/>
      <c r="I901" s="56"/>
      <c r="J901" s="56"/>
    </row>
    <row r="902" spans="3:10" ht="15">
      <c r="C902" s="56"/>
      <c r="D902" s="56"/>
      <c r="E902" s="56"/>
      <c r="F902" s="56"/>
      <c r="G902" s="56"/>
      <c r="H902" s="56"/>
      <c r="I902" s="56"/>
      <c r="J902" s="56"/>
    </row>
    <row r="903" spans="3:10" ht="15">
      <c r="C903" s="56"/>
      <c r="D903" s="56"/>
      <c r="E903" s="56"/>
      <c r="F903" s="56"/>
      <c r="G903" s="56"/>
      <c r="H903" s="56"/>
      <c r="I903" s="56"/>
      <c r="J903" s="56"/>
    </row>
    <row r="904" spans="3:10" ht="15">
      <c r="C904" s="56"/>
      <c r="D904" s="56"/>
      <c r="E904" s="56"/>
      <c r="F904" s="56"/>
      <c r="G904" s="56"/>
      <c r="H904" s="56"/>
      <c r="I904" s="56"/>
      <c r="J904" s="56"/>
    </row>
    <row r="905" spans="3:10" ht="15">
      <c r="C905" s="56"/>
      <c r="D905" s="56"/>
      <c r="E905" s="56"/>
      <c r="F905" s="56"/>
      <c r="G905" s="56"/>
      <c r="H905" s="56"/>
      <c r="I905" s="56"/>
      <c r="J905" s="56"/>
    </row>
    <row r="906" spans="3:10" ht="15">
      <c r="C906" s="56"/>
      <c r="D906" s="56"/>
      <c r="E906" s="56"/>
      <c r="F906" s="56"/>
      <c r="G906" s="56"/>
      <c r="H906" s="56"/>
      <c r="I906" s="56"/>
      <c r="J906" s="56"/>
    </row>
    <row r="907" spans="3:10" ht="15">
      <c r="C907" s="56"/>
      <c r="D907" s="56"/>
      <c r="E907" s="56"/>
      <c r="F907" s="56"/>
      <c r="G907" s="56"/>
      <c r="H907" s="56"/>
      <c r="I907" s="56"/>
      <c r="J907" s="56"/>
    </row>
    <row r="908" spans="3:10" ht="15">
      <c r="C908" s="56"/>
      <c r="D908" s="56"/>
      <c r="E908" s="56"/>
      <c r="F908" s="56"/>
      <c r="G908" s="56"/>
      <c r="H908" s="56"/>
      <c r="I908" s="56"/>
      <c r="J908" s="56"/>
    </row>
    <row r="909" spans="3:10" ht="15">
      <c r="C909" s="56"/>
      <c r="D909" s="56"/>
      <c r="E909" s="56"/>
      <c r="F909" s="56"/>
      <c r="G909" s="56"/>
      <c r="H909" s="56"/>
      <c r="I909" s="56"/>
      <c r="J909" s="56"/>
    </row>
    <row r="910" spans="3:10" ht="15">
      <c r="C910" s="56"/>
      <c r="D910" s="56"/>
      <c r="E910" s="56"/>
      <c r="F910" s="56"/>
      <c r="G910" s="56"/>
      <c r="H910" s="56"/>
      <c r="I910" s="56"/>
      <c r="J910" s="56"/>
    </row>
    <row r="911" spans="3:10" ht="15">
      <c r="C911" s="56"/>
      <c r="D911" s="56"/>
      <c r="E911" s="56"/>
      <c r="F911" s="56"/>
      <c r="G911" s="56"/>
      <c r="H911" s="56"/>
      <c r="I911" s="56"/>
      <c r="J911" s="56"/>
    </row>
    <row r="912" spans="3:10" ht="15">
      <c r="C912" s="56"/>
      <c r="D912" s="56"/>
      <c r="E912" s="56"/>
      <c r="F912" s="56"/>
      <c r="G912" s="56"/>
      <c r="H912" s="56"/>
      <c r="I912" s="56"/>
      <c r="J912" s="56"/>
    </row>
    <row r="913" spans="3:10" ht="15">
      <c r="C913" s="56"/>
      <c r="D913" s="56"/>
      <c r="E913" s="56"/>
      <c r="F913" s="56"/>
      <c r="G913" s="56"/>
      <c r="H913" s="56"/>
      <c r="I913" s="56"/>
      <c r="J913" s="56"/>
    </row>
    <row r="914" spans="3:10" ht="15">
      <c r="C914" s="56"/>
      <c r="D914" s="56"/>
      <c r="E914" s="56"/>
      <c r="F914" s="56"/>
      <c r="G914" s="56"/>
      <c r="H914" s="56"/>
      <c r="I914" s="56"/>
      <c r="J914" s="56"/>
    </row>
    <row r="915" spans="3:10" ht="15">
      <c r="C915" s="56"/>
      <c r="D915" s="56"/>
      <c r="E915" s="56"/>
      <c r="F915" s="56"/>
      <c r="G915" s="56"/>
      <c r="H915" s="56"/>
      <c r="I915" s="56"/>
      <c r="J915" s="56"/>
    </row>
    <row r="916" spans="3:10" ht="15">
      <c r="C916" s="56"/>
      <c r="D916" s="56"/>
      <c r="E916" s="56"/>
      <c r="F916" s="56"/>
      <c r="G916" s="56"/>
      <c r="H916" s="56"/>
      <c r="I916" s="56"/>
      <c r="J916" s="56"/>
    </row>
    <row r="917" spans="3:10" ht="15">
      <c r="C917" s="56"/>
      <c r="D917" s="56"/>
      <c r="E917" s="56"/>
      <c r="F917" s="56"/>
      <c r="G917" s="56"/>
      <c r="H917" s="56"/>
      <c r="I917" s="56"/>
      <c r="J917" s="56"/>
    </row>
    <row r="918" spans="3:10" ht="15">
      <c r="C918" s="56"/>
      <c r="D918" s="56"/>
      <c r="E918" s="56"/>
      <c r="F918" s="56"/>
      <c r="G918" s="56"/>
      <c r="H918" s="56"/>
      <c r="I918" s="56"/>
      <c r="J918" s="56"/>
    </row>
    <row r="919" spans="3:10" ht="15">
      <c r="C919" s="56"/>
      <c r="D919" s="56"/>
      <c r="E919" s="56"/>
      <c r="F919" s="56"/>
      <c r="G919" s="56"/>
      <c r="H919" s="56"/>
      <c r="I919" s="56"/>
      <c r="J919" s="56"/>
    </row>
    <row r="920" spans="3:10" ht="15">
      <c r="C920" s="56"/>
      <c r="D920" s="56"/>
      <c r="E920" s="56"/>
      <c r="F920" s="56"/>
      <c r="G920" s="56"/>
      <c r="H920" s="56"/>
      <c r="I920" s="56"/>
      <c r="J920" s="56"/>
    </row>
    <row r="921" spans="3:10" ht="15">
      <c r="C921" s="56"/>
      <c r="D921" s="56"/>
      <c r="E921" s="56"/>
      <c r="F921" s="56"/>
      <c r="G921" s="56"/>
      <c r="H921" s="56"/>
      <c r="I921" s="56"/>
      <c r="J921" s="56"/>
    </row>
    <row r="922" spans="3:10" ht="15">
      <c r="C922" s="56"/>
      <c r="D922" s="56"/>
      <c r="E922" s="56"/>
      <c r="F922" s="56"/>
      <c r="G922" s="56"/>
      <c r="H922" s="56"/>
      <c r="I922" s="56"/>
      <c r="J922" s="56"/>
    </row>
    <row r="923" spans="3:10" ht="15">
      <c r="C923" s="56"/>
      <c r="D923" s="56"/>
      <c r="E923" s="56"/>
      <c r="F923" s="56"/>
      <c r="G923" s="56"/>
      <c r="H923" s="56"/>
      <c r="I923" s="56"/>
      <c r="J923" s="56"/>
    </row>
    <row r="924" spans="3:10" ht="15">
      <c r="C924" s="56"/>
      <c r="D924" s="56"/>
      <c r="E924" s="56"/>
      <c r="F924" s="56"/>
      <c r="G924" s="56"/>
      <c r="H924" s="56"/>
      <c r="I924" s="56"/>
      <c r="J924" s="56"/>
    </row>
    <row r="925" spans="3:10" ht="15">
      <c r="C925" s="56"/>
      <c r="D925" s="56"/>
      <c r="E925" s="56"/>
      <c r="F925" s="56"/>
      <c r="G925" s="56"/>
      <c r="H925" s="56"/>
      <c r="I925" s="56"/>
      <c r="J925" s="56"/>
    </row>
    <row r="926" spans="3:10" ht="15">
      <c r="C926" s="56"/>
      <c r="D926" s="56"/>
      <c r="E926" s="56"/>
      <c r="F926" s="56"/>
      <c r="G926" s="56"/>
      <c r="H926" s="56"/>
      <c r="I926" s="56"/>
      <c r="J926" s="56"/>
    </row>
    <row r="927" spans="3:10" ht="15">
      <c r="C927" s="56"/>
      <c r="D927" s="56"/>
      <c r="E927" s="56"/>
      <c r="F927" s="56"/>
      <c r="G927" s="56"/>
      <c r="H927" s="56"/>
      <c r="I927" s="56"/>
      <c r="J927" s="56"/>
    </row>
    <row r="928" spans="3:10" ht="15">
      <c r="C928" s="56"/>
      <c r="D928" s="56"/>
      <c r="E928" s="56"/>
      <c r="F928" s="56"/>
      <c r="G928" s="56"/>
      <c r="H928" s="56"/>
      <c r="I928" s="56"/>
      <c r="J928" s="56"/>
    </row>
    <row r="929" spans="3:10" ht="15">
      <c r="C929" s="56"/>
      <c r="D929" s="56"/>
      <c r="E929" s="56"/>
      <c r="F929" s="56"/>
      <c r="G929" s="56"/>
      <c r="H929" s="56"/>
      <c r="I929" s="56"/>
      <c r="J929" s="56"/>
    </row>
    <row r="930" spans="3:10" ht="15">
      <c r="C930" s="56"/>
      <c r="D930" s="56"/>
      <c r="E930" s="56"/>
      <c r="F930" s="56"/>
      <c r="G930" s="56"/>
      <c r="H930" s="56"/>
      <c r="I930" s="56"/>
      <c r="J930" s="56"/>
    </row>
    <row r="931" spans="3:10" ht="15">
      <c r="C931" s="56"/>
      <c r="D931" s="56"/>
      <c r="E931" s="56"/>
      <c r="F931" s="56"/>
      <c r="G931" s="56"/>
      <c r="H931" s="56"/>
      <c r="I931" s="56"/>
      <c r="J931" s="56"/>
    </row>
    <row r="932" spans="3:10" ht="15">
      <c r="C932" s="56"/>
      <c r="D932" s="56"/>
      <c r="E932" s="56"/>
      <c r="F932" s="56"/>
      <c r="G932" s="56"/>
      <c r="H932" s="56"/>
      <c r="I932" s="56"/>
      <c r="J932" s="56"/>
    </row>
    <row r="933" spans="3:10" ht="15">
      <c r="C933" s="56"/>
      <c r="D933" s="56"/>
      <c r="E933" s="56"/>
      <c r="F933" s="56"/>
      <c r="G933" s="56"/>
      <c r="H933" s="56"/>
      <c r="I933" s="56"/>
      <c r="J933" s="56"/>
    </row>
    <row r="934" spans="3:10" ht="15">
      <c r="C934" s="56"/>
      <c r="D934" s="56"/>
      <c r="E934" s="56"/>
      <c r="F934" s="56"/>
      <c r="G934" s="56"/>
      <c r="H934" s="56"/>
      <c r="I934" s="56"/>
      <c r="J934" s="56"/>
    </row>
    <row r="935" spans="3:10" ht="15">
      <c r="C935" s="56"/>
      <c r="D935" s="56"/>
      <c r="E935" s="56"/>
      <c r="F935" s="56"/>
      <c r="G935" s="56"/>
      <c r="H935" s="56"/>
      <c r="I935" s="56"/>
      <c r="J935" s="56"/>
    </row>
    <row r="936" spans="3:10" ht="15">
      <c r="C936" s="56"/>
      <c r="D936" s="56"/>
      <c r="E936" s="56"/>
      <c r="F936" s="56"/>
      <c r="G936" s="56"/>
      <c r="H936" s="56"/>
      <c r="I936" s="56"/>
      <c r="J936" s="56"/>
    </row>
    <row r="937" spans="3:10" ht="15">
      <c r="C937" s="56"/>
      <c r="D937" s="56"/>
      <c r="E937" s="56"/>
      <c r="F937" s="56"/>
      <c r="G937" s="56"/>
      <c r="H937" s="56"/>
      <c r="I937" s="56"/>
      <c r="J937" s="56"/>
    </row>
    <row r="938" spans="3:10" ht="15">
      <c r="C938" s="56"/>
      <c r="D938" s="56"/>
      <c r="E938" s="56"/>
      <c r="F938" s="56"/>
      <c r="G938" s="56"/>
      <c r="H938" s="56"/>
      <c r="I938" s="56"/>
      <c r="J938" s="56"/>
    </row>
    <row r="939" spans="3:10" ht="15">
      <c r="C939" s="56"/>
      <c r="D939" s="56"/>
      <c r="E939" s="56"/>
      <c r="F939" s="56"/>
      <c r="G939" s="56"/>
      <c r="H939" s="56"/>
      <c r="I939" s="56"/>
      <c r="J939" s="56"/>
    </row>
    <row r="940" spans="3:10" ht="15">
      <c r="C940" s="56"/>
      <c r="D940" s="56"/>
      <c r="E940" s="56"/>
      <c r="F940" s="56"/>
      <c r="G940" s="56"/>
      <c r="H940" s="56"/>
      <c r="I940" s="56"/>
      <c r="J940" s="56"/>
    </row>
    <row r="941" spans="3:10" ht="15">
      <c r="C941" s="56"/>
      <c r="D941" s="56"/>
      <c r="E941" s="56"/>
      <c r="F941" s="56"/>
      <c r="G941" s="56"/>
      <c r="H941" s="56"/>
      <c r="I941" s="56"/>
      <c r="J941" s="56"/>
    </row>
    <row r="942" spans="3:10" ht="15">
      <c r="C942" s="56"/>
      <c r="D942" s="56"/>
      <c r="E942" s="56"/>
      <c r="F942" s="56"/>
      <c r="G942" s="56"/>
      <c r="H942" s="56"/>
      <c r="I942" s="56"/>
      <c r="J942" s="56"/>
    </row>
    <row r="943" spans="3:10" ht="15">
      <c r="C943" s="56"/>
      <c r="D943" s="56"/>
      <c r="E943" s="56"/>
      <c r="F943" s="56"/>
      <c r="G943" s="56"/>
      <c r="H943" s="56"/>
      <c r="I943" s="56"/>
      <c r="J943" s="56"/>
    </row>
    <row r="944" spans="3:10" ht="15">
      <c r="C944" s="56"/>
      <c r="D944" s="56"/>
      <c r="E944" s="56"/>
      <c r="F944" s="56"/>
      <c r="G944" s="56"/>
      <c r="H944" s="56"/>
      <c r="I944" s="56"/>
      <c r="J944" s="56"/>
    </row>
    <row r="945" spans="3:10" ht="15">
      <c r="C945" s="56"/>
      <c r="D945" s="56"/>
      <c r="E945" s="56"/>
      <c r="F945" s="56"/>
      <c r="G945" s="56"/>
      <c r="H945" s="56"/>
      <c r="I945" s="56"/>
      <c r="J945" s="56"/>
    </row>
    <row r="946" spans="3:10" ht="15">
      <c r="C946" s="56"/>
      <c r="D946" s="56"/>
      <c r="E946" s="56"/>
      <c r="F946" s="56"/>
      <c r="G946" s="56"/>
      <c r="H946" s="56"/>
      <c r="I946" s="56"/>
      <c r="J946" s="56"/>
    </row>
    <row r="947" spans="3:10" ht="15">
      <c r="C947" s="56"/>
      <c r="D947" s="56"/>
      <c r="E947" s="56"/>
      <c r="F947" s="56"/>
      <c r="G947" s="56"/>
      <c r="H947" s="56"/>
      <c r="I947" s="56"/>
      <c r="J947" s="56"/>
    </row>
    <row r="948" spans="3:10" ht="15">
      <c r="C948" s="56"/>
      <c r="D948" s="56"/>
      <c r="E948" s="56"/>
      <c r="F948" s="56"/>
      <c r="G948" s="56"/>
      <c r="H948" s="56"/>
      <c r="I948" s="56"/>
      <c r="J948" s="56"/>
    </row>
    <row r="949" spans="3:10" ht="15">
      <c r="C949" s="56"/>
      <c r="D949" s="56"/>
      <c r="E949" s="56"/>
      <c r="F949" s="56"/>
      <c r="G949" s="56"/>
      <c r="H949" s="56"/>
      <c r="I949" s="56"/>
      <c r="J949" s="56"/>
    </row>
    <row r="950" spans="3:10" ht="15">
      <c r="C950" s="56"/>
      <c r="D950" s="56"/>
      <c r="E950" s="56"/>
      <c r="F950" s="56"/>
      <c r="G950" s="56"/>
      <c r="H950" s="56"/>
      <c r="I950" s="56"/>
      <c r="J950" s="56"/>
    </row>
    <row r="951" spans="3:10" ht="15">
      <c r="C951" s="56"/>
      <c r="D951" s="56"/>
      <c r="E951" s="56"/>
      <c r="F951" s="56"/>
      <c r="G951" s="56"/>
      <c r="H951" s="56"/>
      <c r="I951" s="56"/>
      <c r="J951" s="56"/>
    </row>
    <row r="952" spans="3:10" ht="15">
      <c r="C952" s="56"/>
      <c r="D952" s="56"/>
      <c r="E952" s="56"/>
      <c r="F952" s="56"/>
      <c r="G952" s="56"/>
      <c r="H952" s="56"/>
      <c r="I952" s="56"/>
      <c r="J952" s="56"/>
    </row>
    <row r="953" spans="3:10" ht="15">
      <c r="C953" s="56"/>
      <c r="D953" s="56"/>
      <c r="E953" s="56"/>
      <c r="F953" s="56"/>
      <c r="G953" s="56"/>
      <c r="H953" s="56"/>
      <c r="I953" s="56"/>
      <c r="J953" s="56"/>
    </row>
    <row r="954" spans="3:10" ht="15">
      <c r="C954" s="56"/>
      <c r="D954" s="56"/>
      <c r="E954" s="56"/>
      <c r="F954" s="56"/>
      <c r="G954" s="56"/>
      <c r="H954" s="56"/>
      <c r="I954" s="56"/>
      <c r="J954" s="56"/>
    </row>
  </sheetData>
  <mergeCells count="3">
    <mergeCell ref="L3:Q3"/>
    <mergeCell ref="C2:J2"/>
    <mergeCell ref="C3:J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1002"/>
  <sheetViews>
    <sheetView tabSelected="1" zoomScale="85" zoomScaleNormal="85" zoomScalePageLayoutView="85" workbookViewId="0">
      <selection activeCell="Q42" sqref="Q42"/>
    </sheetView>
  </sheetViews>
  <sheetFormatPr defaultColWidth="14.42578125" defaultRowHeight="15" customHeight="1"/>
  <cols>
    <col min="1" max="1" width="5.7109375" customWidth="1"/>
    <col min="2" max="2" width="57" bestFit="1" customWidth="1"/>
    <col min="3" max="3" width="16" bestFit="1" customWidth="1"/>
    <col min="4" max="4" width="11.42578125" customWidth="1"/>
    <col min="6" max="6" width="17.42578125" customWidth="1"/>
    <col min="7" max="7" width="5.7109375" customWidth="1"/>
    <col min="13" max="13" width="15" bestFit="1" customWidth="1"/>
    <col min="16" max="16" width="44.85546875" bestFit="1" customWidth="1"/>
    <col min="17" max="17" width="17.140625" bestFit="1" customWidth="1"/>
    <col min="19" max="19" width="12.28515625" hidden="1" customWidth="1"/>
    <col min="20" max="20" width="17" customWidth="1"/>
    <col min="25" max="25" width="16" bestFit="1" customWidth="1"/>
    <col min="27" max="27" width="14.42578125" style="118"/>
    <col min="34" max="34" width="37.28515625" bestFit="1" customWidth="1"/>
    <col min="35" max="35" width="31.7109375" bestFit="1" customWidth="1"/>
    <col min="40" max="46" width="14.42578125" style="118"/>
  </cols>
  <sheetData>
    <row r="1" spans="1:46" ht="81" customHeight="1" thickBot="1">
      <c r="A1" s="118"/>
      <c r="B1" s="119"/>
      <c r="C1" s="118"/>
      <c r="D1" s="119"/>
      <c r="E1" s="118"/>
      <c r="F1" s="118"/>
      <c r="G1" s="119"/>
      <c r="H1" s="119"/>
      <c r="I1" s="119"/>
      <c r="J1" s="119"/>
      <c r="K1" s="119"/>
      <c r="L1" s="119"/>
      <c r="M1" s="119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</row>
    <row r="2" spans="1:46" s="1" customFormat="1" ht="30" customHeight="1" thickTop="1" thickBot="1">
      <c r="A2" s="118"/>
      <c r="B2" s="749" t="s">
        <v>333</v>
      </c>
      <c r="C2" s="750"/>
      <c r="D2" s="738"/>
      <c r="E2" s="738"/>
      <c r="F2" s="738"/>
      <c r="G2" s="738"/>
      <c r="H2" s="738"/>
      <c r="I2" s="738"/>
      <c r="J2" s="738"/>
      <c r="K2" s="738"/>
      <c r="L2" s="738"/>
      <c r="M2" s="738"/>
      <c r="N2" s="738"/>
      <c r="O2" s="738"/>
      <c r="P2" s="738"/>
      <c r="Q2" s="738"/>
      <c r="R2" s="738"/>
      <c r="S2" s="738"/>
      <c r="T2" s="738"/>
      <c r="U2" s="738"/>
      <c r="V2" s="739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</row>
    <row r="3" spans="1:46" ht="15.75" customHeight="1" thickTop="1">
      <c r="A3" s="118"/>
      <c r="B3" s="538" t="s">
        <v>10</v>
      </c>
      <c r="C3" s="537">
        <f>F90-F89</f>
        <v>3737</v>
      </c>
      <c r="D3" s="73"/>
      <c r="E3" s="756" t="s">
        <v>11</v>
      </c>
      <c r="F3" s="758"/>
      <c r="G3" s="119"/>
      <c r="H3" s="756" t="s">
        <v>12</v>
      </c>
      <c r="I3" s="757"/>
      <c r="J3" s="757"/>
      <c r="K3" s="757"/>
      <c r="L3" s="757"/>
      <c r="M3" s="758"/>
      <c r="N3" s="430" t="s">
        <v>13</v>
      </c>
      <c r="O3" s="118"/>
      <c r="P3" s="76" t="s">
        <v>14</v>
      </c>
      <c r="Q3" s="85">
        <f>ROUNDUP(M46,0)</f>
        <v>4516</v>
      </c>
      <c r="R3" s="124"/>
      <c r="T3" s="112" t="s">
        <v>15</v>
      </c>
      <c r="U3" s="117"/>
      <c r="V3" s="118"/>
      <c r="W3" s="112" t="s">
        <v>16</v>
      </c>
      <c r="X3" s="113"/>
      <c r="Y3" s="77"/>
      <c r="Z3" s="118"/>
      <c r="AA3" s="20"/>
      <c r="AB3" s="4" t="s">
        <v>17</v>
      </c>
      <c r="AC3" s="5"/>
      <c r="AD3" s="5"/>
      <c r="AE3" s="5"/>
      <c r="AF3" s="6"/>
      <c r="AG3" s="118"/>
      <c r="AH3" s="734" t="s">
        <v>254</v>
      </c>
      <c r="AI3" s="734"/>
      <c r="AJ3" s="118"/>
      <c r="AK3" s="118"/>
      <c r="AL3" s="118"/>
      <c r="AM3" s="118"/>
    </row>
    <row r="4" spans="1:46" ht="15.75" customHeight="1">
      <c r="A4" s="118"/>
      <c r="B4" s="539" t="s">
        <v>18</v>
      </c>
      <c r="C4" s="338">
        <f>C3+C12</f>
        <v>3737</v>
      </c>
      <c r="D4" s="73"/>
      <c r="E4" s="762"/>
      <c r="F4" s="763"/>
      <c r="G4" s="119"/>
      <c r="H4" s="430" t="s">
        <v>340</v>
      </c>
      <c r="I4" s="430" t="s">
        <v>19</v>
      </c>
      <c r="J4" s="430" t="s">
        <v>20</v>
      </c>
      <c r="K4" s="430" t="s">
        <v>21</v>
      </c>
      <c r="L4" s="430" t="s">
        <v>22</v>
      </c>
      <c r="M4" s="430" t="s">
        <v>23</v>
      </c>
      <c r="N4" s="430" t="s">
        <v>19</v>
      </c>
      <c r="O4" s="118"/>
      <c r="P4" s="78" t="s">
        <v>24</v>
      </c>
      <c r="Q4" s="79">
        <f>'9'!E11</f>
        <v>310561.01333333337</v>
      </c>
      <c r="R4" s="125"/>
      <c r="S4" s="1">
        <f>Q3+Q3*Q6</f>
        <v>4561.16</v>
      </c>
      <c r="T4" s="104">
        <v>2018</v>
      </c>
      <c r="U4" s="92">
        <f>ROUNDUP(S4,0)</f>
        <v>4562</v>
      </c>
      <c r="V4" s="118"/>
      <c r="W4" s="104">
        <v>2018</v>
      </c>
      <c r="X4" s="8">
        <f>(((Q4+(Q4*N5))/U4)*12)+(((Q4+(Q4*N5))/U4)*12)*$Q$7</f>
        <v>848.66047797546491</v>
      </c>
      <c r="Y4" s="94">
        <f>X4*U4</f>
        <v>3871589.1005240711</v>
      </c>
      <c r="Z4" s="118"/>
      <c r="AA4" s="254"/>
      <c r="AB4" s="9" t="s">
        <v>25</v>
      </c>
      <c r="AC4" s="10" t="s">
        <v>26</v>
      </c>
      <c r="AD4" s="10" t="s">
        <v>27</v>
      </c>
      <c r="AE4" s="10" t="s">
        <v>28</v>
      </c>
      <c r="AF4" s="10" t="s">
        <v>29</v>
      </c>
      <c r="AG4" s="118"/>
      <c r="AH4" s="247" t="s">
        <v>253</v>
      </c>
      <c r="AI4" s="248">
        <v>237.28</v>
      </c>
      <c r="AJ4" s="118"/>
      <c r="AK4" s="118"/>
      <c r="AL4" s="118"/>
      <c r="AM4" s="118"/>
    </row>
    <row r="5" spans="1:46" ht="15.75" customHeight="1">
      <c r="A5" s="118"/>
      <c r="B5" s="540" t="s">
        <v>30</v>
      </c>
      <c r="C5" s="366">
        <v>4204.8</v>
      </c>
      <c r="D5" s="73"/>
      <c r="E5" s="306">
        <v>2017</v>
      </c>
      <c r="F5" s="478">
        <v>0.02</v>
      </c>
      <c r="G5" s="120"/>
      <c r="H5" s="306">
        <v>2017</v>
      </c>
      <c r="I5" s="478">
        <v>3.8869694495047957E-2</v>
      </c>
      <c r="J5" s="478">
        <v>3.7005485867814797E-2</v>
      </c>
      <c r="K5" s="478">
        <v>2.41325298549993E-2</v>
      </c>
      <c r="L5" s="478">
        <v>0.100367433816168</v>
      </c>
      <c r="M5" s="478">
        <v>7.1247815531096895E-2</v>
      </c>
      <c r="N5" s="478">
        <f t="shared" ref="N5:N19" si="0">IF($N$4="INPC",I5,IF($N$4="IPCA",J5,IF($N$4="IGPM",K5,IF($N$4="SELIC",L5,IF($N$4="TJLP",M5,"Alíquota Não Especificada")))))</f>
        <v>3.8869694495047957E-2</v>
      </c>
      <c r="O5" s="118"/>
      <c r="P5" s="78" t="s">
        <v>31</v>
      </c>
      <c r="Q5" s="79">
        <f>231162.31/Q3*12</f>
        <v>614.24883082373788</v>
      </c>
      <c r="R5" s="125"/>
      <c r="S5" s="1">
        <f t="shared" ref="S5:S28" si="1">S4+S4*$Q$6</f>
        <v>4606.7716</v>
      </c>
      <c r="T5" s="104">
        <f>T4+1</f>
        <v>2019</v>
      </c>
      <c r="U5" s="92">
        <f t="shared" ref="U5:U19" si="2">ROUNDUP(S5,0)</f>
        <v>4607</v>
      </c>
      <c r="V5" s="118"/>
      <c r="W5" s="104">
        <f>W4+1</f>
        <v>2019</v>
      </c>
      <c r="X5" s="8">
        <f t="shared" ref="X5:X28" si="3">((Y4+Y4*N6)/U5)+((Y4+Y4*N6)/U5)*($Q$7*$Q$7)</f>
        <v>872.42355374492195</v>
      </c>
      <c r="Y5" s="94">
        <f>X5*U5</f>
        <v>4019255.3121028552</v>
      </c>
      <c r="Z5" s="118"/>
      <c r="AA5" s="254"/>
      <c r="AB5" s="11" t="s">
        <v>32</v>
      </c>
      <c r="AC5" s="12">
        <v>1</v>
      </c>
      <c r="AD5" s="12">
        <v>220</v>
      </c>
      <c r="AE5" s="13">
        <v>44.41</v>
      </c>
      <c r="AF5" s="14">
        <f>AD5*AE5</f>
        <v>9770.1999999999989</v>
      </c>
      <c r="AG5" s="118"/>
      <c r="AH5" s="118"/>
      <c r="AI5" s="118"/>
      <c r="AJ5" s="118"/>
      <c r="AK5" s="118"/>
      <c r="AL5" s="118"/>
      <c r="AM5" s="118"/>
    </row>
    <row r="6" spans="1:46" ht="15.75" customHeight="1">
      <c r="A6" s="118"/>
      <c r="B6" s="539" t="s">
        <v>33</v>
      </c>
      <c r="C6" s="477">
        <v>0.25885000000000002</v>
      </c>
      <c r="D6" s="73"/>
      <c r="E6" s="307">
        <v>2018</v>
      </c>
      <c r="F6" s="479">
        <v>0.02</v>
      </c>
      <c r="G6" s="121"/>
      <c r="H6" s="307">
        <v>2018</v>
      </c>
      <c r="I6" s="479">
        <v>3.8140982357553366E-2</v>
      </c>
      <c r="J6" s="479">
        <v>4.1140976622801702E-2</v>
      </c>
      <c r="K6" s="479">
        <v>4.4523390546022099E-2</v>
      </c>
      <c r="L6" s="479">
        <v>7.8349073987894702E-2</v>
      </c>
      <c r="M6" s="479">
        <v>6.9999999999999798E-2</v>
      </c>
      <c r="N6" s="479">
        <f t="shared" si="0"/>
        <v>3.8140982357553366E-2</v>
      </c>
      <c r="O6" s="118"/>
      <c r="P6" s="80" t="s">
        <v>34</v>
      </c>
      <c r="Q6" s="81">
        <v>0.01</v>
      </c>
      <c r="R6" s="118"/>
      <c r="S6" s="1">
        <f t="shared" si="1"/>
        <v>4652.8393159999996</v>
      </c>
      <c r="T6" s="104">
        <f t="shared" ref="T6:T19" si="4">T5+1</f>
        <v>2020</v>
      </c>
      <c r="U6" s="92">
        <f t="shared" si="2"/>
        <v>4653</v>
      </c>
      <c r="V6" s="118"/>
      <c r="W6" s="104">
        <f t="shared" ref="W6:W28" si="5">W5+1</f>
        <v>2020</v>
      </c>
      <c r="X6" s="8">
        <f t="shared" si="3"/>
        <v>894.43969753620945</v>
      </c>
      <c r="Y6" s="94">
        <f t="shared" ref="Y6:Y19" si="6">X6*U6</f>
        <v>4161827.9126359825</v>
      </c>
      <c r="Z6" s="118"/>
      <c r="AA6" s="254"/>
      <c r="AB6" s="11" t="s">
        <v>35</v>
      </c>
      <c r="AC6" s="12">
        <v>1</v>
      </c>
      <c r="AD6" s="12">
        <v>220</v>
      </c>
      <c r="AE6" s="13">
        <v>20.39</v>
      </c>
      <c r="AF6" s="14">
        <f>AD6*AE6</f>
        <v>4485.8</v>
      </c>
      <c r="AG6" s="118"/>
      <c r="AH6" s="734" t="s">
        <v>255</v>
      </c>
      <c r="AI6" s="734"/>
      <c r="AJ6" s="118"/>
      <c r="AK6" s="118"/>
      <c r="AL6" s="118"/>
      <c r="AM6" s="118"/>
    </row>
    <row r="7" spans="1:46" ht="15.75" customHeight="1" thickBot="1">
      <c r="A7" s="118"/>
      <c r="B7" s="540" t="s">
        <v>339</v>
      </c>
      <c r="C7" s="291">
        <v>2</v>
      </c>
      <c r="D7" s="73"/>
      <c r="E7" s="306">
        <v>2019</v>
      </c>
      <c r="F7" s="478">
        <v>0.02</v>
      </c>
      <c r="G7" s="119"/>
      <c r="H7" s="306">
        <v>2019</v>
      </c>
      <c r="I7" s="478">
        <v>3.5472392137869457E-2</v>
      </c>
      <c r="J7" s="478">
        <v>4.4993416407461198E-2</v>
      </c>
      <c r="K7" s="478">
        <v>4.8388127274198403E-2</v>
      </c>
      <c r="L7" s="478">
        <v>7.9325610336147698E-2</v>
      </c>
      <c r="M7" s="478">
        <v>6.8540956023841498E-2</v>
      </c>
      <c r="N7" s="478">
        <f t="shared" si="0"/>
        <v>3.5472392137869457E-2</v>
      </c>
      <c r="O7" s="118"/>
      <c r="P7" s="82" t="s">
        <v>36</v>
      </c>
      <c r="Q7" s="83">
        <v>0</v>
      </c>
      <c r="R7" s="118"/>
      <c r="S7" s="1">
        <f t="shared" si="1"/>
        <v>4699.3677091599993</v>
      </c>
      <c r="T7" s="104">
        <f t="shared" si="4"/>
        <v>2021</v>
      </c>
      <c r="U7" s="92">
        <f t="shared" si="2"/>
        <v>4700</v>
      </c>
      <c r="V7" s="118"/>
      <c r="W7" s="104">
        <f t="shared" si="5"/>
        <v>2021</v>
      </c>
      <c r="X7" s="8">
        <f t="shared" si="3"/>
        <v>915.9902739011942</v>
      </c>
      <c r="Y7" s="94">
        <f t="shared" si="6"/>
        <v>4305154.2873356128</v>
      </c>
      <c r="Z7" s="118"/>
      <c r="AA7" s="254"/>
      <c r="AB7" s="11" t="s">
        <v>37</v>
      </c>
      <c r="AC7" s="12">
        <v>1</v>
      </c>
      <c r="AD7" s="12">
        <v>220</v>
      </c>
      <c r="AE7" s="13">
        <v>9.84</v>
      </c>
      <c r="AF7" s="14">
        <f>AD7*AE7</f>
        <v>2164.8000000000002</v>
      </c>
      <c r="AG7" s="118"/>
      <c r="AH7" s="243" t="s">
        <v>246</v>
      </c>
      <c r="AI7" s="243" t="s">
        <v>260</v>
      </c>
      <c r="AJ7" s="118"/>
      <c r="AK7" s="118"/>
      <c r="AL7" s="118"/>
      <c r="AM7" s="118"/>
    </row>
    <row r="8" spans="1:46" ht="15.75" customHeight="1" thickBot="1">
      <c r="A8" s="118"/>
      <c r="B8" s="539" t="s">
        <v>38</v>
      </c>
      <c r="C8" s="338">
        <v>2018</v>
      </c>
      <c r="D8" s="73"/>
      <c r="E8" s="307">
        <v>2020</v>
      </c>
      <c r="F8" s="479">
        <v>0.02</v>
      </c>
      <c r="G8" s="119"/>
      <c r="H8" s="307">
        <v>2020</v>
      </c>
      <c r="I8" s="479">
        <v>3.4438323185941533E-2</v>
      </c>
      <c r="J8" s="479">
        <v>4.4993416407461198E-2</v>
      </c>
      <c r="K8" s="479">
        <v>4.8388127274198403E-2</v>
      </c>
      <c r="L8" s="479">
        <v>7.4597292564469994E-2</v>
      </c>
      <c r="M8" s="479">
        <v>6.6040954357728304E-2</v>
      </c>
      <c r="N8" s="479">
        <f t="shared" si="0"/>
        <v>3.4438323185941533E-2</v>
      </c>
      <c r="O8" s="118"/>
      <c r="P8" s="124"/>
      <c r="Q8" s="124"/>
      <c r="R8" s="124"/>
      <c r="S8" s="1">
        <f t="shared" si="1"/>
        <v>4746.3613862515995</v>
      </c>
      <c r="T8" s="104">
        <f t="shared" si="4"/>
        <v>2022</v>
      </c>
      <c r="U8" s="92">
        <f t="shared" si="2"/>
        <v>4747</v>
      </c>
      <c r="V8" s="118"/>
      <c r="W8" s="104">
        <f t="shared" si="5"/>
        <v>2022</v>
      </c>
      <c r="X8" s="8">
        <f t="shared" si="3"/>
        <v>938.15390394948781</v>
      </c>
      <c r="Y8" s="94">
        <f t="shared" si="6"/>
        <v>4453416.5820482187</v>
      </c>
      <c r="Z8" s="118"/>
      <c r="AA8" s="254"/>
      <c r="AB8" s="11" t="s">
        <v>39</v>
      </c>
      <c r="AC8" s="12">
        <v>1</v>
      </c>
      <c r="AD8" s="12">
        <v>220</v>
      </c>
      <c r="AE8" s="13">
        <v>9.84</v>
      </c>
      <c r="AF8" s="14">
        <f>AD8*AE8</f>
        <v>2164.8000000000002</v>
      </c>
      <c r="AG8" s="118"/>
      <c r="AH8" s="249" t="s">
        <v>256</v>
      </c>
      <c r="AI8" s="250">
        <v>4.3999999999999997E-2</v>
      </c>
      <c r="AJ8" s="118"/>
      <c r="AK8" s="118"/>
      <c r="AL8" s="118"/>
      <c r="AM8" s="118"/>
    </row>
    <row r="9" spans="1:46" ht="15.75" customHeight="1">
      <c r="A9" s="118"/>
      <c r="B9" s="540" t="s">
        <v>338</v>
      </c>
      <c r="C9" s="291">
        <v>10</v>
      </c>
      <c r="D9" s="73"/>
      <c r="E9" s="306">
        <v>2021</v>
      </c>
      <c r="F9" s="478">
        <v>0.02</v>
      </c>
      <c r="G9" s="119"/>
      <c r="H9" s="306">
        <v>2021</v>
      </c>
      <c r="I9" s="478">
        <v>3.4438323185941533E-2</v>
      </c>
      <c r="J9" s="478">
        <v>4.5010262629484203E-2</v>
      </c>
      <c r="K9" s="478">
        <v>5.0000557201535803E-2</v>
      </c>
      <c r="L9" s="478">
        <v>7.3695785728743496E-2</v>
      </c>
      <c r="M9" s="478">
        <v>6.3540952683783999E-2</v>
      </c>
      <c r="N9" s="478">
        <f t="shared" si="0"/>
        <v>3.4438323185941533E-2</v>
      </c>
      <c r="O9" s="118"/>
      <c r="P9" s="84" t="s">
        <v>40</v>
      </c>
      <c r="Q9" s="85">
        <f>C3/C7</f>
        <v>1868.5</v>
      </c>
      <c r="R9" s="124"/>
      <c r="S9" s="1">
        <f t="shared" si="1"/>
        <v>4793.825000114115</v>
      </c>
      <c r="T9" s="104">
        <f t="shared" si="4"/>
        <v>2023</v>
      </c>
      <c r="U9" s="92">
        <f t="shared" si="2"/>
        <v>4794</v>
      </c>
      <c r="V9" s="118"/>
      <c r="W9" s="104">
        <f t="shared" si="5"/>
        <v>2023</v>
      </c>
      <c r="X9" s="8">
        <f t="shared" si="3"/>
        <v>960.94801451448188</v>
      </c>
      <c r="Y9" s="94">
        <f t="shared" si="6"/>
        <v>4606784.7815824263</v>
      </c>
      <c r="Z9" s="118"/>
      <c r="AA9" s="255" t="s">
        <v>41</v>
      </c>
      <c r="AB9" s="11" t="s">
        <v>42</v>
      </c>
      <c r="AC9" s="11"/>
      <c r="AD9" s="11"/>
      <c r="AE9" s="11"/>
      <c r="AF9" s="14">
        <f>SUM(AF5:AF8)</f>
        <v>18585.599999999999</v>
      </c>
      <c r="AG9" s="118"/>
      <c r="AH9" s="249" t="s">
        <v>257</v>
      </c>
      <c r="AI9" s="250">
        <v>4.5999999999999999E-2</v>
      </c>
      <c r="AJ9" s="118"/>
      <c r="AK9" s="118"/>
      <c r="AL9" s="118"/>
      <c r="AM9" s="118"/>
    </row>
    <row r="10" spans="1:46" ht="15.75" customHeight="1">
      <c r="A10" s="118"/>
      <c r="B10" s="539" t="s">
        <v>337</v>
      </c>
      <c r="C10" s="338">
        <v>5</v>
      </c>
      <c r="D10" s="73"/>
      <c r="E10" s="307">
        <v>2022</v>
      </c>
      <c r="F10" s="479">
        <v>0.02</v>
      </c>
      <c r="G10" s="119"/>
      <c r="H10" s="307">
        <v>2022</v>
      </c>
      <c r="I10" s="479">
        <v>3.4438323185941533E-2</v>
      </c>
      <c r="J10" s="479">
        <v>4.5010262629484203E-2</v>
      </c>
      <c r="K10" s="479">
        <v>5.0000557201535803E-2</v>
      </c>
      <c r="L10" s="479">
        <v>7.3695785728743204E-2</v>
      </c>
      <c r="M10" s="479">
        <v>6.1040951001954703E-2</v>
      </c>
      <c r="N10" s="479">
        <f t="shared" si="0"/>
        <v>3.4438323185941533E-2</v>
      </c>
      <c r="O10" s="118"/>
      <c r="P10" s="78" t="s">
        <v>43</v>
      </c>
      <c r="Q10" s="79">
        <v>450</v>
      </c>
      <c r="R10" s="124"/>
      <c r="S10" s="1">
        <f t="shared" si="1"/>
        <v>4841.7632501152566</v>
      </c>
      <c r="T10" s="104">
        <f t="shared" si="4"/>
        <v>2024</v>
      </c>
      <c r="U10" s="92">
        <f t="shared" si="2"/>
        <v>4842</v>
      </c>
      <c r="V10" s="118"/>
      <c r="W10" s="104">
        <f t="shared" si="5"/>
        <v>2024</v>
      </c>
      <c r="X10" s="8">
        <f t="shared" si="3"/>
        <v>984.18726244085894</v>
      </c>
      <c r="Y10" s="94">
        <f t="shared" si="6"/>
        <v>4765434.7247386388</v>
      </c>
      <c r="Z10" s="118"/>
      <c r="AA10" s="254"/>
      <c r="AB10" s="11" t="s">
        <v>44</v>
      </c>
      <c r="AC10" s="12">
        <v>2</v>
      </c>
      <c r="AD10" s="12">
        <v>220</v>
      </c>
      <c r="AE10" s="13">
        <v>10.89</v>
      </c>
      <c r="AF10" s="14">
        <f>AD10*AE10</f>
        <v>2395.8000000000002</v>
      </c>
      <c r="AG10" s="118"/>
      <c r="AH10" s="249" t="s">
        <v>258</v>
      </c>
      <c r="AI10" s="250">
        <v>4.8000000000000001E-2</v>
      </c>
      <c r="AJ10" s="118"/>
      <c r="AK10" s="118"/>
      <c r="AL10" s="118"/>
      <c r="AM10" s="118"/>
    </row>
    <row r="11" spans="1:46" ht="15.75" customHeight="1">
      <c r="A11" s="118"/>
      <c r="B11" s="540" t="s">
        <v>336</v>
      </c>
      <c r="C11" s="291">
        <v>10</v>
      </c>
      <c r="D11" s="73"/>
      <c r="E11" s="306">
        <v>2023</v>
      </c>
      <c r="F11" s="478">
        <v>1.4999999999999999E-2</v>
      </c>
      <c r="G11" s="119"/>
      <c r="H11" s="306">
        <v>2023</v>
      </c>
      <c r="I11" s="478">
        <v>3.4438323185941533E-2</v>
      </c>
      <c r="J11" s="478">
        <v>4.5010262629484203E-2</v>
      </c>
      <c r="K11" s="478">
        <v>5.0000557201535803E-2</v>
      </c>
      <c r="L11" s="478">
        <v>7.3695785728743204E-2</v>
      </c>
      <c r="M11" s="478">
        <v>6.0000000000000303E-2</v>
      </c>
      <c r="N11" s="478">
        <f t="shared" si="0"/>
        <v>3.4438323185941533E-2</v>
      </c>
      <c r="O11" s="118"/>
      <c r="P11" s="78" t="s">
        <v>45</v>
      </c>
      <c r="Q11" s="81">
        <v>0.5</v>
      </c>
      <c r="R11" s="118"/>
      <c r="S11" s="1">
        <f t="shared" si="1"/>
        <v>4890.1808826164088</v>
      </c>
      <c r="T11" s="104">
        <f t="shared" si="4"/>
        <v>2025</v>
      </c>
      <c r="U11" s="92">
        <f t="shared" si="2"/>
        <v>4891</v>
      </c>
      <c r="V11" s="118"/>
      <c r="W11" s="104">
        <f t="shared" si="5"/>
        <v>2025</v>
      </c>
      <c r="X11" s="8">
        <f t="shared" si="3"/>
        <v>1007.8814773892243</v>
      </c>
      <c r="Y11" s="94">
        <f t="shared" si="6"/>
        <v>4929548.3059106963</v>
      </c>
      <c r="Z11" s="118"/>
      <c r="AA11" s="255" t="s">
        <v>46</v>
      </c>
      <c r="AB11" s="15" t="s">
        <v>47</v>
      </c>
      <c r="AC11" s="12"/>
      <c r="AD11" s="11"/>
      <c r="AE11" s="11"/>
      <c r="AF11" s="14">
        <f>AF10</f>
        <v>2395.8000000000002</v>
      </c>
      <c r="AG11" s="118"/>
      <c r="AH11" s="249" t="s">
        <v>247</v>
      </c>
      <c r="AI11" s="250">
        <v>0.05</v>
      </c>
      <c r="AJ11" s="118"/>
      <c r="AK11" s="118"/>
      <c r="AL11" s="118"/>
      <c r="AM11" s="118"/>
    </row>
    <row r="12" spans="1:46" ht="15.75" customHeight="1" thickBot="1">
      <c r="A12" s="118"/>
      <c r="B12" s="539" t="s">
        <v>335</v>
      </c>
      <c r="C12" s="338">
        <v>0</v>
      </c>
      <c r="D12" s="73"/>
      <c r="E12" s="307">
        <v>2024</v>
      </c>
      <c r="F12" s="479">
        <v>1.4999999999999999E-2</v>
      </c>
      <c r="G12" s="119"/>
      <c r="H12" s="307">
        <v>2024</v>
      </c>
      <c r="I12" s="479">
        <v>3.4438323185941533E-2</v>
      </c>
      <c r="J12" s="479">
        <v>4.5010262629484203E-2</v>
      </c>
      <c r="K12" s="479">
        <v>5.0000557201535803E-2</v>
      </c>
      <c r="L12" s="479">
        <v>7.3695785728743204E-2</v>
      </c>
      <c r="M12" s="479">
        <v>6.0000000000000303E-2</v>
      </c>
      <c r="N12" s="479">
        <f t="shared" si="0"/>
        <v>3.4438323185941533E-2</v>
      </c>
      <c r="O12" s="118"/>
      <c r="P12" s="82" t="s">
        <v>48</v>
      </c>
      <c r="Q12" s="86">
        <f>ROUNDDOWN(Q9-Q9*Q11,0)</f>
        <v>934</v>
      </c>
      <c r="R12" s="118"/>
      <c r="S12" s="1">
        <f t="shared" si="1"/>
        <v>4939.0826914425725</v>
      </c>
      <c r="T12" s="104">
        <f t="shared" si="4"/>
        <v>2026</v>
      </c>
      <c r="U12" s="92">
        <f t="shared" si="2"/>
        <v>4940</v>
      </c>
      <c r="V12" s="118"/>
      <c r="W12" s="104">
        <f t="shared" si="5"/>
        <v>2026</v>
      </c>
      <c r="X12" s="8">
        <f t="shared" si="3"/>
        <v>1032.2497335284129</v>
      </c>
      <c r="Y12" s="94">
        <f t="shared" si="6"/>
        <v>5099313.6836303594</v>
      </c>
      <c r="Z12" s="118"/>
      <c r="AA12" s="255" t="s">
        <v>49</v>
      </c>
      <c r="AB12" s="15" t="s">
        <v>50</v>
      </c>
      <c r="AC12" s="11"/>
      <c r="AD12" s="11"/>
      <c r="AE12" s="11"/>
      <c r="AF12" s="14">
        <f>AF9+AF11</f>
        <v>20981.399999999998</v>
      </c>
      <c r="AG12" s="118"/>
      <c r="AH12" s="249" t="s">
        <v>248</v>
      </c>
      <c r="AI12" s="250">
        <v>0.08</v>
      </c>
      <c r="AJ12" s="118"/>
      <c r="AK12" s="118"/>
      <c r="AL12" s="118"/>
      <c r="AM12" s="118"/>
    </row>
    <row r="13" spans="1:46" ht="15.75" customHeight="1">
      <c r="A13" s="118"/>
      <c r="B13" s="540" t="s">
        <v>334</v>
      </c>
      <c r="C13" s="291">
        <v>18</v>
      </c>
      <c r="D13" s="73"/>
      <c r="E13" s="306">
        <v>2025</v>
      </c>
      <c r="F13" s="478">
        <v>1.4999999999999999E-2</v>
      </c>
      <c r="G13" s="119"/>
      <c r="H13" s="306">
        <v>2025</v>
      </c>
      <c r="I13" s="478">
        <v>3.4438323185941533E-2</v>
      </c>
      <c r="J13" s="478">
        <v>4.5010262629484203E-2</v>
      </c>
      <c r="K13" s="478">
        <v>5.0000557201535803E-2</v>
      </c>
      <c r="L13" s="478">
        <v>7.3695785728743204E-2</v>
      </c>
      <c r="M13" s="478">
        <v>6.0000000000000303E-2</v>
      </c>
      <c r="N13" s="478">
        <f t="shared" si="0"/>
        <v>3.4438323185941533E-2</v>
      </c>
      <c r="O13" s="118"/>
      <c r="P13" s="118"/>
      <c r="Q13" s="118"/>
      <c r="R13" s="118"/>
      <c r="S13" s="1">
        <f t="shared" si="1"/>
        <v>4988.4735183569983</v>
      </c>
      <c r="T13" s="104">
        <f t="shared" si="4"/>
        <v>2027</v>
      </c>
      <c r="U13" s="92">
        <f t="shared" si="2"/>
        <v>4989</v>
      </c>
      <c r="V13" s="118"/>
      <c r="W13" s="104">
        <f t="shared" si="5"/>
        <v>2027</v>
      </c>
      <c r="X13" s="8">
        <f t="shared" si="3"/>
        <v>1057.3111838632424</v>
      </c>
      <c r="Y13" s="94">
        <f t="shared" si="6"/>
        <v>5274925.4962937161</v>
      </c>
      <c r="Z13" s="118"/>
      <c r="AA13" s="256" t="s">
        <v>51</v>
      </c>
      <c r="AB13" s="11" t="s">
        <v>52</v>
      </c>
      <c r="AC13" s="11"/>
      <c r="AD13" s="11"/>
      <c r="AE13" s="11"/>
      <c r="AF13" s="16">
        <v>7681.96</v>
      </c>
      <c r="AG13" s="118"/>
      <c r="AH13" s="249" t="s">
        <v>249</v>
      </c>
      <c r="AI13" s="250">
        <v>0.17</v>
      </c>
      <c r="AJ13" s="118"/>
      <c r="AK13" s="118"/>
      <c r="AL13" s="118"/>
      <c r="AM13" s="118"/>
    </row>
    <row r="14" spans="1:46" ht="15.75" customHeight="1" thickBot="1">
      <c r="A14" s="118"/>
      <c r="B14" s="539" t="s">
        <v>53</v>
      </c>
      <c r="C14" s="367">
        <f>SUMPRODUCT('3'!G41:G62,'3'!J41:J62)/SUM('3'!J41:J62)</f>
        <v>76.443938988493443</v>
      </c>
      <c r="D14" s="73"/>
      <c r="E14" s="307">
        <v>2026</v>
      </c>
      <c r="F14" s="479">
        <v>1.4999999999999999E-2</v>
      </c>
      <c r="G14" s="119"/>
      <c r="H14" s="307">
        <v>2026</v>
      </c>
      <c r="I14" s="479">
        <v>3.4438323185941533E-2</v>
      </c>
      <c r="J14" s="479">
        <v>4.5010262629484203E-2</v>
      </c>
      <c r="K14" s="479">
        <v>5.0000557201535803E-2</v>
      </c>
      <c r="L14" s="479">
        <v>7.3695785728743204E-2</v>
      </c>
      <c r="M14" s="479">
        <v>6.0000000000000303E-2</v>
      </c>
      <c r="N14" s="479">
        <f t="shared" si="0"/>
        <v>3.4438323185941533E-2</v>
      </c>
      <c r="O14" s="118"/>
      <c r="P14" s="118"/>
      <c r="Q14" s="118"/>
      <c r="R14" s="118"/>
      <c r="S14" s="1">
        <f t="shared" si="1"/>
        <v>5038.3582535405685</v>
      </c>
      <c r="T14" s="104">
        <f t="shared" si="4"/>
        <v>2028</v>
      </c>
      <c r="U14" s="92">
        <f t="shared" si="2"/>
        <v>5039</v>
      </c>
      <c r="V14" s="118"/>
      <c r="W14" s="104">
        <f t="shared" si="5"/>
        <v>2028</v>
      </c>
      <c r="X14" s="8">
        <f t="shared" si="3"/>
        <v>1082.870626179171</v>
      </c>
      <c r="Y14" s="94">
        <f t="shared" si="6"/>
        <v>5456585.0853168424</v>
      </c>
      <c r="Z14" s="118"/>
      <c r="AA14" s="257" t="s">
        <v>54</v>
      </c>
      <c r="AB14" s="17" t="s">
        <v>55</v>
      </c>
      <c r="AC14" s="18"/>
      <c r="AD14" s="18"/>
      <c r="AE14" s="18"/>
      <c r="AF14" s="19">
        <f>AF12+AF13</f>
        <v>28663.359999999997</v>
      </c>
      <c r="AG14" s="118"/>
      <c r="AH14" s="249" t="s">
        <v>250</v>
      </c>
      <c r="AI14" s="250">
        <v>0.3</v>
      </c>
      <c r="AJ14" s="118"/>
      <c r="AK14" s="118"/>
      <c r="AL14" s="118"/>
      <c r="AM14" s="118"/>
    </row>
    <row r="15" spans="1:46" ht="15.75" customHeight="1">
      <c r="A15" s="118"/>
      <c r="B15" s="540" t="s">
        <v>56</v>
      </c>
      <c r="C15" s="366">
        <v>2500</v>
      </c>
      <c r="D15" s="73"/>
      <c r="E15" s="306">
        <v>2027</v>
      </c>
      <c r="F15" s="478">
        <v>1.4999999999999999E-2</v>
      </c>
      <c r="G15" s="119"/>
      <c r="H15" s="306">
        <v>2027</v>
      </c>
      <c r="I15" s="478">
        <v>3.4438323185941533E-2</v>
      </c>
      <c r="J15" s="478">
        <v>4.5010262629484203E-2</v>
      </c>
      <c r="K15" s="478">
        <v>5.0000557201535803E-2</v>
      </c>
      <c r="L15" s="478">
        <v>7.3695785728743204E-2</v>
      </c>
      <c r="M15" s="478">
        <v>6.0000000000000303E-2</v>
      </c>
      <c r="N15" s="478">
        <f t="shared" si="0"/>
        <v>3.4438323185941533E-2</v>
      </c>
      <c r="O15" s="118"/>
      <c r="P15" s="87" t="s">
        <v>5</v>
      </c>
      <c r="Q15" s="88"/>
      <c r="R15" s="118"/>
      <c r="S15" s="1">
        <f t="shared" si="1"/>
        <v>5088.7418360759739</v>
      </c>
      <c r="T15" s="104">
        <f t="shared" si="4"/>
        <v>2029</v>
      </c>
      <c r="U15" s="92">
        <f t="shared" si="2"/>
        <v>5089</v>
      </c>
      <c r="V15" s="118"/>
      <c r="W15" s="104">
        <f t="shared" si="5"/>
        <v>2029</v>
      </c>
      <c r="X15" s="8">
        <f t="shared" si="3"/>
        <v>1109.157147961598</v>
      </c>
      <c r="Y15" s="94">
        <f t="shared" si="6"/>
        <v>5644500.7259765724</v>
      </c>
      <c r="Z15" s="118"/>
      <c r="AA15" s="20"/>
      <c r="AB15" s="21"/>
      <c r="AC15" s="22"/>
      <c r="AD15" s="22"/>
      <c r="AE15" s="22"/>
      <c r="AF15" s="23"/>
      <c r="AG15" s="118"/>
      <c r="AH15" s="249" t="s">
        <v>251</v>
      </c>
      <c r="AI15" s="250">
        <v>0.6</v>
      </c>
      <c r="AJ15" s="118"/>
      <c r="AK15" s="118"/>
      <c r="AL15" s="118"/>
      <c r="AM15" s="118"/>
    </row>
    <row r="16" spans="1:46" ht="15.75" customHeight="1">
      <c r="A16" s="118"/>
      <c r="B16" s="539" t="s">
        <v>57</v>
      </c>
      <c r="C16" s="367">
        <v>0.01</v>
      </c>
      <c r="D16" s="73"/>
      <c r="E16" s="307">
        <v>2028</v>
      </c>
      <c r="F16" s="479">
        <v>1.4999999999999999E-2</v>
      </c>
      <c r="G16" s="119"/>
      <c r="H16" s="307">
        <v>2028</v>
      </c>
      <c r="I16" s="479">
        <v>3.4438323185941533E-2</v>
      </c>
      <c r="J16" s="479">
        <v>4.5010262629484203E-2</v>
      </c>
      <c r="K16" s="479">
        <v>5.0000557201535803E-2</v>
      </c>
      <c r="L16" s="479">
        <v>7.3695785728743204E-2</v>
      </c>
      <c r="M16" s="479">
        <v>6.0000000000000303E-2</v>
      </c>
      <c r="N16" s="479">
        <f t="shared" si="0"/>
        <v>3.4438323185941533E-2</v>
      </c>
      <c r="O16" s="118"/>
      <c r="P16" s="78" t="s">
        <v>0</v>
      </c>
      <c r="Q16" s="81">
        <v>1.6500000000000001E-2</v>
      </c>
      <c r="R16" s="118"/>
      <c r="S16" s="1">
        <f t="shared" si="1"/>
        <v>5139.6292544367334</v>
      </c>
      <c r="T16" s="104">
        <f t="shared" si="4"/>
        <v>2030</v>
      </c>
      <c r="U16" s="92">
        <f t="shared" si="2"/>
        <v>5140</v>
      </c>
      <c r="V16" s="118"/>
      <c r="W16" s="104">
        <f t="shared" si="5"/>
        <v>2030</v>
      </c>
      <c r="X16" s="8">
        <f t="shared" si="3"/>
        <v>1135.9704019846372</v>
      </c>
      <c r="Y16" s="94">
        <f t="shared" si="6"/>
        <v>5838887.8662010347</v>
      </c>
      <c r="Z16" s="118"/>
      <c r="AA16" s="20"/>
      <c r="AB16" s="24" t="s">
        <v>58</v>
      </c>
      <c r="AC16" s="12" t="s">
        <v>59</v>
      </c>
      <c r="AD16" s="12" t="s">
        <v>60</v>
      </c>
      <c r="AE16" s="12" t="s">
        <v>28</v>
      </c>
      <c r="AF16" s="12" t="s">
        <v>29</v>
      </c>
      <c r="AG16" s="118"/>
      <c r="AH16" s="249" t="s">
        <v>252</v>
      </c>
      <c r="AI16" s="250">
        <v>0.9</v>
      </c>
      <c r="AJ16" s="118"/>
      <c r="AK16" s="118"/>
      <c r="AL16" s="118"/>
      <c r="AM16" s="118"/>
    </row>
    <row r="17" spans="1:39" ht="15.75" customHeight="1">
      <c r="A17" s="118"/>
      <c r="B17" s="540" t="s">
        <v>270</v>
      </c>
      <c r="C17" s="366">
        <f>SUMPRODUCT('1'!E5:E26,'1'!F5:F26)/SUM('1'!F5:F26)</f>
        <v>247.33090714476853</v>
      </c>
      <c r="D17" s="73"/>
      <c r="E17" s="306">
        <v>2029</v>
      </c>
      <c r="F17" s="478">
        <v>1.4999999999999999E-2</v>
      </c>
      <c r="G17" s="119"/>
      <c r="H17" s="306">
        <v>2029</v>
      </c>
      <c r="I17" s="478">
        <v>3.4438323185941533E-2</v>
      </c>
      <c r="J17" s="478">
        <v>4.5010262629484203E-2</v>
      </c>
      <c r="K17" s="478">
        <v>5.0000557201535803E-2</v>
      </c>
      <c r="L17" s="478">
        <v>7.3695785728743204E-2</v>
      </c>
      <c r="M17" s="478">
        <v>6.0000000000000303E-2</v>
      </c>
      <c r="N17" s="478">
        <f t="shared" si="0"/>
        <v>3.4438323185941533E-2</v>
      </c>
      <c r="O17" s="118"/>
      <c r="P17" s="78" t="s">
        <v>1</v>
      </c>
      <c r="Q17" s="81">
        <v>7.5999999999999998E-2</v>
      </c>
      <c r="R17" s="118"/>
      <c r="S17" s="1">
        <f t="shared" si="1"/>
        <v>5191.0255469811009</v>
      </c>
      <c r="T17" s="104">
        <f t="shared" si="4"/>
        <v>2031</v>
      </c>
      <c r="U17" s="92">
        <f t="shared" si="2"/>
        <v>5192</v>
      </c>
      <c r="V17" s="118"/>
      <c r="W17" s="104">
        <f t="shared" si="5"/>
        <v>2031</v>
      </c>
      <c r="X17" s="8">
        <f t="shared" si="3"/>
        <v>1163.3222984560359</v>
      </c>
      <c r="Y17" s="94">
        <f t="shared" si="6"/>
        <v>6039969.3735837387</v>
      </c>
      <c r="Z17" s="118"/>
      <c r="AA17" s="256"/>
      <c r="AB17" s="25" t="s">
        <v>61</v>
      </c>
      <c r="AC17" s="26">
        <v>1</v>
      </c>
      <c r="AD17" s="26" t="s">
        <v>134</v>
      </c>
      <c r="AE17" s="27">
        <v>2530</v>
      </c>
      <c r="AF17" s="27">
        <f>AC17*AE17</f>
        <v>2530</v>
      </c>
      <c r="AG17" s="118"/>
      <c r="AH17" s="249" t="s">
        <v>259</v>
      </c>
      <c r="AI17" s="250">
        <v>1.2</v>
      </c>
      <c r="AJ17" s="118"/>
      <c r="AK17" s="118"/>
      <c r="AL17" s="118"/>
      <c r="AM17" s="118"/>
    </row>
    <row r="18" spans="1:39" ht="15.75" customHeight="1">
      <c r="A18" s="118"/>
      <c r="B18" s="539" t="s">
        <v>271</v>
      </c>
      <c r="C18" s="367">
        <f>SUMPRODUCT('1'!D5:D26,'1'!F5:F26)/SUM('1'!F5:F26)</f>
        <v>27.253304789938454</v>
      </c>
      <c r="D18" s="73"/>
      <c r="E18" s="307">
        <v>2030</v>
      </c>
      <c r="F18" s="479">
        <v>1.4999999999999999E-2</v>
      </c>
      <c r="G18" s="119"/>
      <c r="H18" s="307">
        <v>2030</v>
      </c>
      <c r="I18" s="479">
        <v>3.4438323185941533E-2</v>
      </c>
      <c r="J18" s="479">
        <v>4.5010262629484203E-2</v>
      </c>
      <c r="K18" s="479">
        <v>5.0000557201535803E-2</v>
      </c>
      <c r="L18" s="479">
        <v>7.3695785728743204E-2</v>
      </c>
      <c r="M18" s="479">
        <v>6.0000000000000303E-2</v>
      </c>
      <c r="N18" s="479">
        <f t="shared" si="0"/>
        <v>3.4438323185941533E-2</v>
      </c>
      <c r="O18" s="118"/>
      <c r="P18" s="78" t="s">
        <v>2</v>
      </c>
      <c r="Q18" s="81">
        <v>0</v>
      </c>
      <c r="R18" s="118"/>
      <c r="S18" s="1">
        <f t="shared" si="1"/>
        <v>5242.935802450912</v>
      </c>
      <c r="T18" s="104">
        <f t="shared" si="4"/>
        <v>2032</v>
      </c>
      <c r="U18" s="92">
        <f t="shared" si="2"/>
        <v>5243</v>
      </c>
      <c r="V18" s="118"/>
      <c r="W18" s="104">
        <f t="shared" si="5"/>
        <v>2032</v>
      </c>
      <c r="X18" s="8">
        <f t="shared" si="3"/>
        <v>1191.6795328827779</v>
      </c>
      <c r="Y18" s="94">
        <f t="shared" si="6"/>
        <v>6247975.7909044046</v>
      </c>
      <c r="Z18" s="118"/>
      <c r="AA18" s="254"/>
      <c r="AB18" s="25" t="s">
        <v>62</v>
      </c>
      <c r="AC18" s="26">
        <v>1</v>
      </c>
      <c r="AD18" s="26" t="s">
        <v>135</v>
      </c>
      <c r="AE18" s="27">
        <v>2544</v>
      </c>
      <c r="AF18" s="27">
        <f>AC18*AE18</f>
        <v>2544</v>
      </c>
      <c r="AG18" s="118"/>
      <c r="AH18" s="118"/>
      <c r="AI18" s="261"/>
      <c r="AJ18" s="118"/>
      <c r="AK18" s="118"/>
      <c r="AL18" s="118"/>
      <c r="AM18" s="118"/>
    </row>
    <row r="19" spans="1:39" ht="15.75" customHeight="1">
      <c r="A19" s="118"/>
      <c r="B19" s="540" t="s">
        <v>316</v>
      </c>
      <c r="C19" s="366" t="s">
        <v>315</v>
      </c>
      <c r="D19" s="73"/>
      <c r="E19" s="306">
        <v>2031</v>
      </c>
      <c r="F19" s="478">
        <v>1.4999999999999999E-2</v>
      </c>
      <c r="G19" s="119"/>
      <c r="H19" s="306">
        <v>2031</v>
      </c>
      <c r="I19" s="478">
        <v>3.4438323185941533E-2</v>
      </c>
      <c r="J19" s="478">
        <v>4.5010262629484203E-2</v>
      </c>
      <c r="K19" s="478">
        <v>5.0000557201535803E-2</v>
      </c>
      <c r="L19" s="478">
        <v>7.3695785728743204E-2</v>
      </c>
      <c r="M19" s="478">
        <v>6.0000000000000303E-2</v>
      </c>
      <c r="N19" s="478">
        <f t="shared" si="0"/>
        <v>3.4438323185941533E-2</v>
      </c>
      <c r="O19" s="118"/>
      <c r="P19" s="78" t="s">
        <v>4</v>
      </c>
      <c r="Q19" s="81">
        <v>0.09</v>
      </c>
      <c r="R19" s="118"/>
      <c r="S19" s="1">
        <f t="shared" si="1"/>
        <v>5295.3651604754214</v>
      </c>
      <c r="T19" s="104">
        <f t="shared" si="4"/>
        <v>2033</v>
      </c>
      <c r="U19" s="92">
        <f t="shared" si="2"/>
        <v>5296</v>
      </c>
      <c r="V19" s="118"/>
      <c r="W19" s="104">
        <f t="shared" si="5"/>
        <v>2033</v>
      </c>
      <c r="X19" s="8">
        <f t="shared" si="3"/>
        <v>1220.3824774262669</v>
      </c>
      <c r="Y19" s="94">
        <f t="shared" si="6"/>
        <v>6463145.600449509</v>
      </c>
      <c r="Z19" s="118"/>
      <c r="AA19" s="254"/>
      <c r="AB19" s="25" t="s">
        <v>63</v>
      </c>
      <c r="AC19" s="26">
        <v>5</v>
      </c>
      <c r="AD19" s="26" t="s">
        <v>136</v>
      </c>
      <c r="AE19" s="27">
        <v>768</v>
      </c>
      <c r="AF19" s="27">
        <f>AC19*AE19</f>
        <v>3840</v>
      </c>
      <c r="AG19" s="118"/>
      <c r="AH19" s="735" t="s">
        <v>261</v>
      </c>
      <c r="AI19" s="736"/>
      <c r="AJ19" s="118"/>
      <c r="AK19" s="118"/>
      <c r="AL19" s="118"/>
      <c r="AM19" s="118"/>
    </row>
    <row r="20" spans="1:39" ht="15.75" customHeight="1" thickBot="1">
      <c r="A20" s="118"/>
      <c r="B20" s="536" t="s">
        <v>368</v>
      </c>
      <c r="C20" s="541">
        <f>300000*12</f>
        <v>3600000</v>
      </c>
      <c r="D20" s="73"/>
      <c r="E20" s="307">
        <v>2032</v>
      </c>
      <c r="F20" s="479">
        <v>1.4999999999999999E-2</v>
      </c>
      <c r="G20" s="119"/>
      <c r="H20" s="307">
        <v>2032</v>
      </c>
      <c r="I20" s="479">
        <v>3.4438323185941533E-2</v>
      </c>
      <c r="J20" s="479">
        <v>4.5010262629484203E-2</v>
      </c>
      <c r="K20" s="479">
        <v>5.0000557201535803E-2</v>
      </c>
      <c r="L20" s="479">
        <v>7.3695785728743204E-2</v>
      </c>
      <c r="M20" s="479">
        <v>6.0000000000000303E-2</v>
      </c>
      <c r="N20" s="479">
        <f t="shared" ref="N20:N35" si="7">IF($N$4="INPC",I20,IF($N$4="IPCA",J20,IF($N$4="IGPM",K20,IF($N$4="SELIC",L20,IF($N$4="TJLP",M20,"Alíquota Não Especificada")))))</f>
        <v>3.4438323185941533E-2</v>
      </c>
      <c r="O20" s="118"/>
      <c r="P20" s="78" t="s">
        <v>3</v>
      </c>
      <c r="Q20" s="81">
        <v>0.15</v>
      </c>
      <c r="R20" s="118"/>
      <c r="S20" s="1">
        <f t="shared" si="1"/>
        <v>5348.3188120801751</v>
      </c>
      <c r="T20" s="104">
        <f>T19+1</f>
        <v>2034</v>
      </c>
      <c r="U20" s="92">
        <f t="shared" ref="U20:U28" si="8">ROUNDUP(S20,0)</f>
        <v>5349</v>
      </c>
      <c r="V20" s="118"/>
      <c r="W20" s="104">
        <f>W19+1</f>
        <v>2034</v>
      </c>
      <c r="X20" s="8">
        <f t="shared" si="3"/>
        <v>1249.9019438092328</v>
      </c>
      <c r="Y20" s="94">
        <f t="shared" ref="Y20:Y28" si="9">X20*U20</f>
        <v>6685725.4974355856</v>
      </c>
      <c r="Z20" s="118"/>
      <c r="AA20" s="258"/>
      <c r="AB20" s="28" t="s">
        <v>64</v>
      </c>
      <c r="AC20" s="28"/>
      <c r="AD20" s="28"/>
      <c r="AE20" s="28"/>
      <c r="AF20" s="19">
        <f>SUM(AF17:AF19)</f>
        <v>8914</v>
      </c>
      <c r="AG20" s="118"/>
      <c r="AH20" s="243" t="s">
        <v>246</v>
      </c>
      <c r="AI20" s="243" t="s">
        <v>260</v>
      </c>
      <c r="AJ20" s="118"/>
      <c r="AK20" s="118"/>
      <c r="AL20" s="118"/>
      <c r="AM20" s="118"/>
    </row>
    <row r="21" spans="1:39" ht="15.75" customHeight="1" thickBot="1">
      <c r="A21" s="118"/>
      <c r="B21" s="754" t="s">
        <v>65</v>
      </c>
      <c r="C21" s="755"/>
      <c r="D21" s="73"/>
      <c r="E21" s="306">
        <v>2033</v>
      </c>
      <c r="F21" s="478">
        <v>1.4999999999999999E-2</v>
      </c>
      <c r="G21" s="119"/>
      <c r="H21" s="306">
        <v>2033</v>
      </c>
      <c r="I21" s="478">
        <v>3.4438323185941533E-2</v>
      </c>
      <c r="J21" s="478">
        <v>4.5010262629484203E-2</v>
      </c>
      <c r="K21" s="478">
        <v>5.0000557201535803E-2</v>
      </c>
      <c r="L21" s="478">
        <v>7.3695785728743204E-2</v>
      </c>
      <c r="M21" s="478">
        <v>6.0000000000000303E-2</v>
      </c>
      <c r="N21" s="478">
        <f t="shared" si="7"/>
        <v>3.4438323185941533E-2</v>
      </c>
      <c r="O21" s="118"/>
      <c r="P21" s="82" t="s">
        <v>66</v>
      </c>
      <c r="Q21" s="89">
        <v>0.1</v>
      </c>
      <c r="R21" s="118"/>
      <c r="S21" s="1">
        <f t="shared" si="1"/>
        <v>5401.8020002009771</v>
      </c>
      <c r="T21" s="104">
        <f t="shared" ref="T21:T28" si="10">T20+1</f>
        <v>2035</v>
      </c>
      <c r="U21" s="92">
        <f t="shared" si="8"/>
        <v>5402</v>
      </c>
      <c r="V21" s="118"/>
      <c r="W21" s="104">
        <f t="shared" si="5"/>
        <v>2035</v>
      </c>
      <c r="X21" s="8">
        <f t="shared" si="3"/>
        <v>1280.2611389945876</v>
      </c>
      <c r="Y21" s="94">
        <f t="shared" si="9"/>
        <v>6915970.672848762</v>
      </c>
      <c r="Z21" s="118"/>
      <c r="AA21" s="126"/>
      <c r="AB21" s="33"/>
      <c r="AC21" s="34"/>
      <c r="AD21" s="34"/>
      <c r="AE21" s="34"/>
      <c r="AF21" s="35"/>
      <c r="AG21" s="118"/>
      <c r="AH21" s="249" t="s">
        <v>256</v>
      </c>
      <c r="AI21" s="250">
        <v>0.06</v>
      </c>
      <c r="AJ21" s="118"/>
      <c r="AK21" s="118"/>
      <c r="AL21" s="118"/>
      <c r="AM21" s="118"/>
    </row>
    <row r="22" spans="1:39" ht="15.75" customHeight="1">
      <c r="A22" s="118"/>
      <c r="B22" s="74" t="s">
        <v>67</v>
      </c>
      <c r="C22" s="75" t="s">
        <v>68</v>
      </c>
      <c r="D22" s="73"/>
      <c r="E22" s="307">
        <v>2034</v>
      </c>
      <c r="F22" s="479">
        <v>1.4999999999999999E-2</v>
      </c>
      <c r="G22" s="119"/>
      <c r="H22" s="307">
        <v>2034</v>
      </c>
      <c r="I22" s="479">
        <v>3.4438323185941533E-2</v>
      </c>
      <c r="J22" s="479">
        <v>4.5010262629484203E-2</v>
      </c>
      <c r="K22" s="479">
        <v>5.0000557201535803E-2</v>
      </c>
      <c r="L22" s="479">
        <v>7.3695785728743204E-2</v>
      </c>
      <c r="M22" s="479">
        <v>6.0000000000000303E-2</v>
      </c>
      <c r="N22" s="479">
        <f t="shared" si="7"/>
        <v>3.4438323185941533E-2</v>
      </c>
      <c r="O22" s="118"/>
      <c r="P22" s="84" t="s">
        <v>69</v>
      </c>
      <c r="Q22" s="77"/>
      <c r="R22" s="245"/>
      <c r="S22" s="1">
        <f t="shared" si="1"/>
        <v>5455.8200202029866</v>
      </c>
      <c r="T22" s="104">
        <f t="shared" si="10"/>
        <v>2036</v>
      </c>
      <c r="U22" s="92">
        <f t="shared" si="8"/>
        <v>5456</v>
      </c>
      <c r="V22" s="118"/>
      <c r="W22" s="104">
        <f t="shared" si="5"/>
        <v>2036</v>
      </c>
      <c r="X22" s="8">
        <f t="shared" si="3"/>
        <v>1311.2436044766901</v>
      </c>
      <c r="Y22" s="94">
        <f t="shared" si="9"/>
        <v>7154145.1060248213</v>
      </c>
      <c r="Z22" s="118"/>
      <c r="AA22" s="259"/>
      <c r="AB22" s="29" t="s">
        <v>70</v>
      </c>
      <c r="AC22" s="12" t="s">
        <v>59</v>
      </c>
      <c r="AD22" s="12" t="s">
        <v>60</v>
      </c>
      <c r="AE22" s="12" t="s">
        <v>28</v>
      </c>
      <c r="AF22" s="12" t="s">
        <v>29</v>
      </c>
      <c r="AG22" s="118"/>
      <c r="AH22" s="249" t="s">
        <v>257</v>
      </c>
      <c r="AI22" s="250">
        <v>8.5400000000000004E-2</v>
      </c>
      <c r="AJ22" s="118"/>
      <c r="AK22" s="118"/>
      <c r="AL22" s="118"/>
      <c r="AM22" s="118"/>
    </row>
    <row r="23" spans="1:39" ht="15.75" customHeight="1">
      <c r="A23" s="118"/>
      <c r="B23" s="306">
        <v>2017</v>
      </c>
      <c r="C23" s="291">
        <v>0</v>
      </c>
      <c r="D23" s="73"/>
      <c r="E23" s="306">
        <v>2035</v>
      </c>
      <c r="F23" s="478">
        <v>1.4999999999999999E-2</v>
      </c>
      <c r="G23" s="119"/>
      <c r="H23" s="306">
        <v>2035</v>
      </c>
      <c r="I23" s="478">
        <v>3.4438323185941533E-2</v>
      </c>
      <c r="J23" s="478">
        <v>4.5010262629484203E-2</v>
      </c>
      <c r="K23" s="478">
        <v>5.0000557201535803E-2</v>
      </c>
      <c r="L23" s="478">
        <v>7.3695785728743204E-2</v>
      </c>
      <c r="M23" s="478">
        <v>6.0000000000000303E-2</v>
      </c>
      <c r="N23" s="478">
        <f t="shared" si="7"/>
        <v>3.4438323185941533E-2</v>
      </c>
      <c r="O23" s="118"/>
      <c r="P23" s="90" t="s">
        <v>71</v>
      </c>
      <c r="Q23" s="91">
        <f>AVERAGE('8'!$M$7:$M$37)/12</f>
        <v>57833.778976887515</v>
      </c>
      <c r="R23" s="246" t="s">
        <v>245</v>
      </c>
      <c r="S23" s="1">
        <f t="shared" si="1"/>
        <v>5510.3782204050167</v>
      </c>
      <c r="T23" s="104">
        <f t="shared" si="10"/>
        <v>2037</v>
      </c>
      <c r="U23" s="92">
        <f t="shared" si="8"/>
        <v>5511</v>
      </c>
      <c r="V23" s="118"/>
      <c r="W23" s="104">
        <f t="shared" si="5"/>
        <v>2037</v>
      </c>
      <c r="X23" s="8">
        <f t="shared" si="3"/>
        <v>1342.8637030131058</v>
      </c>
      <c r="Y23" s="94">
        <f t="shared" si="9"/>
        <v>7400521.8673052257</v>
      </c>
      <c r="Z23" s="118"/>
      <c r="AA23" s="254"/>
      <c r="AB23" s="30" t="s">
        <v>72</v>
      </c>
      <c r="AC23" s="31"/>
      <c r="AD23" s="31"/>
      <c r="AE23" s="31"/>
      <c r="AF23" s="32">
        <v>655.54</v>
      </c>
      <c r="AG23" s="118"/>
      <c r="AH23" s="249" t="s">
        <v>258</v>
      </c>
      <c r="AI23" s="250">
        <v>0.122</v>
      </c>
      <c r="AJ23" s="118"/>
      <c r="AK23" s="118"/>
      <c r="AL23" s="118"/>
      <c r="AM23" s="118"/>
    </row>
    <row r="24" spans="1:39" ht="15.75" customHeight="1">
      <c r="A24" s="118"/>
      <c r="B24" s="307">
        <v>2018</v>
      </c>
      <c r="C24" s="338">
        <f>Exp!G261</f>
        <v>144.72</v>
      </c>
      <c r="D24" s="73"/>
      <c r="E24" s="307">
        <v>2036</v>
      </c>
      <c r="F24" s="479">
        <v>1.4999999999999999E-2</v>
      </c>
      <c r="G24" s="119"/>
      <c r="H24" s="307">
        <v>2036</v>
      </c>
      <c r="I24" s="479">
        <v>3.4438323185941533E-2</v>
      </c>
      <c r="J24" s="479">
        <v>4.5010262629484203E-2</v>
      </c>
      <c r="K24" s="479">
        <v>5.0000557201535803E-2</v>
      </c>
      <c r="L24" s="479">
        <v>7.3695785728743204E-2</v>
      </c>
      <c r="M24" s="479">
        <v>6.0000000000000303E-2</v>
      </c>
      <c r="N24" s="479">
        <f t="shared" si="7"/>
        <v>3.4438323185941533E-2</v>
      </c>
      <c r="O24" s="118"/>
      <c r="P24" s="90" t="s">
        <v>73</v>
      </c>
      <c r="Q24" s="92"/>
      <c r="R24" s="118"/>
      <c r="S24" s="1">
        <f t="shared" si="1"/>
        <v>5565.4820026090665</v>
      </c>
      <c r="T24" s="104">
        <f t="shared" si="10"/>
        <v>2038</v>
      </c>
      <c r="U24" s="92">
        <f t="shared" si="8"/>
        <v>5566</v>
      </c>
      <c r="V24" s="118"/>
      <c r="W24" s="104">
        <f t="shared" si="5"/>
        <v>2038</v>
      </c>
      <c r="X24" s="8">
        <f t="shared" si="3"/>
        <v>1375.3832970025351</v>
      </c>
      <c r="Y24" s="94">
        <f t="shared" si="9"/>
        <v>7655383.4311161106</v>
      </c>
      <c r="Z24" s="118"/>
      <c r="AA24" s="254"/>
      <c r="AB24" s="30" t="s">
        <v>74</v>
      </c>
      <c r="AC24" s="31"/>
      <c r="AD24" s="31"/>
      <c r="AE24" s="31"/>
      <c r="AF24" s="32">
        <v>573.6</v>
      </c>
      <c r="AG24" s="118"/>
      <c r="AH24" s="249" t="s">
        <v>247</v>
      </c>
      <c r="AI24" s="250">
        <v>0.18</v>
      </c>
      <c r="AJ24" s="118"/>
      <c r="AK24" s="118"/>
      <c r="AL24" s="118"/>
      <c r="AM24" s="118"/>
    </row>
    <row r="25" spans="1:39" ht="15.75" customHeight="1">
      <c r="A25" s="118"/>
      <c r="B25" s="306">
        <v>2019</v>
      </c>
      <c r="C25" s="291">
        <f>Exp!G262</f>
        <v>138.69</v>
      </c>
      <c r="D25" s="73"/>
      <c r="E25" s="306">
        <v>2037</v>
      </c>
      <c r="F25" s="478">
        <v>0</v>
      </c>
      <c r="G25" s="119"/>
      <c r="H25" s="306">
        <v>2037</v>
      </c>
      <c r="I25" s="478">
        <v>3.4438323185941533E-2</v>
      </c>
      <c r="J25" s="478">
        <v>4.5010262629484203E-2</v>
      </c>
      <c r="K25" s="478">
        <v>5.0000557201535803E-2</v>
      </c>
      <c r="L25" s="478">
        <v>7.3695785728743204E-2</v>
      </c>
      <c r="M25" s="478">
        <v>6.0000000000000303E-2</v>
      </c>
      <c r="N25" s="478">
        <f t="shared" si="7"/>
        <v>3.4438323185941533E-2</v>
      </c>
      <c r="O25" s="118"/>
      <c r="P25" s="90" t="s">
        <v>75</v>
      </c>
      <c r="Q25" s="93">
        <v>28663.360000000001</v>
      </c>
      <c r="R25" s="118"/>
      <c r="S25" s="1">
        <f t="shared" si="1"/>
        <v>5621.1368226351569</v>
      </c>
      <c r="T25" s="104">
        <f t="shared" si="10"/>
        <v>2039</v>
      </c>
      <c r="U25" s="92">
        <f t="shared" si="8"/>
        <v>5622</v>
      </c>
      <c r="V25" s="118"/>
      <c r="W25" s="104">
        <f t="shared" si="5"/>
        <v>2039</v>
      </c>
      <c r="X25" s="8">
        <f t="shared" si="3"/>
        <v>1408.5773745694039</v>
      </c>
      <c r="Y25" s="94">
        <f t="shared" si="9"/>
        <v>7919021.9998291889</v>
      </c>
      <c r="Z25" s="118"/>
      <c r="AA25" s="258"/>
      <c r="AB25" s="30" t="s">
        <v>76</v>
      </c>
      <c r="AC25" s="31"/>
      <c r="AD25" s="31"/>
      <c r="AE25" s="31"/>
      <c r="AF25" s="32">
        <v>966.9</v>
      </c>
      <c r="AG25" s="118"/>
      <c r="AH25" s="249" t="s">
        <v>248</v>
      </c>
      <c r="AI25" s="250">
        <v>0.23</v>
      </c>
      <c r="AJ25" s="118"/>
      <c r="AK25" s="118"/>
      <c r="AL25" s="118"/>
      <c r="AM25" s="118"/>
    </row>
    <row r="26" spans="1:39" ht="15.75" customHeight="1">
      <c r="A26" s="118"/>
      <c r="B26" s="307">
        <v>2020</v>
      </c>
      <c r="C26" s="338">
        <f>Exp!G263</f>
        <v>132.66</v>
      </c>
      <c r="D26" s="73"/>
      <c r="E26" s="307">
        <v>2038</v>
      </c>
      <c r="F26" s="479">
        <v>0</v>
      </c>
      <c r="G26" s="119"/>
      <c r="H26" s="307">
        <v>2038</v>
      </c>
      <c r="I26" s="479">
        <v>3.4438323185941533E-2</v>
      </c>
      <c r="J26" s="479">
        <v>4.5010262629484203E-2</v>
      </c>
      <c r="K26" s="479">
        <v>5.0000557201535803E-2</v>
      </c>
      <c r="L26" s="479">
        <v>7.3695785728743204E-2</v>
      </c>
      <c r="M26" s="479">
        <v>6.0000000000000303E-2</v>
      </c>
      <c r="N26" s="479">
        <f t="shared" si="7"/>
        <v>3.4438323185941533E-2</v>
      </c>
      <c r="O26" s="118"/>
      <c r="P26" s="90" t="s">
        <v>77</v>
      </c>
      <c r="Q26" s="93">
        <v>4800</v>
      </c>
      <c r="R26" s="118"/>
      <c r="S26" s="1">
        <f t="shared" si="1"/>
        <v>5677.3481908615086</v>
      </c>
      <c r="T26" s="104">
        <f t="shared" si="10"/>
        <v>2040</v>
      </c>
      <c r="U26" s="92">
        <f t="shared" si="8"/>
        <v>5678</v>
      </c>
      <c r="V26" s="118"/>
      <c r="W26" s="104">
        <f t="shared" si="5"/>
        <v>2040</v>
      </c>
      <c r="X26" s="8">
        <f t="shared" si="3"/>
        <v>1442.715716586102</v>
      </c>
      <c r="Y26" s="94">
        <f t="shared" si="9"/>
        <v>8191739.8387758872</v>
      </c>
      <c r="Z26" s="118"/>
      <c r="AA26" s="126"/>
      <c r="AB26" s="33"/>
      <c r="AC26" s="34"/>
      <c r="AD26" s="34"/>
      <c r="AE26" s="34"/>
      <c r="AF26" s="35"/>
      <c r="AG26" s="118"/>
      <c r="AH26" s="249" t="s">
        <v>249</v>
      </c>
      <c r="AI26" s="250">
        <v>0.31</v>
      </c>
      <c r="AJ26" s="118"/>
      <c r="AK26" s="118"/>
      <c r="AL26" s="118"/>
      <c r="AM26" s="118"/>
    </row>
    <row r="27" spans="1:39" ht="15.75" customHeight="1">
      <c r="A27" s="118"/>
      <c r="B27" s="306">
        <v>2021</v>
      </c>
      <c r="C27" s="291">
        <f>Exp!G264</f>
        <v>126.63</v>
      </c>
      <c r="D27" s="73"/>
      <c r="E27" s="306">
        <v>2039</v>
      </c>
      <c r="F27" s="478">
        <v>0</v>
      </c>
      <c r="G27" s="119"/>
      <c r="H27" s="306">
        <v>2039</v>
      </c>
      <c r="I27" s="478">
        <v>3.4438323185941533E-2</v>
      </c>
      <c r="J27" s="478">
        <v>4.5010262629484203E-2</v>
      </c>
      <c r="K27" s="478">
        <v>5.0000557201535803E-2</v>
      </c>
      <c r="L27" s="478">
        <v>7.3695785728743204E-2</v>
      </c>
      <c r="M27" s="478">
        <v>6.0000000000000303E-2</v>
      </c>
      <c r="N27" s="478">
        <f t="shared" si="7"/>
        <v>3.4438323185941533E-2</v>
      </c>
      <c r="O27" s="118"/>
      <c r="P27" s="90" t="s">
        <v>78</v>
      </c>
      <c r="Q27" s="93">
        <v>8914</v>
      </c>
      <c r="R27" s="118"/>
      <c r="S27" s="1">
        <f t="shared" si="1"/>
        <v>5734.121672770124</v>
      </c>
      <c r="T27" s="104">
        <f t="shared" si="10"/>
        <v>2041</v>
      </c>
      <c r="U27" s="92">
        <f t="shared" si="8"/>
        <v>5735</v>
      </c>
      <c r="V27" s="118"/>
      <c r="W27" s="104">
        <f t="shared" si="5"/>
        <v>2041</v>
      </c>
      <c r="X27" s="8">
        <f t="shared" si="3"/>
        <v>1477.567501795781</v>
      </c>
      <c r="Y27" s="94">
        <f t="shared" si="9"/>
        <v>8473849.6227988042</v>
      </c>
      <c r="Z27" s="118"/>
      <c r="AA27" s="20"/>
      <c r="AB27" s="36" t="s">
        <v>79</v>
      </c>
      <c r="AC27" s="37"/>
      <c r="AD27" s="37"/>
      <c r="AE27" s="37"/>
      <c r="AF27" s="38">
        <f>AF14+AF20+AF23+AF24+AF25</f>
        <v>39773.4</v>
      </c>
      <c r="AG27" s="118"/>
      <c r="AH27" s="249" t="s">
        <v>250</v>
      </c>
      <c r="AI27" s="250">
        <v>0.41</v>
      </c>
      <c r="AJ27" s="118"/>
      <c r="AK27" s="118"/>
      <c r="AL27" s="118"/>
      <c r="AM27" s="118"/>
    </row>
    <row r="28" spans="1:39" ht="15.75" customHeight="1" thickBot="1">
      <c r="A28" s="118"/>
      <c r="B28" s="307">
        <v>2022</v>
      </c>
      <c r="C28" s="338">
        <f>Exp!G265</f>
        <v>120.6</v>
      </c>
      <c r="D28" s="73"/>
      <c r="E28" s="307">
        <v>2040</v>
      </c>
      <c r="F28" s="479">
        <v>0</v>
      </c>
      <c r="G28" s="119"/>
      <c r="H28" s="307">
        <v>2040</v>
      </c>
      <c r="I28" s="479">
        <v>3.4438323185941533E-2</v>
      </c>
      <c r="J28" s="479">
        <v>4.5010262629484203E-2</v>
      </c>
      <c r="K28" s="479">
        <v>5.0000557201535803E-2</v>
      </c>
      <c r="L28" s="479">
        <v>7.3695785728743204E-2</v>
      </c>
      <c r="M28" s="479">
        <v>6.0000000000000303E-2</v>
      </c>
      <c r="N28" s="479">
        <f t="shared" si="7"/>
        <v>3.4438323185941533E-2</v>
      </c>
      <c r="O28" s="118"/>
      <c r="P28" s="90" t="s">
        <v>80</v>
      </c>
      <c r="Q28" s="93">
        <v>15780</v>
      </c>
      <c r="R28" s="118"/>
      <c r="S28" s="1">
        <f t="shared" si="1"/>
        <v>5791.462889497825</v>
      </c>
      <c r="T28" s="114">
        <f t="shared" si="10"/>
        <v>2042</v>
      </c>
      <c r="U28" s="86">
        <f t="shared" si="8"/>
        <v>5792</v>
      </c>
      <c r="V28" s="118"/>
      <c r="W28" s="114">
        <f t="shared" si="5"/>
        <v>2042</v>
      </c>
      <c r="X28" s="115">
        <f t="shared" si="3"/>
        <v>1513.4107035113636</v>
      </c>
      <c r="Y28" s="116">
        <f t="shared" si="9"/>
        <v>8765674.7947378177</v>
      </c>
      <c r="Z28" s="118"/>
      <c r="AA28" s="126"/>
      <c r="AB28" s="25" t="s">
        <v>81</v>
      </c>
      <c r="AC28" s="39">
        <v>0.3</v>
      </c>
      <c r="AD28" s="29"/>
      <c r="AE28" s="29"/>
      <c r="AF28" s="40">
        <f>AF27*AC28</f>
        <v>11932.02</v>
      </c>
      <c r="AG28" s="118"/>
      <c r="AH28" s="249" t="s">
        <v>251</v>
      </c>
      <c r="AI28" s="250">
        <v>0.6</v>
      </c>
      <c r="AJ28" s="118"/>
      <c r="AK28" s="118"/>
      <c r="AL28" s="118"/>
      <c r="AM28" s="118"/>
    </row>
    <row r="29" spans="1:39" ht="15.75" customHeight="1" thickBot="1">
      <c r="A29" s="118"/>
      <c r="B29" s="306">
        <v>2023</v>
      </c>
      <c r="C29" s="291">
        <f>Exp!G266</f>
        <v>114.57</v>
      </c>
      <c r="D29" s="73"/>
      <c r="E29" s="306">
        <v>2041</v>
      </c>
      <c r="F29" s="478">
        <v>0</v>
      </c>
      <c r="G29" s="119"/>
      <c r="H29" s="306">
        <v>2041</v>
      </c>
      <c r="I29" s="478">
        <v>3.4438323185941533E-2</v>
      </c>
      <c r="J29" s="478">
        <v>4.5010262629484203E-2</v>
      </c>
      <c r="K29" s="478">
        <v>5.0000557201535803E-2</v>
      </c>
      <c r="L29" s="478">
        <v>7.3695785728743204E-2</v>
      </c>
      <c r="M29" s="478">
        <v>6.0000000000000303E-2</v>
      </c>
      <c r="N29" s="478">
        <f t="shared" si="7"/>
        <v>3.4438323185941533E-2</v>
      </c>
      <c r="O29" s="118"/>
      <c r="P29" s="90" t="s">
        <v>82</v>
      </c>
      <c r="Q29" s="93">
        <v>16528</v>
      </c>
      <c r="R29" s="118"/>
      <c r="T29" s="118"/>
      <c r="U29" s="118"/>
      <c r="V29" s="118"/>
      <c r="W29" s="118"/>
      <c r="X29" s="118"/>
      <c r="Y29" s="118"/>
      <c r="Z29" s="118"/>
      <c r="AA29" s="126"/>
      <c r="AB29" s="25" t="s">
        <v>83</v>
      </c>
      <c r="AC29" s="39">
        <f>AF29/AF28</f>
        <v>0.13656279489977388</v>
      </c>
      <c r="AD29" s="25"/>
      <c r="AE29" s="25"/>
      <c r="AF29" s="27">
        <v>1629.47</v>
      </c>
      <c r="AG29" s="118"/>
      <c r="AH29" s="249" t="s">
        <v>252</v>
      </c>
      <c r="AI29" s="250">
        <v>0.9</v>
      </c>
      <c r="AJ29" s="118"/>
      <c r="AK29" s="118"/>
      <c r="AL29" s="118"/>
      <c r="AM29" s="118"/>
    </row>
    <row r="30" spans="1:39" ht="15.75" customHeight="1">
      <c r="A30" s="118"/>
      <c r="B30" s="307">
        <v>2024</v>
      </c>
      <c r="C30" s="338">
        <f>Exp!G267</f>
        <v>108.53999999999999</v>
      </c>
      <c r="D30" s="73"/>
      <c r="E30" s="307">
        <v>2042</v>
      </c>
      <c r="F30" s="479">
        <v>0</v>
      </c>
      <c r="G30" s="119"/>
      <c r="H30" s="307">
        <v>2042</v>
      </c>
      <c r="I30" s="479">
        <v>3.4438323185941533E-2</v>
      </c>
      <c r="J30" s="479">
        <v>4.5010262629484203E-2</v>
      </c>
      <c r="K30" s="479">
        <v>5.0000557201535803E-2</v>
      </c>
      <c r="L30" s="479">
        <v>7.3695785728743204E-2</v>
      </c>
      <c r="M30" s="479">
        <v>6.0000000000000303E-2</v>
      </c>
      <c r="N30" s="479">
        <f t="shared" si="7"/>
        <v>3.4438323185941533E-2</v>
      </c>
      <c r="O30" s="118"/>
      <c r="P30" s="90" t="s">
        <v>8</v>
      </c>
      <c r="Q30" s="94">
        <v>38527</v>
      </c>
      <c r="R30" s="118"/>
      <c r="T30" s="112" t="s">
        <v>741</v>
      </c>
      <c r="U30" s="102"/>
      <c r="V30" s="102"/>
      <c r="W30" s="102"/>
      <c r="X30" s="103"/>
      <c r="Y30" s="118"/>
      <c r="Z30" s="118"/>
      <c r="AA30" s="126"/>
      <c r="AB30" s="28" t="s">
        <v>85</v>
      </c>
      <c r="AC30" s="28"/>
      <c r="AD30" s="28"/>
      <c r="AE30" s="28"/>
      <c r="AF30" s="19">
        <f>SUM(AF27:AF29)</f>
        <v>53334.89</v>
      </c>
      <c r="AG30" s="118"/>
      <c r="AH30" s="249" t="s">
        <v>262</v>
      </c>
      <c r="AI30" s="250">
        <v>1.2</v>
      </c>
      <c r="AJ30" s="118"/>
      <c r="AK30" s="118"/>
      <c r="AL30" s="118"/>
      <c r="AM30" s="118"/>
    </row>
    <row r="31" spans="1:39" ht="15.75" customHeight="1">
      <c r="A31" s="118"/>
      <c r="B31" s="306">
        <v>2025</v>
      </c>
      <c r="C31" s="291">
        <f>Exp!G268</f>
        <v>102.50999999999999</v>
      </c>
      <c r="D31" s="122"/>
      <c r="E31" s="306">
        <v>2043</v>
      </c>
      <c r="F31" s="478">
        <v>0</v>
      </c>
      <c r="G31" s="119"/>
      <c r="H31" s="306">
        <v>2043</v>
      </c>
      <c r="I31" s="478">
        <v>3.4438323185941498E-2</v>
      </c>
      <c r="J31" s="478">
        <v>4.5010262629484203E-2</v>
      </c>
      <c r="K31" s="478">
        <v>5.0000557201535803E-2</v>
      </c>
      <c r="L31" s="478">
        <v>7.3695785728743204E-2</v>
      </c>
      <c r="M31" s="478">
        <v>6.0000000000000303E-2</v>
      </c>
      <c r="N31" s="478">
        <f t="shared" si="7"/>
        <v>3.4438323185941498E-2</v>
      </c>
      <c r="O31" s="118"/>
      <c r="P31" s="90" t="s">
        <v>87</v>
      </c>
      <c r="Q31" s="94">
        <v>12330.6</v>
      </c>
      <c r="R31" s="118"/>
      <c r="T31" s="104" t="s">
        <v>88</v>
      </c>
      <c r="U31" s="54"/>
      <c r="V31" s="51" t="s">
        <v>89</v>
      </c>
      <c r="W31" s="51" t="s">
        <v>90</v>
      </c>
      <c r="X31" s="105" t="s">
        <v>6</v>
      </c>
      <c r="Y31" s="118"/>
      <c r="Z31" s="118"/>
      <c r="AB31" s="118"/>
      <c r="AC31" s="118"/>
      <c r="AD31" s="118"/>
      <c r="AE31" s="118"/>
      <c r="AF31" s="118"/>
      <c r="AG31" s="118"/>
      <c r="AH31" s="249" t="s">
        <v>263</v>
      </c>
      <c r="AI31" s="250">
        <v>2.4</v>
      </c>
      <c r="AJ31" s="118"/>
      <c r="AK31" s="118"/>
      <c r="AL31" s="118"/>
      <c r="AM31" s="118"/>
    </row>
    <row r="32" spans="1:39" ht="15.75" customHeight="1">
      <c r="A32" s="118"/>
      <c r="B32" s="307">
        <v>2026</v>
      </c>
      <c r="C32" s="338">
        <f>Exp!G269</f>
        <v>96.47999999999999</v>
      </c>
      <c r="D32" s="122"/>
      <c r="E32" s="307">
        <v>2044</v>
      </c>
      <c r="F32" s="479">
        <v>0</v>
      </c>
      <c r="G32" s="119"/>
      <c r="H32" s="307">
        <v>2044</v>
      </c>
      <c r="I32" s="479">
        <v>3.4438323185941498E-2</v>
      </c>
      <c r="J32" s="479">
        <v>4.5010262629484203E-2</v>
      </c>
      <c r="K32" s="479">
        <v>5.0000557201535803E-2</v>
      </c>
      <c r="L32" s="479">
        <v>7.3695785728743204E-2</v>
      </c>
      <c r="M32" s="479">
        <v>6.0000000000000303E-2</v>
      </c>
      <c r="N32" s="479">
        <f t="shared" si="7"/>
        <v>3.4438323185941498E-2</v>
      </c>
      <c r="O32" s="118"/>
      <c r="P32" s="78" t="s">
        <v>91</v>
      </c>
      <c r="Q32" s="95">
        <f>SUM(Q23:Q31)</f>
        <v>183376.73897688751</v>
      </c>
      <c r="R32" s="118"/>
      <c r="T32" s="106" t="s">
        <v>92</v>
      </c>
      <c r="U32" s="52"/>
      <c r="V32" s="3">
        <v>12</v>
      </c>
      <c r="W32" s="7">
        <v>937</v>
      </c>
      <c r="X32" s="79">
        <f t="shared" ref="X32:X37" si="11">W32*V32</f>
        <v>11244</v>
      </c>
      <c r="Y32" s="118"/>
      <c r="Z32" s="118"/>
      <c r="AB32" s="50" t="s">
        <v>93</v>
      </c>
      <c r="AC32" s="41" t="s">
        <v>94</v>
      </c>
      <c r="AD32" s="41" t="s">
        <v>95</v>
      </c>
      <c r="AE32" s="42" t="s">
        <v>96</v>
      </c>
      <c r="AF32" s="118"/>
      <c r="AG32" s="118"/>
      <c r="AH32" s="249" t="s">
        <v>264</v>
      </c>
      <c r="AI32" s="250">
        <v>4.8</v>
      </c>
      <c r="AJ32" s="118"/>
      <c r="AK32" s="118"/>
      <c r="AL32" s="118"/>
      <c r="AM32" s="118"/>
    </row>
    <row r="33" spans="1:39" ht="15.75" customHeight="1">
      <c r="A33" s="118"/>
      <c r="B33" s="306">
        <v>2027</v>
      </c>
      <c r="C33" s="291">
        <f>Exp!G270</f>
        <v>90.449999999999989</v>
      </c>
      <c r="D33" s="122"/>
      <c r="E33" s="306">
        <v>2045</v>
      </c>
      <c r="F33" s="478">
        <v>0</v>
      </c>
      <c r="G33" s="119"/>
      <c r="H33" s="306">
        <v>2045</v>
      </c>
      <c r="I33" s="478">
        <v>3.4438323185941498E-2</v>
      </c>
      <c r="J33" s="478">
        <v>4.5010262629484203E-2</v>
      </c>
      <c r="K33" s="478">
        <v>5.0000557201535803E-2</v>
      </c>
      <c r="L33" s="478">
        <v>7.3695785728743204E-2</v>
      </c>
      <c r="M33" s="478">
        <v>6.0000000000000303E-2</v>
      </c>
      <c r="N33" s="478">
        <f t="shared" si="7"/>
        <v>3.4438323185941498E-2</v>
      </c>
      <c r="O33" s="123" t="s">
        <v>97</v>
      </c>
      <c r="P33" s="96"/>
      <c r="Q33" s="92"/>
      <c r="R33" s="118"/>
      <c r="T33" s="106" t="s">
        <v>98</v>
      </c>
      <c r="U33" s="52"/>
      <c r="V33" s="3">
        <v>12</v>
      </c>
      <c r="W33" s="7">
        <f>W32*68.18%</f>
        <v>638.84660000000008</v>
      </c>
      <c r="X33" s="79">
        <f t="shared" si="11"/>
        <v>7666.159200000001</v>
      </c>
      <c r="Y33" s="118"/>
      <c r="Z33" s="118"/>
      <c r="AB33" s="746" t="s">
        <v>99</v>
      </c>
      <c r="AC33" s="43" t="s">
        <v>100</v>
      </c>
      <c r="AD33" s="44">
        <v>16528</v>
      </c>
      <c r="AE33" s="45">
        <f>AD33*12</f>
        <v>198336</v>
      </c>
      <c r="AF33" s="118"/>
      <c r="AG33" s="118"/>
      <c r="AH33" s="249" t="s">
        <v>265</v>
      </c>
      <c r="AI33" s="250">
        <v>9.6</v>
      </c>
      <c r="AJ33" s="118"/>
      <c r="AK33" s="118"/>
      <c r="AL33" s="118"/>
      <c r="AM33" s="118"/>
    </row>
    <row r="34" spans="1:39" ht="15.75" customHeight="1">
      <c r="A34" s="118"/>
      <c r="B34" s="307">
        <v>2028</v>
      </c>
      <c r="C34" s="338">
        <f>Exp!G271</f>
        <v>84.419999999999987</v>
      </c>
      <c r="D34" s="122"/>
      <c r="E34" s="307">
        <v>2046</v>
      </c>
      <c r="F34" s="479">
        <v>0</v>
      </c>
      <c r="G34" s="119"/>
      <c r="H34" s="307">
        <v>2046</v>
      </c>
      <c r="I34" s="479">
        <v>3.4438323185941498E-2</v>
      </c>
      <c r="J34" s="479">
        <v>4.5010262629484203E-2</v>
      </c>
      <c r="K34" s="479">
        <v>5.0000557201535803E-2</v>
      </c>
      <c r="L34" s="479">
        <v>7.3695785728743204E-2</v>
      </c>
      <c r="M34" s="479">
        <v>6.0000000000000303E-2</v>
      </c>
      <c r="N34" s="479">
        <f t="shared" si="7"/>
        <v>3.4438323185941498E-2</v>
      </c>
      <c r="O34" s="123" t="s">
        <v>101</v>
      </c>
      <c r="P34" s="90" t="s">
        <v>102</v>
      </c>
      <c r="Q34" s="92" t="s">
        <v>97</v>
      </c>
      <c r="T34" s="106" t="s">
        <v>103</v>
      </c>
      <c r="U34" s="52"/>
      <c r="V34" s="3">
        <v>1</v>
      </c>
      <c r="W34" s="7">
        <v>2000</v>
      </c>
      <c r="X34" s="79">
        <f t="shared" si="11"/>
        <v>2000</v>
      </c>
      <c r="Y34" s="118"/>
      <c r="Z34" s="118"/>
      <c r="AB34" s="747"/>
      <c r="AC34" s="46"/>
      <c r="AD34" s="47"/>
      <c r="AE34" s="46"/>
      <c r="AF34" s="118"/>
      <c r="AG34" s="118"/>
      <c r="AH34" s="249" t="s">
        <v>266</v>
      </c>
      <c r="AI34" s="250">
        <v>14.4</v>
      </c>
      <c r="AJ34" s="118"/>
      <c r="AK34" s="118"/>
      <c r="AL34" s="118"/>
      <c r="AM34" s="118"/>
    </row>
    <row r="35" spans="1:39" ht="15.75" customHeight="1">
      <c r="A35" s="118"/>
      <c r="B35" s="306">
        <v>2029</v>
      </c>
      <c r="C35" s="291">
        <f>Exp!G272</f>
        <v>78.389999999999986</v>
      </c>
      <c r="D35" s="122"/>
      <c r="E35" s="306">
        <v>2047</v>
      </c>
      <c r="F35" s="478">
        <v>0</v>
      </c>
      <c r="G35" s="119"/>
      <c r="H35" s="306">
        <v>2047</v>
      </c>
      <c r="I35" s="478">
        <v>3.4438323185941498E-2</v>
      </c>
      <c r="J35" s="478">
        <v>4.5010262629484203E-2</v>
      </c>
      <c r="K35" s="478">
        <v>5.0000557201535803E-2</v>
      </c>
      <c r="L35" s="478">
        <v>7.3695785728743204E-2</v>
      </c>
      <c r="M35" s="478">
        <v>6.0000000000000303E-2</v>
      </c>
      <c r="N35" s="478">
        <f t="shared" si="7"/>
        <v>3.4438323185941498E-2</v>
      </c>
      <c r="O35" s="118"/>
      <c r="P35" s="90" t="s">
        <v>104</v>
      </c>
      <c r="Q35" s="91">
        <f>IF(R41="s",(AVERAGE('17'!$C$22:$AA$22))/12,0)</f>
        <v>8268.7191103058776</v>
      </c>
      <c r="R35" s="246" t="s">
        <v>245</v>
      </c>
      <c r="T35" s="90" t="s">
        <v>105</v>
      </c>
      <c r="U35" s="53"/>
      <c r="V35" s="3">
        <v>1</v>
      </c>
      <c r="W35" s="7">
        <v>2000</v>
      </c>
      <c r="X35" s="79">
        <f t="shared" si="11"/>
        <v>2000</v>
      </c>
      <c r="Y35" s="118"/>
      <c r="Z35" s="118"/>
      <c r="AB35" s="748"/>
      <c r="AC35" s="48"/>
      <c r="AD35" s="49"/>
      <c r="AE35" s="48"/>
      <c r="AF35" s="118"/>
      <c r="AG35" s="118"/>
      <c r="AH35" s="249" t="s">
        <v>267</v>
      </c>
      <c r="AI35" s="250">
        <v>19.2</v>
      </c>
      <c r="AJ35" s="118"/>
      <c r="AK35" s="118"/>
      <c r="AL35" s="118"/>
      <c r="AM35" s="118"/>
    </row>
    <row r="36" spans="1:39" ht="15.75" customHeight="1" thickBot="1">
      <c r="A36" s="118"/>
      <c r="B36" s="307">
        <v>2030</v>
      </c>
      <c r="C36" s="338">
        <f>Exp!G273</f>
        <v>72.36</v>
      </c>
      <c r="D36" s="122"/>
      <c r="E36" s="764" t="s">
        <v>84</v>
      </c>
      <c r="F36" s="765"/>
      <c r="G36" s="119"/>
      <c r="H36" s="759" t="s">
        <v>86</v>
      </c>
      <c r="I36" s="760"/>
      <c r="J36" s="760"/>
      <c r="K36" s="760"/>
      <c r="L36" s="760"/>
      <c r="M36" s="760"/>
      <c r="N36" s="761"/>
      <c r="O36" s="118"/>
      <c r="P36" s="90" t="s">
        <v>106</v>
      </c>
      <c r="Q36" s="91">
        <f>IF(R36="S",(AVERAGE('17'!$C$23:$AA$23))/12,0)</f>
        <v>38086.221356560411</v>
      </c>
      <c r="R36" s="246" t="s">
        <v>245</v>
      </c>
      <c r="T36" s="106" t="s">
        <v>107</v>
      </c>
      <c r="U36" s="52"/>
      <c r="V36" s="3">
        <v>1</v>
      </c>
      <c r="W36" s="7">
        <v>1000</v>
      </c>
      <c r="X36" s="79">
        <f t="shared" si="11"/>
        <v>1000</v>
      </c>
      <c r="Y36" s="118"/>
      <c r="Z36" s="118"/>
      <c r="AB36" s="118"/>
      <c r="AC36" s="118"/>
      <c r="AD36" s="118"/>
      <c r="AE36" s="118"/>
      <c r="AF36" s="118"/>
      <c r="AG36" s="118"/>
      <c r="AH36" s="260"/>
      <c r="AI36" s="261"/>
      <c r="AJ36" s="118"/>
      <c r="AK36" s="118"/>
      <c r="AL36" s="118"/>
      <c r="AM36" s="118"/>
    </row>
    <row r="37" spans="1:39" ht="15.75" customHeight="1">
      <c r="A37" s="118"/>
      <c r="B37" s="306">
        <v>2031</v>
      </c>
      <c r="C37" s="291">
        <f>Exp!G274</f>
        <v>66.33</v>
      </c>
      <c r="D37" s="122"/>
      <c r="E37" s="122"/>
      <c r="F37" s="122"/>
      <c r="G37" s="119"/>
      <c r="H37" s="119"/>
      <c r="I37" s="119"/>
      <c r="J37" s="119"/>
      <c r="K37" s="119"/>
      <c r="L37" s="119"/>
      <c r="M37" s="119"/>
      <c r="N37" s="118"/>
      <c r="O37" s="118"/>
      <c r="P37" s="90" t="s">
        <v>108</v>
      </c>
      <c r="Q37" s="91">
        <f>IF(R37="s",(AVERAGE('17'!$C$23:$AA$23))/12,0)</f>
        <v>38086.221356560411</v>
      </c>
      <c r="R37" s="246" t="s">
        <v>245</v>
      </c>
      <c r="T37" s="106" t="s">
        <v>9</v>
      </c>
      <c r="U37" s="52"/>
      <c r="V37" s="3">
        <v>1</v>
      </c>
      <c r="W37" s="7">
        <v>500</v>
      </c>
      <c r="X37" s="79">
        <f t="shared" si="11"/>
        <v>500</v>
      </c>
      <c r="Y37" s="118"/>
      <c r="Z37" s="118"/>
      <c r="AB37" s="118"/>
      <c r="AC37" s="118"/>
      <c r="AD37" s="118"/>
      <c r="AE37" s="118"/>
      <c r="AF37" s="118"/>
      <c r="AG37" s="118"/>
      <c r="AH37" s="260"/>
      <c r="AI37" s="261"/>
      <c r="AJ37" s="118"/>
      <c r="AK37" s="118"/>
      <c r="AL37" s="118"/>
      <c r="AM37" s="118"/>
    </row>
    <row r="38" spans="1:39" ht="15.75" customHeight="1" thickBot="1">
      <c r="A38" s="118"/>
      <c r="B38" s="307">
        <v>2032</v>
      </c>
      <c r="C38" s="338">
        <f>Exp!G275</f>
        <v>60.3</v>
      </c>
      <c r="D38" s="122"/>
      <c r="E38" s="122"/>
      <c r="F38" s="122"/>
      <c r="G38" s="119"/>
      <c r="H38" s="119"/>
      <c r="I38" s="119"/>
      <c r="J38" s="119"/>
      <c r="K38" s="119"/>
      <c r="L38" s="119"/>
      <c r="M38" s="119"/>
      <c r="N38" s="118"/>
      <c r="O38" s="118"/>
      <c r="P38" s="78" t="s">
        <v>91</v>
      </c>
      <c r="Q38" s="95">
        <f>SUMIF(Q34,"Incluir",Q35:Q37)</f>
        <v>8268.7191103058776</v>
      </c>
      <c r="R38" s="118"/>
      <c r="T38" s="107"/>
      <c r="U38" s="108"/>
      <c r="V38" s="109"/>
      <c r="W38" s="110" t="s">
        <v>7</v>
      </c>
      <c r="X38" s="111">
        <f>SUM(X32:X37)</f>
        <v>24410.159200000002</v>
      </c>
      <c r="Y38" s="118"/>
      <c r="Z38" s="118"/>
      <c r="AB38" s="118"/>
      <c r="AC38" s="118"/>
      <c r="AD38" s="118"/>
      <c r="AE38" s="118"/>
      <c r="AF38" s="118"/>
      <c r="AG38" s="118"/>
      <c r="AH38" s="260"/>
      <c r="AI38" s="124"/>
      <c r="AJ38" s="118"/>
      <c r="AK38" s="118"/>
      <c r="AL38" s="118"/>
      <c r="AM38" s="118"/>
    </row>
    <row r="39" spans="1:39" ht="15.75" customHeight="1" thickBot="1">
      <c r="A39" s="118"/>
      <c r="B39" s="306">
        <v>2033</v>
      </c>
      <c r="C39" s="291">
        <f>Exp!G276</f>
        <v>54.269999999999996</v>
      </c>
      <c r="D39" s="122"/>
      <c r="E39" s="729" t="s">
        <v>156</v>
      </c>
      <c r="F39" s="730"/>
      <c r="G39" s="730"/>
      <c r="H39" s="730"/>
      <c r="I39" s="731"/>
      <c r="J39" s="119"/>
      <c r="K39" s="766" t="s">
        <v>672</v>
      </c>
      <c r="L39" s="767"/>
      <c r="M39" s="768"/>
      <c r="N39" s="118"/>
      <c r="O39" s="118"/>
      <c r="P39" s="96"/>
      <c r="Q39" s="92"/>
      <c r="R39" s="118"/>
      <c r="S39" s="118"/>
      <c r="T39" s="118"/>
      <c r="U39" s="118"/>
      <c r="V39" s="118"/>
      <c r="W39" s="118"/>
      <c r="X39" s="118"/>
      <c r="Y39" s="118"/>
      <c r="Z39" s="118"/>
      <c r="AB39" s="118"/>
      <c r="AC39" s="118"/>
      <c r="AD39" s="118"/>
      <c r="AE39" s="118"/>
      <c r="AF39" s="118"/>
      <c r="AG39" s="118"/>
      <c r="AH39" s="260"/>
      <c r="AI39" s="124"/>
      <c r="AJ39" s="118"/>
      <c r="AK39" s="118"/>
      <c r="AL39" s="118"/>
      <c r="AM39" s="118"/>
    </row>
    <row r="40" spans="1:39" ht="15.75" customHeight="1" thickBot="1">
      <c r="A40" s="118"/>
      <c r="B40" s="307">
        <v>2034</v>
      </c>
      <c r="C40" s="338">
        <f>Exp!G277</f>
        <v>48.24</v>
      </c>
      <c r="D40" s="122"/>
      <c r="E40" s="639" t="s">
        <v>147</v>
      </c>
      <c r="F40" s="729" t="s">
        <v>148</v>
      </c>
      <c r="G40" s="730"/>
      <c r="H40" s="730"/>
      <c r="I40" s="731"/>
      <c r="J40" s="119"/>
      <c r="K40" s="620" t="s">
        <v>668</v>
      </c>
      <c r="L40" s="124"/>
      <c r="M40" s="621">
        <v>12999</v>
      </c>
      <c r="O40" s="118"/>
      <c r="P40" s="90" t="s">
        <v>109</v>
      </c>
      <c r="Q40" s="92" t="s">
        <v>97</v>
      </c>
      <c r="R40" s="118"/>
      <c r="S40" s="118"/>
      <c r="T40" s="118"/>
      <c r="U40" s="118"/>
      <c r="V40" s="118"/>
      <c r="W40" s="118"/>
      <c r="X40" s="118"/>
      <c r="Y40" s="118"/>
      <c r="Z40" s="118"/>
      <c r="AB40" s="118"/>
      <c r="AC40" s="118"/>
      <c r="AD40" s="118"/>
      <c r="AE40" s="118"/>
      <c r="AF40" s="118"/>
      <c r="AG40" s="118"/>
      <c r="AH40" s="260"/>
      <c r="AI40" s="124"/>
      <c r="AJ40" s="118"/>
      <c r="AK40" s="118"/>
      <c r="AL40" s="118"/>
      <c r="AM40" s="118"/>
    </row>
    <row r="41" spans="1:39" ht="15.75" customHeight="1">
      <c r="A41" s="118"/>
      <c r="B41" s="306">
        <v>2035</v>
      </c>
      <c r="C41" s="291">
        <f>Exp!G278</f>
        <v>42.21</v>
      </c>
      <c r="D41" s="122"/>
      <c r="E41" s="306">
        <v>1</v>
      </c>
      <c r="F41" s="740" t="s">
        <v>149</v>
      </c>
      <c r="G41" s="741"/>
      <c r="H41" s="741"/>
      <c r="I41" s="742"/>
      <c r="J41" s="119"/>
      <c r="K41" s="620" t="s">
        <v>669</v>
      </c>
      <c r="L41" s="124"/>
      <c r="M41" s="621">
        <v>14299</v>
      </c>
      <c r="O41" s="118"/>
      <c r="P41" s="90" t="s">
        <v>110</v>
      </c>
      <c r="Q41" s="94">
        <v>389375</v>
      </c>
      <c r="R41" s="246" t="s">
        <v>245</v>
      </c>
      <c r="S41" s="118"/>
      <c r="T41" s="118"/>
      <c r="U41" s="118"/>
      <c r="V41" s="118"/>
      <c r="W41" s="118"/>
      <c r="X41" s="118"/>
      <c r="Y41" s="118"/>
      <c r="Z41" s="118"/>
      <c r="AB41" s="118"/>
      <c r="AC41" s="118"/>
      <c r="AD41" s="118"/>
      <c r="AE41" s="118"/>
      <c r="AF41" s="118"/>
      <c r="AG41" s="118"/>
      <c r="AH41" s="124"/>
      <c r="AI41" s="124"/>
      <c r="AJ41" s="118"/>
      <c r="AK41" s="118"/>
      <c r="AL41" s="118"/>
      <c r="AM41" s="118"/>
    </row>
    <row r="42" spans="1:39" ht="15.75" customHeight="1">
      <c r="A42" s="118"/>
      <c r="B42" s="307">
        <v>2036</v>
      </c>
      <c r="C42" s="338">
        <f>Exp!G279</f>
        <v>36.180000000000007</v>
      </c>
      <c r="D42" s="122"/>
      <c r="E42" s="307">
        <v>2</v>
      </c>
      <c r="F42" s="743" t="s">
        <v>152</v>
      </c>
      <c r="G42" s="744"/>
      <c r="H42" s="744"/>
      <c r="I42" s="745"/>
      <c r="K42" s="620" t="s">
        <v>670</v>
      </c>
      <c r="L42" s="124"/>
      <c r="M42" s="621">
        <v>117185</v>
      </c>
      <c r="O42" s="118"/>
      <c r="P42" s="90" t="s">
        <v>111</v>
      </c>
      <c r="Q42" s="92"/>
      <c r="R42" s="118"/>
      <c r="S42" s="118"/>
      <c r="T42" s="118"/>
      <c r="U42" s="118"/>
      <c r="V42" s="118"/>
      <c r="W42" s="118"/>
      <c r="X42" s="118"/>
      <c r="Y42" s="118"/>
      <c r="Z42" s="118"/>
      <c r="AB42" s="118"/>
      <c r="AC42" s="118"/>
      <c r="AD42" s="118"/>
      <c r="AE42" s="118"/>
      <c r="AF42" s="118"/>
      <c r="AG42" s="118"/>
      <c r="AH42" s="262"/>
      <c r="AI42" s="262"/>
      <c r="AJ42" s="118"/>
      <c r="AK42" s="118"/>
      <c r="AL42" s="118"/>
      <c r="AM42" s="118"/>
    </row>
    <row r="43" spans="1:39" ht="15.75" customHeight="1">
      <c r="A43" s="118"/>
      <c r="B43" s="306">
        <v>2037</v>
      </c>
      <c r="C43" s="291">
        <f>Exp!G280</f>
        <v>30.150000000000006</v>
      </c>
      <c r="D43" s="122"/>
      <c r="E43" s="306">
        <v>3</v>
      </c>
      <c r="F43" s="740" t="s">
        <v>153</v>
      </c>
      <c r="G43" s="741"/>
      <c r="H43" s="741"/>
      <c r="I43" s="742"/>
      <c r="K43" s="620" t="s">
        <v>673</v>
      </c>
      <c r="L43" s="124"/>
      <c r="M43" s="622">
        <f>M42/M41</f>
        <v>8.1953283446394849</v>
      </c>
      <c r="O43" s="118"/>
      <c r="P43" s="78" t="s">
        <v>91</v>
      </c>
      <c r="Q43" s="97">
        <f>SUMIF(Q40,"Incluir",Q41:Q42)</f>
        <v>389375</v>
      </c>
      <c r="R43" s="118"/>
      <c r="S43" s="118"/>
      <c r="T43" s="118"/>
      <c r="U43" s="118"/>
      <c r="V43" s="118"/>
      <c r="W43" s="118"/>
      <c r="X43" s="118"/>
      <c r="Y43" s="118"/>
      <c r="Z43" s="118"/>
      <c r="AB43" s="118"/>
      <c r="AC43" s="118"/>
      <c r="AD43" s="118"/>
      <c r="AE43" s="118"/>
      <c r="AF43" s="118"/>
      <c r="AG43" s="118"/>
      <c r="AH43" s="262"/>
      <c r="AI43" s="262"/>
      <c r="AJ43" s="118"/>
      <c r="AK43" s="118"/>
      <c r="AL43" s="118"/>
      <c r="AM43" s="118"/>
    </row>
    <row r="44" spans="1:39" ht="15.75" customHeight="1">
      <c r="A44" s="118"/>
      <c r="B44" s="307">
        <v>2038</v>
      </c>
      <c r="C44" s="338">
        <f>Exp!G281</f>
        <v>24.120000000000005</v>
      </c>
      <c r="D44" s="122"/>
      <c r="E44" s="307">
        <v>4</v>
      </c>
      <c r="F44" s="743" t="s">
        <v>150</v>
      </c>
      <c r="G44" s="744"/>
      <c r="H44" s="744"/>
      <c r="I44" s="745"/>
      <c r="K44" s="620" t="s">
        <v>671</v>
      </c>
      <c r="L44" s="124"/>
      <c r="M44" s="621">
        <v>4105</v>
      </c>
      <c r="O44" s="118"/>
      <c r="P44" s="96"/>
      <c r="Q44" s="92"/>
      <c r="R44" s="118"/>
      <c r="S44" s="118"/>
      <c r="T44" s="118"/>
      <c r="U44" s="118"/>
      <c r="V44" s="118"/>
      <c r="W44" s="118"/>
      <c r="X44" s="118"/>
      <c r="Y44" s="118"/>
      <c r="Z44" s="118"/>
      <c r="AB44" s="118"/>
      <c r="AC44" s="118"/>
      <c r="AD44" s="118"/>
      <c r="AE44" s="118"/>
      <c r="AF44" s="118"/>
      <c r="AG44" s="118"/>
      <c r="AH44" s="260"/>
      <c r="AI44" s="124"/>
      <c r="AJ44" s="118"/>
      <c r="AK44" s="118"/>
      <c r="AL44" s="118"/>
      <c r="AM44" s="118"/>
    </row>
    <row r="45" spans="1:39" ht="15.75" customHeight="1">
      <c r="A45" s="118"/>
      <c r="B45" s="306">
        <v>2039</v>
      </c>
      <c r="C45" s="291">
        <f>Exp!G282</f>
        <v>18.090000000000003</v>
      </c>
      <c r="D45" s="122"/>
      <c r="E45" s="306">
        <v>5</v>
      </c>
      <c r="F45" s="740" t="s">
        <v>174</v>
      </c>
      <c r="G45" s="741"/>
      <c r="H45" s="741"/>
      <c r="I45" s="742"/>
      <c r="K45" s="620" t="s">
        <v>674</v>
      </c>
      <c r="L45" s="124"/>
      <c r="M45" s="623">
        <f>M40/M44</f>
        <v>3.1666260657734471</v>
      </c>
      <c r="N45" s="118"/>
      <c r="O45" s="118"/>
      <c r="P45" s="98" t="s">
        <v>112</v>
      </c>
      <c r="Q45" s="92"/>
      <c r="R45" s="118"/>
      <c r="S45" s="118"/>
      <c r="T45" s="118"/>
      <c r="U45" s="118"/>
      <c r="V45" s="118"/>
      <c r="W45" s="118"/>
      <c r="X45" s="118"/>
      <c r="Y45" s="118"/>
      <c r="Z45" s="118"/>
      <c r="AB45" s="118"/>
      <c r="AC45" s="118"/>
      <c r="AD45" s="118"/>
      <c r="AE45" s="118"/>
      <c r="AF45" s="118"/>
      <c r="AG45" s="118"/>
      <c r="AH45" s="260"/>
      <c r="AI45" s="124"/>
      <c r="AJ45" s="118"/>
      <c r="AK45" s="118"/>
      <c r="AL45" s="118"/>
      <c r="AM45" s="118"/>
    </row>
    <row r="46" spans="1:39" ht="15.75" customHeight="1" thickBot="1">
      <c r="A46" s="118"/>
      <c r="B46" s="307">
        <v>2040</v>
      </c>
      <c r="C46" s="338">
        <f>Exp!G283</f>
        <v>12.059999999999995</v>
      </c>
      <c r="D46" s="119"/>
      <c r="E46" s="307">
        <v>6</v>
      </c>
      <c r="F46" s="743" t="s">
        <v>171</v>
      </c>
      <c r="G46" s="744"/>
      <c r="H46" s="744"/>
      <c r="I46" s="745"/>
      <c r="K46" s="624" t="s">
        <v>675</v>
      </c>
      <c r="L46" s="625"/>
      <c r="M46" s="626">
        <f>M41/M45</f>
        <v>4515.5315793522577</v>
      </c>
      <c r="N46" s="118"/>
      <c r="O46" s="118"/>
      <c r="P46" s="98" t="s">
        <v>113</v>
      </c>
      <c r="Q46" s="99">
        <v>0.1</v>
      </c>
      <c r="R46" s="118"/>
      <c r="S46" s="118"/>
      <c r="T46" s="118"/>
      <c r="U46" s="118"/>
      <c r="V46" s="118"/>
      <c r="W46" s="118"/>
      <c r="X46" s="118"/>
      <c r="Y46" s="118"/>
      <c r="Z46" s="118"/>
      <c r="AB46" s="118"/>
      <c r="AC46" s="118"/>
      <c r="AD46" s="118"/>
      <c r="AE46" s="118"/>
      <c r="AF46" s="118"/>
      <c r="AG46" s="118"/>
      <c r="AH46" s="260"/>
      <c r="AI46" s="124"/>
      <c r="AJ46" s="118"/>
      <c r="AK46" s="118"/>
      <c r="AL46" s="118"/>
      <c r="AM46" s="118"/>
    </row>
    <row r="47" spans="1:39" ht="15.75" customHeight="1">
      <c r="A47" s="118"/>
      <c r="B47" s="306">
        <v>2041</v>
      </c>
      <c r="C47" s="291">
        <f>Exp!G284</f>
        <v>6.0300000000000011</v>
      </c>
      <c r="D47" s="119"/>
      <c r="E47" s="306">
        <v>7</v>
      </c>
      <c r="F47" s="740" t="s">
        <v>173</v>
      </c>
      <c r="G47" s="741"/>
      <c r="H47" s="741"/>
      <c r="I47" s="742"/>
      <c r="N47" s="118"/>
      <c r="O47" s="118"/>
      <c r="P47" s="98" t="s">
        <v>114</v>
      </c>
      <c r="Q47" s="99">
        <v>0.1</v>
      </c>
      <c r="R47" s="118"/>
      <c r="S47" s="118"/>
      <c r="T47" s="118"/>
      <c r="U47" s="118"/>
      <c r="V47" s="118"/>
      <c r="W47" s="118"/>
      <c r="X47" s="118"/>
      <c r="Y47" s="118"/>
      <c r="Z47" s="118"/>
      <c r="AB47" s="118"/>
      <c r="AC47" s="118"/>
      <c r="AD47" s="118"/>
      <c r="AE47" s="118"/>
      <c r="AF47" s="118"/>
      <c r="AG47" s="118"/>
      <c r="AH47" s="260"/>
      <c r="AI47" s="124"/>
      <c r="AJ47" s="118"/>
      <c r="AK47" s="118"/>
      <c r="AL47" s="118"/>
      <c r="AM47" s="118"/>
    </row>
    <row r="48" spans="1:39" ht="15.75" customHeight="1">
      <c r="A48" s="118"/>
      <c r="B48" s="307">
        <v>2042</v>
      </c>
      <c r="C48" s="338">
        <f>Exp!G285</f>
        <v>0</v>
      </c>
      <c r="D48" s="119"/>
      <c r="E48" s="307">
        <v>8</v>
      </c>
      <c r="F48" s="743" t="s">
        <v>175</v>
      </c>
      <c r="G48" s="744"/>
      <c r="H48" s="744"/>
      <c r="I48" s="745"/>
      <c r="N48" s="118"/>
      <c r="O48" s="118"/>
      <c r="P48" s="98" t="s">
        <v>115</v>
      </c>
      <c r="Q48" s="99">
        <v>0.1</v>
      </c>
      <c r="R48" s="118"/>
      <c r="S48" s="118"/>
      <c r="T48" s="118"/>
      <c r="U48" s="118"/>
      <c r="V48" s="118"/>
      <c r="W48" s="118"/>
      <c r="X48" s="118"/>
      <c r="Y48" s="118"/>
      <c r="Z48" s="118"/>
      <c r="AB48" s="118"/>
      <c r="AC48" s="118"/>
      <c r="AD48" s="118"/>
      <c r="AE48" s="118"/>
      <c r="AF48" s="118"/>
      <c r="AG48" s="118"/>
      <c r="AH48" s="260"/>
      <c r="AI48" s="124"/>
      <c r="AJ48" s="118"/>
      <c r="AK48" s="118"/>
      <c r="AL48" s="118"/>
      <c r="AM48" s="118"/>
    </row>
    <row r="49" spans="1:39" ht="15.75" customHeight="1" thickBot="1">
      <c r="A49" s="118"/>
      <c r="B49" s="306">
        <v>2043</v>
      </c>
      <c r="C49" s="291">
        <f>Exp!G286</f>
        <v>0</v>
      </c>
      <c r="D49" s="119"/>
      <c r="E49" s="306">
        <v>9</v>
      </c>
      <c r="F49" s="740" t="s">
        <v>186</v>
      </c>
      <c r="G49" s="741"/>
      <c r="H49" s="741"/>
      <c r="I49" s="742"/>
      <c r="J49" s="119"/>
      <c r="K49" s="119"/>
      <c r="L49" s="119"/>
      <c r="M49" s="119"/>
      <c r="N49" s="118"/>
      <c r="O49" s="118"/>
      <c r="P49" s="100" t="s">
        <v>116</v>
      </c>
      <c r="Q49" s="101">
        <f>Q32+Q38+Q43+(Q32*Q46)+(Q32*Q47)+(Q32*Q48)+(Q38*Q46)+(Q38*Q47)+(Q38*Q48)+(Q43*Q46)+(Q43*Q47)+(Q43*Q48)</f>
        <v>755326.59551335149</v>
      </c>
      <c r="R49" s="118"/>
      <c r="S49" s="118"/>
      <c r="T49" s="118"/>
      <c r="U49" s="118"/>
      <c r="V49" s="118"/>
      <c r="W49" s="118"/>
      <c r="X49" s="118"/>
      <c r="Y49" s="118"/>
      <c r="Z49" s="118"/>
      <c r="AB49" s="118"/>
      <c r="AC49" s="118"/>
      <c r="AD49" s="118"/>
      <c r="AE49" s="118"/>
      <c r="AF49" s="118"/>
      <c r="AG49" s="118"/>
      <c r="AH49" s="260"/>
      <c r="AI49" s="124"/>
      <c r="AJ49" s="118"/>
      <c r="AK49" s="118"/>
      <c r="AL49" s="118"/>
      <c r="AM49" s="118"/>
    </row>
    <row r="50" spans="1:39" ht="15.75" customHeight="1">
      <c r="A50" s="118"/>
      <c r="B50" s="307">
        <v>2044</v>
      </c>
      <c r="C50" s="338">
        <f>Exp!G287</f>
        <v>0</v>
      </c>
      <c r="D50" s="119"/>
      <c r="E50" s="307">
        <v>10</v>
      </c>
      <c r="F50" s="743" t="s">
        <v>232</v>
      </c>
      <c r="G50" s="744"/>
      <c r="H50" s="744"/>
      <c r="I50" s="745"/>
      <c r="J50" s="119"/>
      <c r="K50" s="119"/>
      <c r="L50" s="119"/>
      <c r="M50" s="119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B50" s="118"/>
      <c r="AC50" s="118"/>
      <c r="AD50" s="118"/>
      <c r="AE50" s="118"/>
      <c r="AF50" s="118"/>
      <c r="AG50" s="118"/>
      <c r="AH50" s="124"/>
      <c r="AI50" s="124"/>
      <c r="AJ50" s="118"/>
      <c r="AK50" s="118"/>
      <c r="AL50" s="118"/>
      <c r="AM50" s="118"/>
    </row>
    <row r="51" spans="1:39" ht="15.75" customHeight="1">
      <c r="A51" s="118"/>
      <c r="B51" s="306">
        <v>2045</v>
      </c>
      <c r="C51" s="291">
        <f>Exp!G288</f>
        <v>0</v>
      </c>
      <c r="D51" s="119"/>
      <c r="E51" s="306">
        <v>11</v>
      </c>
      <c r="F51" s="740" t="s">
        <v>233</v>
      </c>
      <c r="G51" s="741"/>
      <c r="H51" s="741"/>
      <c r="I51" s="742"/>
      <c r="J51" s="119"/>
      <c r="K51" s="119"/>
      <c r="L51" s="119"/>
      <c r="M51" s="119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</row>
    <row r="52" spans="1:39" ht="15.75" customHeight="1">
      <c r="A52" s="118"/>
      <c r="B52" s="307">
        <v>2046</v>
      </c>
      <c r="C52" s="338">
        <f>Exp!G289</f>
        <v>0</v>
      </c>
      <c r="D52" s="119"/>
      <c r="E52" s="307">
        <v>12</v>
      </c>
      <c r="F52" s="743" t="s">
        <v>211</v>
      </c>
      <c r="G52" s="744"/>
      <c r="H52" s="744"/>
      <c r="I52" s="745"/>
      <c r="J52" s="119"/>
      <c r="K52" s="119"/>
      <c r="L52" s="119"/>
      <c r="M52" s="119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</row>
    <row r="53" spans="1:39" ht="15.75" customHeight="1" thickBot="1">
      <c r="A53" s="118"/>
      <c r="B53" s="503">
        <v>2047</v>
      </c>
      <c r="C53" s="504">
        <f>Exp!G290</f>
        <v>0</v>
      </c>
      <c r="D53" s="119"/>
      <c r="E53" s="306">
        <v>13</v>
      </c>
      <c r="F53" s="740" t="s">
        <v>240</v>
      </c>
      <c r="G53" s="741"/>
      <c r="H53" s="741"/>
      <c r="I53" s="742"/>
      <c r="J53" s="119"/>
      <c r="K53" s="119"/>
      <c r="L53" s="119"/>
      <c r="M53" s="119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</row>
    <row r="54" spans="1:39" ht="15.75" customHeight="1">
      <c r="A54" s="118"/>
      <c r="B54" s="530" t="s">
        <v>355</v>
      </c>
      <c r="C54" s="531">
        <v>4.2530000000000001</v>
      </c>
      <c r="D54" s="119"/>
      <c r="E54" s="307">
        <v>14</v>
      </c>
      <c r="F54" s="743" t="s">
        <v>241</v>
      </c>
      <c r="G54" s="744"/>
      <c r="H54" s="744"/>
      <c r="I54" s="745"/>
      <c r="J54" s="119"/>
      <c r="K54" s="119"/>
      <c r="L54" s="119"/>
      <c r="M54" s="119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</row>
    <row r="55" spans="1:39" ht="15.75" customHeight="1">
      <c r="A55" s="118"/>
      <c r="B55" s="530" t="s">
        <v>364</v>
      </c>
      <c r="C55" s="532">
        <v>50</v>
      </c>
      <c r="D55" s="119"/>
      <c r="E55" s="306">
        <v>15</v>
      </c>
      <c r="F55" s="740" t="s">
        <v>242</v>
      </c>
      <c r="G55" s="741"/>
      <c r="H55" s="741"/>
      <c r="I55" s="742"/>
      <c r="J55" s="119"/>
      <c r="K55" s="119"/>
      <c r="L55" s="119"/>
      <c r="M55" s="119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</row>
    <row r="56" spans="1:39" ht="15.75" customHeight="1">
      <c r="A56" s="118"/>
      <c r="B56" s="530" t="s">
        <v>366</v>
      </c>
      <c r="C56" s="532">
        <v>1</v>
      </c>
      <c r="D56" s="119"/>
      <c r="E56" s="307">
        <v>16</v>
      </c>
      <c r="F56" s="743" t="s">
        <v>243</v>
      </c>
      <c r="G56" s="744"/>
      <c r="H56" s="744"/>
      <c r="I56" s="745"/>
      <c r="J56" s="119"/>
      <c r="K56" s="119"/>
      <c r="L56" s="119"/>
      <c r="M56" s="119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</row>
    <row r="57" spans="1:39" ht="15.75" customHeight="1" thickBot="1">
      <c r="A57" s="118"/>
      <c r="B57" s="530" t="s">
        <v>353</v>
      </c>
      <c r="C57" s="531">
        <v>7.63</v>
      </c>
      <c r="D57" s="119"/>
      <c r="E57" s="503">
        <v>17</v>
      </c>
      <c r="F57" s="751" t="s">
        <v>237</v>
      </c>
      <c r="G57" s="752"/>
      <c r="H57" s="752"/>
      <c r="I57" s="753"/>
      <c r="J57" s="119"/>
      <c r="K57" s="119"/>
      <c r="L57" s="119"/>
      <c r="M57" s="119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</row>
    <row r="58" spans="1:39" s="118" customFormat="1" ht="15.75" customHeight="1">
      <c r="B58" s="530" t="s">
        <v>354</v>
      </c>
      <c r="C58" s="533">
        <v>24</v>
      </c>
      <c r="D58" s="119"/>
      <c r="J58" s="119"/>
      <c r="K58" s="119"/>
      <c r="L58" s="119"/>
      <c r="M58" s="119"/>
    </row>
    <row r="59" spans="1:39" s="118" customFormat="1" ht="15.75" customHeight="1">
      <c r="B59" s="530" t="s">
        <v>367</v>
      </c>
      <c r="C59" s="534">
        <v>2280</v>
      </c>
      <c r="D59" s="119"/>
      <c r="J59" s="119"/>
      <c r="K59" s="119"/>
      <c r="L59" s="119"/>
      <c r="M59" s="119"/>
    </row>
    <row r="60" spans="1:39" s="118" customFormat="1" ht="15.75" customHeight="1" thickBot="1">
      <c r="B60" s="535" t="s">
        <v>361</v>
      </c>
      <c r="C60" s="542">
        <v>5000</v>
      </c>
      <c r="D60" s="119"/>
      <c r="J60" s="119"/>
      <c r="K60" s="119"/>
      <c r="L60" s="119"/>
      <c r="M60" s="119"/>
    </row>
    <row r="61" spans="1:39" s="118" customFormat="1" ht="15.75" customHeight="1">
      <c r="B61" s="119"/>
      <c r="D61" s="119"/>
      <c r="J61" s="119"/>
      <c r="K61" s="119"/>
      <c r="L61" s="119"/>
      <c r="M61" s="119"/>
    </row>
    <row r="62" spans="1:39" s="118" customFormat="1" ht="15.75" customHeight="1">
      <c r="B62" s="119"/>
      <c r="D62" s="119"/>
      <c r="J62" s="119"/>
      <c r="K62" s="119"/>
      <c r="L62" s="119"/>
      <c r="M62" s="119"/>
    </row>
    <row r="63" spans="1:39" s="118" customFormat="1" ht="15.75" customHeight="1">
      <c r="B63" s="119"/>
      <c r="D63" s="119"/>
      <c r="J63" s="119"/>
      <c r="K63" s="119"/>
      <c r="L63" s="119"/>
      <c r="M63" s="119"/>
    </row>
    <row r="64" spans="1:39" s="118" customFormat="1" ht="15.75" customHeight="1" thickBot="1">
      <c r="B64" s="119"/>
      <c r="D64" s="119"/>
      <c r="J64" s="119"/>
      <c r="K64" s="119"/>
      <c r="L64" s="119"/>
      <c r="M64" s="119"/>
    </row>
    <row r="65" spans="2:13" s="118" customFormat="1" ht="30" customHeight="1" thickTop="1" thickBot="1">
      <c r="B65" s="737" t="s">
        <v>139</v>
      </c>
      <c r="C65" s="738"/>
      <c r="D65" s="738"/>
      <c r="E65" s="738"/>
      <c r="F65" s="739"/>
      <c r="G65" s="119"/>
      <c r="J65" s="119"/>
      <c r="K65" s="119"/>
      <c r="L65" s="119"/>
      <c r="M65" s="119"/>
    </row>
    <row r="66" spans="2:13" s="118" customFormat="1" ht="30" customHeight="1" thickTop="1">
      <c r="B66" s="429" t="s">
        <v>302</v>
      </c>
      <c r="C66" s="430" t="s">
        <v>303</v>
      </c>
      <c r="D66" s="430" t="s">
        <v>304</v>
      </c>
      <c r="E66" s="429" t="s">
        <v>305</v>
      </c>
      <c r="F66" s="430" t="s">
        <v>306</v>
      </c>
      <c r="G66" s="119"/>
      <c r="J66" s="119"/>
      <c r="K66" s="119"/>
      <c r="L66" s="119"/>
      <c r="M66" s="119"/>
    </row>
    <row r="67" spans="2:13" s="118" customFormat="1" ht="15.75" customHeight="1">
      <c r="B67" s="306" t="s">
        <v>346</v>
      </c>
      <c r="C67" s="453">
        <v>400</v>
      </c>
      <c r="D67" s="366">
        <v>36</v>
      </c>
      <c r="E67" s="366">
        <f t="shared" ref="E67:E89" si="12">C67+D67</f>
        <v>436</v>
      </c>
      <c r="F67" s="291">
        <v>9</v>
      </c>
      <c r="G67" s="119"/>
      <c r="J67" s="119"/>
      <c r="K67" s="119"/>
      <c r="L67" s="119"/>
      <c r="M67" s="119"/>
    </row>
    <row r="68" spans="2:13" s="118" customFormat="1" ht="15.75" customHeight="1">
      <c r="B68" s="405" t="s">
        <v>346</v>
      </c>
      <c r="C68" s="454">
        <v>250</v>
      </c>
      <c r="D68" s="367">
        <v>25</v>
      </c>
      <c r="E68" s="367">
        <f t="shared" si="12"/>
        <v>275</v>
      </c>
      <c r="F68" s="338">
        <v>132</v>
      </c>
      <c r="G68" s="119"/>
      <c r="J68" s="119"/>
      <c r="K68" s="119"/>
      <c r="L68" s="119"/>
      <c r="M68" s="119"/>
    </row>
    <row r="69" spans="2:13" s="118" customFormat="1" ht="15.75" customHeight="1">
      <c r="B69" s="306" t="s">
        <v>346</v>
      </c>
      <c r="C69" s="453">
        <v>150</v>
      </c>
      <c r="D69" s="366">
        <v>22</v>
      </c>
      <c r="E69" s="366">
        <f>C69+D69</f>
        <v>172</v>
      </c>
      <c r="F69" s="291">
        <v>214</v>
      </c>
      <c r="G69" s="119"/>
      <c r="J69" s="119"/>
      <c r="K69" s="119"/>
      <c r="L69" s="119"/>
      <c r="M69" s="119"/>
    </row>
    <row r="70" spans="2:13" s="118" customFormat="1" ht="15.75" customHeight="1">
      <c r="B70" s="405" t="s">
        <v>346</v>
      </c>
      <c r="C70" s="454">
        <v>80</v>
      </c>
      <c r="D70" s="367">
        <v>9.6</v>
      </c>
      <c r="E70" s="367">
        <f>C70+D70</f>
        <v>89.6</v>
      </c>
      <c r="F70" s="338">
        <v>6</v>
      </c>
      <c r="G70" s="119"/>
      <c r="J70" s="119"/>
      <c r="K70" s="119"/>
      <c r="L70" s="119"/>
      <c r="M70" s="119"/>
    </row>
    <row r="71" spans="2:13" s="118" customFormat="1" ht="15.75" customHeight="1">
      <c r="B71" s="306" t="s">
        <v>347</v>
      </c>
      <c r="C71" s="453">
        <v>450</v>
      </c>
      <c r="D71" s="366">
        <v>38</v>
      </c>
      <c r="E71" s="366">
        <f>C71+D71</f>
        <v>488</v>
      </c>
      <c r="F71" s="291">
        <v>2</v>
      </c>
      <c r="G71" s="119"/>
      <c r="J71" s="119"/>
      <c r="K71" s="119"/>
      <c r="L71" s="119"/>
      <c r="M71" s="119"/>
    </row>
    <row r="72" spans="2:13" s="118" customFormat="1" ht="15.75" customHeight="1">
      <c r="B72" s="405" t="s">
        <v>347</v>
      </c>
      <c r="C72" s="454">
        <v>400</v>
      </c>
      <c r="D72" s="367">
        <v>38</v>
      </c>
      <c r="E72" s="367">
        <f>C72+D72</f>
        <v>438</v>
      </c>
      <c r="F72" s="338">
        <v>137</v>
      </c>
      <c r="G72" s="119"/>
      <c r="J72" s="119"/>
      <c r="K72" s="119"/>
      <c r="L72" s="119"/>
      <c r="M72" s="119"/>
    </row>
    <row r="73" spans="2:13" s="118" customFormat="1" ht="15.75" customHeight="1">
      <c r="B73" s="306" t="s">
        <v>347</v>
      </c>
      <c r="C73" s="453">
        <v>250</v>
      </c>
      <c r="D73" s="366">
        <v>30</v>
      </c>
      <c r="E73" s="366">
        <f>C73+D73</f>
        <v>280</v>
      </c>
      <c r="F73" s="291">
        <v>2120</v>
      </c>
      <c r="G73" s="119"/>
      <c r="H73" s="119"/>
      <c r="I73" s="119"/>
      <c r="J73" s="119"/>
      <c r="K73" s="119"/>
      <c r="L73" s="119"/>
      <c r="M73" s="119"/>
    </row>
    <row r="74" spans="2:13" s="118" customFormat="1" ht="15.75" customHeight="1">
      <c r="B74" s="405" t="s">
        <v>347</v>
      </c>
      <c r="C74" s="454">
        <v>150</v>
      </c>
      <c r="D74" s="367">
        <v>22</v>
      </c>
      <c r="E74" s="367">
        <f t="shared" si="12"/>
        <v>172</v>
      </c>
      <c r="F74" s="338">
        <v>1117</v>
      </c>
      <c r="G74" s="119"/>
      <c r="H74" s="119"/>
      <c r="I74" s="119"/>
      <c r="J74" s="119"/>
      <c r="K74" s="119"/>
      <c r="L74" s="119"/>
      <c r="M74" s="119"/>
    </row>
    <row r="75" spans="2:13" s="118" customFormat="1" ht="15.75" customHeight="1">
      <c r="B75" s="306" t="str">
        <f>"-"</f>
        <v>-</v>
      </c>
      <c r="C75" s="453">
        <v>0</v>
      </c>
      <c r="D75" s="366"/>
      <c r="E75" s="366">
        <f t="shared" si="12"/>
        <v>0</v>
      </c>
      <c r="F75" s="291"/>
      <c r="G75" s="119"/>
      <c r="H75" s="119"/>
      <c r="I75" s="119"/>
      <c r="J75" s="119"/>
      <c r="K75" s="119"/>
      <c r="L75" s="119"/>
      <c r="M75" s="119"/>
    </row>
    <row r="76" spans="2:13" s="118" customFormat="1" ht="15.75" customHeight="1">
      <c r="B76" s="405" t="str">
        <f t="shared" ref="B76:B88" si="13">"-"</f>
        <v>-</v>
      </c>
      <c r="C76" s="502">
        <v>0</v>
      </c>
      <c r="D76" s="367"/>
      <c r="E76" s="367">
        <f t="shared" si="12"/>
        <v>0</v>
      </c>
      <c r="F76" s="338"/>
      <c r="G76" s="119"/>
      <c r="H76" s="119"/>
      <c r="I76" s="119"/>
      <c r="J76" s="119"/>
      <c r="K76" s="119"/>
      <c r="L76" s="119"/>
      <c r="M76" s="119"/>
    </row>
    <row r="77" spans="2:13" s="118" customFormat="1" ht="15.75" customHeight="1">
      <c r="B77" s="306" t="str">
        <f t="shared" si="13"/>
        <v>-</v>
      </c>
      <c r="C77" s="453">
        <v>0</v>
      </c>
      <c r="D77" s="366"/>
      <c r="E77" s="366">
        <f t="shared" si="12"/>
        <v>0</v>
      </c>
      <c r="F77" s="291"/>
      <c r="G77" s="119"/>
      <c r="H77" s="119"/>
      <c r="I77" s="119"/>
      <c r="J77" s="119"/>
      <c r="K77" s="119"/>
      <c r="L77" s="119"/>
      <c r="M77" s="119"/>
    </row>
    <row r="78" spans="2:13" s="118" customFormat="1" ht="15.75" customHeight="1">
      <c r="B78" s="405" t="str">
        <f t="shared" si="13"/>
        <v>-</v>
      </c>
      <c r="C78" s="502">
        <v>0</v>
      </c>
      <c r="D78" s="367"/>
      <c r="E78" s="367">
        <f t="shared" si="12"/>
        <v>0</v>
      </c>
      <c r="F78" s="338"/>
      <c r="G78" s="119"/>
      <c r="H78" s="119"/>
      <c r="I78" s="119"/>
      <c r="J78" s="119"/>
      <c r="K78" s="119"/>
      <c r="L78" s="119"/>
      <c r="M78" s="119"/>
    </row>
    <row r="79" spans="2:13" s="118" customFormat="1" ht="15.75" customHeight="1">
      <c r="B79" s="306" t="str">
        <f t="shared" si="13"/>
        <v>-</v>
      </c>
      <c r="C79" s="453">
        <v>0</v>
      </c>
      <c r="D79" s="366"/>
      <c r="E79" s="366">
        <f t="shared" si="12"/>
        <v>0</v>
      </c>
      <c r="F79" s="291"/>
      <c r="G79" s="119"/>
      <c r="H79" s="119"/>
      <c r="I79" s="119"/>
      <c r="J79" s="119"/>
      <c r="K79" s="119"/>
      <c r="L79" s="119"/>
      <c r="M79" s="119"/>
    </row>
    <row r="80" spans="2:13" s="118" customFormat="1" ht="15.75" customHeight="1">
      <c r="B80" s="405" t="str">
        <f t="shared" si="13"/>
        <v>-</v>
      </c>
      <c r="C80" s="502">
        <v>0</v>
      </c>
      <c r="D80" s="367"/>
      <c r="E80" s="367">
        <f t="shared" si="12"/>
        <v>0</v>
      </c>
      <c r="F80" s="338"/>
      <c r="G80" s="119"/>
      <c r="H80" s="119"/>
      <c r="I80" s="119"/>
      <c r="J80" s="119"/>
      <c r="K80" s="119"/>
      <c r="L80" s="119"/>
      <c r="M80" s="119"/>
    </row>
    <row r="81" spans="2:13" s="118" customFormat="1" ht="15.75" customHeight="1">
      <c r="B81" s="306" t="str">
        <f t="shared" si="13"/>
        <v>-</v>
      </c>
      <c r="C81" s="453">
        <v>0</v>
      </c>
      <c r="D81" s="366"/>
      <c r="E81" s="366">
        <f t="shared" si="12"/>
        <v>0</v>
      </c>
      <c r="F81" s="291"/>
      <c r="G81" s="119"/>
      <c r="H81" s="119"/>
      <c r="I81" s="119"/>
      <c r="J81" s="119"/>
      <c r="K81" s="119"/>
      <c r="L81" s="119"/>
      <c r="M81" s="119"/>
    </row>
    <row r="82" spans="2:13" s="118" customFormat="1" ht="15.75" customHeight="1">
      <c r="B82" s="405" t="str">
        <f t="shared" si="13"/>
        <v>-</v>
      </c>
      <c r="C82" s="502">
        <v>0</v>
      </c>
      <c r="D82" s="367"/>
      <c r="E82" s="367">
        <f t="shared" si="12"/>
        <v>0</v>
      </c>
      <c r="F82" s="338"/>
      <c r="G82" s="119"/>
      <c r="H82" s="119"/>
      <c r="I82" s="119"/>
      <c r="J82" s="119"/>
      <c r="K82" s="119"/>
      <c r="L82" s="119"/>
      <c r="M82" s="119"/>
    </row>
    <row r="83" spans="2:13" s="118" customFormat="1" ht="15.75" customHeight="1">
      <c r="B83" s="306" t="str">
        <f t="shared" si="13"/>
        <v>-</v>
      </c>
      <c r="C83" s="453">
        <v>0</v>
      </c>
      <c r="D83" s="366"/>
      <c r="E83" s="366">
        <f t="shared" si="12"/>
        <v>0</v>
      </c>
      <c r="F83" s="291"/>
      <c r="G83" s="119"/>
      <c r="H83" s="119"/>
      <c r="I83" s="119"/>
      <c r="J83" s="119"/>
      <c r="K83" s="119"/>
      <c r="L83" s="119"/>
      <c r="M83" s="119"/>
    </row>
    <row r="84" spans="2:13" s="118" customFormat="1" ht="15.75" customHeight="1">
      <c r="B84" s="405" t="str">
        <f t="shared" si="13"/>
        <v>-</v>
      </c>
      <c r="C84" s="502">
        <v>0</v>
      </c>
      <c r="D84" s="367"/>
      <c r="E84" s="367">
        <f t="shared" si="12"/>
        <v>0</v>
      </c>
      <c r="F84" s="338"/>
      <c r="G84" s="119"/>
      <c r="H84" s="119"/>
      <c r="I84" s="119"/>
      <c r="J84" s="119"/>
      <c r="K84" s="119"/>
      <c r="L84" s="119"/>
      <c r="M84" s="119"/>
    </row>
    <row r="85" spans="2:13" s="118" customFormat="1" ht="15.75" customHeight="1">
      <c r="B85" s="306" t="str">
        <f t="shared" si="13"/>
        <v>-</v>
      </c>
      <c r="C85" s="453">
        <v>0</v>
      </c>
      <c r="D85" s="366"/>
      <c r="E85" s="366">
        <f t="shared" si="12"/>
        <v>0</v>
      </c>
      <c r="F85" s="291"/>
      <c r="G85" s="119"/>
      <c r="H85" s="119"/>
      <c r="I85" s="119"/>
      <c r="J85" s="119"/>
      <c r="K85" s="119"/>
      <c r="L85" s="119"/>
      <c r="M85" s="119"/>
    </row>
    <row r="86" spans="2:13" s="118" customFormat="1" ht="15.75" customHeight="1">
      <c r="B86" s="405" t="str">
        <f t="shared" si="13"/>
        <v>-</v>
      </c>
      <c r="C86" s="502">
        <v>0</v>
      </c>
      <c r="D86" s="367"/>
      <c r="E86" s="367">
        <f t="shared" si="12"/>
        <v>0</v>
      </c>
      <c r="F86" s="338"/>
      <c r="G86" s="119"/>
      <c r="H86" s="119"/>
      <c r="I86" s="119"/>
      <c r="J86" s="119"/>
      <c r="K86" s="119"/>
      <c r="L86" s="119"/>
      <c r="M86" s="119"/>
    </row>
    <row r="87" spans="2:13" s="118" customFormat="1" ht="15.75" customHeight="1">
      <c r="B87" s="306" t="str">
        <f t="shared" si="13"/>
        <v>-</v>
      </c>
      <c r="C87" s="453">
        <v>0</v>
      </c>
      <c r="D87" s="366"/>
      <c r="E87" s="366">
        <f t="shared" si="12"/>
        <v>0</v>
      </c>
      <c r="F87" s="291"/>
      <c r="G87" s="119"/>
      <c r="H87" s="119"/>
      <c r="I87" s="119"/>
      <c r="J87" s="119"/>
      <c r="K87" s="119"/>
      <c r="L87" s="119"/>
      <c r="M87" s="119"/>
    </row>
    <row r="88" spans="2:13" s="118" customFormat="1" ht="15.75" customHeight="1">
      <c r="B88" s="405" t="str">
        <f t="shared" si="13"/>
        <v>-</v>
      </c>
      <c r="C88" s="502">
        <v>0</v>
      </c>
      <c r="D88" s="367"/>
      <c r="E88" s="367">
        <f t="shared" si="12"/>
        <v>0</v>
      </c>
      <c r="F88" s="338"/>
      <c r="G88" s="119"/>
      <c r="H88" s="119"/>
      <c r="I88" s="119"/>
      <c r="J88" s="119"/>
      <c r="K88" s="119"/>
      <c r="L88" s="119"/>
      <c r="M88" s="119"/>
    </row>
    <row r="89" spans="2:13" s="118" customFormat="1" ht="15.75" customHeight="1">
      <c r="B89" s="306" t="s">
        <v>125</v>
      </c>
      <c r="C89" s="453">
        <f>C17</f>
        <v>247.33090714476853</v>
      </c>
      <c r="D89" s="366"/>
      <c r="E89" s="366">
        <f t="shared" si="12"/>
        <v>247.33090714476853</v>
      </c>
      <c r="F89" s="291">
        <f>$C$12</f>
        <v>0</v>
      </c>
      <c r="G89" s="119"/>
      <c r="H89" s="119"/>
      <c r="I89" s="119"/>
      <c r="J89" s="119"/>
      <c r="K89" s="119"/>
      <c r="L89" s="119"/>
      <c r="M89" s="119"/>
    </row>
    <row r="90" spans="2:13" s="118" customFormat="1" ht="30" customHeight="1" thickBot="1">
      <c r="B90" s="475" t="s">
        <v>288</v>
      </c>
      <c r="C90" s="475" t="s">
        <v>159</v>
      </c>
      <c r="D90" s="475" t="s">
        <v>159</v>
      </c>
      <c r="E90" s="475" t="s">
        <v>159</v>
      </c>
      <c r="F90" s="475">
        <f>SUM(F67:F89)</f>
        <v>3737</v>
      </c>
      <c r="G90" s="119"/>
      <c r="H90" s="119"/>
      <c r="I90" s="119"/>
      <c r="J90" s="119"/>
      <c r="K90" s="119"/>
      <c r="L90" s="119"/>
      <c r="M90" s="119"/>
    </row>
    <row r="91" spans="2:13" s="118" customFormat="1" ht="15.75" customHeight="1">
      <c r="B91" s="119"/>
      <c r="D91" s="119"/>
      <c r="G91" s="119"/>
      <c r="H91" s="119"/>
      <c r="I91" s="119"/>
      <c r="J91" s="119"/>
      <c r="K91" s="119"/>
      <c r="L91" s="119"/>
      <c r="M91" s="119"/>
    </row>
    <row r="92" spans="2:13" s="118" customFormat="1" ht="15.75" customHeight="1">
      <c r="B92" s="119"/>
      <c r="D92" s="119"/>
      <c r="G92" s="119"/>
      <c r="H92" s="119"/>
      <c r="I92" s="119"/>
      <c r="J92" s="119"/>
      <c r="K92" s="119"/>
      <c r="L92" s="119"/>
      <c r="M92" s="119"/>
    </row>
    <row r="93" spans="2:13" s="118" customFormat="1" ht="15.75" customHeight="1">
      <c r="B93" s="119"/>
      <c r="D93" s="119"/>
      <c r="G93" s="119"/>
      <c r="H93" s="119"/>
      <c r="I93" s="119"/>
      <c r="J93" s="119"/>
      <c r="K93" s="119"/>
      <c r="L93" s="119"/>
      <c r="M93" s="119"/>
    </row>
    <row r="94" spans="2:13" s="118" customFormat="1" ht="15.75" customHeight="1">
      <c r="B94" s="119"/>
      <c r="D94" s="119"/>
      <c r="G94" s="119"/>
      <c r="H94" s="119"/>
      <c r="I94" s="119"/>
      <c r="J94" s="119"/>
      <c r="K94" s="119"/>
      <c r="L94" s="119"/>
      <c r="M94" s="119"/>
    </row>
    <row r="95" spans="2:13" s="118" customFormat="1" ht="15.75" customHeight="1">
      <c r="B95" s="119"/>
      <c r="D95" s="119"/>
      <c r="G95" s="119"/>
      <c r="H95" s="119"/>
      <c r="I95" s="119"/>
      <c r="J95" s="119"/>
      <c r="K95" s="119"/>
      <c r="L95" s="119"/>
      <c r="M95" s="119"/>
    </row>
    <row r="96" spans="2:13" s="118" customFormat="1" ht="15.75" customHeight="1">
      <c r="B96" s="119"/>
      <c r="D96" s="119"/>
      <c r="G96" s="119"/>
      <c r="H96" s="119"/>
      <c r="I96" s="119"/>
      <c r="J96" s="119"/>
      <c r="K96" s="119"/>
      <c r="L96" s="119"/>
      <c r="M96" s="119"/>
    </row>
    <row r="97" spans="2:13" s="118" customFormat="1" ht="15.75" customHeight="1">
      <c r="B97" s="119"/>
      <c r="D97" s="119"/>
      <c r="G97" s="119"/>
      <c r="H97" s="119"/>
      <c r="I97" s="119"/>
      <c r="J97" s="119"/>
      <c r="K97" s="119"/>
      <c r="L97" s="119"/>
      <c r="M97" s="119"/>
    </row>
    <row r="98" spans="2:13" s="118" customFormat="1" ht="15.75" customHeight="1">
      <c r="B98" s="119"/>
      <c r="D98" s="119"/>
      <c r="G98" s="119"/>
      <c r="H98" s="119"/>
      <c r="I98" s="119"/>
      <c r="J98" s="119"/>
      <c r="K98" s="119"/>
      <c r="L98" s="119"/>
      <c r="M98" s="119"/>
    </row>
    <row r="99" spans="2:13" s="118" customFormat="1" ht="15.75" customHeight="1">
      <c r="B99" s="119"/>
      <c r="D99" s="119"/>
      <c r="G99" s="119"/>
      <c r="H99" s="119"/>
      <c r="I99" s="119"/>
      <c r="J99" s="119"/>
      <c r="K99" s="119"/>
      <c r="L99" s="119"/>
      <c r="M99" s="119"/>
    </row>
    <row r="100" spans="2:13" s="118" customFormat="1" ht="15.75" customHeight="1">
      <c r="B100" s="119"/>
      <c r="D100" s="119"/>
      <c r="G100" s="119"/>
      <c r="H100" s="119"/>
      <c r="I100" s="119"/>
      <c r="J100" s="119"/>
      <c r="K100" s="119"/>
      <c r="L100" s="119"/>
      <c r="M100" s="119"/>
    </row>
    <row r="101" spans="2:13" s="118" customFormat="1" ht="15.75" customHeight="1">
      <c r="B101" s="119"/>
      <c r="D101" s="119"/>
      <c r="G101" s="119"/>
      <c r="H101" s="119"/>
      <c r="I101" s="119"/>
      <c r="J101" s="119"/>
      <c r="K101" s="119"/>
      <c r="L101" s="119"/>
      <c r="M101" s="119"/>
    </row>
    <row r="102" spans="2:13" s="118" customFormat="1" ht="15.75" customHeight="1">
      <c r="B102" s="119"/>
      <c r="D102" s="119"/>
      <c r="G102" s="119"/>
      <c r="H102" s="119"/>
      <c r="I102" s="119"/>
      <c r="J102" s="119"/>
      <c r="K102" s="119"/>
      <c r="L102" s="119"/>
      <c r="M102" s="119"/>
    </row>
    <row r="103" spans="2:13" s="118" customFormat="1" ht="15.75" customHeight="1">
      <c r="B103" s="119"/>
      <c r="D103" s="119"/>
      <c r="G103" s="119"/>
      <c r="H103" s="119"/>
      <c r="I103" s="119"/>
      <c r="J103" s="119"/>
      <c r="K103" s="119"/>
      <c r="L103" s="119"/>
      <c r="M103" s="119"/>
    </row>
    <row r="104" spans="2:13" s="118" customFormat="1" ht="15.75" customHeight="1">
      <c r="B104" s="119"/>
      <c r="D104" s="119"/>
      <c r="G104" s="119"/>
      <c r="H104" s="119"/>
      <c r="I104" s="119"/>
      <c r="J104" s="119"/>
      <c r="K104" s="119"/>
      <c r="L104" s="119"/>
      <c r="M104" s="119"/>
    </row>
    <row r="105" spans="2:13" s="118" customFormat="1" ht="15.75" customHeight="1">
      <c r="B105" s="119"/>
      <c r="D105" s="119"/>
      <c r="G105" s="119"/>
      <c r="H105" s="119"/>
      <c r="I105" s="119"/>
      <c r="J105" s="119"/>
      <c r="K105" s="119"/>
      <c r="L105" s="119"/>
      <c r="M105" s="119"/>
    </row>
    <row r="106" spans="2:13" s="118" customFormat="1" ht="15.75" customHeight="1">
      <c r="B106" s="119"/>
      <c r="D106" s="119"/>
      <c r="G106" s="119"/>
      <c r="H106" s="119"/>
      <c r="I106" s="119"/>
      <c r="J106" s="119"/>
      <c r="K106" s="119"/>
      <c r="L106" s="119"/>
      <c r="M106" s="119"/>
    </row>
    <row r="107" spans="2:13" s="118" customFormat="1" ht="15.75" customHeight="1">
      <c r="B107" s="119"/>
      <c r="D107" s="119"/>
      <c r="G107" s="119"/>
      <c r="H107" s="119"/>
      <c r="I107" s="119"/>
      <c r="J107" s="119"/>
      <c r="K107" s="119"/>
      <c r="L107" s="119"/>
      <c r="M107" s="119"/>
    </row>
    <row r="108" spans="2:13" s="118" customFormat="1" ht="15.75" customHeight="1">
      <c r="B108" s="119"/>
      <c r="D108" s="119"/>
      <c r="G108" s="119"/>
      <c r="H108" s="119"/>
      <c r="I108" s="119"/>
      <c r="J108" s="119"/>
      <c r="K108" s="119"/>
      <c r="L108" s="119"/>
      <c r="M108" s="119"/>
    </row>
    <row r="109" spans="2:13" s="118" customFormat="1" ht="15.75" customHeight="1">
      <c r="B109" s="119"/>
      <c r="D109" s="119"/>
      <c r="G109" s="119"/>
      <c r="H109" s="119"/>
      <c r="I109" s="119"/>
      <c r="J109" s="119"/>
      <c r="K109" s="119"/>
      <c r="L109" s="119"/>
      <c r="M109" s="119"/>
    </row>
    <row r="110" spans="2:13" s="118" customFormat="1" ht="15.75" customHeight="1">
      <c r="B110" s="119"/>
      <c r="D110" s="119"/>
      <c r="G110" s="119"/>
      <c r="H110" s="119"/>
      <c r="I110" s="119"/>
      <c r="J110" s="119"/>
      <c r="K110" s="119"/>
      <c r="L110" s="119"/>
      <c r="M110" s="119"/>
    </row>
    <row r="111" spans="2:13" s="118" customFormat="1" ht="15.75" customHeight="1">
      <c r="B111" s="119"/>
      <c r="D111" s="119"/>
      <c r="G111" s="119"/>
      <c r="H111" s="119"/>
      <c r="I111" s="119"/>
      <c r="J111" s="119"/>
      <c r="K111" s="119"/>
      <c r="L111" s="119"/>
      <c r="M111" s="119"/>
    </row>
    <row r="112" spans="2:13" s="118" customFormat="1" ht="15.75" customHeight="1">
      <c r="B112" s="119"/>
      <c r="D112" s="119"/>
      <c r="G112" s="119"/>
      <c r="H112" s="119"/>
      <c r="I112" s="119"/>
      <c r="J112" s="119"/>
      <c r="K112" s="119"/>
      <c r="L112" s="119"/>
      <c r="M112" s="119"/>
    </row>
    <row r="113" spans="2:13" s="118" customFormat="1" ht="15.75" customHeight="1">
      <c r="B113" s="119"/>
      <c r="D113" s="119"/>
      <c r="G113" s="119"/>
      <c r="H113" s="119"/>
      <c r="I113" s="119"/>
      <c r="J113" s="119"/>
      <c r="K113" s="119"/>
      <c r="L113" s="119"/>
      <c r="M113" s="119"/>
    </row>
    <row r="114" spans="2:13" s="118" customFormat="1" ht="15.75" customHeight="1">
      <c r="B114" s="119"/>
      <c r="D114" s="119"/>
      <c r="G114" s="119"/>
      <c r="H114" s="119"/>
      <c r="I114" s="119"/>
      <c r="J114" s="119"/>
      <c r="K114" s="119"/>
      <c r="L114" s="119"/>
      <c r="M114" s="119"/>
    </row>
    <row r="115" spans="2:13" s="118" customFormat="1" ht="15.75" customHeight="1">
      <c r="B115" s="119"/>
      <c r="D115" s="119"/>
      <c r="G115" s="119"/>
      <c r="H115" s="119"/>
      <c r="I115" s="119"/>
      <c r="J115" s="119"/>
      <c r="K115" s="119"/>
      <c r="L115" s="119"/>
      <c r="M115" s="119"/>
    </row>
    <row r="116" spans="2:13" s="118" customFormat="1" ht="15.75" customHeight="1">
      <c r="B116" s="119"/>
      <c r="D116" s="119"/>
      <c r="G116" s="119"/>
      <c r="H116" s="119"/>
      <c r="I116" s="119"/>
      <c r="J116" s="119"/>
      <c r="K116" s="119"/>
      <c r="L116" s="119"/>
      <c r="M116" s="119"/>
    </row>
    <row r="117" spans="2:13" s="118" customFormat="1" ht="15.75" customHeight="1">
      <c r="B117" s="119"/>
      <c r="D117" s="119"/>
      <c r="G117" s="119"/>
      <c r="H117" s="119"/>
      <c r="I117" s="119"/>
      <c r="J117" s="119"/>
      <c r="K117" s="119"/>
      <c r="L117" s="119"/>
      <c r="M117" s="119"/>
    </row>
    <row r="118" spans="2:13" s="118" customFormat="1" ht="15.75" customHeight="1">
      <c r="B118" s="119"/>
      <c r="D118" s="119"/>
      <c r="G118" s="119"/>
      <c r="H118" s="119"/>
      <c r="I118" s="119"/>
      <c r="J118" s="119"/>
      <c r="K118" s="119"/>
      <c r="L118" s="119"/>
      <c r="M118" s="119"/>
    </row>
    <row r="119" spans="2:13" s="118" customFormat="1" ht="15.75" customHeight="1">
      <c r="B119" s="119"/>
      <c r="D119" s="119"/>
      <c r="G119" s="119"/>
      <c r="H119" s="119"/>
      <c r="I119" s="119"/>
      <c r="J119" s="119"/>
      <c r="K119" s="119"/>
      <c r="L119" s="119"/>
      <c r="M119" s="119"/>
    </row>
    <row r="120" spans="2:13" s="118" customFormat="1" ht="15.75" customHeight="1">
      <c r="B120" s="119"/>
      <c r="D120" s="119"/>
      <c r="G120" s="119"/>
      <c r="H120" s="119"/>
      <c r="I120" s="119"/>
      <c r="J120" s="119"/>
      <c r="K120" s="119"/>
      <c r="L120" s="119"/>
      <c r="M120" s="119"/>
    </row>
    <row r="121" spans="2:13" s="118" customFormat="1" ht="15.75" customHeight="1">
      <c r="B121" s="119"/>
      <c r="D121" s="119"/>
      <c r="G121" s="119"/>
      <c r="H121" s="119"/>
      <c r="I121" s="119"/>
      <c r="J121" s="119"/>
      <c r="K121" s="119"/>
      <c r="L121" s="119"/>
      <c r="M121" s="119"/>
    </row>
    <row r="122" spans="2:13" s="118" customFormat="1" ht="15.75" customHeight="1">
      <c r="B122" s="119"/>
      <c r="D122" s="119"/>
      <c r="G122" s="119"/>
      <c r="H122" s="119"/>
      <c r="I122" s="119"/>
      <c r="J122" s="119"/>
      <c r="K122" s="119"/>
      <c r="L122" s="119"/>
      <c r="M122" s="119"/>
    </row>
    <row r="123" spans="2:13" s="118" customFormat="1" ht="15.75" customHeight="1">
      <c r="B123" s="119"/>
      <c r="D123" s="119"/>
      <c r="G123" s="119"/>
      <c r="H123" s="119"/>
      <c r="I123" s="119"/>
      <c r="J123" s="119"/>
      <c r="K123" s="119"/>
      <c r="L123" s="119"/>
      <c r="M123" s="119"/>
    </row>
    <row r="124" spans="2:13" s="118" customFormat="1" ht="15.75" customHeight="1">
      <c r="B124" s="119"/>
      <c r="D124" s="119"/>
      <c r="G124" s="119"/>
      <c r="H124" s="119"/>
      <c r="I124" s="119"/>
      <c r="J124" s="119"/>
      <c r="K124" s="119"/>
      <c r="L124" s="119"/>
      <c r="M124" s="119"/>
    </row>
    <row r="125" spans="2:13" s="118" customFormat="1" ht="15.75" customHeight="1">
      <c r="B125" s="119"/>
      <c r="D125" s="119"/>
      <c r="G125" s="119"/>
      <c r="H125" s="119"/>
      <c r="I125" s="119"/>
      <c r="J125" s="119"/>
      <c r="K125" s="119"/>
      <c r="L125" s="119"/>
      <c r="M125" s="119"/>
    </row>
    <row r="126" spans="2:13" s="118" customFormat="1" ht="15.75" customHeight="1">
      <c r="B126" s="119"/>
      <c r="D126" s="119"/>
      <c r="G126" s="119"/>
      <c r="H126" s="119"/>
      <c r="I126" s="119"/>
      <c r="J126" s="119"/>
      <c r="K126" s="119"/>
      <c r="L126" s="119"/>
      <c r="M126" s="119"/>
    </row>
    <row r="127" spans="2:13" s="118" customFormat="1" ht="15.75" customHeight="1">
      <c r="B127" s="119"/>
      <c r="D127" s="119"/>
      <c r="G127" s="119"/>
      <c r="H127" s="119"/>
      <c r="I127" s="119"/>
      <c r="J127" s="119"/>
      <c r="K127" s="119"/>
      <c r="L127" s="119"/>
      <c r="M127" s="119"/>
    </row>
    <row r="128" spans="2:13" s="118" customFormat="1" ht="15.75" customHeight="1">
      <c r="B128" s="119"/>
      <c r="D128" s="119"/>
      <c r="G128" s="119"/>
      <c r="H128" s="119"/>
      <c r="I128" s="119"/>
      <c r="J128" s="119"/>
      <c r="K128" s="119"/>
      <c r="L128" s="119"/>
      <c r="M128" s="119"/>
    </row>
    <row r="129" spans="2:13" s="118" customFormat="1" ht="15.75" customHeight="1">
      <c r="B129" s="119"/>
      <c r="D129" s="119"/>
      <c r="G129" s="119"/>
      <c r="H129" s="119"/>
      <c r="I129" s="119"/>
      <c r="J129" s="119"/>
      <c r="K129" s="119"/>
      <c r="L129" s="119"/>
      <c r="M129" s="119"/>
    </row>
    <row r="130" spans="2:13" s="118" customFormat="1" ht="15.75" customHeight="1">
      <c r="B130" s="119"/>
      <c r="D130" s="119"/>
      <c r="G130" s="119"/>
      <c r="H130" s="119"/>
      <c r="I130" s="119"/>
      <c r="J130" s="119"/>
      <c r="K130" s="119"/>
      <c r="L130" s="119"/>
      <c r="M130" s="119"/>
    </row>
    <row r="131" spans="2:13" s="118" customFormat="1" ht="15.75" customHeight="1">
      <c r="B131" s="119"/>
      <c r="D131" s="119"/>
      <c r="G131" s="119"/>
      <c r="H131" s="119"/>
      <c r="I131" s="119"/>
      <c r="J131" s="119"/>
      <c r="K131" s="119"/>
      <c r="L131" s="119"/>
      <c r="M131" s="119"/>
    </row>
    <row r="132" spans="2:13" s="118" customFormat="1" ht="15.75" customHeight="1">
      <c r="B132" s="119"/>
      <c r="D132" s="119"/>
      <c r="G132" s="119"/>
      <c r="H132" s="119"/>
      <c r="I132" s="119"/>
      <c r="J132" s="119"/>
      <c r="K132" s="119"/>
      <c r="L132" s="119"/>
      <c r="M132" s="119"/>
    </row>
    <row r="133" spans="2:13" s="118" customFormat="1" ht="15.75" customHeight="1">
      <c r="B133" s="119"/>
      <c r="D133" s="119"/>
      <c r="G133" s="119"/>
      <c r="H133" s="119"/>
      <c r="I133" s="119"/>
      <c r="J133" s="119"/>
      <c r="K133" s="119"/>
      <c r="L133" s="119"/>
      <c r="M133" s="119"/>
    </row>
    <row r="134" spans="2:13" s="118" customFormat="1" ht="15.75" customHeight="1">
      <c r="B134" s="119"/>
      <c r="D134" s="119"/>
      <c r="G134" s="119"/>
      <c r="H134" s="119"/>
      <c r="I134" s="119"/>
      <c r="J134" s="119"/>
      <c r="K134" s="119"/>
      <c r="L134" s="119"/>
      <c r="M134" s="119"/>
    </row>
    <row r="135" spans="2:13" s="118" customFormat="1" ht="15.75" customHeight="1">
      <c r="B135" s="119"/>
      <c r="D135" s="119"/>
      <c r="G135" s="119"/>
      <c r="H135" s="119"/>
      <c r="I135" s="119"/>
      <c r="J135" s="119"/>
      <c r="K135" s="119"/>
      <c r="L135" s="119"/>
      <c r="M135" s="119"/>
    </row>
    <row r="136" spans="2:13" s="118" customFormat="1" ht="15.75" customHeight="1">
      <c r="B136" s="119"/>
      <c r="D136" s="119"/>
      <c r="G136" s="119"/>
      <c r="H136" s="119"/>
      <c r="I136" s="119"/>
      <c r="J136" s="119"/>
      <c r="K136" s="119"/>
      <c r="L136" s="119"/>
      <c r="M136" s="119"/>
    </row>
    <row r="137" spans="2:13" s="118" customFormat="1" ht="15.75" customHeight="1">
      <c r="B137" s="119"/>
      <c r="D137" s="119"/>
      <c r="G137" s="119"/>
      <c r="H137" s="119"/>
      <c r="I137" s="119"/>
      <c r="J137" s="119"/>
      <c r="K137" s="119"/>
      <c r="L137" s="119"/>
      <c r="M137" s="119"/>
    </row>
    <row r="138" spans="2:13" s="118" customFormat="1" ht="15.75" customHeight="1">
      <c r="B138" s="119"/>
      <c r="D138" s="119"/>
      <c r="G138" s="119"/>
      <c r="H138" s="119"/>
      <c r="I138" s="119"/>
      <c r="J138" s="119"/>
      <c r="K138" s="119"/>
      <c r="L138" s="119"/>
      <c r="M138" s="119"/>
    </row>
    <row r="139" spans="2:13" s="118" customFormat="1" ht="15.75" customHeight="1">
      <c r="B139" s="119"/>
      <c r="D139" s="119"/>
      <c r="G139" s="119"/>
      <c r="H139" s="119"/>
      <c r="I139" s="119"/>
      <c r="J139" s="119"/>
      <c r="K139" s="119"/>
      <c r="L139" s="119"/>
      <c r="M139" s="119"/>
    </row>
    <row r="140" spans="2:13" s="118" customFormat="1" ht="15.75" customHeight="1">
      <c r="B140" s="119"/>
      <c r="D140" s="119"/>
      <c r="G140" s="119"/>
      <c r="H140" s="119"/>
      <c r="I140" s="119"/>
      <c r="J140" s="119"/>
      <c r="K140" s="119"/>
      <c r="L140" s="119"/>
      <c r="M140" s="119"/>
    </row>
    <row r="141" spans="2:13" s="118" customFormat="1" ht="15.75" customHeight="1">
      <c r="B141" s="119"/>
      <c r="D141" s="119"/>
      <c r="G141" s="119"/>
      <c r="H141" s="119"/>
      <c r="I141" s="119"/>
      <c r="J141" s="119"/>
      <c r="K141" s="119"/>
      <c r="L141" s="119"/>
      <c r="M141" s="119"/>
    </row>
    <row r="142" spans="2:13" s="118" customFormat="1" ht="15.75" customHeight="1">
      <c r="B142" s="119"/>
      <c r="D142" s="119"/>
      <c r="G142" s="119"/>
      <c r="H142" s="119"/>
      <c r="I142" s="119"/>
      <c r="J142" s="119"/>
      <c r="K142" s="119"/>
      <c r="L142" s="119"/>
      <c r="M142" s="119"/>
    </row>
    <row r="143" spans="2:13" s="118" customFormat="1" ht="15.75" customHeight="1">
      <c r="B143" s="119"/>
      <c r="D143" s="119"/>
      <c r="G143" s="119"/>
      <c r="H143" s="119"/>
      <c r="I143" s="119"/>
      <c r="J143" s="119"/>
      <c r="K143" s="119"/>
      <c r="L143" s="119"/>
      <c r="M143" s="119"/>
    </row>
    <row r="144" spans="2:13" s="118" customFormat="1" ht="15.75" customHeight="1">
      <c r="B144" s="119"/>
      <c r="D144" s="119"/>
      <c r="G144" s="119"/>
      <c r="H144" s="119"/>
      <c r="I144" s="119"/>
      <c r="J144" s="119"/>
      <c r="K144" s="119"/>
      <c r="L144" s="119"/>
      <c r="M144" s="119"/>
    </row>
    <row r="145" spans="2:13" s="118" customFormat="1" ht="15.75" customHeight="1">
      <c r="B145" s="119"/>
      <c r="D145" s="119"/>
      <c r="G145" s="119"/>
      <c r="H145" s="119"/>
      <c r="I145" s="119"/>
      <c r="J145" s="119"/>
      <c r="K145" s="119"/>
      <c r="L145" s="119"/>
      <c r="M145" s="119"/>
    </row>
    <row r="146" spans="2:13" s="118" customFormat="1" ht="15.75" customHeight="1">
      <c r="B146" s="119"/>
      <c r="D146" s="119"/>
      <c r="G146" s="119"/>
      <c r="H146" s="119"/>
      <c r="I146" s="119"/>
      <c r="J146" s="119"/>
      <c r="K146" s="119"/>
      <c r="L146" s="119"/>
      <c r="M146" s="119"/>
    </row>
    <row r="147" spans="2:13" s="118" customFormat="1" ht="15.75" customHeight="1">
      <c r="B147" s="119"/>
      <c r="D147" s="119"/>
      <c r="G147" s="119"/>
      <c r="H147" s="119"/>
      <c r="I147" s="119"/>
      <c r="J147" s="119"/>
      <c r="K147" s="119"/>
      <c r="L147" s="119"/>
      <c r="M147" s="119"/>
    </row>
    <row r="148" spans="2:13" s="118" customFormat="1" ht="15.75" customHeight="1">
      <c r="B148" s="119"/>
      <c r="D148" s="119"/>
      <c r="G148" s="119"/>
      <c r="H148" s="119"/>
      <c r="I148" s="119"/>
      <c r="J148" s="119"/>
      <c r="K148" s="119"/>
      <c r="L148" s="119"/>
      <c r="M148" s="119"/>
    </row>
    <row r="149" spans="2:13" s="118" customFormat="1" ht="15.75" customHeight="1">
      <c r="B149" s="119"/>
      <c r="D149" s="119"/>
      <c r="G149" s="119"/>
      <c r="H149" s="119"/>
      <c r="I149" s="119"/>
      <c r="J149" s="119"/>
      <c r="K149" s="119"/>
      <c r="L149" s="119"/>
      <c r="M149" s="119"/>
    </row>
    <row r="150" spans="2:13" s="118" customFormat="1" ht="15.75" customHeight="1">
      <c r="B150" s="119"/>
      <c r="D150" s="119"/>
      <c r="G150" s="119"/>
      <c r="H150" s="119"/>
      <c r="I150" s="119"/>
      <c r="J150" s="119"/>
      <c r="K150" s="119"/>
      <c r="L150" s="119"/>
      <c r="M150" s="119"/>
    </row>
    <row r="151" spans="2:13" s="118" customFormat="1" ht="15.75" customHeight="1">
      <c r="B151" s="119"/>
      <c r="D151" s="119"/>
      <c r="G151" s="119"/>
      <c r="H151" s="119"/>
      <c r="I151" s="119"/>
      <c r="J151" s="119"/>
      <c r="K151" s="119"/>
      <c r="L151" s="119"/>
      <c r="M151" s="119"/>
    </row>
    <row r="152" spans="2:13" s="118" customFormat="1" ht="15.75" customHeight="1">
      <c r="B152" s="119"/>
      <c r="D152" s="119"/>
      <c r="G152" s="119"/>
      <c r="H152" s="119"/>
      <c r="I152" s="119"/>
      <c r="J152" s="119"/>
      <c r="K152" s="119"/>
      <c r="L152" s="119"/>
      <c r="M152" s="119"/>
    </row>
    <row r="153" spans="2:13" s="118" customFormat="1" ht="15.75" customHeight="1">
      <c r="B153" s="119"/>
      <c r="D153" s="119"/>
      <c r="G153" s="119"/>
      <c r="H153" s="119"/>
      <c r="I153" s="119"/>
      <c r="J153" s="119"/>
      <c r="K153" s="119"/>
      <c r="L153" s="119"/>
      <c r="M153" s="119"/>
    </row>
    <row r="154" spans="2:13" s="118" customFormat="1" ht="15.75" customHeight="1">
      <c r="B154" s="119"/>
      <c r="D154" s="119"/>
      <c r="G154" s="119"/>
      <c r="H154" s="119"/>
      <c r="I154" s="119"/>
      <c r="J154" s="119"/>
      <c r="K154" s="119"/>
      <c r="L154" s="119"/>
      <c r="M154" s="119"/>
    </row>
    <row r="155" spans="2:13" s="118" customFormat="1" ht="15.75" customHeight="1">
      <c r="B155" s="119"/>
      <c r="D155" s="119"/>
      <c r="G155" s="119"/>
      <c r="H155" s="119"/>
      <c r="I155" s="119"/>
      <c r="J155" s="119"/>
      <c r="K155" s="119"/>
      <c r="L155" s="119"/>
      <c r="M155" s="119"/>
    </row>
    <row r="156" spans="2:13" s="118" customFormat="1" ht="15.75" customHeight="1">
      <c r="B156" s="119"/>
      <c r="D156" s="119"/>
      <c r="G156" s="119"/>
      <c r="H156" s="119"/>
      <c r="I156" s="119"/>
      <c r="J156" s="119"/>
      <c r="K156" s="119"/>
      <c r="L156" s="119"/>
      <c r="M156" s="119"/>
    </row>
    <row r="157" spans="2:13" s="118" customFormat="1" ht="15.75" customHeight="1">
      <c r="B157" s="119"/>
      <c r="D157" s="119"/>
      <c r="G157" s="119"/>
      <c r="H157" s="119"/>
      <c r="I157" s="119"/>
      <c r="J157" s="119"/>
      <c r="K157" s="119"/>
      <c r="L157" s="119"/>
      <c r="M157" s="119"/>
    </row>
    <row r="158" spans="2:13" s="118" customFormat="1" ht="15.75" customHeight="1">
      <c r="B158" s="119"/>
      <c r="D158" s="119"/>
      <c r="G158" s="119"/>
      <c r="H158" s="119"/>
      <c r="I158" s="119"/>
      <c r="J158" s="119"/>
      <c r="K158" s="119"/>
      <c r="L158" s="119"/>
      <c r="M158" s="119"/>
    </row>
    <row r="159" spans="2:13" s="118" customFormat="1" ht="15.75" customHeight="1">
      <c r="B159" s="119"/>
      <c r="D159" s="119"/>
      <c r="G159" s="119"/>
      <c r="H159" s="119"/>
      <c r="I159" s="119"/>
      <c r="J159" s="119"/>
      <c r="K159" s="119"/>
      <c r="L159" s="119"/>
      <c r="M159" s="119"/>
    </row>
    <row r="160" spans="2:13" s="118" customFormat="1" ht="15.75" customHeight="1">
      <c r="B160" s="119"/>
      <c r="D160" s="119"/>
      <c r="G160" s="119"/>
      <c r="H160" s="119"/>
      <c r="I160" s="119"/>
      <c r="J160" s="119"/>
      <c r="K160" s="119"/>
      <c r="L160" s="119"/>
      <c r="M160" s="119"/>
    </row>
    <row r="161" spans="2:13" s="118" customFormat="1" ht="15.75" customHeight="1">
      <c r="B161" s="119"/>
      <c r="D161" s="119"/>
      <c r="G161" s="119"/>
      <c r="H161" s="119"/>
      <c r="I161" s="119"/>
      <c r="J161" s="119"/>
      <c r="K161" s="119"/>
      <c r="L161" s="119"/>
      <c r="M161" s="119"/>
    </row>
    <row r="162" spans="2:13" s="118" customFormat="1" ht="15.75" customHeight="1">
      <c r="B162" s="119"/>
      <c r="D162" s="119"/>
      <c r="G162" s="119"/>
      <c r="H162" s="119"/>
      <c r="I162" s="119"/>
      <c r="J162" s="119"/>
      <c r="K162" s="119"/>
      <c r="L162" s="119"/>
      <c r="M162" s="119"/>
    </row>
    <row r="163" spans="2:13" s="118" customFormat="1" ht="15.75" customHeight="1">
      <c r="B163" s="119"/>
      <c r="D163" s="119"/>
      <c r="G163" s="119"/>
      <c r="H163" s="119"/>
      <c r="I163" s="119"/>
      <c r="J163" s="119"/>
      <c r="K163" s="119"/>
      <c r="L163" s="119"/>
      <c r="M163" s="119"/>
    </row>
    <row r="164" spans="2:13" s="118" customFormat="1" ht="15.75" customHeight="1">
      <c r="B164" s="119"/>
      <c r="D164" s="119"/>
      <c r="G164" s="119"/>
      <c r="H164" s="119"/>
      <c r="I164" s="119"/>
      <c r="J164" s="119"/>
      <c r="K164" s="119"/>
      <c r="L164" s="119"/>
      <c r="M164" s="119"/>
    </row>
    <row r="165" spans="2:13" s="118" customFormat="1" ht="15.75" customHeight="1">
      <c r="B165" s="119"/>
      <c r="D165" s="119"/>
      <c r="G165" s="119"/>
      <c r="H165" s="119"/>
      <c r="I165" s="119"/>
      <c r="J165" s="119"/>
      <c r="K165" s="119"/>
      <c r="L165" s="119"/>
      <c r="M165" s="119"/>
    </row>
    <row r="166" spans="2:13" s="118" customFormat="1" ht="15.75" customHeight="1">
      <c r="B166" s="119"/>
      <c r="D166" s="119"/>
      <c r="G166" s="119"/>
      <c r="H166" s="119"/>
      <c r="I166" s="119"/>
      <c r="J166" s="119"/>
      <c r="K166" s="119"/>
      <c r="L166" s="119"/>
      <c r="M166" s="119"/>
    </row>
    <row r="167" spans="2:13" s="118" customFormat="1" ht="15.75" customHeight="1">
      <c r="B167" s="119"/>
      <c r="D167" s="119"/>
      <c r="G167" s="119"/>
      <c r="H167" s="119"/>
      <c r="I167" s="119"/>
      <c r="J167" s="119"/>
      <c r="K167" s="119"/>
      <c r="L167" s="119"/>
      <c r="M167" s="119"/>
    </row>
    <row r="168" spans="2:13" s="118" customFormat="1" ht="15.75" customHeight="1">
      <c r="B168" s="119"/>
      <c r="D168" s="119"/>
      <c r="G168" s="119"/>
      <c r="H168" s="119"/>
      <c r="I168" s="119"/>
      <c r="J168" s="119"/>
      <c r="K168" s="119"/>
      <c r="L168" s="119"/>
      <c r="M168" s="119"/>
    </row>
    <row r="169" spans="2:13" s="118" customFormat="1" ht="15.75" customHeight="1">
      <c r="B169" s="119"/>
      <c r="D169" s="119"/>
      <c r="G169" s="119"/>
      <c r="H169" s="119"/>
      <c r="I169" s="119"/>
      <c r="J169" s="119"/>
      <c r="K169" s="119"/>
      <c r="L169" s="119"/>
      <c r="M169" s="119"/>
    </row>
    <row r="170" spans="2:13" s="118" customFormat="1" ht="15.75" customHeight="1">
      <c r="B170" s="119"/>
      <c r="D170" s="119"/>
      <c r="G170" s="119"/>
      <c r="H170" s="119"/>
      <c r="I170" s="119"/>
      <c r="J170" s="119"/>
      <c r="K170" s="119"/>
      <c r="L170" s="119"/>
      <c r="M170" s="119"/>
    </row>
    <row r="171" spans="2:13" s="118" customFormat="1" ht="15.75" customHeight="1">
      <c r="B171" s="119"/>
      <c r="D171" s="119"/>
      <c r="G171" s="119"/>
      <c r="H171" s="119"/>
      <c r="I171" s="119"/>
      <c r="J171" s="119"/>
      <c r="K171" s="119"/>
      <c r="L171" s="119"/>
      <c r="M171" s="119"/>
    </row>
    <row r="172" spans="2:13" s="118" customFormat="1" ht="15.75" customHeight="1">
      <c r="B172" s="119"/>
      <c r="D172" s="119"/>
      <c r="G172" s="119"/>
      <c r="H172" s="119"/>
      <c r="I172" s="119"/>
      <c r="J172" s="119"/>
      <c r="K172" s="119"/>
      <c r="L172" s="119"/>
      <c r="M172" s="119"/>
    </row>
    <row r="173" spans="2:13" s="118" customFormat="1" ht="15.75" customHeight="1">
      <c r="B173" s="119"/>
      <c r="D173" s="119"/>
      <c r="G173" s="119"/>
      <c r="H173" s="119"/>
      <c r="I173" s="119"/>
      <c r="J173" s="119"/>
      <c r="K173" s="119"/>
      <c r="L173" s="119"/>
      <c r="M173" s="119"/>
    </row>
    <row r="174" spans="2:13" s="118" customFormat="1" ht="15.75" customHeight="1">
      <c r="B174" s="119"/>
      <c r="D174" s="119"/>
      <c r="G174" s="119"/>
      <c r="H174" s="119"/>
      <c r="I174" s="119"/>
      <c r="J174" s="119"/>
      <c r="K174" s="119"/>
      <c r="L174" s="119"/>
      <c r="M174" s="119"/>
    </row>
    <row r="175" spans="2:13" s="118" customFormat="1" ht="15.75" customHeight="1">
      <c r="B175" s="119"/>
      <c r="D175" s="119"/>
      <c r="G175" s="119"/>
      <c r="H175" s="119"/>
      <c r="I175" s="119"/>
      <c r="J175" s="119"/>
      <c r="K175" s="119"/>
      <c r="L175" s="119"/>
      <c r="M175" s="119"/>
    </row>
    <row r="176" spans="2:13" s="118" customFormat="1" ht="15.75" customHeight="1">
      <c r="B176" s="119"/>
      <c r="D176" s="119"/>
      <c r="G176" s="119"/>
      <c r="H176" s="119"/>
      <c r="I176" s="119"/>
      <c r="J176" s="119"/>
      <c r="K176" s="119"/>
      <c r="L176" s="119"/>
      <c r="M176" s="119"/>
    </row>
    <row r="177" spans="2:13" s="118" customFormat="1" ht="15.75" customHeight="1">
      <c r="B177" s="119"/>
      <c r="D177" s="119"/>
      <c r="G177" s="119"/>
      <c r="H177" s="119"/>
      <c r="I177" s="119"/>
      <c r="J177" s="119"/>
      <c r="K177" s="119"/>
      <c r="L177" s="119"/>
      <c r="M177" s="119"/>
    </row>
    <row r="178" spans="2:13" s="118" customFormat="1" ht="15.75" customHeight="1">
      <c r="B178" s="119"/>
      <c r="D178" s="119"/>
      <c r="G178" s="119"/>
      <c r="H178" s="119"/>
      <c r="I178" s="119"/>
      <c r="J178" s="119"/>
      <c r="K178" s="119"/>
      <c r="L178" s="119"/>
      <c r="M178" s="119"/>
    </row>
    <row r="179" spans="2:13" s="118" customFormat="1" ht="15.75" customHeight="1">
      <c r="B179" s="119"/>
      <c r="D179" s="119"/>
      <c r="G179" s="119"/>
      <c r="H179" s="119"/>
      <c r="I179" s="119"/>
      <c r="J179" s="119"/>
      <c r="K179" s="119"/>
      <c r="L179" s="119"/>
      <c r="M179" s="119"/>
    </row>
    <row r="180" spans="2:13" s="118" customFormat="1" ht="15.75" customHeight="1">
      <c r="B180" s="119"/>
      <c r="D180" s="119"/>
      <c r="G180" s="119"/>
      <c r="H180" s="119"/>
      <c r="I180" s="119"/>
      <c r="J180" s="119"/>
      <c r="K180" s="119"/>
      <c r="L180" s="119"/>
      <c r="M180" s="119"/>
    </row>
    <row r="181" spans="2:13" s="118" customFormat="1" ht="15.75" customHeight="1">
      <c r="B181" s="119"/>
      <c r="D181" s="119"/>
      <c r="G181" s="119"/>
      <c r="H181" s="119"/>
      <c r="I181" s="119"/>
      <c r="J181" s="119"/>
      <c r="K181" s="119"/>
      <c r="L181" s="119"/>
      <c r="M181" s="119"/>
    </row>
    <row r="182" spans="2:13" s="118" customFormat="1" ht="15.75" customHeight="1">
      <c r="B182" s="119"/>
      <c r="D182" s="119"/>
      <c r="G182" s="119"/>
      <c r="H182" s="119"/>
      <c r="I182" s="119"/>
      <c r="J182" s="119"/>
      <c r="K182" s="119"/>
      <c r="L182" s="119"/>
      <c r="M182" s="119"/>
    </row>
    <row r="183" spans="2:13" s="118" customFormat="1" ht="15.75" customHeight="1">
      <c r="B183" s="119"/>
      <c r="D183" s="119"/>
      <c r="G183" s="119"/>
      <c r="H183" s="119"/>
      <c r="I183" s="119"/>
      <c r="J183" s="119"/>
      <c r="K183" s="119"/>
      <c r="L183" s="119"/>
      <c r="M183" s="119"/>
    </row>
    <row r="184" spans="2:13" s="118" customFormat="1" ht="15.75" customHeight="1">
      <c r="B184" s="119"/>
      <c r="D184" s="119"/>
      <c r="G184" s="119"/>
      <c r="H184" s="119"/>
      <c r="I184" s="119"/>
      <c r="J184" s="119"/>
      <c r="K184" s="119"/>
      <c r="L184" s="119"/>
      <c r="M184" s="119"/>
    </row>
    <row r="185" spans="2:13" s="118" customFormat="1" ht="15.75" customHeight="1">
      <c r="B185" s="119"/>
      <c r="D185" s="119"/>
      <c r="G185" s="119"/>
      <c r="H185" s="119"/>
      <c r="I185" s="119"/>
      <c r="J185" s="119"/>
      <c r="K185" s="119"/>
      <c r="L185" s="119"/>
      <c r="M185" s="119"/>
    </row>
    <row r="186" spans="2:13" s="118" customFormat="1" ht="15.75" customHeight="1">
      <c r="B186" s="119"/>
      <c r="D186" s="119"/>
      <c r="G186" s="119"/>
      <c r="H186" s="119"/>
      <c r="I186" s="119"/>
      <c r="J186" s="119"/>
      <c r="K186" s="119"/>
      <c r="L186" s="119"/>
      <c r="M186" s="119"/>
    </row>
    <row r="187" spans="2:13" s="118" customFormat="1" ht="15.75" customHeight="1">
      <c r="B187" s="119"/>
      <c r="D187" s="119"/>
      <c r="G187" s="119"/>
      <c r="H187" s="119"/>
      <c r="I187" s="119"/>
      <c r="J187" s="119"/>
      <c r="K187" s="119"/>
      <c r="L187" s="119"/>
      <c r="M187" s="119"/>
    </row>
    <row r="188" spans="2:13" s="118" customFormat="1" ht="15.75" customHeight="1">
      <c r="B188" s="119"/>
      <c r="D188" s="119"/>
      <c r="G188" s="119"/>
      <c r="H188" s="119"/>
      <c r="I188" s="119"/>
      <c r="J188" s="119"/>
      <c r="K188" s="119"/>
      <c r="L188" s="119"/>
      <c r="M188" s="119"/>
    </row>
    <row r="189" spans="2:13" s="118" customFormat="1" ht="15.75" customHeight="1">
      <c r="B189" s="119"/>
      <c r="D189" s="119"/>
      <c r="G189" s="119"/>
      <c r="H189" s="119"/>
      <c r="I189" s="119"/>
      <c r="J189" s="119"/>
      <c r="K189" s="119"/>
      <c r="L189" s="119"/>
      <c r="M189" s="119"/>
    </row>
    <row r="190" spans="2:13" s="118" customFormat="1" ht="15.75" customHeight="1">
      <c r="B190" s="119"/>
      <c r="D190" s="119"/>
      <c r="G190" s="119"/>
      <c r="H190" s="119"/>
      <c r="I190" s="119"/>
      <c r="J190" s="119"/>
      <c r="K190" s="119"/>
      <c r="L190" s="119"/>
      <c r="M190" s="119"/>
    </row>
    <row r="191" spans="2:13" s="118" customFormat="1" ht="15.75" customHeight="1">
      <c r="B191" s="119"/>
      <c r="D191" s="119"/>
      <c r="G191" s="119"/>
      <c r="H191" s="119"/>
      <c r="I191" s="119"/>
      <c r="J191" s="119"/>
      <c r="K191" s="119"/>
      <c r="L191" s="119"/>
      <c r="M191" s="119"/>
    </row>
    <row r="192" spans="2:13" s="118" customFormat="1" ht="15.75" customHeight="1">
      <c r="B192" s="119"/>
      <c r="D192" s="119"/>
      <c r="G192" s="119"/>
      <c r="H192" s="119"/>
      <c r="I192" s="119"/>
      <c r="J192" s="119"/>
      <c r="K192" s="119"/>
      <c r="L192" s="119"/>
      <c r="M192" s="119"/>
    </row>
    <row r="193" spans="2:13" s="118" customFormat="1" ht="15.75" customHeight="1">
      <c r="B193" s="119"/>
      <c r="D193" s="119"/>
      <c r="G193" s="119"/>
      <c r="H193" s="119"/>
      <c r="I193" s="119"/>
      <c r="J193" s="119"/>
      <c r="K193" s="119"/>
      <c r="L193" s="119"/>
      <c r="M193" s="119"/>
    </row>
    <row r="194" spans="2:13" s="118" customFormat="1" ht="15.75" customHeight="1">
      <c r="B194" s="119"/>
      <c r="D194" s="119"/>
      <c r="G194" s="119"/>
      <c r="H194" s="119"/>
      <c r="I194" s="119"/>
      <c r="J194" s="119"/>
      <c r="K194" s="119"/>
      <c r="L194" s="119"/>
      <c r="M194" s="119"/>
    </row>
    <row r="195" spans="2:13" s="118" customFormat="1" ht="15.75" customHeight="1">
      <c r="B195" s="119"/>
      <c r="D195" s="119"/>
      <c r="G195" s="119"/>
      <c r="H195" s="119"/>
      <c r="I195" s="119"/>
      <c r="J195" s="119"/>
      <c r="K195" s="119"/>
      <c r="L195" s="119"/>
      <c r="M195" s="119"/>
    </row>
    <row r="196" spans="2:13" s="118" customFormat="1" ht="15.75" customHeight="1">
      <c r="B196" s="119"/>
      <c r="D196" s="119"/>
      <c r="G196" s="119"/>
      <c r="H196" s="119"/>
      <c r="I196" s="119"/>
      <c r="J196" s="119"/>
      <c r="K196" s="119"/>
      <c r="L196" s="119"/>
      <c r="M196" s="119"/>
    </row>
    <row r="197" spans="2:13" s="118" customFormat="1" ht="15.75" customHeight="1">
      <c r="B197" s="119"/>
      <c r="D197" s="119"/>
      <c r="G197" s="119"/>
      <c r="H197" s="119"/>
      <c r="I197" s="119"/>
      <c r="J197" s="119"/>
      <c r="K197" s="119"/>
      <c r="L197" s="119"/>
      <c r="M197" s="119"/>
    </row>
    <row r="198" spans="2:13" s="118" customFormat="1" ht="15.75" customHeight="1">
      <c r="B198" s="119"/>
      <c r="D198" s="119"/>
      <c r="G198" s="119"/>
      <c r="H198" s="119"/>
      <c r="I198" s="119"/>
      <c r="J198" s="119"/>
      <c r="K198" s="119"/>
      <c r="L198" s="119"/>
      <c r="M198" s="119"/>
    </row>
    <row r="199" spans="2:13" s="118" customFormat="1" ht="15.75" customHeight="1">
      <c r="B199" s="119"/>
      <c r="D199" s="119"/>
      <c r="G199" s="119"/>
      <c r="H199" s="119"/>
      <c r="I199" s="119"/>
      <c r="J199" s="119"/>
      <c r="K199" s="119"/>
      <c r="L199" s="119"/>
      <c r="M199" s="119"/>
    </row>
    <row r="200" spans="2:13" s="118" customFormat="1" ht="15.75" customHeight="1">
      <c r="B200" s="119"/>
      <c r="D200" s="119"/>
      <c r="G200" s="119"/>
      <c r="H200" s="119"/>
      <c r="I200" s="119"/>
      <c r="J200" s="119"/>
      <c r="K200" s="119"/>
      <c r="L200" s="119"/>
      <c r="M200" s="119"/>
    </row>
    <row r="201" spans="2:13" s="118" customFormat="1" ht="15.75" customHeight="1">
      <c r="B201" s="119"/>
      <c r="D201" s="119"/>
      <c r="G201" s="119"/>
      <c r="H201" s="119"/>
      <c r="I201" s="119"/>
      <c r="J201" s="119"/>
      <c r="K201" s="119"/>
      <c r="L201" s="119"/>
      <c r="M201" s="119"/>
    </row>
    <row r="202" spans="2:13" s="118" customFormat="1" ht="15.75" customHeight="1">
      <c r="B202" s="119"/>
      <c r="D202" s="119"/>
      <c r="G202" s="119"/>
      <c r="H202" s="119"/>
      <c r="I202" s="119"/>
      <c r="J202" s="119"/>
      <c r="K202" s="119"/>
      <c r="L202" s="119"/>
      <c r="M202" s="119"/>
    </row>
    <row r="203" spans="2:13" s="118" customFormat="1" ht="15.75" customHeight="1">
      <c r="B203" s="119"/>
      <c r="D203" s="119"/>
      <c r="G203" s="119"/>
      <c r="H203" s="119"/>
      <c r="I203" s="119"/>
      <c r="J203" s="119"/>
      <c r="K203" s="119"/>
      <c r="L203" s="119"/>
      <c r="M203" s="119"/>
    </row>
    <row r="204" spans="2:13" s="118" customFormat="1" ht="15.75" customHeight="1">
      <c r="B204" s="119"/>
      <c r="D204" s="119"/>
      <c r="G204" s="119"/>
      <c r="H204" s="119"/>
      <c r="I204" s="119"/>
      <c r="J204" s="119"/>
      <c r="K204" s="119"/>
      <c r="L204" s="119"/>
      <c r="M204" s="119"/>
    </row>
    <row r="205" spans="2:13" s="118" customFormat="1" ht="15.75" customHeight="1">
      <c r="B205" s="119"/>
      <c r="D205" s="119"/>
      <c r="G205" s="119"/>
      <c r="H205" s="119"/>
      <c r="I205" s="119"/>
      <c r="J205" s="119"/>
      <c r="K205" s="119"/>
      <c r="L205" s="119"/>
      <c r="M205" s="119"/>
    </row>
    <row r="206" spans="2:13" s="118" customFormat="1" ht="15.75" customHeight="1">
      <c r="B206" s="119"/>
      <c r="D206" s="119"/>
      <c r="G206" s="119"/>
      <c r="H206" s="119"/>
      <c r="I206" s="119"/>
      <c r="J206" s="119"/>
      <c r="K206" s="119"/>
      <c r="L206" s="119"/>
      <c r="M206" s="119"/>
    </row>
    <row r="207" spans="2:13" s="118" customFormat="1" ht="15.75" customHeight="1">
      <c r="B207" s="119"/>
      <c r="D207" s="119"/>
      <c r="G207" s="119"/>
      <c r="H207" s="119"/>
      <c r="I207" s="119"/>
      <c r="J207" s="119"/>
      <c r="K207" s="119"/>
      <c r="L207" s="119"/>
      <c r="M207" s="119"/>
    </row>
    <row r="208" spans="2:13" s="118" customFormat="1" ht="15.75" customHeight="1">
      <c r="B208" s="119"/>
      <c r="D208" s="119"/>
      <c r="G208" s="119"/>
      <c r="H208" s="119"/>
      <c r="I208" s="119"/>
      <c r="J208" s="119"/>
      <c r="K208" s="119"/>
      <c r="L208" s="119"/>
      <c r="M208" s="119"/>
    </row>
    <row r="209" spans="2:13" s="118" customFormat="1" ht="15.75" customHeight="1">
      <c r="B209" s="119"/>
      <c r="D209" s="119"/>
      <c r="G209" s="119"/>
      <c r="H209" s="119"/>
      <c r="I209" s="119"/>
      <c r="J209" s="119"/>
      <c r="K209" s="119"/>
      <c r="L209" s="119"/>
      <c r="M209" s="119"/>
    </row>
    <row r="210" spans="2:13" s="118" customFormat="1" ht="15.75" customHeight="1">
      <c r="B210" s="119"/>
      <c r="D210" s="119"/>
      <c r="G210" s="119"/>
      <c r="H210" s="119"/>
      <c r="I210" s="119"/>
      <c r="J210" s="119"/>
      <c r="K210" s="119"/>
      <c r="L210" s="119"/>
      <c r="M210" s="119"/>
    </row>
    <row r="211" spans="2:13" s="118" customFormat="1" ht="15.75" customHeight="1">
      <c r="B211" s="119"/>
      <c r="D211" s="119"/>
      <c r="G211" s="119"/>
      <c r="H211" s="119"/>
      <c r="I211" s="119"/>
      <c r="J211" s="119"/>
      <c r="K211" s="119"/>
      <c r="L211" s="119"/>
      <c r="M211" s="119"/>
    </row>
    <row r="212" spans="2:13" s="118" customFormat="1" ht="15.75" customHeight="1">
      <c r="B212" s="119"/>
      <c r="D212" s="119"/>
      <c r="G212" s="119"/>
      <c r="H212" s="119"/>
      <c r="I212" s="119"/>
      <c r="J212" s="119"/>
      <c r="K212" s="119"/>
      <c r="L212" s="119"/>
      <c r="M212" s="119"/>
    </row>
    <row r="213" spans="2:13" s="118" customFormat="1" ht="15.75" customHeight="1">
      <c r="B213" s="119"/>
      <c r="D213" s="119"/>
      <c r="G213" s="119"/>
      <c r="H213" s="119"/>
      <c r="I213" s="119"/>
      <c r="J213" s="119"/>
      <c r="K213" s="119"/>
      <c r="L213" s="119"/>
      <c r="M213" s="119"/>
    </row>
    <row r="214" spans="2:13" s="118" customFormat="1" ht="15.75" customHeight="1">
      <c r="B214" s="119"/>
      <c r="D214" s="119"/>
      <c r="G214" s="119"/>
      <c r="H214" s="119"/>
      <c r="I214" s="119"/>
      <c r="J214" s="119"/>
      <c r="K214" s="119"/>
      <c r="L214" s="119"/>
      <c r="M214" s="119"/>
    </row>
    <row r="215" spans="2:13" s="118" customFormat="1" ht="15.75" customHeight="1">
      <c r="B215" s="119"/>
      <c r="D215" s="119"/>
      <c r="G215" s="119"/>
      <c r="H215" s="119"/>
      <c r="I215" s="119"/>
      <c r="J215" s="119"/>
      <c r="K215" s="119"/>
      <c r="L215" s="119"/>
      <c r="M215" s="119"/>
    </row>
    <row r="216" spans="2:13" s="118" customFormat="1" ht="15.75" customHeight="1">
      <c r="B216" s="119"/>
      <c r="D216" s="119"/>
      <c r="G216" s="119"/>
      <c r="H216" s="119"/>
      <c r="I216" s="119"/>
      <c r="J216" s="119"/>
      <c r="K216" s="119"/>
      <c r="L216" s="119"/>
      <c r="M216" s="119"/>
    </row>
    <row r="217" spans="2:13" s="118" customFormat="1" ht="15.75" customHeight="1">
      <c r="B217" s="119"/>
      <c r="D217" s="119"/>
      <c r="G217" s="119"/>
      <c r="H217" s="119"/>
      <c r="I217" s="119"/>
      <c r="J217" s="119"/>
      <c r="K217" s="119"/>
      <c r="L217" s="119"/>
      <c r="M217" s="119"/>
    </row>
    <row r="218" spans="2:13" s="118" customFormat="1" ht="15.75" customHeight="1">
      <c r="B218" s="119"/>
      <c r="D218" s="119"/>
      <c r="G218" s="119"/>
      <c r="H218" s="119"/>
      <c r="I218" s="119"/>
      <c r="J218" s="119"/>
      <c r="K218" s="119"/>
      <c r="L218" s="119"/>
      <c r="M218" s="119"/>
    </row>
    <row r="219" spans="2:13" s="118" customFormat="1" ht="15.75" customHeight="1">
      <c r="B219" s="119"/>
      <c r="D219" s="119"/>
      <c r="G219" s="119"/>
      <c r="H219" s="119"/>
      <c r="I219" s="119"/>
      <c r="J219" s="119"/>
      <c r="K219" s="119"/>
      <c r="L219" s="119"/>
      <c r="M219" s="119"/>
    </row>
    <row r="220" spans="2:13" s="118" customFormat="1" ht="15.75" customHeight="1">
      <c r="B220" s="119"/>
      <c r="D220" s="119"/>
      <c r="G220" s="119"/>
      <c r="H220" s="119"/>
      <c r="I220" s="119"/>
      <c r="J220" s="119"/>
      <c r="K220" s="119"/>
      <c r="L220" s="119"/>
      <c r="M220" s="119"/>
    </row>
    <row r="221" spans="2:13" customFormat="1" ht="15.75" customHeight="1">
      <c r="B221" s="2"/>
      <c r="D221" s="2"/>
      <c r="G221" s="2"/>
      <c r="H221" s="2"/>
      <c r="I221" s="2"/>
      <c r="J221" s="2"/>
      <c r="K221" s="2"/>
      <c r="L221" s="2"/>
      <c r="M221" s="2"/>
    </row>
    <row r="222" spans="2:13" customFormat="1" ht="15.75" customHeight="1">
      <c r="B222" s="2"/>
      <c r="D222" s="2"/>
      <c r="G222" s="2"/>
      <c r="H222" s="2"/>
      <c r="I222" s="2"/>
      <c r="J222" s="2"/>
      <c r="K222" s="2"/>
      <c r="L222" s="2"/>
      <c r="M222" s="2"/>
    </row>
    <row r="223" spans="2:13" customFormat="1" ht="15.75" customHeight="1">
      <c r="B223" s="2"/>
      <c r="D223" s="2"/>
      <c r="G223" s="2"/>
      <c r="H223" s="2"/>
      <c r="I223" s="2"/>
      <c r="J223" s="2"/>
      <c r="K223" s="2"/>
      <c r="L223" s="2"/>
      <c r="M223" s="2"/>
    </row>
    <row r="224" spans="2:13" customFormat="1" ht="15.75" customHeight="1">
      <c r="B224" s="2"/>
      <c r="D224" s="2"/>
      <c r="G224" s="2"/>
      <c r="H224" s="2"/>
      <c r="I224" s="2"/>
      <c r="J224" s="2"/>
      <c r="K224" s="2"/>
      <c r="L224" s="2"/>
      <c r="M224" s="2"/>
    </row>
    <row r="225" spans="2:13" customFormat="1" ht="15.75" customHeight="1">
      <c r="B225" s="2"/>
      <c r="D225" s="2"/>
      <c r="G225" s="2"/>
      <c r="H225" s="2"/>
      <c r="I225" s="2"/>
      <c r="J225" s="2"/>
      <c r="K225" s="2"/>
      <c r="L225" s="2"/>
      <c r="M225" s="2"/>
    </row>
    <row r="226" spans="2:13" customFormat="1" ht="15.75" customHeight="1">
      <c r="B226" s="2"/>
      <c r="D226" s="2"/>
      <c r="G226" s="2"/>
      <c r="H226" s="2"/>
      <c r="I226" s="2"/>
      <c r="J226" s="2"/>
      <c r="K226" s="2"/>
      <c r="L226" s="2"/>
      <c r="M226" s="2"/>
    </row>
    <row r="227" spans="2:13" customFormat="1" ht="15.75" customHeight="1">
      <c r="B227" s="2"/>
      <c r="D227" s="2"/>
      <c r="G227" s="2"/>
      <c r="H227" s="2"/>
      <c r="I227" s="2"/>
      <c r="J227" s="2"/>
      <c r="K227" s="2"/>
      <c r="L227" s="2"/>
      <c r="M227" s="2"/>
    </row>
    <row r="228" spans="2:13" customFormat="1" ht="15.75" customHeight="1">
      <c r="B228" s="2"/>
      <c r="D228" s="2"/>
      <c r="G228" s="2"/>
      <c r="H228" s="2"/>
      <c r="I228" s="2"/>
      <c r="J228" s="2"/>
      <c r="K228" s="2"/>
      <c r="L228" s="2"/>
      <c r="M228" s="2"/>
    </row>
    <row r="229" spans="2:13" customFormat="1" ht="15.75" customHeight="1">
      <c r="B229" s="2"/>
      <c r="D229" s="2"/>
      <c r="G229" s="2"/>
      <c r="H229" s="2"/>
      <c r="I229" s="2"/>
      <c r="J229" s="2"/>
      <c r="K229" s="2"/>
      <c r="L229" s="2"/>
      <c r="M229" s="2"/>
    </row>
    <row r="230" spans="2:13" customFormat="1" ht="15.75" customHeight="1">
      <c r="B230" s="2"/>
      <c r="D230" s="2"/>
      <c r="G230" s="2"/>
      <c r="H230" s="2"/>
      <c r="I230" s="2"/>
      <c r="J230" s="2"/>
      <c r="K230" s="2"/>
      <c r="L230" s="2"/>
      <c r="M230" s="2"/>
    </row>
    <row r="231" spans="2:13" customFormat="1" ht="15.75" customHeight="1">
      <c r="B231" s="2"/>
      <c r="D231" s="2"/>
      <c r="G231" s="2"/>
      <c r="H231" s="2"/>
      <c r="I231" s="2"/>
      <c r="J231" s="2"/>
      <c r="K231" s="2"/>
      <c r="L231" s="2"/>
      <c r="M231" s="2"/>
    </row>
    <row r="232" spans="2:13" customFormat="1" ht="15.75" customHeight="1">
      <c r="B232" s="2"/>
      <c r="D232" s="2"/>
      <c r="G232" s="2"/>
      <c r="H232" s="2"/>
      <c r="I232" s="2"/>
      <c r="J232" s="2"/>
      <c r="K232" s="2"/>
      <c r="L232" s="2"/>
      <c r="M232" s="2"/>
    </row>
    <row r="233" spans="2:13" customFormat="1" ht="15.75" customHeight="1">
      <c r="B233" s="2"/>
      <c r="D233" s="2"/>
      <c r="G233" s="2"/>
      <c r="H233" s="2"/>
      <c r="I233" s="2"/>
      <c r="J233" s="2"/>
      <c r="K233" s="2"/>
      <c r="L233" s="2"/>
      <c r="M233" s="2"/>
    </row>
    <row r="234" spans="2:13" customFormat="1" ht="15.75" customHeight="1">
      <c r="B234" s="2"/>
      <c r="D234" s="2"/>
      <c r="G234" s="2"/>
      <c r="H234" s="2"/>
      <c r="I234" s="2"/>
      <c r="J234" s="2"/>
      <c r="K234" s="2"/>
      <c r="L234" s="2"/>
      <c r="M234" s="2"/>
    </row>
    <row r="235" spans="2:13" customFormat="1" ht="15.75" customHeight="1">
      <c r="B235" s="2"/>
      <c r="D235" s="2"/>
      <c r="G235" s="2"/>
      <c r="H235" s="2"/>
      <c r="I235" s="2"/>
      <c r="J235" s="2"/>
      <c r="K235" s="2"/>
      <c r="L235" s="2"/>
      <c r="M235" s="2"/>
    </row>
    <row r="236" spans="2:13" customFormat="1" ht="15.75" customHeight="1">
      <c r="B236" s="2"/>
      <c r="D236" s="2"/>
      <c r="G236" s="2"/>
      <c r="H236" s="2"/>
      <c r="I236" s="2"/>
      <c r="J236" s="2"/>
      <c r="K236" s="2"/>
      <c r="L236" s="2"/>
      <c r="M236" s="2"/>
    </row>
    <row r="237" spans="2:13" customFormat="1" ht="15.75" customHeight="1">
      <c r="B237" s="2"/>
      <c r="D237" s="2"/>
      <c r="G237" s="2"/>
      <c r="H237" s="2"/>
      <c r="I237" s="2"/>
      <c r="J237" s="2"/>
      <c r="K237" s="2"/>
      <c r="L237" s="2"/>
      <c r="M237" s="2"/>
    </row>
    <row r="238" spans="2:13" customFormat="1" ht="15.75" customHeight="1">
      <c r="B238" s="2"/>
      <c r="D238" s="2"/>
      <c r="G238" s="2"/>
      <c r="H238" s="2"/>
      <c r="I238" s="2"/>
      <c r="J238" s="2"/>
      <c r="K238" s="2"/>
      <c r="L238" s="2"/>
      <c r="M238" s="2"/>
    </row>
    <row r="239" spans="2:13" customFormat="1" ht="15.75" customHeight="1">
      <c r="B239" s="2"/>
      <c r="D239" s="2"/>
      <c r="G239" s="2"/>
      <c r="H239" s="2"/>
      <c r="I239" s="2"/>
      <c r="J239" s="2"/>
      <c r="K239" s="2"/>
      <c r="L239" s="2"/>
      <c r="M239" s="2"/>
    </row>
    <row r="240" spans="2:13" customFormat="1" ht="15.75" customHeight="1">
      <c r="B240" s="2"/>
      <c r="D240" s="2"/>
      <c r="G240" s="2"/>
      <c r="H240" s="2"/>
      <c r="I240" s="2"/>
      <c r="J240" s="2"/>
      <c r="K240" s="2"/>
      <c r="L240" s="2"/>
      <c r="M240" s="2"/>
    </row>
    <row r="241" spans="2:13" customFormat="1" ht="15.75" customHeight="1">
      <c r="B241" s="2"/>
      <c r="D241" s="2"/>
      <c r="G241" s="2"/>
      <c r="H241" s="2"/>
      <c r="I241" s="2"/>
      <c r="J241" s="2"/>
      <c r="K241" s="2"/>
      <c r="L241" s="2"/>
      <c r="M241" s="2"/>
    </row>
    <row r="242" spans="2:13" customFormat="1" ht="15.75" customHeight="1">
      <c r="B242" s="2"/>
      <c r="D242" s="2"/>
      <c r="G242" s="2"/>
      <c r="H242" s="2"/>
      <c r="I242" s="2"/>
      <c r="J242" s="2"/>
      <c r="K242" s="2"/>
      <c r="L242" s="2"/>
      <c r="M242" s="2"/>
    </row>
    <row r="243" spans="2:13" customFormat="1" ht="15.75" customHeight="1">
      <c r="B243" s="2"/>
      <c r="D243" s="2"/>
      <c r="G243" s="2"/>
      <c r="H243" s="2"/>
      <c r="I243" s="2"/>
      <c r="J243" s="2"/>
      <c r="K243" s="2"/>
      <c r="L243" s="2"/>
      <c r="M243" s="2"/>
    </row>
    <row r="244" spans="2:13" customFormat="1" ht="15.75" customHeight="1">
      <c r="B244" s="2"/>
      <c r="D244" s="2"/>
      <c r="G244" s="2"/>
      <c r="H244" s="2"/>
      <c r="I244" s="2"/>
      <c r="J244" s="2"/>
      <c r="K244" s="2"/>
      <c r="L244" s="2"/>
      <c r="M244" s="2"/>
    </row>
    <row r="245" spans="2:13" customFormat="1" ht="15.75" customHeight="1">
      <c r="B245" s="2"/>
      <c r="D245" s="2"/>
      <c r="G245" s="2"/>
      <c r="H245" s="2"/>
      <c r="I245" s="2"/>
      <c r="J245" s="2"/>
      <c r="K245" s="2"/>
      <c r="L245" s="2"/>
      <c r="M245" s="2"/>
    </row>
    <row r="246" spans="2:13" customFormat="1" ht="15.75" customHeight="1">
      <c r="B246" s="2"/>
      <c r="D246" s="2"/>
      <c r="G246" s="2"/>
      <c r="H246" s="2"/>
      <c r="I246" s="2"/>
      <c r="J246" s="2"/>
      <c r="K246" s="2"/>
      <c r="L246" s="2"/>
      <c r="M246" s="2"/>
    </row>
    <row r="247" spans="2:13" customFormat="1" ht="15.75" customHeight="1">
      <c r="B247" s="2"/>
      <c r="D247" s="2"/>
      <c r="G247" s="2"/>
      <c r="H247" s="2"/>
      <c r="I247" s="2"/>
      <c r="J247" s="2"/>
      <c r="K247" s="2"/>
      <c r="L247" s="2"/>
      <c r="M247" s="2"/>
    </row>
    <row r="248" spans="2:13" customFormat="1" ht="15.75" customHeight="1">
      <c r="B248" s="2"/>
      <c r="D248" s="2"/>
      <c r="G248" s="2"/>
      <c r="H248" s="2"/>
      <c r="I248" s="2"/>
      <c r="J248" s="2"/>
      <c r="K248" s="2"/>
      <c r="L248" s="2"/>
      <c r="M248" s="2"/>
    </row>
    <row r="249" spans="2:13" customFormat="1" ht="15.75" customHeight="1">
      <c r="B249" s="2"/>
      <c r="D249" s="2"/>
      <c r="G249" s="2"/>
      <c r="H249" s="2"/>
      <c r="I249" s="2"/>
      <c r="J249" s="2"/>
      <c r="K249" s="2"/>
      <c r="L249" s="2"/>
      <c r="M249" s="2"/>
    </row>
    <row r="250" spans="2:13" customFormat="1" ht="15.75" customHeight="1">
      <c r="B250" s="2"/>
      <c r="D250" s="2"/>
      <c r="G250" s="2"/>
      <c r="H250" s="2"/>
      <c r="I250" s="2"/>
      <c r="J250" s="2"/>
      <c r="K250" s="2"/>
      <c r="L250" s="2"/>
      <c r="M250" s="2"/>
    </row>
    <row r="251" spans="2:13" customFormat="1" ht="15.75" customHeight="1">
      <c r="B251" s="2"/>
      <c r="D251" s="2"/>
      <c r="G251" s="2"/>
      <c r="H251" s="2"/>
      <c r="I251" s="2"/>
      <c r="J251" s="2"/>
      <c r="K251" s="2"/>
      <c r="L251" s="2"/>
      <c r="M251" s="2"/>
    </row>
    <row r="252" spans="2:13" customFormat="1" ht="15.75" customHeight="1">
      <c r="B252" s="2"/>
      <c r="D252" s="2"/>
      <c r="G252" s="2"/>
      <c r="H252" s="2"/>
      <c r="I252" s="2"/>
      <c r="J252" s="2"/>
      <c r="K252" s="2"/>
      <c r="L252" s="2"/>
      <c r="M252" s="2"/>
    </row>
    <row r="253" spans="2:13" customFormat="1" ht="15.75" customHeight="1">
      <c r="B253" s="2"/>
      <c r="D253" s="2"/>
      <c r="G253" s="2"/>
      <c r="H253" s="2"/>
      <c r="I253" s="2"/>
      <c r="J253" s="2"/>
      <c r="K253" s="2"/>
      <c r="L253" s="2"/>
      <c r="M253" s="2"/>
    </row>
    <row r="254" spans="2:13" customFormat="1" ht="15.75" customHeight="1">
      <c r="B254" s="2"/>
      <c r="D254" s="2"/>
      <c r="G254" s="2"/>
      <c r="H254" s="2"/>
      <c r="I254" s="2"/>
      <c r="J254" s="2"/>
      <c r="K254" s="2"/>
      <c r="L254" s="2"/>
      <c r="M254" s="2"/>
    </row>
    <row r="255" spans="2:13" customFormat="1" ht="15.75" customHeight="1">
      <c r="B255" s="2"/>
      <c r="D255" s="2"/>
      <c r="G255" s="2"/>
      <c r="H255" s="2"/>
      <c r="I255" s="2"/>
      <c r="J255" s="2"/>
      <c r="K255" s="2"/>
      <c r="L255" s="2"/>
      <c r="M255" s="2"/>
    </row>
    <row r="256" spans="2:13" customFormat="1" ht="15.75" customHeight="1">
      <c r="B256" s="2"/>
      <c r="D256" s="2"/>
      <c r="G256" s="2"/>
      <c r="H256" s="2"/>
      <c r="I256" s="2"/>
      <c r="J256" s="2"/>
      <c r="K256" s="2"/>
      <c r="L256" s="2"/>
      <c r="M256" s="2"/>
    </row>
    <row r="257" spans="2:13" customFormat="1" ht="15.75" customHeight="1">
      <c r="B257" s="2"/>
      <c r="D257" s="2"/>
      <c r="G257" s="2"/>
      <c r="H257" s="2"/>
      <c r="I257" s="2"/>
      <c r="J257" s="2"/>
      <c r="K257" s="2"/>
      <c r="L257" s="2"/>
      <c r="M257" s="2"/>
    </row>
    <row r="258" spans="2:13" customFormat="1" ht="15.75" customHeight="1">
      <c r="B258" s="2"/>
      <c r="D258" s="2"/>
      <c r="G258" s="2"/>
      <c r="H258" s="2"/>
      <c r="I258" s="2"/>
      <c r="J258" s="2"/>
      <c r="K258" s="2"/>
      <c r="L258" s="2"/>
      <c r="M258" s="2"/>
    </row>
    <row r="259" spans="2:13" customFormat="1" ht="15.75" customHeight="1">
      <c r="B259" s="2"/>
      <c r="D259" s="2"/>
      <c r="G259" s="2"/>
      <c r="H259" s="2"/>
      <c r="I259" s="2"/>
      <c r="J259" s="2"/>
      <c r="K259" s="2"/>
      <c r="L259" s="2"/>
      <c r="M259" s="2"/>
    </row>
    <row r="260" spans="2:13" customFormat="1" ht="15.75" customHeight="1">
      <c r="B260" s="2"/>
      <c r="D260" s="2"/>
      <c r="G260" s="2"/>
      <c r="H260" s="2"/>
      <c r="I260" s="2"/>
      <c r="J260" s="2"/>
      <c r="K260" s="2"/>
      <c r="L260" s="2"/>
      <c r="M260" s="2"/>
    </row>
    <row r="261" spans="2:13" customFormat="1" ht="15.75" customHeight="1">
      <c r="B261" s="2"/>
      <c r="D261" s="2"/>
      <c r="G261" s="2"/>
      <c r="H261" s="2"/>
      <c r="I261" s="2"/>
      <c r="J261" s="2"/>
      <c r="K261" s="2"/>
      <c r="L261" s="2"/>
      <c r="M261" s="2"/>
    </row>
    <row r="262" spans="2:13" customFormat="1" ht="15.75" customHeight="1">
      <c r="B262" s="2"/>
      <c r="D262" s="2"/>
      <c r="G262" s="2"/>
      <c r="H262" s="2"/>
      <c r="I262" s="2"/>
      <c r="J262" s="2"/>
      <c r="K262" s="2"/>
      <c r="L262" s="2"/>
      <c r="M262" s="2"/>
    </row>
    <row r="263" spans="2:13" customFormat="1" ht="15.75" customHeight="1">
      <c r="B263" s="2"/>
      <c r="D263" s="2"/>
      <c r="G263" s="2"/>
      <c r="H263" s="2"/>
      <c r="I263" s="2"/>
      <c r="J263" s="2"/>
      <c r="K263" s="2"/>
      <c r="L263" s="2"/>
      <c r="M263" s="2"/>
    </row>
    <row r="264" spans="2:13" customFormat="1" ht="15.75" customHeight="1">
      <c r="B264" s="2"/>
      <c r="D264" s="2"/>
      <c r="G264" s="2"/>
      <c r="H264" s="2"/>
      <c r="I264" s="2"/>
      <c r="J264" s="2"/>
      <c r="K264" s="2"/>
      <c r="L264" s="2"/>
      <c r="M264" s="2"/>
    </row>
    <row r="265" spans="2:13" customFormat="1" ht="15.75" customHeight="1">
      <c r="B265" s="2"/>
      <c r="D265" s="2"/>
      <c r="G265" s="2"/>
      <c r="H265" s="2"/>
      <c r="I265" s="2"/>
      <c r="J265" s="2"/>
      <c r="K265" s="2"/>
      <c r="L265" s="2"/>
      <c r="M265" s="2"/>
    </row>
    <row r="266" spans="2:13" customFormat="1" ht="15.75" customHeight="1">
      <c r="B266" s="2"/>
      <c r="D266" s="2"/>
      <c r="G266" s="2"/>
      <c r="H266" s="2"/>
      <c r="I266" s="2"/>
      <c r="J266" s="2"/>
      <c r="K266" s="2"/>
      <c r="L266" s="2"/>
      <c r="M266" s="2"/>
    </row>
    <row r="267" spans="2:13" customFormat="1" ht="15.75" customHeight="1">
      <c r="B267" s="2"/>
      <c r="D267" s="2"/>
      <c r="G267" s="2"/>
      <c r="H267" s="2"/>
      <c r="I267" s="2"/>
      <c r="J267" s="2"/>
      <c r="K267" s="2"/>
      <c r="L267" s="2"/>
      <c r="M267" s="2"/>
    </row>
    <row r="268" spans="2:13" customFormat="1" ht="15.75" customHeight="1">
      <c r="B268" s="2"/>
      <c r="D268" s="2"/>
      <c r="G268" s="2"/>
      <c r="H268" s="2"/>
      <c r="I268" s="2"/>
      <c r="J268" s="2"/>
      <c r="K268" s="2"/>
      <c r="L268" s="2"/>
      <c r="M268" s="2"/>
    </row>
    <row r="269" spans="2:13" customFormat="1" ht="15.75" customHeight="1">
      <c r="B269" s="2"/>
      <c r="D269" s="2"/>
      <c r="G269" s="2"/>
      <c r="H269" s="2"/>
      <c r="I269" s="2"/>
      <c r="J269" s="2"/>
      <c r="K269" s="2"/>
      <c r="L269" s="2"/>
      <c r="M269" s="2"/>
    </row>
    <row r="270" spans="2:13" customFormat="1" ht="15.75" customHeight="1">
      <c r="B270" s="2"/>
      <c r="D270" s="2"/>
      <c r="G270" s="2"/>
      <c r="H270" s="2"/>
      <c r="I270" s="2"/>
      <c r="J270" s="2"/>
      <c r="K270" s="2"/>
      <c r="L270" s="2"/>
      <c r="M270" s="2"/>
    </row>
    <row r="271" spans="2:13" customFormat="1" ht="15.75" customHeight="1">
      <c r="B271" s="2"/>
      <c r="D271" s="2"/>
      <c r="G271" s="2"/>
      <c r="H271" s="2"/>
      <c r="I271" s="2"/>
      <c r="J271" s="2"/>
      <c r="K271" s="2"/>
      <c r="L271" s="2"/>
      <c r="M271" s="2"/>
    </row>
    <row r="272" spans="2:13" customFormat="1" ht="15.75" customHeight="1">
      <c r="B272" s="2"/>
      <c r="D272" s="2"/>
      <c r="G272" s="2"/>
      <c r="H272" s="2"/>
      <c r="I272" s="2"/>
      <c r="J272" s="2"/>
      <c r="K272" s="2"/>
      <c r="L272" s="2"/>
      <c r="M272" s="2"/>
    </row>
    <row r="273" spans="2:13" customFormat="1" ht="15.75" customHeight="1">
      <c r="B273" s="2"/>
      <c r="D273" s="2"/>
      <c r="G273" s="2"/>
      <c r="H273" s="2"/>
      <c r="I273" s="2"/>
      <c r="J273" s="2"/>
      <c r="K273" s="2"/>
      <c r="L273" s="2"/>
      <c r="M273" s="2"/>
    </row>
    <row r="274" spans="2:13" customFormat="1" ht="15.75" customHeight="1">
      <c r="B274" s="2"/>
      <c r="D274" s="2"/>
      <c r="G274" s="2"/>
      <c r="H274" s="2"/>
      <c r="I274" s="2"/>
      <c r="J274" s="2"/>
      <c r="K274" s="2"/>
      <c r="L274" s="2"/>
      <c r="M274" s="2"/>
    </row>
    <row r="275" spans="2:13" customFormat="1" ht="15.75" customHeight="1">
      <c r="B275" s="2"/>
      <c r="D275" s="2"/>
      <c r="G275" s="2"/>
      <c r="H275" s="2"/>
      <c r="I275" s="2"/>
      <c r="J275" s="2"/>
      <c r="K275" s="2"/>
      <c r="L275" s="2"/>
      <c r="M275" s="2"/>
    </row>
    <row r="276" spans="2:13" customFormat="1" ht="15.75" customHeight="1">
      <c r="B276" s="2"/>
      <c r="D276" s="2"/>
      <c r="G276" s="2"/>
      <c r="H276" s="2"/>
      <c r="I276" s="2"/>
      <c r="J276" s="2"/>
      <c r="K276" s="2"/>
      <c r="L276" s="2"/>
      <c r="M276" s="2"/>
    </row>
    <row r="277" spans="2:13" customFormat="1" ht="15.75" customHeight="1">
      <c r="B277" s="2"/>
      <c r="D277" s="2"/>
      <c r="G277" s="2"/>
      <c r="H277" s="2"/>
      <c r="I277" s="2"/>
      <c r="J277" s="2"/>
      <c r="K277" s="2"/>
      <c r="L277" s="2"/>
      <c r="M277" s="2"/>
    </row>
    <row r="278" spans="2:13" customFormat="1" ht="15.75" customHeight="1">
      <c r="B278" s="2"/>
      <c r="D278" s="2"/>
      <c r="G278" s="2"/>
      <c r="H278" s="2"/>
      <c r="I278" s="2"/>
      <c r="J278" s="2"/>
      <c r="K278" s="2"/>
      <c r="L278" s="2"/>
      <c r="M278" s="2"/>
    </row>
    <row r="279" spans="2:13" customFormat="1" ht="15.75" customHeight="1">
      <c r="B279" s="2"/>
      <c r="D279" s="2"/>
      <c r="G279" s="2"/>
      <c r="H279" s="2"/>
      <c r="I279" s="2"/>
      <c r="J279" s="2"/>
      <c r="K279" s="2"/>
      <c r="L279" s="2"/>
      <c r="M279" s="2"/>
    </row>
    <row r="280" spans="2:13" customFormat="1" ht="15.75" customHeight="1">
      <c r="B280" s="2"/>
      <c r="D280" s="2"/>
      <c r="G280" s="2"/>
      <c r="H280" s="2"/>
      <c r="I280" s="2"/>
      <c r="J280" s="2"/>
      <c r="K280" s="2"/>
      <c r="L280" s="2"/>
      <c r="M280" s="2"/>
    </row>
    <row r="281" spans="2:13" customFormat="1" ht="15.75" customHeight="1">
      <c r="B281" s="2"/>
      <c r="D281" s="2"/>
      <c r="G281" s="2"/>
      <c r="H281" s="2"/>
      <c r="I281" s="2"/>
      <c r="J281" s="2"/>
      <c r="K281" s="2"/>
      <c r="L281" s="2"/>
      <c r="M281" s="2"/>
    </row>
    <row r="282" spans="2:13" customFormat="1" ht="15.75" customHeight="1">
      <c r="B282" s="2"/>
      <c r="D282" s="2"/>
      <c r="G282" s="2"/>
      <c r="H282" s="2"/>
      <c r="I282" s="2"/>
      <c r="J282" s="2"/>
      <c r="K282" s="2"/>
      <c r="L282" s="2"/>
      <c r="M282" s="2"/>
    </row>
    <row r="283" spans="2:13" customFormat="1" ht="15.75" customHeight="1">
      <c r="B283" s="2"/>
      <c r="D283" s="2"/>
      <c r="G283" s="2"/>
      <c r="H283" s="2"/>
      <c r="I283" s="2"/>
      <c r="J283" s="2"/>
      <c r="K283" s="2"/>
      <c r="L283" s="2"/>
      <c r="M283" s="2"/>
    </row>
    <row r="284" spans="2:13" customFormat="1" ht="15.75" customHeight="1">
      <c r="B284" s="2"/>
      <c r="D284" s="2"/>
      <c r="G284" s="2"/>
      <c r="H284" s="2"/>
      <c r="I284" s="2"/>
      <c r="J284" s="2"/>
      <c r="K284" s="2"/>
      <c r="L284" s="2"/>
      <c r="M284" s="2"/>
    </row>
    <row r="285" spans="2:13" customFormat="1" ht="15.75" customHeight="1">
      <c r="B285" s="2"/>
      <c r="D285" s="2"/>
      <c r="G285" s="2"/>
      <c r="H285" s="2"/>
      <c r="I285" s="2"/>
      <c r="J285" s="2"/>
      <c r="K285" s="2"/>
      <c r="L285" s="2"/>
      <c r="M285" s="2"/>
    </row>
    <row r="286" spans="2:13" customFormat="1" ht="15.75" customHeight="1">
      <c r="B286" s="2"/>
      <c r="D286" s="2"/>
      <c r="G286" s="2"/>
      <c r="H286" s="2"/>
      <c r="I286" s="2"/>
      <c r="J286" s="2"/>
      <c r="K286" s="2"/>
      <c r="L286" s="2"/>
      <c r="M286" s="2"/>
    </row>
    <row r="287" spans="2:13" customFormat="1" ht="15.75" customHeight="1">
      <c r="B287" s="2"/>
      <c r="D287" s="2"/>
      <c r="G287" s="2"/>
      <c r="H287" s="2"/>
      <c r="I287" s="2"/>
      <c r="J287" s="2"/>
      <c r="K287" s="2"/>
      <c r="L287" s="2"/>
      <c r="M287" s="2"/>
    </row>
    <row r="288" spans="2:13" customFormat="1" ht="15.75" customHeight="1">
      <c r="B288" s="2"/>
      <c r="D288" s="2"/>
      <c r="G288" s="2"/>
      <c r="H288" s="2"/>
      <c r="I288" s="2"/>
      <c r="J288" s="2"/>
      <c r="K288" s="2"/>
      <c r="L288" s="2"/>
      <c r="M288" s="2"/>
    </row>
    <row r="289" spans="2:13" customFormat="1" ht="15.75" customHeight="1">
      <c r="B289" s="2"/>
      <c r="D289" s="2"/>
      <c r="G289" s="2"/>
      <c r="H289" s="2"/>
      <c r="I289" s="2"/>
      <c r="J289" s="2"/>
      <c r="K289" s="2"/>
      <c r="L289" s="2"/>
      <c r="M289" s="2"/>
    </row>
    <row r="290" spans="2:13" customFormat="1" ht="15.75" customHeight="1">
      <c r="B290" s="2"/>
      <c r="D290" s="2"/>
      <c r="G290" s="2"/>
      <c r="H290" s="2"/>
      <c r="I290" s="2"/>
      <c r="J290" s="2"/>
      <c r="K290" s="2"/>
      <c r="L290" s="2"/>
      <c r="M290" s="2"/>
    </row>
    <row r="291" spans="2:13" customFormat="1" ht="15.75" customHeight="1">
      <c r="B291" s="2"/>
      <c r="D291" s="2"/>
      <c r="G291" s="2"/>
      <c r="H291" s="2"/>
      <c r="I291" s="2"/>
      <c r="J291" s="2"/>
      <c r="K291" s="2"/>
      <c r="L291" s="2"/>
      <c r="M291" s="2"/>
    </row>
    <row r="292" spans="2:13" customFormat="1" ht="15.75" customHeight="1">
      <c r="B292" s="2"/>
      <c r="D292" s="2"/>
      <c r="G292" s="2"/>
      <c r="H292" s="2"/>
      <c r="I292" s="2"/>
      <c r="J292" s="2"/>
      <c r="K292" s="2"/>
      <c r="L292" s="2"/>
      <c r="M292" s="2"/>
    </row>
    <row r="293" spans="2:13" customFormat="1" ht="15.75" customHeight="1">
      <c r="B293" s="2"/>
      <c r="D293" s="2"/>
      <c r="G293" s="2"/>
      <c r="H293" s="2"/>
      <c r="I293" s="2"/>
      <c r="J293" s="2"/>
      <c r="K293" s="2"/>
      <c r="L293" s="2"/>
      <c r="M293" s="2"/>
    </row>
    <row r="294" spans="2:13" customFormat="1" ht="15.75" customHeight="1">
      <c r="B294" s="2"/>
      <c r="D294" s="2"/>
      <c r="G294" s="2"/>
      <c r="H294" s="2"/>
      <c r="I294" s="2"/>
      <c r="J294" s="2"/>
      <c r="K294" s="2"/>
      <c r="L294" s="2"/>
      <c r="M294" s="2"/>
    </row>
    <row r="295" spans="2:13" customFormat="1" ht="15.75" customHeight="1">
      <c r="B295" s="2"/>
      <c r="D295" s="2"/>
      <c r="G295" s="2"/>
      <c r="H295" s="2"/>
      <c r="I295" s="2"/>
      <c r="J295" s="2"/>
      <c r="K295" s="2"/>
      <c r="L295" s="2"/>
      <c r="M295" s="2"/>
    </row>
    <row r="296" spans="2:13" customFormat="1" ht="15.75" customHeight="1">
      <c r="B296" s="2"/>
      <c r="D296" s="2"/>
      <c r="G296" s="2"/>
      <c r="H296" s="2"/>
      <c r="I296" s="2"/>
      <c r="J296" s="2"/>
      <c r="K296" s="2"/>
      <c r="L296" s="2"/>
      <c r="M296" s="2"/>
    </row>
    <row r="297" spans="2:13" customFormat="1" ht="15.75" customHeight="1">
      <c r="B297" s="2"/>
      <c r="D297" s="2"/>
      <c r="G297" s="2"/>
      <c r="H297" s="2"/>
      <c r="I297" s="2"/>
      <c r="J297" s="2"/>
      <c r="K297" s="2"/>
      <c r="L297" s="2"/>
      <c r="M297" s="2"/>
    </row>
    <row r="298" spans="2:13" customFormat="1" ht="15.75" customHeight="1">
      <c r="B298" s="2"/>
      <c r="D298" s="2"/>
      <c r="G298" s="2"/>
      <c r="H298" s="2"/>
      <c r="I298" s="2"/>
      <c r="J298" s="2"/>
      <c r="K298" s="2"/>
      <c r="L298" s="2"/>
      <c r="M298" s="2"/>
    </row>
    <row r="299" spans="2:13" customFormat="1" ht="15.75" customHeight="1">
      <c r="B299" s="2"/>
      <c r="D299" s="2"/>
      <c r="G299" s="2"/>
      <c r="H299" s="2"/>
      <c r="I299" s="2"/>
      <c r="J299" s="2"/>
      <c r="K299" s="2"/>
      <c r="L299" s="2"/>
      <c r="M299" s="2"/>
    </row>
    <row r="300" spans="2:13" customFormat="1" ht="15.75" customHeight="1">
      <c r="B300" s="2"/>
      <c r="D300" s="2"/>
      <c r="G300" s="2"/>
      <c r="H300" s="2"/>
      <c r="I300" s="2"/>
      <c r="J300" s="2"/>
      <c r="K300" s="2"/>
      <c r="L300" s="2"/>
      <c r="M300" s="2"/>
    </row>
    <row r="301" spans="2:13" customFormat="1" ht="15.75" customHeight="1">
      <c r="B301" s="2"/>
      <c r="D301" s="2"/>
      <c r="G301" s="2"/>
      <c r="H301" s="2"/>
      <c r="I301" s="2"/>
      <c r="J301" s="2"/>
      <c r="K301" s="2"/>
      <c r="L301" s="2"/>
      <c r="M301" s="2"/>
    </row>
    <row r="302" spans="2:13" customFormat="1" ht="15.75" customHeight="1">
      <c r="B302" s="2"/>
      <c r="D302" s="2"/>
      <c r="G302" s="2"/>
      <c r="H302" s="2"/>
      <c r="I302" s="2"/>
      <c r="J302" s="2"/>
      <c r="K302" s="2"/>
      <c r="L302" s="2"/>
      <c r="M302" s="2"/>
    </row>
    <row r="303" spans="2:13" customFormat="1" ht="15.75" customHeight="1">
      <c r="B303" s="2"/>
      <c r="D303" s="2"/>
      <c r="G303" s="2"/>
      <c r="H303" s="2"/>
      <c r="I303" s="2"/>
      <c r="J303" s="2"/>
      <c r="K303" s="2"/>
      <c r="L303" s="2"/>
      <c r="M303" s="2"/>
    </row>
    <row r="304" spans="2:13" customFormat="1" ht="15.75" customHeight="1">
      <c r="B304" s="2"/>
      <c r="D304" s="2"/>
      <c r="G304" s="2"/>
      <c r="H304" s="2"/>
      <c r="I304" s="2"/>
      <c r="J304" s="2"/>
      <c r="K304" s="2"/>
      <c r="L304" s="2"/>
      <c r="M304" s="2"/>
    </row>
    <row r="305" spans="2:13" customFormat="1" ht="15.75" customHeight="1">
      <c r="B305" s="2"/>
      <c r="D305" s="2"/>
      <c r="G305" s="2"/>
      <c r="H305" s="2"/>
      <c r="I305" s="2"/>
      <c r="J305" s="2"/>
      <c r="K305" s="2"/>
      <c r="L305" s="2"/>
      <c r="M305" s="2"/>
    </row>
    <row r="306" spans="2:13" customFormat="1" ht="15.75" customHeight="1">
      <c r="B306" s="2"/>
      <c r="D306" s="2"/>
      <c r="G306" s="2"/>
      <c r="H306" s="2"/>
      <c r="I306" s="2"/>
      <c r="J306" s="2"/>
      <c r="K306" s="2"/>
      <c r="L306" s="2"/>
      <c r="M306" s="2"/>
    </row>
    <row r="307" spans="2:13" customFormat="1" ht="15.75" customHeight="1">
      <c r="B307" s="2"/>
      <c r="D307" s="2"/>
      <c r="G307" s="2"/>
      <c r="H307" s="2"/>
      <c r="I307" s="2"/>
      <c r="J307" s="2"/>
      <c r="K307" s="2"/>
      <c r="L307" s="2"/>
      <c r="M307" s="2"/>
    </row>
    <row r="308" spans="2:13" customFormat="1" ht="15.75" customHeight="1">
      <c r="B308" s="2"/>
      <c r="D308" s="2"/>
      <c r="G308" s="2"/>
      <c r="H308" s="2"/>
      <c r="I308" s="2"/>
      <c r="J308" s="2"/>
      <c r="K308" s="2"/>
      <c r="L308" s="2"/>
      <c r="M308" s="2"/>
    </row>
    <row r="309" spans="2:13" customFormat="1" ht="15.75" customHeight="1">
      <c r="B309" s="2"/>
      <c r="D309" s="2"/>
      <c r="G309" s="2"/>
      <c r="H309" s="2"/>
      <c r="I309" s="2"/>
      <c r="J309" s="2"/>
      <c r="K309" s="2"/>
      <c r="L309" s="2"/>
      <c r="M309" s="2"/>
    </row>
    <row r="310" spans="2:13" customFormat="1" ht="15.75" customHeight="1">
      <c r="B310" s="2"/>
      <c r="D310" s="2"/>
      <c r="G310" s="2"/>
      <c r="H310" s="2"/>
      <c r="I310" s="2"/>
      <c r="J310" s="2"/>
      <c r="K310" s="2"/>
      <c r="L310" s="2"/>
      <c r="M310" s="2"/>
    </row>
    <row r="311" spans="2:13" customFormat="1" ht="15.75" customHeight="1">
      <c r="B311" s="2"/>
      <c r="D311" s="2"/>
      <c r="G311" s="2"/>
      <c r="H311" s="2"/>
      <c r="I311" s="2"/>
      <c r="J311" s="2"/>
      <c r="K311" s="2"/>
      <c r="L311" s="2"/>
      <c r="M311" s="2"/>
    </row>
    <row r="312" spans="2:13" customFormat="1" ht="15.75" customHeight="1">
      <c r="B312" s="2"/>
      <c r="D312" s="2"/>
      <c r="G312" s="2"/>
      <c r="H312" s="2"/>
      <c r="I312" s="2"/>
      <c r="J312" s="2"/>
      <c r="K312" s="2"/>
      <c r="L312" s="2"/>
      <c r="M312" s="2"/>
    </row>
    <row r="313" spans="2:13" customFormat="1" ht="15.75" customHeight="1">
      <c r="B313" s="2"/>
      <c r="D313" s="2"/>
      <c r="G313" s="2"/>
      <c r="H313" s="2"/>
      <c r="I313" s="2"/>
      <c r="J313" s="2"/>
      <c r="K313" s="2"/>
      <c r="L313" s="2"/>
      <c r="M313" s="2"/>
    </row>
    <row r="314" spans="2:13" customFormat="1" ht="15.75" customHeight="1">
      <c r="B314" s="2"/>
      <c r="D314" s="2"/>
      <c r="G314" s="2"/>
      <c r="H314" s="2"/>
      <c r="I314" s="2"/>
      <c r="J314" s="2"/>
      <c r="K314" s="2"/>
      <c r="L314" s="2"/>
      <c r="M314" s="2"/>
    </row>
    <row r="315" spans="2:13" customFormat="1" ht="15.75" customHeight="1">
      <c r="B315" s="2"/>
      <c r="D315" s="2"/>
      <c r="G315" s="2"/>
      <c r="H315" s="2"/>
      <c r="I315" s="2"/>
      <c r="J315" s="2"/>
      <c r="K315" s="2"/>
      <c r="L315" s="2"/>
      <c r="M315" s="2"/>
    </row>
    <row r="316" spans="2:13" customFormat="1" ht="15.75" customHeight="1">
      <c r="B316" s="2"/>
      <c r="D316" s="2"/>
      <c r="G316" s="2"/>
      <c r="H316" s="2"/>
      <c r="I316" s="2"/>
      <c r="J316" s="2"/>
      <c r="K316" s="2"/>
      <c r="L316" s="2"/>
      <c r="M316" s="2"/>
    </row>
    <row r="317" spans="2:13" customFormat="1" ht="15.75" customHeight="1">
      <c r="B317" s="2"/>
      <c r="D317" s="2"/>
      <c r="G317" s="2"/>
      <c r="H317" s="2"/>
      <c r="I317" s="2"/>
      <c r="J317" s="2"/>
      <c r="K317" s="2"/>
      <c r="L317" s="2"/>
      <c r="M317" s="2"/>
    </row>
    <row r="318" spans="2:13" customFormat="1" ht="15.75" customHeight="1">
      <c r="B318" s="2"/>
      <c r="D318" s="2"/>
      <c r="G318" s="2"/>
      <c r="H318" s="2"/>
      <c r="I318" s="2"/>
      <c r="J318" s="2"/>
      <c r="K318" s="2"/>
      <c r="L318" s="2"/>
      <c r="M318" s="2"/>
    </row>
    <row r="319" spans="2:13" customFormat="1" ht="15.75" customHeight="1">
      <c r="B319" s="2"/>
      <c r="D319" s="2"/>
      <c r="G319" s="2"/>
      <c r="H319" s="2"/>
      <c r="I319" s="2"/>
      <c r="J319" s="2"/>
      <c r="K319" s="2"/>
      <c r="L319" s="2"/>
      <c r="M319" s="2"/>
    </row>
    <row r="320" spans="2:13" customFormat="1" ht="15.75" customHeight="1">
      <c r="B320" s="2"/>
      <c r="D320" s="2"/>
      <c r="G320" s="2"/>
      <c r="H320" s="2"/>
      <c r="I320" s="2"/>
      <c r="J320" s="2"/>
      <c r="K320" s="2"/>
      <c r="L320" s="2"/>
      <c r="M320" s="2"/>
    </row>
    <row r="321" spans="2:13" customFormat="1" ht="15.75" customHeight="1">
      <c r="B321" s="2"/>
      <c r="D321" s="2"/>
      <c r="G321" s="2"/>
      <c r="H321" s="2"/>
      <c r="I321" s="2"/>
      <c r="J321" s="2"/>
      <c r="K321" s="2"/>
      <c r="L321" s="2"/>
      <c r="M321" s="2"/>
    </row>
    <row r="322" spans="2:13" customFormat="1" ht="15.75" customHeight="1">
      <c r="B322" s="2"/>
      <c r="D322" s="2"/>
      <c r="G322" s="2"/>
      <c r="H322" s="2"/>
      <c r="I322" s="2"/>
      <c r="J322" s="2"/>
      <c r="K322" s="2"/>
      <c r="L322" s="2"/>
      <c r="M322" s="2"/>
    </row>
    <row r="323" spans="2:13" customFormat="1" ht="15.75" customHeight="1">
      <c r="B323" s="2"/>
      <c r="D323" s="2"/>
      <c r="G323" s="2"/>
      <c r="H323" s="2"/>
      <c r="I323" s="2"/>
      <c r="J323" s="2"/>
      <c r="K323" s="2"/>
      <c r="L323" s="2"/>
      <c r="M323" s="2"/>
    </row>
    <row r="324" spans="2:13" customFormat="1" ht="15.75" customHeight="1">
      <c r="B324" s="2"/>
      <c r="D324" s="2"/>
      <c r="G324" s="2"/>
      <c r="H324" s="2"/>
      <c r="I324" s="2"/>
      <c r="J324" s="2"/>
      <c r="K324" s="2"/>
      <c r="L324" s="2"/>
      <c r="M324" s="2"/>
    </row>
    <row r="325" spans="2:13" customFormat="1" ht="15.75" customHeight="1">
      <c r="B325" s="2"/>
      <c r="D325" s="2"/>
      <c r="G325" s="2"/>
      <c r="H325" s="2"/>
      <c r="I325" s="2"/>
      <c r="J325" s="2"/>
      <c r="K325" s="2"/>
      <c r="L325" s="2"/>
      <c r="M325" s="2"/>
    </row>
    <row r="326" spans="2:13" customFormat="1" ht="15.75" customHeight="1">
      <c r="B326" s="2"/>
      <c r="D326" s="2"/>
      <c r="G326" s="2"/>
      <c r="H326" s="2"/>
      <c r="I326" s="2"/>
      <c r="J326" s="2"/>
      <c r="K326" s="2"/>
      <c r="L326" s="2"/>
      <c r="M326" s="2"/>
    </row>
    <row r="327" spans="2:13" customFormat="1" ht="15.75" customHeight="1">
      <c r="B327" s="2"/>
      <c r="D327" s="2"/>
      <c r="G327" s="2"/>
      <c r="H327" s="2"/>
      <c r="I327" s="2"/>
      <c r="J327" s="2"/>
      <c r="K327" s="2"/>
      <c r="L327" s="2"/>
      <c r="M327" s="2"/>
    </row>
    <row r="328" spans="2:13" customFormat="1" ht="15.75" customHeight="1">
      <c r="B328" s="2"/>
      <c r="D328" s="2"/>
      <c r="G328" s="2"/>
      <c r="H328" s="2"/>
      <c r="I328" s="2"/>
      <c r="J328" s="2"/>
      <c r="K328" s="2"/>
      <c r="L328" s="2"/>
      <c r="M328" s="2"/>
    </row>
    <row r="329" spans="2:13" customFormat="1" ht="15.75" customHeight="1">
      <c r="B329" s="2"/>
      <c r="D329" s="2"/>
      <c r="G329" s="2"/>
      <c r="H329" s="2"/>
      <c r="I329" s="2"/>
      <c r="J329" s="2"/>
      <c r="K329" s="2"/>
      <c r="L329" s="2"/>
      <c r="M329" s="2"/>
    </row>
    <row r="330" spans="2:13" customFormat="1" ht="15.75" customHeight="1">
      <c r="B330" s="2"/>
      <c r="D330" s="2"/>
      <c r="G330" s="2"/>
      <c r="H330" s="2"/>
      <c r="I330" s="2"/>
      <c r="J330" s="2"/>
      <c r="K330" s="2"/>
      <c r="L330" s="2"/>
      <c r="M330" s="2"/>
    </row>
    <row r="331" spans="2:13" customFormat="1" ht="15.75" customHeight="1">
      <c r="B331" s="2"/>
      <c r="D331" s="2"/>
      <c r="G331" s="2"/>
      <c r="H331" s="2"/>
      <c r="I331" s="2"/>
      <c r="J331" s="2"/>
      <c r="K331" s="2"/>
      <c r="L331" s="2"/>
      <c r="M331" s="2"/>
    </row>
    <row r="332" spans="2:13" customFormat="1" ht="15.75" customHeight="1">
      <c r="B332" s="2"/>
      <c r="D332" s="2"/>
      <c r="G332" s="2"/>
      <c r="H332" s="2"/>
      <c r="I332" s="2"/>
      <c r="J332" s="2"/>
      <c r="K332" s="2"/>
      <c r="L332" s="2"/>
      <c r="M332" s="2"/>
    </row>
    <row r="333" spans="2:13" customFormat="1" ht="15.75" customHeight="1">
      <c r="B333" s="2"/>
      <c r="D333" s="2"/>
      <c r="G333" s="2"/>
      <c r="H333" s="2"/>
      <c r="I333" s="2"/>
      <c r="J333" s="2"/>
      <c r="K333" s="2"/>
      <c r="L333" s="2"/>
      <c r="M333" s="2"/>
    </row>
    <row r="334" spans="2:13" customFormat="1" ht="15.75" customHeight="1">
      <c r="B334" s="2"/>
      <c r="D334" s="2"/>
      <c r="G334" s="2"/>
      <c r="H334" s="2"/>
      <c r="I334" s="2"/>
      <c r="J334" s="2"/>
      <c r="K334" s="2"/>
      <c r="L334" s="2"/>
      <c r="M334" s="2"/>
    </row>
    <row r="335" spans="2:13" customFormat="1" ht="15.75" customHeight="1">
      <c r="B335" s="2"/>
      <c r="D335" s="2"/>
      <c r="G335" s="2"/>
      <c r="H335" s="2"/>
      <c r="I335" s="2"/>
      <c r="J335" s="2"/>
      <c r="K335" s="2"/>
      <c r="L335" s="2"/>
      <c r="M335" s="2"/>
    </row>
    <row r="336" spans="2:13" customFormat="1" ht="15.75" customHeight="1">
      <c r="B336" s="2"/>
      <c r="D336" s="2"/>
      <c r="G336" s="2"/>
      <c r="H336" s="2"/>
      <c r="I336" s="2"/>
      <c r="J336" s="2"/>
      <c r="K336" s="2"/>
      <c r="L336" s="2"/>
      <c r="M336" s="2"/>
    </row>
    <row r="337" spans="2:13" customFormat="1" ht="15.75" customHeight="1">
      <c r="B337" s="2"/>
      <c r="D337" s="2"/>
      <c r="G337" s="2"/>
      <c r="H337" s="2"/>
      <c r="I337" s="2"/>
      <c r="J337" s="2"/>
      <c r="K337" s="2"/>
      <c r="L337" s="2"/>
      <c r="M337" s="2"/>
    </row>
    <row r="338" spans="2:13" customFormat="1" ht="15.75" customHeight="1">
      <c r="B338" s="2"/>
      <c r="D338" s="2"/>
      <c r="G338" s="2"/>
      <c r="H338" s="2"/>
      <c r="I338" s="2"/>
      <c r="J338" s="2"/>
      <c r="K338" s="2"/>
      <c r="L338" s="2"/>
      <c r="M338" s="2"/>
    </row>
    <row r="339" spans="2:13" customFormat="1" ht="15.75" customHeight="1">
      <c r="B339" s="2"/>
      <c r="D339" s="2"/>
      <c r="G339" s="2"/>
      <c r="H339" s="2"/>
      <c r="I339" s="2"/>
      <c r="J339" s="2"/>
      <c r="K339" s="2"/>
      <c r="L339" s="2"/>
      <c r="M339" s="2"/>
    </row>
    <row r="340" spans="2:13" customFormat="1" ht="15.75" customHeight="1">
      <c r="B340" s="2"/>
      <c r="D340" s="2"/>
      <c r="G340" s="2"/>
      <c r="H340" s="2"/>
      <c r="I340" s="2"/>
      <c r="J340" s="2"/>
      <c r="K340" s="2"/>
      <c r="L340" s="2"/>
      <c r="M340" s="2"/>
    </row>
    <row r="341" spans="2:13" customFormat="1" ht="15.75" customHeight="1">
      <c r="B341" s="2"/>
      <c r="D341" s="2"/>
      <c r="G341" s="2"/>
      <c r="H341" s="2"/>
      <c r="I341" s="2"/>
      <c r="J341" s="2"/>
      <c r="K341" s="2"/>
      <c r="L341" s="2"/>
      <c r="M341" s="2"/>
    </row>
    <row r="342" spans="2:13" customFormat="1" ht="15.75" customHeight="1">
      <c r="B342" s="2"/>
      <c r="D342" s="2"/>
      <c r="G342" s="2"/>
      <c r="H342" s="2"/>
      <c r="I342" s="2"/>
      <c r="J342" s="2"/>
      <c r="K342" s="2"/>
      <c r="L342" s="2"/>
      <c r="M342" s="2"/>
    </row>
    <row r="343" spans="2:13" customFormat="1" ht="15.75" customHeight="1">
      <c r="B343" s="2"/>
      <c r="D343" s="2"/>
      <c r="G343" s="2"/>
      <c r="H343" s="2"/>
      <c r="I343" s="2"/>
      <c r="J343" s="2"/>
      <c r="K343" s="2"/>
      <c r="L343" s="2"/>
      <c r="M343" s="2"/>
    </row>
    <row r="344" spans="2:13" customFormat="1" ht="15.75" customHeight="1">
      <c r="B344" s="2"/>
      <c r="D344" s="2"/>
      <c r="G344" s="2"/>
      <c r="H344" s="2"/>
      <c r="I344" s="2"/>
      <c r="J344" s="2"/>
      <c r="K344" s="2"/>
      <c r="L344" s="2"/>
      <c r="M344" s="2"/>
    </row>
    <row r="345" spans="2:13" customFormat="1" ht="15.75" customHeight="1">
      <c r="B345" s="2"/>
      <c r="D345" s="2"/>
      <c r="G345" s="2"/>
      <c r="H345" s="2"/>
      <c r="I345" s="2"/>
      <c r="J345" s="2"/>
      <c r="K345" s="2"/>
      <c r="L345" s="2"/>
      <c r="M345" s="2"/>
    </row>
    <row r="346" spans="2:13" customFormat="1" ht="15.75" customHeight="1">
      <c r="B346" s="2"/>
      <c r="D346" s="2"/>
      <c r="G346" s="2"/>
      <c r="H346" s="2"/>
      <c r="I346" s="2"/>
      <c r="J346" s="2"/>
      <c r="K346" s="2"/>
      <c r="L346" s="2"/>
      <c r="M346" s="2"/>
    </row>
    <row r="347" spans="2:13" customFormat="1" ht="15.75" customHeight="1">
      <c r="B347" s="2"/>
      <c r="D347" s="2"/>
      <c r="G347" s="2"/>
      <c r="H347" s="2"/>
      <c r="I347" s="2"/>
      <c r="J347" s="2"/>
      <c r="K347" s="2"/>
      <c r="L347" s="2"/>
      <c r="M347" s="2"/>
    </row>
    <row r="348" spans="2:13" customFormat="1" ht="15.75" customHeight="1">
      <c r="B348" s="2"/>
      <c r="D348" s="2"/>
      <c r="G348" s="2"/>
      <c r="H348" s="2"/>
      <c r="I348" s="2"/>
      <c r="J348" s="2"/>
      <c r="K348" s="2"/>
      <c r="L348" s="2"/>
      <c r="M348" s="2"/>
    </row>
    <row r="349" spans="2:13" customFormat="1" ht="15.75" customHeight="1">
      <c r="B349" s="2"/>
      <c r="D349" s="2"/>
      <c r="G349" s="2"/>
      <c r="H349" s="2"/>
      <c r="I349" s="2"/>
      <c r="J349" s="2"/>
      <c r="K349" s="2"/>
      <c r="L349" s="2"/>
      <c r="M349" s="2"/>
    </row>
    <row r="350" spans="2:13" customFormat="1" ht="15.75" customHeight="1">
      <c r="B350" s="2"/>
      <c r="D350" s="2"/>
      <c r="G350" s="2"/>
      <c r="H350" s="2"/>
      <c r="I350" s="2"/>
      <c r="J350" s="2"/>
      <c r="K350" s="2"/>
      <c r="L350" s="2"/>
      <c r="M350" s="2"/>
    </row>
    <row r="351" spans="2:13" customFormat="1" ht="15.75" customHeight="1">
      <c r="B351" s="2"/>
      <c r="D351" s="2"/>
      <c r="G351" s="2"/>
      <c r="H351" s="2"/>
      <c r="I351" s="2"/>
      <c r="J351" s="2"/>
      <c r="K351" s="2"/>
      <c r="L351" s="2"/>
      <c r="M351" s="2"/>
    </row>
    <row r="352" spans="2:13" customFormat="1" ht="15.75" customHeight="1">
      <c r="B352" s="2"/>
      <c r="D352" s="2"/>
      <c r="G352" s="2"/>
      <c r="H352" s="2"/>
      <c r="I352" s="2"/>
      <c r="J352" s="2"/>
      <c r="K352" s="2"/>
      <c r="L352" s="2"/>
      <c r="M352" s="2"/>
    </row>
    <row r="353" spans="2:13" customFormat="1" ht="15.75" customHeight="1">
      <c r="B353" s="2"/>
      <c r="D353" s="2"/>
      <c r="G353" s="2"/>
      <c r="H353" s="2"/>
      <c r="I353" s="2"/>
      <c r="J353" s="2"/>
      <c r="K353" s="2"/>
      <c r="L353" s="2"/>
      <c r="M353" s="2"/>
    </row>
    <row r="354" spans="2:13" customFormat="1" ht="15.75" customHeight="1">
      <c r="B354" s="2"/>
      <c r="D354" s="2"/>
      <c r="G354" s="2"/>
      <c r="H354" s="2"/>
      <c r="I354" s="2"/>
      <c r="J354" s="2"/>
      <c r="K354" s="2"/>
      <c r="L354" s="2"/>
      <c r="M354" s="2"/>
    </row>
    <row r="355" spans="2:13" customFormat="1" ht="15.75" customHeight="1">
      <c r="B355" s="2"/>
      <c r="D355" s="2"/>
      <c r="G355" s="2"/>
      <c r="H355" s="2"/>
      <c r="I355" s="2"/>
      <c r="J355" s="2"/>
      <c r="K355" s="2"/>
      <c r="L355" s="2"/>
      <c r="M355" s="2"/>
    </row>
    <row r="356" spans="2:13" customFormat="1" ht="15.75" customHeight="1">
      <c r="B356" s="2"/>
      <c r="D356" s="2"/>
      <c r="G356" s="2"/>
      <c r="H356" s="2"/>
      <c r="I356" s="2"/>
      <c r="J356" s="2"/>
      <c r="K356" s="2"/>
      <c r="L356" s="2"/>
      <c r="M356" s="2"/>
    </row>
    <row r="357" spans="2:13" customFormat="1" ht="15.75" customHeight="1">
      <c r="B357" s="2"/>
      <c r="D357" s="2"/>
      <c r="G357" s="2"/>
      <c r="H357" s="2"/>
      <c r="I357" s="2"/>
      <c r="J357" s="2"/>
      <c r="K357" s="2"/>
      <c r="L357" s="2"/>
      <c r="M357" s="2"/>
    </row>
    <row r="358" spans="2:13" customFormat="1" ht="15.75" customHeight="1">
      <c r="B358" s="2"/>
      <c r="D358" s="2"/>
      <c r="G358" s="2"/>
      <c r="H358" s="2"/>
      <c r="I358" s="2"/>
      <c r="J358" s="2"/>
      <c r="K358" s="2"/>
      <c r="L358" s="2"/>
      <c r="M358" s="2"/>
    </row>
    <row r="359" spans="2:13" customFormat="1" ht="15.75" customHeight="1">
      <c r="B359" s="2"/>
      <c r="D359" s="2"/>
      <c r="G359" s="2"/>
      <c r="H359" s="2"/>
      <c r="I359" s="2"/>
      <c r="J359" s="2"/>
      <c r="K359" s="2"/>
      <c r="L359" s="2"/>
      <c r="M359" s="2"/>
    </row>
    <row r="360" spans="2:13" customFormat="1" ht="15.75" customHeight="1">
      <c r="B360" s="2"/>
      <c r="D360" s="2"/>
      <c r="G360" s="2"/>
      <c r="H360" s="2"/>
      <c r="I360" s="2"/>
      <c r="J360" s="2"/>
      <c r="K360" s="2"/>
      <c r="L360" s="2"/>
      <c r="M360" s="2"/>
    </row>
    <row r="361" spans="2:13" customFormat="1" ht="15.75" customHeight="1">
      <c r="B361" s="2"/>
      <c r="D361" s="2"/>
      <c r="G361" s="2"/>
      <c r="H361" s="2"/>
      <c r="I361" s="2"/>
      <c r="J361" s="2"/>
      <c r="K361" s="2"/>
      <c r="L361" s="2"/>
      <c r="M361" s="2"/>
    </row>
    <row r="362" spans="2:13" customFormat="1" ht="15.75" customHeight="1">
      <c r="B362" s="2"/>
      <c r="D362" s="2"/>
      <c r="G362" s="2"/>
      <c r="H362" s="2"/>
      <c r="I362" s="2"/>
      <c r="J362" s="2"/>
      <c r="K362" s="2"/>
      <c r="L362" s="2"/>
      <c r="M362" s="2"/>
    </row>
    <row r="363" spans="2:13" customFormat="1" ht="15.75" customHeight="1">
      <c r="B363" s="2"/>
      <c r="D363" s="2"/>
      <c r="G363" s="2"/>
      <c r="H363" s="2"/>
      <c r="I363" s="2"/>
      <c r="J363" s="2"/>
      <c r="K363" s="2"/>
      <c r="L363" s="2"/>
      <c r="M363" s="2"/>
    </row>
    <row r="364" spans="2:13" customFormat="1" ht="15.75" customHeight="1">
      <c r="B364" s="2"/>
      <c r="D364" s="2"/>
      <c r="G364" s="2"/>
      <c r="H364" s="2"/>
      <c r="I364" s="2"/>
      <c r="J364" s="2"/>
      <c r="K364" s="2"/>
      <c r="L364" s="2"/>
      <c r="M364" s="2"/>
    </row>
    <row r="365" spans="2:13" customFormat="1" ht="15.75" customHeight="1">
      <c r="B365" s="2"/>
      <c r="D365" s="2"/>
      <c r="G365" s="2"/>
      <c r="H365" s="2"/>
      <c r="I365" s="2"/>
      <c r="J365" s="2"/>
      <c r="K365" s="2"/>
      <c r="L365" s="2"/>
      <c r="M365" s="2"/>
    </row>
    <row r="366" spans="2:13" customFormat="1" ht="15.75" customHeight="1">
      <c r="B366" s="2"/>
      <c r="D366" s="2"/>
      <c r="G366" s="2"/>
      <c r="H366" s="2"/>
      <c r="I366" s="2"/>
      <c r="J366" s="2"/>
      <c r="K366" s="2"/>
      <c r="L366" s="2"/>
      <c r="M366" s="2"/>
    </row>
    <row r="367" spans="2:13" customFormat="1" ht="15.75" customHeight="1">
      <c r="B367" s="2"/>
      <c r="D367" s="2"/>
      <c r="G367" s="2"/>
      <c r="H367" s="2"/>
      <c r="I367" s="2"/>
      <c r="J367" s="2"/>
      <c r="K367" s="2"/>
      <c r="L367" s="2"/>
      <c r="M367" s="2"/>
    </row>
    <row r="368" spans="2:13" customFormat="1" ht="15.75" customHeight="1">
      <c r="B368" s="2"/>
      <c r="D368" s="2"/>
      <c r="G368" s="2"/>
      <c r="H368" s="2"/>
      <c r="I368" s="2"/>
      <c r="J368" s="2"/>
      <c r="K368" s="2"/>
      <c r="L368" s="2"/>
      <c r="M368" s="2"/>
    </row>
    <row r="369" spans="2:13" customFormat="1" ht="15.75" customHeight="1">
      <c r="B369" s="2"/>
      <c r="D369" s="2"/>
      <c r="G369" s="2"/>
      <c r="H369" s="2"/>
      <c r="I369" s="2"/>
      <c r="J369" s="2"/>
      <c r="K369" s="2"/>
      <c r="L369" s="2"/>
      <c r="M369" s="2"/>
    </row>
    <row r="370" spans="2:13" customFormat="1" ht="15.75" customHeight="1">
      <c r="B370" s="2"/>
      <c r="D370" s="2"/>
      <c r="G370" s="2"/>
      <c r="H370" s="2"/>
      <c r="I370" s="2"/>
      <c r="J370" s="2"/>
      <c r="K370" s="2"/>
      <c r="L370" s="2"/>
      <c r="M370" s="2"/>
    </row>
    <row r="371" spans="2:13" customFormat="1" ht="15.75" customHeight="1">
      <c r="B371" s="2"/>
      <c r="D371" s="2"/>
      <c r="G371" s="2"/>
      <c r="H371" s="2"/>
      <c r="I371" s="2"/>
      <c r="J371" s="2"/>
      <c r="K371" s="2"/>
      <c r="L371" s="2"/>
      <c r="M371" s="2"/>
    </row>
    <row r="372" spans="2:13" customFormat="1" ht="15.75" customHeight="1">
      <c r="B372" s="2"/>
      <c r="D372" s="2"/>
      <c r="G372" s="2"/>
      <c r="H372" s="2"/>
      <c r="I372" s="2"/>
      <c r="J372" s="2"/>
      <c r="K372" s="2"/>
      <c r="L372" s="2"/>
      <c r="M372" s="2"/>
    </row>
    <row r="373" spans="2:13" customFormat="1" ht="15.75" customHeight="1">
      <c r="B373" s="2"/>
      <c r="D373" s="2"/>
      <c r="G373" s="2"/>
      <c r="H373" s="2"/>
      <c r="I373" s="2"/>
      <c r="J373" s="2"/>
      <c r="K373" s="2"/>
      <c r="L373" s="2"/>
      <c r="M373" s="2"/>
    </row>
    <row r="374" spans="2:13" customFormat="1" ht="15.75" customHeight="1">
      <c r="B374" s="2"/>
      <c r="D374" s="2"/>
      <c r="G374" s="2"/>
      <c r="H374" s="2"/>
      <c r="I374" s="2"/>
      <c r="J374" s="2"/>
      <c r="K374" s="2"/>
      <c r="L374" s="2"/>
      <c r="M374" s="2"/>
    </row>
    <row r="375" spans="2:13" customFormat="1" ht="15.75" customHeight="1">
      <c r="B375" s="2"/>
      <c r="D375" s="2"/>
      <c r="G375" s="2"/>
      <c r="H375" s="2"/>
      <c r="I375" s="2"/>
      <c r="J375" s="2"/>
      <c r="K375" s="2"/>
      <c r="L375" s="2"/>
      <c r="M375" s="2"/>
    </row>
    <row r="376" spans="2:13" customFormat="1" ht="15.75" customHeight="1">
      <c r="B376" s="2"/>
      <c r="D376" s="2"/>
      <c r="G376" s="2"/>
      <c r="H376" s="2"/>
      <c r="I376" s="2"/>
      <c r="J376" s="2"/>
      <c r="K376" s="2"/>
      <c r="L376" s="2"/>
      <c r="M376" s="2"/>
    </row>
    <row r="377" spans="2:13" customFormat="1" ht="15.75" customHeight="1">
      <c r="B377" s="2"/>
      <c r="D377" s="2"/>
      <c r="G377" s="2"/>
      <c r="H377" s="2"/>
      <c r="I377" s="2"/>
      <c r="J377" s="2"/>
      <c r="K377" s="2"/>
      <c r="L377" s="2"/>
      <c r="M377" s="2"/>
    </row>
    <row r="378" spans="2:13" customFormat="1" ht="15.75" customHeight="1">
      <c r="B378" s="2"/>
      <c r="D378" s="2"/>
      <c r="G378" s="2"/>
      <c r="H378" s="2"/>
      <c r="I378" s="2"/>
      <c r="J378" s="2"/>
      <c r="K378" s="2"/>
      <c r="L378" s="2"/>
      <c r="M378" s="2"/>
    </row>
    <row r="379" spans="2:13" customFormat="1" ht="15.75" customHeight="1">
      <c r="B379" s="2"/>
      <c r="D379" s="2"/>
      <c r="G379" s="2"/>
      <c r="H379" s="2"/>
      <c r="I379" s="2"/>
      <c r="J379" s="2"/>
      <c r="K379" s="2"/>
      <c r="L379" s="2"/>
      <c r="M379" s="2"/>
    </row>
    <row r="380" spans="2:13" customFormat="1" ht="15.75" customHeight="1">
      <c r="B380" s="2"/>
      <c r="D380" s="2"/>
      <c r="G380" s="2"/>
      <c r="H380" s="2"/>
      <c r="I380" s="2"/>
      <c r="J380" s="2"/>
      <c r="K380" s="2"/>
      <c r="L380" s="2"/>
      <c r="M380" s="2"/>
    </row>
    <row r="381" spans="2:13" customFormat="1" ht="15.75" customHeight="1">
      <c r="B381" s="2"/>
      <c r="D381" s="2"/>
      <c r="G381" s="2"/>
      <c r="H381" s="2"/>
      <c r="I381" s="2"/>
      <c r="J381" s="2"/>
      <c r="K381" s="2"/>
      <c r="L381" s="2"/>
      <c r="M381" s="2"/>
    </row>
    <row r="382" spans="2:13" customFormat="1" ht="15.75" customHeight="1">
      <c r="B382" s="2"/>
      <c r="D382" s="2"/>
      <c r="G382" s="2"/>
      <c r="H382" s="2"/>
      <c r="I382" s="2"/>
      <c r="J382" s="2"/>
      <c r="K382" s="2"/>
      <c r="L382" s="2"/>
      <c r="M382" s="2"/>
    </row>
    <row r="383" spans="2:13" customFormat="1" ht="15.75" customHeight="1">
      <c r="B383" s="2"/>
      <c r="D383" s="2"/>
      <c r="G383" s="2"/>
      <c r="H383" s="2"/>
      <c r="I383" s="2"/>
      <c r="J383" s="2"/>
      <c r="K383" s="2"/>
      <c r="L383" s="2"/>
      <c r="M383" s="2"/>
    </row>
    <row r="384" spans="2:13" customFormat="1" ht="15.75" customHeight="1">
      <c r="B384" s="2"/>
      <c r="D384" s="2"/>
      <c r="G384" s="2"/>
      <c r="H384" s="2"/>
      <c r="I384" s="2"/>
      <c r="J384" s="2"/>
      <c r="K384" s="2"/>
      <c r="L384" s="2"/>
      <c r="M384" s="2"/>
    </row>
    <row r="385" spans="2:13" customFormat="1" ht="15.75" customHeight="1">
      <c r="B385" s="2"/>
      <c r="D385" s="2"/>
      <c r="G385" s="2"/>
      <c r="H385" s="2"/>
      <c r="I385" s="2"/>
      <c r="J385" s="2"/>
      <c r="K385" s="2"/>
      <c r="L385" s="2"/>
      <c r="M385" s="2"/>
    </row>
    <row r="386" spans="2:13" customFormat="1" ht="15.75" customHeight="1">
      <c r="B386" s="2"/>
      <c r="D386" s="2"/>
      <c r="G386" s="2"/>
      <c r="H386" s="2"/>
      <c r="I386" s="2"/>
      <c r="J386" s="2"/>
      <c r="K386" s="2"/>
      <c r="L386" s="2"/>
      <c r="M386" s="2"/>
    </row>
    <row r="387" spans="2:13" customFormat="1" ht="15.75" customHeight="1">
      <c r="B387" s="2"/>
      <c r="D387" s="2"/>
      <c r="G387" s="2"/>
      <c r="H387" s="2"/>
      <c r="I387" s="2"/>
      <c r="J387" s="2"/>
      <c r="K387" s="2"/>
      <c r="L387" s="2"/>
      <c r="M387" s="2"/>
    </row>
    <row r="388" spans="2:13" customFormat="1" ht="15.75" customHeight="1">
      <c r="B388" s="2"/>
      <c r="D388" s="2"/>
      <c r="G388" s="2"/>
      <c r="H388" s="2"/>
      <c r="I388" s="2"/>
      <c r="J388" s="2"/>
      <c r="K388" s="2"/>
      <c r="L388" s="2"/>
      <c r="M388" s="2"/>
    </row>
    <row r="389" spans="2:13" customFormat="1" ht="15.75" customHeight="1">
      <c r="B389" s="2"/>
      <c r="D389" s="2"/>
      <c r="G389" s="2"/>
      <c r="H389" s="2"/>
      <c r="I389" s="2"/>
      <c r="J389" s="2"/>
      <c r="K389" s="2"/>
      <c r="L389" s="2"/>
      <c r="M389" s="2"/>
    </row>
    <row r="390" spans="2:13" customFormat="1" ht="15.75" customHeight="1">
      <c r="B390" s="2"/>
      <c r="D390" s="2"/>
      <c r="G390" s="2"/>
      <c r="H390" s="2"/>
      <c r="I390" s="2"/>
      <c r="J390" s="2"/>
      <c r="K390" s="2"/>
      <c r="L390" s="2"/>
      <c r="M390" s="2"/>
    </row>
    <row r="391" spans="2:13" customFormat="1" ht="15.75" customHeight="1">
      <c r="B391" s="2"/>
      <c r="D391" s="2"/>
      <c r="G391" s="2"/>
      <c r="H391" s="2"/>
      <c r="I391" s="2"/>
      <c r="J391" s="2"/>
      <c r="K391" s="2"/>
      <c r="L391" s="2"/>
      <c r="M391" s="2"/>
    </row>
    <row r="392" spans="2:13" customFormat="1" ht="15.75" customHeight="1">
      <c r="B392" s="2"/>
      <c r="D392" s="2"/>
      <c r="G392" s="2"/>
      <c r="H392" s="2"/>
      <c r="I392" s="2"/>
      <c r="J392" s="2"/>
      <c r="K392" s="2"/>
      <c r="L392" s="2"/>
      <c r="M392" s="2"/>
    </row>
    <row r="393" spans="2:13" customFormat="1" ht="15.75" customHeight="1">
      <c r="B393" s="2"/>
      <c r="D393" s="2"/>
      <c r="G393" s="2"/>
      <c r="H393" s="2"/>
      <c r="I393" s="2"/>
      <c r="J393" s="2"/>
      <c r="K393" s="2"/>
      <c r="L393" s="2"/>
      <c r="M393" s="2"/>
    </row>
    <row r="394" spans="2:13" customFormat="1" ht="15.75" customHeight="1">
      <c r="B394" s="2"/>
      <c r="D394" s="2"/>
      <c r="G394" s="2"/>
      <c r="H394" s="2"/>
      <c r="I394" s="2"/>
      <c r="J394" s="2"/>
      <c r="K394" s="2"/>
      <c r="L394" s="2"/>
      <c r="M394" s="2"/>
    </row>
    <row r="395" spans="2:13" customFormat="1" ht="15.75" customHeight="1">
      <c r="B395" s="2"/>
      <c r="D395" s="2"/>
      <c r="G395" s="2"/>
      <c r="H395" s="2"/>
      <c r="I395" s="2"/>
      <c r="J395" s="2"/>
      <c r="K395" s="2"/>
      <c r="L395" s="2"/>
      <c r="M395" s="2"/>
    </row>
    <row r="396" spans="2:13" customFormat="1" ht="15.75" customHeight="1">
      <c r="B396" s="2"/>
      <c r="D396" s="2"/>
      <c r="G396" s="2"/>
      <c r="H396" s="2"/>
      <c r="I396" s="2"/>
      <c r="J396" s="2"/>
      <c r="K396" s="2"/>
      <c r="L396" s="2"/>
      <c r="M396" s="2"/>
    </row>
    <row r="397" spans="2:13" customFormat="1" ht="15.75" customHeight="1">
      <c r="B397" s="2"/>
      <c r="D397" s="2"/>
      <c r="G397" s="2"/>
      <c r="H397" s="2"/>
      <c r="I397" s="2"/>
      <c r="J397" s="2"/>
      <c r="K397" s="2"/>
      <c r="L397" s="2"/>
      <c r="M397" s="2"/>
    </row>
    <row r="398" spans="2:13" customFormat="1" ht="15.75" customHeight="1">
      <c r="B398" s="2"/>
      <c r="D398" s="2"/>
      <c r="G398" s="2"/>
      <c r="H398" s="2"/>
      <c r="I398" s="2"/>
      <c r="J398" s="2"/>
      <c r="K398" s="2"/>
      <c r="L398" s="2"/>
      <c r="M398" s="2"/>
    </row>
    <row r="399" spans="2:13" customFormat="1" ht="15.75" customHeight="1">
      <c r="B399" s="2"/>
      <c r="D399" s="2"/>
      <c r="G399" s="2"/>
      <c r="H399" s="2"/>
      <c r="I399" s="2"/>
      <c r="J399" s="2"/>
      <c r="K399" s="2"/>
      <c r="L399" s="2"/>
      <c r="M399" s="2"/>
    </row>
    <row r="400" spans="2:13" customFormat="1" ht="15.75" customHeight="1">
      <c r="B400" s="2"/>
      <c r="D400" s="2"/>
      <c r="G400" s="2"/>
      <c r="H400" s="2"/>
      <c r="I400" s="2"/>
      <c r="J400" s="2"/>
      <c r="K400" s="2"/>
      <c r="L400" s="2"/>
      <c r="M400" s="2"/>
    </row>
    <row r="401" spans="2:13" customFormat="1" ht="15.75" customHeight="1">
      <c r="B401" s="2"/>
      <c r="D401" s="2"/>
      <c r="G401" s="2"/>
      <c r="H401" s="2"/>
      <c r="I401" s="2"/>
      <c r="J401" s="2"/>
      <c r="K401" s="2"/>
      <c r="L401" s="2"/>
      <c r="M401" s="2"/>
    </row>
    <row r="402" spans="2:13" customFormat="1" ht="15.75" customHeight="1">
      <c r="B402" s="2"/>
      <c r="D402" s="2"/>
      <c r="G402" s="2"/>
      <c r="H402" s="2"/>
      <c r="I402" s="2"/>
      <c r="J402" s="2"/>
      <c r="K402" s="2"/>
      <c r="L402" s="2"/>
      <c r="M402" s="2"/>
    </row>
    <row r="403" spans="2:13" customFormat="1" ht="15.75" customHeight="1">
      <c r="B403" s="2"/>
      <c r="D403" s="2"/>
      <c r="G403" s="2"/>
      <c r="H403" s="2"/>
      <c r="I403" s="2"/>
      <c r="J403" s="2"/>
      <c r="K403" s="2"/>
      <c r="L403" s="2"/>
      <c r="M403" s="2"/>
    </row>
    <row r="404" spans="2:13" customFormat="1" ht="15.75" customHeight="1">
      <c r="B404" s="2"/>
      <c r="D404" s="2"/>
      <c r="G404" s="2"/>
      <c r="H404" s="2"/>
      <c r="I404" s="2"/>
      <c r="J404" s="2"/>
      <c r="K404" s="2"/>
      <c r="L404" s="2"/>
      <c r="M404" s="2"/>
    </row>
    <row r="405" spans="2:13" customFormat="1" ht="15.75" customHeight="1">
      <c r="B405" s="2"/>
      <c r="D405" s="2"/>
      <c r="G405" s="2"/>
      <c r="H405" s="2"/>
      <c r="I405" s="2"/>
      <c r="J405" s="2"/>
      <c r="K405" s="2"/>
      <c r="L405" s="2"/>
      <c r="M405" s="2"/>
    </row>
    <row r="406" spans="2:13" customFormat="1" ht="15.75" customHeight="1">
      <c r="B406" s="2"/>
      <c r="D406" s="2"/>
      <c r="G406" s="2"/>
      <c r="H406" s="2"/>
      <c r="I406" s="2"/>
      <c r="J406" s="2"/>
      <c r="K406" s="2"/>
      <c r="L406" s="2"/>
      <c r="M406" s="2"/>
    </row>
    <row r="407" spans="2:13" customFormat="1" ht="15.75" customHeight="1">
      <c r="B407" s="2"/>
      <c r="D407" s="2"/>
      <c r="G407" s="2"/>
      <c r="H407" s="2"/>
      <c r="I407" s="2"/>
      <c r="J407" s="2"/>
      <c r="K407" s="2"/>
      <c r="L407" s="2"/>
      <c r="M407" s="2"/>
    </row>
    <row r="408" spans="2:13" customFormat="1" ht="15.75" customHeight="1">
      <c r="B408" s="2"/>
      <c r="D408" s="2"/>
      <c r="G408" s="2"/>
      <c r="H408" s="2"/>
      <c r="I408" s="2"/>
      <c r="J408" s="2"/>
      <c r="K408" s="2"/>
      <c r="L408" s="2"/>
      <c r="M408" s="2"/>
    </row>
    <row r="409" spans="2:13" customFormat="1" ht="15.75" customHeight="1">
      <c r="B409" s="2"/>
      <c r="D409" s="2"/>
      <c r="G409" s="2"/>
      <c r="H409" s="2"/>
      <c r="I409" s="2"/>
      <c r="J409" s="2"/>
      <c r="K409" s="2"/>
      <c r="L409" s="2"/>
      <c r="M409" s="2"/>
    </row>
    <row r="410" spans="2:13" customFormat="1" ht="15.75" customHeight="1">
      <c r="B410" s="2"/>
      <c r="D410" s="2"/>
      <c r="G410" s="2"/>
      <c r="H410" s="2"/>
      <c r="I410" s="2"/>
      <c r="J410" s="2"/>
      <c r="K410" s="2"/>
      <c r="L410" s="2"/>
      <c r="M410" s="2"/>
    </row>
    <row r="411" spans="2:13" customFormat="1" ht="15.75" customHeight="1">
      <c r="B411" s="2"/>
      <c r="D411" s="2"/>
      <c r="G411" s="2"/>
      <c r="H411" s="2"/>
      <c r="I411" s="2"/>
      <c r="J411" s="2"/>
      <c r="K411" s="2"/>
      <c r="L411" s="2"/>
      <c r="M411" s="2"/>
    </row>
    <row r="412" spans="2:13" customFormat="1" ht="15.75" customHeight="1">
      <c r="B412" s="2"/>
      <c r="D412" s="2"/>
      <c r="G412" s="2"/>
      <c r="H412" s="2"/>
      <c r="I412" s="2"/>
      <c r="J412" s="2"/>
      <c r="K412" s="2"/>
      <c r="L412" s="2"/>
      <c r="M412" s="2"/>
    </row>
    <row r="413" spans="2:13" customFormat="1" ht="15.75" customHeight="1">
      <c r="B413" s="2"/>
      <c r="D413" s="2"/>
      <c r="G413" s="2"/>
      <c r="H413" s="2"/>
      <c r="I413" s="2"/>
      <c r="J413" s="2"/>
      <c r="K413" s="2"/>
      <c r="L413" s="2"/>
      <c r="M413" s="2"/>
    </row>
    <row r="414" spans="2:13" customFormat="1" ht="15.75" customHeight="1">
      <c r="B414" s="2"/>
      <c r="D414" s="2"/>
      <c r="G414" s="2"/>
      <c r="H414" s="2"/>
      <c r="I414" s="2"/>
      <c r="J414" s="2"/>
      <c r="K414" s="2"/>
      <c r="L414" s="2"/>
      <c r="M414" s="2"/>
    </row>
    <row r="415" spans="2:13" customFormat="1" ht="15.75" customHeight="1">
      <c r="B415" s="2"/>
      <c r="D415" s="2"/>
      <c r="G415" s="2"/>
      <c r="H415" s="2"/>
      <c r="I415" s="2"/>
      <c r="J415" s="2"/>
      <c r="K415" s="2"/>
      <c r="L415" s="2"/>
      <c r="M415" s="2"/>
    </row>
    <row r="416" spans="2:13" customFormat="1" ht="15.75" customHeight="1">
      <c r="B416" s="2"/>
      <c r="D416" s="2"/>
      <c r="G416" s="2"/>
      <c r="H416" s="2"/>
      <c r="I416" s="2"/>
      <c r="J416" s="2"/>
      <c r="K416" s="2"/>
      <c r="L416" s="2"/>
      <c r="M416" s="2"/>
    </row>
    <row r="417" spans="2:13" customFormat="1" ht="15.75" customHeight="1">
      <c r="B417" s="2"/>
      <c r="D417" s="2"/>
      <c r="G417" s="2"/>
      <c r="H417" s="2"/>
      <c r="I417" s="2"/>
      <c r="J417" s="2"/>
      <c r="K417" s="2"/>
      <c r="L417" s="2"/>
      <c r="M417" s="2"/>
    </row>
    <row r="418" spans="2:13" customFormat="1" ht="15.75" customHeight="1">
      <c r="B418" s="2"/>
      <c r="D418" s="2"/>
      <c r="G418" s="2"/>
      <c r="H418" s="2"/>
      <c r="I418" s="2"/>
      <c r="J418" s="2"/>
      <c r="K418" s="2"/>
      <c r="L418" s="2"/>
      <c r="M418" s="2"/>
    </row>
    <row r="419" spans="2:13" customFormat="1" ht="15.75" customHeight="1">
      <c r="B419" s="2"/>
      <c r="D419" s="2"/>
      <c r="G419" s="2"/>
      <c r="H419" s="2"/>
      <c r="I419" s="2"/>
      <c r="J419" s="2"/>
      <c r="K419" s="2"/>
      <c r="L419" s="2"/>
      <c r="M419" s="2"/>
    </row>
    <row r="420" spans="2:13" customFormat="1" ht="15.75" customHeight="1">
      <c r="B420" s="2"/>
      <c r="D420" s="2"/>
      <c r="G420" s="2"/>
      <c r="H420" s="2"/>
      <c r="I420" s="2"/>
      <c r="J420" s="2"/>
      <c r="K420" s="2"/>
      <c r="L420" s="2"/>
      <c r="M420" s="2"/>
    </row>
    <row r="421" spans="2:13" customFormat="1" ht="15.75" customHeight="1">
      <c r="B421" s="2"/>
      <c r="D421" s="2"/>
      <c r="G421" s="2"/>
      <c r="H421" s="2"/>
      <c r="I421" s="2"/>
      <c r="J421" s="2"/>
      <c r="K421" s="2"/>
      <c r="L421" s="2"/>
      <c r="M421" s="2"/>
    </row>
    <row r="422" spans="2:13" customFormat="1" ht="15.75" customHeight="1">
      <c r="B422" s="2"/>
      <c r="D422" s="2"/>
      <c r="G422" s="2"/>
      <c r="H422" s="2"/>
      <c r="I422" s="2"/>
      <c r="J422" s="2"/>
      <c r="K422" s="2"/>
      <c r="L422" s="2"/>
      <c r="M422" s="2"/>
    </row>
    <row r="423" spans="2:13" customFormat="1" ht="15.75" customHeight="1">
      <c r="B423" s="2"/>
      <c r="D423" s="2"/>
      <c r="G423" s="2"/>
      <c r="H423" s="2"/>
      <c r="I423" s="2"/>
      <c r="J423" s="2"/>
      <c r="K423" s="2"/>
      <c r="L423" s="2"/>
      <c r="M423" s="2"/>
    </row>
    <row r="424" spans="2:13" customFormat="1" ht="15.75" customHeight="1">
      <c r="B424" s="2"/>
      <c r="D424" s="2"/>
      <c r="G424" s="2"/>
      <c r="H424" s="2"/>
      <c r="I424" s="2"/>
      <c r="J424" s="2"/>
      <c r="K424" s="2"/>
      <c r="L424" s="2"/>
      <c r="M424" s="2"/>
    </row>
    <row r="425" spans="2:13" customFormat="1" ht="15.75" customHeight="1">
      <c r="B425" s="2"/>
      <c r="D425" s="2"/>
      <c r="G425" s="2"/>
      <c r="H425" s="2"/>
      <c r="I425" s="2"/>
      <c r="J425" s="2"/>
      <c r="K425" s="2"/>
      <c r="L425" s="2"/>
      <c r="M425" s="2"/>
    </row>
    <row r="426" spans="2:13" customFormat="1" ht="15.75" customHeight="1">
      <c r="B426" s="2"/>
      <c r="D426" s="2"/>
      <c r="G426" s="2"/>
      <c r="H426" s="2"/>
      <c r="I426" s="2"/>
      <c r="J426" s="2"/>
      <c r="K426" s="2"/>
      <c r="L426" s="2"/>
      <c r="M426" s="2"/>
    </row>
    <row r="427" spans="2:13" customFormat="1" ht="15.75" customHeight="1">
      <c r="B427" s="2"/>
      <c r="D427" s="2"/>
      <c r="G427" s="2"/>
      <c r="H427" s="2"/>
      <c r="I427" s="2"/>
      <c r="J427" s="2"/>
      <c r="K427" s="2"/>
      <c r="L427" s="2"/>
      <c r="M427" s="2"/>
    </row>
    <row r="428" spans="2:13" customFormat="1" ht="15.75" customHeight="1">
      <c r="B428" s="2"/>
      <c r="D428" s="2"/>
      <c r="G428" s="2"/>
      <c r="H428" s="2"/>
      <c r="I428" s="2"/>
      <c r="J428" s="2"/>
      <c r="K428" s="2"/>
      <c r="L428" s="2"/>
      <c r="M428" s="2"/>
    </row>
    <row r="429" spans="2:13" customFormat="1" ht="15.75" customHeight="1">
      <c r="B429" s="2"/>
      <c r="D429" s="2"/>
      <c r="G429" s="2"/>
      <c r="H429" s="2"/>
      <c r="I429" s="2"/>
      <c r="J429" s="2"/>
      <c r="K429" s="2"/>
      <c r="L429" s="2"/>
      <c r="M429" s="2"/>
    </row>
    <row r="430" spans="2:13" customFormat="1" ht="15.75" customHeight="1">
      <c r="B430" s="2"/>
      <c r="D430" s="2"/>
      <c r="G430" s="2"/>
      <c r="H430" s="2"/>
      <c r="I430" s="2"/>
      <c r="J430" s="2"/>
      <c r="K430" s="2"/>
      <c r="L430" s="2"/>
      <c r="M430" s="2"/>
    </row>
    <row r="431" spans="2:13" customFormat="1" ht="15.75" customHeight="1">
      <c r="B431" s="2"/>
      <c r="D431" s="2"/>
      <c r="G431" s="2"/>
      <c r="H431" s="2"/>
      <c r="I431" s="2"/>
      <c r="J431" s="2"/>
      <c r="K431" s="2"/>
      <c r="L431" s="2"/>
      <c r="M431" s="2"/>
    </row>
    <row r="432" spans="2:13" customFormat="1" ht="15.75" customHeight="1">
      <c r="B432" s="2"/>
      <c r="D432" s="2"/>
      <c r="G432" s="2"/>
      <c r="H432" s="2"/>
      <c r="I432" s="2"/>
      <c r="J432" s="2"/>
      <c r="K432" s="2"/>
      <c r="L432" s="2"/>
      <c r="M432" s="2"/>
    </row>
    <row r="433" spans="2:13" customFormat="1" ht="15.75" customHeight="1">
      <c r="B433" s="2"/>
      <c r="D433" s="2"/>
      <c r="G433" s="2"/>
      <c r="H433" s="2"/>
      <c r="I433" s="2"/>
      <c r="J433" s="2"/>
      <c r="K433" s="2"/>
      <c r="L433" s="2"/>
      <c r="M433" s="2"/>
    </row>
    <row r="434" spans="2:13" customFormat="1" ht="15.75" customHeight="1">
      <c r="B434" s="2"/>
      <c r="D434" s="2"/>
      <c r="G434" s="2"/>
      <c r="H434" s="2"/>
      <c r="I434" s="2"/>
      <c r="J434" s="2"/>
      <c r="K434" s="2"/>
      <c r="L434" s="2"/>
      <c r="M434" s="2"/>
    </row>
    <row r="435" spans="2:13" customFormat="1" ht="15.75" customHeight="1">
      <c r="B435" s="2"/>
      <c r="D435" s="2"/>
      <c r="G435" s="2"/>
      <c r="H435" s="2"/>
      <c r="I435" s="2"/>
      <c r="J435" s="2"/>
      <c r="K435" s="2"/>
      <c r="L435" s="2"/>
      <c r="M435" s="2"/>
    </row>
    <row r="436" spans="2:13" customFormat="1" ht="15.75" customHeight="1">
      <c r="B436" s="2"/>
      <c r="D436" s="2"/>
      <c r="G436" s="2"/>
      <c r="H436" s="2"/>
      <c r="I436" s="2"/>
      <c r="J436" s="2"/>
      <c r="K436" s="2"/>
      <c r="L436" s="2"/>
      <c r="M436" s="2"/>
    </row>
    <row r="437" spans="2:13" customFormat="1" ht="15.75" customHeight="1">
      <c r="B437" s="2"/>
      <c r="D437" s="2"/>
      <c r="G437" s="2"/>
      <c r="H437" s="2"/>
      <c r="I437" s="2"/>
      <c r="J437" s="2"/>
      <c r="K437" s="2"/>
      <c r="L437" s="2"/>
      <c r="M437" s="2"/>
    </row>
    <row r="438" spans="2:13" customFormat="1" ht="15.75" customHeight="1">
      <c r="B438" s="2"/>
      <c r="D438" s="2"/>
      <c r="G438" s="2"/>
      <c r="H438" s="2"/>
      <c r="I438" s="2"/>
      <c r="J438" s="2"/>
      <c r="K438" s="2"/>
      <c r="L438" s="2"/>
      <c r="M438" s="2"/>
    </row>
    <row r="439" spans="2:13" customFormat="1" ht="15.75" customHeight="1">
      <c r="B439" s="2"/>
      <c r="D439" s="2"/>
      <c r="G439" s="2"/>
      <c r="H439" s="2"/>
      <c r="I439" s="2"/>
      <c r="J439" s="2"/>
      <c r="K439" s="2"/>
      <c r="L439" s="2"/>
      <c r="M439" s="2"/>
    </row>
    <row r="440" spans="2:13" customFormat="1" ht="15.75" customHeight="1">
      <c r="B440" s="2"/>
      <c r="D440" s="2"/>
      <c r="G440" s="2"/>
      <c r="H440" s="2"/>
      <c r="I440" s="2"/>
      <c r="J440" s="2"/>
      <c r="K440" s="2"/>
      <c r="L440" s="2"/>
      <c r="M440" s="2"/>
    </row>
    <row r="441" spans="2:13" customFormat="1" ht="15.75" customHeight="1">
      <c r="B441" s="2"/>
      <c r="D441" s="2"/>
      <c r="G441" s="2"/>
      <c r="H441" s="2"/>
      <c r="I441" s="2"/>
      <c r="J441" s="2"/>
      <c r="K441" s="2"/>
      <c r="L441" s="2"/>
      <c r="M441" s="2"/>
    </row>
    <row r="442" spans="2:13" customFormat="1" ht="15.75" customHeight="1">
      <c r="B442" s="2"/>
      <c r="D442" s="2"/>
      <c r="G442" s="2"/>
      <c r="H442" s="2"/>
      <c r="I442" s="2"/>
      <c r="J442" s="2"/>
      <c r="K442" s="2"/>
      <c r="L442" s="2"/>
      <c r="M442" s="2"/>
    </row>
    <row r="443" spans="2:13" customFormat="1" ht="15.75" customHeight="1">
      <c r="B443" s="2"/>
      <c r="D443" s="2"/>
      <c r="G443" s="2"/>
      <c r="H443" s="2"/>
      <c r="I443" s="2"/>
      <c r="J443" s="2"/>
      <c r="K443" s="2"/>
      <c r="L443" s="2"/>
      <c r="M443" s="2"/>
    </row>
    <row r="444" spans="2:13" customFormat="1" ht="15.75" customHeight="1">
      <c r="B444" s="2"/>
      <c r="D444" s="2"/>
      <c r="G444" s="2"/>
      <c r="H444" s="2"/>
      <c r="I444" s="2"/>
      <c r="J444" s="2"/>
      <c r="K444" s="2"/>
      <c r="L444" s="2"/>
      <c r="M444" s="2"/>
    </row>
    <row r="445" spans="2:13" customFormat="1" ht="15.75" customHeight="1">
      <c r="B445" s="2"/>
      <c r="D445" s="2"/>
      <c r="G445" s="2"/>
      <c r="H445" s="2"/>
      <c r="I445" s="2"/>
      <c r="J445" s="2"/>
      <c r="K445" s="2"/>
      <c r="L445" s="2"/>
      <c r="M445" s="2"/>
    </row>
    <row r="446" spans="2:13" customFormat="1" ht="15.75" customHeight="1">
      <c r="B446" s="2"/>
      <c r="D446" s="2"/>
      <c r="G446" s="2"/>
      <c r="H446" s="2"/>
      <c r="I446" s="2"/>
      <c r="J446" s="2"/>
      <c r="K446" s="2"/>
      <c r="L446" s="2"/>
      <c r="M446" s="2"/>
    </row>
    <row r="447" spans="2:13" customFormat="1" ht="15.75" customHeight="1">
      <c r="B447" s="2"/>
      <c r="D447" s="2"/>
      <c r="G447" s="2"/>
      <c r="H447" s="2"/>
      <c r="I447" s="2"/>
      <c r="J447" s="2"/>
      <c r="K447" s="2"/>
      <c r="L447" s="2"/>
      <c r="M447" s="2"/>
    </row>
    <row r="448" spans="2:13" customFormat="1" ht="15.75" customHeight="1">
      <c r="B448" s="2"/>
      <c r="D448" s="2"/>
      <c r="G448" s="2"/>
      <c r="H448" s="2"/>
      <c r="I448" s="2"/>
      <c r="J448" s="2"/>
      <c r="K448" s="2"/>
      <c r="L448" s="2"/>
      <c r="M448" s="2"/>
    </row>
    <row r="449" spans="2:13" customFormat="1" ht="15.75" customHeight="1">
      <c r="B449" s="2"/>
      <c r="D449" s="2"/>
      <c r="G449" s="2"/>
      <c r="H449" s="2"/>
      <c r="I449" s="2"/>
      <c r="J449" s="2"/>
      <c r="K449" s="2"/>
      <c r="L449" s="2"/>
      <c r="M449" s="2"/>
    </row>
    <row r="450" spans="2:13" customFormat="1" ht="15.75" customHeight="1">
      <c r="B450" s="2"/>
      <c r="D450" s="2"/>
      <c r="G450" s="2"/>
      <c r="H450" s="2"/>
      <c r="I450" s="2"/>
      <c r="J450" s="2"/>
      <c r="K450" s="2"/>
      <c r="L450" s="2"/>
      <c r="M450" s="2"/>
    </row>
    <row r="451" spans="2:13" customFormat="1" ht="15.75" customHeight="1">
      <c r="B451" s="2"/>
      <c r="D451" s="2"/>
      <c r="G451" s="2"/>
      <c r="H451" s="2"/>
      <c r="I451" s="2"/>
      <c r="J451" s="2"/>
      <c r="K451" s="2"/>
      <c r="L451" s="2"/>
      <c r="M451" s="2"/>
    </row>
    <row r="452" spans="2:13" customFormat="1" ht="15.75" customHeight="1">
      <c r="B452" s="2"/>
      <c r="D452" s="2"/>
      <c r="G452" s="2"/>
      <c r="H452" s="2"/>
      <c r="I452" s="2"/>
      <c r="J452" s="2"/>
      <c r="K452" s="2"/>
      <c r="L452" s="2"/>
      <c r="M452" s="2"/>
    </row>
    <row r="453" spans="2:13" customFormat="1" ht="15.75" customHeight="1">
      <c r="B453" s="2"/>
      <c r="D453" s="2"/>
      <c r="G453" s="2"/>
      <c r="H453" s="2"/>
      <c r="I453" s="2"/>
      <c r="J453" s="2"/>
      <c r="K453" s="2"/>
      <c r="L453" s="2"/>
      <c r="M453" s="2"/>
    </row>
    <row r="454" spans="2:13" customFormat="1" ht="15.75" customHeight="1">
      <c r="B454" s="2"/>
      <c r="D454" s="2"/>
      <c r="G454" s="2"/>
      <c r="H454" s="2"/>
      <c r="I454" s="2"/>
      <c r="J454" s="2"/>
      <c r="K454" s="2"/>
      <c r="L454" s="2"/>
      <c r="M454" s="2"/>
    </row>
    <row r="455" spans="2:13" customFormat="1" ht="15.75" customHeight="1">
      <c r="B455" s="2"/>
      <c r="D455" s="2"/>
      <c r="G455" s="2"/>
      <c r="H455" s="2"/>
      <c r="I455" s="2"/>
      <c r="J455" s="2"/>
      <c r="K455" s="2"/>
      <c r="L455" s="2"/>
      <c r="M455" s="2"/>
    </row>
    <row r="456" spans="2:13" customFormat="1" ht="15.75" customHeight="1">
      <c r="B456" s="2"/>
      <c r="D456" s="2"/>
      <c r="G456" s="2"/>
      <c r="H456" s="2"/>
      <c r="I456" s="2"/>
      <c r="J456" s="2"/>
      <c r="K456" s="2"/>
      <c r="L456" s="2"/>
      <c r="M456" s="2"/>
    </row>
    <row r="457" spans="2:13" customFormat="1" ht="15.75" customHeight="1">
      <c r="B457" s="2"/>
      <c r="D457" s="2"/>
      <c r="G457" s="2"/>
      <c r="H457" s="2"/>
      <c r="I457" s="2"/>
      <c r="J457" s="2"/>
      <c r="K457" s="2"/>
      <c r="L457" s="2"/>
      <c r="M457" s="2"/>
    </row>
    <row r="458" spans="2:13" customFormat="1" ht="15.75" customHeight="1">
      <c r="B458" s="2"/>
      <c r="D458" s="2"/>
      <c r="G458" s="2"/>
      <c r="H458" s="2"/>
      <c r="I458" s="2"/>
      <c r="J458" s="2"/>
      <c r="K458" s="2"/>
      <c r="L458" s="2"/>
      <c r="M458" s="2"/>
    </row>
    <row r="459" spans="2:13" customFormat="1" ht="15.75" customHeight="1">
      <c r="B459" s="2"/>
      <c r="D459" s="2"/>
      <c r="G459" s="2"/>
      <c r="H459" s="2"/>
      <c r="I459" s="2"/>
      <c r="J459" s="2"/>
      <c r="K459" s="2"/>
      <c r="L459" s="2"/>
      <c r="M459" s="2"/>
    </row>
    <row r="460" spans="2:13" customFormat="1" ht="15.75" customHeight="1">
      <c r="B460" s="2"/>
      <c r="D460" s="2"/>
      <c r="G460" s="2"/>
      <c r="H460" s="2"/>
      <c r="I460" s="2"/>
      <c r="J460" s="2"/>
      <c r="K460" s="2"/>
      <c r="L460" s="2"/>
      <c r="M460" s="2"/>
    </row>
    <row r="461" spans="2:13" customFormat="1" ht="15.75" customHeight="1">
      <c r="B461" s="2"/>
      <c r="D461" s="2"/>
      <c r="G461" s="2"/>
      <c r="H461" s="2"/>
      <c r="I461" s="2"/>
      <c r="J461" s="2"/>
      <c r="K461" s="2"/>
      <c r="L461" s="2"/>
      <c r="M461" s="2"/>
    </row>
    <row r="462" spans="2:13" customFormat="1" ht="15.75" customHeight="1">
      <c r="B462" s="2"/>
      <c r="D462" s="2"/>
      <c r="G462" s="2"/>
      <c r="H462" s="2"/>
      <c r="I462" s="2"/>
      <c r="J462" s="2"/>
      <c r="K462" s="2"/>
      <c r="L462" s="2"/>
      <c r="M462" s="2"/>
    </row>
    <row r="463" spans="2:13" customFormat="1" ht="15.75" customHeight="1">
      <c r="B463" s="2"/>
      <c r="D463" s="2"/>
      <c r="G463" s="2"/>
      <c r="H463" s="2"/>
      <c r="I463" s="2"/>
      <c r="J463" s="2"/>
      <c r="K463" s="2"/>
      <c r="L463" s="2"/>
      <c r="M463" s="2"/>
    </row>
    <row r="464" spans="2:13" customFormat="1" ht="15.75" customHeight="1">
      <c r="B464" s="2"/>
      <c r="D464" s="2"/>
      <c r="G464" s="2"/>
      <c r="H464" s="2"/>
      <c r="I464" s="2"/>
      <c r="J464" s="2"/>
      <c r="K464" s="2"/>
      <c r="L464" s="2"/>
      <c r="M464" s="2"/>
    </row>
    <row r="465" spans="2:13" customFormat="1" ht="15.75" customHeight="1">
      <c r="B465" s="2"/>
      <c r="D465" s="2"/>
      <c r="G465" s="2"/>
      <c r="H465" s="2"/>
      <c r="I465" s="2"/>
      <c r="J465" s="2"/>
      <c r="K465" s="2"/>
      <c r="L465" s="2"/>
      <c r="M465" s="2"/>
    </row>
    <row r="466" spans="2:13" customFormat="1" ht="15.75" customHeight="1">
      <c r="B466" s="2"/>
      <c r="D466" s="2"/>
      <c r="G466" s="2"/>
      <c r="H466" s="2"/>
      <c r="I466" s="2"/>
      <c r="J466" s="2"/>
      <c r="K466" s="2"/>
      <c r="L466" s="2"/>
      <c r="M466" s="2"/>
    </row>
    <row r="467" spans="2:13" customFormat="1" ht="15.75" customHeight="1">
      <c r="B467" s="2"/>
      <c r="D467" s="2"/>
      <c r="G467" s="2"/>
      <c r="H467" s="2"/>
      <c r="I467" s="2"/>
      <c r="J467" s="2"/>
      <c r="K467" s="2"/>
      <c r="L467" s="2"/>
      <c r="M467" s="2"/>
    </row>
    <row r="468" spans="2:13" customFormat="1" ht="15.75" customHeight="1">
      <c r="B468" s="2"/>
      <c r="D468" s="2"/>
      <c r="G468" s="2"/>
      <c r="H468" s="2"/>
      <c r="I468" s="2"/>
      <c r="J468" s="2"/>
      <c r="K468" s="2"/>
      <c r="L468" s="2"/>
      <c r="M468" s="2"/>
    </row>
    <row r="469" spans="2:13" customFormat="1" ht="15.75" customHeight="1">
      <c r="B469" s="2"/>
      <c r="D469" s="2"/>
      <c r="G469" s="2"/>
      <c r="H469" s="2"/>
      <c r="I469" s="2"/>
      <c r="J469" s="2"/>
      <c r="K469" s="2"/>
      <c r="L469" s="2"/>
      <c r="M469" s="2"/>
    </row>
    <row r="470" spans="2:13" customFormat="1" ht="15.75" customHeight="1">
      <c r="B470" s="2"/>
      <c r="D470" s="2"/>
      <c r="G470" s="2"/>
      <c r="H470" s="2"/>
      <c r="I470" s="2"/>
      <c r="J470" s="2"/>
      <c r="K470" s="2"/>
      <c r="L470" s="2"/>
      <c r="M470" s="2"/>
    </row>
    <row r="471" spans="2:13" customFormat="1" ht="15.75" customHeight="1">
      <c r="B471" s="2"/>
      <c r="D471" s="2"/>
      <c r="G471" s="2"/>
      <c r="H471" s="2"/>
      <c r="I471" s="2"/>
      <c r="J471" s="2"/>
      <c r="K471" s="2"/>
      <c r="L471" s="2"/>
      <c r="M471" s="2"/>
    </row>
    <row r="472" spans="2:13" customFormat="1" ht="15.75" customHeight="1">
      <c r="B472" s="2"/>
      <c r="D472" s="2"/>
      <c r="G472" s="2"/>
      <c r="H472" s="2"/>
      <c r="I472" s="2"/>
      <c r="J472" s="2"/>
      <c r="K472" s="2"/>
      <c r="L472" s="2"/>
      <c r="M472" s="2"/>
    </row>
    <row r="473" spans="2:13" customFormat="1" ht="15.75" customHeight="1">
      <c r="B473" s="2"/>
      <c r="D473" s="2"/>
      <c r="G473" s="2"/>
      <c r="H473" s="2"/>
      <c r="I473" s="2"/>
      <c r="J473" s="2"/>
      <c r="K473" s="2"/>
      <c r="L473" s="2"/>
      <c r="M473" s="2"/>
    </row>
    <row r="474" spans="2:13" customFormat="1" ht="15.75" customHeight="1">
      <c r="B474" s="2"/>
      <c r="D474" s="2"/>
      <c r="G474" s="2"/>
      <c r="H474" s="2"/>
      <c r="I474" s="2"/>
      <c r="J474" s="2"/>
      <c r="K474" s="2"/>
      <c r="L474" s="2"/>
      <c r="M474" s="2"/>
    </row>
    <row r="475" spans="2:13" customFormat="1" ht="15.75" customHeight="1">
      <c r="B475" s="2"/>
      <c r="D475" s="2"/>
      <c r="G475" s="2"/>
      <c r="H475" s="2"/>
      <c r="I475" s="2"/>
      <c r="J475" s="2"/>
      <c r="K475" s="2"/>
      <c r="L475" s="2"/>
      <c r="M475" s="2"/>
    </row>
    <row r="476" spans="2:13" customFormat="1" ht="15.75" customHeight="1">
      <c r="B476" s="2"/>
      <c r="D476" s="2"/>
      <c r="G476" s="2"/>
      <c r="H476" s="2"/>
      <c r="I476" s="2"/>
      <c r="J476" s="2"/>
      <c r="K476" s="2"/>
      <c r="L476" s="2"/>
      <c r="M476" s="2"/>
    </row>
    <row r="477" spans="2:13" customFormat="1" ht="15.75" customHeight="1">
      <c r="B477" s="2"/>
      <c r="D477" s="2"/>
      <c r="G477" s="2"/>
      <c r="H477" s="2"/>
      <c r="I477" s="2"/>
      <c r="J477" s="2"/>
      <c r="K477" s="2"/>
      <c r="L477" s="2"/>
      <c r="M477" s="2"/>
    </row>
    <row r="478" spans="2:13" customFormat="1" ht="15.75" customHeight="1">
      <c r="B478" s="2"/>
      <c r="D478" s="2"/>
      <c r="G478" s="2"/>
      <c r="H478" s="2"/>
      <c r="I478" s="2"/>
      <c r="J478" s="2"/>
      <c r="K478" s="2"/>
      <c r="L478" s="2"/>
      <c r="M478" s="2"/>
    </row>
    <row r="479" spans="2:13" customFormat="1" ht="15.75" customHeight="1">
      <c r="B479" s="2"/>
      <c r="D479" s="2"/>
      <c r="G479" s="2"/>
      <c r="H479" s="2"/>
      <c r="I479" s="2"/>
      <c r="J479" s="2"/>
      <c r="K479" s="2"/>
      <c r="L479" s="2"/>
      <c r="M479" s="2"/>
    </row>
    <row r="480" spans="2:13" customFormat="1" ht="15.75" customHeight="1">
      <c r="B480" s="2"/>
      <c r="D480" s="2"/>
      <c r="G480" s="2"/>
      <c r="H480" s="2"/>
      <c r="I480" s="2"/>
      <c r="J480" s="2"/>
      <c r="K480" s="2"/>
      <c r="L480" s="2"/>
      <c r="M480" s="2"/>
    </row>
    <row r="481" spans="2:13" customFormat="1" ht="15.75" customHeight="1">
      <c r="B481" s="2"/>
      <c r="D481" s="2"/>
      <c r="G481" s="2"/>
      <c r="H481" s="2"/>
      <c r="I481" s="2"/>
      <c r="J481" s="2"/>
      <c r="K481" s="2"/>
      <c r="L481" s="2"/>
      <c r="M481" s="2"/>
    </row>
    <row r="482" spans="2:13" customFormat="1" ht="15.75" customHeight="1">
      <c r="B482" s="2"/>
      <c r="D482" s="2"/>
      <c r="G482" s="2"/>
      <c r="H482" s="2"/>
      <c r="I482" s="2"/>
      <c r="J482" s="2"/>
      <c r="K482" s="2"/>
      <c r="L482" s="2"/>
      <c r="M482" s="2"/>
    </row>
    <row r="483" spans="2:13" customFormat="1" ht="15.75" customHeight="1">
      <c r="B483" s="2"/>
      <c r="D483" s="2"/>
      <c r="G483" s="2"/>
      <c r="H483" s="2"/>
      <c r="I483" s="2"/>
      <c r="J483" s="2"/>
      <c r="K483" s="2"/>
      <c r="L483" s="2"/>
      <c r="M483" s="2"/>
    </row>
    <row r="484" spans="2:13" customFormat="1" ht="15.75" customHeight="1">
      <c r="B484" s="2"/>
      <c r="D484" s="2"/>
      <c r="G484" s="2"/>
      <c r="H484" s="2"/>
      <c r="I484" s="2"/>
      <c r="J484" s="2"/>
      <c r="K484" s="2"/>
      <c r="L484" s="2"/>
      <c r="M484" s="2"/>
    </row>
    <row r="485" spans="2:13" customFormat="1" ht="15.75" customHeight="1">
      <c r="B485" s="2"/>
      <c r="D485" s="2"/>
      <c r="G485" s="2"/>
      <c r="H485" s="2"/>
      <c r="I485" s="2"/>
      <c r="J485" s="2"/>
      <c r="K485" s="2"/>
      <c r="L485" s="2"/>
      <c r="M485" s="2"/>
    </row>
    <row r="486" spans="2:13" customFormat="1" ht="15.75" customHeight="1">
      <c r="B486" s="2"/>
      <c r="D486" s="2"/>
      <c r="G486" s="2"/>
      <c r="H486" s="2"/>
      <c r="I486" s="2"/>
      <c r="J486" s="2"/>
      <c r="K486" s="2"/>
      <c r="L486" s="2"/>
      <c r="M486" s="2"/>
    </row>
    <row r="487" spans="2:13" customFormat="1" ht="15.75" customHeight="1">
      <c r="B487" s="2"/>
      <c r="D487" s="2"/>
      <c r="G487" s="2"/>
      <c r="H487" s="2"/>
      <c r="I487" s="2"/>
      <c r="J487" s="2"/>
      <c r="K487" s="2"/>
      <c r="L487" s="2"/>
      <c r="M487" s="2"/>
    </row>
    <row r="488" spans="2:13" customFormat="1" ht="15.75" customHeight="1">
      <c r="B488" s="2"/>
      <c r="D488" s="2"/>
      <c r="G488" s="2"/>
      <c r="H488" s="2"/>
      <c r="I488" s="2"/>
      <c r="J488" s="2"/>
      <c r="K488" s="2"/>
      <c r="L488" s="2"/>
      <c r="M488" s="2"/>
    </row>
    <row r="489" spans="2:13" customFormat="1" ht="15.75" customHeight="1">
      <c r="B489" s="2"/>
      <c r="D489" s="2"/>
      <c r="G489" s="2"/>
      <c r="H489" s="2"/>
      <c r="I489" s="2"/>
      <c r="J489" s="2"/>
      <c r="K489" s="2"/>
      <c r="L489" s="2"/>
      <c r="M489" s="2"/>
    </row>
    <row r="490" spans="2:13" customFormat="1" ht="15.75" customHeight="1">
      <c r="B490" s="2"/>
      <c r="D490" s="2"/>
      <c r="G490" s="2"/>
      <c r="H490" s="2"/>
      <c r="I490" s="2"/>
      <c r="J490" s="2"/>
      <c r="K490" s="2"/>
      <c r="L490" s="2"/>
      <c r="M490" s="2"/>
    </row>
    <row r="491" spans="2:13" customFormat="1" ht="15.75" customHeight="1">
      <c r="B491" s="2"/>
      <c r="D491" s="2"/>
      <c r="G491" s="2"/>
      <c r="H491" s="2"/>
      <c r="I491" s="2"/>
      <c r="J491" s="2"/>
      <c r="K491" s="2"/>
      <c r="L491" s="2"/>
      <c r="M491" s="2"/>
    </row>
    <row r="492" spans="2:13" customFormat="1" ht="15.75" customHeight="1">
      <c r="B492" s="2"/>
      <c r="D492" s="2"/>
      <c r="G492" s="2"/>
      <c r="H492" s="2"/>
      <c r="I492" s="2"/>
      <c r="J492" s="2"/>
      <c r="K492" s="2"/>
      <c r="L492" s="2"/>
      <c r="M492" s="2"/>
    </row>
    <row r="493" spans="2:13" customFormat="1" ht="15.75" customHeight="1">
      <c r="B493" s="2"/>
      <c r="D493" s="2"/>
      <c r="G493" s="2"/>
      <c r="H493" s="2"/>
      <c r="I493" s="2"/>
      <c r="J493" s="2"/>
      <c r="K493" s="2"/>
      <c r="L493" s="2"/>
      <c r="M493" s="2"/>
    </row>
    <row r="494" spans="2:13" customFormat="1" ht="15.75" customHeight="1">
      <c r="B494" s="2"/>
      <c r="D494" s="2"/>
      <c r="G494" s="2"/>
      <c r="H494" s="2"/>
      <c r="I494" s="2"/>
      <c r="J494" s="2"/>
      <c r="K494" s="2"/>
      <c r="L494" s="2"/>
      <c r="M494" s="2"/>
    </row>
    <row r="495" spans="2:13" customFormat="1" ht="15.75" customHeight="1">
      <c r="B495" s="2"/>
      <c r="D495" s="2"/>
      <c r="G495" s="2"/>
      <c r="H495" s="2"/>
      <c r="I495" s="2"/>
      <c r="J495" s="2"/>
      <c r="K495" s="2"/>
      <c r="L495" s="2"/>
      <c r="M495" s="2"/>
    </row>
    <row r="496" spans="2:13" customFormat="1" ht="15.75" customHeight="1">
      <c r="B496" s="2"/>
      <c r="D496" s="2"/>
      <c r="G496" s="2"/>
      <c r="H496" s="2"/>
      <c r="I496" s="2"/>
      <c r="J496" s="2"/>
      <c r="K496" s="2"/>
      <c r="L496" s="2"/>
      <c r="M496" s="2"/>
    </row>
    <row r="497" spans="2:13" customFormat="1" ht="15.75" customHeight="1">
      <c r="B497" s="2"/>
      <c r="D497" s="2"/>
      <c r="G497" s="2"/>
      <c r="H497" s="2"/>
      <c r="I497" s="2"/>
      <c r="J497" s="2"/>
      <c r="K497" s="2"/>
      <c r="L497" s="2"/>
      <c r="M497" s="2"/>
    </row>
    <row r="498" spans="2:13" customFormat="1" ht="15.75" customHeight="1">
      <c r="B498" s="2"/>
      <c r="D498" s="2"/>
      <c r="G498" s="2"/>
      <c r="H498" s="2"/>
      <c r="I498" s="2"/>
      <c r="J498" s="2"/>
      <c r="K498" s="2"/>
      <c r="L498" s="2"/>
      <c r="M498" s="2"/>
    </row>
    <row r="499" spans="2:13" customFormat="1" ht="15.75" customHeight="1">
      <c r="B499" s="2"/>
      <c r="D499" s="2"/>
      <c r="G499" s="2"/>
      <c r="H499" s="2"/>
      <c r="I499" s="2"/>
      <c r="J499" s="2"/>
      <c r="K499" s="2"/>
      <c r="L499" s="2"/>
      <c r="M499" s="2"/>
    </row>
    <row r="500" spans="2:13" customFormat="1" ht="15.75" customHeight="1">
      <c r="B500" s="2"/>
      <c r="D500" s="2"/>
      <c r="G500" s="2"/>
      <c r="H500" s="2"/>
      <c r="I500" s="2"/>
      <c r="J500" s="2"/>
      <c r="K500" s="2"/>
      <c r="L500" s="2"/>
      <c r="M500" s="2"/>
    </row>
    <row r="501" spans="2:13" customFormat="1" ht="15.75" customHeight="1">
      <c r="B501" s="2"/>
      <c r="D501" s="2"/>
      <c r="G501" s="2"/>
      <c r="H501" s="2"/>
      <c r="I501" s="2"/>
      <c r="J501" s="2"/>
      <c r="K501" s="2"/>
      <c r="L501" s="2"/>
      <c r="M501" s="2"/>
    </row>
    <row r="502" spans="2:13" customFormat="1" ht="15.75" customHeight="1">
      <c r="B502" s="2"/>
      <c r="D502" s="2"/>
      <c r="G502" s="2"/>
      <c r="H502" s="2"/>
      <c r="I502" s="2"/>
      <c r="J502" s="2"/>
      <c r="K502" s="2"/>
      <c r="L502" s="2"/>
      <c r="M502" s="2"/>
    </row>
    <row r="503" spans="2:13" customFormat="1" ht="15.75" customHeight="1">
      <c r="B503" s="2"/>
      <c r="D503" s="2"/>
      <c r="G503" s="2"/>
      <c r="H503" s="2"/>
      <c r="I503" s="2"/>
      <c r="J503" s="2"/>
      <c r="K503" s="2"/>
      <c r="L503" s="2"/>
      <c r="M503" s="2"/>
    </row>
    <row r="504" spans="2:13" customFormat="1" ht="15.75" customHeight="1">
      <c r="B504" s="2"/>
      <c r="D504" s="2"/>
      <c r="G504" s="2"/>
      <c r="H504" s="2"/>
      <c r="I504" s="2"/>
      <c r="J504" s="2"/>
      <c r="K504" s="2"/>
      <c r="L504" s="2"/>
      <c r="M504" s="2"/>
    </row>
    <row r="505" spans="2:13" customFormat="1" ht="15.75" customHeight="1">
      <c r="B505" s="2"/>
      <c r="D505" s="2"/>
      <c r="G505" s="2"/>
      <c r="H505" s="2"/>
      <c r="I505" s="2"/>
      <c r="J505" s="2"/>
      <c r="K505" s="2"/>
      <c r="L505" s="2"/>
      <c r="M505" s="2"/>
    </row>
    <row r="506" spans="2:13" customFormat="1" ht="15.75" customHeight="1">
      <c r="B506" s="2"/>
      <c r="D506" s="2"/>
      <c r="G506" s="2"/>
      <c r="H506" s="2"/>
      <c r="I506" s="2"/>
      <c r="J506" s="2"/>
      <c r="K506" s="2"/>
      <c r="L506" s="2"/>
      <c r="M506" s="2"/>
    </row>
    <row r="507" spans="2:13" customFormat="1" ht="15.75" customHeight="1">
      <c r="B507" s="2"/>
      <c r="D507" s="2"/>
      <c r="G507" s="2"/>
      <c r="H507" s="2"/>
      <c r="I507" s="2"/>
      <c r="J507" s="2"/>
      <c r="K507" s="2"/>
      <c r="L507" s="2"/>
      <c r="M507" s="2"/>
    </row>
    <row r="508" spans="2:13" customFormat="1" ht="15.75" customHeight="1">
      <c r="B508" s="2"/>
      <c r="D508" s="2"/>
      <c r="G508" s="2"/>
      <c r="H508" s="2"/>
      <c r="I508" s="2"/>
      <c r="J508" s="2"/>
      <c r="K508" s="2"/>
      <c r="L508" s="2"/>
      <c r="M508" s="2"/>
    </row>
    <row r="509" spans="2:13" customFormat="1" ht="15.75" customHeight="1">
      <c r="B509" s="2"/>
      <c r="D509" s="2"/>
      <c r="G509" s="2"/>
      <c r="H509" s="2"/>
      <c r="I509" s="2"/>
      <c r="J509" s="2"/>
      <c r="K509" s="2"/>
      <c r="L509" s="2"/>
      <c r="M509" s="2"/>
    </row>
    <row r="510" spans="2:13" customFormat="1" ht="15.75" customHeight="1">
      <c r="B510" s="2"/>
      <c r="D510" s="2"/>
      <c r="G510" s="2"/>
      <c r="H510" s="2"/>
      <c r="I510" s="2"/>
      <c r="J510" s="2"/>
      <c r="K510" s="2"/>
      <c r="L510" s="2"/>
      <c r="M510" s="2"/>
    </row>
    <row r="511" spans="2:13" customFormat="1" ht="15.75" customHeight="1">
      <c r="B511" s="2"/>
      <c r="D511" s="2"/>
      <c r="G511" s="2"/>
      <c r="H511" s="2"/>
      <c r="I511" s="2"/>
      <c r="J511" s="2"/>
      <c r="K511" s="2"/>
      <c r="L511" s="2"/>
      <c r="M511" s="2"/>
    </row>
    <row r="512" spans="2:13" customFormat="1" ht="15.75" customHeight="1">
      <c r="B512" s="2"/>
      <c r="D512" s="2"/>
      <c r="G512" s="2"/>
      <c r="H512" s="2"/>
      <c r="I512" s="2"/>
      <c r="J512" s="2"/>
      <c r="K512" s="2"/>
      <c r="L512" s="2"/>
      <c r="M512" s="2"/>
    </row>
    <row r="513" spans="2:13" customFormat="1" ht="15.75" customHeight="1">
      <c r="B513" s="2"/>
      <c r="D513" s="2"/>
      <c r="G513" s="2"/>
      <c r="H513" s="2"/>
      <c r="I513" s="2"/>
      <c r="J513" s="2"/>
      <c r="K513" s="2"/>
      <c r="L513" s="2"/>
      <c r="M513" s="2"/>
    </row>
    <row r="514" spans="2:13" customFormat="1" ht="15.75" customHeight="1">
      <c r="B514" s="2"/>
      <c r="D514" s="2"/>
      <c r="G514" s="2"/>
      <c r="H514" s="2"/>
      <c r="I514" s="2"/>
      <c r="J514" s="2"/>
      <c r="K514" s="2"/>
      <c r="L514" s="2"/>
      <c r="M514" s="2"/>
    </row>
    <row r="515" spans="2:13" customFormat="1" ht="15.75" customHeight="1">
      <c r="B515" s="2"/>
      <c r="D515" s="2"/>
      <c r="G515" s="2"/>
      <c r="H515" s="2"/>
      <c r="I515" s="2"/>
      <c r="J515" s="2"/>
      <c r="K515" s="2"/>
      <c r="L515" s="2"/>
      <c r="M515" s="2"/>
    </row>
    <row r="516" spans="2:13" customFormat="1" ht="15.75" customHeight="1">
      <c r="B516" s="2"/>
      <c r="D516" s="2"/>
      <c r="G516" s="2"/>
      <c r="H516" s="2"/>
      <c r="I516" s="2"/>
      <c r="J516" s="2"/>
      <c r="K516" s="2"/>
      <c r="L516" s="2"/>
      <c r="M516" s="2"/>
    </row>
    <row r="517" spans="2:13" customFormat="1" ht="15.75" customHeight="1">
      <c r="B517" s="2"/>
      <c r="D517" s="2"/>
      <c r="G517" s="2"/>
      <c r="H517" s="2"/>
      <c r="I517" s="2"/>
      <c r="J517" s="2"/>
      <c r="K517" s="2"/>
      <c r="L517" s="2"/>
      <c r="M517" s="2"/>
    </row>
    <row r="518" spans="2:13" customFormat="1" ht="15.75" customHeight="1">
      <c r="B518" s="2"/>
      <c r="D518" s="2"/>
      <c r="G518" s="2"/>
      <c r="H518" s="2"/>
      <c r="I518" s="2"/>
      <c r="J518" s="2"/>
      <c r="K518" s="2"/>
      <c r="L518" s="2"/>
      <c r="M518" s="2"/>
    </row>
    <row r="519" spans="2:13" customFormat="1" ht="15.75" customHeight="1">
      <c r="B519" s="2"/>
      <c r="D519" s="2"/>
      <c r="G519" s="2"/>
      <c r="H519" s="2"/>
      <c r="I519" s="2"/>
      <c r="J519" s="2"/>
      <c r="K519" s="2"/>
      <c r="L519" s="2"/>
      <c r="M519" s="2"/>
    </row>
    <row r="520" spans="2:13" customFormat="1" ht="15.75" customHeight="1">
      <c r="B520" s="2"/>
      <c r="D520" s="2"/>
      <c r="G520" s="2"/>
      <c r="H520" s="2"/>
      <c r="I520" s="2"/>
      <c r="J520" s="2"/>
      <c r="K520" s="2"/>
      <c r="L520" s="2"/>
      <c r="M520" s="2"/>
    </row>
    <row r="521" spans="2:13" customFormat="1" ht="15.75" customHeight="1">
      <c r="B521" s="2"/>
      <c r="D521" s="2"/>
      <c r="G521" s="2"/>
      <c r="H521" s="2"/>
      <c r="I521" s="2"/>
      <c r="J521" s="2"/>
      <c r="K521" s="2"/>
      <c r="L521" s="2"/>
      <c r="M521" s="2"/>
    </row>
    <row r="522" spans="2:13" customFormat="1" ht="15.75" customHeight="1">
      <c r="B522" s="2"/>
      <c r="D522" s="2"/>
      <c r="G522" s="2"/>
      <c r="H522" s="2"/>
      <c r="I522" s="2"/>
      <c r="J522" s="2"/>
      <c r="K522" s="2"/>
      <c r="L522" s="2"/>
      <c r="M522" s="2"/>
    </row>
    <row r="523" spans="2:13" customFormat="1" ht="15.75" customHeight="1">
      <c r="B523" s="2"/>
      <c r="D523" s="2"/>
      <c r="G523" s="2"/>
      <c r="H523" s="2"/>
      <c r="I523" s="2"/>
      <c r="J523" s="2"/>
      <c r="K523" s="2"/>
      <c r="L523" s="2"/>
      <c r="M523" s="2"/>
    </row>
    <row r="524" spans="2:13" customFormat="1" ht="15.75" customHeight="1">
      <c r="B524" s="2"/>
      <c r="D524" s="2"/>
      <c r="G524" s="2"/>
      <c r="H524" s="2"/>
      <c r="I524" s="2"/>
      <c r="J524" s="2"/>
      <c r="K524" s="2"/>
      <c r="L524" s="2"/>
      <c r="M524" s="2"/>
    </row>
    <row r="525" spans="2:13" customFormat="1" ht="15.75" customHeight="1">
      <c r="B525" s="2"/>
      <c r="D525" s="2"/>
      <c r="G525" s="2"/>
      <c r="H525" s="2"/>
      <c r="I525" s="2"/>
      <c r="J525" s="2"/>
      <c r="K525" s="2"/>
      <c r="L525" s="2"/>
      <c r="M525" s="2"/>
    </row>
    <row r="526" spans="2:13" customFormat="1" ht="15.75" customHeight="1">
      <c r="B526" s="2"/>
      <c r="D526" s="2"/>
      <c r="G526" s="2"/>
      <c r="H526" s="2"/>
      <c r="I526" s="2"/>
      <c r="J526" s="2"/>
      <c r="K526" s="2"/>
      <c r="L526" s="2"/>
      <c r="M526" s="2"/>
    </row>
    <row r="527" spans="2:13" customFormat="1" ht="15.75" customHeight="1">
      <c r="B527" s="2"/>
      <c r="D527" s="2"/>
      <c r="G527" s="2"/>
      <c r="H527" s="2"/>
      <c r="I527" s="2"/>
      <c r="J527" s="2"/>
      <c r="K527" s="2"/>
      <c r="L527" s="2"/>
      <c r="M527" s="2"/>
    </row>
    <row r="528" spans="2:13" customFormat="1" ht="15.75" customHeight="1">
      <c r="B528" s="2"/>
      <c r="D528" s="2"/>
      <c r="G528" s="2"/>
      <c r="H528" s="2"/>
      <c r="I528" s="2"/>
      <c r="J528" s="2"/>
      <c r="K528" s="2"/>
      <c r="L528" s="2"/>
      <c r="M528" s="2"/>
    </row>
    <row r="529" spans="2:13" customFormat="1" ht="15.75" customHeight="1">
      <c r="B529" s="2"/>
      <c r="D529" s="2"/>
      <c r="G529" s="2"/>
      <c r="H529" s="2"/>
      <c r="I529" s="2"/>
      <c r="J529" s="2"/>
      <c r="K529" s="2"/>
      <c r="L529" s="2"/>
      <c r="M529" s="2"/>
    </row>
    <row r="530" spans="2:13" customFormat="1" ht="15.75" customHeight="1">
      <c r="B530" s="2"/>
      <c r="D530" s="2"/>
      <c r="G530" s="2"/>
      <c r="H530" s="2"/>
      <c r="I530" s="2"/>
      <c r="J530" s="2"/>
      <c r="K530" s="2"/>
      <c r="L530" s="2"/>
      <c r="M530" s="2"/>
    </row>
    <row r="531" spans="2:13" customFormat="1" ht="15.75" customHeight="1">
      <c r="B531" s="2"/>
      <c r="D531" s="2"/>
      <c r="G531" s="2"/>
      <c r="H531" s="2"/>
      <c r="I531" s="2"/>
      <c r="J531" s="2"/>
      <c r="K531" s="2"/>
      <c r="L531" s="2"/>
      <c r="M531" s="2"/>
    </row>
    <row r="532" spans="2:13" customFormat="1" ht="15.75" customHeight="1">
      <c r="B532" s="2"/>
      <c r="D532" s="2"/>
      <c r="G532" s="2"/>
      <c r="H532" s="2"/>
      <c r="I532" s="2"/>
      <c r="J532" s="2"/>
      <c r="K532" s="2"/>
      <c r="L532" s="2"/>
      <c r="M532" s="2"/>
    </row>
    <row r="533" spans="2:13" customFormat="1" ht="15.75" customHeight="1">
      <c r="B533" s="2"/>
      <c r="D533" s="2"/>
      <c r="G533" s="2"/>
      <c r="H533" s="2"/>
      <c r="I533" s="2"/>
      <c r="J533" s="2"/>
      <c r="K533" s="2"/>
      <c r="L533" s="2"/>
      <c r="M533" s="2"/>
    </row>
    <row r="534" spans="2:13" customFormat="1" ht="15.75" customHeight="1">
      <c r="B534" s="2"/>
      <c r="D534" s="2"/>
      <c r="G534" s="2"/>
      <c r="H534" s="2"/>
      <c r="I534" s="2"/>
      <c r="J534" s="2"/>
      <c r="K534" s="2"/>
      <c r="L534" s="2"/>
      <c r="M534" s="2"/>
    </row>
    <row r="535" spans="2:13" customFormat="1" ht="15.75" customHeight="1">
      <c r="B535" s="2"/>
      <c r="D535" s="2"/>
      <c r="G535" s="2"/>
      <c r="H535" s="2"/>
      <c r="I535" s="2"/>
      <c r="J535" s="2"/>
      <c r="K535" s="2"/>
      <c r="L535" s="2"/>
      <c r="M535" s="2"/>
    </row>
    <row r="536" spans="2:13" customFormat="1" ht="15.75" customHeight="1">
      <c r="B536" s="2"/>
      <c r="D536" s="2"/>
      <c r="G536" s="2"/>
      <c r="H536" s="2"/>
      <c r="I536" s="2"/>
      <c r="J536" s="2"/>
      <c r="K536" s="2"/>
      <c r="L536" s="2"/>
      <c r="M536" s="2"/>
    </row>
    <row r="537" spans="2:13" customFormat="1" ht="15.75" customHeight="1">
      <c r="B537" s="2"/>
      <c r="D537" s="2"/>
      <c r="G537" s="2"/>
      <c r="H537" s="2"/>
      <c r="I537" s="2"/>
      <c r="J537" s="2"/>
      <c r="K537" s="2"/>
      <c r="L537" s="2"/>
      <c r="M537" s="2"/>
    </row>
    <row r="538" spans="2:13" customFormat="1" ht="15.75" customHeight="1">
      <c r="B538" s="2"/>
      <c r="D538" s="2"/>
      <c r="G538" s="2"/>
      <c r="H538" s="2"/>
      <c r="I538" s="2"/>
      <c r="J538" s="2"/>
      <c r="K538" s="2"/>
      <c r="L538" s="2"/>
      <c r="M538" s="2"/>
    </row>
    <row r="539" spans="2:13" customFormat="1" ht="15.75" customHeight="1">
      <c r="B539" s="2"/>
      <c r="D539" s="2"/>
      <c r="G539" s="2"/>
      <c r="H539" s="2"/>
      <c r="I539" s="2"/>
      <c r="J539" s="2"/>
      <c r="K539" s="2"/>
      <c r="L539" s="2"/>
      <c r="M539" s="2"/>
    </row>
    <row r="540" spans="2:13" customFormat="1" ht="15.75" customHeight="1">
      <c r="B540" s="2"/>
      <c r="D540" s="2"/>
      <c r="G540" s="2"/>
      <c r="H540" s="2"/>
      <c r="I540" s="2"/>
      <c r="J540" s="2"/>
      <c r="K540" s="2"/>
      <c r="L540" s="2"/>
      <c r="M540" s="2"/>
    </row>
    <row r="541" spans="2:13" customFormat="1" ht="15.75" customHeight="1">
      <c r="B541" s="2"/>
      <c r="D541" s="2"/>
      <c r="G541" s="2"/>
      <c r="H541" s="2"/>
      <c r="I541" s="2"/>
      <c r="J541" s="2"/>
      <c r="K541" s="2"/>
      <c r="L541" s="2"/>
      <c r="M541" s="2"/>
    </row>
    <row r="542" spans="2:13" customFormat="1" ht="15.75" customHeight="1">
      <c r="B542" s="2"/>
      <c r="D542" s="2"/>
      <c r="G542" s="2"/>
      <c r="H542" s="2"/>
      <c r="I542" s="2"/>
      <c r="J542" s="2"/>
      <c r="K542" s="2"/>
      <c r="L542" s="2"/>
      <c r="M542" s="2"/>
    </row>
    <row r="543" spans="2:13" customFormat="1" ht="15.75" customHeight="1">
      <c r="B543" s="2"/>
      <c r="D543" s="2"/>
      <c r="G543" s="2"/>
      <c r="H543" s="2"/>
      <c r="I543" s="2"/>
      <c r="J543" s="2"/>
      <c r="K543" s="2"/>
      <c r="L543" s="2"/>
      <c r="M543" s="2"/>
    </row>
    <row r="544" spans="2:13" customFormat="1" ht="15.75" customHeight="1">
      <c r="B544" s="2"/>
      <c r="D544" s="2"/>
      <c r="G544" s="2"/>
      <c r="H544" s="2"/>
      <c r="I544" s="2"/>
      <c r="J544" s="2"/>
      <c r="K544" s="2"/>
      <c r="L544" s="2"/>
      <c r="M544" s="2"/>
    </row>
    <row r="545" spans="2:13" customFormat="1" ht="15.75" customHeight="1">
      <c r="B545" s="2"/>
      <c r="D545" s="2"/>
      <c r="G545" s="2"/>
      <c r="H545" s="2"/>
      <c r="I545" s="2"/>
      <c r="J545" s="2"/>
      <c r="K545" s="2"/>
      <c r="L545" s="2"/>
      <c r="M545" s="2"/>
    </row>
    <row r="546" spans="2:13" customFormat="1" ht="15.75" customHeight="1">
      <c r="B546" s="2"/>
      <c r="D546" s="2"/>
      <c r="G546" s="2"/>
      <c r="H546" s="2"/>
      <c r="I546" s="2"/>
      <c r="J546" s="2"/>
      <c r="K546" s="2"/>
      <c r="L546" s="2"/>
      <c r="M546" s="2"/>
    </row>
    <row r="547" spans="2:13" customFormat="1" ht="15.75" customHeight="1">
      <c r="B547" s="2"/>
      <c r="D547" s="2"/>
      <c r="G547" s="2"/>
      <c r="H547" s="2"/>
      <c r="I547" s="2"/>
      <c r="J547" s="2"/>
      <c r="K547" s="2"/>
      <c r="L547" s="2"/>
      <c r="M547" s="2"/>
    </row>
    <row r="548" spans="2:13" customFormat="1" ht="15.75" customHeight="1">
      <c r="B548" s="2"/>
      <c r="D548" s="2"/>
      <c r="G548" s="2"/>
      <c r="H548" s="2"/>
      <c r="I548" s="2"/>
      <c r="J548" s="2"/>
      <c r="K548" s="2"/>
      <c r="L548" s="2"/>
      <c r="M548" s="2"/>
    </row>
    <row r="549" spans="2:13" customFormat="1" ht="15.75" customHeight="1">
      <c r="B549" s="2"/>
      <c r="D549" s="2"/>
      <c r="G549" s="2"/>
      <c r="H549" s="2"/>
      <c r="I549" s="2"/>
      <c r="J549" s="2"/>
      <c r="K549" s="2"/>
      <c r="L549" s="2"/>
      <c r="M549" s="2"/>
    </row>
    <row r="550" spans="2:13" customFormat="1" ht="15.75" customHeight="1">
      <c r="B550" s="2"/>
      <c r="D550" s="2"/>
      <c r="G550" s="2"/>
      <c r="H550" s="2"/>
      <c r="I550" s="2"/>
      <c r="J550" s="2"/>
      <c r="K550" s="2"/>
      <c r="L550" s="2"/>
      <c r="M550" s="2"/>
    </row>
    <row r="551" spans="2:13" customFormat="1" ht="15.75" customHeight="1">
      <c r="B551" s="2"/>
      <c r="D551" s="2"/>
      <c r="G551" s="2"/>
      <c r="H551" s="2"/>
      <c r="I551" s="2"/>
      <c r="J551" s="2"/>
      <c r="K551" s="2"/>
      <c r="L551" s="2"/>
      <c r="M551" s="2"/>
    </row>
    <row r="552" spans="2:13" customFormat="1" ht="15.75" customHeight="1">
      <c r="B552" s="2"/>
      <c r="D552" s="2"/>
      <c r="G552" s="2"/>
      <c r="H552" s="2"/>
      <c r="I552" s="2"/>
      <c r="J552" s="2"/>
      <c r="K552" s="2"/>
      <c r="L552" s="2"/>
      <c r="M552" s="2"/>
    </row>
    <row r="553" spans="2:13" customFormat="1" ht="15.75" customHeight="1">
      <c r="B553" s="2"/>
      <c r="D553" s="2"/>
      <c r="G553" s="2"/>
      <c r="H553" s="2"/>
      <c r="I553" s="2"/>
      <c r="J553" s="2"/>
      <c r="K553" s="2"/>
      <c r="L553" s="2"/>
      <c r="M553" s="2"/>
    </row>
    <row r="554" spans="2:13" customFormat="1" ht="15.75" customHeight="1">
      <c r="B554" s="2"/>
      <c r="D554" s="2"/>
      <c r="G554" s="2"/>
      <c r="H554" s="2"/>
      <c r="I554" s="2"/>
      <c r="J554" s="2"/>
      <c r="K554" s="2"/>
      <c r="L554" s="2"/>
      <c r="M554" s="2"/>
    </row>
    <row r="555" spans="2:13" customFormat="1" ht="15.75" customHeight="1">
      <c r="B555" s="2"/>
      <c r="D555" s="2"/>
      <c r="G555" s="2"/>
      <c r="H555" s="2"/>
      <c r="I555" s="2"/>
      <c r="J555" s="2"/>
      <c r="K555" s="2"/>
      <c r="L555" s="2"/>
      <c r="M555" s="2"/>
    </row>
    <row r="556" spans="2:13" customFormat="1" ht="15.75" customHeight="1">
      <c r="B556" s="2"/>
      <c r="D556" s="2"/>
      <c r="G556" s="2"/>
      <c r="H556" s="2"/>
      <c r="I556" s="2"/>
      <c r="J556" s="2"/>
      <c r="K556" s="2"/>
      <c r="L556" s="2"/>
      <c r="M556" s="2"/>
    </row>
    <row r="557" spans="2:13" customFormat="1" ht="15.75" customHeight="1">
      <c r="B557" s="2"/>
      <c r="D557" s="2"/>
      <c r="G557" s="2"/>
      <c r="H557" s="2"/>
      <c r="I557" s="2"/>
      <c r="J557" s="2"/>
      <c r="K557" s="2"/>
      <c r="L557" s="2"/>
      <c r="M557" s="2"/>
    </row>
    <row r="558" spans="2:13" customFormat="1" ht="15.75" customHeight="1">
      <c r="B558" s="2"/>
      <c r="D558" s="2"/>
      <c r="G558" s="2"/>
      <c r="H558" s="2"/>
      <c r="I558" s="2"/>
      <c r="J558" s="2"/>
      <c r="K558" s="2"/>
      <c r="L558" s="2"/>
      <c r="M558" s="2"/>
    </row>
    <row r="559" spans="2:13" customFormat="1" ht="15.75" customHeight="1">
      <c r="B559" s="2"/>
      <c r="D559" s="2"/>
      <c r="G559" s="2"/>
      <c r="H559" s="2"/>
      <c r="I559" s="2"/>
      <c r="J559" s="2"/>
      <c r="K559" s="2"/>
      <c r="L559" s="2"/>
      <c r="M559" s="2"/>
    </row>
    <row r="560" spans="2:13" customFormat="1" ht="15.75" customHeight="1">
      <c r="B560" s="2"/>
      <c r="D560" s="2"/>
      <c r="G560" s="2"/>
      <c r="H560" s="2"/>
      <c r="I560" s="2"/>
      <c r="J560" s="2"/>
      <c r="K560" s="2"/>
      <c r="L560" s="2"/>
      <c r="M560" s="2"/>
    </row>
    <row r="561" spans="2:13" customFormat="1" ht="15.75" customHeight="1">
      <c r="B561" s="2"/>
      <c r="D561" s="2"/>
      <c r="G561" s="2"/>
      <c r="H561" s="2"/>
      <c r="I561" s="2"/>
      <c r="J561" s="2"/>
      <c r="K561" s="2"/>
      <c r="L561" s="2"/>
      <c r="M561" s="2"/>
    </row>
    <row r="562" spans="2:13" customFormat="1" ht="15.75" customHeight="1">
      <c r="B562" s="2"/>
      <c r="D562" s="2"/>
      <c r="G562" s="2"/>
      <c r="H562" s="2"/>
      <c r="I562" s="2"/>
      <c r="J562" s="2"/>
      <c r="K562" s="2"/>
      <c r="L562" s="2"/>
      <c r="M562" s="2"/>
    </row>
    <row r="563" spans="2:13" customFormat="1" ht="15.75" customHeight="1">
      <c r="B563" s="2"/>
      <c r="D563" s="2"/>
      <c r="G563" s="2"/>
      <c r="H563" s="2"/>
      <c r="I563" s="2"/>
      <c r="J563" s="2"/>
      <c r="K563" s="2"/>
      <c r="L563" s="2"/>
      <c r="M563" s="2"/>
    </row>
    <row r="564" spans="2:13" customFormat="1" ht="15.75" customHeight="1">
      <c r="B564" s="2"/>
      <c r="D564" s="2"/>
      <c r="G564" s="2"/>
      <c r="H564" s="2"/>
      <c r="I564" s="2"/>
      <c r="J564" s="2"/>
      <c r="K564" s="2"/>
      <c r="L564" s="2"/>
      <c r="M564" s="2"/>
    </row>
    <row r="565" spans="2:13" customFormat="1" ht="15.75" customHeight="1">
      <c r="B565" s="2"/>
      <c r="D565" s="2"/>
      <c r="G565" s="2"/>
      <c r="H565" s="2"/>
      <c r="I565" s="2"/>
      <c r="J565" s="2"/>
      <c r="K565" s="2"/>
      <c r="L565" s="2"/>
      <c r="M565" s="2"/>
    </row>
    <row r="566" spans="2:13" customFormat="1" ht="15.75" customHeight="1">
      <c r="B566" s="2"/>
      <c r="D566" s="2"/>
      <c r="G566" s="2"/>
      <c r="H566" s="2"/>
      <c r="I566" s="2"/>
      <c r="J566" s="2"/>
      <c r="K566" s="2"/>
      <c r="L566" s="2"/>
      <c r="M566" s="2"/>
    </row>
    <row r="567" spans="2:13" customFormat="1" ht="15.75" customHeight="1">
      <c r="B567" s="2"/>
      <c r="D567" s="2"/>
      <c r="G567" s="2"/>
      <c r="H567" s="2"/>
      <c r="I567" s="2"/>
      <c r="J567" s="2"/>
      <c r="K567" s="2"/>
      <c r="L567" s="2"/>
      <c r="M567" s="2"/>
    </row>
    <row r="568" spans="2:13" customFormat="1" ht="15.75" customHeight="1">
      <c r="B568" s="2"/>
      <c r="D568" s="2"/>
      <c r="G568" s="2"/>
      <c r="H568" s="2"/>
      <c r="I568" s="2"/>
      <c r="J568" s="2"/>
      <c r="K568" s="2"/>
      <c r="L568" s="2"/>
      <c r="M568" s="2"/>
    </row>
    <row r="569" spans="2:13" customFormat="1" ht="15.75" customHeight="1">
      <c r="B569" s="2"/>
      <c r="D569" s="2"/>
      <c r="G569" s="2"/>
      <c r="H569" s="2"/>
      <c r="I569" s="2"/>
      <c r="J569" s="2"/>
      <c r="K569" s="2"/>
      <c r="L569" s="2"/>
      <c r="M569" s="2"/>
    </row>
    <row r="570" spans="2:13" customFormat="1" ht="15.75" customHeight="1">
      <c r="B570" s="2"/>
      <c r="D570" s="2"/>
      <c r="G570" s="2"/>
      <c r="H570" s="2"/>
      <c r="I570" s="2"/>
      <c r="J570" s="2"/>
      <c r="K570" s="2"/>
      <c r="L570" s="2"/>
      <c r="M570" s="2"/>
    </row>
    <row r="571" spans="2:13" customFormat="1" ht="15.75" customHeight="1">
      <c r="B571" s="2"/>
      <c r="D571" s="2"/>
      <c r="G571" s="2"/>
      <c r="H571" s="2"/>
      <c r="I571" s="2"/>
      <c r="J571" s="2"/>
      <c r="K571" s="2"/>
      <c r="L571" s="2"/>
      <c r="M571" s="2"/>
    </row>
    <row r="572" spans="2:13" customFormat="1" ht="15.75" customHeight="1">
      <c r="B572" s="2"/>
      <c r="D572" s="2"/>
      <c r="G572" s="2"/>
      <c r="H572" s="2"/>
      <c r="I572" s="2"/>
      <c r="J572" s="2"/>
      <c r="K572" s="2"/>
      <c r="L572" s="2"/>
      <c r="M572" s="2"/>
    </row>
    <row r="573" spans="2:13" customFormat="1" ht="15.75" customHeight="1">
      <c r="B573" s="2"/>
      <c r="D573" s="2"/>
      <c r="G573" s="2"/>
      <c r="H573" s="2"/>
      <c r="I573" s="2"/>
      <c r="J573" s="2"/>
      <c r="K573" s="2"/>
      <c r="L573" s="2"/>
      <c r="M573" s="2"/>
    </row>
    <row r="574" spans="2:13" customFormat="1" ht="15.75" customHeight="1">
      <c r="B574" s="2"/>
      <c r="D574" s="2"/>
      <c r="G574" s="2"/>
      <c r="H574" s="2"/>
      <c r="I574" s="2"/>
      <c r="J574" s="2"/>
      <c r="K574" s="2"/>
      <c r="L574" s="2"/>
      <c r="M574" s="2"/>
    </row>
    <row r="575" spans="2:13" customFormat="1" ht="15.75" customHeight="1">
      <c r="B575" s="2"/>
      <c r="D575" s="2"/>
      <c r="G575" s="2"/>
      <c r="H575" s="2"/>
      <c r="I575" s="2"/>
      <c r="J575" s="2"/>
      <c r="K575" s="2"/>
      <c r="L575" s="2"/>
      <c r="M575" s="2"/>
    </row>
    <row r="576" spans="2:13" customFormat="1" ht="15.75" customHeight="1">
      <c r="B576" s="2"/>
      <c r="D576" s="2"/>
      <c r="G576" s="2"/>
      <c r="H576" s="2"/>
      <c r="I576" s="2"/>
      <c r="J576" s="2"/>
      <c r="K576" s="2"/>
      <c r="L576" s="2"/>
      <c r="M576" s="2"/>
    </row>
    <row r="577" spans="2:13" customFormat="1" ht="15.75" customHeight="1">
      <c r="B577" s="2"/>
      <c r="D577" s="2"/>
      <c r="G577" s="2"/>
      <c r="H577" s="2"/>
      <c r="I577" s="2"/>
      <c r="J577" s="2"/>
      <c r="K577" s="2"/>
      <c r="L577" s="2"/>
      <c r="M577" s="2"/>
    </row>
    <row r="578" spans="2:13" customFormat="1" ht="15.75" customHeight="1">
      <c r="B578" s="2"/>
      <c r="D578" s="2"/>
      <c r="G578" s="2"/>
      <c r="H578" s="2"/>
      <c r="I578" s="2"/>
      <c r="J578" s="2"/>
      <c r="K578" s="2"/>
      <c r="L578" s="2"/>
      <c r="M578" s="2"/>
    </row>
    <row r="579" spans="2:13" customFormat="1" ht="15.75" customHeight="1">
      <c r="B579" s="2"/>
      <c r="D579" s="2"/>
      <c r="G579" s="2"/>
      <c r="H579" s="2"/>
      <c r="I579" s="2"/>
      <c r="J579" s="2"/>
      <c r="K579" s="2"/>
      <c r="L579" s="2"/>
      <c r="M579" s="2"/>
    </row>
    <row r="580" spans="2:13" customFormat="1" ht="15.75" customHeight="1">
      <c r="B580" s="2"/>
      <c r="D580" s="2"/>
      <c r="G580" s="2"/>
      <c r="H580" s="2"/>
      <c r="I580" s="2"/>
      <c r="J580" s="2"/>
      <c r="K580" s="2"/>
      <c r="L580" s="2"/>
      <c r="M580" s="2"/>
    </row>
    <row r="581" spans="2:13" customFormat="1" ht="15.75" customHeight="1">
      <c r="B581" s="2"/>
      <c r="D581" s="2"/>
      <c r="G581" s="2"/>
      <c r="H581" s="2"/>
      <c r="I581" s="2"/>
      <c r="J581" s="2"/>
      <c r="K581" s="2"/>
      <c r="L581" s="2"/>
      <c r="M581" s="2"/>
    </row>
    <row r="582" spans="2:13" customFormat="1" ht="15.75" customHeight="1">
      <c r="B582" s="2"/>
      <c r="D582" s="2"/>
      <c r="G582" s="2"/>
      <c r="H582" s="2"/>
      <c r="I582" s="2"/>
      <c r="J582" s="2"/>
      <c r="K582" s="2"/>
      <c r="L582" s="2"/>
      <c r="M582" s="2"/>
    </row>
    <row r="583" spans="2:13" customFormat="1" ht="15.75" customHeight="1">
      <c r="B583" s="2"/>
      <c r="D583" s="2"/>
      <c r="G583" s="2"/>
      <c r="H583" s="2"/>
      <c r="I583" s="2"/>
      <c r="J583" s="2"/>
      <c r="K583" s="2"/>
      <c r="L583" s="2"/>
      <c r="M583" s="2"/>
    </row>
    <row r="584" spans="2:13" customFormat="1" ht="15.75" customHeight="1">
      <c r="B584" s="2"/>
      <c r="D584" s="2"/>
      <c r="G584" s="2"/>
      <c r="H584" s="2"/>
      <c r="I584" s="2"/>
      <c r="J584" s="2"/>
      <c r="K584" s="2"/>
      <c r="L584" s="2"/>
      <c r="M584" s="2"/>
    </row>
    <row r="585" spans="2:13" customFormat="1" ht="15.75" customHeight="1">
      <c r="B585" s="2"/>
      <c r="D585" s="2"/>
      <c r="G585" s="2"/>
      <c r="H585" s="2"/>
      <c r="I585" s="2"/>
      <c r="J585" s="2"/>
      <c r="K585" s="2"/>
      <c r="L585" s="2"/>
      <c r="M585" s="2"/>
    </row>
    <row r="586" spans="2:13" customFormat="1" ht="15.75" customHeight="1">
      <c r="B586" s="2"/>
      <c r="D586" s="2"/>
      <c r="G586" s="2"/>
      <c r="H586" s="2"/>
      <c r="I586" s="2"/>
      <c r="J586" s="2"/>
      <c r="K586" s="2"/>
      <c r="L586" s="2"/>
      <c r="M586" s="2"/>
    </row>
    <row r="587" spans="2:13" customFormat="1" ht="15.75" customHeight="1">
      <c r="B587" s="2"/>
      <c r="D587" s="2"/>
      <c r="G587" s="2"/>
      <c r="H587" s="2"/>
      <c r="I587" s="2"/>
      <c r="J587" s="2"/>
      <c r="K587" s="2"/>
      <c r="L587" s="2"/>
      <c r="M587" s="2"/>
    </row>
    <row r="588" spans="2:13" customFormat="1" ht="15.75" customHeight="1">
      <c r="B588" s="2"/>
      <c r="D588" s="2"/>
      <c r="G588" s="2"/>
      <c r="H588" s="2"/>
      <c r="I588" s="2"/>
      <c r="J588" s="2"/>
      <c r="K588" s="2"/>
      <c r="L588" s="2"/>
      <c r="M588" s="2"/>
    </row>
    <row r="589" spans="2:13" customFormat="1" ht="15.75" customHeight="1">
      <c r="B589" s="2"/>
      <c r="D589" s="2"/>
      <c r="G589" s="2"/>
      <c r="H589" s="2"/>
      <c r="I589" s="2"/>
      <c r="J589" s="2"/>
      <c r="K589" s="2"/>
      <c r="L589" s="2"/>
      <c r="M589" s="2"/>
    </row>
    <row r="590" spans="2:13" customFormat="1" ht="15.75" customHeight="1">
      <c r="B590" s="2"/>
      <c r="D590" s="2"/>
      <c r="G590" s="2"/>
      <c r="H590" s="2"/>
      <c r="I590" s="2"/>
      <c r="J590" s="2"/>
      <c r="K590" s="2"/>
      <c r="L590" s="2"/>
      <c r="M590" s="2"/>
    </row>
    <row r="591" spans="2:13" customFormat="1" ht="15.75" customHeight="1">
      <c r="B591" s="2"/>
      <c r="D591" s="2"/>
      <c r="G591" s="2"/>
      <c r="H591" s="2"/>
      <c r="I591" s="2"/>
      <c r="J591" s="2"/>
      <c r="K591" s="2"/>
      <c r="L591" s="2"/>
      <c r="M591" s="2"/>
    </row>
    <row r="592" spans="2:13" customFormat="1" ht="15.75" customHeight="1">
      <c r="B592" s="2"/>
      <c r="D592" s="2"/>
      <c r="G592" s="2"/>
      <c r="H592" s="2"/>
      <c r="I592" s="2"/>
      <c r="J592" s="2"/>
      <c r="K592" s="2"/>
      <c r="L592" s="2"/>
      <c r="M592" s="2"/>
    </row>
    <row r="593" spans="2:13" customFormat="1" ht="15.75" customHeight="1">
      <c r="B593" s="2"/>
      <c r="D593" s="2"/>
      <c r="G593" s="2"/>
      <c r="H593" s="2"/>
      <c r="I593" s="2"/>
      <c r="J593" s="2"/>
      <c r="K593" s="2"/>
      <c r="L593" s="2"/>
      <c r="M593" s="2"/>
    </row>
    <row r="594" spans="2:13" customFormat="1" ht="15.75" customHeight="1">
      <c r="B594" s="2"/>
      <c r="D594" s="2"/>
      <c r="G594" s="2"/>
      <c r="H594" s="2"/>
      <c r="I594" s="2"/>
      <c r="J594" s="2"/>
      <c r="K594" s="2"/>
      <c r="L594" s="2"/>
      <c r="M594" s="2"/>
    </row>
    <row r="595" spans="2:13" customFormat="1" ht="15.75" customHeight="1">
      <c r="B595" s="2"/>
      <c r="D595" s="2"/>
      <c r="G595" s="2"/>
      <c r="H595" s="2"/>
      <c r="I595" s="2"/>
      <c r="J595" s="2"/>
      <c r="K595" s="2"/>
      <c r="L595" s="2"/>
      <c r="M595" s="2"/>
    </row>
    <row r="596" spans="2:13" customFormat="1" ht="15.75" customHeight="1">
      <c r="B596" s="2"/>
      <c r="D596" s="2"/>
      <c r="G596" s="2"/>
      <c r="H596" s="2"/>
      <c r="I596" s="2"/>
      <c r="J596" s="2"/>
      <c r="K596" s="2"/>
      <c r="L596" s="2"/>
      <c r="M596" s="2"/>
    </row>
    <row r="597" spans="2:13" customFormat="1" ht="15.75" customHeight="1">
      <c r="B597" s="2"/>
      <c r="D597" s="2"/>
      <c r="G597" s="2"/>
      <c r="H597" s="2"/>
      <c r="I597" s="2"/>
      <c r="J597" s="2"/>
      <c r="K597" s="2"/>
      <c r="L597" s="2"/>
      <c r="M597" s="2"/>
    </row>
    <row r="598" spans="2:13" customFormat="1" ht="15.75" customHeight="1">
      <c r="B598" s="2"/>
      <c r="D598" s="2"/>
      <c r="G598" s="2"/>
      <c r="H598" s="2"/>
      <c r="I598" s="2"/>
      <c r="J598" s="2"/>
      <c r="K598" s="2"/>
      <c r="L598" s="2"/>
      <c r="M598" s="2"/>
    </row>
    <row r="599" spans="2:13" customFormat="1" ht="15.75" customHeight="1">
      <c r="B599" s="2"/>
      <c r="D599" s="2"/>
      <c r="G599" s="2"/>
      <c r="H599" s="2"/>
      <c r="I599" s="2"/>
      <c r="J599" s="2"/>
      <c r="K599" s="2"/>
      <c r="L599" s="2"/>
      <c r="M599" s="2"/>
    </row>
    <row r="600" spans="2:13" customFormat="1" ht="15.75" customHeight="1">
      <c r="B600" s="2"/>
      <c r="D600" s="2"/>
      <c r="G600" s="2"/>
      <c r="H600" s="2"/>
      <c r="I600" s="2"/>
      <c r="J600" s="2"/>
      <c r="K600" s="2"/>
      <c r="L600" s="2"/>
      <c r="M600" s="2"/>
    </row>
    <row r="601" spans="2:13" customFormat="1" ht="15.75" customHeight="1">
      <c r="B601" s="2"/>
      <c r="D601" s="2"/>
      <c r="G601" s="2"/>
      <c r="H601" s="2"/>
      <c r="I601" s="2"/>
      <c r="J601" s="2"/>
      <c r="K601" s="2"/>
      <c r="L601" s="2"/>
      <c r="M601" s="2"/>
    </row>
    <row r="602" spans="2:13" customFormat="1" ht="15.75" customHeight="1">
      <c r="B602" s="2"/>
      <c r="D602" s="2"/>
      <c r="G602" s="2"/>
      <c r="H602" s="2"/>
      <c r="I602" s="2"/>
      <c r="J602" s="2"/>
      <c r="K602" s="2"/>
      <c r="L602" s="2"/>
      <c r="M602" s="2"/>
    </row>
    <row r="603" spans="2:13" customFormat="1" ht="15.75" customHeight="1">
      <c r="B603" s="2"/>
      <c r="D603" s="2"/>
      <c r="G603" s="2"/>
      <c r="H603" s="2"/>
      <c r="I603" s="2"/>
      <c r="J603" s="2"/>
      <c r="K603" s="2"/>
      <c r="L603" s="2"/>
      <c r="M603" s="2"/>
    </row>
    <row r="604" spans="2:13" customFormat="1" ht="15.75" customHeight="1">
      <c r="B604" s="2"/>
      <c r="D604" s="2"/>
      <c r="G604" s="2"/>
      <c r="H604" s="2"/>
      <c r="I604" s="2"/>
      <c r="J604" s="2"/>
      <c r="K604" s="2"/>
      <c r="L604" s="2"/>
      <c r="M604" s="2"/>
    </row>
    <row r="605" spans="2:13" customFormat="1" ht="15.75" customHeight="1">
      <c r="B605" s="2"/>
      <c r="D605" s="2"/>
      <c r="G605" s="2"/>
      <c r="H605" s="2"/>
      <c r="I605" s="2"/>
      <c r="J605" s="2"/>
      <c r="K605" s="2"/>
      <c r="L605" s="2"/>
      <c r="M605" s="2"/>
    </row>
    <row r="606" spans="2:13" customFormat="1" ht="15.75" customHeight="1">
      <c r="B606" s="2"/>
      <c r="D606" s="2"/>
      <c r="G606" s="2"/>
      <c r="H606" s="2"/>
      <c r="I606" s="2"/>
      <c r="J606" s="2"/>
      <c r="K606" s="2"/>
      <c r="L606" s="2"/>
      <c r="M606" s="2"/>
    </row>
    <row r="607" spans="2:13" customFormat="1" ht="15.75" customHeight="1">
      <c r="B607" s="2"/>
      <c r="D607" s="2"/>
      <c r="G607" s="2"/>
      <c r="H607" s="2"/>
      <c r="I607" s="2"/>
      <c r="J607" s="2"/>
      <c r="K607" s="2"/>
      <c r="L607" s="2"/>
      <c r="M607" s="2"/>
    </row>
    <row r="608" spans="2:13" customFormat="1" ht="15.75" customHeight="1">
      <c r="B608" s="2"/>
      <c r="D608" s="2"/>
      <c r="G608" s="2"/>
      <c r="H608" s="2"/>
      <c r="I608" s="2"/>
      <c r="J608" s="2"/>
      <c r="K608" s="2"/>
      <c r="L608" s="2"/>
      <c r="M608" s="2"/>
    </row>
    <row r="609" spans="2:13" customFormat="1" ht="15.75" customHeight="1">
      <c r="B609" s="2"/>
      <c r="D609" s="2"/>
      <c r="G609" s="2"/>
      <c r="H609" s="2"/>
      <c r="I609" s="2"/>
      <c r="J609" s="2"/>
      <c r="K609" s="2"/>
      <c r="L609" s="2"/>
      <c r="M609" s="2"/>
    </row>
    <row r="610" spans="2:13" customFormat="1" ht="15.75" customHeight="1">
      <c r="B610" s="2"/>
      <c r="D610" s="2"/>
      <c r="G610" s="2"/>
      <c r="H610" s="2"/>
      <c r="I610" s="2"/>
      <c r="J610" s="2"/>
      <c r="K610" s="2"/>
      <c r="L610" s="2"/>
      <c r="M610" s="2"/>
    </row>
    <row r="611" spans="2:13" customFormat="1" ht="15.75" customHeight="1">
      <c r="B611" s="2"/>
      <c r="D611" s="2"/>
      <c r="G611" s="2"/>
      <c r="H611" s="2"/>
      <c r="I611" s="2"/>
      <c r="J611" s="2"/>
      <c r="K611" s="2"/>
      <c r="L611" s="2"/>
      <c r="M611" s="2"/>
    </row>
    <row r="612" spans="2:13" customFormat="1" ht="15.75" customHeight="1">
      <c r="B612" s="2"/>
      <c r="D612" s="2"/>
      <c r="G612" s="2"/>
      <c r="H612" s="2"/>
      <c r="I612" s="2"/>
      <c r="J612" s="2"/>
      <c r="K612" s="2"/>
      <c r="L612" s="2"/>
      <c r="M612" s="2"/>
    </row>
    <row r="613" spans="2:13" customFormat="1" ht="15.75" customHeight="1">
      <c r="B613" s="2"/>
      <c r="D613" s="2"/>
      <c r="G613" s="2"/>
      <c r="H613" s="2"/>
      <c r="I613" s="2"/>
      <c r="J613" s="2"/>
      <c r="K613" s="2"/>
      <c r="L613" s="2"/>
      <c r="M613" s="2"/>
    </row>
    <row r="614" spans="2:13" customFormat="1" ht="15.75" customHeight="1">
      <c r="B614" s="2"/>
      <c r="D614" s="2"/>
      <c r="G614" s="2"/>
      <c r="H614" s="2"/>
      <c r="I614" s="2"/>
      <c r="J614" s="2"/>
      <c r="K614" s="2"/>
      <c r="L614" s="2"/>
      <c r="M614" s="2"/>
    </row>
    <row r="615" spans="2:13" customFormat="1" ht="15.75" customHeight="1">
      <c r="B615" s="2"/>
      <c r="D615" s="2"/>
      <c r="G615" s="2"/>
      <c r="H615" s="2"/>
      <c r="I615" s="2"/>
      <c r="J615" s="2"/>
      <c r="K615" s="2"/>
      <c r="L615" s="2"/>
      <c r="M615" s="2"/>
    </row>
    <row r="616" spans="2:13" customFormat="1" ht="15.75" customHeight="1">
      <c r="B616" s="2"/>
      <c r="D616" s="2"/>
      <c r="G616" s="2"/>
      <c r="H616" s="2"/>
      <c r="I616" s="2"/>
      <c r="J616" s="2"/>
      <c r="K616" s="2"/>
      <c r="L616" s="2"/>
      <c r="M616" s="2"/>
    </row>
    <row r="617" spans="2:13" customFormat="1" ht="15.75" customHeight="1">
      <c r="B617" s="2"/>
      <c r="D617" s="2"/>
      <c r="G617" s="2"/>
      <c r="H617" s="2"/>
      <c r="I617" s="2"/>
      <c r="J617" s="2"/>
      <c r="K617" s="2"/>
      <c r="L617" s="2"/>
      <c r="M617" s="2"/>
    </row>
    <row r="618" spans="2:13" customFormat="1" ht="15.75" customHeight="1">
      <c r="B618" s="2"/>
      <c r="D618" s="2"/>
      <c r="G618" s="2"/>
      <c r="H618" s="2"/>
      <c r="I618" s="2"/>
      <c r="J618" s="2"/>
      <c r="K618" s="2"/>
      <c r="L618" s="2"/>
      <c r="M618" s="2"/>
    </row>
    <row r="619" spans="2:13" customFormat="1" ht="15.75" customHeight="1">
      <c r="B619" s="2"/>
      <c r="D619" s="2"/>
      <c r="G619" s="2"/>
      <c r="H619" s="2"/>
      <c r="I619" s="2"/>
      <c r="J619" s="2"/>
      <c r="K619" s="2"/>
      <c r="L619" s="2"/>
      <c r="M619" s="2"/>
    </row>
    <row r="620" spans="2:13" customFormat="1" ht="15.75" customHeight="1">
      <c r="B620" s="2"/>
      <c r="D620" s="2"/>
      <c r="G620" s="2"/>
      <c r="H620" s="2"/>
      <c r="I620" s="2"/>
      <c r="J620" s="2"/>
      <c r="K620" s="2"/>
      <c r="L620" s="2"/>
      <c r="M620" s="2"/>
    </row>
    <row r="621" spans="2:13" customFormat="1" ht="15.75" customHeight="1">
      <c r="B621" s="2"/>
      <c r="D621" s="2"/>
      <c r="G621" s="2"/>
      <c r="H621" s="2"/>
      <c r="I621" s="2"/>
      <c r="J621" s="2"/>
      <c r="K621" s="2"/>
      <c r="L621" s="2"/>
      <c r="M621" s="2"/>
    </row>
    <row r="622" spans="2:13" customFormat="1" ht="15.75" customHeight="1">
      <c r="B622" s="2"/>
      <c r="D622" s="2"/>
      <c r="G622" s="2"/>
      <c r="H622" s="2"/>
      <c r="I622" s="2"/>
      <c r="J622" s="2"/>
      <c r="K622" s="2"/>
      <c r="L622" s="2"/>
      <c r="M622" s="2"/>
    </row>
    <row r="623" spans="2:13" customFormat="1" ht="15.75" customHeight="1">
      <c r="B623" s="2"/>
      <c r="D623" s="2"/>
      <c r="G623" s="2"/>
      <c r="H623" s="2"/>
      <c r="I623" s="2"/>
      <c r="J623" s="2"/>
      <c r="K623" s="2"/>
      <c r="L623" s="2"/>
      <c r="M623" s="2"/>
    </row>
    <row r="624" spans="2:13" customFormat="1" ht="15.75" customHeight="1">
      <c r="B624" s="2"/>
      <c r="D624" s="2"/>
      <c r="G624" s="2"/>
      <c r="H624" s="2"/>
      <c r="I624" s="2"/>
      <c r="J624" s="2"/>
      <c r="K624" s="2"/>
      <c r="L624" s="2"/>
      <c r="M624" s="2"/>
    </row>
    <row r="625" spans="2:13" customFormat="1" ht="15.75" customHeight="1">
      <c r="B625" s="2"/>
      <c r="D625" s="2"/>
      <c r="G625" s="2"/>
      <c r="H625" s="2"/>
      <c r="I625" s="2"/>
      <c r="J625" s="2"/>
      <c r="K625" s="2"/>
      <c r="L625" s="2"/>
      <c r="M625" s="2"/>
    </row>
    <row r="626" spans="2:13" customFormat="1" ht="15.75" customHeight="1">
      <c r="B626" s="2"/>
      <c r="D626" s="2"/>
      <c r="G626" s="2"/>
      <c r="H626" s="2"/>
      <c r="I626" s="2"/>
      <c r="J626" s="2"/>
      <c r="K626" s="2"/>
      <c r="L626" s="2"/>
      <c r="M626" s="2"/>
    </row>
    <row r="627" spans="2:13" customFormat="1" ht="15.75" customHeight="1">
      <c r="B627" s="2"/>
      <c r="D627" s="2"/>
      <c r="G627" s="2"/>
      <c r="H627" s="2"/>
      <c r="I627" s="2"/>
      <c r="J627" s="2"/>
      <c r="K627" s="2"/>
      <c r="L627" s="2"/>
      <c r="M627" s="2"/>
    </row>
    <row r="628" spans="2:13" customFormat="1" ht="15.75" customHeight="1">
      <c r="B628" s="2"/>
      <c r="D628" s="2"/>
      <c r="G628" s="2"/>
      <c r="H628" s="2"/>
      <c r="I628" s="2"/>
      <c r="J628" s="2"/>
      <c r="K628" s="2"/>
      <c r="L628" s="2"/>
      <c r="M628" s="2"/>
    </row>
    <row r="629" spans="2:13" customFormat="1" ht="15.75" customHeight="1">
      <c r="B629" s="2"/>
      <c r="D629" s="2"/>
      <c r="G629" s="2"/>
      <c r="H629" s="2"/>
      <c r="I629" s="2"/>
      <c r="J629" s="2"/>
      <c r="K629" s="2"/>
      <c r="L629" s="2"/>
      <c r="M629" s="2"/>
    </row>
    <row r="630" spans="2:13" customFormat="1" ht="15.75" customHeight="1">
      <c r="B630" s="2"/>
      <c r="D630" s="2"/>
      <c r="G630" s="2"/>
      <c r="H630" s="2"/>
      <c r="I630" s="2"/>
      <c r="J630" s="2"/>
      <c r="K630" s="2"/>
      <c r="L630" s="2"/>
      <c r="M630" s="2"/>
    </row>
    <row r="631" spans="2:13" customFormat="1" ht="15.75" customHeight="1">
      <c r="B631" s="2"/>
      <c r="D631" s="2"/>
      <c r="G631" s="2"/>
      <c r="H631" s="2"/>
      <c r="I631" s="2"/>
      <c r="J631" s="2"/>
      <c r="K631" s="2"/>
      <c r="L631" s="2"/>
      <c r="M631" s="2"/>
    </row>
    <row r="632" spans="2:13" customFormat="1" ht="15.75" customHeight="1">
      <c r="B632" s="2"/>
      <c r="D632" s="2"/>
      <c r="G632" s="2"/>
      <c r="H632" s="2"/>
      <c r="I632" s="2"/>
      <c r="J632" s="2"/>
      <c r="K632" s="2"/>
      <c r="L632" s="2"/>
      <c r="M632" s="2"/>
    </row>
    <row r="633" spans="2:13" customFormat="1" ht="15.75" customHeight="1">
      <c r="B633" s="2"/>
      <c r="D633" s="2"/>
      <c r="G633" s="2"/>
      <c r="H633" s="2"/>
      <c r="I633" s="2"/>
      <c r="J633" s="2"/>
      <c r="K633" s="2"/>
      <c r="L633" s="2"/>
      <c r="M633" s="2"/>
    </row>
    <row r="634" spans="2:13" customFormat="1" ht="15.75" customHeight="1">
      <c r="B634" s="2"/>
      <c r="D634" s="2"/>
      <c r="G634" s="2"/>
      <c r="H634" s="2"/>
      <c r="I634" s="2"/>
      <c r="J634" s="2"/>
      <c r="K634" s="2"/>
      <c r="L634" s="2"/>
      <c r="M634" s="2"/>
    </row>
    <row r="635" spans="2:13" customFormat="1" ht="15.75" customHeight="1">
      <c r="B635" s="2"/>
      <c r="D635" s="2"/>
      <c r="G635" s="2"/>
      <c r="H635" s="2"/>
      <c r="I635" s="2"/>
      <c r="J635" s="2"/>
      <c r="K635" s="2"/>
      <c r="L635" s="2"/>
      <c r="M635" s="2"/>
    </row>
    <row r="636" spans="2:13" customFormat="1" ht="15.75" customHeight="1">
      <c r="B636" s="2"/>
      <c r="D636" s="2"/>
      <c r="G636" s="2"/>
      <c r="H636" s="2"/>
      <c r="I636" s="2"/>
      <c r="J636" s="2"/>
      <c r="K636" s="2"/>
      <c r="L636" s="2"/>
      <c r="M636" s="2"/>
    </row>
    <row r="637" spans="2:13" customFormat="1" ht="15.75" customHeight="1">
      <c r="B637" s="2"/>
      <c r="D637" s="2"/>
      <c r="G637" s="2"/>
      <c r="H637" s="2"/>
      <c r="I637" s="2"/>
      <c r="J637" s="2"/>
      <c r="K637" s="2"/>
      <c r="L637" s="2"/>
      <c r="M637" s="2"/>
    </row>
    <row r="638" spans="2:13" customFormat="1" ht="15.75" customHeight="1">
      <c r="B638" s="2"/>
      <c r="D638" s="2"/>
      <c r="G638" s="2"/>
      <c r="H638" s="2"/>
      <c r="I638" s="2"/>
      <c r="J638" s="2"/>
      <c r="K638" s="2"/>
      <c r="L638" s="2"/>
      <c r="M638" s="2"/>
    </row>
    <row r="639" spans="2:13" customFormat="1" ht="15.75" customHeight="1">
      <c r="B639" s="2"/>
      <c r="D639" s="2"/>
      <c r="G639" s="2"/>
      <c r="H639" s="2"/>
      <c r="I639" s="2"/>
      <c r="J639" s="2"/>
      <c r="K639" s="2"/>
      <c r="L639" s="2"/>
      <c r="M639" s="2"/>
    </row>
    <row r="640" spans="2:13" customFormat="1" ht="15.75" customHeight="1">
      <c r="B640" s="2"/>
      <c r="D640" s="2"/>
      <c r="G640" s="2"/>
      <c r="H640" s="2"/>
      <c r="I640" s="2"/>
      <c r="J640" s="2"/>
      <c r="K640" s="2"/>
      <c r="L640" s="2"/>
      <c r="M640" s="2"/>
    </row>
    <row r="641" spans="2:13" customFormat="1" ht="15.75" customHeight="1">
      <c r="B641" s="2"/>
      <c r="D641" s="2"/>
      <c r="G641" s="2"/>
      <c r="H641" s="2"/>
      <c r="I641" s="2"/>
      <c r="J641" s="2"/>
      <c r="K641" s="2"/>
      <c r="L641" s="2"/>
      <c r="M641" s="2"/>
    </row>
    <row r="642" spans="2:13" customFormat="1" ht="15.75" customHeight="1">
      <c r="B642" s="2"/>
      <c r="D642" s="2"/>
      <c r="G642" s="2"/>
      <c r="H642" s="2"/>
      <c r="I642" s="2"/>
      <c r="J642" s="2"/>
      <c r="K642" s="2"/>
      <c r="L642" s="2"/>
      <c r="M642" s="2"/>
    </row>
    <row r="643" spans="2:13" customFormat="1" ht="15.75" customHeight="1">
      <c r="B643" s="2"/>
      <c r="D643" s="2"/>
      <c r="G643" s="2"/>
      <c r="H643" s="2"/>
      <c r="I643" s="2"/>
      <c r="J643" s="2"/>
      <c r="K643" s="2"/>
      <c r="L643" s="2"/>
      <c r="M643" s="2"/>
    </row>
    <row r="644" spans="2:13" customFormat="1" ht="15.75" customHeight="1">
      <c r="B644" s="2"/>
      <c r="D644" s="2"/>
      <c r="G644" s="2"/>
      <c r="H644" s="2"/>
      <c r="I644" s="2"/>
      <c r="J644" s="2"/>
      <c r="K644" s="2"/>
      <c r="L644" s="2"/>
      <c r="M644" s="2"/>
    </row>
    <row r="645" spans="2:13" customFormat="1" ht="15.75" customHeight="1">
      <c r="B645" s="2"/>
      <c r="D645" s="2"/>
      <c r="G645" s="2"/>
      <c r="H645" s="2"/>
      <c r="I645" s="2"/>
      <c r="J645" s="2"/>
      <c r="K645" s="2"/>
      <c r="L645" s="2"/>
      <c r="M645" s="2"/>
    </row>
    <row r="646" spans="2:13" customFormat="1" ht="15.75" customHeight="1">
      <c r="B646" s="2"/>
      <c r="D646" s="2"/>
      <c r="G646" s="2"/>
      <c r="H646" s="2"/>
      <c r="I646" s="2"/>
      <c r="J646" s="2"/>
      <c r="K646" s="2"/>
      <c r="L646" s="2"/>
      <c r="M646" s="2"/>
    </row>
    <row r="647" spans="2:13" customFormat="1" ht="15.75" customHeight="1">
      <c r="B647" s="2"/>
      <c r="D647" s="2"/>
      <c r="G647" s="2"/>
      <c r="H647" s="2"/>
      <c r="I647" s="2"/>
      <c r="J647" s="2"/>
      <c r="K647" s="2"/>
      <c r="L647" s="2"/>
      <c r="M647" s="2"/>
    </row>
    <row r="648" spans="2:13" customFormat="1" ht="15.75" customHeight="1">
      <c r="B648" s="2"/>
      <c r="D648" s="2"/>
      <c r="G648" s="2"/>
      <c r="H648" s="2"/>
      <c r="I648" s="2"/>
      <c r="J648" s="2"/>
      <c r="K648" s="2"/>
      <c r="L648" s="2"/>
      <c r="M648" s="2"/>
    </row>
    <row r="649" spans="2:13" customFormat="1" ht="15.75" customHeight="1">
      <c r="B649" s="2"/>
      <c r="D649" s="2"/>
      <c r="G649" s="2"/>
      <c r="H649" s="2"/>
      <c r="I649" s="2"/>
      <c r="J649" s="2"/>
      <c r="K649" s="2"/>
      <c r="L649" s="2"/>
      <c r="M649" s="2"/>
    </row>
    <row r="650" spans="2:13" customFormat="1" ht="15.75" customHeight="1">
      <c r="B650" s="2"/>
      <c r="D650" s="2"/>
      <c r="G650" s="2"/>
      <c r="H650" s="2"/>
      <c r="I650" s="2"/>
      <c r="J650" s="2"/>
      <c r="K650" s="2"/>
      <c r="L650" s="2"/>
      <c r="M650" s="2"/>
    </row>
    <row r="651" spans="2:13" customFormat="1" ht="15.75" customHeight="1">
      <c r="B651" s="2"/>
      <c r="D651" s="2"/>
      <c r="G651" s="2"/>
      <c r="H651" s="2"/>
      <c r="I651" s="2"/>
      <c r="J651" s="2"/>
      <c r="K651" s="2"/>
      <c r="L651" s="2"/>
      <c r="M651" s="2"/>
    </row>
    <row r="652" spans="2:13" customFormat="1" ht="15.75" customHeight="1">
      <c r="B652" s="2"/>
      <c r="D652" s="2"/>
      <c r="G652" s="2"/>
      <c r="H652" s="2"/>
      <c r="I652" s="2"/>
      <c r="J652" s="2"/>
      <c r="K652" s="2"/>
      <c r="L652" s="2"/>
      <c r="M652" s="2"/>
    </row>
    <row r="653" spans="2:13" customFormat="1" ht="15.75" customHeight="1">
      <c r="B653" s="2"/>
      <c r="D653" s="2"/>
      <c r="G653" s="2"/>
      <c r="H653" s="2"/>
      <c r="I653" s="2"/>
      <c r="J653" s="2"/>
      <c r="K653" s="2"/>
      <c r="L653" s="2"/>
      <c r="M653" s="2"/>
    </row>
    <row r="654" spans="2:13" customFormat="1" ht="15.75" customHeight="1">
      <c r="B654" s="2"/>
      <c r="D654" s="2"/>
      <c r="G654" s="2"/>
      <c r="H654" s="2"/>
      <c r="I654" s="2"/>
      <c r="J654" s="2"/>
      <c r="K654" s="2"/>
      <c r="L654" s="2"/>
      <c r="M654" s="2"/>
    </row>
    <row r="655" spans="2:13" customFormat="1" ht="15.75" customHeight="1">
      <c r="B655" s="2"/>
      <c r="D655" s="2"/>
      <c r="G655" s="2"/>
      <c r="H655" s="2"/>
      <c r="I655" s="2"/>
      <c r="J655" s="2"/>
      <c r="K655" s="2"/>
      <c r="L655" s="2"/>
      <c r="M655" s="2"/>
    </row>
    <row r="656" spans="2:13" customFormat="1" ht="15.75" customHeight="1">
      <c r="B656" s="2"/>
      <c r="D656" s="2"/>
      <c r="G656" s="2"/>
      <c r="H656" s="2"/>
      <c r="I656" s="2"/>
      <c r="J656" s="2"/>
      <c r="K656" s="2"/>
      <c r="L656" s="2"/>
      <c r="M656" s="2"/>
    </row>
    <row r="657" spans="2:13" customFormat="1" ht="15.75" customHeight="1">
      <c r="B657" s="2"/>
      <c r="D657" s="2"/>
      <c r="G657" s="2"/>
      <c r="H657" s="2"/>
      <c r="I657" s="2"/>
      <c r="J657" s="2"/>
      <c r="K657" s="2"/>
      <c r="L657" s="2"/>
      <c r="M657" s="2"/>
    </row>
    <row r="658" spans="2:13" customFormat="1" ht="15.75" customHeight="1">
      <c r="B658" s="2"/>
      <c r="D658" s="2"/>
      <c r="G658" s="2"/>
      <c r="H658" s="2"/>
      <c r="I658" s="2"/>
      <c r="J658" s="2"/>
      <c r="K658" s="2"/>
      <c r="L658" s="2"/>
      <c r="M658" s="2"/>
    </row>
    <row r="659" spans="2:13" customFormat="1" ht="15.75" customHeight="1">
      <c r="B659" s="2"/>
      <c r="D659" s="2"/>
      <c r="G659" s="2"/>
      <c r="H659" s="2"/>
      <c r="I659" s="2"/>
      <c r="J659" s="2"/>
      <c r="K659" s="2"/>
      <c r="L659" s="2"/>
      <c r="M659" s="2"/>
    </row>
    <row r="660" spans="2:13" customFormat="1" ht="15.75" customHeight="1">
      <c r="B660" s="2"/>
      <c r="D660" s="2"/>
      <c r="G660" s="2"/>
      <c r="H660" s="2"/>
      <c r="I660" s="2"/>
      <c r="J660" s="2"/>
      <c r="K660" s="2"/>
      <c r="L660" s="2"/>
      <c r="M660" s="2"/>
    </row>
    <row r="661" spans="2:13" customFormat="1" ht="15.75" customHeight="1">
      <c r="B661" s="2"/>
      <c r="D661" s="2"/>
      <c r="G661" s="2"/>
      <c r="H661" s="2"/>
      <c r="I661" s="2"/>
      <c r="J661" s="2"/>
      <c r="K661" s="2"/>
      <c r="L661" s="2"/>
      <c r="M661" s="2"/>
    </row>
    <row r="662" spans="2:13" customFormat="1" ht="15.75" customHeight="1">
      <c r="B662" s="2"/>
      <c r="D662" s="2"/>
      <c r="G662" s="2"/>
      <c r="H662" s="2"/>
      <c r="I662" s="2"/>
      <c r="J662" s="2"/>
      <c r="K662" s="2"/>
      <c r="L662" s="2"/>
      <c r="M662" s="2"/>
    </row>
    <row r="663" spans="2:13" customFormat="1" ht="15.75" customHeight="1">
      <c r="B663" s="2"/>
      <c r="D663" s="2"/>
      <c r="G663" s="2"/>
      <c r="H663" s="2"/>
      <c r="I663" s="2"/>
      <c r="J663" s="2"/>
      <c r="K663" s="2"/>
      <c r="L663" s="2"/>
      <c r="M663" s="2"/>
    </row>
    <row r="664" spans="2:13" customFormat="1" ht="15.75" customHeight="1">
      <c r="B664" s="2"/>
      <c r="D664" s="2"/>
      <c r="G664" s="2"/>
      <c r="H664" s="2"/>
      <c r="I664" s="2"/>
      <c r="J664" s="2"/>
      <c r="K664" s="2"/>
      <c r="L664" s="2"/>
      <c r="M664" s="2"/>
    </row>
    <row r="665" spans="2:13" customFormat="1" ht="15.75" customHeight="1">
      <c r="B665" s="2"/>
      <c r="D665" s="2"/>
      <c r="G665" s="2"/>
      <c r="H665" s="2"/>
      <c r="I665" s="2"/>
      <c r="J665" s="2"/>
      <c r="K665" s="2"/>
      <c r="L665" s="2"/>
      <c r="M665" s="2"/>
    </row>
    <row r="666" spans="2:13" customFormat="1" ht="15.75" customHeight="1">
      <c r="B666" s="2"/>
      <c r="D666" s="2"/>
      <c r="G666" s="2"/>
      <c r="H666" s="2"/>
      <c r="I666" s="2"/>
      <c r="J666" s="2"/>
      <c r="K666" s="2"/>
      <c r="L666" s="2"/>
      <c r="M666" s="2"/>
    </row>
    <row r="667" spans="2:13" customFormat="1" ht="15.75" customHeight="1">
      <c r="B667" s="2"/>
      <c r="D667" s="2"/>
      <c r="G667" s="2"/>
      <c r="H667" s="2"/>
      <c r="I667" s="2"/>
      <c r="J667" s="2"/>
      <c r="K667" s="2"/>
      <c r="L667" s="2"/>
      <c r="M667" s="2"/>
    </row>
    <row r="668" spans="2:13" customFormat="1" ht="15.75" customHeight="1">
      <c r="B668" s="2"/>
      <c r="D668" s="2"/>
      <c r="G668" s="2"/>
      <c r="H668" s="2"/>
      <c r="I668" s="2"/>
      <c r="J668" s="2"/>
      <c r="K668" s="2"/>
      <c r="L668" s="2"/>
      <c r="M668" s="2"/>
    </row>
    <row r="669" spans="2:13" customFormat="1" ht="15.75" customHeight="1">
      <c r="B669" s="2"/>
      <c r="D669" s="2"/>
      <c r="G669" s="2"/>
      <c r="H669" s="2"/>
      <c r="I669" s="2"/>
      <c r="J669" s="2"/>
      <c r="K669" s="2"/>
      <c r="L669" s="2"/>
      <c r="M669" s="2"/>
    </row>
    <row r="670" spans="2:13" customFormat="1" ht="15.75" customHeight="1">
      <c r="B670" s="2"/>
      <c r="D670" s="2"/>
      <c r="G670" s="2"/>
      <c r="H670" s="2"/>
      <c r="I670" s="2"/>
      <c r="J670" s="2"/>
      <c r="K670" s="2"/>
      <c r="L670" s="2"/>
      <c r="M670" s="2"/>
    </row>
    <row r="671" spans="2:13" customFormat="1" ht="15.75" customHeight="1">
      <c r="B671" s="2"/>
      <c r="D671" s="2"/>
      <c r="G671" s="2"/>
      <c r="H671" s="2"/>
      <c r="I671" s="2"/>
      <c r="J671" s="2"/>
      <c r="K671" s="2"/>
      <c r="L671" s="2"/>
      <c r="M671" s="2"/>
    </row>
    <row r="672" spans="2:13" customFormat="1" ht="15.75" customHeight="1">
      <c r="B672" s="2"/>
      <c r="D672" s="2"/>
      <c r="G672" s="2"/>
      <c r="H672" s="2"/>
      <c r="I672" s="2"/>
      <c r="J672" s="2"/>
      <c r="K672" s="2"/>
      <c r="L672" s="2"/>
      <c r="M672" s="2"/>
    </row>
    <row r="673" spans="2:13" customFormat="1" ht="15.75" customHeight="1">
      <c r="B673" s="2"/>
      <c r="D673" s="2"/>
      <c r="G673" s="2"/>
      <c r="H673" s="2"/>
      <c r="I673" s="2"/>
      <c r="J673" s="2"/>
      <c r="K673" s="2"/>
      <c r="L673" s="2"/>
      <c r="M673" s="2"/>
    </row>
    <row r="674" spans="2:13" customFormat="1" ht="15.75" customHeight="1">
      <c r="B674" s="2"/>
      <c r="D674" s="2"/>
      <c r="G674" s="2"/>
      <c r="H674" s="2"/>
      <c r="I674" s="2"/>
      <c r="J674" s="2"/>
      <c r="K674" s="2"/>
      <c r="L674" s="2"/>
      <c r="M674" s="2"/>
    </row>
    <row r="675" spans="2:13" customFormat="1" ht="15.75" customHeight="1">
      <c r="B675" s="2"/>
      <c r="D675" s="2"/>
      <c r="G675" s="2"/>
      <c r="H675" s="2"/>
      <c r="I675" s="2"/>
      <c r="J675" s="2"/>
      <c r="K675" s="2"/>
      <c r="L675" s="2"/>
      <c r="M675" s="2"/>
    </row>
    <row r="676" spans="2:13" customFormat="1" ht="15.75" customHeight="1">
      <c r="B676" s="2"/>
      <c r="D676" s="2"/>
      <c r="G676" s="2"/>
      <c r="H676" s="2"/>
      <c r="I676" s="2"/>
      <c r="J676" s="2"/>
      <c r="K676" s="2"/>
      <c r="L676" s="2"/>
      <c r="M676" s="2"/>
    </row>
    <row r="677" spans="2:13" customFormat="1" ht="15.75" customHeight="1">
      <c r="B677" s="2"/>
      <c r="D677" s="2"/>
      <c r="G677" s="2"/>
      <c r="H677" s="2"/>
      <c r="I677" s="2"/>
      <c r="J677" s="2"/>
      <c r="K677" s="2"/>
      <c r="L677" s="2"/>
      <c r="M677" s="2"/>
    </row>
    <row r="678" spans="2:13" customFormat="1" ht="15.75" customHeight="1">
      <c r="B678" s="2"/>
      <c r="D678" s="2"/>
      <c r="G678" s="2"/>
      <c r="H678" s="2"/>
      <c r="I678" s="2"/>
      <c r="J678" s="2"/>
      <c r="K678" s="2"/>
      <c r="L678" s="2"/>
      <c r="M678" s="2"/>
    </row>
    <row r="679" spans="2:13" customFormat="1" ht="15.75" customHeight="1">
      <c r="B679" s="2"/>
      <c r="D679" s="2"/>
      <c r="G679" s="2"/>
      <c r="H679" s="2"/>
      <c r="I679" s="2"/>
      <c r="J679" s="2"/>
      <c r="K679" s="2"/>
      <c r="L679" s="2"/>
      <c r="M679" s="2"/>
    </row>
    <row r="680" spans="2:13" customFormat="1" ht="15.75" customHeight="1">
      <c r="B680" s="2"/>
      <c r="D680" s="2"/>
      <c r="G680" s="2"/>
      <c r="H680" s="2"/>
      <c r="I680" s="2"/>
      <c r="J680" s="2"/>
      <c r="K680" s="2"/>
      <c r="L680" s="2"/>
      <c r="M680" s="2"/>
    </row>
    <row r="681" spans="2:13" customFormat="1" ht="15.75" customHeight="1">
      <c r="B681" s="2"/>
      <c r="D681" s="2"/>
      <c r="G681" s="2"/>
      <c r="H681" s="2"/>
      <c r="I681" s="2"/>
      <c r="J681" s="2"/>
      <c r="K681" s="2"/>
      <c r="L681" s="2"/>
      <c r="M681" s="2"/>
    </row>
    <row r="682" spans="2:13" customFormat="1" ht="15.75" customHeight="1">
      <c r="B682" s="2"/>
      <c r="D682" s="2"/>
      <c r="G682" s="2"/>
      <c r="H682" s="2"/>
      <c r="I682" s="2"/>
      <c r="J682" s="2"/>
      <c r="K682" s="2"/>
      <c r="L682" s="2"/>
      <c r="M682" s="2"/>
    </row>
    <row r="683" spans="2:13" customFormat="1" ht="15.75" customHeight="1">
      <c r="B683" s="2"/>
      <c r="D683" s="2"/>
      <c r="G683" s="2"/>
      <c r="H683" s="2"/>
      <c r="I683" s="2"/>
      <c r="J683" s="2"/>
      <c r="K683" s="2"/>
      <c r="L683" s="2"/>
      <c r="M683" s="2"/>
    </row>
    <row r="684" spans="2:13" customFormat="1" ht="15.75" customHeight="1">
      <c r="B684" s="2"/>
      <c r="D684" s="2"/>
      <c r="G684" s="2"/>
      <c r="H684" s="2"/>
      <c r="I684" s="2"/>
      <c r="J684" s="2"/>
      <c r="K684" s="2"/>
      <c r="L684" s="2"/>
      <c r="M684" s="2"/>
    </row>
    <row r="685" spans="2:13" customFormat="1" ht="15.75" customHeight="1">
      <c r="B685" s="2"/>
      <c r="D685" s="2"/>
      <c r="G685" s="2"/>
      <c r="H685" s="2"/>
      <c r="I685" s="2"/>
      <c r="J685" s="2"/>
      <c r="K685" s="2"/>
      <c r="L685" s="2"/>
      <c r="M685" s="2"/>
    </row>
    <row r="686" spans="2:13" customFormat="1" ht="15.75" customHeight="1">
      <c r="B686" s="2"/>
      <c r="D686" s="2"/>
      <c r="G686" s="2"/>
      <c r="H686" s="2"/>
      <c r="I686" s="2"/>
      <c r="J686" s="2"/>
      <c r="K686" s="2"/>
      <c r="L686" s="2"/>
      <c r="M686" s="2"/>
    </row>
    <row r="687" spans="2:13" customFormat="1" ht="15.75" customHeight="1">
      <c r="B687" s="2"/>
      <c r="D687" s="2"/>
      <c r="G687" s="2"/>
      <c r="H687" s="2"/>
      <c r="I687" s="2"/>
      <c r="J687" s="2"/>
      <c r="K687" s="2"/>
      <c r="L687" s="2"/>
      <c r="M687" s="2"/>
    </row>
    <row r="688" spans="2:13" customFormat="1" ht="15.75" customHeight="1">
      <c r="B688" s="2"/>
      <c r="D688" s="2"/>
      <c r="G688" s="2"/>
      <c r="H688" s="2"/>
      <c r="I688" s="2"/>
      <c r="J688" s="2"/>
      <c r="K688" s="2"/>
      <c r="L688" s="2"/>
      <c r="M688" s="2"/>
    </row>
    <row r="689" spans="2:13" customFormat="1" ht="15.75" customHeight="1">
      <c r="B689" s="2"/>
      <c r="D689" s="2"/>
      <c r="G689" s="2"/>
      <c r="H689" s="2"/>
      <c r="I689" s="2"/>
      <c r="J689" s="2"/>
      <c r="K689" s="2"/>
      <c r="L689" s="2"/>
      <c r="M689" s="2"/>
    </row>
    <row r="690" spans="2:13" customFormat="1" ht="15.75" customHeight="1">
      <c r="B690" s="2"/>
      <c r="D690" s="2"/>
      <c r="G690" s="2"/>
      <c r="H690" s="2"/>
      <c r="I690" s="2"/>
      <c r="J690" s="2"/>
      <c r="K690" s="2"/>
      <c r="L690" s="2"/>
      <c r="M690" s="2"/>
    </row>
    <row r="691" spans="2:13" customFormat="1" ht="15.75" customHeight="1">
      <c r="B691" s="2"/>
      <c r="D691" s="2"/>
      <c r="G691" s="2"/>
      <c r="H691" s="2"/>
      <c r="I691" s="2"/>
      <c r="J691" s="2"/>
      <c r="K691" s="2"/>
      <c r="L691" s="2"/>
      <c r="M691" s="2"/>
    </row>
    <row r="692" spans="2:13" customFormat="1" ht="15.75" customHeight="1">
      <c r="B692" s="2"/>
      <c r="D692" s="2"/>
      <c r="G692" s="2"/>
      <c r="H692" s="2"/>
      <c r="I692" s="2"/>
      <c r="J692" s="2"/>
      <c r="K692" s="2"/>
      <c r="L692" s="2"/>
      <c r="M692" s="2"/>
    </row>
    <row r="693" spans="2:13" customFormat="1" ht="15.75" customHeight="1">
      <c r="B693" s="2"/>
      <c r="D693" s="2"/>
      <c r="G693" s="2"/>
      <c r="H693" s="2"/>
      <c r="I693" s="2"/>
      <c r="J693" s="2"/>
      <c r="K693" s="2"/>
      <c r="L693" s="2"/>
      <c r="M693" s="2"/>
    </row>
    <row r="694" spans="2:13" customFormat="1" ht="15.75" customHeight="1">
      <c r="B694" s="2"/>
      <c r="D694" s="2"/>
      <c r="G694" s="2"/>
      <c r="H694" s="2"/>
      <c r="I694" s="2"/>
      <c r="J694" s="2"/>
      <c r="K694" s="2"/>
      <c r="L694" s="2"/>
      <c r="M694" s="2"/>
    </row>
    <row r="695" spans="2:13" customFormat="1" ht="15.75" customHeight="1">
      <c r="B695" s="2"/>
      <c r="D695" s="2"/>
      <c r="G695" s="2"/>
      <c r="H695" s="2"/>
      <c r="I695" s="2"/>
      <c r="J695" s="2"/>
      <c r="K695" s="2"/>
      <c r="L695" s="2"/>
      <c r="M695" s="2"/>
    </row>
    <row r="696" spans="2:13" customFormat="1" ht="15.75" customHeight="1">
      <c r="B696" s="2"/>
      <c r="D696" s="2"/>
      <c r="G696" s="2"/>
      <c r="H696" s="2"/>
      <c r="I696" s="2"/>
      <c r="J696" s="2"/>
      <c r="K696" s="2"/>
      <c r="L696" s="2"/>
      <c r="M696" s="2"/>
    </row>
    <row r="697" spans="2:13" customFormat="1" ht="15.75" customHeight="1">
      <c r="B697" s="2"/>
      <c r="D697" s="2"/>
      <c r="G697" s="2"/>
      <c r="H697" s="2"/>
      <c r="I697" s="2"/>
      <c r="J697" s="2"/>
      <c r="K697" s="2"/>
      <c r="L697" s="2"/>
      <c r="M697" s="2"/>
    </row>
    <row r="698" spans="2:13" customFormat="1" ht="15.75" customHeight="1">
      <c r="B698" s="2"/>
      <c r="D698" s="2"/>
      <c r="G698" s="2"/>
      <c r="H698" s="2"/>
      <c r="I698" s="2"/>
      <c r="J698" s="2"/>
      <c r="K698" s="2"/>
      <c r="L698" s="2"/>
      <c r="M698" s="2"/>
    </row>
    <row r="699" spans="2:13" customFormat="1" ht="15.75" customHeight="1">
      <c r="B699" s="2"/>
      <c r="D699" s="2"/>
      <c r="G699" s="2"/>
      <c r="H699" s="2"/>
      <c r="I699" s="2"/>
      <c r="J699" s="2"/>
      <c r="K699" s="2"/>
      <c r="L699" s="2"/>
      <c r="M699" s="2"/>
    </row>
    <row r="700" spans="2:13" customFormat="1" ht="15.75" customHeight="1">
      <c r="B700" s="2"/>
      <c r="D700" s="2"/>
      <c r="G700" s="2"/>
      <c r="H700" s="2"/>
      <c r="I700" s="2"/>
      <c r="J700" s="2"/>
      <c r="K700" s="2"/>
      <c r="L700" s="2"/>
      <c r="M700" s="2"/>
    </row>
    <row r="701" spans="2:13" customFormat="1" ht="15.75" customHeight="1">
      <c r="B701" s="2"/>
      <c r="D701" s="2"/>
      <c r="G701" s="2"/>
      <c r="H701" s="2"/>
      <c r="I701" s="2"/>
      <c r="J701" s="2"/>
      <c r="K701" s="2"/>
      <c r="L701" s="2"/>
      <c r="M701" s="2"/>
    </row>
    <row r="702" spans="2:13" customFormat="1" ht="15.75" customHeight="1">
      <c r="B702" s="2"/>
      <c r="D702" s="2"/>
      <c r="G702" s="2"/>
      <c r="H702" s="2"/>
      <c r="I702" s="2"/>
      <c r="J702" s="2"/>
      <c r="K702" s="2"/>
      <c r="L702" s="2"/>
      <c r="M702" s="2"/>
    </row>
    <row r="703" spans="2:13" customFormat="1" ht="15.75" customHeight="1">
      <c r="B703" s="2"/>
      <c r="D703" s="2"/>
      <c r="G703" s="2"/>
      <c r="H703" s="2"/>
      <c r="I703" s="2"/>
      <c r="J703" s="2"/>
      <c r="K703" s="2"/>
      <c r="L703" s="2"/>
      <c r="M703" s="2"/>
    </row>
    <row r="704" spans="2:13" customFormat="1" ht="15.75" customHeight="1">
      <c r="B704" s="2"/>
      <c r="D704" s="2"/>
      <c r="G704" s="2"/>
      <c r="H704" s="2"/>
      <c r="I704" s="2"/>
      <c r="J704" s="2"/>
      <c r="K704" s="2"/>
      <c r="L704" s="2"/>
      <c r="M704" s="2"/>
    </row>
    <row r="705" spans="2:13" customFormat="1" ht="15.75" customHeight="1">
      <c r="B705" s="2"/>
      <c r="D705" s="2"/>
      <c r="G705" s="2"/>
      <c r="H705" s="2"/>
      <c r="I705" s="2"/>
      <c r="J705" s="2"/>
      <c r="K705" s="2"/>
      <c r="L705" s="2"/>
      <c r="M705" s="2"/>
    </row>
    <row r="706" spans="2:13" customFormat="1" ht="15.75" customHeight="1">
      <c r="B706" s="2"/>
      <c r="D706" s="2"/>
      <c r="G706" s="2"/>
      <c r="H706" s="2"/>
      <c r="I706" s="2"/>
      <c r="J706" s="2"/>
      <c r="K706" s="2"/>
      <c r="L706" s="2"/>
      <c r="M706" s="2"/>
    </row>
    <row r="707" spans="2:13" customFormat="1" ht="15.75" customHeight="1">
      <c r="B707" s="2"/>
      <c r="D707" s="2"/>
      <c r="G707" s="2"/>
      <c r="H707" s="2"/>
      <c r="I707" s="2"/>
      <c r="J707" s="2"/>
      <c r="K707" s="2"/>
      <c r="L707" s="2"/>
      <c r="M707" s="2"/>
    </row>
    <row r="708" spans="2:13" customFormat="1" ht="15.75" customHeight="1">
      <c r="B708" s="2"/>
      <c r="D708" s="2"/>
      <c r="G708" s="2"/>
      <c r="H708" s="2"/>
      <c r="I708" s="2"/>
      <c r="J708" s="2"/>
      <c r="K708" s="2"/>
      <c r="L708" s="2"/>
      <c r="M708" s="2"/>
    </row>
    <row r="709" spans="2:13" customFormat="1" ht="15.75" customHeight="1">
      <c r="B709" s="2"/>
      <c r="D709" s="2"/>
      <c r="G709" s="2"/>
      <c r="H709" s="2"/>
      <c r="I709" s="2"/>
      <c r="J709" s="2"/>
      <c r="K709" s="2"/>
      <c r="L709" s="2"/>
      <c r="M709" s="2"/>
    </row>
    <row r="710" spans="2:13" customFormat="1" ht="15.75" customHeight="1">
      <c r="B710" s="2"/>
      <c r="D710" s="2"/>
      <c r="G710" s="2"/>
      <c r="H710" s="2"/>
      <c r="I710" s="2"/>
      <c r="J710" s="2"/>
      <c r="K710" s="2"/>
      <c r="L710" s="2"/>
      <c r="M710" s="2"/>
    </row>
    <row r="711" spans="2:13" customFormat="1" ht="15.75" customHeight="1">
      <c r="B711" s="2"/>
      <c r="D711" s="2"/>
      <c r="G711" s="2"/>
      <c r="H711" s="2"/>
      <c r="I711" s="2"/>
      <c r="J711" s="2"/>
      <c r="K711" s="2"/>
      <c r="L711" s="2"/>
      <c r="M711" s="2"/>
    </row>
    <row r="712" spans="2:13" customFormat="1" ht="15.75" customHeight="1">
      <c r="B712" s="2"/>
      <c r="D712" s="2"/>
      <c r="G712" s="2"/>
      <c r="H712" s="2"/>
      <c r="I712" s="2"/>
      <c r="J712" s="2"/>
      <c r="K712" s="2"/>
      <c r="L712" s="2"/>
      <c r="M712" s="2"/>
    </row>
    <row r="713" spans="2:13" customFormat="1" ht="15.75" customHeight="1">
      <c r="B713" s="2"/>
      <c r="D713" s="2"/>
      <c r="G713" s="2"/>
      <c r="H713" s="2"/>
      <c r="I713" s="2"/>
      <c r="J713" s="2"/>
      <c r="K713" s="2"/>
      <c r="L713" s="2"/>
      <c r="M713" s="2"/>
    </row>
    <row r="714" spans="2:13" customFormat="1" ht="15.75" customHeight="1">
      <c r="B714" s="2"/>
      <c r="D714" s="2"/>
      <c r="G714" s="2"/>
      <c r="H714" s="2"/>
      <c r="I714" s="2"/>
      <c r="J714" s="2"/>
      <c r="K714" s="2"/>
      <c r="L714" s="2"/>
      <c r="M714" s="2"/>
    </row>
    <row r="715" spans="2:13" customFormat="1" ht="15.75" customHeight="1">
      <c r="B715" s="2"/>
      <c r="D715" s="2"/>
      <c r="G715" s="2"/>
      <c r="H715" s="2"/>
      <c r="I715" s="2"/>
      <c r="J715" s="2"/>
      <c r="K715" s="2"/>
      <c r="L715" s="2"/>
      <c r="M715" s="2"/>
    </row>
    <row r="716" spans="2:13" customFormat="1" ht="15.75" customHeight="1">
      <c r="B716" s="2"/>
      <c r="D716" s="2"/>
      <c r="G716" s="2"/>
      <c r="H716" s="2"/>
      <c r="I716" s="2"/>
      <c r="J716" s="2"/>
      <c r="K716" s="2"/>
      <c r="L716" s="2"/>
      <c r="M716" s="2"/>
    </row>
    <row r="717" spans="2:13" customFormat="1" ht="15.75" customHeight="1">
      <c r="B717" s="2"/>
      <c r="D717" s="2"/>
      <c r="G717" s="2"/>
      <c r="H717" s="2"/>
      <c r="I717" s="2"/>
      <c r="J717" s="2"/>
      <c r="K717" s="2"/>
      <c r="L717" s="2"/>
      <c r="M717" s="2"/>
    </row>
    <row r="718" spans="2:13" customFormat="1" ht="15.75" customHeight="1">
      <c r="B718" s="2"/>
      <c r="D718" s="2"/>
      <c r="G718" s="2"/>
      <c r="H718" s="2"/>
      <c r="I718" s="2"/>
      <c r="J718" s="2"/>
      <c r="K718" s="2"/>
      <c r="L718" s="2"/>
      <c r="M718" s="2"/>
    </row>
    <row r="719" spans="2:13" customFormat="1" ht="15.75" customHeight="1">
      <c r="B719" s="2"/>
      <c r="D719" s="2"/>
      <c r="G719" s="2"/>
      <c r="H719" s="2"/>
      <c r="I719" s="2"/>
      <c r="J719" s="2"/>
      <c r="K719" s="2"/>
      <c r="L719" s="2"/>
      <c r="M719" s="2"/>
    </row>
    <row r="720" spans="2:13" customFormat="1" ht="15.75" customHeight="1">
      <c r="B720" s="2"/>
      <c r="D720" s="2"/>
      <c r="G720" s="2"/>
      <c r="H720" s="2"/>
      <c r="I720" s="2"/>
      <c r="J720" s="2"/>
      <c r="K720" s="2"/>
      <c r="L720" s="2"/>
      <c r="M720" s="2"/>
    </row>
    <row r="721" spans="2:13" customFormat="1" ht="15.75" customHeight="1">
      <c r="B721" s="2"/>
      <c r="D721" s="2"/>
      <c r="G721" s="2"/>
      <c r="H721" s="2"/>
      <c r="I721" s="2"/>
      <c r="J721" s="2"/>
      <c r="K721" s="2"/>
      <c r="L721" s="2"/>
      <c r="M721" s="2"/>
    </row>
    <row r="722" spans="2:13" customFormat="1" ht="15.75" customHeight="1">
      <c r="B722" s="2"/>
      <c r="D722" s="2"/>
      <c r="G722" s="2"/>
      <c r="H722" s="2"/>
      <c r="I722" s="2"/>
      <c r="J722" s="2"/>
      <c r="K722" s="2"/>
      <c r="L722" s="2"/>
      <c r="M722" s="2"/>
    </row>
    <row r="723" spans="2:13" customFormat="1" ht="15.75" customHeight="1">
      <c r="B723" s="2"/>
      <c r="D723" s="2"/>
      <c r="G723" s="2"/>
      <c r="H723" s="2"/>
      <c r="I723" s="2"/>
      <c r="J723" s="2"/>
      <c r="K723" s="2"/>
      <c r="L723" s="2"/>
      <c r="M723" s="2"/>
    </row>
    <row r="724" spans="2:13" customFormat="1" ht="15.75" customHeight="1">
      <c r="B724" s="2"/>
      <c r="D724" s="2"/>
      <c r="G724" s="2"/>
      <c r="H724" s="2"/>
      <c r="I724" s="2"/>
      <c r="J724" s="2"/>
      <c r="K724" s="2"/>
      <c r="L724" s="2"/>
      <c r="M724" s="2"/>
    </row>
    <row r="725" spans="2:13" customFormat="1" ht="15.75" customHeight="1">
      <c r="B725" s="2"/>
      <c r="D725" s="2"/>
      <c r="G725" s="2"/>
      <c r="H725" s="2"/>
      <c r="I725" s="2"/>
      <c r="J725" s="2"/>
      <c r="K725" s="2"/>
      <c r="L725" s="2"/>
      <c r="M725" s="2"/>
    </row>
    <row r="726" spans="2:13" customFormat="1" ht="15.75" customHeight="1">
      <c r="B726" s="2"/>
      <c r="D726" s="2"/>
      <c r="G726" s="2"/>
      <c r="H726" s="2"/>
      <c r="I726" s="2"/>
      <c r="J726" s="2"/>
      <c r="K726" s="2"/>
      <c r="L726" s="2"/>
      <c r="M726" s="2"/>
    </row>
    <row r="727" spans="2:13" customFormat="1" ht="15.75" customHeight="1">
      <c r="B727" s="2"/>
      <c r="D727" s="2"/>
      <c r="G727" s="2"/>
      <c r="H727" s="2"/>
      <c r="I727" s="2"/>
      <c r="J727" s="2"/>
      <c r="K727" s="2"/>
      <c r="L727" s="2"/>
      <c r="M727" s="2"/>
    </row>
    <row r="728" spans="2:13" customFormat="1" ht="15.75" customHeight="1">
      <c r="B728" s="2"/>
      <c r="D728" s="2"/>
      <c r="G728" s="2"/>
      <c r="H728" s="2"/>
      <c r="I728" s="2"/>
      <c r="J728" s="2"/>
      <c r="K728" s="2"/>
      <c r="L728" s="2"/>
      <c r="M728" s="2"/>
    </row>
    <row r="729" spans="2:13" customFormat="1" ht="15.75" customHeight="1">
      <c r="B729" s="2"/>
      <c r="D729" s="2"/>
      <c r="G729" s="2"/>
      <c r="H729" s="2"/>
      <c r="I729" s="2"/>
      <c r="J729" s="2"/>
      <c r="K729" s="2"/>
      <c r="L729" s="2"/>
      <c r="M729" s="2"/>
    </row>
    <row r="730" spans="2:13" customFormat="1" ht="15.75" customHeight="1">
      <c r="B730" s="2"/>
      <c r="D730" s="2"/>
      <c r="G730" s="2"/>
      <c r="H730" s="2"/>
      <c r="I730" s="2"/>
      <c r="J730" s="2"/>
      <c r="K730" s="2"/>
      <c r="L730" s="2"/>
      <c r="M730" s="2"/>
    </row>
    <row r="731" spans="2:13" customFormat="1" ht="15.75" customHeight="1">
      <c r="B731" s="2"/>
      <c r="D731" s="2"/>
      <c r="G731" s="2"/>
      <c r="H731" s="2"/>
      <c r="I731" s="2"/>
      <c r="J731" s="2"/>
      <c r="K731" s="2"/>
      <c r="L731" s="2"/>
      <c r="M731" s="2"/>
    </row>
    <row r="732" spans="2:13" customFormat="1" ht="15.75" customHeight="1">
      <c r="B732" s="2"/>
      <c r="D732" s="2"/>
      <c r="G732" s="2"/>
      <c r="H732" s="2"/>
      <c r="I732" s="2"/>
      <c r="J732" s="2"/>
      <c r="K732" s="2"/>
      <c r="L732" s="2"/>
      <c r="M732" s="2"/>
    </row>
    <row r="733" spans="2:13" customFormat="1" ht="15.75" customHeight="1">
      <c r="B733" s="2"/>
      <c r="D733" s="2"/>
      <c r="G733" s="2"/>
      <c r="H733" s="2"/>
      <c r="I733" s="2"/>
      <c r="J733" s="2"/>
      <c r="K733" s="2"/>
      <c r="L733" s="2"/>
      <c r="M733" s="2"/>
    </row>
    <row r="734" spans="2:13" customFormat="1" ht="15.75" customHeight="1">
      <c r="B734" s="2"/>
      <c r="D734" s="2"/>
      <c r="G734" s="2"/>
      <c r="H734" s="2"/>
      <c r="I734" s="2"/>
      <c r="J734" s="2"/>
      <c r="K734" s="2"/>
      <c r="L734" s="2"/>
      <c r="M734" s="2"/>
    </row>
    <row r="735" spans="2:13" customFormat="1" ht="15.75" customHeight="1">
      <c r="B735" s="2"/>
      <c r="D735" s="2"/>
      <c r="G735" s="2"/>
      <c r="H735" s="2"/>
      <c r="I735" s="2"/>
      <c r="J735" s="2"/>
      <c r="K735" s="2"/>
      <c r="L735" s="2"/>
      <c r="M735" s="2"/>
    </row>
    <row r="736" spans="2:13" customFormat="1" ht="15.75" customHeight="1">
      <c r="B736" s="2"/>
      <c r="D736" s="2"/>
      <c r="G736" s="2"/>
      <c r="H736" s="2"/>
      <c r="I736" s="2"/>
      <c r="J736" s="2"/>
      <c r="K736" s="2"/>
      <c r="L736" s="2"/>
      <c r="M736" s="2"/>
    </row>
    <row r="737" spans="2:13" customFormat="1" ht="15.75" customHeight="1">
      <c r="B737" s="2"/>
      <c r="D737" s="2"/>
      <c r="G737" s="2"/>
      <c r="H737" s="2"/>
      <c r="I737" s="2"/>
      <c r="J737" s="2"/>
      <c r="K737" s="2"/>
      <c r="L737" s="2"/>
      <c r="M737" s="2"/>
    </row>
    <row r="738" spans="2:13" customFormat="1" ht="15.75" customHeight="1">
      <c r="B738" s="2"/>
      <c r="D738" s="2"/>
      <c r="G738" s="2"/>
      <c r="H738" s="2"/>
      <c r="I738" s="2"/>
      <c r="J738" s="2"/>
      <c r="K738" s="2"/>
      <c r="L738" s="2"/>
      <c r="M738" s="2"/>
    </row>
    <row r="739" spans="2:13" customFormat="1" ht="15.75" customHeight="1">
      <c r="B739" s="2"/>
      <c r="D739" s="2"/>
      <c r="G739" s="2"/>
      <c r="H739" s="2"/>
      <c r="I739" s="2"/>
      <c r="J739" s="2"/>
      <c r="K739" s="2"/>
      <c r="L739" s="2"/>
      <c r="M739" s="2"/>
    </row>
    <row r="740" spans="2:13" customFormat="1" ht="15.75" customHeight="1">
      <c r="B740" s="2"/>
      <c r="D740" s="2"/>
      <c r="G740" s="2"/>
      <c r="H740" s="2"/>
      <c r="I740" s="2"/>
      <c r="J740" s="2"/>
      <c r="K740" s="2"/>
      <c r="L740" s="2"/>
      <c r="M740" s="2"/>
    </row>
    <row r="741" spans="2:13" customFormat="1" ht="15.75" customHeight="1">
      <c r="B741" s="2"/>
      <c r="D741" s="2"/>
      <c r="G741" s="2"/>
      <c r="H741" s="2"/>
      <c r="I741" s="2"/>
      <c r="J741" s="2"/>
      <c r="K741" s="2"/>
      <c r="L741" s="2"/>
      <c r="M741" s="2"/>
    </row>
    <row r="742" spans="2:13" customFormat="1" ht="15.75" customHeight="1">
      <c r="B742" s="2"/>
      <c r="D742" s="2"/>
      <c r="G742" s="2"/>
      <c r="H742" s="2"/>
      <c r="I742" s="2"/>
      <c r="J742" s="2"/>
      <c r="K742" s="2"/>
      <c r="L742" s="2"/>
      <c r="M742" s="2"/>
    </row>
    <row r="743" spans="2:13" customFormat="1" ht="15.75" customHeight="1">
      <c r="B743" s="2"/>
      <c r="D743" s="2"/>
      <c r="G743" s="2"/>
      <c r="H743" s="2"/>
      <c r="I743" s="2"/>
      <c r="J743" s="2"/>
      <c r="K743" s="2"/>
      <c r="L743" s="2"/>
      <c r="M743" s="2"/>
    </row>
    <row r="744" spans="2:13" customFormat="1" ht="15.75" customHeight="1">
      <c r="B744" s="2"/>
      <c r="D744" s="2"/>
      <c r="G744" s="2"/>
      <c r="H744" s="2"/>
      <c r="I744" s="2"/>
      <c r="J744" s="2"/>
      <c r="K744" s="2"/>
      <c r="L744" s="2"/>
      <c r="M744" s="2"/>
    </row>
    <row r="745" spans="2:13" customFormat="1" ht="15.75" customHeight="1">
      <c r="B745" s="2"/>
      <c r="D745" s="2"/>
      <c r="G745" s="2"/>
      <c r="H745" s="2"/>
      <c r="I745" s="2"/>
      <c r="J745" s="2"/>
      <c r="K745" s="2"/>
      <c r="L745" s="2"/>
      <c r="M745" s="2"/>
    </row>
    <row r="746" spans="2:13" customFormat="1" ht="15.75" customHeight="1">
      <c r="B746" s="2"/>
      <c r="D746" s="2"/>
      <c r="G746" s="2"/>
      <c r="H746" s="2"/>
      <c r="I746" s="2"/>
      <c r="J746" s="2"/>
      <c r="K746" s="2"/>
      <c r="L746" s="2"/>
      <c r="M746" s="2"/>
    </row>
    <row r="747" spans="2:13" customFormat="1" ht="15.75" customHeight="1">
      <c r="B747" s="2"/>
      <c r="D747" s="2"/>
      <c r="G747" s="2"/>
      <c r="H747" s="2"/>
      <c r="I747" s="2"/>
      <c r="J747" s="2"/>
      <c r="K747" s="2"/>
      <c r="L747" s="2"/>
      <c r="M747" s="2"/>
    </row>
    <row r="748" spans="2:13" customFormat="1" ht="15.75" customHeight="1">
      <c r="B748" s="2"/>
      <c r="D748" s="2"/>
      <c r="G748" s="2"/>
      <c r="H748" s="2"/>
      <c r="I748" s="2"/>
      <c r="J748" s="2"/>
      <c r="K748" s="2"/>
      <c r="L748" s="2"/>
      <c r="M748" s="2"/>
    </row>
    <row r="749" spans="2:13" customFormat="1" ht="15.75" customHeight="1">
      <c r="B749" s="2"/>
      <c r="D749" s="2"/>
      <c r="G749" s="2"/>
      <c r="H749" s="2"/>
      <c r="I749" s="2"/>
      <c r="J749" s="2"/>
      <c r="K749" s="2"/>
      <c r="L749" s="2"/>
      <c r="M749" s="2"/>
    </row>
    <row r="750" spans="2:13" customFormat="1" ht="15.75" customHeight="1">
      <c r="B750" s="2"/>
      <c r="D750" s="2"/>
      <c r="G750" s="2"/>
      <c r="H750" s="2"/>
      <c r="I750" s="2"/>
      <c r="J750" s="2"/>
      <c r="K750" s="2"/>
      <c r="L750" s="2"/>
      <c r="M750" s="2"/>
    </row>
    <row r="751" spans="2:13" customFormat="1" ht="15.75" customHeight="1">
      <c r="B751" s="2"/>
      <c r="D751" s="2"/>
      <c r="G751" s="2"/>
      <c r="H751" s="2"/>
      <c r="I751" s="2"/>
      <c r="J751" s="2"/>
      <c r="K751" s="2"/>
      <c r="L751" s="2"/>
      <c r="M751" s="2"/>
    </row>
    <row r="752" spans="2:13" customFormat="1" ht="15.75" customHeight="1">
      <c r="B752" s="2"/>
      <c r="D752" s="2"/>
      <c r="G752" s="2"/>
      <c r="H752" s="2"/>
      <c r="I752" s="2"/>
      <c r="J752" s="2"/>
      <c r="K752" s="2"/>
      <c r="L752" s="2"/>
      <c r="M752" s="2"/>
    </row>
    <row r="753" spans="2:13" customFormat="1" ht="15.75" customHeight="1">
      <c r="B753" s="2"/>
      <c r="D753" s="2"/>
      <c r="G753" s="2"/>
      <c r="H753" s="2"/>
      <c r="I753" s="2"/>
      <c r="J753" s="2"/>
      <c r="K753" s="2"/>
      <c r="L753" s="2"/>
      <c r="M753" s="2"/>
    </row>
    <row r="754" spans="2:13" customFormat="1" ht="15.75" customHeight="1">
      <c r="B754" s="2"/>
      <c r="D754" s="2"/>
      <c r="G754" s="2"/>
      <c r="H754" s="2"/>
      <c r="I754" s="2"/>
      <c r="J754" s="2"/>
      <c r="K754" s="2"/>
      <c r="L754" s="2"/>
      <c r="M754" s="2"/>
    </row>
    <row r="755" spans="2:13" customFormat="1" ht="15.75" customHeight="1">
      <c r="B755" s="2"/>
      <c r="D755" s="2"/>
      <c r="G755" s="2"/>
      <c r="H755" s="2"/>
      <c r="I755" s="2"/>
      <c r="J755" s="2"/>
      <c r="K755" s="2"/>
      <c r="L755" s="2"/>
      <c r="M755" s="2"/>
    </row>
    <row r="756" spans="2:13" customFormat="1" ht="15.75" customHeight="1">
      <c r="B756" s="2"/>
      <c r="D756" s="2"/>
      <c r="G756" s="2"/>
      <c r="H756" s="2"/>
      <c r="I756" s="2"/>
      <c r="J756" s="2"/>
      <c r="K756" s="2"/>
      <c r="L756" s="2"/>
      <c r="M756" s="2"/>
    </row>
    <row r="757" spans="2:13" customFormat="1" ht="15.75" customHeight="1">
      <c r="B757" s="2"/>
      <c r="D757" s="2"/>
      <c r="G757" s="2"/>
      <c r="H757" s="2"/>
      <c r="I757" s="2"/>
      <c r="J757" s="2"/>
      <c r="K757" s="2"/>
      <c r="L757" s="2"/>
      <c r="M757" s="2"/>
    </row>
    <row r="758" spans="2:13" customFormat="1" ht="15.75" customHeight="1">
      <c r="B758" s="2"/>
      <c r="D758" s="2"/>
      <c r="G758" s="2"/>
      <c r="H758" s="2"/>
      <c r="I758" s="2"/>
      <c r="J758" s="2"/>
      <c r="K758" s="2"/>
      <c r="L758" s="2"/>
      <c r="M758" s="2"/>
    </row>
    <row r="759" spans="2:13" customFormat="1" ht="15.75" customHeight="1">
      <c r="B759" s="2"/>
      <c r="D759" s="2"/>
      <c r="G759" s="2"/>
      <c r="H759" s="2"/>
      <c r="I759" s="2"/>
      <c r="J759" s="2"/>
      <c r="K759" s="2"/>
      <c r="L759" s="2"/>
      <c r="M759" s="2"/>
    </row>
    <row r="760" spans="2:13" customFormat="1" ht="15.75" customHeight="1">
      <c r="B760" s="2"/>
      <c r="D760" s="2"/>
      <c r="G760" s="2"/>
      <c r="H760" s="2"/>
      <c r="I760" s="2"/>
      <c r="J760" s="2"/>
      <c r="K760" s="2"/>
      <c r="L760" s="2"/>
      <c r="M760" s="2"/>
    </row>
    <row r="761" spans="2:13" customFormat="1" ht="15.75" customHeight="1">
      <c r="B761" s="2"/>
      <c r="D761" s="2"/>
      <c r="G761" s="2"/>
      <c r="H761" s="2"/>
      <c r="I761" s="2"/>
      <c r="J761" s="2"/>
      <c r="K761" s="2"/>
      <c r="L761" s="2"/>
      <c r="M761" s="2"/>
    </row>
    <row r="762" spans="2:13" customFormat="1" ht="15.75" customHeight="1">
      <c r="B762" s="2"/>
      <c r="D762" s="2"/>
      <c r="G762" s="2"/>
      <c r="H762" s="2"/>
      <c r="I762" s="2"/>
      <c r="J762" s="2"/>
      <c r="K762" s="2"/>
      <c r="L762" s="2"/>
      <c r="M762" s="2"/>
    </row>
    <row r="763" spans="2:13" customFormat="1" ht="15.75" customHeight="1">
      <c r="B763" s="2"/>
      <c r="D763" s="2"/>
      <c r="G763" s="2"/>
      <c r="H763" s="2"/>
      <c r="I763" s="2"/>
      <c r="J763" s="2"/>
      <c r="K763" s="2"/>
      <c r="L763" s="2"/>
      <c r="M763" s="2"/>
    </row>
    <row r="764" spans="2:13" customFormat="1" ht="15.75" customHeight="1">
      <c r="B764" s="2"/>
      <c r="D764" s="2"/>
      <c r="G764" s="2"/>
      <c r="H764" s="2"/>
      <c r="I764" s="2"/>
      <c r="J764" s="2"/>
      <c r="K764" s="2"/>
      <c r="L764" s="2"/>
      <c r="M764" s="2"/>
    </row>
    <row r="765" spans="2:13" customFormat="1" ht="15.75" customHeight="1">
      <c r="B765" s="2"/>
      <c r="D765" s="2"/>
      <c r="G765" s="2"/>
      <c r="H765" s="2"/>
      <c r="I765" s="2"/>
      <c r="J765" s="2"/>
      <c r="K765" s="2"/>
      <c r="L765" s="2"/>
      <c r="M765" s="2"/>
    </row>
    <row r="766" spans="2:13" customFormat="1" ht="15.75" customHeight="1">
      <c r="B766" s="2"/>
      <c r="D766" s="2"/>
      <c r="G766" s="2"/>
      <c r="H766" s="2"/>
      <c r="I766" s="2"/>
      <c r="J766" s="2"/>
      <c r="K766" s="2"/>
      <c r="L766" s="2"/>
      <c r="M766" s="2"/>
    </row>
    <row r="767" spans="2:13" customFormat="1" ht="15.75" customHeight="1">
      <c r="B767" s="2"/>
      <c r="D767" s="2"/>
      <c r="G767" s="2"/>
      <c r="H767" s="2"/>
      <c r="I767" s="2"/>
      <c r="J767" s="2"/>
      <c r="K767" s="2"/>
      <c r="L767" s="2"/>
      <c r="M767" s="2"/>
    </row>
    <row r="768" spans="2:13" customFormat="1" ht="15.75" customHeight="1">
      <c r="B768" s="2"/>
      <c r="D768" s="2"/>
      <c r="G768" s="2"/>
      <c r="H768" s="2"/>
      <c r="I768" s="2"/>
      <c r="J768" s="2"/>
      <c r="K768" s="2"/>
      <c r="L768" s="2"/>
      <c r="M768" s="2"/>
    </row>
    <row r="769" spans="2:13" customFormat="1" ht="15.75" customHeight="1">
      <c r="B769" s="2"/>
      <c r="D769" s="2"/>
      <c r="G769" s="2"/>
      <c r="H769" s="2"/>
      <c r="I769" s="2"/>
      <c r="J769" s="2"/>
      <c r="K769" s="2"/>
      <c r="L769" s="2"/>
      <c r="M769" s="2"/>
    </row>
    <row r="770" spans="2:13" customFormat="1" ht="15.75" customHeight="1">
      <c r="B770" s="2"/>
      <c r="D770" s="2"/>
      <c r="G770" s="2"/>
      <c r="H770" s="2"/>
      <c r="I770" s="2"/>
      <c r="J770" s="2"/>
      <c r="K770" s="2"/>
      <c r="L770" s="2"/>
      <c r="M770" s="2"/>
    </row>
    <row r="771" spans="2:13" customFormat="1" ht="15.75" customHeight="1">
      <c r="B771" s="2"/>
      <c r="D771" s="2"/>
      <c r="G771" s="2"/>
      <c r="H771" s="2"/>
      <c r="I771" s="2"/>
      <c r="J771" s="2"/>
      <c r="K771" s="2"/>
      <c r="L771" s="2"/>
      <c r="M771" s="2"/>
    </row>
    <row r="772" spans="2:13" customFormat="1" ht="15.75" customHeight="1">
      <c r="B772" s="2"/>
      <c r="D772" s="2"/>
      <c r="G772" s="2"/>
      <c r="H772" s="2"/>
      <c r="I772" s="2"/>
      <c r="J772" s="2"/>
      <c r="K772" s="2"/>
      <c r="L772" s="2"/>
      <c r="M772" s="2"/>
    </row>
    <row r="773" spans="2:13" customFormat="1" ht="15.75" customHeight="1">
      <c r="B773" s="2"/>
      <c r="D773" s="2"/>
      <c r="G773" s="2"/>
      <c r="H773" s="2"/>
      <c r="I773" s="2"/>
      <c r="J773" s="2"/>
      <c r="K773" s="2"/>
      <c r="L773" s="2"/>
      <c r="M773" s="2"/>
    </row>
    <row r="774" spans="2:13" customFormat="1" ht="15.75" customHeight="1">
      <c r="B774" s="2"/>
      <c r="D774" s="2"/>
      <c r="G774" s="2"/>
      <c r="H774" s="2"/>
      <c r="I774" s="2"/>
      <c r="J774" s="2"/>
      <c r="K774" s="2"/>
      <c r="L774" s="2"/>
      <c r="M774" s="2"/>
    </row>
    <row r="775" spans="2:13" customFormat="1" ht="15.75" customHeight="1">
      <c r="B775" s="2"/>
      <c r="D775" s="2"/>
      <c r="G775" s="2"/>
      <c r="H775" s="2"/>
      <c r="I775" s="2"/>
      <c r="J775" s="2"/>
      <c r="K775" s="2"/>
      <c r="L775" s="2"/>
      <c r="M775" s="2"/>
    </row>
    <row r="776" spans="2:13" customFormat="1" ht="15.75" customHeight="1">
      <c r="B776" s="2"/>
      <c r="D776" s="2"/>
      <c r="G776" s="2"/>
      <c r="H776" s="2"/>
      <c r="I776" s="2"/>
      <c r="J776" s="2"/>
      <c r="K776" s="2"/>
      <c r="L776" s="2"/>
      <c r="M776" s="2"/>
    </row>
    <row r="777" spans="2:13" customFormat="1" ht="15.75" customHeight="1">
      <c r="B777" s="2"/>
      <c r="D777" s="2"/>
      <c r="G777" s="2"/>
      <c r="H777" s="2"/>
      <c r="I777" s="2"/>
      <c r="J777" s="2"/>
      <c r="K777" s="2"/>
      <c r="L777" s="2"/>
      <c r="M777" s="2"/>
    </row>
    <row r="778" spans="2:13" customFormat="1" ht="15.75" customHeight="1">
      <c r="B778" s="2"/>
      <c r="D778" s="2"/>
      <c r="G778" s="2"/>
      <c r="H778" s="2"/>
      <c r="I778" s="2"/>
      <c r="J778" s="2"/>
      <c r="K778" s="2"/>
      <c r="L778" s="2"/>
      <c r="M778" s="2"/>
    </row>
    <row r="779" spans="2:13" customFormat="1" ht="15.75" customHeight="1">
      <c r="B779" s="2"/>
      <c r="D779" s="2"/>
      <c r="G779" s="2"/>
      <c r="H779" s="2"/>
      <c r="I779" s="2"/>
      <c r="J779" s="2"/>
      <c r="K779" s="2"/>
      <c r="L779" s="2"/>
      <c r="M779" s="2"/>
    </row>
    <row r="780" spans="2:13" customFormat="1" ht="15.75" customHeight="1">
      <c r="B780" s="2"/>
      <c r="D780" s="2"/>
      <c r="G780" s="2"/>
      <c r="H780" s="2"/>
      <c r="I780" s="2"/>
      <c r="J780" s="2"/>
      <c r="K780" s="2"/>
      <c r="L780" s="2"/>
      <c r="M780" s="2"/>
    </row>
    <row r="781" spans="2:13" customFormat="1" ht="15.75" customHeight="1">
      <c r="B781" s="2"/>
      <c r="D781" s="2"/>
      <c r="G781" s="2"/>
      <c r="H781" s="2"/>
      <c r="I781" s="2"/>
      <c r="J781" s="2"/>
      <c r="K781" s="2"/>
      <c r="L781" s="2"/>
      <c r="M781" s="2"/>
    </row>
    <row r="782" spans="2:13" customFormat="1" ht="15.75" customHeight="1">
      <c r="B782" s="2"/>
      <c r="D782" s="2"/>
      <c r="G782" s="2"/>
      <c r="H782" s="2"/>
      <c r="I782" s="2"/>
      <c r="J782" s="2"/>
      <c r="K782" s="2"/>
      <c r="L782" s="2"/>
      <c r="M782" s="2"/>
    </row>
    <row r="783" spans="2:13" customFormat="1" ht="15.75" customHeight="1">
      <c r="B783" s="2"/>
      <c r="D783" s="2"/>
      <c r="G783" s="2"/>
      <c r="H783" s="2"/>
      <c r="I783" s="2"/>
      <c r="J783" s="2"/>
      <c r="K783" s="2"/>
      <c r="L783" s="2"/>
      <c r="M783" s="2"/>
    </row>
    <row r="784" spans="2:13" customFormat="1" ht="15.75" customHeight="1">
      <c r="B784" s="2"/>
      <c r="D784" s="2"/>
      <c r="G784" s="2"/>
      <c r="H784" s="2"/>
      <c r="I784" s="2"/>
      <c r="J784" s="2"/>
      <c r="K784" s="2"/>
      <c r="L784" s="2"/>
      <c r="M784" s="2"/>
    </row>
    <row r="785" spans="2:13" customFormat="1" ht="15.75" customHeight="1">
      <c r="B785" s="2"/>
      <c r="D785" s="2"/>
      <c r="G785" s="2"/>
      <c r="H785" s="2"/>
      <c r="I785" s="2"/>
      <c r="J785" s="2"/>
      <c r="K785" s="2"/>
      <c r="L785" s="2"/>
      <c r="M785" s="2"/>
    </row>
    <row r="786" spans="2:13" customFormat="1" ht="15.75" customHeight="1">
      <c r="B786" s="2"/>
      <c r="D786" s="2"/>
      <c r="G786" s="2"/>
      <c r="H786" s="2"/>
      <c r="I786" s="2"/>
      <c r="J786" s="2"/>
      <c r="K786" s="2"/>
      <c r="L786" s="2"/>
      <c r="M786" s="2"/>
    </row>
    <row r="787" spans="2:13" customFormat="1" ht="15.75" customHeight="1">
      <c r="B787" s="2"/>
      <c r="D787" s="2"/>
      <c r="G787" s="2"/>
      <c r="H787" s="2"/>
      <c r="I787" s="2"/>
      <c r="J787" s="2"/>
      <c r="K787" s="2"/>
      <c r="L787" s="2"/>
      <c r="M787" s="2"/>
    </row>
    <row r="788" spans="2:13" customFormat="1" ht="15.75" customHeight="1">
      <c r="B788" s="2"/>
      <c r="D788" s="2"/>
      <c r="G788" s="2"/>
      <c r="H788" s="2"/>
      <c r="I788" s="2"/>
      <c r="J788" s="2"/>
      <c r="K788" s="2"/>
      <c r="L788" s="2"/>
      <c r="M788" s="2"/>
    </row>
    <row r="789" spans="2:13" customFormat="1" ht="15.75" customHeight="1">
      <c r="B789" s="2"/>
      <c r="D789" s="2"/>
      <c r="G789" s="2"/>
      <c r="H789" s="2"/>
      <c r="I789" s="2"/>
      <c r="J789" s="2"/>
      <c r="K789" s="2"/>
      <c r="L789" s="2"/>
      <c r="M789" s="2"/>
    </row>
    <row r="790" spans="2:13" customFormat="1" ht="15.75" customHeight="1">
      <c r="B790" s="2"/>
      <c r="D790" s="2"/>
      <c r="G790" s="2"/>
      <c r="H790" s="2"/>
      <c r="I790" s="2"/>
      <c r="J790" s="2"/>
      <c r="K790" s="2"/>
      <c r="L790" s="2"/>
      <c r="M790" s="2"/>
    </row>
    <row r="791" spans="2:13" customFormat="1" ht="15.75" customHeight="1">
      <c r="B791" s="2"/>
      <c r="D791" s="2"/>
      <c r="G791" s="2"/>
      <c r="H791" s="2"/>
      <c r="I791" s="2"/>
      <c r="J791" s="2"/>
      <c r="K791" s="2"/>
      <c r="L791" s="2"/>
      <c r="M791" s="2"/>
    </row>
    <row r="792" spans="2:13" customFormat="1" ht="15.75" customHeight="1">
      <c r="B792" s="2"/>
      <c r="D792" s="2"/>
      <c r="G792" s="2"/>
      <c r="H792" s="2"/>
      <c r="I792" s="2"/>
      <c r="J792" s="2"/>
      <c r="K792" s="2"/>
      <c r="L792" s="2"/>
      <c r="M792" s="2"/>
    </row>
    <row r="793" spans="2:13" customFormat="1" ht="15.75" customHeight="1">
      <c r="B793" s="2"/>
      <c r="D793" s="2"/>
      <c r="G793" s="2"/>
      <c r="H793" s="2"/>
      <c r="I793" s="2"/>
      <c r="J793" s="2"/>
      <c r="K793" s="2"/>
      <c r="L793" s="2"/>
      <c r="M793" s="2"/>
    </row>
    <row r="794" spans="2:13" customFormat="1" ht="15.75" customHeight="1">
      <c r="B794" s="2"/>
      <c r="D794" s="2"/>
      <c r="G794" s="2"/>
      <c r="H794" s="2"/>
      <c r="I794" s="2"/>
      <c r="J794" s="2"/>
      <c r="K794" s="2"/>
      <c r="L794" s="2"/>
      <c r="M794" s="2"/>
    </row>
    <row r="795" spans="2:13" customFormat="1" ht="15.75" customHeight="1">
      <c r="B795" s="2"/>
      <c r="D795" s="2"/>
      <c r="G795" s="2"/>
      <c r="H795" s="2"/>
      <c r="I795" s="2"/>
      <c r="J795" s="2"/>
      <c r="K795" s="2"/>
      <c r="L795" s="2"/>
      <c r="M795" s="2"/>
    </row>
    <row r="796" spans="2:13" customFormat="1" ht="15.75" customHeight="1">
      <c r="B796" s="2"/>
      <c r="D796" s="2"/>
      <c r="G796" s="2"/>
      <c r="H796" s="2"/>
      <c r="I796" s="2"/>
      <c r="J796" s="2"/>
      <c r="K796" s="2"/>
      <c r="L796" s="2"/>
      <c r="M796" s="2"/>
    </row>
    <row r="797" spans="2:13" customFormat="1" ht="15.75" customHeight="1">
      <c r="B797" s="2"/>
      <c r="D797" s="2"/>
      <c r="G797" s="2"/>
      <c r="H797" s="2"/>
      <c r="I797" s="2"/>
      <c r="J797" s="2"/>
      <c r="K797" s="2"/>
      <c r="L797" s="2"/>
      <c r="M797" s="2"/>
    </row>
    <row r="798" spans="2:13" customFormat="1" ht="15.75" customHeight="1">
      <c r="B798" s="2"/>
      <c r="D798" s="2"/>
      <c r="G798" s="2"/>
      <c r="H798" s="2"/>
      <c r="I798" s="2"/>
      <c r="J798" s="2"/>
      <c r="K798" s="2"/>
      <c r="L798" s="2"/>
      <c r="M798" s="2"/>
    </row>
    <row r="799" spans="2:13" customFormat="1" ht="15.75" customHeight="1">
      <c r="B799" s="2"/>
      <c r="D799" s="2"/>
      <c r="G799" s="2"/>
      <c r="H799" s="2"/>
      <c r="I799" s="2"/>
      <c r="J799" s="2"/>
      <c r="K799" s="2"/>
      <c r="L799" s="2"/>
      <c r="M799" s="2"/>
    </row>
    <row r="800" spans="2:13" customFormat="1" ht="15.75" customHeight="1">
      <c r="B800" s="2"/>
      <c r="D800" s="2"/>
      <c r="G800" s="2"/>
      <c r="H800" s="2"/>
      <c r="I800" s="2"/>
      <c r="J800" s="2"/>
      <c r="K800" s="2"/>
      <c r="L800" s="2"/>
      <c r="M800" s="2"/>
    </row>
    <row r="801" spans="2:13" customFormat="1" ht="15.75" customHeight="1">
      <c r="B801" s="2"/>
      <c r="D801" s="2"/>
      <c r="G801" s="2"/>
      <c r="H801" s="2"/>
      <c r="I801" s="2"/>
      <c r="J801" s="2"/>
      <c r="K801" s="2"/>
      <c r="L801" s="2"/>
      <c r="M801" s="2"/>
    </row>
    <row r="802" spans="2:13" customFormat="1" ht="15.75" customHeight="1">
      <c r="B802" s="2"/>
      <c r="D802" s="2"/>
      <c r="G802" s="2"/>
      <c r="H802" s="2"/>
      <c r="I802" s="2"/>
      <c r="J802" s="2"/>
      <c r="K802" s="2"/>
      <c r="L802" s="2"/>
      <c r="M802" s="2"/>
    </row>
    <row r="803" spans="2:13" customFormat="1" ht="15.75" customHeight="1">
      <c r="B803" s="2"/>
      <c r="D803" s="2"/>
      <c r="G803" s="2"/>
      <c r="H803" s="2"/>
      <c r="I803" s="2"/>
      <c r="J803" s="2"/>
      <c r="K803" s="2"/>
      <c r="L803" s="2"/>
      <c r="M803" s="2"/>
    </row>
    <row r="804" spans="2:13" customFormat="1" ht="15.75" customHeight="1">
      <c r="B804" s="2"/>
      <c r="D804" s="2"/>
      <c r="G804" s="2"/>
      <c r="H804" s="2"/>
      <c r="I804" s="2"/>
      <c r="J804" s="2"/>
      <c r="K804" s="2"/>
      <c r="L804" s="2"/>
      <c r="M804" s="2"/>
    </row>
    <row r="805" spans="2:13" customFormat="1" ht="15.75" customHeight="1">
      <c r="B805" s="2"/>
      <c r="D805" s="2"/>
      <c r="G805" s="2"/>
      <c r="H805" s="2"/>
      <c r="I805" s="2"/>
      <c r="J805" s="2"/>
      <c r="K805" s="2"/>
      <c r="L805" s="2"/>
      <c r="M805" s="2"/>
    </row>
    <row r="806" spans="2:13" customFormat="1" ht="15.75" customHeight="1">
      <c r="B806" s="2"/>
      <c r="D806" s="2"/>
      <c r="G806" s="2"/>
      <c r="H806" s="2"/>
      <c r="I806" s="2"/>
      <c r="J806" s="2"/>
      <c r="K806" s="2"/>
      <c r="L806" s="2"/>
      <c r="M806" s="2"/>
    </row>
    <row r="807" spans="2:13" customFormat="1" ht="15.75" customHeight="1">
      <c r="B807" s="2"/>
      <c r="D807" s="2"/>
      <c r="G807" s="2"/>
      <c r="H807" s="2"/>
      <c r="I807" s="2"/>
      <c r="J807" s="2"/>
      <c r="K807" s="2"/>
      <c r="L807" s="2"/>
      <c r="M807" s="2"/>
    </row>
    <row r="808" spans="2:13" customFormat="1" ht="15.75" customHeight="1">
      <c r="B808" s="2"/>
      <c r="D808" s="2"/>
      <c r="G808" s="2"/>
      <c r="H808" s="2"/>
      <c r="I808" s="2"/>
      <c r="J808" s="2"/>
      <c r="K808" s="2"/>
      <c r="L808" s="2"/>
      <c r="M808" s="2"/>
    </row>
    <row r="809" spans="2:13" customFormat="1" ht="15.75" customHeight="1">
      <c r="B809" s="2"/>
      <c r="D809" s="2"/>
      <c r="G809" s="2"/>
      <c r="H809" s="2"/>
      <c r="I809" s="2"/>
      <c r="J809" s="2"/>
      <c r="K809" s="2"/>
      <c r="L809" s="2"/>
      <c r="M809" s="2"/>
    </row>
    <row r="810" spans="2:13" customFormat="1" ht="15.75" customHeight="1">
      <c r="B810" s="2"/>
      <c r="D810" s="2"/>
      <c r="G810" s="2"/>
      <c r="H810" s="2"/>
      <c r="I810" s="2"/>
      <c r="J810" s="2"/>
      <c r="K810" s="2"/>
      <c r="L810" s="2"/>
      <c r="M810" s="2"/>
    </row>
    <row r="811" spans="2:13" customFormat="1" ht="15.75" customHeight="1">
      <c r="B811" s="2"/>
      <c r="D811" s="2"/>
      <c r="G811" s="2"/>
      <c r="H811" s="2"/>
      <c r="I811" s="2"/>
      <c r="J811" s="2"/>
      <c r="K811" s="2"/>
      <c r="L811" s="2"/>
      <c r="M811" s="2"/>
    </row>
    <row r="812" spans="2:13" customFormat="1" ht="15.75" customHeight="1">
      <c r="B812" s="2"/>
      <c r="D812" s="2"/>
      <c r="G812" s="2"/>
      <c r="H812" s="2"/>
      <c r="I812" s="2"/>
      <c r="J812" s="2"/>
      <c r="K812" s="2"/>
      <c r="L812" s="2"/>
      <c r="M812" s="2"/>
    </row>
    <row r="813" spans="2:13" customFormat="1" ht="15.75" customHeight="1">
      <c r="B813" s="2"/>
      <c r="D813" s="2"/>
      <c r="G813" s="2"/>
      <c r="H813" s="2"/>
      <c r="I813" s="2"/>
      <c r="J813" s="2"/>
      <c r="K813" s="2"/>
      <c r="L813" s="2"/>
      <c r="M813" s="2"/>
    </row>
    <row r="814" spans="2:13" customFormat="1" ht="15.75" customHeight="1">
      <c r="B814" s="2"/>
      <c r="D814" s="2"/>
      <c r="G814" s="2"/>
      <c r="H814" s="2"/>
      <c r="I814" s="2"/>
      <c r="J814" s="2"/>
      <c r="K814" s="2"/>
      <c r="L814" s="2"/>
      <c r="M814" s="2"/>
    </row>
    <row r="815" spans="2:13" customFormat="1" ht="15.75" customHeight="1">
      <c r="B815" s="2"/>
      <c r="D815" s="2"/>
      <c r="G815" s="2"/>
      <c r="H815" s="2"/>
      <c r="I815" s="2"/>
      <c r="J815" s="2"/>
      <c r="K815" s="2"/>
      <c r="L815" s="2"/>
      <c r="M815" s="2"/>
    </row>
    <row r="816" spans="2:13" customFormat="1" ht="15.75" customHeight="1">
      <c r="B816" s="2"/>
      <c r="D816" s="2"/>
      <c r="G816" s="2"/>
      <c r="H816" s="2"/>
      <c r="I816" s="2"/>
      <c r="J816" s="2"/>
      <c r="K816" s="2"/>
      <c r="L816" s="2"/>
      <c r="M816" s="2"/>
    </row>
    <row r="817" spans="2:13" customFormat="1" ht="15.75" customHeight="1">
      <c r="B817" s="2"/>
      <c r="D817" s="2"/>
      <c r="G817" s="2"/>
      <c r="H817" s="2"/>
      <c r="I817" s="2"/>
      <c r="J817" s="2"/>
      <c r="K817" s="2"/>
      <c r="L817" s="2"/>
      <c r="M817" s="2"/>
    </row>
    <row r="818" spans="2:13" customFormat="1" ht="15.75" customHeight="1">
      <c r="B818" s="2"/>
      <c r="D818" s="2"/>
      <c r="G818" s="2"/>
      <c r="H818" s="2"/>
      <c r="I818" s="2"/>
      <c r="J818" s="2"/>
      <c r="K818" s="2"/>
      <c r="L818" s="2"/>
      <c r="M818" s="2"/>
    </row>
    <row r="819" spans="2:13" customFormat="1" ht="15.75" customHeight="1">
      <c r="B819" s="2"/>
      <c r="D819" s="2"/>
      <c r="G819" s="2"/>
      <c r="H819" s="2"/>
      <c r="I819" s="2"/>
      <c r="J819" s="2"/>
      <c r="K819" s="2"/>
      <c r="L819" s="2"/>
      <c r="M819" s="2"/>
    </row>
    <row r="820" spans="2:13" customFormat="1" ht="15.75" customHeight="1">
      <c r="B820" s="2"/>
      <c r="D820" s="2"/>
      <c r="G820" s="2"/>
      <c r="H820" s="2"/>
      <c r="I820" s="2"/>
      <c r="J820" s="2"/>
      <c r="K820" s="2"/>
      <c r="L820" s="2"/>
      <c r="M820" s="2"/>
    </row>
    <row r="821" spans="2:13" customFormat="1" ht="15.75" customHeight="1">
      <c r="B821" s="2"/>
      <c r="D821" s="2"/>
      <c r="G821" s="2"/>
      <c r="H821" s="2"/>
      <c r="I821" s="2"/>
      <c r="J821" s="2"/>
      <c r="K821" s="2"/>
      <c r="L821" s="2"/>
      <c r="M821" s="2"/>
    </row>
    <row r="822" spans="2:13" customFormat="1" ht="15.75" customHeight="1">
      <c r="B822" s="2"/>
      <c r="D822" s="2"/>
      <c r="G822" s="2"/>
      <c r="H822" s="2"/>
      <c r="I822" s="2"/>
      <c r="J822" s="2"/>
      <c r="K822" s="2"/>
      <c r="L822" s="2"/>
      <c r="M822" s="2"/>
    </row>
    <row r="823" spans="2:13" customFormat="1" ht="15.75" customHeight="1">
      <c r="B823" s="2"/>
      <c r="D823" s="2"/>
      <c r="G823" s="2"/>
      <c r="H823" s="2"/>
      <c r="I823" s="2"/>
      <c r="J823" s="2"/>
      <c r="K823" s="2"/>
      <c r="L823" s="2"/>
      <c r="M823" s="2"/>
    </row>
    <row r="824" spans="2:13" customFormat="1" ht="15.75" customHeight="1">
      <c r="B824" s="2"/>
      <c r="D824" s="2"/>
      <c r="G824" s="2"/>
      <c r="H824" s="2"/>
      <c r="I824" s="2"/>
      <c r="J824" s="2"/>
      <c r="K824" s="2"/>
      <c r="L824" s="2"/>
      <c r="M824" s="2"/>
    </row>
    <row r="825" spans="2:13" customFormat="1" ht="15.75" customHeight="1">
      <c r="B825" s="2"/>
      <c r="D825" s="2"/>
      <c r="G825" s="2"/>
      <c r="H825" s="2"/>
      <c r="I825" s="2"/>
      <c r="J825" s="2"/>
      <c r="K825" s="2"/>
      <c r="L825" s="2"/>
      <c r="M825" s="2"/>
    </row>
    <row r="826" spans="2:13" customFormat="1" ht="15.75" customHeight="1">
      <c r="B826" s="2"/>
      <c r="D826" s="2"/>
      <c r="G826" s="2"/>
      <c r="H826" s="2"/>
      <c r="I826" s="2"/>
      <c r="J826" s="2"/>
      <c r="K826" s="2"/>
      <c r="L826" s="2"/>
      <c r="M826" s="2"/>
    </row>
    <row r="827" spans="2:13" customFormat="1" ht="15.75" customHeight="1">
      <c r="B827" s="2"/>
      <c r="D827" s="2"/>
      <c r="G827" s="2"/>
      <c r="H827" s="2"/>
      <c r="I827" s="2"/>
      <c r="J827" s="2"/>
      <c r="K827" s="2"/>
      <c r="L827" s="2"/>
      <c r="M827" s="2"/>
    </row>
    <row r="828" spans="2:13" customFormat="1" ht="15.75" customHeight="1">
      <c r="B828" s="2"/>
      <c r="D828" s="2"/>
      <c r="G828" s="2"/>
      <c r="H828" s="2"/>
      <c r="I828" s="2"/>
      <c r="J828" s="2"/>
      <c r="K828" s="2"/>
      <c r="L828" s="2"/>
      <c r="M828" s="2"/>
    </row>
    <row r="829" spans="2:13" customFormat="1" ht="15.75" customHeight="1">
      <c r="B829" s="2"/>
      <c r="D829" s="2"/>
      <c r="G829" s="2"/>
      <c r="H829" s="2"/>
      <c r="I829" s="2"/>
      <c r="J829" s="2"/>
      <c r="K829" s="2"/>
      <c r="L829" s="2"/>
      <c r="M829" s="2"/>
    </row>
    <row r="830" spans="2:13" customFormat="1" ht="15.75" customHeight="1">
      <c r="B830" s="2"/>
      <c r="D830" s="2"/>
      <c r="G830" s="2"/>
      <c r="H830" s="2"/>
      <c r="I830" s="2"/>
      <c r="J830" s="2"/>
      <c r="K830" s="2"/>
      <c r="L830" s="2"/>
      <c r="M830" s="2"/>
    </row>
    <row r="831" spans="2:13" customFormat="1" ht="15.75" customHeight="1">
      <c r="B831" s="2"/>
      <c r="D831" s="2"/>
      <c r="G831" s="2"/>
      <c r="H831" s="2"/>
      <c r="I831" s="2"/>
      <c r="J831" s="2"/>
      <c r="K831" s="2"/>
      <c r="L831" s="2"/>
      <c r="M831" s="2"/>
    </row>
    <row r="832" spans="2:13" customFormat="1" ht="15.75" customHeight="1">
      <c r="B832" s="2"/>
      <c r="D832" s="2"/>
      <c r="G832" s="2"/>
      <c r="H832" s="2"/>
      <c r="I832" s="2"/>
      <c r="J832" s="2"/>
      <c r="K832" s="2"/>
      <c r="L832" s="2"/>
      <c r="M832" s="2"/>
    </row>
    <row r="833" spans="2:13" customFormat="1" ht="15.75" customHeight="1">
      <c r="B833" s="2"/>
      <c r="D833" s="2"/>
      <c r="G833" s="2"/>
      <c r="H833" s="2"/>
      <c r="I833" s="2"/>
      <c r="J833" s="2"/>
      <c r="K833" s="2"/>
      <c r="L833" s="2"/>
      <c r="M833" s="2"/>
    </row>
    <row r="834" spans="2:13" customFormat="1" ht="15.75" customHeight="1">
      <c r="B834" s="2"/>
      <c r="D834" s="2"/>
      <c r="G834" s="2"/>
      <c r="H834" s="2"/>
      <c r="I834" s="2"/>
      <c r="J834" s="2"/>
      <c r="K834" s="2"/>
      <c r="L834" s="2"/>
      <c r="M834" s="2"/>
    </row>
    <row r="835" spans="2:13" customFormat="1" ht="15.75" customHeight="1">
      <c r="B835" s="2"/>
      <c r="D835" s="2"/>
      <c r="G835" s="2"/>
      <c r="H835" s="2"/>
      <c r="I835" s="2"/>
      <c r="J835" s="2"/>
      <c r="K835" s="2"/>
      <c r="L835" s="2"/>
      <c r="M835" s="2"/>
    </row>
    <row r="836" spans="2:13" customFormat="1" ht="15.75" customHeight="1">
      <c r="B836" s="2"/>
      <c r="D836" s="2"/>
      <c r="G836" s="2"/>
      <c r="H836" s="2"/>
      <c r="I836" s="2"/>
      <c r="J836" s="2"/>
      <c r="K836" s="2"/>
      <c r="L836" s="2"/>
      <c r="M836" s="2"/>
    </row>
    <row r="837" spans="2:13" customFormat="1" ht="15.75" customHeight="1">
      <c r="B837" s="2"/>
      <c r="D837" s="2"/>
      <c r="G837" s="2"/>
      <c r="H837" s="2"/>
      <c r="I837" s="2"/>
      <c r="J837" s="2"/>
      <c r="K837" s="2"/>
      <c r="L837" s="2"/>
      <c r="M837" s="2"/>
    </row>
    <row r="838" spans="2:13" customFormat="1" ht="15.75" customHeight="1">
      <c r="B838" s="2"/>
      <c r="D838" s="2"/>
      <c r="G838" s="2"/>
      <c r="H838" s="2"/>
      <c r="I838" s="2"/>
      <c r="J838" s="2"/>
      <c r="K838" s="2"/>
      <c r="L838" s="2"/>
      <c r="M838" s="2"/>
    </row>
    <row r="839" spans="2:13" customFormat="1" ht="15.75" customHeight="1">
      <c r="B839" s="2"/>
      <c r="D839" s="2"/>
      <c r="G839" s="2"/>
      <c r="H839" s="2"/>
      <c r="I839" s="2"/>
      <c r="J839" s="2"/>
      <c r="K839" s="2"/>
      <c r="L839" s="2"/>
      <c r="M839" s="2"/>
    </row>
    <row r="840" spans="2:13" customFormat="1" ht="15.75" customHeight="1">
      <c r="B840" s="2"/>
      <c r="D840" s="2"/>
      <c r="G840" s="2"/>
      <c r="H840" s="2"/>
      <c r="I840" s="2"/>
      <c r="J840" s="2"/>
      <c r="K840" s="2"/>
      <c r="L840" s="2"/>
      <c r="M840" s="2"/>
    </row>
    <row r="841" spans="2:13" customFormat="1" ht="15.75" customHeight="1">
      <c r="B841" s="2"/>
      <c r="D841" s="2"/>
      <c r="G841" s="2"/>
      <c r="H841" s="2"/>
      <c r="I841" s="2"/>
      <c r="J841" s="2"/>
      <c r="K841" s="2"/>
      <c r="L841" s="2"/>
      <c r="M841" s="2"/>
    </row>
    <row r="842" spans="2:13" customFormat="1" ht="15.75" customHeight="1">
      <c r="B842" s="2"/>
      <c r="D842" s="2"/>
      <c r="G842" s="2"/>
      <c r="H842" s="2"/>
      <c r="I842" s="2"/>
      <c r="J842" s="2"/>
      <c r="K842" s="2"/>
      <c r="L842" s="2"/>
      <c r="M842" s="2"/>
    </row>
    <row r="843" spans="2:13" customFormat="1" ht="15.75" customHeight="1">
      <c r="B843" s="2"/>
      <c r="D843" s="2"/>
      <c r="G843" s="2"/>
      <c r="H843" s="2"/>
      <c r="I843" s="2"/>
      <c r="J843" s="2"/>
      <c r="K843" s="2"/>
      <c r="L843" s="2"/>
      <c r="M843" s="2"/>
    </row>
    <row r="844" spans="2:13" customFormat="1" ht="15.75" customHeight="1">
      <c r="B844" s="2"/>
      <c r="D844" s="2"/>
      <c r="G844" s="2"/>
      <c r="H844" s="2"/>
      <c r="I844" s="2"/>
      <c r="J844" s="2"/>
      <c r="K844" s="2"/>
      <c r="L844" s="2"/>
      <c r="M844" s="2"/>
    </row>
    <row r="845" spans="2:13" customFormat="1" ht="15.75" customHeight="1">
      <c r="B845" s="2"/>
      <c r="D845" s="2"/>
      <c r="G845" s="2"/>
      <c r="H845" s="2"/>
      <c r="I845" s="2"/>
      <c r="J845" s="2"/>
      <c r="K845" s="2"/>
      <c r="L845" s="2"/>
      <c r="M845" s="2"/>
    </row>
    <row r="846" spans="2:13" customFormat="1" ht="15.75" customHeight="1">
      <c r="B846" s="2"/>
      <c r="D846" s="2"/>
      <c r="G846" s="2"/>
      <c r="H846" s="2"/>
      <c r="I846" s="2"/>
      <c r="J846" s="2"/>
      <c r="K846" s="2"/>
      <c r="L846" s="2"/>
      <c r="M846" s="2"/>
    </row>
    <row r="847" spans="2:13" customFormat="1" ht="15.75" customHeight="1">
      <c r="B847" s="2"/>
      <c r="D847" s="2"/>
      <c r="G847" s="2"/>
      <c r="H847" s="2"/>
      <c r="I847" s="2"/>
      <c r="J847" s="2"/>
      <c r="K847" s="2"/>
      <c r="L847" s="2"/>
      <c r="M847" s="2"/>
    </row>
    <row r="848" spans="2:13" customFormat="1" ht="15.75" customHeight="1">
      <c r="B848" s="2"/>
      <c r="D848" s="2"/>
      <c r="G848" s="2"/>
      <c r="H848" s="2"/>
      <c r="I848" s="2"/>
      <c r="J848" s="2"/>
      <c r="K848" s="2"/>
      <c r="L848" s="2"/>
      <c r="M848" s="2"/>
    </row>
    <row r="849" spans="2:13" customFormat="1" ht="15.75" customHeight="1">
      <c r="B849" s="2"/>
      <c r="D849" s="2"/>
      <c r="G849" s="2"/>
      <c r="H849" s="2"/>
      <c r="I849" s="2"/>
      <c r="J849" s="2"/>
      <c r="K849" s="2"/>
      <c r="L849" s="2"/>
      <c r="M849" s="2"/>
    </row>
    <row r="850" spans="2:13" customFormat="1" ht="15.75" customHeight="1">
      <c r="B850" s="2"/>
      <c r="D850" s="2"/>
      <c r="G850" s="2"/>
      <c r="H850" s="2"/>
      <c r="I850" s="2"/>
      <c r="J850" s="2"/>
      <c r="K850" s="2"/>
      <c r="L850" s="2"/>
      <c r="M850" s="2"/>
    </row>
    <row r="851" spans="2:13" customFormat="1" ht="15.75" customHeight="1">
      <c r="B851" s="2"/>
      <c r="D851" s="2"/>
      <c r="G851" s="2"/>
      <c r="H851" s="2"/>
      <c r="I851" s="2"/>
      <c r="J851" s="2"/>
      <c r="K851" s="2"/>
      <c r="L851" s="2"/>
      <c r="M851" s="2"/>
    </row>
    <row r="852" spans="2:13" customFormat="1" ht="15.75" customHeight="1">
      <c r="B852" s="2"/>
      <c r="D852" s="2"/>
      <c r="G852" s="2"/>
      <c r="H852" s="2"/>
      <c r="I852" s="2"/>
      <c r="J852" s="2"/>
      <c r="K852" s="2"/>
      <c r="L852" s="2"/>
      <c r="M852" s="2"/>
    </row>
    <row r="853" spans="2:13" customFormat="1" ht="15.75" customHeight="1">
      <c r="B853" s="2"/>
      <c r="D853" s="2"/>
      <c r="G853" s="2"/>
      <c r="H853" s="2"/>
      <c r="I853" s="2"/>
      <c r="J853" s="2"/>
      <c r="K853" s="2"/>
      <c r="L853" s="2"/>
      <c r="M853" s="2"/>
    </row>
    <row r="854" spans="2:13" customFormat="1" ht="15.75" customHeight="1">
      <c r="B854" s="2"/>
      <c r="D854" s="2"/>
      <c r="G854" s="2"/>
      <c r="H854" s="2"/>
      <c r="I854" s="2"/>
      <c r="J854" s="2"/>
      <c r="K854" s="2"/>
      <c r="L854" s="2"/>
      <c r="M854" s="2"/>
    </row>
    <row r="855" spans="2:13" customFormat="1" ht="15.75" customHeight="1">
      <c r="B855" s="2"/>
      <c r="D855" s="2"/>
      <c r="G855" s="2"/>
      <c r="H855" s="2"/>
      <c r="I855" s="2"/>
      <c r="J855" s="2"/>
      <c r="K855" s="2"/>
      <c r="L855" s="2"/>
      <c r="M855" s="2"/>
    </row>
    <row r="856" spans="2:13" customFormat="1" ht="15.75" customHeight="1">
      <c r="B856" s="2"/>
      <c r="D856" s="2"/>
      <c r="G856" s="2"/>
      <c r="H856" s="2"/>
      <c r="I856" s="2"/>
      <c r="J856" s="2"/>
      <c r="K856" s="2"/>
      <c r="L856" s="2"/>
      <c r="M856" s="2"/>
    </row>
    <row r="857" spans="2:13" customFormat="1" ht="15.75" customHeight="1">
      <c r="B857" s="2"/>
      <c r="D857" s="2"/>
      <c r="G857" s="2"/>
      <c r="H857" s="2"/>
      <c r="I857" s="2"/>
      <c r="J857" s="2"/>
      <c r="K857" s="2"/>
      <c r="L857" s="2"/>
      <c r="M857" s="2"/>
    </row>
    <row r="858" spans="2:13" customFormat="1" ht="15.75" customHeight="1">
      <c r="B858" s="2"/>
      <c r="D858" s="2"/>
      <c r="G858" s="2"/>
      <c r="H858" s="2"/>
      <c r="I858" s="2"/>
      <c r="J858" s="2"/>
      <c r="K858" s="2"/>
      <c r="L858" s="2"/>
      <c r="M858" s="2"/>
    </row>
    <row r="859" spans="2:13" customFormat="1" ht="15.75" customHeight="1">
      <c r="B859" s="2"/>
      <c r="D859" s="2"/>
      <c r="G859" s="2"/>
      <c r="H859" s="2"/>
      <c r="I859" s="2"/>
      <c r="J859" s="2"/>
      <c r="K859" s="2"/>
      <c r="L859" s="2"/>
      <c r="M859" s="2"/>
    </row>
    <row r="860" spans="2:13" customFormat="1" ht="15.75" customHeight="1">
      <c r="B860" s="2"/>
      <c r="D860" s="2"/>
      <c r="G860" s="2"/>
      <c r="H860" s="2"/>
      <c r="I860" s="2"/>
      <c r="J860" s="2"/>
      <c r="K860" s="2"/>
      <c r="L860" s="2"/>
      <c r="M860" s="2"/>
    </row>
    <row r="861" spans="2:13" customFormat="1" ht="15.75" customHeight="1">
      <c r="B861" s="2"/>
      <c r="D861" s="2"/>
      <c r="G861" s="2"/>
      <c r="H861" s="2"/>
      <c r="I861" s="2"/>
      <c r="J861" s="2"/>
      <c r="K861" s="2"/>
      <c r="L861" s="2"/>
      <c r="M861" s="2"/>
    </row>
    <row r="862" spans="2:13" customFormat="1" ht="15.75" customHeight="1">
      <c r="B862" s="2"/>
      <c r="D862" s="2"/>
      <c r="G862" s="2"/>
      <c r="H862" s="2"/>
      <c r="I862" s="2"/>
      <c r="J862" s="2"/>
      <c r="K862" s="2"/>
      <c r="L862" s="2"/>
      <c r="M862" s="2"/>
    </row>
    <row r="863" spans="2:13" customFormat="1" ht="15.75" customHeight="1">
      <c r="B863" s="2"/>
      <c r="D863" s="2"/>
      <c r="G863" s="2"/>
      <c r="H863" s="2"/>
      <c r="I863" s="2"/>
      <c r="J863" s="2"/>
      <c r="K863" s="2"/>
      <c r="L863" s="2"/>
      <c r="M863" s="2"/>
    </row>
    <row r="864" spans="2:13" customFormat="1" ht="15.75" customHeight="1">
      <c r="B864" s="2"/>
      <c r="D864" s="2"/>
      <c r="G864" s="2"/>
      <c r="H864" s="2"/>
      <c r="I864" s="2"/>
      <c r="J864" s="2"/>
      <c r="K864" s="2"/>
      <c r="L864" s="2"/>
      <c r="M864" s="2"/>
    </row>
    <row r="865" spans="2:13" customFormat="1" ht="15.75" customHeight="1">
      <c r="B865" s="2"/>
      <c r="D865" s="2"/>
      <c r="G865" s="2"/>
      <c r="H865" s="2"/>
      <c r="I865" s="2"/>
      <c r="J865" s="2"/>
      <c r="K865" s="2"/>
      <c r="L865" s="2"/>
      <c r="M865" s="2"/>
    </row>
    <row r="866" spans="2:13" customFormat="1" ht="15.75" customHeight="1">
      <c r="B866" s="2"/>
      <c r="D866" s="2"/>
      <c r="G866" s="2"/>
      <c r="H866" s="2"/>
      <c r="I866" s="2"/>
      <c r="J866" s="2"/>
      <c r="K866" s="2"/>
      <c r="L866" s="2"/>
      <c r="M866" s="2"/>
    </row>
    <row r="867" spans="2:13" customFormat="1" ht="15.75" customHeight="1">
      <c r="B867" s="2"/>
      <c r="D867" s="2"/>
      <c r="G867" s="2"/>
      <c r="H867" s="2"/>
      <c r="I867" s="2"/>
      <c r="J867" s="2"/>
      <c r="K867" s="2"/>
      <c r="L867" s="2"/>
      <c r="M867" s="2"/>
    </row>
    <row r="868" spans="2:13" customFormat="1" ht="15.75" customHeight="1">
      <c r="B868" s="2"/>
      <c r="D868" s="2"/>
      <c r="G868" s="2"/>
      <c r="H868" s="2"/>
      <c r="I868" s="2"/>
      <c r="J868" s="2"/>
      <c r="K868" s="2"/>
      <c r="L868" s="2"/>
      <c r="M868" s="2"/>
    </row>
    <row r="869" spans="2:13" customFormat="1" ht="15.75" customHeight="1">
      <c r="B869" s="2"/>
      <c r="D869" s="2"/>
      <c r="G869" s="2"/>
      <c r="H869" s="2"/>
      <c r="I869" s="2"/>
      <c r="J869" s="2"/>
      <c r="K869" s="2"/>
      <c r="L869" s="2"/>
      <c r="M869" s="2"/>
    </row>
    <row r="870" spans="2:13" customFormat="1" ht="15.75" customHeight="1">
      <c r="B870" s="2"/>
      <c r="D870" s="2"/>
      <c r="G870" s="2"/>
      <c r="H870" s="2"/>
      <c r="I870" s="2"/>
      <c r="J870" s="2"/>
      <c r="K870" s="2"/>
      <c r="L870" s="2"/>
      <c r="M870" s="2"/>
    </row>
    <row r="871" spans="2:13" customFormat="1" ht="15.75" customHeight="1">
      <c r="B871" s="2"/>
      <c r="D871" s="2"/>
      <c r="G871" s="2"/>
      <c r="H871" s="2"/>
      <c r="I871" s="2"/>
      <c r="J871" s="2"/>
      <c r="K871" s="2"/>
      <c r="L871" s="2"/>
      <c r="M871" s="2"/>
    </row>
    <row r="872" spans="2:13" customFormat="1" ht="15.75" customHeight="1">
      <c r="B872" s="2"/>
      <c r="D872" s="2"/>
      <c r="G872" s="2"/>
      <c r="H872" s="2"/>
      <c r="I872" s="2"/>
      <c r="J872" s="2"/>
      <c r="K872" s="2"/>
      <c r="L872" s="2"/>
      <c r="M872" s="2"/>
    </row>
    <row r="873" spans="2:13" customFormat="1" ht="15.75" customHeight="1">
      <c r="B873" s="2"/>
      <c r="D873" s="2"/>
      <c r="G873" s="2"/>
      <c r="H873" s="2"/>
      <c r="I873" s="2"/>
      <c r="J873" s="2"/>
      <c r="K873" s="2"/>
      <c r="L873" s="2"/>
      <c r="M873" s="2"/>
    </row>
    <row r="874" spans="2:13" customFormat="1" ht="15.75" customHeight="1">
      <c r="B874" s="2"/>
      <c r="D874" s="2"/>
      <c r="G874" s="2"/>
      <c r="H874" s="2"/>
      <c r="I874" s="2"/>
      <c r="J874" s="2"/>
      <c r="K874" s="2"/>
      <c r="L874" s="2"/>
      <c r="M874" s="2"/>
    </row>
    <row r="875" spans="2:13" customFormat="1" ht="15.75" customHeight="1">
      <c r="B875" s="2"/>
      <c r="D875" s="2"/>
      <c r="G875" s="2"/>
      <c r="H875" s="2"/>
      <c r="I875" s="2"/>
      <c r="J875" s="2"/>
      <c r="K875" s="2"/>
      <c r="L875" s="2"/>
      <c r="M875" s="2"/>
    </row>
    <row r="876" spans="2:13" customFormat="1" ht="15.75" customHeight="1">
      <c r="B876" s="2"/>
      <c r="D876" s="2"/>
      <c r="G876" s="2"/>
      <c r="H876" s="2"/>
      <c r="I876" s="2"/>
      <c r="J876" s="2"/>
      <c r="K876" s="2"/>
      <c r="L876" s="2"/>
      <c r="M876" s="2"/>
    </row>
    <row r="877" spans="2:13" customFormat="1" ht="15.75" customHeight="1">
      <c r="B877" s="2"/>
      <c r="D877" s="2"/>
      <c r="G877" s="2"/>
      <c r="H877" s="2"/>
      <c r="I877" s="2"/>
      <c r="J877" s="2"/>
      <c r="K877" s="2"/>
      <c r="L877" s="2"/>
      <c r="M877" s="2"/>
    </row>
    <row r="878" spans="2:13" customFormat="1" ht="15.75" customHeight="1">
      <c r="B878" s="2"/>
      <c r="D878" s="2"/>
      <c r="G878" s="2"/>
      <c r="H878" s="2"/>
      <c r="I878" s="2"/>
      <c r="J878" s="2"/>
      <c r="K878" s="2"/>
      <c r="L878" s="2"/>
      <c r="M878" s="2"/>
    </row>
    <row r="879" spans="2:13" customFormat="1" ht="15.75" customHeight="1">
      <c r="B879" s="2"/>
      <c r="D879" s="2"/>
      <c r="G879" s="2"/>
      <c r="H879" s="2"/>
      <c r="I879" s="2"/>
      <c r="J879" s="2"/>
      <c r="K879" s="2"/>
      <c r="L879" s="2"/>
      <c r="M879" s="2"/>
    </row>
    <row r="880" spans="2:13" customFormat="1" ht="15.75" customHeight="1">
      <c r="B880" s="2"/>
      <c r="D880" s="2"/>
      <c r="G880" s="2"/>
      <c r="H880" s="2"/>
      <c r="I880" s="2"/>
      <c r="J880" s="2"/>
      <c r="K880" s="2"/>
      <c r="L880" s="2"/>
      <c r="M880" s="2"/>
    </row>
    <row r="881" spans="2:13" customFormat="1" ht="15.75" customHeight="1">
      <c r="B881" s="2"/>
      <c r="D881" s="2"/>
      <c r="G881" s="2"/>
      <c r="H881" s="2"/>
      <c r="I881" s="2"/>
      <c r="J881" s="2"/>
      <c r="K881" s="2"/>
      <c r="L881" s="2"/>
      <c r="M881" s="2"/>
    </row>
    <row r="882" spans="2:13" customFormat="1" ht="15.75" customHeight="1">
      <c r="B882" s="2"/>
      <c r="D882" s="2"/>
      <c r="G882" s="2"/>
      <c r="H882" s="2"/>
      <c r="I882" s="2"/>
      <c r="J882" s="2"/>
      <c r="K882" s="2"/>
      <c r="L882" s="2"/>
      <c r="M882" s="2"/>
    </row>
    <row r="883" spans="2:13" customFormat="1" ht="15.75" customHeight="1">
      <c r="B883" s="2"/>
      <c r="D883" s="2"/>
      <c r="G883" s="2"/>
      <c r="H883" s="2"/>
      <c r="I883" s="2"/>
      <c r="J883" s="2"/>
      <c r="K883" s="2"/>
      <c r="L883" s="2"/>
      <c r="M883" s="2"/>
    </row>
    <row r="884" spans="2:13" customFormat="1" ht="15.75" customHeight="1">
      <c r="B884" s="2"/>
      <c r="D884" s="2"/>
      <c r="G884" s="2"/>
      <c r="H884" s="2"/>
      <c r="I884" s="2"/>
      <c r="J884" s="2"/>
      <c r="K884" s="2"/>
      <c r="L884" s="2"/>
      <c r="M884" s="2"/>
    </row>
    <row r="885" spans="2:13" customFormat="1" ht="15.75" customHeight="1">
      <c r="B885" s="2"/>
      <c r="D885" s="2"/>
      <c r="G885" s="2"/>
      <c r="H885" s="2"/>
      <c r="I885" s="2"/>
      <c r="J885" s="2"/>
      <c r="K885" s="2"/>
      <c r="L885" s="2"/>
      <c r="M885" s="2"/>
    </row>
    <row r="886" spans="2:13" customFormat="1" ht="15.75" customHeight="1">
      <c r="B886" s="2"/>
      <c r="D886" s="2"/>
      <c r="G886" s="2"/>
      <c r="H886" s="2"/>
      <c r="I886" s="2"/>
      <c r="J886" s="2"/>
      <c r="K886" s="2"/>
      <c r="L886" s="2"/>
      <c r="M886" s="2"/>
    </row>
    <row r="887" spans="2:13" customFormat="1" ht="15.75" customHeight="1">
      <c r="B887" s="2"/>
      <c r="D887" s="2"/>
      <c r="G887" s="2"/>
      <c r="H887" s="2"/>
      <c r="I887" s="2"/>
      <c r="J887" s="2"/>
      <c r="K887" s="2"/>
      <c r="L887" s="2"/>
      <c r="M887" s="2"/>
    </row>
    <row r="888" spans="2:13" customFormat="1" ht="15.75" customHeight="1">
      <c r="B888" s="2"/>
      <c r="D888" s="2"/>
      <c r="G888" s="2"/>
      <c r="H888" s="2"/>
      <c r="I888" s="2"/>
      <c r="J888" s="2"/>
      <c r="K888" s="2"/>
      <c r="L888" s="2"/>
      <c r="M888" s="2"/>
    </row>
    <row r="889" spans="2:13" customFormat="1" ht="15.75" customHeight="1">
      <c r="B889" s="2"/>
      <c r="D889" s="2"/>
      <c r="G889" s="2"/>
      <c r="H889" s="2"/>
      <c r="I889" s="2"/>
      <c r="J889" s="2"/>
      <c r="K889" s="2"/>
      <c r="L889" s="2"/>
      <c r="M889" s="2"/>
    </row>
    <row r="890" spans="2:13" customFormat="1" ht="15.75" customHeight="1">
      <c r="B890" s="2"/>
      <c r="D890" s="2"/>
      <c r="G890" s="2"/>
      <c r="H890" s="2"/>
      <c r="I890" s="2"/>
      <c r="J890" s="2"/>
      <c r="K890" s="2"/>
      <c r="L890" s="2"/>
      <c r="M890" s="2"/>
    </row>
    <row r="891" spans="2:13" customFormat="1" ht="15.75" customHeight="1">
      <c r="B891" s="2"/>
      <c r="D891" s="2"/>
      <c r="G891" s="2"/>
      <c r="H891" s="2"/>
      <c r="I891" s="2"/>
      <c r="J891" s="2"/>
      <c r="K891" s="2"/>
      <c r="L891" s="2"/>
      <c r="M891" s="2"/>
    </row>
    <row r="892" spans="2:13" customFormat="1" ht="15.75" customHeight="1">
      <c r="B892" s="2"/>
      <c r="D892" s="2"/>
      <c r="G892" s="2"/>
      <c r="H892" s="2"/>
      <c r="I892" s="2"/>
      <c r="J892" s="2"/>
      <c r="K892" s="2"/>
      <c r="L892" s="2"/>
      <c r="M892" s="2"/>
    </row>
    <row r="893" spans="2:13" customFormat="1" ht="15.75" customHeight="1">
      <c r="B893" s="2"/>
      <c r="D893" s="2"/>
      <c r="G893" s="2"/>
      <c r="H893" s="2"/>
      <c r="I893" s="2"/>
      <c r="J893" s="2"/>
      <c r="K893" s="2"/>
      <c r="L893" s="2"/>
      <c r="M893" s="2"/>
    </row>
    <row r="894" spans="2:13" customFormat="1" ht="15.75" customHeight="1">
      <c r="B894" s="2"/>
      <c r="D894" s="2"/>
      <c r="G894" s="2"/>
      <c r="H894" s="2"/>
      <c r="I894" s="2"/>
      <c r="J894" s="2"/>
      <c r="K894" s="2"/>
      <c r="L894" s="2"/>
      <c r="M894" s="2"/>
    </row>
    <row r="895" spans="2:13" customFormat="1" ht="15.75" customHeight="1">
      <c r="B895" s="2"/>
      <c r="D895" s="2"/>
      <c r="G895" s="2"/>
      <c r="H895" s="2"/>
      <c r="I895" s="2"/>
      <c r="J895" s="2"/>
      <c r="K895" s="2"/>
      <c r="L895" s="2"/>
      <c r="M895" s="2"/>
    </row>
    <row r="896" spans="2:13" customFormat="1" ht="15.75" customHeight="1">
      <c r="B896" s="2"/>
      <c r="D896" s="2"/>
      <c r="G896" s="2"/>
      <c r="H896" s="2"/>
      <c r="I896" s="2"/>
      <c r="J896" s="2"/>
      <c r="K896" s="2"/>
      <c r="L896" s="2"/>
      <c r="M896" s="2"/>
    </row>
    <row r="897" spans="2:13" customFormat="1" ht="15.75" customHeight="1">
      <c r="B897" s="2"/>
      <c r="D897" s="2"/>
      <c r="G897" s="2"/>
      <c r="H897" s="2"/>
      <c r="I897" s="2"/>
      <c r="J897" s="2"/>
      <c r="K897" s="2"/>
      <c r="L897" s="2"/>
      <c r="M897" s="2"/>
    </row>
    <row r="898" spans="2:13" customFormat="1" ht="15.75" customHeight="1">
      <c r="B898" s="2"/>
      <c r="D898" s="2"/>
      <c r="G898" s="2"/>
      <c r="H898" s="2"/>
      <c r="I898" s="2"/>
      <c r="J898" s="2"/>
      <c r="K898" s="2"/>
      <c r="L898" s="2"/>
      <c r="M898" s="2"/>
    </row>
    <row r="899" spans="2:13" customFormat="1" ht="15.75" customHeight="1">
      <c r="B899" s="2"/>
      <c r="D899" s="2"/>
      <c r="G899" s="2"/>
      <c r="H899" s="2"/>
      <c r="I899" s="2"/>
      <c r="J899" s="2"/>
      <c r="K899" s="2"/>
      <c r="L899" s="2"/>
      <c r="M899" s="2"/>
    </row>
    <row r="900" spans="2:13" customFormat="1" ht="15.75" customHeight="1">
      <c r="B900" s="2"/>
      <c r="D900" s="2"/>
      <c r="G900" s="2"/>
      <c r="H900" s="2"/>
      <c r="I900" s="2"/>
      <c r="J900" s="2"/>
      <c r="K900" s="2"/>
      <c r="L900" s="2"/>
      <c r="M900" s="2"/>
    </row>
    <row r="901" spans="2:13" customFormat="1" ht="15.75" customHeight="1">
      <c r="B901" s="2"/>
      <c r="D901" s="2"/>
      <c r="G901" s="2"/>
      <c r="H901" s="2"/>
      <c r="I901" s="2"/>
      <c r="J901" s="2"/>
      <c r="K901" s="2"/>
      <c r="L901" s="2"/>
      <c r="M901" s="2"/>
    </row>
    <row r="902" spans="2:13" customFormat="1" ht="15.75" customHeight="1">
      <c r="B902" s="2"/>
      <c r="D902" s="2"/>
      <c r="G902" s="2"/>
      <c r="H902" s="2"/>
      <c r="I902" s="2"/>
      <c r="J902" s="2"/>
      <c r="K902" s="2"/>
      <c r="L902" s="2"/>
      <c r="M902" s="2"/>
    </row>
    <row r="903" spans="2:13" customFormat="1" ht="15.75" customHeight="1">
      <c r="B903" s="2"/>
      <c r="D903" s="2"/>
      <c r="G903" s="2"/>
      <c r="H903" s="2"/>
      <c r="I903" s="2"/>
      <c r="J903" s="2"/>
      <c r="K903" s="2"/>
      <c r="L903" s="2"/>
      <c r="M903" s="2"/>
    </row>
    <row r="904" spans="2:13" customFormat="1" ht="15.75" customHeight="1">
      <c r="B904" s="2"/>
      <c r="D904" s="2"/>
      <c r="G904" s="2"/>
      <c r="H904" s="2"/>
      <c r="I904" s="2"/>
      <c r="J904" s="2"/>
      <c r="K904" s="2"/>
      <c r="L904" s="2"/>
      <c r="M904" s="2"/>
    </row>
    <row r="905" spans="2:13" customFormat="1" ht="15.75" customHeight="1">
      <c r="B905" s="2"/>
      <c r="D905" s="2"/>
      <c r="G905" s="2"/>
      <c r="H905" s="2"/>
      <c r="I905" s="2"/>
      <c r="J905" s="2"/>
      <c r="K905" s="2"/>
      <c r="L905" s="2"/>
      <c r="M905" s="2"/>
    </row>
    <row r="906" spans="2:13" customFormat="1" ht="15.75" customHeight="1">
      <c r="B906" s="2"/>
      <c r="D906" s="2"/>
      <c r="G906" s="2"/>
      <c r="H906" s="2"/>
      <c r="I906" s="2"/>
      <c r="J906" s="2"/>
      <c r="K906" s="2"/>
      <c r="L906" s="2"/>
      <c r="M906" s="2"/>
    </row>
    <row r="907" spans="2:13" customFormat="1" ht="15.75" customHeight="1">
      <c r="B907" s="2"/>
      <c r="D907" s="2"/>
      <c r="G907" s="2"/>
      <c r="H907" s="2"/>
      <c r="I907" s="2"/>
      <c r="J907" s="2"/>
      <c r="K907" s="2"/>
      <c r="L907" s="2"/>
      <c r="M907" s="2"/>
    </row>
    <row r="908" spans="2:13" customFormat="1" ht="15.75" customHeight="1">
      <c r="B908" s="2"/>
      <c r="D908" s="2"/>
      <c r="G908" s="2"/>
      <c r="H908" s="2"/>
      <c r="I908" s="2"/>
      <c r="J908" s="2"/>
      <c r="K908" s="2"/>
      <c r="L908" s="2"/>
      <c r="M908" s="2"/>
    </row>
    <row r="909" spans="2:13" customFormat="1" ht="15.75" customHeight="1">
      <c r="B909" s="2"/>
      <c r="D909" s="2"/>
      <c r="G909" s="2"/>
      <c r="H909" s="2"/>
      <c r="I909" s="2"/>
      <c r="J909" s="2"/>
      <c r="K909" s="2"/>
      <c r="L909" s="2"/>
      <c r="M909" s="2"/>
    </row>
    <row r="910" spans="2:13" customFormat="1" ht="15.75" customHeight="1">
      <c r="B910" s="2"/>
      <c r="D910" s="2"/>
      <c r="G910" s="2"/>
      <c r="H910" s="2"/>
      <c r="I910" s="2"/>
      <c r="J910" s="2"/>
      <c r="K910" s="2"/>
      <c r="L910" s="2"/>
      <c r="M910" s="2"/>
    </row>
    <row r="911" spans="2:13" customFormat="1" ht="15.75" customHeight="1">
      <c r="B911" s="2"/>
      <c r="D911" s="2"/>
      <c r="G911" s="2"/>
      <c r="H911" s="2"/>
      <c r="I911" s="2"/>
      <c r="J911" s="2"/>
      <c r="K911" s="2"/>
      <c r="L911" s="2"/>
      <c r="M911" s="2"/>
    </row>
    <row r="912" spans="2:13" customFormat="1" ht="15.75" customHeight="1">
      <c r="B912" s="2"/>
      <c r="D912" s="2"/>
      <c r="G912" s="2"/>
      <c r="H912" s="2"/>
      <c r="I912" s="2"/>
      <c r="J912" s="2"/>
      <c r="K912" s="2"/>
      <c r="L912" s="2"/>
      <c r="M912" s="2"/>
    </row>
    <row r="913" spans="2:13" customFormat="1" ht="15.75" customHeight="1">
      <c r="B913" s="2"/>
      <c r="D913" s="2"/>
      <c r="G913" s="2"/>
      <c r="H913" s="2"/>
      <c r="I913" s="2"/>
      <c r="J913" s="2"/>
      <c r="K913" s="2"/>
      <c r="L913" s="2"/>
      <c r="M913" s="2"/>
    </row>
    <row r="914" spans="2:13" customFormat="1" ht="15.75" customHeight="1">
      <c r="B914" s="2"/>
      <c r="D914" s="2"/>
      <c r="G914" s="2"/>
      <c r="H914" s="2"/>
      <c r="I914" s="2"/>
      <c r="J914" s="2"/>
      <c r="K914" s="2"/>
      <c r="L914" s="2"/>
      <c r="M914" s="2"/>
    </row>
    <row r="915" spans="2:13" customFormat="1" ht="15.75" customHeight="1">
      <c r="B915" s="2"/>
      <c r="D915" s="2"/>
      <c r="G915" s="2"/>
      <c r="H915" s="2"/>
      <c r="I915" s="2"/>
      <c r="J915" s="2"/>
      <c r="K915" s="2"/>
      <c r="L915" s="2"/>
      <c r="M915" s="2"/>
    </row>
    <row r="916" spans="2:13" customFormat="1" ht="15.75" customHeight="1">
      <c r="B916" s="2"/>
      <c r="D916" s="2"/>
      <c r="G916" s="2"/>
      <c r="H916" s="2"/>
      <c r="I916" s="2"/>
      <c r="J916" s="2"/>
      <c r="K916" s="2"/>
      <c r="L916" s="2"/>
      <c r="M916" s="2"/>
    </row>
    <row r="917" spans="2:13" customFormat="1" ht="15.75" customHeight="1">
      <c r="B917" s="2"/>
      <c r="D917" s="2"/>
      <c r="G917" s="2"/>
      <c r="H917" s="2"/>
      <c r="I917" s="2"/>
      <c r="J917" s="2"/>
      <c r="K917" s="2"/>
      <c r="L917" s="2"/>
      <c r="M917" s="2"/>
    </row>
    <row r="918" spans="2:13" customFormat="1" ht="15.75" customHeight="1">
      <c r="B918" s="2"/>
      <c r="D918" s="2"/>
      <c r="G918" s="2"/>
      <c r="H918" s="2"/>
      <c r="I918" s="2"/>
      <c r="J918" s="2"/>
      <c r="K918" s="2"/>
      <c r="L918" s="2"/>
      <c r="M918" s="2"/>
    </row>
    <row r="919" spans="2:13" customFormat="1" ht="15.75" customHeight="1">
      <c r="B919" s="2"/>
      <c r="D919" s="2"/>
      <c r="G919" s="2"/>
      <c r="H919" s="2"/>
      <c r="I919" s="2"/>
      <c r="J919" s="2"/>
      <c r="K919" s="2"/>
      <c r="L919" s="2"/>
      <c r="M919" s="2"/>
    </row>
    <row r="920" spans="2:13" customFormat="1" ht="15.75" customHeight="1">
      <c r="B920" s="2"/>
      <c r="D920" s="2"/>
      <c r="G920" s="2"/>
      <c r="H920" s="2"/>
      <c r="I920" s="2"/>
      <c r="J920" s="2"/>
      <c r="K920" s="2"/>
      <c r="L920" s="2"/>
      <c r="M920" s="2"/>
    </row>
    <row r="921" spans="2:13" customFormat="1" ht="15.75" customHeight="1">
      <c r="B921" s="2"/>
      <c r="D921" s="2"/>
      <c r="G921" s="2"/>
      <c r="H921" s="2"/>
      <c r="I921" s="2"/>
      <c r="J921" s="2"/>
      <c r="K921" s="2"/>
      <c r="L921" s="2"/>
      <c r="M921" s="2"/>
    </row>
    <row r="922" spans="2:13" customFormat="1" ht="15.75" customHeight="1">
      <c r="B922" s="2"/>
      <c r="D922" s="2"/>
      <c r="G922" s="2"/>
      <c r="H922" s="2"/>
      <c r="I922" s="2"/>
      <c r="J922" s="2"/>
      <c r="K922" s="2"/>
      <c r="L922" s="2"/>
      <c r="M922" s="2"/>
    </row>
    <row r="923" spans="2:13" customFormat="1" ht="15.75" customHeight="1">
      <c r="B923" s="2"/>
      <c r="D923" s="2"/>
      <c r="G923" s="2"/>
      <c r="H923" s="2"/>
      <c r="I923" s="2"/>
      <c r="J923" s="2"/>
      <c r="K923" s="2"/>
      <c r="L923" s="2"/>
      <c r="M923" s="2"/>
    </row>
    <row r="924" spans="2:13" customFormat="1" ht="15.75" customHeight="1">
      <c r="B924" s="2"/>
      <c r="D924" s="2"/>
      <c r="G924" s="2"/>
      <c r="H924" s="2"/>
      <c r="I924" s="2"/>
      <c r="J924" s="2"/>
      <c r="K924" s="2"/>
      <c r="L924" s="2"/>
      <c r="M924" s="2"/>
    </row>
    <row r="925" spans="2:13" customFormat="1" ht="15.75" customHeight="1">
      <c r="B925" s="2"/>
      <c r="D925" s="2"/>
      <c r="G925" s="2"/>
      <c r="H925" s="2"/>
      <c r="I925" s="2"/>
      <c r="J925" s="2"/>
      <c r="K925" s="2"/>
      <c r="L925" s="2"/>
      <c r="M925" s="2"/>
    </row>
    <row r="926" spans="2:13" customFormat="1" ht="15.75" customHeight="1">
      <c r="B926" s="2"/>
      <c r="D926" s="2"/>
      <c r="G926" s="2"/>
      <c r="H926" s="2"/>
      <c r="I926" s="2"/>
      <c r="J926" s="2"/>
      <c r="K926" s="2"/>
      <c r="L926" s="2"/>
      <c r="M926" s="2"/>
    </row>
    <row r="927" spans="2:13" customFormat="1" ht="15.75" customHeight="1">
      <c r="B927" s="2"/>
      <c r="D927" s="2"/>
      <c r="G927" s="2"/>
      <c r="H927" s="2"/>
      <c r="I927" s="2"/>
      <c r="J927" s="2"/>
      <c r="K927" s="2"/>
      <c r="L927" s="2"/>
      <c r="M927" s="2"/>
    </row>
    <row r="928" spans="2:13" customFormat="1" ht="15.75" customHeight="1">
      <c r="B928" s="2"/>
      <c r="D928" s="2"/>
      <c r="G928" s="2"/>
      <c r="H928" s="2"/>
      <c r="I928" s="2"/>
      <c r="J928" s="2"/>
      <c r="K928" s="2"/>
      <c r="L928" s="2"/>
      <c r="M928" s="2"/>
    </row>
    <row r="929" spans="2:13" customFormat="1" ht="15.75" customHeight="1">
      <c r="B929" s="2"/>
      <c r="D929" s="2"/>
      <c r="G929" s="2"/>
      <c r="H929" s="2"/>
      <c r="I929" s="2"/>
      <c r="J929" s="2"/>
      <c r="K929" s="2"/>
      <c r="L929" s="2"/>
      <c r="M929" s="2"/>
    </row>
    <row r="930" spans="2:13" customFormat="1" ht="15.75" customHeight="1">
      <c r="B930" s="2"/>
      <c r="D930" s="2"/>
      <c r="G930" s="2"/>
      <c r="H930" s="2"/>
      <c r="I930" s="2"/>
      <c r="J930" s="2"/>
      <c r="K930" s="2"/>
      <c r="L930" s="2"/>
      <c r="M930" s="2"/>
    </row>
    <row r="931" spans="2:13" customFormat="1" ht="15.75" customHeight="1">
      <c r="B931" s="2"/>
      <c r="D931" s="2"/>
      <c r="G931" s="2"/>
      <c r="H931" s="2"/>
      <c r="I931" s="2"/>
      <c r="J931" s="2"/>
      <c r="K931" s="2"/>
      <c r="L931" s="2"/>
      <c r="M931" s="2"/>
    </row>
    <row r="932" spans="2:13" customFormat="1" ht="15.75" customHeight="1">
      <c r="B932" s="2"/>
      <c r="D932" s="2"/>
      <c r="G932" s="2"/>
      <c r="H932" s="2"/>
      <c r="I932" s="2"/>
      <c r="J932" s="2"/>
      <c r="K932" s="2"/>
      <c r="L932" s="2"/>
      <c r="M932" s="2"/>
    </row>
    <row r="933" spans="2:13" customFormat="1" ht="15.75" customHeight="1">
      <c r="B933" s="2"/>
      <c r="D933" s="2"/>
      <c r="G933" s="2"/>
      <c r="H933" s="2"/>
      <c r="I933" s="2"/>
      <c r="J933" s="2"/>
      <c r="K933" s="2"/>
      <c r="L933" s="2"/>
      <c r="M933" s="2"/>
    </row>
    <row r="934" spans="2:13" customFormat="1" ht="15.75" customHeight="1">
      <c r="B934" s="2"/>
      <c r="D934" s="2"/>
      <c r="G934" s="2"/>
      <c r="H934" s="2"/>
      <c r="I934" s="2"/>
      <c r="J934" s="2"/>
      <c r="K934" s="2"/>
      <c r="L934" s="2"/>
      <c r="M934" s="2"/>
    </row>
    <row r="935" spans="2:13" customFormat="1" ht="15.75" customHeight="1">
      <c r="B935" s="2"/>
      <c r="D935" s="2"/>
      <c r="G935" s="2"/>
      <c r="H935" s="2"/>
      <c r="I935" s="2"/>
      <c r="J935" s="2"/>
      <c r="K935" s="2"/>
      <c r="L935" s="2"/>
      <c r="M935" s="2"/>
    </row>
    <row r="936" spans="2:13" customFormat="1" ht="15.75" customHeight="1">
      <c r="B936" s="2"/>
      <c r="D936" s="2"/>
      <c r="G936" s="2"/>
      <c r="H936" s="2"/>
      <c r="I936" s="2"/>
      <c r="J936" s="2"/>
      <c r="K936" s="2"/>
      <c r="L936" s="2"/>
      <c r="M936" s="2"/>
    </row>
    <row r="937" spans="2:13" customFormat="1" ht="15.75" customHeight="1">
      <c r="B937" s="2"/>
      <c r="D937" s="2"/>
      <c r="G937" s="2"/>
      <c r="H937" s="2"/>
      <c r="I937" s="2"/>
      <c r="J937" s="2"/>
      <c r="K937" s="2"/>
      <c r="L937" s="2"/>
      <c r="M937" s="2"/>
    </row>
    <row r="938" spans="2:13" customFormat="1" ht="15.75" customHeight="1">
      <c r="B938" s="2"/>
      <c r="D938" s="2"/>
      <c r="G938" s="2"/>
      <c r="H938" s="2"/>
      <c r="I938" s="2"/>
      <c r="J938" s="2"/>
      <c r="K938" s="2"/>
      <c r="L938" s="2"/>
      <c r="M938" s="2"/>
    </row>
    <row r="939" spans="2:13" customFormat="1" ht="15.75" customHeight="1">
      <c r="B939" s="2"/>
      <c r="D939" s="2"/>
      <c r="G939" s="2"/>
      <c r="H939" s="2"/>
      <c r="I939" s="2"/>
      <c r="J939" s="2"/>
      <c r="K939" s="2"/>
      <c r="L939" s="2"/>
      <c r="M939" s="2"/>
    </row>
    <row r="940" spans="2:13" customFormat="1" ht="15.75" customHeight="1">
      <c r="B940" s="2"/>
      <c r="D940" s="2"/>
      <c r="G940" s="2"/>
      <c r="H940" s="2"/>
      <c r="I940" s="2"/>
      <c r="J940" s="2"/>
      <c r="K940" s="2"/>
      <c r="L940" s="2"/>
      <c r="M940" s="2"/>
    </row>
    <row r="941" spans="2:13" customFormat="1" ht="15.75" customHeight="1">
      <c r="B941" s="2"/>
      <c r="D941" s="2"/>
      <c r="G941" s="2"/>
      <c r="H941" s="2"/>
      <c r="I941" s="2"/>
      <c r="J941" s="2"/>
      <c r="K941" s="2"/>
      <c r="L941" s="2"/>
      <c r="M941" s="2"/>
    </row>
    <row r="942" spans="2:13" customFormat="1" ht="15.75" customHeight="1">
      <c r="B942" s="2"/>
      <c r="D942" s="2"/>
      <c r="G942" s="2"/>
      <c r="H942" s="2"/>
      <c r="I942" s="2"/>
      <c r="J942" s="2"/>
      <c r="K942" s="2"/>
      <c r="L942" s="2"/>
      <c r="M942" s="2"/>
    </row>
    <row r="943" spans="2:13" customFormat="1" ht="15.75" customHeight="1">
      <c r="B943" s="2"/>
      <c r="D943" s="2"/>
      <c r="G943" s="2"/>
      <c r="H943" s="2"/>
      <c r="I943" s="2"/>
      <c r="J943" s="2"/>
      <c r="K943" s="2"/>
      <c r="L943" s="2"/>
      <c r="M943" s="2"/>
    </row>
    <row r="944" spans="2:13" customFormat="1" ht="15.75" customHeight="1">
      <c r="B944" s="2"/>
      <c r="D944" s="2"/>
      <c r="G944" s="2"/>
      <c r="H944" s="2"/>
      <c r="I944" s="2"/>
      <c r="J944" s="2"/>
      <c r="K944" s="2"/>
      <c r="L944" s="2"/>
      <c r="M944" s="2"/>
    </row>
    <row r="945" spans="2:13" customFormat="1" ht="15.75" customHeight="1">
      <c r="B945" s="2"/>
      <c r="D945" s="2"/>
      <c r="G945" s="2"/>
      <c r="H945" s="2"/>
      <c r="I945" s="2"/>
      <c r="J945" s="2"/>
      <c r="K945" s="2"/>
      <c r="L945" s="2"/>
      <c r="M945" s="2"/>
    </row>
    <row r="946" spans="2:13" customFormat="1" ht="15.75" customHeight="1">
      <c r="B946" s="2"/>
      <c r="D946" s="2"/>
      <c r="G946" s="2"/>
      <c r="H946" s="2"/>
      <c r="I946" s="2"/>
      <c r="J946" s="2"/>
      <c r="K946" s="2"/>
      <c r="L946" s="2"/>
      <c r="M946" s="2"/>
    </row>
    <row r="947" spans="2:13" customFormat="1" ht="15.75" customHeight="1">
      <c r="B947" s="2"/>
      <c r="D947" s="2"/>
      <c r="G947" s="2"/>
      <c r="H947" s="2"/>
      <c r="I947" s="2"/>
      <c r="J947" s="2"/>
      <c r="K947" s="2"/>
      <c r="L947" s="2"/>
      <c r="M947" s="2"/>
    </row>
    <row r="948" spans="2:13" customFormat="1" ht="15.75" customHeight="1">
      <c r="B948" s="2"/>
      <c r="D948" s="2"/>
      <c r="G948" s="2"/>
      <c r="H948" s="2"/>
      <c r="I948" s="2"/>
      <c r="J948" s="2"/>
      <c r="K948" s="2"/>
      <c r="L948" s="2"/>
      <c r="M948" s="2"/>
    </row>
    <row r="949" spans="2:13" customFormat="1" ht="15.75" customHeight="1">
      <c r="B949" s="2"/>
      <c r="D949" s="2"/>
      <c r="G949" s="2"/>
      <c r="H949" s="2"/>
      <c r="I949" s="2"/>
      <c r="J949" s="2"/>
      <c r="K949" s="2"/>
      <c r="L949" s="2"/>
      <c r="M949" s="2"/>
    </row>
    <row r="950" spans="2:13" customFormat="1" ht="15.75" customHeight="1">
      <c r="B950" s="2"/>
      <c r="D950" s="2"/>
      <c r="G950" s="2"/>
      <c r="H950" s="2"/>
      <c r="I950" s="2"/>
      <c r="J950" s="2"/>
      <c r="K950" s="2"/>
      <c r="L950" s="2"/>
      <c r="M950" s="2"/>
    </row>
    <row r="951" spans="2:13" customFormat="1" ht="15.75" customHeight="1">
      <c r="B951" s="2"/>
      <c r="D951" s="2"/>
      <c r="G951" s="2"/>
      <c r="H951" s="2"/>
      <c r="I951" s="2"/>
      <c r="J951" s="2"/>
      <c r="K951" s="2"/>
      <c r="L951" s="2"/>
      <c r="M951" s="2"/>
    </row>
    <row r="952" spans="2:13" customFormat="1" ht="15.75" customHeight="1">
      <c r="B952" s="2"/>
      <c r="D952" s="2"/>
      <c r="G952" s="2"/>
      <c r="H952" s="2"/>
      <c r="I952" s="2"/>
      <c r="J952" s="2"/>
      <c r="K952" s="2"/>
      <c r="L952" s="2"/>
      <c r="M952" s="2"/>
    </row>
    <row r="953" spans="2:13" customFormat="1" ht="15.75" customHeight="1">
      <c r="B953" s="2"/>
      <c r="D953" s="2"/>
      <c r="G953" s="2"/>
      <c r="H953" s="2"/>
      <c r="I953" s="2"/>
      <c r="J953" s="2"/>
      <c r="K953" s="2"/>
      <c r="L953" s="2"/>
      <c r="M953" s="2"/>
    </row>
    <row r="954" spans="2:13" customFormat="1" ht="15.75" customHeight="1">
      <c r="B954" s="2"/>
      <c r="D954" s="2"/>
      <c r="G954" s="2"/>
      <c r="H954" s="2"/>
      <c r="I954" s="2"/>
      <c r="J954" s="2"/>
      <c r="K954" s="2"/>
      <c r="L954" s="2"/>
      <c r="M954" s="2"/>
    </row>
    <row r="955" spans="2:13" customFormat="1" ht="15.75" customHeight="1">
      <c r="B955" s="2"/>
      <c r="D955" s="2"/>
      <c r="G955" s="2"/>
      <c r="H955" s="2"/>
      <c r="I955" s="2"/>
      <c r="J955" s="2"/>
      <c r="K955" s="2"/>
      <c r="L955" s="2"/>
      <c r="M955" s="2"/>
    </row>
    <row r="956" spans="2:13" customFormat="1" ht="15.75" customHeight="1">
      <c r="B956" s="2"/>
      <c r="D956" s="2"/>
      <c r="G956" s="2"/>
      <c r="H956" s="2"/>
      <c r="I956" s="2"/>
      <c r="J956" s="2"/>
      <c r="K956" s="2"/>
      <c r="L956" s="2"/>
      <c r="M956" s="2"/>
    </row>
    <row r="957" spans="2:13" customFormat="1" ht="15.75" customHeight="1">
      <c r="B957" s="2"/>
      <c r="D957" s="2"/>
      <c r="G957" s="2"/>
      <c r="H957" s="2"/>
      <c r="I957" s="2"/>
      <c r="J957" s="2"/>
      <c r="K957" s="2"/>
      <c r="L957" s="2"/>
      <c r="M957" s="2"/>
    </row>
    <row r="958" spans="2:13" customFormat="1" ht="15.75" customHeight="1">
      <c r="B958" s="2"/>
      <c r="D958" s="2"/>
      <c r="G958" s="2"/>
      <c r="H958" s="2"/>
      <c r="I958" s="2"/>
      <c r="J958" s="2"/>
      <c r="K958" s="2"/>
      <c r="L958" s="2"/>
      <c r="M958" s="2"/>
    </row>
    <row r="959" spans="2:13" customFormat="1" ht="15.75" customHeight="1">
      <c r="B959" s="2"/>
      <c r="D959" s="2"/>
      <c r="G959" s="2"/>
      <c r="H959" s="2"/>
      <c r="I959" s="2"/>
      <c r="J959" s="2"/>
      <c r="K959" s="2"/>
      <c r="L959" s="2"/>
      <c r="M959" s="2"/>
    </row>
    <row r="960" spans="2:13" customFormat="1" ht="15.75" customHeight="1">
      <c r="B960" s="2"/>
      <c r="D960" s="2"/>
      <c r="G960" s="2"/>
      <c r="H960" s="2"/>
      <c r="I960" s="2"/>
      <c r="J960" s="2"/>
      <c r="K960" s="2"/>
      <c r="L960" s="2"/>
      <c r="M960" s="2"/>
    </row>
    <row r="961" spans="2:13" customFormat="1" ht="15.75" customHeight="1">
      <c r="B961" s="2"/>
      <c r="D961" s="2"/>
      <c r="G961" s="2"/>
      <c r="H961" s="2"/>
      <c r="I961" s="2"/>
      <c r="J961" s="2"/>
      <c r="K961" s="2"/>
      <c r="L961" s="2"/>
      <c r="M961" s="2"/>
    </row>
    <row r="962" spans="2:13" customFormat="1" ht="15.75" customHeight="1">
      <c r="B962" s="2"/>
      <c r="D962" s="2"/>
      <c r="G962" s="2"/>
      <c r="H962" s="2"/>
      <c r="I962" s="2"/>
      <c r="J962" s="2"/>
      <c r="K962" s="2"/>
      <c r="L962" s="2"/>
      <c r="M962" s="2"/>
    </row>
    <row r="963" spans="2:13" customFormat="1" ht="15.75" customHeight="1">
      <c r="B963" s="2"/>
      <c r="D963" s="2"/>
      <c r="G963" s="2"/>
      <c r="H963" s="2"/>
      <c r="I963" s="2"/>
      <c r="J963" s="2"/>
      <c r="K963" s="2"/>
      <c r="L963" s="2"/>
      <c r="M963" s="2"/>
    </row>
    <row r="964" spans="2:13" customFormat="1" ht="15.75" customHeight="1">
      <c r="B964" s="2"/>
      <c r="D964" s="2"/>
      <c r="G964" s="2"/>
      <c r="H964" s="2"/>
      <c r="I964" s="2"/>
      <c r="J964" s="2"/>
      <c r="K964" s="2"/>
      <c r="L964" s="2"/>
      <c r="M964" s="2"/>
    </row>
    <row r="965" spans="2:13" customFormat="1" ht="15.75" customHeight="1">
      <c r="B965" s="2"/>
      <c r="D965" s="2"/>
      <c r="G965" s="2"/>
      <c r="H965" s="2"/>
      <c r="I965" s="2"/>
      <c r="J965" s="2"/>
      <c r="K965" s="2"/>
      <c r="L965" s="2"/>
      <c r="M965" s="2"/>
    </row>
    <row r="966" spans="2:13" customFormat="1" ht="15.75" customHeight="1">
      <c r="B966" s="2"/>
      <c r="D966" s="2"/>
      <c r="G966" s="2"/>
      <c r="H966" s="2"/>
      <c r="I966" s="2"/>
      <c r="J966" s="2"/>
      <c r="K966" s="2"/>
      <c r="L966" s="2"/>
      <c r="M966" s="2"/>
    </row>
    <row r="967" spans="2:13" customFormat="1" ht="15.75" customHeight="1">
      <c r="B967" s="2"/>
      <c r="D967" s="2"/>
      <c r="G967" s="2"/>
      <c r="H967" s="2"/>
      <c r="I967" s="2"/>
      <c r="J967" s="2"/>
      <c r="K967" s="2"/>
      <c r="L967" s="2"/>
      <c r="M967" s="2"/>
    </row>
    <row r="968" spans="2:13" customFormat="1" ht="15.75" customHeight="1">
      <c r="B968" s="2"/>
      <c r="D968" s="2"/>
      <c r="G968" s="2"/>
      <c r="H968" s="2"/>
      <c r="I968" s="2"/>
      <c r="J968" s="2"/>
      <c r="K968" s="2"/>
      <c r="L968" s="2"/>
      <c r="M968" s="2"/>
    </row>
    <row r="969" spans="2:13" customFormat="1" ht="15.75" customHeight="1">
      <c r="B969" s="2"/>
      <c r="D969" s="2"/>
      <c r="G969" s="2"/>
      <c r="H969" s="2"/>
      <c r="I969" s="2"/>
      <c r="J969" s="2"/>
      <c r="K969" s="2"/>
      <c r="L969" s="2"/>
      <c r="M969" s="2"/>
    </row>
    <row r="970" spans="2:13" customFormat="1" ht="15.75" customHeight="1">
      <c r="B970" s="2"/>
      <c r="D970" s="2"/>
      <c r="G970" s="2"/>
      <c r="H970" s="2"/>
      <c r="I970" s="2"/>
      <c r="J970" s="2"/>
      <c r="K970" s="2"/>
      <c r="L970" s="2"/>
      <c r="M970" s="2"/>
    </row>
    <row r="971" spans="2:13" customFormat="1" ht="15.75" customHeight="1">
      <c r="B971" s="2"/>
      <c r="D971" s="2"/>
      <c r="G971" s="2"/>
      <c r="H971" s="2"/>
      <c r="I971" s="2"/>
      <c r="J971" s="2"/>
      <c r="K971" s="2"/>
      <c r="L971" s="2"/>
      <c r="M971" s="2"/>
    </row>
    <row r="972" spans="2:13" customFormat="1" ht="15.75" customHeight="1">
      <c r="B972" s="2"/>
      <c r="D972" s="2"/>
      <c r="G972" s="2"/>
      <c r="H972" s="2"/>
      <c r="I972" s="2"/>
      <c r="J972" s="2"/>
      <c r="K972" s="2"/>
      <c r="L972" s="2"/>
      <c r="M972" s="2"/>
    </row>
    <row r="973" spans="2:13" customFormat="1" ht="15.75" customHeight="1">
      <c r="B973" s="2"/>
      <c r="D973" s="2"/>
      <c r="G973" s="2"/>
      <c r="H973" s="2"/>
      <c r="I973" s="2"/>
      <c r="J973" s="2"/>
      <c r="K973" s="2"/>
      <c r="L973" s="2"/>
      <c r="M973" s="2"/>
    </row>
    <row r="974" spans="2:13" customFormat="1" ht="15.75" customHeight="1">
      <c r="B974" s="2"/>
      <c r="D974" s="2"/>
      <c r="G974" s="2"/>
      <c r="H974" s="2"/>
      <c r="I974" s="2"/>
      <c r="J974" s="2"/>
      <c r="K974" s="2"/>
      <c r="L974" s="2"/>
      <c r="M974" s="2"/>
    </row>
    <row r="975" spans="2:13" customFormat="1" ht="15.75" customHeight="1">
      <c r="B975" s="2"/>
      <c r="D975" s="2"/>
      <c r="G975" s="2"/>
      <c r="H975" s="2"/>
      <c r="I975" s="2"/>
      <c r="J975" s="2"/>
      <c r="K975" s="2"/>
      <c r="L975" s="2"/>
      <c r="M975" s="2"/>
    </row>
    <row r="976" spans="2:13" customFormat="1" ht="15.75" customHeight="1">
      <c r="B976" s="2"/>
      <c r="D976" s="2"/>
      <c r="G976" s="2"/>
      <c r="H976" s="2"/>
      <c r="I976" s="2"/>
      <c r="J976" s="2"/>
      <c r="K976" s="2"/>
      <c r="L976" s="2"/>
      <c r="M976" s="2"/>
    </row>
    <row r="977" spans="2:13" customFormat="1" ht="15.75" customHeight="1">
      <c r="B977" s="2"/>
      <c r="D977" s="2"/>
      <c r="G977" s="2"/>
      <c r="H977" s="2"/>
      <c r="I977" s="2"/>
      <c r="J977" s="2"/>
      <c r="K977" s="2"/>
      <c r="L977" s="2"/>
      <c r="M977" s="2"/>
    </row>
    <row r="978" spans="2:13" customFormat="1" ht="15.75" customHeight="1">
      <c r="B978" s="2"/>
      <c r="D978" s="2"/>
      <c r="G978" s="2"/>
      <c r="H978" s="2"/>
      <c r="I978" s="2"/>
      <c r="J978" s="2"/>
      <c r="K978" s="2"/>
      <c r="L978" s="2"/>
      <c r="M978" s="2"/>
    </row>
    <row r="979" spans="2:13" customFormat="1" ht="15.75" customHeight="1">
      <c r="B979" s="2"/>
      <c r="D979" s="2"/>
      <c r="G979" s="2"/>
      <c r="H979" s="2"/>
      <c r="I979" s="2"/>
      <c r="J979" s="2"/>
      <c r="K979" s="2"/>
      <c r="L979" s="2"/>
      <c r="M979" s="2"/>
    </row>
    <row r="980" spans="2:13" customFormat="1" ht="15.75" customHeight="1">
      <c r="B980" s="2"/>
      <c r="D980" s="2"/>
      <c r="G980" s="2"/>
      <c r="H980" s="2"/>
      <c r="I980" s="2"/>
      <c r="J980" s="2"/>
      <c r="K980" s="2"/>
      <c r="L980" s="2"/>
      <c r="M980" s="2"/>
    </row>
    <row r="981" spans="2:13" customFormat="1" ht="15.75" customHeight="1">
      <c r="B981" s="2"/>
      <c r="D981" s="2"/>
      <c r="G981" s="2"/>
      <c r="H981" s="2"/>
      <c r="I981" s="2"/>
      <c r="J981" s="2"/>
      <c r="K981" s="2"/>
      <c r="L981" s="2"/>
      <c r="M981" s="2"/>
    </row>
    <row r="982" spans="2:13" customFormat="1" ht="15.75" customHeight="1">
      <c r="B982" s="2"/>
      <c r="D982" s="2"/>
      <c r="G982" s="2"/>
      <c r="H982" s="2"/>
      <c r="I982" s="2"/>
      <c r="J982" s="2"/>
      <c r="K982" s="2"/>
      <c r="L982" s="2"/>
      <c r="M982" s="2"/>
    </row>
    <row r="983" spans="2:13" customFormat="1" ht="15.75" customHeight="1">
      <c r="B983" s="2"/>
      <c r="D983" s="2"/>
      <c r="G983" s="2"/>
      <c r="H983" s="2"/>
      <c r="I983" s="2"/>
      <c r="J983" s="2"/>
      <c r="K983" s="2"/>
      <c r="L983" s="2"/>
      <c r="M983" s="2"/>
    </row>
    <row r="984" spans="2:13" customFormat="1" ht="15.75" customHeight="1">
      <c r="B984" s="2"/>
      <c r="D984" s="2"/>
      <c r="G984" s="2"/>
      <c r="H984" s="2"/>
      <c r="I984" s="2"/>
      <c r="J984" s="2"/>
      <c r="K984" s="2"/>
      <c r="L984" s="2"/>
      <c r="M984" s="2"/>
    </row>
    <row r="985" spans="2:13" customFormat="1" ht="15.75" customHeight="1">
      <c r="B985" s="2"/>
      <c r="D985" s="2"/>
      <c r="G985" s="2"/>
      <c r="H985" s="2"/>
      <c r="I985" s="2"/>
      <c r="J985" s="2"/>
      <c r="K985" s="2"/>
      <c r="L985" s="2"/>
      <c r="M985" s="2"/>
    </row>
    <row r="986" spans="2:13" customFormat="1" ht="15.75" customHeight="1">
      <c r="B986" s="2"/>
      <c r="D986" s="2"/>
      <c r="G986" s="2"/>
      <c r="H986" s="2"/>
      <c r="I986" s="2"/>
      <c r="J986" s="2"/>
      <c r="K986" s="2"/>
      <c r="L986" s="2"/>
      <c r="M986" s="2"/>
    </row>
    <row r="987" spans="2:13" customFormat="1" ht="15.75" customHeight="1">
      <c r="B987" s="2"/>
      <c r="D987" s="2"/>
      <c r="G987" s="2"/>
      <c r="H987" s="2"/>
      <c r="I987" s="2"/>
      <c r="J987" s="2"/>
      <c r="K987" s="2"/>
      <c r="L987" s="2"/>
      <c r="M987" s="2"/>
    </row>
    <row r="988" spans="2:13" customFormat="1" ht="15.75" customHeight="1">
      <c r="B988" s="2"/>
      <c r="D988" s="2"/>
      <c r="G988" s="2"/>
      <c r="H988" s="2"/>
      <c r="I988" s="2"/>
      <c r="J988" s="2"/>
      <c r="K988" s="2"/>
      <c r="L988" s="2"/>
      <c r="M988" s="2"/>
    </row>
    <row r="989" spans="2:13" customFormat="1" ht="15.75" customHeight="1">
      <c r="B989" s="2"/>
      <c r="D989" s="2"/>
      <c r="G989" s="2"/>
      <c r="H989" s="2"/>
      <c r="I989" s="2"/>
      <c r="J989" s="2"/>
      <c r="K989" s="2"/>
      <c r="L989" s="2"/>
      <c r="M989" s="2"/>
    </row>
    <row r="990" spans="2:13" customFormat="1" ht="15.75" customHeight="1">
      <c r="B990" s="2"/>
      <c r="D990" s="2"/>
      <c r="G990" s="2"/>
      <c r="H990" s="2"/>
      <c r="I990" s="2"/>
      <c r="J990" s="2"/>
      <c r="K990" s="2"/>
      <c r="L990" s="2"/>
      <c r="M990" s="2"/>
    </row>
    <row r="991" spans="2:13" customFormat="1" ht="15.75" customHeight="1">
      <c r="B991" s="2"/>
      <c r="D991" s="2"/>
      <c r="G991" s="2"/>
      <c r="H991" s="2"/>
      <c r="I991" s="2"/>
      <c r="J991" s="2"/>
      <c r="K991" s="2"/>
      <c r="L991" s="2"/>
      <c r="M991" s="2"/>
    </row>
    <row r="992" spans="2:13" customFormat="1" ht="15.75" customHeight="1">
      <c r="B992" s="2"/>
      <c r="D992" s="2"/>
      <c r="G992" s="2"/>
      <c r="H992" s="2"/>
      <c r="I992" s="2"/>
      <c r="J992" s="2"/>
      <c r="K992" s="2"/>
      <c r="L992" s="2"/>
      <c r="M992" s="2"/>
    </row>
    <row r="993" spans="2:13" customFormat="1" ht="15.75" customHeight="1">
      <c r="B993" s="2"/>
      <c r="D993" s="2"/>
      <c r="G993" s="2"/>
      <c r="H993" s="2"/>
      <c r="I993" s="2"/>
      <c r="J993" s="2"/>
      <c r="K993" s="2"/>
      <c r="L993" s="2"/>
      <c r="M993" s="2"/>
    </row>
    <row r="994" spans="2:13" customFormat="1" ht="15.75" customHeight="1">
      <c r="B994" s="2"/>
      <c r="D994" s="2"/>
      <c r="G994" s="2"/>
      <c r="H994" s="2"/>
      <c r="I994" s="2"/>
      <c r="J994" s="2"/>
      <c r="K994" s="2"/>
      <c r="L994" s="2"/>
      <c r="M994" s="2"/>
    </row>
    <row r="995" spans="2:13" customFormat="1" ht="15.75" customHeight="1">
      <c r="B995" s="2"/>
      <c r="D995" s="2"/>
      <c r="G995" s="2"/>
      <c r="H995" s="2"/>
      <c r="I995" s="2"/>
      <c r="J995" s="2"/>
      <c r="K995" s="2"/>
      <c r="L995" s="2"/>
      <c r="M995" s="2"/>
    </row>
    <row r="996" spans="2:13" customFormat="1" ht="15.75" customHeight="1">
      <c r="B996" s="2"/>
      <c r="D996" s="2"/>
      <c r="G996" s="2"/>
      <c r="H996" s="2"/>
      <c r="I996" s="2"/>
      <c r="J996" s="2"/>
      <c r="K996" s="2"/>
      <c r="L996" s="2"/>
      <c r="M996" s="2"/>
    </row>
    <row r="997" spans="2:13" customFormat="1" ht="15.75" customHeight="1">
      <c r="B997" s="2"/>
      <c r="D997" s="2"/>
      <c r="G997" s="2"/>
      <c r="H997" s="2"/>
      <c r="I997" s="2"/>
      <c r="J997" s="2"/>
      <c r="K997" s="2"/>
      <c r="L997" s="2"/>
      <c r="M997" s="2"/>
    </row>
    <row r="998" spans="2:13" customFormat="1" ht="15.75" customHeight="1">
      <c r="B998" s="2"/>
      <c r="D998" s="2"/>
      <c r="G998" s="2"/>
      <c r="H998" s="2"/>
      <c r="I998" s="2"/>
      <c r="J998" s="2"/>
      <c r="K998" s="2"/>
      <c r="L998" s="2"/>
      <c r="M998" s="2"/>
    </row>
    <row r="999" spans="2:13" customFormat="1" ht="15.75" customHeight="1">
      <c r="B999" s="2"/>
      <c r="D999" s="2"/>
      <c r="G999" s="2"/>
      <c r="H999" s="2"/>
      <c r="I999" s="2"/>
      <c r="J999" s="2"/>
      <c r="K999" s="2"/>
      <c r="L999" s="2"/>
      <c r="M999" s="2"/>
    </row>
    <row r="1000" spans="2:13" customFormat="1" ht="15.75" customHeight="1">
      <c r="B1000" s="2"/>
      <c r="D1000" s="2"/>
      <c r="G1000" s="2"/>
      <c r="H1000" s="2"/>
      <c r="I1000" s="2"/>
      <c r="J1000" s="2"/>
      <c r="K1000" s="2"/>
      <c r="L1000" s="2"/>
      <c r="M1000" s="2"/>
    </row>
    <row r="1001" spans="2:13" customFormat="1" ht="15.75" customHeight="1">
      <c r="B1001" s="2"/>
      <c r="D1001" s="2"/>
      <c r="G1001" s="2"/>
      <c r="H1001" s="2"/>
      <c r="I1001" s="2"/>
      <c r="J1001" s="2"/>
      <c r="K1001" s="2"/>
      <c r="L1001" s="2"/>
      <c r="M1001" s="2"/>
    </row>
    <row r="1002" spans="2:13" customFormat="1" ht="15.75" customHeight="1">
      <c r="B1002" s="2"/>
      <c r="D1002" s="2"/>
      <c r="G1002" s="2"/>
      <c r="H1002" s="2"/>
      <c r="I1002" s="2"/>
      <c r="J1002" s="2"/>
      <c r="K1002" s="2"/>
      <c r="L1002" s="2"/>
      <c r="M1002" s="2"/>
    </row>
  </sheetData>
  <mergeCells count="31">
    <mergeCell ref="B2:V2"/>
    <mergeCell ref="F57:I57"/>
    <mergeCell ref="F52:I52"/>
    <mergeCell ref="F53:I53"/>
    <mergeCell ref="F54:I54"/>
    <mergeCell ref="F55:I55"/>
    <mergeCell ref="F56:I56"/>
    <mergeCell ref="B21:C21"/>
    <mergeCell ref="H3:M3"/>
    <mergeCell ref="H36:N36"/>
    <mergeCell ref="E3:F4"/>
    <mergeCell ref="E36:F36"/>
    <mergeCell ref="E39:I39"/>
    <mergeCell ref="F40:I40"/>
    <mergeCell ref="K39:M39"/>
    <mergeCell ref="AH3:AI3"/>
    <mergeCell ref="AH6:AI6"/>
    <mergeCell ref="AH19:AI19"/>
    <mergeCell ref="B65:F65"/>
    <mergeCell ref="F41:I41"/>
    <mergeCell ref="F42:I42"/>
    <mergeCell ref="F43:I43"/>
    <mergeCell ref="F44:I44"/>
    <mergeCell ref="F45:I45"/>
    <mergeCell ref="F46:I46"/>
    <mergeCell ref="F47:I47"/>
    <mergeCell ref="F48:I48"/>
    <mergeCell ref="F49:I49"/>
    <mergeCell ref="F50:I50"/>
    <mergeCell ref="F51:I51"/>
    <mergeCell ref="AB33:AB35"/>
  </mergeCells>
  <pageMargins left="0.511811024" right="0.511811024" top="0.78740157499999996" bottom="0.78740157499999996" header="0.31496062000000002" footer="0.31496062000000002"/>
  <pageSetup paperSize="9" orientation="landscape" r:id="rId1"/>
  <ignoredErrors>
    <ignoredError sqref="AF9" formula="1"/>
  </ignoredError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001"/>
  <sheetViews>
    <sheetView topLeftCell="A146" zoomScale="80" zoomScaleNormal="80" zoomScalePageLayoutView="80" workbookViewId="0">
      <selection sqref="A1:XFD6"/>
    </sheetView>
  </sheetViews>
  <sheetFormatPr defaultColWidth="14.42578125" defaultRowHeight="15.75" customHeight="1"/>
  <cols>
    <col min="1" max="1" width="8.7109375" style="57" customWidth="1"/>
    <col min="2" max="2" width="43.140625" style="72" customWidth="1"/>
    <col min="3" max="3" width="13.7109375" style="72" customWidth="1"/>
    <col min="4" max="4" width="14.42578125" style="72" customWidth="1"/>
    <col min="5" max="5" width="24.42578125" style="72" customWidth="1"/>
    <col min="6" max="6" width="15.42578125" style="72" customWidth="1"/>
    <col min="7" max="7" width="17" style="72" customWidth="1"/>
    <col min="8" max="8" width="17.42578125" style="72" customWidth="1"/>
    <col min="9" max="9" width="9.140625" style="57" customWidth="1"/>
    <col min="10" max="11" width="30.7109375" style="57" customWidth="1"/>
    <col min="12" max="25" width="14.42578125" style="57"/>
    <col min="26" max="16384" width="14.42578125" style="72"/>
  </cols>
  <sheetData>
    <row r="1" spans="2:19" s="57" customFormat="1" ht="81" customHeight="1" thickBot="1">
      <c r="B1" s="128"/>
      <c r="C1" s="868"/>
      <c r="D1" s="869"/>
      <c r="E1" s="869"/>
      <c r="F1" s="128"/>
      <c r="G1" s="128"/>
      <c r="H1" s="128"/>
    </row>
    <row r="2" spans="2:19" ht="30" customHeight="1" thickTop="1" thickBot="1">
      <c r="B2" s="857" t="s">
        <v>309</v>
      </c>
      <c r="C2" s="861"/>
      <c r="D2" s="861"/>
      <c r="E2" s="861"/>
      <c r="F2" s="861"/>
      <c r="G2" s="861"/>
      <c r="H2" s="858"/>
      <c r="J2" s="857" t="s">
        <v>283</v>
      </c>
      <c r="K2" s="858"/>
    </row>
    <row r="3" spans="2:19" ht="30" customHeight="1" thickTop="1">
      <c r="B3" s="424" t="s">
        <v>119</v>
      </c>
      <c r="C3" s="425" t="s">
        <v>120</v>
      </c>
      <c r="D3" s="425" t="s">
        <v>162</v>
      </c>
      <c r="E3" s="425" t="s">
        <v>161</v>
      </c>
      <c r="F3" s="425" t="s">
        <v>160</v>
      </c>
      <c r="G3" s="425" t="s">
        <v>130</v>
      </c>
      <c r="H3" s="423" t="s">
        <v>146</v>
      </c>
      <c r="J3" s="425" t="s">
        <v>127</v>
      </c>
      <c r="K3" s="423" t="s">
        <v>282</v>
      </c>
    </row>
    <row r="4" spans="2:19" ht="15" customHeight="1">
      <c r="B4" s="407" t="str">
        <f>'1'!B5</f>
        <v xml:space="preserve">Vapor de Mercúrio </v>
      </c>
      <c r="C4" s="317">
        <f>'1'!E5</f>
        <v>436</v>
      </c>
      <c r="D4" s="319">
        <f>'1'!F5</f>
        <v>9</v>
      </c>
      <c r="E4" s="319">
        <f>P.C.!$C$5</f>
        <v>4204.8</v>
      </c>
      <c r="F4" s="642">
        <f t="shared" ref="F4:F17" si="0">(C4*E4)/1000</f>
        <v>1833.2927999999999</v>
      </c>
      <c r="G4" s="343">
        <f t="shared" ref="G4:G25" si="1">F4*$E$28</f>
        <v>474.54784128000006</v>
      </c>
      <c r="H4" s="343">
        <f t="shared" ref="H4:H17" si="2">G4*D4</f>
        <v>4270.9305715200007</v>
      </c>
      <c r="J4" s="618">
        <v>2010</v>
      </c>
      <c r="K4" s="343">
        <v>569677.2699999999</v>
      </c>
    </row>
    <row r="5" spans="2:19" ht="15" customHeight="1">
      <c r="B5" s="406" t="str">
        <f>'1'!B6</f>
        <v xml:space="preserve">Vapor de Mercúrio </v>
      </c>
      <c r="C5" s="408">
        <f>'1'!E6</f>
        <v>275</v>
      </c>
      <c r="D5" s="409">
        <f>'1'!F6</f>
        <v>132</v>
      </c>
      <c r="E5" s="409">
        <f>P.C.!$C$5</f>
        <v>4204.8</v>
      </c>
      <c r="F5" s="643">
        <f t="shared" si="0"/>
        <v>1156.32</v>
      </c>
      <c r="G5" s="342">
        <f t="shared" si="1"/>
        <v>299.31343200000003</v>
      </c>
      <c r="H5" s="342">
        <f t="shared" si="2"/>
        <v>39509.373024000008</v>
      </c>
      <c r="J5" s="619">
        <v>2011</v>
      </c>
      <c r="K5" s="342">
        <v>466022.99</v>
      </c>
    </row>
    <row r="6" spans="2:19" ht="15" customHeight="1">
      <c r="B6" s="407" t="str">
        <f>'1'!B7</f>
        <v xml:space="preserve">Vapor de Mercúrio </v>
      </c>
      <c r="C6" s="317">
        <f>'1'!E7</f>
        <v>172</v>
      </c>
      <c r="D6" s="319">
        <f>'1'!F7</f>
        <v>214</v>
      </c>
      <c r="E6" s="319">
        <f>P.C.!$C$5</f>
        <v>4204.8</v>
      </c>
      <c r="F6" s="642">
        <f t="shared" si="0"/>
        <v>723.22559999999999</v>
      </c>
      <c r="G6" s="343">
        <f t="shared" si="1"/>
        <v>187.20694656000001</v>
      </c>
      <c r="H6" s="343">
        <f t="shared" si="2"/>
        <v>40062.286563840004</v>
      </c>
      <c r="J6" s="618">
        <v>2012</v>
      </c>
      <c r="K6" s="343">
        <v>499227.32</v>
      </c>
    </row>
    <row r="7" spans="2:19" ht="15" customHeight="1">
      <c r="B7" s="406" t="str">
        <f>'1'!B8</f>
        <v xml:space="preserve">Vapor de Mercúrio </v>
      </c>
      <c r="C7" s="408">
        <f>'1'!E8</f>
        <v>89.6</v>
      </c>
      <c r="D7" s="409">
        <f>'1'!F8</f>
        <v>6</v>
      </c>
      <c r="E7" s="409">
        <f>P.C.!$C$5</f>
        <v>4204.8</v>
      </c>
      <c r="F7" s="643">
        <f t="shared" si="0"/>
        <v>376.75008000000003</v>
      </c>
      <c r="G7" s="342">
        <f t="shared" si="1"/>
        <v>97.521758208000023</v>
      </c>
      <c r="H7" s="342">
        <f t="shared" si="2"/>
        <v>585.13054924800008</v>
      </c>
      <c r="J7" s="619">
        <v>2013</v>
      </c>
      <c r="K7" s="342">
        <v>185739.59999999998</v>
      </c>
      <c r="S7" s="273"/>
    </row>
    <row r="8" spans="2:19" ht="15" customHeight="1">
      <c r="B8" s="407" t="str">
        <f>'1'!B9</f>
        <v xml:space="preserve">Vapor de Sódio </v>
      </c>
      <c r="C8" s="317">
        <f>'1'!E9</f>
        <v>488</v>
      </c>
      <c r="D8" s="319">
        <f>'1'!F9</f>
        <v>2</v>
      </c>
      <c r="E8" s="319">
        <f>P.C.!$C$5</f>
        <v>4204.8</v>
      </c>
      <c r="F8" s="642">
        <f t="shared" si="0"/>
        <v>2051.9424000000004</v>
      </c>
      <c r="G8" s="343">
        <f t="shared" si="1"/>
        <v>531.14529024000012</v>
      </c>
      <c r="H8" s="343">
        <f t="shared" si="2"/>
        <v>1062.2905804800002</v>
      </c>
      <c r="J8" s="618">
        <v>2014</v>
      </c>
      <c r="K8" s="343">
        <v>373563.32</v>
      </c>
    </row>
    <row r="9" spans="2:19" ht="15" customHeight="1">
      <c r="B9" s="406" t="str">
        <f>'1'!B10</f>
        <v xml:space="preserve">Vapor de Sódio </v>
      </c>
      <c r="C9" s="408">
        <f>'1'!E10</f>
        <v>438</v>
      </c>
      <c r="D9" s="409">
        <f>'1'!F10</f>
        <v>137</v>
      </c>
      <c r="E9" s="409">
        <f>P.C.!$C$5</f>
        <v>4204.8</v>
      </c>
      <c r="F9" s="643">
        <f t="shared" si="0"/>
        <v>1841.7024000000001</v>
      </c>
      <c r="G9" s="342">
        <f t="shared" si="1"/>
        <v>476.72466624000009</v>
      </c>
      <c r="H9" s="342">
        <f t="shared" si="2"/>
        <v>65311.279274880013</v>
      </c>
      <c r="J9" s="619">
        <v>2015</v>
      </c>
      <c r="K9" s="342">
        <v>593752.87</v>
      </c>
    </row>
    <row r="10" spans="2:19" ht="15" customHeight="1">
      <c r="B10" s="407" t="str">
        <f>'1'!B11</f>
        <v xml:space="preserve">Vapor de Sódio </v>
      </c>
      <c r="C10" s="317">
        <f>'1'!E11</f>
        <v>280</v>
      </c>
      <c r="D10" s="319">
        <f>'1'!F11</f>
        <v>2120</v>
      </c>
      <c r="E10" s="319">
        <f>P.C.!$C$5</f>
        <v>4204.8</v>
      </c>
      <c r="F10" s="642">
        <f t="shared" si="0"/>
        <v>1177.3440000000001</v>
      </c>
      <c r="G10" s="343">
        <f t="shared" si="1"/>
        <v>304.75549440000003</v>
      </c>
      <c r="H10" s="343">
        <f t="shared" si="2"/>
        <v>646081.64812800009</v>
      </c>
      <c r="J10" s="618">
        <v>2016</v>
      </c>
      <c r="K10" s="343">
        <v>725063.51</v>
      </c>
    </row>
    <row r="11" spans="2:19" ht="15" customHeight="1">
      <c r="B11" s="406" t="str">
        <f>'1'!B12</f>
        <v xml:space="preserve">Vapor de Sódio </v>
      </c>
      <c r="C11" s="408">
        <f>'1'!E12</f>
        <v>172</v>
      </c>
      <c r="D11" s="409">
        <f>'1'!F12</f>
        <v>1117</v>
      </c>
      <c r="E11" s="409">
        <f>P.C.!$C$5</f>
        <v>4204.8</v>
      </c>
      <c r="F11" s="643">
        <f t="shared" si="0"/>
        <v>723.22559999999999</v>
      </c>
      <c r="G11" s="342">
        <f t="shared" si="1"/>
        <v>187.20694656000001</v>
      </c>
      <c r="H11" s="342">
        <f t="shared" si="2"/>
        <v>209110.15930751999</v>
      </c>
      <c r="J11" s="619">
        <v>2017</v>
      </c>
      <c r="K11" s="342">
        <f>(317226.7/5)*12</f>
        <v>761344.08000000007</v>
      </c>
    </row>
    <row r="12" spans="2:19" ht="15" customHeight="1">
      <c r="B12" s="407" t="str">
        <f>'1'!B13</f>
        <v>-</v>
      </c>
      <c r="C12" s="317">
        <f>'1'!E13</f>
        <v>0</v>
      </c>
      <c r="D12" s="319">
        <f>'1'!F13</f>
        <v>0</v>
      </c>
      <c r="E12" s="319">
        <f>P.C.!$C$5</f>
        <v>4204.8</v>
      </c>
      <c r="F12" s="642">
        <f t="shared" si="0"/>
        <v>0</v>
      </c>
      <c r="G12" s="343">
        <f t="shared" si="1"/>
        <v>0</v>
      </c>
      <c r="H12" s="343">
        <f t="shared" si="2"/>
        <v>0</v>
      </c>
      <c r="J12" s="862" t="str">
        <f>CONCATENATE("Valores pagos com a COSIP para a ", P.C.!$C$19," para a conta de iluminação pública")</f>
        <v>Valores pagos com a COSIP para a Celesc para a conta de iluminação pública</v>
      </c>
      <c r="K12" s="863"/>
    </row>
    <row r="13" spans="2:19" ht="15" customHeight="1" thickBot="1">
      <c r="B13" s="406" t="str">
        <f>'1'!B14</f>
        <v>-</v>
      </c>
      <c r="C13" s="408">
        <f>'1'!E14</f>
        <v>0</v>
      </c>
      <c r="D13" s="409">
        <f>'1'!F14</f>
        <v>0</v>
      </c>
      <c r="E13" s="409">
        <f>P.C.!$C$5</f>
        <v>4204.8</v>
      </c>
      <c r="F13" s="643">
        <f t="shared" si="0"/>
        <v>0</v>
      </c>
      <c r="G13" s="342">
        <f t="shared" si="1"/>
        <v>0</v>
      </c>
      <c r="H13" s="342">
        <f t="shared" si="2"/>
        <v>0</v>
      </c>
      <c r="J13" s="864"/>
      <c r="K13" s="865"/>
    </row>
    <row r="14" spans="2:19" ht="15" customHeight="1">
      <c r="B14" s="407" t="str">
        <f>'1'!B15</f>
        <v>-</v>
      </c>
      <c r="C14" s="317">
        <f>'1'!E15</f>
        <v>0</v>
      </c>
      <c r="D14" s="319">
        <f>'1'!F15</f>
        <v>0</v>
      </c>
      <c r="E14" s="319">
        <f>P.C.!$C$5</f>
        <v>4204.8</v>
      </c>
      <c r="F14" s="642">
        <f t="shared" si="0"/>
        <v>0</v>
      </c>
      <c r="G14" s="343">
        <f t="shared" si="1"/>
        <v>0</v>
      </c>
      <c r="H14" s="343">
        <f t="shared" si="2"/>
        <v>0</v>
      </c>
    </row>
    <row r="15" spans="2:19" ht="15" customHeight="1">
      <c r="B15" s="406" t="str">
        <f>'1'!B16</f>
        <v>-</v>
      </c>
      <c r="C15" s="408">
        <f>'1'!E16</f>
        <v>0</v>
      </c>
      <c r="D15" s="409">
        <f>'1'!F16</f>
        <v>0</v>
      </c>
      <c r="E15" s="409">
        <f>P.C.!$C$5</f>
        <v>4204.8</v>
      </c>
      <c r="F15" s="643">
        <f t="shared" si="0"/>
        <v>0</v>
      </c>
      <c r="G15" s="342">
        <f t="shared" si="1"/>
        <v>0</v>
      </c>
      <c r="H15" s="342">
        <f t="shared" si="2"/>
        <v>0</v>
      </c>
    </row>
    <row r="16" spans="2:19" ht="15" customHeight="1">
      <c r="B16" s="407" t="str">
        <f>'1'!B17</f>
        <v>-</v>
      </c>
      <c r="C16" s="317">
        <f>'1'!E17</f>
        <v>0</v>
      </c>
      <c r="D16" s="319">
        <f>'1'!F17</f>
        <v>0</v>
      </c>
      <c r="E16" s="319">
        <f>P.C.!$C$5</f>
        <v>4204.8</v>
      </c>
      <c r="F16" s="642">
        <f t="shared" si="0"/>
        <v>0</v>
      </c>
      <c r="G16" s="343">
        <f t="shared" si="1"/>
        <v>0</v>
      </c>
      <c r="H16" s="343">
        <f t="shared" si="2"/>
        <v>0</v>
      </c>
    </row>
    <row r="17" spans="1:10" ht="15" customHeight="1">
      <c r="B17" s="406" t="str">
        <f>'1'!B18</f>
        <v>-</v>
      </c>
      <c r="C17" s="408">
        <f>'1'!E18</f>
        <v>0</v>
      </c>
      <c r="D17" s="409">
        <f>'1'!F18</f>
        <v>0</v>
      </c>
      <c r="E17" s="409">
        <f>P.C.!$C$5</f>
        <v>4204.8</v>
      </c>
      <c r="F17" s="643">
        <f t="shared" si="0"/>
        <v>0</v>
      </c>
      <c r="G17" s="342">
        <f t="shared" si="1"/>
        <v>0</v>
      </c>
      <c r="H17" s="342">
        <f t="shared" si="2"/>
        <v>0</v>
      </c>
    </row>
    <row r="18" spans="1:10" ht="15" customHeight="1">
      <c r="B18" s="407" t="str">
        <f>'1'!B19</f>
        <v>-</v>
      </c>
      <c r="C18" s="317">
        <f>'1'!E19</f>
        <v>0</v>
      </c>
      <c r="D18" s="319">
        <f>'1'!F19</f>
        <v>0</v>
      </c>
      <c r="E18" s="319">
        <f>P.C.!$C$5</f>
        <v>4204.8</v>
      </c>
      <c r="F18" s="642">
        <f t="shared" ref="F18:F25" si="3">(C18*E18)/1000</f>
        <v>0</v>
      </c>
      <c r="G18" s="343">
        <f t="shared" si="1"/>
        <v>0</v>
      </c>
      <c r="H18" s="343">
        <f t="shared" ref="H18:H25" si="4">G18*D18</f>
        <v>0</v>
      </c>
    </row>
    <row r="19" spans="1:10" ht="15" customHeight="1">
      <c r="B19" s="406" t="str">
        <f>'1'!B20</f>
        <v>-</v>
      </c>
      <c r="C19" s="408">
        <f>'1'!E20</f>
        <v>0</v>
      </c>
      <c r="D19" s="409">
        <f>'1'!F20</f>
        <v>0</v>
      </c>
      <c r="E19" s="409">
        <f>P.C.!$C$5</f>
        <v>4204.8</v>
      </c>
      <c r="F19" s="643">
        <f t="shared" si="3"/>
        <v>0</v>
      </c>
      <c r="G19" s="342">
        <f t="shared" si="1"/>
        <v>0</v>
      </c>
      <c r="H19" s="342">
        <f t="shared" si="4"/>
        <v>0</v>
      </c>
    </row>
    <row r="20" spans="1:10" ht="15" customHeight="1">
      <c r="B20" s="407" t="str">
        <f>'1'!B21</f>
        <v>-</v>
      </c>
      <c r="C20" s="317">
        <f>'1'!E21</f>
        <v>0</v>
      </c>
      <c r="D20" s="319">
        <f>'1'!F21</f>
        <v>0</v>
      </c>
      <c r="E20" s="319">
        <f>P.C.!$C$5</f>
        <v>4204.8</v>
      </c>
      <c r="F20" s="642">
        <f t="shared" si="3"/>
        <v>0</v>
      </c>
      <c r="G20" s="343">
        <f t="shared" si="1"/>
        <v>0</v>
      </c>
      <c r="H20" s="343">
        <f t="shared" si="4"/>
        <v>0</v>
      </c>
    </row>
    <row r="21" spans="1:10" ht="15" customHeight="1">
      <c r="B21" s="406" t="str">
        <f>'1'!B22</f>
        <v>-</v>
      </c>
      <c r="C21" s="408">
        <f>'1'!E22</f>
        <v>0</v>
      </c>
      <c r="D21" s="409">
        <f>'1'!F22</f>
        <v>0</v>
      </c>
      <c r="E21" s="409">
        <f>P.C.!$C$5</f>
        <v>4204.8</v>
      </c>
      <c r="F21" s="643">
        <f t="shared" si="3"/>
        <v>0</v>
      </c>
      <c r="G21" s="342">
        <f t="shared" si="1"/>
        <v>0</v>
      </c>
      <c r="H21" s="342">
        <f t="shared" si="4"/>
        <v>0</v>
      </c>
    </row>
    <row r="22" spans="1:10" ht="15" customHeight="1">
      <c r="B22" s="407" t="str">
        <f>'1'!B23</f>
        <v>-</v>
      </c>
      <c r="C22" s="317">
        <f>'1'!E23</f>
        <v>0</v>
      </c>
      <c r="D22" s="319">
        <f>'1'!F23</f>
        <v>0</v>
      </c>
      <c r="E22" s="319">
        <f>P.C.!$C$5</f>
        <v>4204.8</v>
      </c>
      <c r="F22" s="642">
        <f t="shared" si="3"/>
        <v>0</v>
      </c>
      <c r="G22" s="343">
        <f t="shared" si="1"/>
        <v>0</v>
      </c>
      <c r="H22" s="343">
        <f t="shared" si="4"/>
        <v>0</v>
      </c>
    </row>
    <row r="23" spans="1:10" ht="15" customHeight="1">
      <c r="B23" s="406" t="str">
        <f>'1'!B24</f>
        <v>-</v>
      </c>
      <c r="C23" s="408">
        <f>'1'!E24</f>
        <v>0</v>
      </c>
      <c r="D23" s="409">
        <f>'1'!F24</f>
        <v>0</v>
      </c>
      <c r="E23" s="409">
        <f>P.C.!$C$5</f>
        <v>4204.8</v>
      </c>
      <c r="F23" s="643">
        <f t="shared" si="3"/>
        <v>0</v>
      </c>
      <c r="G23" s="342">
        <f t="shared" si="1"/>
        <v>0</v>
      </c>
      <c r="H23" s="342">
        <f t="shared" si="4"/>
        <v>0</v>
      </c>
    </row>
    <row r="24" spans="1:10" ht="15" customHeight="1">
      <c r="A24" s="57" t="s">
        <v>142</v>
      </c>
      <c r="B24" s="407" t="str">
        <f>'1'!B25</f>
        <v>-</v>
      </c>
      <c r="C24" s="317">
        <f>'1'!E25</f>
        <v>0</v>
      </c>
      <c r="D24" s="319">
        <f>'1'!F25</f>
        <v>0</v>
      </c>
      <c r="E24" s="319">
        <f>P.C.!$C$5</f>
        <v>4204.8</v>
      </c>
      <c r="F24" s="642">
        <f t="shared" si="3"/>
        <v>0</v>
      </c>
      <c r="G24" s="343">
        <f t="shared" si="1"/>
        <v>0</v>
      </c>
      <c r="H24" s="343">
        <f t="shared" si="4"/>
        <v>0</v>
      </c>
      <c r="J24" s="253"/>
    </row>
    <row r="25" spans="1:10" ht="15" customHeight="1">
      <c r="B25" s="406" t="str">
        <f>'1'!B26</f>
        <v>-</v>
      </c>
      <c r="C25" s="408">
        <f>'1'!E26</f>
        <v>0</v>
      </c>
      <c r="D25" s="409">
        <f>'1'!F26</f>
        <v>0</v>
      </c>
      <c r="E25" s="409">
        <f>P.C.!$C$5</f>
        <v>4204.8</v>
      </c>
      <c r="F25" s="643">
        <f t="shared" si="3"/>
        <v>0</v>
      </c>
      <c r="G25" s="342">
        <f t="shared" si="1"/>
        <v>0</v>
      </c>
      <c r="H25" s="342">
        <f t="shared" si="4"/>
        <v>0</v>
      </c>
    </row>
    <row r="26" spans="1:10" ht="30" customHeight="1" thickBot="1">
      <c r="B26" s="436" t="s">
        <v>288</v>
      </c>
      <c r="C26" s="437" t="s">
        <v>159</v>
      </c>
      <c r="D26" s="438">
        <f>SUM(D4:D25)</f>
        <v>3737</v>
      </c>
      <c r="E26" s="437" t="s">
        <v>159</v>
      </c>
      <c r="F26" s="438" t="s">
        <v>159</v>
      </c>
      <c r="G26" s="439" t="s">
        <v>159</v>
      </c>
      <c r="H26" s="440">
        <f>SUM(H4:H25)</f>
        <v>1005993.0979994881</v>
      </c>
      <c r="J26" s="253"/>
    </row>
    <row r="27" spans="1:10" ht="15" customHeight="1" thickBot="1">
      <c r="B27" s="866" t="s">
        <v>158</v>
      </c>
      <c r="C27" s="867"/>
      <c r="D27" s="867"/>
      <c r="E27" s="457">
        <f>(H26/E28)</f>
        <v>3886394.0428800001</v>
      </c>
      <c r="F27" s="853" t="str">
        <f>CONCATENATE("Concessionária de Iluminação: ", P.C.!$C$19)</f>
        <v>Concessionária de Iluminação: Celesc</v>
      </c>
      <c r="G27" s="853"/>
      <c r="H27" s="854"/>
    </row>
    <row r="28" spans="1:10" ht="15" customHeight="1" thickBot="1">
      <c r="B28" s="859" t="s">
        <v>157</v>
      </c>
      <c r="C28" s="860"/>
      <c r="D28" s="860"/>
      <c r="E28" s="385">
        <f>P.C.!$C$6</f>
        <v>0.25885000000000002</v>
      </c>
      <c r="F28" s="855"/>
      <c r="G28" s="855"/>
      <c r="H28" s="856"/>
    </row>
    <row r="29" spans="1:10" ht="30" customHeight="1">
      <c r="B29" s="59"/>
      <c r="C29" s="59"/>
      <c r="D29" s="59"/>
      <c r="E29" s="59"/>
      <c r="F29" s="59"/>
      <c r="G29" s="59"/>
      <c r="H29" s="59"/>
    </row>
    <row r="30" spans="1:10" s="57" customFormat="1" ht="81" customHeight="1" thickBot="1">
      <c r="B30" s="128"/>
      <c r="C30" s="128"/>
      <c r="D30" s="128"/>
      <c r="E30" s="128"/>
      <c r="F30" s="128"/>
      <c r="G30" s="128"/>
      <c r="H30" s="128"/>
    </row>
    <row r="31" spans="1:10" ht="30" customHeight="1" thickTop="1" thickBot="1">
      <c r="B31" s="857" t="s">
        <v>168</v>
      </c>
      <c r="C31" s="861"/>
      <c r="D31" s="861"/>
      <c r="E31" s="861"/>
      <c r="F31" s="861"/>
      <c r="G31" s="861"/>
      <c r="H31" s="858"/>
    </row>
    <row r="32" spans="1:10" ht="30" customHeight="1" thickTop="1">
      <c r="B32" s="424" t="s">
        <v>119</v>
      </c>
      <c r="C32" s="425" t="s">
        <v>120</v>
      </c>
      <c r="D32" s="425" t="s">
        <v>162</v>
      </c>
      <c r="E32" s="425" t="s">
        <v>161</v>
      </c>
      <c r="F32" s="425" t="s">
        <v>160</v>
      </c>
      <c r="G32" s="425" t="s">
        <v>130</v>
      </c>
      <c r="H32" s="423" t="s">
        <v>146</v>
      </c>
    </row>
    <row r="33" spans="2:8" ht="15" customHeight="1">
      <c r="B33" s="407" t="str">
        <f>'1'!B5</f>
        <v xml:space="preserve">Vapor de Mercúrio </v>
      </c>
      <c r="C33" s="317">
        <f>'1'!E5</f>
        <v>436</v>
      </c>
      <c r="D33" s="319">
        <f>'1'!F5-'1'!G5</f>
        <v>0</v>
      </c>
      <c r="E33" s="319">
        <f>P.C.!$C$5</f>
        <v>4204.8</v>
      </c>
      <c r="F33" s="319">
        <f t="shared" ref="F33:F45" si="5">(C33*E33)/1000</f>
        <v>1833.2927999999999</v>
      </c>
      <c r="G33" s="343">
        <f t="shared" ref="G33:G45" si="6">F33*$E$28</f>
        <v>474.54784128000006</v>
      </c>
      <c r="H33" s="343">
        <f t="shared" ref="H33:H45" si="7">G33*D33</f>
        <v>0</v>
      </c>
    </row>
    <row r="34" spans="2:8" ht="15" customHeight="1">
      <c r="B34" s="406" t="str">
        <f>'1'!B6</f>
        <v xml:space="preserve">Vapor de Mercúrio </v>
      </c>
      <c r="C34" s="408">
        <f>'1'!E6</f>
        <v>275</v>
      </c>
      <c r="D34" s="409">
        <f>'1'!F6-'1'!G6</f>
        <v>0</v>
      </c>
      <c r="E34" s="409">
        <f>P.C.!$C$5</f>
        <v>4204.8</v>
      </c>
      <c r="F34" s="409">
        <f t="shared" si="5"/>
        <v>1156.32</v>
      </c>
      <c r="G34" s="342">
        <f t="shared" si="6"/>
        <v>299.31343200000003</v>
      </c>
      <c r="H34" s="342">
        <f t="shared" si="7"/>
        <v>0</v>
      </c>
    </row>
    <row r="35" spans="2:8" ht="15" customHeight="1">
      <c r="B35" s="407" t="str">
        <f>'1'!B7</f>
        <v xml:space="preserve">Vapor de Mercúrio </v>
      </c>
      <c r="C35" s="317">
        <f>'1'!E7</f>
        <v>172</v>
      </c>
      <c r="D35" s="319">
        <f>'1'!F7-'1'!G7</f>
        <v>0</v>
      </c>
      <c r="E35" s="319">
        <f>P.C.!$C$5</f>
        <v>4204.8</v>
      </c>
      <c r="F35" s="319">
        <f t="shared" si="5"/>
        <v>723.22559999999999</v>
      </c>
      <c r="G35" s="343">
        <f t="shared" si="6"/>
        <v>187.20694656000001</v>
      </c>
      <c r="H35" s="343">
        <f t="shared" si="7"/>
        <v>0</v>
      </c>
    </row>
    <row r="36" spans="2:8" ht="15" customHeight="1">
      <c r="B36" s="406" t="str">
        <f>'1'!B8</f>
        <v xml:space="preserve">Vapor de Mercúrio </v>
      </c>
      <c r="C36" s="408">
        <f>'1'!E8</f>
        <v>89.6</v>
      </c>
      <c r="D36" s="409">
        <f>'1'!F8-'1'!G8</f>
        <v>0</v>
      </c>
      <c r="E36" s="409">
        <f>P.C.!$C$5</f>
        <v>4204.8</v>
      </c>
      <c r="F36" s="409">
        <f t="shared" si="5"/>
        <v>376.75008000000003</v>
      </c>
      <c r="G36" s="342">
        <f t="shared" si="6"/>
        <v>97.521758208000023</v>
      </c>
      <c r="H36" s="342">
        <f t="shared" si="7"/>
        <v>0</v>
      </c>
    </row>
    <row r="37" spans="2:8" ht="15" customHeight="1">
      <c r="B37" s="407" t="str">
        <f>'1'!B9</f>
        <v xml:space="preserve">Vapor de Sódio </v>
      </c>
      <c r="C37" s="317">
        <f>'1'!E9</f>
        <v>488</v>
      </c>
      <c r="D37" s="319">
        <f>'1'!F9-'1'!G9</f>
        <v>0</v>
      </c>
      <c r="E37" s="319">
        <f>P.C.!$C$5</f>
        <v>4204.8</v>
      </c>
      <c r="F37" s="319">
        <f t="shared" si="5"/>
        <v>2051.9424000000004</v>
      </c>
      <c r="G37" s="343">
        <f t="shared" si="6"/>
        <v>531.14529024000012</v>
      </c>
      <c r="H37" s="343">
        <f t="shared" si="7"/>
        <v>0</v>
      </c>
    </row>
    <row r="38" spans="2:8" ht="15" customHeight="1">
      <c r="B38" s="406" t="str">
        <f>'1'!B10</f>
        <v xml:space="preserve">Vapor de Sódio </v>
      </c>
      <c r="C38" s="408">
        <f>'1'!E10</f>
        <v>438</v>
      </c>
      <c r="D38" s="409">
        <f>'1'!F10-'1'!G10</f>
        <v>0</v>
      </c>
      <c r="E38" s="409">
        <f>P.C.!$C$5</f>
        <v>4204.8</v>
      </c>
      <c r="F38" s="409">
        <f t="shared" si="5"/>
        <v>1841.7024000000001</v>
      </c>
      <c r="G38" s="342">
        <f t="shared" si="6"/>
        <v>476.72466624000009</v>
      </c>
      <c r="H38" s="342">
        <f t="shared" si="7"/>
        <v>0</v>
      </c>
    </row>
    <row r="39" spans="2:8" ht="15" customHeight="1">
      <c r="B39" s="407" t="str">
        <f>'1'!B11</f>
        <v xml:space="preserve">Vapor de Sódio </v>
      </c>
      <c r="C39" s="317">
        <f>'1'!E11</f>
        <v>280</v>
      </c>
      <c r="D39" s="319">
        <f>'1'!F11-'1'!G11</f>
        <v>751</v>
      </c>
      <c r="E39" s="319">
        <f>P.C.!$C$5</f>
        <v>4204.8</v>
      </c>
      <c r="F39" s="319">
        <f t="shared" si="5"/>
        <v>1177.3440000000001</v>
      </c>
      <c r="G39" s="343">
        <f t="shared" si="6"/>
        <v>304.75549440000003</v>
      </c>
      <c r="H39" s="343">
        <f t="shared" si="7"/>
        <v>228871.37629440002</v>
      </c>
    </row>
    <row r="40" spans="2:8" ht="15" customHeight="1">
      <c r="B40" s="406" t="str">
        <f>'1'!B12</f>
        <v xml:space="preserve">Vapor de Sódio </v>
      </c>
      <c r="C40" s="408">
        <f>'1'!E12</f>
        <v>172</v>
      </c>
      <c r="D40" s="409">
        <f>'1'!F12-'1'!G12</f>
        <v>1117</v>
      </c>
      <c r="E40" s="409">
        <f>P.C.!$C$5</f>
        <v>4204.8</v>
      </c>
      <c r="F40" s="409">
        <f t="shared" si="5"/>
        <v>723.22559999999999</v>
      </c>
      <c r="G40" s="342">
        <f t="shared" si="6"/>
        <v>187.20694656000001</v>
      </c>
      <c r="H40" s="342">
        <f t="shared" si="7"/>
        <v>209110.15930751999</v>
      </c>
    </row>
    <row r="41" spans="2:8" ht="15" customHeight="1">
      <c r="B41" s="407" t="str">
        <f>'1'!B13</f>
        <v>-</v>
      </c>
      <c r="C41" s="317">
        <f>'1'!E13</f>
        <v>0</v>
      </c>
      <c r="D41" s="319">
        <f>'1'!F13-'1'!G13</f>
        <v>0</v>
      </c>
      <c r="E41" s="319">
        <f>P.C.!$C$5</f>
        <v>4204.8</v>
      </c>
      <c r="F41" s="319">
        <f t="shared" si="5"/>
        <v>0</v>
      </c>
      <c r="G41" s="343">
        <f t="shared" si="6"/>
        <v>0</v>
      </c>
      <c r="H41" s="343">
        <f t="shared" si="7"/>
        <v>0</v>
      </c>
    </row>
    <row r="42" spans="2:8" ht="15" customHeight="1">
      <c r="B42" s="406" t="str">
        <f>'1'!B14</f>
        <v>-</v>
      </c>
      <c r="C42" s="408">
        <f>'1'!E14</f>
        <v>0</v>
      </c>
      <c r="D42" s="409">
        <f>'1'!F14-'1'!G14</f>
        <v>0</v>
      </c>
      <c r="E42" s="409">
        <f>P.C.!$C$5</f>
        <v>4204.8</v>
      </c>
      <c r="F42" s="409">
        <f t="shared" si="5"/>
        <v>0</v>
      </c>
      <c r="G42" s="342">
        <f t="shared" si="6"/>
        <v>0</v>
      </c>
      <c r="H42" s="342">
        <f t="shared" si="7"/>
        <v>0</v>
      </c>
    </row>
    <row r="43" spans="2:8" ht="15" customHeight="1">
      <c r="B43" s="407" t="str">
        <f>'1'!B15</f>
        <v>-</v>
      </c>
      <c r="C43" s="317">
        <f>'1'!E15</f>
        <v>0</v>
      </c>
      <c r="D43" s="319">
        <f>'1'!F15-'1'!G15</f>
        <v>0</v>
      </c>
      <c r="E43" s="319">
        <f>P.C.!$C$5</f>
        <v>4204.8</v>
      </c>
      <c r="F43" s="319">
        <f t="shared" si="5"/>
        <v>0</v>
      </c>
      <c r="G43" s="343">
        <f t="shared" si="6"/>
        <v>0</v>
      </c>
      <c r="H43" s="343">
        <f t="shared" si="7"/>
        <v>0</v>
      </c>
    </row>
    <row r="44" spans="2:8" ht="15" customHeight="1">
      <c r="B44" s="406" t="str">
        <f>'1'!B16</f>
        <v>-</v>
      </c>
      <c r="C44" s="408">
        <f>'1'!E16</f>
        <v>0</v>
      </c>
      <c r="D44" s="409">
        <f>'1'!F16-'1'!G16</f>
        <v>0</v>
      </c>
      <c r="E44" s="409">
        <f>P.C.!$C$5</f>
        <v>4204.8</v>
      </c>
      <c r="F44" s="409">
        <f t="shared" si="5"/>
        <v>0</v>
      </c>
      <c r="G44" s="342">
        <f t="shared" si="6"/>
        <v>0</v>
      </c>
      <c r="H44" s="342">
        <f t="shared" si="7"/>
        <v>0</v>
      </c>
    </row>
    <row r="45" spans="2:8" ht="15" customHeight="1">
      <c r="B45" s="407" t="str">
        <f>'1'!B17</f>
        <v>-</v>
      </c>
      <c r="C45" s="317">
        <f>'1'!E17</f>
        <v>0</v>
      </c>
      <c r="D45" s="319">
        <f>'1'!F17-'1'!G17</f>
        <v>0</v>
      </c>
      <c r="E45" s="319">
        <f>P.C.!$C$5</f>
        <v>4204.8</v>
      </c>
      <c r="F45" s="319">
        <f t="shared" si="5"/>
        <v>0</v>
      </c>
      <c r="G45" s="343">
        <f t="shared" si="6"/>
        <v>0</v>
      </c>
      <c r="H45" s="343">
        <f t="shared" si="7"/>
        <v>0</v>
      </c>
    </row>
    <row r="46" spans="2:8" ht="15" customHeight="1">
      <c r="B46" s="406" t="str">
        <f>'1'!B18</f>
        <v>-</v>
      </c>
      <c r="C46" s="408">
        <f>'1'!E18</f>
        <v>0</v>
      </c>
      <c r="D46" s="409">
        <f>'1'!F18-'1'!G18</f>
        <v>0</v>
      </c>
      <c r="E46" s="409">
        <f>P.C.!$C$5</f>
        <v>4204.8</v>
      </c>
      <c r="F46" s="409">
        <f t="shared" ref="F46:F54" si="8">(C46*E46)/1000</f>
        <v>0</v>
      </c>
      <c r="G46" s="342">
        <f t="shared" ref="G46:G54" si="9">F46*$E$28</f>
        <v>0</v>
      </c>
      <c r="H46" s="342">
        <f t="shared" ref="H46:H54" si="10">G46*D46</f>
        <v>0</v>
      </c>
    </row>
    <row r="47" spans="2:8" ht="15" customHeight="1">
      <c r="B47" s="407" t="str">
        <f>'1'!B19</f>
        <v>-</v>
      </c>
      <c r="C47" s="317">
        <f>'1'!E19</f>
        <v>0</v>
      </c>
      <c r="D47" s="319">
        <f>'1'!F19-'1'!G19</f>
        <v>0</v>
      </c>
      <c r="E47" s="319">
        <f>P.C.!$C$5</f>
        <v>4204.8</v>
      </c>
      <c r="F47" s="319">
        <f t="shared" si="8"/>
        <v>0</v>
      </c>
      <c r="G47" s="343">
        <f t="shared" si="9"/>
        <v>0</v>
      </c>
      <c r="H47" s="343">
        <f t="shared" si="10"/>
        <v>0</v>
      </c>
    </row>
    <row r="48" spans="2:8" ht="15" customHeight="1">
      <c r="B48" s="406" t="str">
        <f>'1'!B20</f>
        <v>-</v>
      </c>
      <c r="C48" s="408">
        <f>'1'!E20</f>
        <v>0</v>
      </c>
      <c r="D48" s="409">
        <f>'1'!F20-'1'!G20</f>
        <v>0</v>
      </c>
      <c r="E48" s="409">
        <f>P.C.!$C$5</f>
        <v>4204.8</v>
      </c>
      <c r="F48" s="409">
        <f t="shared" si="8"/>
        <v>0</v>
      </c>
      <c r="G48" s="342">
        <f t="shared" si="9"/>
        <v>0</v>
      </c>
      <c r="H48" s="342">
        <f t="shared" si="10"/>
        <v>0</v>
      </c>
    </row>
    <row r="49" spans="2:8" ht="15" customHeight="1">
      <c r="B49" s="407" t="str">
        <f>'1'!B21</f>
        <v>-</v>
      </c>
      <c r="C49" s="317">
        <f>'1'!E21</f>
        <v>0</v>
      </c>
      <c r="D49" s="319">
        <f>'1'!F21-'1'!G21</f>
        <v>0</v>
      </c>
      <c r="E49" s="319">
        <f>P.C.!$C$5</f>
        <v>4204.8</v>
      </c>
      <c r="F49" s="319">
        <f t="shared" si="8"/>
        <v>0</v>
      </c>
      <c r="G49" s="343">
        <f t="shared" si="9"/>
        <v>0</v>
      </c>
      <c r="H49" s="343">
        <f t="shared" si="10"/>
        <v>0</v>
      </c>
    </row>
    <row r="50" spans="2:8" ht="15" customHeight="1">
      <c r="B50" s="406" t="str">
        <f>'1'!B22</f>
        <v>-</v>
      </c>
      <c r="C50" s="408">
        <f>'1'!E22</f>
        <v>0</v>
      </c>
      <c r="D50" s="409">
        <f>'1'!F22-'1'!G22</f>
        <v>0</v>
      </c>
      <c r="E50" s="409">
        <f>P.C.!$C$5</f>
        <v>4204.8</v>
      </c>
      <c r="F50" s="409">
        <f t="shared" si="8"/>
        <v>0</v>
      </c>
      <c r="G50" s="342">
        <f t="shared" si="9"/>
        <v>0</v>
      </c>
      <c r="H50" s="342">
        <f t="shared" si="10"/>
        <v>0</v>
      </c>
    </row>
    <row r="51" spans="2:8" ht="15" customHeight="1">
      <c r="B51" s="407" t="str">
        <f>'1'!B23</f>
        <v>-</v>
      </c>
      <c r="C51" s="317">
        <f>'1'!E23</f>
        <v>0</v>
      </c>
      <c r="D51" s="319">
        <f>'1'!F23-'1'!G23</f>
        <v>0</v>
      </c>
      <c r="E51" s="319">
        <f>P.C.!$C$5</f>
        <v>4204.8</v>
      </c>
      <c r="F51" s="319">
        <f t="shared" si="8"/>
        <v>0</v>
      </c>
      <c r="G51" s="343">
        <f t="shared" si="9"/>
        <v>0</v>
      </c>
      <c r="H51" s="343">
        <f t="shared" si="10"/>
        <v>0</v>
      </c>
    </row>
    <row r="52" spans="2:8" ht="15" customHeight="1">
      <c r="B52" s="406" t="str">
        <f>'1'!B24</f>
        <v>-</v>
      </c>
      <c r="C52" s="408">
        <f>'1'!E24</f>
        <v>0</v>
      </c>
      <c r="D52" s="409">
        <f>'1'!F24-'1'!G24</f>
        <v>0</v>
      </c>
      <c r="E52" s="409">
        <f>P.C.!$C$5</f>
        <v>4204.8</v>
      </c>
      <c r="F52" s="409">
        <f t="shared" si="8"/>
        <v>0</v>
      </c>
      <c r="G52" s="342">
        <f t="shared" si="9"/>
        <v>0</v>
      </c>
      <c r="H52" s="342">
        <f t="shared" si="10"/>
        <v>0</v>
      </c>
    </row>
    <row r="53" spans="2:8" ht="15" customHeight="1">
      <c r="B53" s="407" t="str">
        <f>'1'!B25</f>
        <v>-</v>
      </c>
      <c r="C53" s="317">
        <f>'1'!E25</f>
        <v>0</v>
      </c>
      <c r="D53" s="319">
        <f>'1'!F25-'1'!G25</f>
        <v>0</v>
      </c>
      <c r="E53" s="319">
        <f>P.C.!$C$5</f>
        <v>4204.8</v>
      </c>
      <c r="F53" s="319">
        <f t="shared" si="8"/>
        <v>0</v>
      </c>
      <c r="G53" s="343">
        <f t="shared" si="9"/>
        <v>0</v>
      </c>
      <c r="H53" s="343">
        <f t="shared" si="10"/>
        <v>0</v>
      </c>
    </row>
    <row r="54" spans="2:8" ht="15" customHeight="1">
      <c r="B54" s="406" t="str">
        <f>'1'!B26</f>
        <v>-</v>
      </c>
      <c r="C54" s="408">
        <f>'1'!E26</f>
        <v>0</v>
      </c>
      <c r="D54" s="409">
        <f>'1'!F26-'1'!G26</f>
        <v>0</v>
      </c>
      <c r="E54" s="409">
        <f>P.C.!$C$5</f>
        <v>4204.8</v>
      </c>
      <c r="F54" s="409">
        <f t="shared" si="8"/>
        <v>0</v>
      </c>
      <c r="G54" s="342">
        <f t="shared" si="9"/>
        <v>0</v>
      </c>
      <c r="H54" s="342">
        <f t="shared" si="10"/>
        <v>0</v>
      </c>
    </row>
    <row r="55" spans="2:8" ht="30" customHeight="1" thickBot="1">
      <c r="B55" s="436" t="s">
        <v>288</v>
      </c>
      <c r="C55" s="437" t="s">
        <v>159</v>
      </c>
      <c r="D55" s="438">
        <f>SUM(D33:D54)</f>
        <v>1868</v>
      </c>
      <c r="E55" s="437" t="s">
        <v>159</v>
      </c>
      <c r="F55" s="438" t="s">
        <v>159</v>
      </c>
      <c r="G55" s="439" t="s">
        <v>159</v>
      </c>
      <c r="H55" s="440">
        <f>SUM(H33:H54)</f>
        <v>437981.53560191998</v>
      </c>
    </row>
    <row r="56" spans="2:8" ht="15" customHeight="1" thickBot="1">
      <c r="B56" s="866" t="s">
        <v>158</v>
      </c>
      <c r="C56" s="867"/>
      <c r="D56" s="867"/>
      <c r="E56" s="457">
        <f>(H55/E57)</f>
        <v>1692028.3391999998</v>
      </c>
      <c r="F56" s="853" t="str">
        <f>CONCATENATE("Concessionária de Iluminação: ", P.C.!$C$19)</f>
        <v>Concessionária de Iluminação: Celesc</v>
      </c>
      <c r="G56" s="853"/>
      <c r="H56" s="854"/>
    </row>
    <row r="57" spans="2:8" ht="15" customHeight="1" thickBot="1">
      <c r="B57" s="859" t="s">
        <v>157</v>
      </c>
      <c r="C57" s="860"/>
      <c r="D57" s="860"/>
      <c r="E57" s="385">
        <f>P.C.!$C$6</f>
        <v>0.25885000000000002</v>
      </c>
      <c r="F57" s="855"/>
      <c r="G57" s="855"/>
      <c r="H57" s="856"/>
    </row>
    <row r="58" spans="2:8" ht="30" customHeight="1">
      <c r="B58" s="59"/>
      <c r="C58" s="59"/>
      <c r="D58" s="59"/>
      <c r="E58" s="59"/>
      <c r="F58" s="59"/>
      <c r="G58" s="59"/>
      <c r="H58" s="59"/>
    </row>
    <row r="59" spans="2:8" ht="81" customHeight="1" thickBot="1">
      <c r="B59" s="59"/>
      <c r="C59" s="59"/>
      <c r="D59" s="59"/>
      <c r="E59" s="59"/>
      <c r="F59" s="59"/>
      <c r="G59" s="59"/>
      <c r="H59" s="59"/>
    </row>
    <row r="60" spans="2:8" ht="30" customHeight="1" thickTop="1" thickBot="1">
      <c r="B60" s="857" t="s">
        <v>167</v>
      </c>
      <c r="C60" s="861"/>
      <c r="D60" s="861"/>
      <c r="E60" s="861"/>
      <c r="F60" s="861"/>
      <c r="G60" s="861"/>
      <c r="H60" s="858"/>
    </row>
    <row r="61" spans="2:8" ht="30" customHeight="1" thickTop="1">
      <c r="B61" s="424" t="s">
        <v>119</v>
      </c>
      <c r="C61" s="425" t="s">
        <v>120</v>
      </c>
      <c r="D61" s="425" t="s">
        <v>162</v>
      </c>
      <c r="E61" s="425" t="s">
        <v>161</v>
      </c>
      <c r="F61" s="425" t="s">
        <v>160</v>
      </c>
      <c r="G61" s="425" t="s">
        <v>130</v>
      </c>
      <c r="H61" s="423" t="s">
        <v>146</v>
      </c>
    </row>
    <row r="62" spans="2:8" ht="15" customHeight="1">
      <c r="B62" s="407" t="str">
        <f>'1'!B5</f>
        <v xml:space="preserve">Vapor de Mercúrio </v>
      </c>
      <c r="C62" s="317">
        <f>'1'!E5</f>
        <v>436</v>
      </c>
      <c r="D62" s="319">
        <f>D33-'1'!J5</f>
        <v>0</v>
      </c>
      <c r="E62" s="319">
        <f>P.C.!$C$5</f>
        <v>4204.8</v>
      </c>
      <c r="F62" s="319">
        <f t="shared" ref="F62:F83" si="11">(C62*E62)/1000</f>
        <v>1833.2927999999999</v>
      </c>
      <c r="G62" s="411">
        <f t="shared" ref="G62:G83" si="12">F62*$E$28</f>
        <v>474.54784128000006</v>
      </c>
      <c r="H62" s="411">
        <f t="shared" ref="H62:H83" si="13">G62*D62</f>
        <v>0</v>
      </c>
    </row>
    <row r="63" spans="2:8" ht="15" customHeight="1">
      <c r="B63" s="406" t="str">
        <f>'1'!B6</f>
        <v xml:space="preserve">Vapor de Mercúrio </v>
      </c>
      <c r="C63" s="408">
        <f>'1'!E6</f>
        <v>275</v>
      </c>
      <c r="D63" s="409">
        <f>D34-'1'!J6</f>
        <v>0</v>
      </c>
      <c r="E63" s="409">
        <f>P.C.!$C$5</f>
        <v>4204.8</v>
      </c>
      <c r="F63" s="409">
        <f t="shared" si="11"/>
        <v>1156.32</v>
      </c>
      <c r="G63" s="410">
        <f t="shared" si="12"/>
        <v>299.31343200000003</v>
      </c>
      <c r="H63" s="410">
        <f t="shared" si="13"/>
        <v>0</v>
      </c>
    </row>
    <row r="64" spans="2:8" ht="15" customHeight="1">
      <c r="B64" s="407" t="str">
        <f>'1'!B7</f>
        <v xml:space="preserve">Vapor de Mercúrio </v>
      </c>
      <c r="C64" s="317">
        <f>'1'!E7</f>
        <v>172</v>
      </c>
      <c r="D64" s="319">
        <f>D35-'1'!J7</f>
        <v>0</v>
      </c>
      <c r="E64" s="319">
        <f>P.C.!$C$5</f>
        <v>4204.8</v>
      </c>
      <c r="F64" s="319">
        <f t="shared" si="11"/>
        <v>723.22559999999999</v>
      </c>
      <c r="G64" s="411">
        <f t="shared" si="12"/>
        <v>187.20694656000001</v>
      </c>
      <c r="H64" s="411">
        <f t="shared" si="13"/>
        <v>0</v>
      </c>
    </row>
    <row r="65" spans="2:8" ht="15" customHeight="1">
      <c r="B65" s="406" t="str">
        <f>'1'!B8</f>
        <v xml:space="preserve">Vapor de Mercúrio </v>
      </c>
      <c r="C65" s="408">
        <f>'1'!E8</f>
        <v>89.6</v>
      </c>
      <c r="D65" s="409">
        <f>D36-'1'!J8</f>
        <v>0</v>
      </c>
      <c r="E65" s="409">
        <f>P.C.!$C$5</f>
        <v>4204.8</v>
      </c>
      <c r="F65" s="409">
        <f t="shared" si="11"/>
        <v>376.75008000000003</v>
      </c>
      <c r="G65" s="410">
        <f t="shared" si="12"/>
        <v>97.521758208000023</v>
      </c>
      <c r="H65" s="410">
        <f t="shared" si="13"/>
        <v>0</v>
      </c>
    </row>
    <row r="66" spans="2:8" ht="15" customHeight="1">
      <c r="B66" s="407" t="str">
        <f>'1'!B9</f>
        <v xml:space="preserve">Vapor de Sódio </v>
      </c>
      <c r="C66" s="317">
        <f>'1'!E9</f>
        <v>488</v>
      </c>
      <c r="D66" s="319">
        <f>D37-'1'!J9</f>
        <v>0</v>
      </c>
      <c r="E66" s="319">
        <f>P.C.!$C$5</f>
        <v>4204.8</v>
      </c>
      <c r="F66" s="319">
        <f t="shared" si="11"/>
        <v>2051.9424000000004</v>
      </c>
      <c r="G66" s="411">
        <f t="shared" si="12"/>
        <v>531.14529024000012</v>
      </c>
      <c r="H66" s="411">
        <f t="shared" si="13"/>
        <v>0</v>
      </c>
    </row>
    <row r="67" spans="2:8" ht="15" customHeight="1">
      <c r="B67" s="406" t="str">
        <f>'1'!B10</f>
        <v xml:space="preserve">Vapor de Sódio </v>
      </c>
      <c r="C67" s="408">
        <f>'1'!E10</f>
        <v>438</v>
      </c>
      <c r="D67" s="409">
        <f>D38-'1'!J10</f>
        <v>0</v>
      </c>
      <c r="E67" s="409">
        <f>P.C.!$C$5</f>
        <v>4204.8</v>
      </c>
      <c r="F67" s="409">
        <f t="shared" si="11"/>
        <v>1841.7024000000001</v>
      </c>
      <c r="G67" s="410">
        <f t="shared" si="12"/>
        <v>476.72466624000009</v>
      </c>
      <c r="H67" s="410">
        <f t="shared" si="13"/>
        <v>0</v>
      </c>
    </row>
    <row r="68" spans="2:8" ht="15">
      <c r="B68" s="407" t="str">
        <f>'1'!B11</f>
        <v xml:space="preserve">Vapor de Sódio </v>
      </c>
      <c r="C68" s="317">
        <f>'1'!E11</f>
        <v>280</v>
      </c>
      <c r="D68" s="319">
        <f>D39-'1'!J11</f>
        <v>0</v>
      </c>
      <c r="E68" s="319">
        <f>P.C.!$C$5</f>
        <v>4204.8</v>
      </c>
      <c r="F68" s="319">
        <f t="shared" si="11"/>
        <v>1177.3440000000001</v>
      </c>
      <c r="G68" s="411">
        <f t="shared" si="12"/>
        <v>304.75549440000003</v>
      </c>
      <c r="H68" s="411">
        <f t="shared" si="13"/>
        <v>0</v>
      </c>
    </row>
    <row r="69" spans="2:8" ht="15">
      <c r="B69" s="406" t="str">
        <f>'1'!B12</f>
        <v xml:space="preserve">Vapor de Sódio </v>
      </c>
      <c r="C69" s="408">
        <f>'1'!E12</f>
        <v>172</v>
      </c>
      <c r="D69" s="409">
        <f>D40-'1'!J12</f>
        <v>0</v>
      </c>
      <c r="E69" s="409">
        <f>P.C.!$C$5</f>
        <v>4204.8</v>
      </c>
      <c r="F69" s="409">
        <f t="shared" si="11"/>
        <v>723.22559999999999</v>
      </c>
      <c r="G69" s="410">
        <f t="shared" si="12"/>
        <v>187.20694656000001</v>
      </c>
      <c r="H69" s="410">
        <f t="shared" si="13"/>
        <v>0</v>
      </c>
    </row>
    <row r="70" spans="2:8" ht="15">
      <c r="B70" s="407" t="str">
        <f>'1'!B13</f>
        <v>-</v>
      </c>
      <c r="C70" s="317">
        <f>'1'!E13</f>
        <v>0</v>
      </c>
      <c r="D70" s="319">
        <f>D41-'1'!J13</f>
        <v>0</v>
      </c>
      <c r="E70" s="319">
        <f>P.C.!$C$5</f>
        <v>4204.8</v>
      </c>
      <c r="F70" s="319">
        <f t="shared" si="11"/>
        <v>0</v>
      </c>
      <c r="G70" s="411">
        <f t="shared" si="12"/>
        <v>0</v>
      </c>
      <c r="H70" s="411">
        <f t="shared" si="13"/>
        <v>0</v>
      </c>
    </row>
    <row r="71" spans="2:8" ht="15">
      <c r="B71" s="406" t="str">
        <f>'1'!B14</f>
        <v>-</v>
      </c>
      <c r="C71" s="408">
        <f>'1'!E14</f>
        <v>0</v>
      </c>
      <c r="D71" s="409">
        <f>D42-'1'!J14</f>
        <v>0</v>
      </c>
      <c r="E71" s="409">
        <f>P.C.!$C$5</f>
        <v>4204.8</v>
      </c>
      <c r="F71" s="409">
        <f t="shared" si="11"/>
        <v>0</v>
      </c>
      <c r="G71" s="410">
        <f t="shared" si="12"/>
        <v>0</v>
      </c>
      <c r="H71" s="410">
        <f t="shared" si="13"/>
        <v>0</v>
      </c>
    </row>
    <row r="72" spans="2:8" ht="15">
      <c r="B72" s="407" t="str">
        <f>'1'!B15</f>
        <v>-</v>
      </c>
      <c r="C72" s="317">
        <f>'1'!E15</f>
        <v>0</v>
      </c>
      <c r="D72" s="319">
        <f>D43-'1'!J15</f>
        <v>0</v>
      </c>
      <c r="E72" s="319">
        <f>P.C.!$C$5</f>
        <v>4204.8</v>
      </c>
      <c r="F72" s="319">
        <f t="shared" si="11"/>
        <v>0</v>
      </c>
      <c r="G72" s="411">
        <f t="shared" si="12"/>
        <v>0</v>
      </c>
      <c r="H72" s="411">
        <f t="shared" si="13"/>
        <v>0</v>
      </c>
    </row>
    <row r="73" spans="2:8" ht="15">
      <c r="B73" s="406" t="str">
        <f>'1'!B16</f>
        <v>-</v>
      </c>
      <c r="C73" s="408">
        <f>'1'!E16</f>
        <v>0</v>
      </c>
      <c r="D73" s="409">
        <f>D44-'1'!J16</f>
        <v>0</v>
      </c>
      <c r="E73" s="409">
        <f>P.C.!$C$5</f>
        <v>4204.8</v>
      </c>
      <c r="F73" s="409">
        <f t="shared" si="11"/>
        <v>0</v>
      </c>
      <c r="G73" s="410">
        <f t="shared" si="12"/>
        <v>0</v>
      </c>
      <c r="H73" s="410">
        <f t="shared" si="13"/>
        <v>0</v>
      </c>
    </row>
    <row r="74" spans="2:8" ht="15">
      <c r="B74" s="407" t="str">
        <f>'1'!B17</f>
        <v>-</v>
      </c>
      <c r="C74" s="317">
        <f>'1'!E17</f>
        <v>0</v>
      </c>
      <c r="D74" s="319">
        <f>D45-'1'!J17</f>
        <v>0</v>
      </c>
      <c r="E74" s="319">
        <f>P.C.!$C$5</f>
        <v>4204.8</v>
      </c>
      <c r="F74" s="319">
        <f t="shared" si="11"/>
        <v>0</v>
      </c>
      <c r="G74" s="411">
        <f t="shared" si="12"/>
        <v>0</v>
      </c>
      <c r="H74" s="411">
        <f t="shared" si="13"/>
        <v>0</v>
      </c>
    </row>
    <row r="75" spans="2:8" ht="15">
      <c r="B75" s="406" t="str">
        <f>'1'!B18</f>
        <v>-</v>
      </c>
      <c r="C75" s="408">
        <f>'1'!E18</f>
        <v>0</v>
      </c>
      <c r="D75" s="409">
        <f>D46-'1'!J18</f>
        <v>0</v>
      </c>
      <c r="E75" s="409">
        <f>P.C.!$C$5</f>
        <v>4204.8</v>
      </c>
      <c r="F75" s="409">
        <f t="shared" si="11"/>
        <v>0</v>
      </c>
      <c r="G75" s="410">
        <f t="shared" si="12"/>
        <v>0</v>
      </c>
      <c r="H75" s="410">
        <f t="shared" si="13"/>
        <v>0</v>
      </c>
    </row>
    <row r="76" spans="2:8" ht="15">
      <c r="B76" s="407" t="str">
        <f>'1'!B19</f>
        <v>-</v>
      </c>
      <c r="C76" s="317">
        <f>'1'!E19</f>
        <v>0</v>
      </c>
      <c r="D76" s="319">
        <f>D47-'1'!J19</f>
        <v>0</v>
      </c>
      <c r="E76" s="319">
        <f>P.C.!$C$5</f>
        <v>4204.8</v>
      </c>
      <c r="F76" s="319">
        <f t="shared" si="11"/>
        <v>0</v>
      </c>
      <c r="G76" s="411">
        <f t="shared" si="12"/>
        <v>0</v>
      </c>
      <c r="H76" s="411">
        <f t="shared" si="13"/>
        <v>0</v>
      </c>
    </row>
    <row r="77" spans="2:8" ht="15">
      <c r="B77" s="406" t="str">
        <f>'1'!B20</f>
        <v>-</v>
      </c>
      <c r="C77" s="408">
        <f>'1'!E20</f>
        <v>0</v>
      </c>
      <c r="D77" s="409">
        <f>D48-'1'!J20</f>
        <v>0</v>
      </c>
      <c r="E77" s="409">
        <f>P.C.!$C$5</f>
        <v>4204.8</v>
      </c>
      <c r="F77" s="409">
        <f t="shared" si="11"/>
        <v>0</v>
      </c>
      <c r="G77" s="410">
        <f t="shared" si="12"/>
        <v>0</v>
      </c>
      <c r="H77" s="410">
        <f t="shared" si="13"/>
        <v>0</v>
      </c>
    </row>
    <row r="78" spans="2:8" ht="15">
      <c r="B78" s="407" t="str">
        <f>'1'!B21</f>
        <v>-</v>
      </c>
      <c r="C78" s="317">
        <f>'1'!E21</f>
        <v>0</v>
      </c>
      <c r="D78" s="319">
        <f>D49-'1'!J21</f>
        <v>0</v>
      </c>
      <c r="E78" s="319">
        <f>P.C.!$C$5</f>
        <v>4204.8</v>
      </c>
      <c r="F78" s="319">
        <f t="shared" si="11"/>
        <v>0</v>
      </c>
      <c r="G78" s="411">
        <f t="shared" si="12"/>
        <v>0</v>
      </c>
      <c r="H78" s="411">
        <f t="shared" si="13"/>
        <v>0</v>
      </c>
    </row>
    <row r="79" spans="2:8" ht="15">
      <c r="B79" s="406" t="str">
        <f>'1'!B22</f>
        <v>-</v>
      </c>
      <c r="C79" s="408">
        <f>'1'!E22</f>
        <v>0</v>
      </c>
      <c r="D79" s="409">
        <f>D50-'1'!J22</f>
        <v>0</v>
      </c>
      <c r="E79" s="409">
        <f>P.C.!$C$5</f>
        <v>4204.8</v>
      </c>
      <c r="F79" s="409">
        <f t="shared" si="11"/>
        <v>0</v>
      </c>
      <c r="G79" s="410">
        <f t="shared" si="12"/>
        <v>0</v>
      </c>
      <c r="H79" s="410">
        <f t="shared" si="13"/>
        <v>0</v>
      </c>
    </row>
    <row r="80" spans="2:8" ht="15">
      <c r="B80" s="407" t="str">
        <f>'1'!B23</f>
        <v>-</v>
      </c>
      <c r="C80" s="317">
        <f>'1'!E23</f>
        <v>0</v>
      </c>
      <c r="D80" s="319">
        <f>D51-'1'!J23</f>
        <v>0</v>
      </c>
      <c r="E80" s="319">
        <f>P.C.!$C$5</f>
        <v>4204.8</v>
      </c>
      <c r="F80" s="319">
        <f t="shared" si="11"/>
        <v>0</v>
      </c>
      <c r="G80" s="411">
        <f t="shared" si="12"/>
        <v>0</v>
      </c>
      <c r="H80" s="411">
        <f t="shared" si="13"/>
        <v>0</v>
      </c>
    </row>
    <row r="81" spans="2:8" ht="15">
      <c r="B81" s="406" t="str">
        <f>'1'!B24</f>
        <v>-</v>
      </c>
      <c r="C81" s="408">
        <f>'1'!E24</f>
        <v>0</v>
      </c>
      <c r="D81" s="409">
        <f>D52-'1'!J24</f>
        <v>0</v>
      </c>
      <c r="E81" s="409">
        <f>P.C.!$C$5</f>
        <v>4204.8</v>
      </c>
      <c r="F81" s="409">
        <f t="shared" si="11"/>
        <v>0</v>
      </c>
      <c r="G81" s="410">
        <f t="shared" si="12"/>
        <v>0</v>
      </c>
      <c r="H81" s="410">
        <f t="shared" si="13"/>
        <v>0</v>
      </c>
    </row>
    <row r="82" spans="2:8" ht="15">
      <c r="B82" s="407" t="str">
        <f>'1'!B25</f>
        <v>-</v>
      </c>
      <c r="C82" s="317">
        <f>'1'!E25</f>
        <v>0</v>
      </c>
      <c r="D82" s="319">
        <f>D53-'1'!J25</f>
        <v>0</v>
      </c>
      <c r="E82" s="319">
        <f>P.C.!$C$5</f>
        <v>4204.8</v>
      </c>
      <c r="F82" s="319">
        <f t="shared" si="11"/>
        <v>0</v>
      </c>
      <c r="G82" s="411">
        <f t="shared" si="12"/>
        <v>0</v>
      </c>
      <c r="H82" s="411">
        <f t="shared" si="13"/>
        <v>0</v>
      </c>
    </row>
    <row r="83" spans="2:8" ht="15">
      <c r="B83" s="406" t="str">
        <f>'1'!B26</f>
        <v>-</v>
      </c>
      <c r="C83" s="408">
        <f>'1'!E26</f>
        <v>0</v>
      </c>
      <c r="D83" s="409">
        <f>D54-'1'!J26</f>
        <v>0</v>
      </c>
      <c r="E83" s="409">
        <f>P.C.!$C$5</f>
        <v>4204.8</v>
      </c>
      <c r="F83" s="409">
        <f t="shared" si="11"/>
        <v>0</v>
      </c>
      <c r="G83" s="410">
        <f t="shared" si="12"/>
        <v>0</v>
      </c>
      <c r="H83" s="410">
        <f t="shared" si="13"/>
        <v>0</v>
      </c>
    </row>
    <row r="84" spans="2:8" ht="30" customHeight="1" thickBot="1">
      <c r="B84" s="436" t="s">
        <v>288</v>
      </c>
      <c r="C84" s="437" t="s">
        <v>159</v>
      </c>
      <c r="D84" s="438">
        <f>SUM(D62:D83)</f>
        <v>0</v>
      </c>
      <c r="E84" s="437" t="s">
        <v>159</v>
      </c>
      <c r="F84" s="438" t="s">
        <v>159</v>
      </c>
      <c r="G84" s="439" t="s">
        <v>159</v>
      </c>
      <c r="H84" s="440">
        <f>SUM(H62:H83)</f>
        <v>0</v>
      </c>
    </row>
    <row r="85" spans="2:8" ht="15" customHeight="1" thickBot="1">
      <c r="B85" s="866" t="s">
        <v>158</v>
      </c>
      <c r="C85" s="867"/>
      <c r="D85" s="867"/>
      <c r="E85" s="457">
        <f>(H84/E86)</f>
        <v>0</v>
      </c>
      <c r="F85" s="853" t="str">
        <f>CONCATENATE("Concessionária de Iluminação: ", P.C.!$C$19)</f>
        <v>Concessionária de Iluminação: Celesc</v>
      </c>
      <c r="G85" s="853"/>
      <c r="H85" s="854"/>
    </row>
    <row r="86" spans="2:8" ht="16.5" thickBot="1">
      <c r="B86" s="859" t="s">
        <v>157</v>
      </c>
      <c r="C86" s="860"/>
      <c r="D86" s="860"/>
      <c r="E86" s="385">
        <f>P.C.!$C$6</f>
        <v>0.25885000000000002</v>
      </c>
      <c r="F86" s="855"/>
      <c r="G86" s="855"/>
      <c r="H86" s="856"/>
    </row>
    <row r="87" spans="2:8" s="57" customFormat="1" ht="30" customHeight="1">
      <c r="B87" s="128"/>
      <c r="C87" s="128"/>
      <c r="D87" s="128"/>
      <c r="E87" s="128"/>
      <c r="F87" s="128"/>
      <c r="G87" s="128"/>
      <c r="H87" s="128"/>
    </row>
    <row r="88" spans="2:8" s="57" customFormat="1" ht="81" customHeight="1" thickBot="1">
      <c r="B88" s="128"/>
      <c r="C88" s="128"/>
      <c r="D88" s="128"/>
      <c r="E88" s="128"/>
      <c r="F88" s="128"/>
      <c r="G88" s="128"/>
      <c r="H88" s="128"/>
    </row>
    <row r="89" spans="2:8" ht="30" customHeight="1" thickTop="1" thickBot="1">
      <c r="B89" s="857" t="s">
        <v>166</v>
      </c>
      <c r="C89" s="861"/>
      <c r="D89" s="861"/>
      <c r="E89" s="861"/>
      <c r="F89" s="861"/>
      <c r="G89" s="861"/>
      <c r="H89" s="858"/>
    </row>
    <row r="90" spans="2:8" ht="30" customHeight="1" thickTop="1">
      <c r="B90" s="424" t="s">
        <v>119</v>
      </c>
      <c r="C90" s="425" t="s">
        <v>120</v>
      </c>
      <c r="D90" s="425" t="s">
        <v>162</v>
      </c>
      <c r="E90" s="425" t="s">
        <v>161</v>
      </c>
      <c r="F90" s="425" t="s">
        <v>160</v>
      </c>
      <c r="G90" s="425" t="s">
        <v>130</v>
      </c>
      <c r="H90" s="423" t="s">
        <v>146</v>
      </c>
    </row>
    <row r="91" spans="2:8" ht="15">
      <c r="B91" s="407" t="str">
        <f>'1'!B5</f>
        <v xml:space="preserve">Vapor de Mercúrio </v>
      </c>
      <c r="C91" s="317">
        <f>'1'!E5</f>
        <v>436</v>
      </c>
      <c r="D91" s="319">
        <f>D62-'1'!M5</f>
        <v>0</v>
      </c>
      <c r="E91" s="319">
        <f>P.C.!$C$5</f>
        <v>4204.8</v>
      </c>
      <c r="F91" s="319">
        <f t="shared" ref="F91:F112" si="14">(C91*E91)/1000</f>
        <v>1833.2927999999999</v>
      </c>
      <c r="G91" s="411">
        <f t="shared" ref="G91:G112" si="15">F91*$E$28</f>
        <v>474.54784128000006</v>
      </c>
      <c r="H91" s="411">
        <f t="shared" ref="H91:H112" si="16">G91*D91</f>
        <v>0</v>
      </c>
    </row>
    <row r="92" spans="2:8" ht="15">
      <c r="B92" s="406" t="str">
        <f>'1'!B6</f>
        <v xml:space="preserve">Vapor de Mercúrio </v>
      </c>
      <c r="C92" s="408">
        <f>'1'!E6</f>
        <v>275</v>
      </c>
      <c r="D92" s="409">
        <f>D63-'1'!M6</f>
        <v>0</v>
      </c>
      <c r="E92" s="409">
        <f>P.C.!$C$5</f>
        <v>4204.8</v>
      </c>
      <c r="F92" s="409">
        <f t="shared" si="14"/>
        <v>1156.32</v>
      </c>
      <c r="G92" s="410">
        <f t="shared" si="15"/>
        <v>299.31343200000003</v>
      </c>
      <c r="H92" s="410">
        <f t="shared" si="16"/>
        <v>0</v>
      </c>
    </row>
    <row r="93" spans="2:8" ht="15">
      <c r="B93" s="407" t="str">
        <f>'1'!B7</f>
        <v xml:space="preserve">Vapor de Mercúrio </v>
      </c>
      <c r="C93" s="317">
        <f>'1'!E7</f>
        <v>172</v>
      </c>
      <c r="D93" s="319">
        <f>D64-'1'!M7</f>
        <v>0</v>
      </c>
      <c r="E93" s="319">
        <f>P.C.!$C$5</f>
        <v>4204.8</v>
      </c>
      <c r="F93" s="319">
        <f t="shared" si="14"/>
        <v>723.22559999999999</v>
      </c>
      <c r="G93" s="411">
        <f t="shared" si="15"/>
        <v>187.20694656000001</v>
      </c>
      <c r="H93" s="411">
        <f t="shared" si="16"/>
        <v>0</v>
      </c>
    </row>
    <row r="94" spans="2:8" ht="15">
      <c r="B94" s="406" t="str">
        <f>'1'!B8</f>
        <v xml:space="preserve">Vapor de Mercúrio </v>
      </c>
      <c r="C94" s="408">
        <f>'1'!E8</f>
        <v>89.6</v>
      </c>
      <c r="D94" s="409">
        <f>D65-'1'!M8</f>
        <v>0</v>
      </c>
      <c r="E94" s="409">
        <f>P.C.!$C$5</f>
        <v>4204.8</v>
      </c>
      <c r="F94" s="409">
        <f t="shared" si="14"/>
        <v>376.75008000000003</v>
      </c>
      <c r="G94" s="410">
        <f t="shared" si="15"/>
        <v>97.521758208000023</v>
      </c>
      <c r="H94" s="410">
        <f t="shared" si="16"/>
        <v>0</v>
      </c>
    </row>
    <row r="95" spans="2:8" ht="15">
      <c r="B95" s="407" t="str">
        <f>'1'!B9</f>
        <v xml:space="preserve">Vapor de Sódio </v>
      </c>
      <c r="C95" s="317">
        <f>'1'!E9</f>
        <v>488</v>
      </c>
      <c r="D95" s="319">
        <f>D66-'1'!M9</f>
        <v>0</v>
      </c>
      <c r="E95" s="319">
        <f>P.C.!$C$5</f>
        <v>4204.8</v>
      </c>
      <c r="F95" s="319">
        <f t="shared" si="14"/>
        <v>2051.9424000000004</v>
      </c>
      <c r="G95" s="411">
        <f t="shared" si="15"/>
        <v>531.14529024000012</v>
      </c>
      <c r="H95" s="411">
        <f t="shared" si="16"/>
        <v>0</v>
      </c>
    </row>
    <row r="96" spans="2:8" ht="15">
      <c r="B96" s="406" t="str">
        <f>'1'!B10</f>
        <v xml:space="preserve">Vapor de Sódio </v>
      </c>
      <c r="C96" s="408">
        <f>'1'!E10</f>
        <v>438</v>
      </c>
      <c r="D96" s="409">
        <f>D67-'1'!M10</f>
        <v>0</v>
      </c>
      <c r="E96" s="409">
        <f>P.C.!$C$5</f>
        <v>4204.8</v>
      </c>
      <c r="F96" s="409">
        <f t="shared" si="14"/>
        <v>1841.7024000000001</v>
      </c>
      <c r="G96" s="410">
        <f t="shared" si="15"/>
        <v>476.72466624000009</v>
      </c>
      <c r="H96" s="410">
        <f t="shared" si="16"/>
        <v>0</v>
      </c>
    </row>
    <row r="97" spans="2:8" ht="15">
      <c r="B97" s="407" t="str">
        <f>'1'!B11</f>
        <v xml:space="preserve">Vapor de Sódio </v>
      </c>
      <c r="C97" s="317">
        <f>'1'!E11</f>
        <v>280</v>
      </c>
      <c r="D97" s="319">
        <f>D68-'1'!M11</f>
        <v>0</v>
      </c>
      <c r="E97" s="319">
        <f>P.C.!$C$5</f>
        <v>4204.8</v>
      </c>
      <c r="F97" s="319">
        <f t="shared" si="14"/>
        <v>1177.3440000000001</v>
      </c>
      <c r="G97" s="411">
        <f t="shared" si="15"/>
        <v>304.75549440000003</v>
      </c>
      <c r="H97" s="411">
        <f t="shared" si="16"/>
        <v>0</v>
      </c>
    </row>
    <row r="98" spans="2:8" ht="15">
      <c r="B98" s="406" t="str">
        <f>'1'!B12</f>
        <v xml:space="preserve">Vapor de Sódio </v>
      </c>
      <c r="C98" s="408">
        <f>'1'!E12</f>
        <v>172</v>
      </c>
      <c r="D98" s="409">
        <f>D69-'1'!M12</f>
        <v>0</v>
      </c>
      <c r="E98" s="409">
        <f>P.C.!$C$5</f>
        <v>4204.8</v>
      </c>
      <c r="F98" s="409">
        <f t="shared" si="14"/>
        <v>723.22559999999999</v>
      </c>
      <c r="G98" s="410">
        <f t="shared" si="15"/>
        <v>187.20694656000001</v>
      </c>
      <c r="H98" s="410">
        <f t="shared" si="16"/>
        <v>0</v>
      </c>
    </row>
    <row r="99" spans="2:8" ht="15">
      <c r="B99" s="407" t="str">
        <f>'1'!B13</f>
        <v>-</v>
      </c>
      <c r="C99" s="317">
        <f>'1'!E13</f>
        <v>0</v>
      </c>
      <c r="D99" s="319">
        <f>D70-'1'!M13</f>
        <v>0</v>
      </c>
      <c r="E99" s="319">
        <f>P.C.!$C$5</f>
        <v>4204.8</v>
      </c>
      <c r="F99" s="319">
        <f t="shared" si="14"/>
        <v>0</v>
      </c>
      <c r="G99" s="411">
        <f t="shared" si="15"/>
        <v>0</v>
      </c>
      <c r="H99" s="411">
        <f t="shared" si="16"/>
        <v>0</v>
      </c>
    </row>
    <row r="100" spans="2:8" ht="15">
      <c r="B100" s="406" t="str">
        <f>'1'!B14</f>
        <v>-</v>
      </c>
      <c r="C100" s="408">
        <f>'1'!E14</f>
        <v>0</v>
      </c>
      <c r="D100" s="409">
        <f>D71-'1'!M14</f>
        <v>0</v>
      </c>
      <c r="E100" s="409">
        <f>P.C.!$C$5</f>
        <v>4204.8</v>
      </c>
      <c r="F100" s="409">
        <f t="shared" si="14"/>
        <v>0</v>
      </c>
      <c r="G100" s="410">
        <f t="shared" si="15"/>
        <v>0</v>
      </c>
      <c r="H100" s="410">
        <f t="shared" si="16"/>
        <v>0</v>
      </c>
    </row>
    <row r="101" spans="2:8" ht="15">
      <c r="B101" s="407" t="str">
        <f>'1'!B15</f>
        <v>-</v>
      </c>
      <c r="C101" s="317">
        <f>'1'!E15</f>
        <v>0</v>
      </c>
      <c r="D101" s="319">
        <f>D72-'1'!M15</f>
        <v>0</v>
      </c>
      <c r="E101" s="319">
        <f>P.C.!$C$5</f>
        <v>4204.8</v>
      </c>
      <c r="F101" s="319">
        <f t="shared" si="14"/>
        <v>0</v>
      </c>
      <c r="G101" s="411">
        <f t="shared" si="15"/>
        <v>0</v>
      </c>
      <c r="H101" s="411">
        <f t="shared" si="16"/>
        <v>0</v>
      </c>
    </row>
    <row r="102" spans="2:8" ht="15">
      <c r="B102" s="406" t="str">
        <f>'1'!B16</f>
        <v>-</v>
      </c>
      <c r="C102" s="408">
        <f>'1'!E16</f>
        <v>0</v>
      </c>
      <c r="D102" s="409">
        <f>D73-'1'!M16</f>
        <v>0</v>
      </c>
      <c r="E102" s="409">
        <f>P.C.!$C$5</f>
        <v>4204.8</v>
      </c>
      <c r="F102" s="409">
        <f t="shared" si="14"/>
        <v>0</v>
      </c>
      <c r="G102" s="410">
        <f t="shared" si="15"/>
        <v>0</v>
      </c>
      <c r="H102" s="410">
        <f t="shared" si="16"/>
        <v>0</v>
      </c>
    </row>
    <row r="103" spans="2:8" ht="15">
      <c r="B103" s="407" t="str">
        <f>'1'!B17</f>
        <v>-</v>
      </c>
      <c r="C103" s="317">
        <f>'1'!E17</f>
        <v>0</v>
      </c>
      <c r="D103" s="319">
        <f>D74-'1'!M17</f>
        <v>0</v>
      </c>
      <c r="E103" s="319">
        <f>P.C.!$C$5</f>
        <v>4204.8</v>
      </c>
      <c r="F103" s="319">
        <f t="shared" si="14"/>
        <v>0</v>
      </c>
      <c r="G103" s="411">
        <f t="shared" si="15"/>
        <v>0</v>
      </c>
      <c r="H103" s="411">
        <f t="shared" si="16"/>
        <v>0</v>
      </c>
    </row>
    <row r="104" spans="2:8" ht="15">
      <c r="B104" s="406" t="str">
        <f>'1'!B18</f>
        <v>-</v>
      </c>
      <c r="C104" s="408">
        <f>'1'!E18</f>
        <v>0</v>
      </c>
      <c r="D104" s="409">
        <f>D75-'1'!M18</f>
        <v>0</v>
      </c>
      <c r="E104" s="409">
        <f>P.C.!$C$5</f>
        <v>4204.8</v>
      </c>
      <c r="F104" s="409">
        <f t="shared" si="14"/>
        <v>0</v>
      </c>
      <c r="G104" s="410">
        <f t="shared" si="15"/>
        <v>0</v>
      </c>
      <c r="H104" s="410">
        <f t="shared" si="16"/>
        <v>0</v>
      </c>
    </row>
    <row r="105" spans="2:8" ht="15">
      <c r="B105" s="407" t="str">
        <f>'1'!B19</f>
        <v>-</v>
      </c>
      <c r="C105" s="317">
        <f>'1'!E19</f>
        <v>0</v>
      </c>
      <c r="D105" s="319">
        <f>D76-'1'!M19</f>
        <v>0</v>
      </c>
      <c r="E105" s="319">
        <f>P.C.!$C$5</f>
        <v>4204.8</v>
      </c>
      <c r="F105" s="319">
        <f t="shared" si="14"/>
        <v>0</v>
      </c>
      <c r="G105" s="411">
        <f t="shared" si="15"/>
        <v>0</v>
      </c>
      <c r="H105" s="411">
        <f t="shared" si="16"/>
        <v>0</v>
      </c>
    </row>
    <row r="106" spans="2:8" ht="15">
      <c r="B106" s="406" t="str">
        <f>'1'!B20</f>
        <v>-</v>
      </c>
      <c r="C106" s="408">
        <f>'1'!E20</f>
        <v>0</v>
      </c>
      <c r="D106" s="409">
        <f>D77-'1'!M20</f>
        <v>0</v>
      </c>
      <c r="E106" s="409">
        <f>P.C.!$C$5</f>
        <v>4204.8</v>
      </c>
      <c r="F106" s="409">
        <f t="shared" si="14"/>
        <v>0</v>
      </c>
      <c r="G106" s="410">
        <f t="shared" si="15"/>
        <v>0</v>
      </c>
      <c r="H106" s="410">
        <f t="shared" si="16"/>
        <v>0</v>
      </c>
    </row>
    <row r="107" spans="2:8" ht="15">
      <c r="B107" s="407" t="str">
        <f>'1'!B21</f>
        <v>-</v>
      </c>
      <c r="C107" s="317">
        <f>'1'!E21</f>
        <v>0</v>
      </c>
      <c r="D107" s="319">
        <f>D78-'1'!M21</f>
        <v>0</v>
      </c>
      <c r="E107" s="319">
        <f>P.C.!$C$5</f>
        <v>4204.8</v>
      </c>
      <c r="F107" s="319">
        <f t="shared" si="14"/>
        <v>0</v>
      </c>
      <c r="G107" s="411">
        <f t="shared" si="15"/>
        <v>0</v>
      </c>
      <c r="H107" s="411">
        <f t="shared" si="16"/>
        <v>0</v>
      </c>
    </row>
    <row r="108" spans="2:8" ht="15">
      <c r="B108" s="406" t="str">
        <f>'1'!B22</f>
        <v>-</v>
      </c>
      <c r="C108" s="408">
        <f>'1'!E22</f>
        <v>0</v>
      </c>
      <c r="D108" s="409">
        <f>D79-'1'!M22</f>
        <v>0</v>
      </c>
      <c r="E108" s="409">
        <f>P.C.!$C$5</f>
        <v>4204.8</v>
      </c>
      <c r="F108" s="409">
        <f t="shared" si="14"/>
        <v>0</v>
      </c>
      <c r="G108" s="410">
        <f t="shared" si="15"/>
        <v>0</v>
      </c>
      <c r="H108" s="410">
        <f t="shared" si="16"/>
        <v>0</v>
      </c>
    </row>
    <row r="109" spans="2:8" ht="15">
      <c r="B109" s="407" t="str">
        <f>'1'!B23</f>
        <v>-</v>
      </c>
      <c r="C109" s="317">
        <f>'1'!E23</f>
        <v>0</v>
      </c>
      <c r="D109" s="319">
        <f>D80-'1'!M23</f>
        <v>0</v>
      </c>
      <c r="E109" s="319">
        <f>P.C.!$C$5</f>
        <v>4204.8</v>
      </c>
      <c r="F109" s="319">
        <f t="shared" si="14"/>
        <v>0</v>
      </c>
      <c r="G109" s="411">
        <f t="shared" si="15"/>
        <v>0</v>
      </c>
      <c r="H109" s="411">
        <f t="shared" si="16"/>
        <v>0</v>
      </c>
    </row>
    <row r="110" spans="2:8" ht="15">
      <c r="B110" s="406" t="str">
        <f>'1'!B24</f>
        <v>-</v>
      </c>
      <c r="C110" s="408">
        <f>'1'!E24</f>
        <v>0</v>
      </c>
      <c r="D110" s="409">
        <f>D81-'1'!M24</f>
        <v>0</v>
      </c>
      <c r="E110" s="409">
        <f>P.C.!$C$5</f>
        <v>4204.8</v>
      </c>
      <c r="F110" s="409">
        <f t="shared" si="14"/>
        <v>0</v>
      </c>
      <c r="G110" s="410">
        <f t="shared" si="15"/>
        <v>0</v>
      </c>
      <c r="H110" s="410">
        <f t="shared" si="16"/>
        <v>0</v>
      </c>
    </row>
    <row r="111" spans="2:8" ht="15">
      <c r="B111" s="407" t="str">
        <f>'1'!B25</f>
        <v>-</v>
      </c>
      <c r="C111" s="317">
        <f>'1'!E25</f>
        <v>0</v>
      </c>
      <c r="D111" s="319">
        <f>D82-'1'!M25</f>
        <v>0</v>
      </c>
      <c r="E111" s="319">
        <f>P.C.!$C$5</f>
        <v>4204.8</v>
      </c>
      <c r="F111" s="319">
        <f t="shared" si="14"/>
        <v>0</v>
      </c>
      <c r="G111" s="411">
        <f t="shared" si="15"/>
        <v>0</v>
      </c>
      <c r="H111" s="411">
        <f t="shared" si="16"/>
        <v>0</v>
      </c>
    </row>
    <row r="112" spans="2:8" ht="15">
      <c r="B112" s="406" t="str">
        <f>'1'!B26</f>
        <v>-</v>
      </c>
      <c r="C112" s="408">
        <f>'1'!E26</f>
        <v>0</v>
      </c>
      <c r="D112" s="409">
        <f>D83-'1'!M26</f>
        <v>0</v>
      </c>
      <c r="E112" s="409">
        <f>P.C.!$C$5</f>
        <v>4204.8</v>
      </c>
      <c r="F112" s="409">
        <f t="shared" si="14"/>
        <v>0</v>
      </c>
      <c r="G112" s="410">
        <f t="shared" si="15"/>
        <v>0</v>
      </c>
      <c r="H112" s="410">
        <f t="shared" si="16"/>
        <v>0</v>
      </c>
    </row>
    <row r="113" spans="2:8" ht="30" customHeight="1" thickBot="1">
      <c r="B113" s="436" t="s">
        <v>288</v>
      </c>
      <c r="C113" s="437" t="s">
        <v>159</v>
      </c>
      <c r="D113" s="438">
        <f>SUM(D91:D112)</f>
        <v>0</v>
      </c>
      <c r="E113" s="437" t="s">
        <v>159</v>
      </c>
      <c r="F113" s="438" t="s">
        <v>159</v>
      </c>
      <c r="G113" s="439" t="s">
        <v>159</v>
      </c>
      <c r="H113" s="440">
        <f>SUM(H91:H112)</f>
        <v>0</v>
      </c>
    </row>
    <row r="114" spans="2:8" ht="15" customHeight="1" thickBot="1">
      <c r="B114" s="866" t="s">
        <v>158</v>
      </c>
      <c r="C114" s="867"/>
      <c r="D114" s="867"/>
      <c r="E114" s="457">
        <f>(H113/E115)</f>
        <v>0</v>
      </c>
      <c r="F114" s="853" t="str">
        <f>CONCATENATE("Concessionária de Iluminação: ", P.C.!$C$19)</f>
        <v>Concessionária de Iluminação: Celesc</v>
      </c>
      <c r="G114" s="853"/>
      <c r="H114" s="854"/>
    </row>
    <row r="115" spans="2:8" ht="16.5" thickBot="1">
      <c r="B115" s="859" t="s">
        <v>157</v>
      </c>
      <c r="C115" s="860"/>
      <c r="D115" s="860"/>
      <c r="E115" s="385">
        <f>P.C.!$C$6</f>
        <v>0.25885000000000002</v>
      </c>
      <c r="F115" s="855"/>
      <c r="G115" s="855"/>
      <c r="H115" s="856"/>
    </row>
    <row r="116" spans="2:8" s="57" customFormat="1" ht="30" customHeight="1">
      <c r="B116" s="128"/>
      <c r="C116" s="128"/>
      <c r="D116" s="128"/>
      <c r="E116" s="128"/>
      <c r="F116" s="128"/>
      <c r="G116" s="128"/>
      <c r="H116" s="128"/>
    </row>
    <row r="117" spans="2:8" s="57" customFormat="1" ht="81" customHeight="1" thickBot="1">
      <c r="B117" s="128"/>
      <c r="C117" s="128"/>
      <c r="D117" s="128"/>
      <c r="E117" s="128"/>
      <c r="F117" s="128"/>
      <c r="G117" s="128"/>
      <c r="H117" s="128"/>
    </row>
    <row r="118" spans="2:8" ht="30" customHeight="1" thickTop="1" thickBot="1">
      <c r="B118" s="857" t="s">
        <v>165</v>
      </c>
      <c r="C118" s="861"/>
      <c r="D118" s="861"/>
      <c r="E118" s="861"/>
      <c r="F118" s="861"/>
      <c r="G118" s="861"/>
      <c r="H118" s="858"/>
    </row>
    <row r="119" spans="2:8" ht="30" customHeight="1" thickTop="1">
      <c r="B119" s="424" t="s">
        <v>119</v>
      </c>
      <c r="C119" s="425" t="s">
        <v>120</v>
      </c>
      <c r="D119" s="425" t="s">
        <v>162</v>
      </c>
      <c r="E119" s="425" t="s">
        <v>161</v>
      </c>
      <c r="F119" s="425" t="s">
        <v>160</v>
      </c>
      <c r="G119" s="425" t="s">
        <v>130</v>
      </c>
      <c r="H119" s="423" t="s">
        <v>146</v>
      </c>
    </row>
    <row r="120" spans="2:8" ht="15">
      <c r="B120" s="407" t="str">
        <f>'1'!B5</f>
        <v xml:space="preserve">Vapor de Mercúrio </v>
      </c>
      <c r="C120" s="317">
        <f>'1'!E5</f>
        <v>436</v>
      </c>
      <c r="D120" s="319">
        <f>D91-'1'!P5</f>
        <v>0</v>
      </c>
      <c r="E120" s="319">
        <f>P.C.!$C$5</f>
        <v>4204.8</v>
      </c>
      <c r="F120" s="319">
        <f t="shared" ref="F120" si="17">(C120*E120)/1000</f>
        <v>1833.2927999999999</v>
      </c>
      <c r="G120" s="343">
        <f t="shared" ref="G120" si="18">F120*$E$28</f>
        <v>474.54784128000006</v>
      </c>
      <c r="H120" s="343">
        <f t="shared" ref="H120" si="19">G120*D120</f>
        <v>0</v>
      </c>
    </row>
    <row r="121" spans="2:8" ht="15">
      <c r="B121" s="406" t="str">
        <f>'1'!B6</f>
        <v xml:space="preserve">Vapor de Mercúrio </v>
      </c>
      <c r="C121" s="408">
        <f>'1'!E6</f>
        <v>275</v>
      </c>
      <c r="D121" s="409">
        <f>D92-'1'!P6</f>
        <v>0</v>
      </c>
      <c r="E121" s="409">
        <f>P.C.!$C$5</f>
        <v>4204.8</v>
      </c>
      <c r="F121" s="409">
        <f t="shared" ref="F121:F141" si="20">(C121*E121)/1000</f>
        <v>1156.32</v>
      </c>
      <c r="G121" s="342">
        <f t="shared" ref="G121:G141" si="21">F121*$E$28</f>
        <v>299.31343200000003</v>
      </c>
      <c r="H121" s="342">
        <f t="shared" ref="H121:H141" si="22">G121*D121</f>
        <v>0</v>
      </c>
    </row>
    <row r="122" spans="2:8" ht="15">
      <c r="B122" s="407" t="str">
        <f>'1'!B7</f>
        <v xml:space="preserve">Vapor de Mercúrio </v>
      </c>
      <c r="C122" s="317">
        <f>'1'!E7</f>
        <v>172</v>
      </c>
      <c r="D122" s="319">
        <f>D93-'1'!P7</f>
        <v>0</v>
      </c>
      <c r="E122" s="319">
        <f>P.C.!$C$5</f>
        <v>4204.8</v>
      </c>
      <c r="F122" s="319">
        <f t="shared" si="20"/>
        <v>723.22559999999999</v>
      </c>
      <c r="G122" s="343">
        <f t="shared" si="21"/>
        <v>187.20694656000001</v>
      </c>
      <c r="H122" s="343">
        <f t="shared" si="22"/>
        <v>0</v>
      </c>
    </row>
    <row r="123" spans="2:8" ht="15">
      <c r="B123" s="406" t="str">
        <f>'1'!B8</f>
        <v xml:space="preserve">Vapor de Mercúrio </v>
      </c>
      <c r="C123" s="408">
        <f>'1'!E8</f>
        <v>89.6</v>
      </c>
      <c r="D123" s="409">
        <f>D94-'1'!P8</f>
        <v>0</v>
      </c>
      <c r="E123" s="409">
        <f>P.C.!$C$5</f>
        <v>4204.8</v>
      </c>
      <c r="F123" s="409">
        <f t="shared" si="20"/>
        <v>376.75008000000003</v>
      </c>
      <c r="G123" s="342">
        <f t="shared" si="21"/>
        <v>97.521758208000023</v>
      </c>
      <c r="H123" s="342">
        <f t="shared" si="22"/>
        <v>0</v>
      </c>
    </row>
    <row r="124" spans="2:8" ht="15">
      <c r="B124" s="407" t="str">
        <f>'1'!B9</f>
        <v xml:space="preserve">Vapor de Sódio </v>
      </c>
      <c r="C124" s="317">
        <f>'1'!E9</f>
        <v>488</v>
      </c>
      <c r="D124" s="319">
        <f>D95-'1'!P9</f>
        <v>0</v>
      </c>
      <c r="E124" s="319">
        <f>P.C.!$C$5</f>
        <v>4204.8</v>
      </c>
      <c r="F124" s="319">
        <f t="shared" si="20"/>
        <v>2051.9424000000004</v>
      </c>
      <c r="G124" s="343">
        <f t="shared" si="21"/>
        <v>531.14529024000012</v>
      </c>
      <c r="H124" s="343">
        <f t="shared" si="22"/>
        <v>0</v>
      </c>
    </row>
    <row r="125" spans="2:8" ht="15">
      <c r="B125" s="406" t="str">
        <f>'1'!B10</f>
        <v xml:space="preserve">Vapor de Sódio </v>
      </c>
      <c r="C125" s="408">
        <f>'1'!E10</f>
        <v>438</v>
      </c>
      <c r="D125" s="409">
        <f>D96-'1'!P10</f>
        <v>0</v>
      </c>
      <c r="E125" s="409">
        <f>P.C.!$C$5</f>
        <v>4204.8</v>
      </c>
      <c r="F125" s="409">
        <f t="shared" si="20"/>
        <v>1841.7024000000001</v>
      </c>
      <c r="G125" s="342">
        <f t="shared" si="21"/>
        <v>476.72466624000009</v>
      </c>
      <c r="H125" s="342">
        <f t="shared" si="22"/>
        <v>0</v>
      </c>
    </row>
    <row r="126" spans="2:8" ht="15">
      <c r="B126" s="407" t="str">
        <f>'1'!B11</f>
        <v xml:space="preserve">Vapor de Sódio </v>
      </c>
      <c r="C126" s="317">
        <f>'1'!E11</f>
        <v>280</v>
      </c>
      <c r="D126" s="319">
        <f>D97-'1'!P11</f>
        <v>0</v>
      </c>
      <c r="E126" s="319">
        <f>P.C.!$C$5</f>
        <v>4204.8</v>
      </c>
      <c r="F126" s="319">
        <f t="shared" si="20"/>
        <v>1177.3440000000001</v>
      </c>
      <c r="G126" s="343">
        <f t="shared" si="21"/>
        <v>304.75549440000003</v>
      </c>
      <c r="H126" s="343">
        <f t="shared" si="22"/>
        <v>0</v>
      </c>
    </row>
    <row r="127" spans="2:8" ht="15">
      <c r="B127" s="406" t="str">
        <f>'1'!B12</f>
        <v xml:space="preserve">Vapor de Sódio </v>
      </c>
      <c r="C127" s="408">
        <f>'1'!E12</f>
        <v>172</v>
      </c>
      <c r="D127" s="409">
        <f>D98-'1'!P12</f>
        <v>0</v>
      </c>
      <c r="E127" s="409">
        <f>P.C.!$C$5</f>
        <v>4204.8</v>
      </c>
      <c r="F127" s="409">
        <f t="shared" si="20"/>
        <v>723.22559999999999</v>
      </c>
      <c r="G127" s="342">
        <f t="shared" si="21"/>
        <v>187.20694656000001</v>
      </c>
      <c r="H127" s="342">
        <f t="shared" si="22"/>
        <v>0</v>
      </c>
    </row>
    <row r="128" spans="2:8" ht="15">
      <c r="B128" s="407" t="str">
        <f>'1'!B13</f>
        <v>-</v>
      </c>
      <c r="C128" s="317">
        <f>'1'!E13</f>
        <v>0</v>
      </c>
      <c r="D128" s="319">
        <f>D99-'1'!P13</f>
        <v>0</v>
      </c>
      <c r="E128" s="319">
        <f>P.C.!$C$5</f>
        <v>4204.8</v>
      </c>
      <c r="F128" s="319">
        <f t="shared" si="20"/>
        <v>0</v>
      </c>
      <c r="G128" s="343">
        <f t="shared" si="21"/>
        <v>0</v>
      </c>
      <c r="H128" s="343">
        <f t="shared" si="22"/>
        <v>0</v>
      </c>
    </row>
    <row r="129" spans="2:8" ht="15">
      <c r="B129" s="406" t="str">
        <f>'1'!B14</f>
        <v>-</v>
      </c>
      <c r="C129" s="408">
        <f>'1'!E14</f>
        <v>0</v>
      </c>
      <c r="D129" s="409">
        <f>D100-'1'!P14</f>
        <v>0</v>
      </c>
      <c r="E129" s="409">
        <f>P.C.!$C$5</f>
        <v>4204.8</v>
      </c>
      <c r="F129" s="409">
        <f t="shared" si="20"/>
        <v>0</v>
      </c>
      <c r="G129" s="342">
        <f t="shared" si="21"/>
        <v>0</v>
      </c>
      <c r="H129" s="342">
        <f t="shared" si="22"/>
        <v>0</v>
      </c>
    </row>
    <row r="130" spans="2:8" ht="15">
      <c r="B130" s="407" t="str">
        <f>'1'!B15</f>
        <v>-</v>
      </c>
      <c r="C130" s="317">
        <f>'1'!E15</f>
        <v>0</v>
      </c>
      <c r="D130" s="319">
        <f>D101-'1'!P15</f>
        <v>0</v>
      </c>
      <c r="E130" s="319">
        <f>P.C.!$C$5</f>
        <v>4204.8</v>
      </c>
      <c r="F130" s="319">
        <f t="shared" si="20"/>
        <v>0</v>
      </c>
      <c r="G130" s="343">
        <f t="shared" si="21"/>
        <v>0</v>
      </c>
      <c r="H130" s="343">
        <f t="shared" si="22"/>
        <v>0</v>
      </c>
    </row>
    <row r="131" spans="2:8" ht="15">
      <c r="B131" s="406" t="str">
        <f>'1'!B16</f>
        <v>-</v>
      </c>
      <c r="C131" s="408">
        <f>'1'!E16</f>
        <v>0</v>
      </c>
      <c r="D131" s="409">
        <f>D102-'1'!P16</f>
        <v>0</v>
      </c>
      <c r="E131" s="409">
        <f>P.C.!$C$5</f>
        <v>4204.8</v>
      </c>
      <c r="F131" s="409">
        <f t="shared" si="20"/>
        <v>0</v>
      </c>
      <c r="G131" s="342">
        <f t="shared" si="21"/>
        <v>0</v>
      </c>
      <c r="H131" s="342">
        <f t="shared" si="22"/>
        <v>0</v>
      </c>
    </row>
    <row r="132" spans="2:8" ht="15">
      <c r="B132" s="407" t="str">
        <f>'1'!B17</f>
        <v>-</v>
      </c>
      <c r="C132" s="317">
        <f>'1'!E17</f>
        <v>0</v>
      </c>
      <c r="D132" s="319">
        <f>D103-'1'!P17</f>
        <v>0</v>
      </c>
      <c r="E132" s="319">
        <f>P.C.!$C$5</f>
        <v>4204.8</v>
      </c>
      <c r="F132" s="319">
        <f t="shared" si="20"/>
        <v>0</v>
      </c>
      <c r="G132" s="343">
        <f t="shared" si="21"/>
        <v>0</v>
      </c>
      <c r="H132" s="343">
        <f t="shared" si="22"/>
        <v>0</v>
      </c>
    </row>
    <row r="133" spans="2:8" ht="15">
      <c r="B133" s="406" t="str">
        <f>'1'!B18</f>
        <v>-</v>
      </c>
      <c r="C133" s="408">
        <f>'1'!E18</f>
        <v>0</v>
      </c>
      <c r="D133" s="409">
        <f>D104-'1'!P18</f>
        <v>0</v>
      </c>
      <c r="E133" s="409">
        <f>P.C.!$C$5</f>
        <v>4204.8</v>
      </c>
      <c r="F133" s="409">
        <f t="shared" si="20"/>
        <v>0</v>
      </c>
      <c r="G133" s="342">
        <f t="shared" si="21"/>
        <v>0</v>
      </c>
      <c r="H133" s="342">
        <f t="shared" si="22"/>
        <v>0</v>
      </c>
    </row>
    <row r="134" spans="2:8" ht="15">
      <c r="B134" s="407" t="str">
        <f>'1'!B19</f>
        <v>-</v>
      </c>
      <c r="C134" s="317">
        <f>'1'!E19</f>
        <v>0</v>
      </c>
      <c r="D134" s="319">
        <f>D105-'1'!P19</f>
        <v>0</v>
      </c>
      <c r="E134" s="319">
        <f>P.C.!$C$5</f>
        <v>4204.8</v>
      </c>
      <c r="F134" s="319">
        <f t="shared" si="20"/>
        <v>0</v>
      </c>
      <c r="G134" s="343">
        <f t="shared" si="21"/>
        <v>0</v>
      </c>
      <c r="H134" s="343">
        <f t="shared" si="22"/>
        <v>0</v>
      </c>
    </row>
    <row r="135" spans="2:8" ht="15">
      <c r="B135" s="406" t="str">
        <f>'1'!B20</f>
        <v>-</v>
      </c>
      <c r="C135" s="408">
        <f>'1'!E20</f>
        <v>0</v>
      </c>
      <c r="D135" s="409">
        <f>D106-'1'!P20</f>
        <v>0</v>
      </c>
      <c r="E135" s="409">
        <f>P.C.!$C$5</f>
        <v>4204.8</v>
      </c>
      <c r="F135" s="409">
        <f t="shared" si="20"/>
        <v>0</v>
      </c>
      <c r="G135" s="342">
        <f t="shared" si="21"/>
        <v>0</v>
      </c>
      <c r="H135" s="342">
        <f t="shared" si="22"/>
        <v>0</v>
      </c>
    </row>
    <row r="136" spans="2:8" ht="15">
      <c r="B136" s="407" t="str">
        <f>'1'!B21</f>
        <v>-</v>
      </c>
      <c r="C136" s="317">
        <f>'1'!E21</f>
        <v>0</v>
      </c>
      <c r="D136" s="319">
        <f>D107-'1'!P21</f>
        <v>0</v>
      </c>
      <c r="E136" s="319">
        <f>P.C.!$C$5</f>
        <v>4204.8</v>
      </c>
      <c r="F136" s="319">
        <f t="shared" si="20"/>
        <v>0</v>
      </c>
      <c r="G136" s="343">
        <f t="shared" si="21"/>
        <v>0</v>
      </c>
      <c r="H136" s="343">
        <f t="shared" si="22"/>
        <v>0</v>
      </c>
    </row>
    <row r="137" spans="2:8" ht="15">
      <c r="B137" s="406" t="str">
        <f>'1'!B22</f>
        <v>-</v>
      </c>
      <c r="C137" s="408">
        <f>'1'!E22</f>
        <v>0</v>
      </c>
      <c r="D137" s="409">
        <f>D108-'1'!P22</f>
        <v>0</v>
      </c>
      <c r="E137" s="409">
        <f>P.C.!$C$5</f>
        <v>4204.8</v>
      </c>
      <c r="F137" s="409">
        <f t="shared" si="20"/>
        <v>0</v>
      </c>
      <c r="G137" s="342">
        <f t="shared" si="21"/>
        <v>0</v>
      </c>
      <c r="H137" s="342">
        <f t="shared" si="22"/>
        <v>0</v>
      </c>
    </row>
    <row r="138" spans="2:8" ht="15">
      <c r="B138" s="407" t="str">
        <f>'1'!B23</f>
        <v>-</v>
      </c>
      <c r="C138" s="317">
        <f>'1'!E23</f>
        <v>0</v>
      </c>
      <c r="D138" s="319">
        <f>D109-'1'!P23</f>
        <v>0</v>
      </c>
      <c r="E138" s="319">
        <f>P.C.!$C$5</f>
        <v>4204.8</v>
      </c>
      <c r="F138" s="319">
        <f t="shared" si="20"/>
        <v>0</v>
      </c>
      <c r="G138" s="343">
        <f t="shared" si="21"/>
        <v>0</v>
      </c>
      <c r="H138" s="343">
        <f t="shared" si="22"/>
        <v>0</v>
      </c>
    </row>
    <row r="139" spans="2:8" ht="15">
      <c r="B139" s="406" t="str">
        <f>'1'!B24</f>
        <v>-</v>
      </c>
      <c r="C139" s="408">
        <f>'1'!E24</f>
        <v>0</v>
      </c>
      <c r="D139" s="409">
        <f>D110-'1'!P24</f>
        <v>0</v>
      </c>
      <c r="E139" s="409">
        <f>P.C.!$C$5</f>
        <v>4204.8</v>
      </c>
      <c r="F139" s="409">
        <f t="shared" si="20"/>
        <v>0</v>
      </c>
      <c r="G139" s="342">
        <f t="shared" si="21"/>
        <v>0</v>
      </c>
      <c r="H139" s="342">
        <f t="shared" si="22"/>
        <v>0</v>
      </c>
    </row>
    <row r="140" spans="2:8" ht="15">
      <c r="B140" s="407" t="str">
        <f>'1'!B25</f>
        <v>-</v>
      </c>
      <c r="C140" s="317">
        <f>'1'!E25</f>
        <v>0</v>
      </c>
      <c r="D140" s="319">
        <f>D111-'1'!P25</f>
        <v>0</v>
      </c>
      <c r="E140" s="319">
        <f>P.C.!$C$5</f>
        <v>4204.8</v>
      </c>
      <c r="F140" s="319">
        <f t="shared" si="20"/>
        <v>0</v>
      </c>
      <c r="G140" s="343">
        <f t="shared" si="21"/>
        <v>0</v>
      </c>
      <c r="H140" s="343">
        <f t="shared" si="22"/>
        <v>0</v>
      </c>
    </row>
    <row r="141" spans="2:8" ht="15">
      <c r="B141" s="406" t="str">
        <f>'1'!B26</f>
        <v>-</v>
      </c>
      <c r="C141" s="408">
        <f>'1'!E26</f>
        <v>0</v>
      </c>
      <c r="D141" s="409">
        <f>D112-'1'!P26</f>
        <v>0</v>
      </c>
      <c r="E141" s="409">
        <f>P.C.!$C$5</f>
        <v>4204.8</v>
      </c>
      <c r="F141" s="409">
        <f t="shared" si="20"/>
        <v>0</v>
      </c>
      <c r="G141" s="342">
        <f t="shared" si="21"/>
        <v>0</v>
      </c>
      <c r="H141" s="342">
        <f t="shared" si="22"/>
        <v>0</v>
      </c>
    </row>
    <row r="142" spans="2:8" ht="30" customHeight="1" thickBot="1">
      <c r="B142" s="436" t="s">
        <v>288</v>
      </c>
      <c r="C142" s="437" t="s">
        <v>159</v>
      </c>
      <c r="D142" s="438">
        <f>SUM(D120:D141)</f>
        <v>0</v>
      </c>
      <c r="E142" s="437" t="s">
        <v>159</v>
      </c>
      <c r="F142" s="438" t="s">
        <v>159</v>
      </c>
      <c r="G142" s="439" t="s">
        <v>159</v>
      </c>
      <c r="H142" s="440">
        <f>SUM(H120:H141)</f>
        <v>0</v>
      </c>
    </row>
    <row r="143" spans="2:8" ht="15" customHeight="1" thickBot="1">
      <c r="B143" s="866" t="s">
        <v>158</v>
      </c>
      <c r="C143" s="867"/>
      <c r="D143" s="867"/>
      <c r="E143" s="457">
        <f>(H142/E144)</f>
        <v>0</v>
      </c>
      <c r="F143" s="853" t="str">
        <f>CONCATENATE("Concessionária de Iluminação: ", P.C.!$C$19)</f>
        <v>Concessionária de Iluminação: Celesc</v>
      </c>
      <c r="G143" s="853"/>
      <c r="H143" s="854"/>
    </row>
    <row r="144" spans="2:8" ht="16.5" thickBot="1">
      <c r="B144" s="859" t="s">
        <v>157</v>
      </c>
      <c r="C144" s="860"/>
      <c r="D144" s="860"/>
      <c r="E144" s="385">
        <f>P.C.!$C$6</f>
        <v>0.25885000000000002</v>
      </c>
      <c r="F144" s="855"/>
      <c r="G144" s="855"/>
      <c r="H144" s="856"/>
    </row>
    <row r="145" spans="2:8" s="57" customFormat="1" ht="15">
      <c r="B145" s="128"/>
      <c r="C145" s="128"/>
      <c r="D145" s="128"/>
      <c r="E145" s="128"/>
      <c r="F145" s="128"/>
      <c r="G145" s="128"/>
      <c r="H145" s="128"/>
    </row>
    <row r="146" spans="2:8" s="57" customFormat="1" ht="81" customHeight="1" thickBot="1">
      <c r="B146" s="128"/>
      <c r="C146" s="128"/>
      <c r="D146" s="128"/>
      <c r="E146" s="128"/>
      <c r="F146" s="128"/>
      <c r="G146" s="128"/>
      <c r="H146" s="128"/>
    </row>
    <row r="147" spans="2:8" ht="30" customHeight="1" thickTop="1" thickBot="1">
      <c r="B147" s="857" t="s">
        <v>172</v>
      </c>
      <c r="C147" s="861"/>
      <c r="D147" s="861"/>
      <c r="E147" s="861"/>
      <c r="F147" s="861"/>
      <c r="G147" s="861"/>
      <c r="H147" s="858"/>
    </row>
    <row r="148" spans="2:8" ht="30" customHeight="1" thickTop="1">
      <c r="B148" s="424" t="s">
        <v>119</v>
      </c>
      <c r="C148" s="425" t="s">
        <v>120</v>
      </c>
      <c r="D148" s="425" t="s">
        <v>162</v>
      </c>
      <c r="E148" s="425" t="s">
        <v>161</v>
      </c>
      <c r="F148" s="425" t="s">
        <v>160</v>
      </c>
      <c r="G148" s="425" t="s">
        <v>130</v>
      </c>
      <c r="H148" s="423" t="s">
        <v>146</v>
      </c>
    </row>
    <row r="149" spans="2:8" ht="14.25" customHeight="1">
      <c r="B149" s="407" t="str">
        <f>'1'!B5</f>
        <v xml:space="preserve">Vapor de Mercúrio </v>
      </c>
      <c r="C149" s="317">
        <f>'1'!E5</f>
        <v>436</v>
      </c>
      <c r="D149" s="319">
        <f>D120-'1'!S5</f>
        <v>0</v>
      </c>
      <c r="E149" s="319">
        <f>P.C.!$C$5</f>
        <v>4204.8</v>
      </c>
      <c r="F149" s="319">
        <f t="shared" ref="F149:F170" si="23">(C149*E149)/1000</f>
        <v>1833.2927999999999</v>
      </c>
      <c r="G149" s="411">
        <f t="shared" ref="G149:G170" si="24">F149*$E$28</f>
        <v>474.54784128000006</v>
      </c>
      <c r="H149" s="411">
        <f t="shared" ref="H149:H170" si="25">G149*D149</f>
        <v>0</v>
      </c>
    </row>
    <row r="150" spans="2:8" ht="14.25" customHeight="1">
      <c r="B150" s="406" t="str">
        <f>'1'!B6</f>
        <v xml:space="preserve">Vapor de Mercúrio </v>
      </c>
      <c r="C150" s="408">
        <f>'1'!E6</f>
        <v>275</v>
      </c>
      <c r="D150" s="409">
        <f>D121-'1'!S6</f>
        <v>0</v>
      </c>
      <c r="E150" s="409">
        <f>P.C.!$C$5</f>
        <v>4204.8</v>
      </c>
      <c r="F150" s="409">
        <f t="shared" si="23"/>
        <v>1156.32</v>
      </c>
      <c r="G150" s="410">
        <f t="shared" si="24"/>
        <v>299.31343200000003</v>
      </c>
      <c r="H150" s="410">
        <f t="shared" si="25"/>
        <v>0</v>
      </c>
    </row>
    <row r="151" spans="2:8" ht="14.25" customHeight="1">
      <c r="B151" s="407" t="str">
        <f>'1'!B7</f>
        <v xml:space="preserve">Vapor de Mercúrio </v>
      </c>
      <c r="C151" s="317">
        <f>'1'!E7</f>
        <v>172</v>
      </c>
      <c r="D151" s="319">
        <f>D122-'1'!S7</f>
        <v>0</v>
      </c>
      <c r="E151" s="319">
        <f>P.C.!$C$5</f>
        <v>4204.8</v>
      </c>
      <c r="F151" s="319">
        <f t="shared" si="23"/>
        <v>723.22559999999999</v>
      </c>
      <c r="G151" s="411">
        <f t="shared" si="24"/>
        <v>187.20694656000001</v>
      </c>
      <c r="H151" s="411">
        <f t="shared" si="25"/>
        <v>0</v>
      </c>
    </row>
    <row r="152" spans="2:8" ht="14.25" customHeight="1">
      <c r="B152" s="406" t="str">
        <f>'1'!B8</f>
        <v xml:space="preserve">Vapor de Mercúrio </v>
      </c>
      <c r="C152" s="408">
        <f>'1'!E8</f>
        <v>89.6</v>
      </c>
      <c r="D152" s="409">
        <f>D123-'1'!S8</f>
        <v>0</v>
      </c>
      <c r="E152" s="409">
        <f>P.C.!$C$5</f>
        <v>4204.8</v>
      </c>
      <c r="F152" s="409">
        <f t="shared" si="23"/>
        <v>376.75008000000003</v>
      </c>
      <c r="G152" s="410">
        <f t="shared" si="24"/>
        <v>97.521758208000023</v>
      </c>
      <c r="H152" s="410">
        <f t="shared" si="25"/>
        <v>0</v>
      </c>
    </row>
    <row r="153" spans="2:8" ht="14.25" customHeight="1">
      <c r="B153" s="407" t="str">
        <f>'1'!B9</f>
        <v xml:space="preserve">Vapor de Sódio </v>
      </c>
      <c r="C153" s="317">
        <f>'1'!E9</f>
        <v>488</v>
      </c>
      <c r="D153" s="319">
        <f>D124-'1'!S9</f>
        <v>0</v>
      </c>
      <c r="E153" s="319">
        <f>P.C.!$C$5</f>
        <v>4204.8</v>
      </c>
      <c r="F153" s="319">
        <f t="shared" si="23"/>
        <v>2051.9424000000004</v>
      </c>
      <c r="G153" s="411">
        <f t="shared" si="24"/>
        <v>531.14529024000012</v>
      </c>
      <c r="H153" s="411">
        <f t="shared" si="25"/>
        <v>0</v>
      </c>
    </row>
    <row r="154" spans="2:8" ht="15">
      <c r="B154" s="406" t="str">
        <f>'1'!B10</f>
        <v xml:space="preserve">Vapor de Sódio </v>
      </c>
      <c r="C154" s="408">
        <f>'1'!E10</f>
        <v>438</v>
      </c>
      <c r="D154" s="409">
        <f>D125-'1'!S10</f>
        <v>0</v>
      </c>
      <c r="E154" s="409">
        <f>P.C.!$C$5</f>
        <v>4204.8</v>
      </c>
      <c r="F154" s="409">
        <f t="shared" si="23"/>
        <v>1841.7024000000001</v>
      </c>
      <c r="G154" s="410">
        <f t="shared" si="24"/>
        <v>476.72466624000009</v>
      </c>
      <c r="H154" s="410">
        <f t="shared" si="25"/>
        <v>0</v>
      </c>
    </row>
    <row r="155" spans="2:8" ht="15">
      <c r="B155" s="407" t="str">
        <f>'1'!B11</f>
        <v xml:space="preserve">Vapor de Sódio </v>
      </c>
      <c r="C155" s="317">
        <f>'1'!E11</f>
        <v>280</v>
      </c>
      <c r="D155" s="319">
        <f>D126-'1'!S11</f>
        <v>0</v>
      </c>
      <c r="E155" s="319">
        <f>P.C.!$C$5</f>
        <v>4204.8</v>
      </c>
      <c r="F155" s="319">
        <f t="shared" si="23"/>
        <v>1177.3440000000001</v>
      </c>
      <c r="G155" s="411">
        <f t="shared" si="24"/>
        <v>304.75549440000003</v>
      </c>
      <c r="H155" s="411">
        <f t="shared" si="25"/>
        <v>0</v>
      </c>
    </row>
    <row r="156" spans="2:8" ht="15">
      <c r="B156" s="406" t="str">
        <f>'1'!B12</f>
        <v xml:space="preserve">Vapor de Sódio </v>
      </c>
      <c r="C156" s="408">
        <f>'1'!E12</f>
        <v>172</v>
      </c>
      <c r="D156" s="409">
        <f>D127-'1'!S12</f>
        <v>0</v>
      </c>
      <c r="E156" s="409">
        <f>P.C.!$C$5</f>
        <v>4204.8</v>
      </c>
      <c r="F156" s="409">
        <f t="shared" si="23"/>
        <v>723.22559999999999</v>
      </c>
      <c r="G156" s="410">
        <f t="shared" si="24"/>
        <v>187.20694656000001</v>
      </c>
      <c r="H156" s="410">
        <f t="shared" si="25"/>
        <v>0</v>
      </c>
    </row>
    <row r="157" spans="2:8" ht="15">
      <c r="B157" s="407" t="str">
        <f>'1'!B13</f>
        <v>-</v>
      </c>
      <c r="C157" s="317">
        <f>'1'!E13</f>
        <v>0</v>
      </c>
      <c r="D157" s="319">
        <f>D128-'1'!S13</f>
        <v>0</v>
      </c>
      <c r="E157" s="319">
        <f>P.C.!$C$5</f>
        <v>4204.8</v>
      </c>
      <c r="F157" s="319">
        <f t="shared" si="23"/>
        <v>0</v>
      </c>
      <c r="G157" s="411">
        <f t="shared" si="24"/>
        <v>0</v>
      </c>
      <c r="H157" s="411">
        <f t="shared" si="25"/>
        <v>0</v>
      </c>
    </row>
    <row r="158" spans="2:8" ht="15">
      <c r="B158" s="406" t="str">
        <f>'1'!B14</f>
        <v>-</v>
      </c>
      <c r="C158" s="408">
        <f>'1'!E14</f>
        <v>0</v>
      </c>
      <c r="D158" s="409">
        <f>D129-'1'!S14</f>
        <v>0</v>
      </c>
      <c r="E158" s="409">
        <f>P.C.!$C$5</f>
        <v>4204.8</v>
      </c>
      <c r="F158" s="409">
        <f t="shared" si="23"/>
        <v>0</v>
      </c>
      <c r="G158" s="410">
        <f t="shared" si="24"/>
        <v>0</v>
      </c>
      <c r="H158" s="410">
        <f t="shared" si="25"/>
        <v>0</v>
      </c>
    </row>
    <row r="159" spans="2:8" ht="15">
      <c r="B159" s="407" t="str">
        <f>'1'!B15</f>
        <v>-</v>
      </c>
      <c r="C159" s="317">
        <f>'1'!E15</f>
        <v>0</v>
      </c>
      <c r="D159" s="319">
        <f>D130-'1'!S15</f>
        <v>0</v>
      </c>
      <c r="E159" s="319">
        <f>P.C.!$C$5</f>
        <v>4204.8</v>
      </c>
      <c r="F159" s="319">
        <f t="shared" si="23"/>
        <v>0</v>
      </c>
      <c r="G159" s="411">
        <f t="shared" si="24"/>
        <v>0</v>
      </c>
      <c r="H159" s="411">
        <f t="shared" si="25"/>
        <v>0</v>
      </c>
    </row>
    <row r="160" spans="2:8" ht="15">
      <c r="B160" s="406" t="str">
        <f>'1'!B16</f>
        <v>-</v>
      </c>
      <c r="C160" s="408">
        <f>'1'!E16</f>
        <v>0</v>
      </c>
      <c r="D160" s="409">
        <f>D131-'1'!S16</f>
        <v>0</v>
      </c>
      <c r="E160" s="409">
        <f>P.C.!$C$5</f>
        <v>4204.8</v>
      </c>
      <c r="F160" s="409">
        <f t="shared" si="23"/>
        <v>0</v>
      </c>
      <c r="G160" s="410">
        <f t="shared" si="24"/>
        <v>0</v>
      </c>
      <c r="H160" s="410">
        <f t="shared" si="25"/>
        <v>0</v>
      </c>
    </row>
    <row r="161" spans="2:8" ht="15">
      <c r="B161" s="407" t="str">
        <f>'1'!B17</f>
        <v>-</v>
      </c>
      <c r="C161" s="317">
        <f>'1'!E17</f>
        <v>0</v>
      </c>
      <c r="D161" s="319">
        <f>D132-'1'!S17</f>
        <v>0</v>
      </c>
      <c r="E161" s="319">
        <f>P.C.!$C$5</f>
        <v>4204.8</v>
      </c>
      <c r="F161" s="319">
        <f t="shared" si="23"/>
        <v>0</v>
      </c>
      <c r="G161" s="411">
        <f t="shared" si="24"/>
        <v>0</v>
      </c>
      <c r="H161" s="411">
        <f t="shared" si="25"/>
        <v>0</v>
      </c>
    </row>
    <row r="162" spans="2:8" ht="15">
      <c r="B162" s="406" t="str">
        <f>'1'!B18</f>
        <v>-</v>
      </c>
      <c r="C162" s="408">
        <f>'1'!E18</f>
        <v>0</v>
      </c>
      <c r="D162" s="409">
        <f>D133-'1'!S18</f>
        <v>0</v>
      </c>
      <c r="E162" s="409">
        <f>P.C.!$C$5</f>
        <v>4204.8</v>
      </c>
      <c r="F162" s="409">
        <f t="shared" si="23"/>
        <v>0</v>
      </c>
      <c r="G162" s="410">
        <f t="shared" si="24"/>
        <v>0</v>
      </c>
      <c r="H162" s="410">
        <f t="shared" si="25"/>
        <v>0</v>
      </c>
    </row>
    <row r="163" spans="2:8" ht="15">
      <c r="B163" s="407" t="str">
        <f>'1'!B19</f>
        <v>-</v>
      </c>
      <c r="C163" s="317">
        <f>'1'!E19</f>
        <v>0</v>
      </c>
      <c r="D163" s="319">
        <f>D134-'1'!S19</f>
        <v>0</v>
      </c>
      <c r="E163" s="319">
        <f>P.C.!$C$5</f>
        <v>4204.8</v>
      </c>
      <c r="F163" s="319">
        <f t="shared" si="23"/>
        <v>0</v>
      </c>
      <c r="G163" s="411">
        <f t="shared" si="24"/>
        <v>0</v>
      </c>
      <c r="H163" s="411">
        <f t="shared" si="25"/>
        <v>0</v>
      </c>
    </row>
    <row r="164" spans="2:8" ht="15">
      <c r="B164" s="406" t="str">
        <f>'1'!B20</f>
        <v>-</v>
      </c>
      <c r="C164" s="408">
        <f>'1'!E20</f>
        <v>0</v>
      </c>
      <c r="D164" s="409">
        <f>D135-'1'!S20</f>
        <v>0</v>
      </c>
      <c r="E164" s="409">
        <f>P.C.!$C$5</f>
        <v>4204.8</v>
      </c>
      <c r="F164" s="409">
        <f t="shared" si="23"/>
        <v>0</v>
      </c>
      <c r="G164" s="410">
        <f t="shared" si="24"/>
        <v>0</v>
      </c>
      <c r="H164" s="410">
        <f t="shared" si="25"/>
        <v>0</v>
      </c>
    </row>
    <row r="165" spans="2:8" ht="15">
      <c r="B165" s="407" t="str">
        <f>'1'!B21</f>
        <v>-</v>
      </c>
      <c r="C165" s="317">
        <f>'1'!E21</f>
        <v>0</v>
      </c>
      <c r="D165" s="319">
        <f>D136-'1'!S21</f>
        <v>0</v>
      </c>
      <c r="E165" s="319">
        <f>P.C.!$C$5</f>
        <v>4204.8</v>
      </c>
      <c r="F165" s="319">
        <f t="shared" si="23"/>
        <v>0</v>
      </c>
      <c r="G165" s="411">
        <f t="shared" si="24"/>
        <v>0</v>
      </c>
      <c r="H165" s="411">
        <f t="shared" si="25"/>
        <v>0</v>
      </c>
    </row>
    <row r="166" spans="2:8" ht="15">
      <c r="B166" s="406" t="str">
        <f>'1'!B22</f>
        <v>-</v>
      </c>
      <c r="C166" s="408">
        <f>'1'!E22</f>
        <v>0</v>
      </c>
      <c r="D166" s="409">
        <f>D137-'1'!S22</f>
        <v>0</v>
      </c>
      <c r="E166" s="409">
        <f>P.C.!$C$5</f>
        <v>4204.8</v>
      </c>
      <c r="F166" s="409">
        <f t="shared" si="23"/>
        <v>0</v>
      </c>
      <c r="G166" s="410">
        <f t="shared" si="24"/>
        <v>0</v>
      </c>
      <c r="H166" s="410">
        <f t="shared" si="25"/>
        <v>0</v>
      </c>
    </row>
    <row r="167" spans="2:8" ht="15">
      <c r="B167" s="407" t="str">
        <f>'1'!B23</f>
        <v>-</v>
      </c>
      <c r="C167" s="317">
        <f>'1'!E23</f>
        <v>0</v>
      </c>
      <c r="D167" s="319">
        <f>D138-'1'!S23</f>
        <v>0</v>
      </c>
      <c r="E167" s="319">
        <f>P.C.!$C$5</f>
        <v>4204.8</v>
      </c>
      <c r="F167" s="319">
        <f t="shared" si="23"/>
        <v>0</v>
      </c>
      <c r="G167" s="411">
        <f t="shared" si="24"/>
        <v>0</v>
      </c>
      <c r="H167" s="411">
        <f t="shared" si="25"/>
        <v>0</v>
      </c>
    </row>
    <row r="168" spans="2:8" ht="15">
      <c r="B168" s="406" t="str">
        <f>'1'!B24</f>
        <v>-</v>
      </c>
      <c r="C168" s="408">
        <f>'1'!E24</f>
        <v>0</v>
      </c>
      <c r="D168" s="409">
        <f>D139-'1'!S24</f>
        <v>0</v>
      </c>
      <c r="E168" s="409">
        <f>P.C.!$C$5</f>
        <v>4204.8</v>
      </c>
      <c r="F168" s="409">
        <f t="shared" si="23"/>
        <v>0</v>
      </c>
      <c r="G168" s="410">
        <f t="shared" si="24"/>
        <v>0</v>
      </c>
      <c r="H168" s="410">
        <f t="shared" si="25"/>
        <v>0</v>
      </c>
    </row>
    <row r="169" spans="2:8" ht="15">
      <c r="B169" s="407" t="str">
        <f>'1'!B25</f>
        <v>-</v>
      </c>
      <c r="C169" s="317">
        <f>'1'!E25</f>
        <v>0</v>
      </c>
      <c r="D169" s="319">
        <f>D140-'1'!S25</f>
        <v>0</v>
      </c>
      <c r="E169" s="319">
        <f>P.C.!$C$5</f>
        <v>4204.8</v>
      </c>
      <c r="F169" s="319">
        <f t="shared" si="23"/>
        <v>0</v>
      </c>
      <c r="G169" s="411">
        <f t="shared" si="24"/>
        <v>0</v>
      </c>
      <c r="H169" s="411">
        <f t="shared" si="25"/>
        <v>0</v>
      </c>
    </row>
    <row r="170" spans="2:8" ht="15">
      <c r="B170" s="406" t="str">
        <f>'1'!B26</f>
        <v>-</v>
      </c>
      <c r="C170" s="408">
        <f>'1'!E26</f>
        <v>0</v>
      </c>
      <c r="D170" s="409">
        <f>D141-'1'!S26</f>
        <v>0</v>
      </c>
      <c r="E170" s="409">
        <f>P.C.!$C$5</f>
        <v>4204.8</v>
      </c>
      <c r="F170" s="409">
        <f t="shared" si="23"/>
        <v>0</v>
      </c>
      <c r="G170" s="410">
        <f t="shared" si="24"/>
        <v>0</v>
      </c>
      <c r="H170" s="410">
        <f t="shared" si="25"/>
        <v>0</v>
      </c>
    </row>
    <row r="171" spans="2:8" ht="30" customHeight="1" thickBot="1">
      <c r="B171" s="436" t="s">
        <v>288</v>
      </c>
      <c r="C171" s="437" t="s">
        <v>159</v>
      </c>
      <c r="D171" s="438">
        <f>SUM(D149:D170)</f>
        <v>0</v>
      </c>
      <c r="E171" s="437" t="s">
        <v>159</v>
      </c>
      <c r="F171" s="438" t="s">
        <v>159</v>
      </c>
      <c r="G171" s="439" t="s">
        <v>159</v>
      </c>
      <c r="H171" s="440">
        <f>SUM(H149:H170)</f>
        <v>0</v>
      </c>
    </row>
    <row r="172" spans="2:8" ht="16.5" thickBot="1">
      <c r="B172" s="866" t="s">
        <v>158</v>
      </c>
      <c r="C172" s="867"/>
      <c r="D172" s="867"/>
      <c r="E172" s="457">
        <f>(H171/E173)</f>
        <v>0</v>
      </c>
      <c r="F172" s="853" t="str">
        <f>CONCATENATE("Concessionária de Iluminação: ", P.C.!$C$19)</f>
        <v>Concessionária de Iluminação: Celesc</v>
      </c>
      <c r="G172" s="853"/>
      <c r="H172" s="854"/>
    </row>
    <row r="173" spans="2:8" ht="16.5" thickBot="1">
      <c r="B173" s="859" t="s">
        <v>157</v>
      </c>
      <c r="C173" s="860"/>
      <c r="D173" s="860"/>
      <c r="E173" s="385">
        <f>P.C.!$C$6</f>
        <v>0.25885000000000002</v>
      </c>
      <c r="F173" s="855"/>
      <c r="G173" s="855"/>
      <c r="H173" s="856"/>
    </row>
    <row r="174" spans="2:8" s="57" customFormat="1" ht="15">
      <c r="B174" s="128"/>
      <c r="C174" s="128"/>
      <c r="D174" s="128"/>
      <c r="E174" s="128"/>
      <c r="F174" s="128"/>
      <c r="G174" s="128"/>
      <c r="H174" s="128"/>
    </row>
    <row r="175" spans="2:8" s="57" customFormat="1" ht="15">
      <c r="B175" s="128"/>
      <c r="C175" s="128"/>
      <c r="D175" s="128"/>
      <c r="E175" s="128"/>
      <c r="F175" s="128"/>
      <c r="G175" s="128"/>
      <c r="H175" s="128"/>
    </row>
    <row r="176" spans="2:8" s="57" customFormat="1" ht="15">
      <c r="B176" s="128"/>
      <c r="C176" s="128"/>
      <c r="D176" s="128"/>
      <c r="E176" s="128"/>
      <c r="F176" s="128"/>
      <c r="G176" s="128"/>
      <c r="H176" s="128"/>
    </row>
    <row r="177" spans="2:8" s="57" customFormat="1" ht="15">
      <c r="B177" s="128"/>
      <c r="C177" s="128"/>
      <c r="D177" s="128"/>
      <c r="E177" s="128"/>
      <c r="F177" s="128"/>
      <c r="G177" s="128"/>
      <c r="H177" s="128"/>
    </row>
    <row r="178" spans="2:8" s="57" customFormat="1" ht="15">
      <c r="B178" s="128"/>
      <c r="C178" s="128"/>
      <c r="D178" s="128"/>
      <c r="E178" s="128"/>
      <c r="F178" s="128"/>
      <c r="G178" s="128"/>
      <c r="H178" s="128"/>
    </row>
    <row r="179" spans="2:8" s="57" customFormat="1" ht="15">
      <c r="B179" s="128"/>
      <c r="C179" s="128"/>
      <c r="D179" s="128"/>
      <c r="E179" s="128"/>
      <c r="F179" s="128"/>
      <c r="G179" s="128"/>
      <c r="H179" s="128"/>
    </row>
    <row r="180" spans="2:8" s="57" customFormat="1" ht="15">
      <c r="B180" s="128"/>
      <c r="C180" s="128"/>
      <c r="D180" s="128"/>
      <c r="E180" s="128"/>
      <c r="F180" s="128"/>
      <c r="G180" s="128"/>
      <c r="H180" s="128"/>
    </row>
    <row r="181" spans="2:8" s="57" customFormat="1" ht="15">
      <c r="B181" s="128"/>
      <c r="C181" s="128"/>
      <c r="D181" s="128"/>
      <c r="E181" s="128"/>
      <c r="F181" s="128"/>
      <c r="G181" s="128"/>
      <c r="H181" s="128"/>
    </row>
    <row r="182" spans="2:8" s="57" customFormat="1" ht="15">
      <c r="B182" s="128"/>
      <c r="C182" s="128"/>
      <c r="D182" s="128"/>
      <c r="E182" s="128"/>
      <c r="F182" s="128"/>
      <c r="G182" s="128"/>
      <c r="H182" s="128"/>
    </row>
    <row r="183" spans="2:8" s="57" customFormat="1" ht="15">
      <c r="B183" s="128"/>
      <c r="C183" s="128"/>
      <c r="D183" s="128"/>
      <c r="E183" s="128"/>
      <c r="F183" s="128"/>
      <c r="G183" s="128"/>
      <c r="H183" s="128"/>
    </row>
    <row r="184" spans="2:8" s="57" customFormat="1" ht="15">
      <c r="B184" s="128"/>
      <c r="C184" s="128"/>
      <c r="D184" s="128"/>
      <c r="E184" s="128"/>
      <c r="F184" s="128"/>
      <c r="G184" s="128"/>
      <c r="H184" s="128"/>
    </row>
    <row r="185" spans="2:8" s="57" customFormat="1" ht="15">
      <c r="B185" s="128"/>
      <c r="C185" s="128"/>
      <c r="D185" s="128"/>
      <c r="E185" s="128"/>
      <c r="F185" s="128"/>
      <c r="G185" s="128"/>
      <c r="H185" s="128"/>
    </row>
    <row r="186" spans="2:8" s="57" customFormat="1" ht="15">
      <c r="B186" s="128"/>
      <c r="C186" s="128"/>
      <c r="D186" s="128"/>
      <c r="E186" s="128"/>
      <c r="F186" s="128"/>
      <c r="G186" s="128"/>
      <c r="H186" s="128"/>
    </row>
    <row r="187" spans="2:8" s="57" customFormat="1" ht="15">
      <c r="B187" s="128"/>
      <c r="C187" s="128"/>
      <c r="D187" s="128"/>
      <c r="E187" s="128"/>
      <c r="F187" s="128"/>
      <c r="G187" s="128"/>
      <c r="H187" s="128"/>
    </row>
    <row r="188" spans="2:8" s="57" customFormat="1" ht="15">
      <c r="B188" s="128"/>
      <c r="C188" s="128"/>
      <c r="D188" s="128"/>
      <c r="E188" s="128"/>
      <c r="F188" s="128"/>
      <c r="G188" s="128"/>
      <c r="H188" s="128"/>
    </row>
    <row r="189" spans="2:8" s="57" customFormat="1" ht="15">
      <c r="B189" s="128"/>
      <c r="C189" s="128"/>
      <c r="D189" s="128"/>
      <c r="E189" s="128"/>
      <c r="F189" s="128"/>
      <c r="G189" s="128"/>
      <c r="H189" s="128"/>
    </row>
    <row r="190" spans="2:8" s="57" customFormat="1" ht="15">
      <c r="B190" s="128"/>
      <c r="C190" s="128"/>
      <c r="D190" s="128"/>
      <c r="E190" s="128"/>
      <c r="F190" s="128"/>
      <c r="G190" s="128"/>
      <c r="H190" s="128"/>
    </row>
    <row r="191" spans="2:8" s="57" customFormat="1" ht="15">
      <c r="B191" s="128"/>
      <c r="C191" s="128"/>
      <c r="D191" s="128"/>
      <c r="E191" s="128"/>
      <c r="F191" s="128"/>
      <c r="G191" s="128"/>
      <c r="H191" s="128"/>
    </row>
    <row r="192" spans="2:8" s="57" customFormat="1" ht="15">
      <c r="B192" s="128"/>
      <c r="C192" s="128"/>
      <c r="D192" s="128"/>
      <c r="E192" s="128"/>
      <c r="F192" s="128"/>
      <c r="G192" s="128"/>
      <c r="H192" s="128"/>
    </row>
    <row r="193" spans="2:8" s="57" customFormat="1" ht="15">
      <c r="B193" s="128"/>
      <c r="C193" s="128"/>
      <c r="D193" s="128"/>
      <c r="E193" s="128"/>
      <c r="F193" s="128"/>
      <c r="G193" s="128"/>
      <c r="H193" s="128"/>
    </row>
    <row r="194" spans="2:8" s="57" customFormat="1" ht="15">
      <c r="B194" s="128"/>
      <c r="C194" s="128"/>
      <c r="D194" s="128"/>
      <c r="E194" s="128"/>
      <c r="F194" s="128"/>
      <c r="G194" s="128"/>
      <c r="H194" s="128"/>
    </row>
    <row r="195" spans="2:8" s="57" customFormat="1" ht="15">
      <c r="B195" s="128"/>
      <c r="C195" s="128"/>
      <c r="D195" s="128"/>
      <c r="E195" s="128"/>
      <c r="F195" s="128"/>
      <c r="G195" s="128"/>
      <c r="H195" s="128"/>
    </row>
    <row r="196" spans="2:8" s="57" customFormat="1" ht="15">
      <c r="B196" s="128"/>
      <c r="C196" s="128"/>
      <c r="D196" s="128"/>
      <c r="E196" s="128"/>
      <c r="F196" s="128"/>
      <c r="G196" s="128"/>
      <c r="H196" s="128"/>
    </row>
    <row r="197" spans="2:8" s="57" customFormat="1" ht="15">
      <c r="B197" s="128"/>
      <c r="C197" s="128"/>
      <c r="D197" s="128"/>
      <c r="E197" s="128"/>
      <c r="F197" s="128"/>
      <c r="G197" s="128"/>
      <c r="H197" s="128"/>
    </row>
    <row r="198" spans="2:8" s="57" customFormat="1" ht="15">
      <c r="B198" s="128"/>
      <c r="C198" s="128"/>
      <c r="D198" s="128"/>
      <c r="E198" s="128"/>
      <c r="F198" s="128"/>
      <c r="G198" s="128"/>
      <c r="H198" s="128"/>
    </row>
    <row r="199" spans="2:8" s="57" customFormat="1" ht="15">
      <c r="B199" s="128"/>
      <c r="C199" s="128"/>
      <c r="D199" s="128"/>
      <c r="E199" s="128"/>
      <c r="F199" s="128"/>
      <c r="G199" s="128"/>
      <c r="H199" s="128"/>
    </row>
    <row r="200" spans="2:8" s="57" customFormat="1" ht="15">
      <c r="B200" s="128"/>
      <c r="C200" s="128"/>
      <c r="D200" s="128"/>
      <c r="E200" s="128"/>
      <c r="F200" s="128"/>
      <c r="G200" s="128"/>
      <c r="H200" s="128"/>
    </row>
    <row r="201" spans="2:8" s="57" customFormat="1" ht="15">
      <c r="B201" s="128"/>
      <c r="C201" s="128"/>
      <c r="D201" s="128"/>
      <c r="E201" s="128"/>
      <c r="F201" s="128"/>
      <c r="G201" s="128"/>
      <c r="H201" s="128"/>
    </row>
    <row r="202" spans="2:8" s="57" customFormat="1" ht="15">
      <c r="B202" s="128"/>
      <c r="C202" s="128"/>
      <c r="D202" s="128"/>
      <c r="E202" s="128"/>
      <c r="F202" s="128"/>
      <c r="G202" s="128"/>
      <c r="H202" s="128"/>
    </row>
    <row r="203" spans="2:8" s="57" customFormat="1" ht="15">
      <c r="B203" s="128"/>
      <c r="C203" s="128"/>
      <c r="D203" s="128"/>
      <c r="E203" s="128"/>
      <c r="F203" s="128"/>
      <c r="G203" s="128"/>
      <c r="H203" s="128"/>
    </row>
    <row r="204" spans="2:8" s="57" customFormat="1" ht="15">
      <c r="B204" s="128"/>
      <c r="C204" s="128"/>
      <c r="D204" s="128"/>
      <c r="E204" s="128"/>
      <c r="F204" s="128"/>
      <c r="G204" s="128"/>
      <c r="H204" s="128"/>
    </row>
    <row r="205" spans="2:8" s="57" customFormat="1" ht="15">
      <c r="B205" s="128"/>
      <c r="C205" s="128"/>
      <c r="D205" s="128"/>
      <c r="E205" s="128"/>
      <c r="F205" s="128"/>
      <c r="G205" s="128"/>
      <c r="H205" s="128"/>
    </row>
    <row r="206" spans="2:8" s="57" customFormat="1" ht="15">
      <c r="B206" s="128"/>
      <c r="C206" s="128"/>
      <c r="D206" s="128"/>
      <c r="E206" s="128"/>
      <c r="F206" s="128"/>
      <c r="G206" s="128"/>
      <c r="H206" s="128"/>
    </row>
    <row r="207" spans="2:8" s="57" customFormat="1" ht="15">
      <c r="B207" s="128"/>
      <c r="C207" s="128"/>
      <c r="D207" s="128"/>
      <c r="E207" s="128"/>
      <c r="F207" s="128"/>
      <c r="G207" s="128"/>
      <c r="H207" s="128"/>
    </row>
    <row r="208" spans="2:8" s="57" customFormat="1" ht="15">
      <c r="B208" s="128"/>
      <c r="C208" s="128"/>
      <c r="D208" s="128"/>
      <c r="E208" s="128"/>
      <c r="F208" s="128"/>
      <c r="G208" s="128"/>
      <c r="H208" s="128"/>
    </row>
    <row r="209" spans="2:8" s="57" customFormat="1" ht="15">
      <c r="B209" s="128"/>
      <c r="C209" s="128"/>
      <c r="D209" s="128"/>
      <c r="E209" s="128"/>
      <c r="F209" s="128"/>
      <c r="G209" s="128"/>
      <c r="H209" s="128"/>
    </row>
    <row r="210" spans="2:8" s="57" customFormat="1" ht="15">
      <c r="B210" s="128"/>
      <c r="C210" s="128"/>
      <c r="D210" s="128"/>
      <c r="E210" s="128"/>
      <c r="F210" s="128"/>
      <c r="G210" s="128"/>
      <c r="H210" s="128"/>
    </row>
    <row r="211" spans="2:8" s="57" customFormat="1" ht="15">
      <c r="B211" s="128"/>
      <c r="C211" s="128"/>
      <c r="D211" s="128"/>
      <c r="E211" s="128"/>
      <c r="F211" s="128"/>
      <c r="G211" s="128"/>
      <c r="H211" s="128"/>
    </row>
    <row r="212" spans="2:8" s="57" customFormat="1" ht="15">
      <c r="B212" s="128"/>
      <c r="C212" s="128"/>
      <c r="D212" s="128"/>
      <c r="E212" s="128"/>
      <c r="F212" s="128"/>
      <c r="G212" s="128"/>
      <c r="H212" s="128"/>
    </row>
    <row r="213" spans="2:8" s="57" customFormat="1" ht="15">
      <c r="B213" s="128"/>
      <c r="C213" s="128"/>
      <c r="D213" s="128"/>
      <c r="E213" s="128"/>
      <c r="F213" s="128"/>
      <c r="G213" s="128"/>
      <c r="H213" s="128"/>
    </row>
    <row r="214" spans="2:8" s="57" customFormat="1" ht="15">
      <c r="B214" s="128"/>
      <c r="C214" s="128"/>
      <c r="D214" s="128"/>
      <c r="E214" s="128"/>
      <c r="F214" s="128"/>
      <c r="G214" s="128"/>
      <c r="H214" s="128"/>
    </row>
    <row r="215" spans="2:8" s="57" customFormat="1" ht="15">
      <c r="B215" s="128"/>
      <c r="C215" s="128"/>
      <c r="D215" s="128"/>
      <c r="E215" s="128"/>
      <c r="F215" s="128"/>
      <c r="G215" s="128"/>
      <c r="H215" s="128"/>
    </row>
    <row r="216" spans="2:8" s="57" customFormat="1" ht="15">
      <c r="B216" s="128"/>
      <c r="C216" s="128"/>
      <c r="D216" s="128"/>
      <c r="E216" s="128"/>
      <c r="F216" s="128"/>
      <c r="G216" s="128"/>
      <c r="H216" s="128"/>
    </row>
    <row r="217" spans="2:8" s="57" customFormat="1" ht="15">
      <c r="B217" s="128"/>
      <c r="C217" s="128"/>
      <c r="D217" s="128"/>
      <c r="E217" s="128"/>
      <c r="F217" s="128"/>
      <c r="G217" s="128"/>
      <c r="H217" s="128"/>
    </row>
    <row r="218" spans="2:8" s="57" customFormat="1" ht="15">
      <c r="B218" s="128"/>
      <c r="C218" s="128"/>
      <c r="D218" s="128"/>
      <c r="E218" s="128"/>
      <c r="F218" s="128"/>
      <c r="G218" s="128"/>
      <c r="H218" s="128"/>
    </row>
    <row r="219" spans="2:8" s="57" customFormat="1" ht="15">
      <c r="B219" s="128"/>
      <c r="C219" s="128"/>
      <c r="D219" s="128"/>
      <c r="E219" s="128"/>
      <c r="F219" s="128"/>
      <c r="G219" s="128"/>
      <c r="H219" s="128"/>
    </row>
    <row r="220" spans="2:8" s="57" customFormat="1" ht="15">
      <c r="B220" s="128"/>
      <c r="C220" s="128"/>
      <c r="D220" s="128"/>
      <c r="E220" s="128"/>
      <c r="F220" s="128"/>
      <c r="G220" s="128"/>
      <c r="H220" s="128"/>
    </row>
    <row r="221" spans="2:8" s="57" customFormat="1" ht="15">
      <c r="B221" s="128"/>
      <c r="C221" s="128"/>
      <c r="D221" s="128"/>
      <c r="E221" s="128"/>
      <c r="F221" s="128"/>
      <c r="G221" s="128"/>
      <c r="H221" s="128"/>
    </row>
    <row r="222" spans="2:8" s="57" customFormat="1" ht="15">
      <c r="B222" s="128"/>
      <c r="C222" s="128"/>
      <c r="D222" s="128"/>
      <c r="E222" s="128"/>
      <c r="F222" s="128"/>
      <c r="G222" s="128"/>
      <c r="H222" s="128"/>
    </row>
    <row r="223" spans="2:8" s="57" customFormat="1" ht="15">
      <c r="B223" s="128"/>
      <c r="C223" s="128"/>
      <c r="D223" s="128"/>
      <c r="E223" s="128"/>
      <c r="F223" s="128"/>
      <c r="G223" s="128"/>
      <c r="H223" s="128"/>
    </row>
    <row r="224" spans="2:8" s="57" customFormat="1" ht="15">
      <c r="B224" s="128"/>
      <c r="C224" s="128"/>
      <c r="D224" s="128"/>
      <c r="E224" s="128"/>
      <c r="F224" s="128"/>
      <c r="G224" s="128"/>
      <c r="H224" s="128"/>
    </row>
    <row r="225" spans="2:8" ht="15">
      <c r="B225" s="56"/>
      <c r="C225" s="56"/>
      <c r="D225" s="56"/>
      <c r="E225" s="56"/>
      <c r="F225" s="56"/>
      <c r="G225" s="56"/>
      <c r="H225" s="56"/>
    </row>
    <row r="226" spans="2:8" ht="15">
      <c r="B226" s="56"/>
      <c r="C226" s="56"/>
      <c r="D226" s="56"/>
      <c r="E226" s="56"/>
      <c r="F226" s="56"/>
      <c r="G226" s="56"/>
      <c r="H226" s="56"/>
    </row>
    <row r="227" spans="2:8" ht="15">
      <c r="B227" s="56"/>
      <c r="C227" s="56"/>
      <c r="D227" s="56"/>
      <c r="E227" s="56"/>
      <c r="F227" s="56"/>
      <c r="G227" s="56"/>
      <c r="H227" s="56"/>
    </row>
    <row r="228" spans="2:8" ht="15">
      <c r="B228" s="56"/>
      <c r="C228" s="56"/>
      <c r="D228" s="56"/>
      <c r="E228" s="56"/>
      <c r="F228" s="56"/>
      <c r="G228" s="56"/>
      <c r="H228" s="56"/>
    </row>
    <row r="229" spans="2:8" ht="15">
      <c r="B229" s="56"/>
      <c r="C229" s="56"/>
      <c r="D229" s="56"/>
      <c r="E229" s="56"/>
      <c r="F229" s="56"/>
      <c r="G229" s="56"/>
      <c r="H229" s="56"/>
    </row>
    <row r="230" spans="2:8" ht="15">
      <c r="B230" s="56"/>
      <c r="C230" s="56"/>
      <c r="D230" s="56"/>
      <c r="E230" s="56"/>
      <c r="F230" s="56"/>
      <c r="G230" s="56"/>
      <c r="H230" s="56"/>
    </row>
    <row r="231" spans="2:8" ht="15">
      <c r="B231" s="56"/>
      <c r="C231" s="56"/>
      <c r="D231" s="56"/>
      <c r="E231" s="56"/>
      <c r="F231" s="56"/>
      <c r="G231" s="56"/>
      <c r="H231" s="56"/>
    </row>
    <row r="232" spans="2:8" ht="15">
      <c r="B232" s="56"/>
      <c r="C232" s="56"/>
      <c r="D232" s="56"/>
      <c r="E232" s="56"/>
      <c r="F232" s="56"/>
      <c r="G232" s="56"/>
      <c r="H232" s="56"/>
    </row>
    <row r="233" spans="2:8" ht="15">
      <c r="B233" s="56"/>
      <c r="C233" s="56"/>
      <c r="D233" s="56"/>
      <c r="E233" s="56"/>
      <c r="F233" s="56"/>
      <c r="G233" s="56"/>
      <c r="H233" s="56"/>
    </row>
    <row r="234" spans="2:8" ht="15">
      <c r="B234" s="56"/>
      <c r="C234" s="56"/>
      <c r="D234" s="56"/>
      <c r="E234" s="56"/>
      <c r="F234" s="56"/>
      <c r="G234" s="56"/>
      <c r="H234" s="56"/>
    </row>
    <row r="235" spans="2:8" ht="15">
      <c r="B235" s="56"/>
      <c r="C235" s="56"/>
      <c r="D235" s="56"/>
      <c r="E235" s="56"/>
      <c r="F235" s="56"/>
      <c r="G235" s="56"/>
      <c r="H235" s="56"/>
    </row>
    <row r="236" spans="2:8" ht="15">
      <c r="B236" s="56"/>
      <c r="C236" s="56"/>
      <c r="D236" s="56"/>
      <c r="E236" s="56"/>
      <c r="F236" s="56"/>
      <c r="G236" s="56"/>
      <c r="H236" s="56"/>
    </row>
    <row r="237" spans="2:8" ht="15">
      <c r="B237" s="56"/>
      <c r="C237" s="56"/>
      <c r="D237" s="56"/>
      <c r="E237" s="56"/>
      <c r="F237" s="56"/>
      <c r="G237" s="56"/>
      <c r="H237" s="56"/>
    </row>
    <row r="238" spans="2:8" ht="15">
      <c r="B238" s="56"/>
      <c r="C238" s="56"/>
      <c r="D238" s="56"/>
      <c r="E238" s="56"/>
      <c r="F238" s="56"/>
      <c r="G238" s="56"/>
      <c r="H238" s="56"/>
    </row>
    <row r="239" spans="2:8" ht="15">
      <c r="B239" s="56"/>
      <c r="C239" s="56"/>
      <c r="D239" s="56"/>
      <c r="E239" s="56"/>
      <c r="F239" s="56"/>
      <c r="G239" s="56"/>
      <c r="H239" s="56"/>
    </row>
    <row r="240" spans="2:8" ht="15">
      <c r="B240" s="56"/>
      <c r="C240" s="56"/>
      <c r="D240" s="56"/>
      <c r="E240" s="56"/>
      <c r="F240" s="56"/>
      <c r="G240" s="56"/>
      <c r="H240" s="56"/>
    </row>
    <row r="241" spans="2:8" ht="15">
      <c r="B241" s="56"/>
      <c r="C241" s="56"/>
      <c r="D241" s="56"/>
      <c r="E241" s="56"/>
      <c r="F241" s="56"/>
      <c r="G241" s="56"/>
      <c r="H241" s="56"/>
    </row>
    <row r="242" spans="2:8" ht="15">
      <c r="B242" s="56"/>
      <c r="C242" s="56"/>
      <c r="D242" s="56"/>
      <c r="E242" s="56"/>
      <c r="F242" s="56"/>
      <c r="G242" s="56"/>
      <c r="H242" s="56"/>
    </row>
    <row r="243" spans="2:8" ht="15">
      <c r="B243" s="56"/>
      <c r="C243" s="56"/>
      <c r="D243" s="56"/>
      <c r="E243" s="56"/>
      <c r="F243" s="56"/>
      <c r="G243" s="56"/>
      <c r="H243" s="56"/>
    </row>
    <row r="244" spans="2:8" ht="15">
      <c r="B244" s="56"/>
      <c r="C244" s="56"/>
      <c r="D244" s="56"/>
      <c r="E244" s="56"/>
      <c r="F244" s="56"/>
      <c r="G244" s="56"/>
      <c r="H244" s="56"/>
    </row>
    <row r="245" spans="2:8" ht="15">
      <c r="B245" s="56"/>
      <c r="C245" s="56"/>
      <c r="D245" s="56"/>
      <c r="E245" s="56"/>
      <c r="F245" s="56"/>
      <c r="G245" s="56"/>
      <c r="H245" s="56"/>
    </row>
    <row r="246" spans="2:8" ht="15">
      <c r="B246" s="56"/>
      <c r="C246" s="56"/>
      <c r="D246" s="56"/>
      <c r="E246" s="56"/>
      <c r="F246" s="56"/>
      <c r="G246" s="56"/>
      <c r="H246" s="56"/>
    </row>
    <row r="247" spans="2:8" ht="15">
      <c r="B247" s="56"/>
      <c r="C247" s="56"/>
      <c r="D247" s="56"/>
      <c r="E247" s="56"/>
      <c r="F247" s="56"/>
      <c r="G247" s="56"/>
      <c r="H247" s="56"/>
    </row>
    <row r="248" spans="2:8" ht="15">
      <c r="B248" s="56"/>
      <c r="C248" s="56"/>
      <c r="D248" s="56"/>
      <c r="E248" s="56"/>
      <c r="F248" s="56"/>
      <c r="G248" s="56"/>
      <c r="H248" s="56"/>
    </row>
    <row r="249" spans="2:8" ht="15">
      <c r="B249" s="56"/>
      <c r="C249" s="56"/>
      <c r="D249" s="56"/>
      <c r="E249" s="56"/>
      <c r="F249" s="56"/>
      <c r="G249" s="56"/>
      <c r="H249" s="56"/>
    </row>
    <row r="250" spans="2:8" ht="15">
      <c r="B250" s="56"/>
      <c r="C250" s="56"/>
      <c r="D250" s="56"/>
      <c r="E250" s="56"/>
      <c r="F250" s="56"/>
      <c r="G250" s="56"/>
      <c r="H250" s="56"/>
    </row>
    <row r="251" spans="2:8" ht="15">
      <c r="B251" s="56"/>
      <c r="C251" s="56"/>
      <c r="D251" s="56"/>
      <c r="E251" s="56"/>
      <c r="F251" s="56"/>
      <c r="G251" s="56"/>
      <c r="H251" s="56"/>
    </row>
    <row r="252" spans="2:8" ht="15">
      <c r="B252" s="56"/>
      <c r="C252" s="56"/>
      <c r="D252" s="56"/>
      <c r="E252" s="56"/>
      <c r="F252" s="56"/>
      <c r="G252" s="56"/>
      <c r="H252" s="56"/>
    </row>
    <row r="253" spans="2:8" ht="15">
      <c r="B253" s="56"/>
      <c r="C253" s="56"/>
      <c r="D253" s="56"/>
      <c r="E253" s="56"/>
      <c r="F253" s="56"/>
      <c r="G253" s="56"/>
      <c r="H253" s="56"/>
    </row>
    <row r="254" spans="2:8" ht="15">
      <c r="B254" s="56"/>
      <c r="C254" s="56"/>
      <c r="D254" s="56"/>
      <c r="E254" s="56"/>
      <c r="F254" s="56"/>
      <c r="G254" s="56"/>
      <c r="H254" s="56"/>
    </row>
    <row r="255" spans="2:8" ht="15">
      <c r="B255" s="56"/>
      <c r="C255" s="56"/>
      <c r="D255" s="56"/>
      <c r="E255" s="56"/>
      <c r="F255" s="56"/>
      <c r="G255" s="56"/>
      <c r="H255" s="56"/>
    </row>
    <row r="256" spans="2:8" ht="15">
      <c r="B256" s="56"/>
      <c r="C256" s="56"/>
      <c r="D256" s="56"/>
      <c r="E256" s="56"/>
      <c r="F256" s="56"/>
      <c r="G256" s="56"/>
      <c r="H256" s="56"/>
    </row>
    <row r="257" spans="2:8" ht="15">
      <c r="B257" s="56"/>
      <c r="C257" s="56"/>
      <c r="D257" s="56"/>
      <c r="E257" s="56"/>
      <c r="F257" s="56"/>
      <c r="G257" s="56"/>
      <c r="H257" s="56"/>
    </row>
    <row r="258" spans="2:8" ht="15">
      <c r="B258" s="56"/>
      <c r="C258" s="56"/>
      <c r="D258" s="56"/>
      <c r="E258" s="56"/>
      <c r="F258" s="56"/>
      <c r="G258" s="56"/>
      <c r="H258" s="56"/>
    </row>
    <row r="259" spans="2:8" ht="15">
      <c r="B259" s="56"/>
      <c r="C259" s="56"/>
      <c r="D259" s="56"/>
      <c r="E259" s="56"/>
      <c r="F259" s="56"/>
      <c r="G259" s="56"/>
      <c r="H259" s="56"/>
    </row>
    <row r="260" spans="2:8" ht="15">
      <c r="B260" s="56"/>
      <c r="C260" s="56"/>
      <c r="D260" s="56"/>
      <c r="E260" s="56"/>
      <c r="F260" s="56"/>
      <c r="G260" s="56"/>
      <c r="H260" s="56"/>
    </row>
    <row r="261" spans="2:8" ht="15">
      <c r="B261" s="56"/>
      <c r="C261" s="56"/>
      <c r="D261" s="56"/>
      <c r="E261" s="56"/>
      <c r="F261" s="56"/>
      <c r="G261" s="56"/>
      <c r="H261" s="56"/>
    </row>
    <row r="262" spans="2:8" ht="15">
      <c r="B262" s="56"/>
      <c r="C262" s="56"/>
      <c r="D262" s="56"/>
      <c r="E262" s="56"/>
      <c r="F262" s="56"/>
      <c r="G262" s="56"/>
      <c r="H262" s="56"/>
    </row>
    <row r="263" spans="2:8" ht="15">
      <c r="B263" s="56"/>
      <c r="C263" s="56"/>
      <c r="D263" s="56"/>
      <c r="E263" s="56"/>
      <c r="F263" s="56"/>
      <c r="G263" s="56"/>
      <c r="H263" s="56"/>
    </row>
    <row r="264" spans="2:8" ht="15">
      <c r="B264" s="56"/>
      <c r="C264" s="56"/>
      <c r="D264" s="56"/>
      <c r="E264" s="56"/>
      <c r="F264" s="56"/>
      <c r="G264" s="56"/>
      <c r="H264" s="56"/>
    </row>
    <row r="265" spans="2:8" ht="15">
      <c r="B265" s="56"/>
      <c r="C265" s="56"/>
      <c r="D265" s="56"/>
      <c r="E265" s="56"/>
      <c r="F265" s="56"/>
      <c r="G265" s="56"/>
      <c r="H265" s="56"/>
    </row>
    <row r="266" spans="2:8" ht="15">
      <c r="B266" s="56"/>
      <c r="C266" s="56"/>
      <c r="D266" s="56"/>
      <c r="E266" s="56"/>
      <c r="F266" s="56"/>
      <c r="G266" s="56"/>
      <c r="H266" s="56"/>
    </row>
    <row r="267" spans="2:8" ht="15">
      <c r="B267" s="56"/>
      <c r="C267" s="56"/>
      <c r="D267" s="56"/>
      <c r="E267" s="56"/>
      <c r="F267" s="56"/>
      <c r="G267" s="56"/>
      <c r="H267" s="56"/>
    </row>
    <row r="268" spans="2:8" ht="15">
      <c r="B268" s="56"/>
      <c r="C268" s="56"/>
      <c r="D268" s="56"/>
      <c r="E268" s="56"/>
      <c r="F268" s="56"/>
      <c r="G268" s="56"/>
      <c r="H268" s="56"/>
    </row>
    <row r="269" spans="2:8" ht="15">
      <c r="B269" s="56"/>
      <c r="C269" s="56"/>
      <c r="D269" s="56"/>
      <c r="E269" s="56"/>
      <c r="F269" s="56"/>
      <c r="G269" s="56"/>
      <c r="H269" s="56"/>
    </row>
    <row r="270" spans="2:8" ht="15">
      <c r="B270" s="56"/>
      <c r="C270" s="56"/>
      <c r="D270" s="56"/>
      <c r="E270" s="56"/>
      <c r="F270" s="56"/>
      <c r="G270" s="56"/>
      <c r="H270" s="56"/>
    </row>
    <row r="271" spans="2:8" ht="15">
      <c r="B271" s="56"/>
      <c r="C271" s="56"/>
      <c r="D271" s="56"/>
      <c r="E271" s="56"/>
      <c r="F271" s="56"/>
      <c r="G271" s="56"/>
      <c r="H271" s="56"/>
    </row>
    <row r="272" spans="2:8" ht="15">
      <c r="B272" s="56"/>
      <c r="C272" s="56"/>
      <c r="D272" s="56"/>
      <c r="E272" s="56"/>
      <c r="F272" s="56"/>
      <c r="G272" s="56"/>
      <c r="H272" s="56"/>
    </row>
    <row r="273" spans="2:8" ht="15">
      <c r="B273" s="56"/>
      <c r="C273" s="56"/>
      <c r="D273" s="56"/>
      <c r="E273" s="56"/>
      <c r="F273" s="56"/>
      <c r="G273" s="56"/>
      <c r="H273" s="56"/>
    </row>
    <row r="274" spans="2:8" ht="15">
      <c r="B274" s="56"/>
      <c r="C274" s="56"/>
      <c r="D274" s="56"/>
      <c r="E274" s="56"/>
      <c r="F274" s="56"/>
      <c r="G274" s="56"/>
      <c r="H274" s="56"/>
    </row>
    <row r="275" spans="2:8" ht="15">
      <c r="B275" s="56"/>
      <c r="C275" s="56"/>
      <c r="D275" s="56"/>
      <c r="E275" s="56"/>
      <c r="F275" s="56"/>
      <c r="G275" s="56"/>
      <c r="H275" s="56"/>
    </row>
    <row r="276" spans="2:8" ht="15">
      <c r="B276" s="56"/>
      <c r="C276" s="56"/>
      <c r="D276" s="56"/>
      <c r="E276" s="56"/>
      <c r="F276" s="56"/>
      <c r="G276" s="56"/>
      <c r="H276" s="56"/>
    </row>
    <row r="277" spans="2:8" ht="15">
      <c r="B277" s="56"/>
      <c r="C277" s="56"/>
      <c r="D277" s="56"/>
      <c r="E277" s="56"/>
      <c r="F277" s="56"/>
      <c r="G277" s="56"/>
      <c r="H277" s="56"/>
    </row>
    <row r="278" spans="2:8" ht="15">
      <c r="B278" s="56"/>
      <c r="C278" s="56"/>
      <c r="D278" s="56"/>
      <c r="E278" s="56"/>
      <c r="F278" s="56"/>
      <c r="G278" s="56"/>
      <c r="H278" s="56"/>
    </row>
    <row r="279" spans="2:8" ht="15">
      <c r="B279" s="56"/>
      <c r="C279" s="56"/>
      <c r="D279" s="56"/>
      <c r="E279" s="56"/>
      <c r="F279" s="56"/>
      <c r="G279" s="56"/>
      <c r="H279" s="56"/>
    </row>
    <row r="280" spans="2:8" ht="15">
      <c r="B280" s="56"/>
      <c r="C280" s="56"/>
      <c r="D280" s="56"/>
      <c r="E280" s="56"/>
      <c r="F280" s="56"/>
      <c r="G280" s="56"/>
      <c r="H280" s="56"/>
    </row>
    <row r="281" spans="2:8" ht="15">
      <c r="B281" s="56"/>
      <c r="C281" s="56"/>
      <c r="D281" s="56"/>
      <c r="E281" s="56"/>
      <c r="F281" s="56"/>
      <c r="G281" s="56"/>
      <c r="H281" s="56"/>
    </row>
    <row r="282" spans="2:8" ht="15">
      <c r="B282" s="56"/>
      <c r="C282" s="56"/>
      <c r="D282" s="56"/>
      <c r="E282" s="56"/>
      <c r="F282" s="56"/>
      <c r="G282" s="56"/>
      <c r="H282" s="56"/>
    </row>
    <row r="283" spans="2:8" ht="15">
      <c r="B283" s="56"/>
      <c r="C283" s="56"/>
      <c r="D283" s="56"/>
      <c r="E283" s="56"/>
      <c r="F283" s="56"/>
      <c r="G283" s="56"/>
      <c r="H283" s="56"/>
    </row>
    <row r="284" spans="2:8" ht="15">
      <c r="B284" s="56"/>
      <c r="C284" s="56"/>
      <c r="D284" s="56"/>
      <c r="E284" s="56"/>
      <c r="F284" s="56"/>
      <c r="G284" s="56"/>
      <c r="H284" s="56"/>
    </row>
    <row r="285" spans="2:8" ht="15">
      <c r="B285" s="56"/>
      <c r="C285" s="56"/>
      <c r="D285" s="56"/>
      <c r="E285" s="56"/>
      <c r="F285" s="56"/>
      <c r="G285" s="56"/>
      <c r="H285" s="56"/>
    </row>
    <row r="286" spans="2:8" ht="15">
      <c r="B286" s="56"/>
      <c r="C286" s="56"/>
      <c r="D286" s="56"/>
      <c r="E286" s="56"/>
      <c r="F286" s="56"/>
      <c r="G286" s="56"/>
      <c r="H286" s="56"/>
    </row>
    <row r="287" spans="2:8" ht="15">
      <c r="B287" s="56"/>
      <c r="C287" s="56"/>
      <c r="D287" s="56"/>
      <c r="E287" s="56"/>
      <c r="F287" s="56"/>
      <c r="G287" s="56"/>
      <c r="H287" s="56"/>
    </row>
    <row r="288" spans="2:8" ht="15">
      <c r="B288" s="56"/>
      <c r="C288" s="56"/>
      <c r="D288" s="56"/>
      <c r="E288" s="56"/>
      <c r="F288" s="56"/>
      <c r="G288" s="56"/>
      <c r="H288" s="56"/>
    </row>
    <row r="289" spans="2:8" ht="15">
      <c r="B289" s="56"/>
      <c r="C289" s="56"/>
      <c r="D289" s="56"/>
      <c r="E289" s="56"/>
      <c r="F289" s="56"/>
      <c r="G289" s="56"/>
      <c r="H289" s="56"/>
    </row>
    <row r="290" spans="2:8" ht="15">
      <c r="B290" s="56"/>
      <c r="C290" s="56"/>
      <c r="D290" s="56"/>
      <c r="E290" s="56"/>
      <c r="F290" s="56"/>
      <c r="G290" s="56"/>
      <c r="H290" s="56"/>
    </row>
    <row r="291" spans="2:8" ht="15">
      <c r="B291" s="56"/>
      <c r="C291" s="56"/>
      <c r="D291" s="56"/>
      <c r="E291" s="56"/>
      <c r="F291" s="56"/>
      <c r="G291" s="56"/>
      <c r="H291" s="56"/>
    </row>
    <row r="292" spans="2:8" ht="15">
      <c r="B292" s="56"/>
      <c r="C292" s="56"/>
      <c r="D292" s="56"/>
      <c r="E292" s="56"/>
      <c r="F292" s="56"/>
      <c r="G292" s="56"/>
      <c r="H292" s="56"/>
    </row>
    <row r="293" spans="2:8" ht="15">
      <c r="B293" s="56"/>
      <c r="C293" s="56"/>
      <c r="D293" s="56"/>
      <c r="E293" s="56"/>
      <c r="F293" s="56"/>
      <c r="G293" s="56"/>
      <c r="H293" s="56"/>
    </row>
    <row r="294" spans="2:8" ht="15">
      <c r="B294" s="56"/>
      <c r="C294" s="56"/>
      <c r="D294" s="56"/>
      <c r="E294" s="56"/>
      <c r="F294" s="56"/>
      <c r="G294" s="56"/>
      <c r="H294" s="56"/>
    </row>
    <row r="295" spans="2:8" ht="15">
      <c r="B295" s="56"/>
      <c r="C295" s="56"/>
      <c r="D295" s="56"/>
      <c r="E295" s="56"/>
      <c r="F295" s="56"/>
      <c r="G295" s="56"/>
      <c r="H295" s="56"/>
    </row>
    <row r="296" spans="2:8" ht="15">
      <c r="B296" s="56"/>
      <c r="C296" s="56"/>
      <c r="D296" s="56"/>
      <c r="E296" s="56"/>
      <c r="F296" s="56"/>
      <c r="G296" s="56"/>
      <c r="H296" s="56"/>
    </row>
    <row r="297" spans="2:8" ht="15">
      <c r="B297" s="56"/>
      <c r="C297" s="56"/>
      <c r="D297" s="56"/>
      <c r="E297" s="56"/>
      <c r="F297" s="56"/>
      <c r="G297" s="56"/>
      <c r="H297" s="56"/>
    </row>
    <row r="298" spans="2:8" ht="15">
      <c r="B298" s="56"/>
      <c r="C298" s="56"/>
      <c r="D298" s="56"/>
      <c r="E298" s="56"/>
      <c r="F298" s="56"/>
      <c r="G298" s="56"/>
      <c r="H298" s="56"/>
    </row>
    <row r="299" spans="2:8" ht="15">
      <c r="B299" s="56"/>
      <c r="C299" s="56"/>
      <c r="D299" s="56"/>
      <c r="E299" s="56"/>
      <c r="F299" s="56"/>
      <c r="G299" s="56"/>
      <c r="H299" s="56"/>
    </row>
    <row r="300" spans="2:8" ht="15">
      <c r="B300" s="56"/>
      <c r="C300" s="56"/>
      <c r="D300" s="56"/>
      <c r="E300" s="56"/>
      <c r="F300" s="56"/>
      <c r="G300" s="56"/>
      <c r="H300" s="56"/>
    </row>
    <row r="301" spans="2:8" ht="15">
      <c r="B301" s="56"/>
      <c r="C301" s="56"/>
      <c r="D301" s="56"/>
      <c r="E301" s="56"/>
      <c r="F301" s="56"/>
      <c r="G301" s="56"/>
      <c r="H301" s="56"/>
    </row>
    <row r="302" spans="2:8" ht="15">
      <c r="B302" s="56"/>
      <c r="C302" s="56"/>
      <c r="D302" s="56"/>
      <c r="E302" s="56"/>
      <c r="F302" s="56"/>
      <c r="G302" s="56"/>
      <c r="H302" s="56"/>
    </row>
    <row r="303" spans="2:8" ht="15">
      <c r="B303" s="56"/>
      <c r="C303" s="56"/>
      <c r="D303" s="56"/>
      <c r="E303" s="56"/>
      <c r="F303" s="56"/>
      <c r="G303" s="56"/>
      <c r="H303" s="56"/>
    </row>
    <row r="304" spans="2:8" ht="15">
      <c r="B304" s="56"/>
      <c r="C304" s="56"/>
      <c r="D304" s="56"/>
      <c r="E304" s="56"/>
      <c r="F304" s="56"/>
      <c r="G304" s="56"/>
      <c r="H304" s="56"/>
    </row>
    <row r="305" spans="2:8" ht="15">
      <c r="B305" s="56"/>
      <c r="C305" s="56"/>
      <c r="D305" s="56"/>
      <c r="E305" s="56"/>
      <c r="F305" s="56"/>
      <c r="G305" s="56"/>
      <c r="H305" s="56"/>
    </row>
    <row r="306" spans="2:8" ht="15">
      <c r="B306" s="56"/>
      <c r="C306" s="56"/>
      <c r="D306" s="56"/>
      <c r="E306" s="56"/>
      <c r="F306" s="56"/>
      <c r="G306" s="56"/>
      <c r="H306" s="56"/>
    </row>
    <row r="307" spans="2:8" ht="15">
      <c r="B307" s="56"/>
      <c r="C307" s="56"/>
      <c r="D307" s="56"/>
      <c r="E307" s="56"/>
      <c r="F307" s="56"/>
      <c r="G307" s="56"/>
      <c r="H307" s="56"/>
    </row>
    <row r="308" spans="2:8" ht="15">
      <c r="B308" s="56"/>
      <c r="C308" s="56"/>
      <c r="D308" s="56"/>
      <c r="E308" s="56"/>
      <c r="F308" s="56"/>
      <c r="G308" s="56"/>
      <c r="H308" s="56"/>
    </row>
    <row r="309" spans="2:8" ht="15">
      <c r="B309" s="56"/>
      <c r="C309" s="56"/>
      <c r="D309" s="56"/>
      <c r="E309" s="56"/>
      <c r="F309" s="56"/>
      <c r="G309" s="56"/>
      <c r="H309" s="56"/>
    </row>
    <row r="310" spans="2:8" ht="15">
      <c r="B310" s="56"/>
      <c r="C310" s="56"/>
      <c r="D310" s="56"/>
      <c r="E310" s="56"/>
      <c r="F310" s="56"/>
      <c r="G310" s="56"/>
      <c r="H310" s="56"/>
    </row>
    <row r="311" spans="2:8" ht="15">
      <c r="B311" s="56"/>
      <c r="C311" s="56"/>
      <c r="D311" s="56"/>
      <c r="E311" s="56"/>
      <c r="F311" s="56"/>
      <c r="G311" s="56"/>
      <c r="H311" s="56"/>
    </row>
    <row r="312" spans="2:8" ht="15">
      <c r="B312" s="56"/>
      <c r="C312" s="56"/>
      <c r="D312" s="56"/>
      <c r="E312" s="56"/>
      <c r="F312" s="56"/>
      <c r="G312" s="56"/>
      <c r="H312" s="56"/>
    </row>
    <row r="313" spans="2:8" ht="15">
      <c r="B313" s="56"/>
      <c r="C313" s="56"/>
      <c r="D313" s="56"/>
      <c r="E313" s="56"/>
      <c r="F313" s="56"/>
      <c r="G313" s="56"/>
      <c r="H313" s="56"/>
    </row>
    <row r="314" spans="2:8" ht="15">
      <c r="B314" s="56"/>
      <c r="C314" s="56"/>
      <c r="D314" s="56"/>
      <c r="E314" s="56"/>
      <c r="F314" s="56"/>
      <c r="G314" s="56"/>
      <c r="H314" s="56"/>
    </row>
    <row r="315" spans="2:8" ht="15">
      <c r="B315" s="56"/>
      <c r="C315" s="56"/>
      <c r="D315" s="56"/>
      <c r="E315" s="56"/>
      <c r="F315" s="56"/>
      <c r="G315" s="56"/>
      <c r="H315" s="56"/>
    </row>
    <row r="316" spans="2:8" ht="15">
      <c r="B316" s="56"/>
      <c r="C316" s="56"/>
      <c r="D316" s="56"/>
      <c r="E316" s="56"/>
      <c r="F316" s="56"/>
      <c r="G316" s="56"/>
      <c r="H316" s="56"/>
    </row>
    <row r="317" spans="2:8" ht="15">
      <c r="B317" s="56"/>
      <c r="C317" s="56"/>
      <c r="D317" s="56"/>
      <c r="E317" s="56"/>
      <c r="F317" s="56"/>
      <c r="G317" s="56"/>
      <c r="H317" s="56"/>
    </row>
    <row r="318" spans="2:8" ht="15">
      <c r="B318" s="56"/>
      <c r="C318" s="56"/>
      <c r="D318" s="56"/>
      <c r="E318" s="56"/>
      <c r="F318" s="56"/>
      <c r="G318" s="56"/>
      <c r="H318" s="56"/>
    </row>
    <row r="319" spans="2:8" ht="15">
      <c r="B319" s="56"/>
      <c r="C319" s="56"/>
      <c r="D319" s="56"/>
      <c r="E319" s="56"/>
      <c r="F319" s="56"/>
      <c r="G319" s="56"/>
      <c r="H319" s="56"/>
    </row>
    <row r="320" spans="2:8" ht="15">
      <c r="B320" s="56"/>
      <c r="C320" s="56"/>
      <c r="D320" s="56"/>
      <c r="E320" s="56"/>
      <c r="F320" s="56"/>
      <c r="G320" s="56"/>
      <c r="H320" s="56"/>
    </row>
    <row r="321" spans="2:8" ht="15">
      <c r="B321" s="56"/>
      <c r="C321" s="56"/>
      <c r="D321" s="56"/>
      <c r="E321" s="56"/>
      <c r="F321" s="56"/>
      <c r="G321" s="56"/>
      <c r="H321" s="56"/>
    </row>
    <row r="322" spans="2:8" ht="15">
      <c r="B322" s="56"/>
      <c r="C322" s="56"/>
      <c r="D322" s="56"/>
      <c r="E322" s="56"/>
      <c r="F322" s="56"/>
      <c r="G322" s="56"/>
      <c r="H322" s="56"/>
    </row>
    <row r="323" spans="2:8" ht="15">
      <c r="B323" s="56"/>
      <c r="C323" s="56"/>
      <c r="D323" s="56"/>
      <c r="E323" s="56"/>
      <c r="F323" s="56"/>
      <c r="G323" s="56"/>
      <c r="H323" s="56"/>
    </row>
    <row r="324" spans="2:8" ht="15">
      <c r="B324" s="56"/>
      <c r="C324" s="56"/>
      <c r="D324" s="56"/>
      <c r="E324" s="56"/>
      <c r="F324" s="56"/>
      <c r="G324" s="56"/>
      <c r="H324" s="56"/>
    </row>
    <row r="325" spans="2:8" ht="15">
      <c r="B325" s="56"/>
      <c r="C325" s="56"/>
      <c r="D325" s="56"/>
      <c r="E325" s="56"/>
      <c r="F325" s="56"/>
      <c r="G325" s="56"/>
      <c r="H325" s="56"/>
    </row>
    <row r="326" spans="2:8" ht="15">
      <c r="B326" s="56"/>
      <c r="C326" s="56"/>
      <c r="D326" s="56"/>
      <c r="E326" s="56"/>
      <c r="F326" s="56"/>
      <c r="G326" s="56"/>
      <c r="H326" s="56"/>
    </row>
    <row r="327" spans="2:8" ht="15">
      <c r="B327" s="56"/>
      <c r="C327" s="56"/>
      <c r="D327" s="56"/>
      <c r="E327" s="56"/>
      <c r="F327" s="56"/>
      <c r="G327" s="56"/>
      <c r="H327" s="56"/>
    </row>
    <row r="328" spans="2:8" ht="15">
      <c r="B328" s="56"/>
      <c r="C328" s="56"/>
      <c r="D328" s="56"/>
      <c r="E328" s="56"/>
      <c r="F328" s="56"/>
      <c r="G328" s="56"/>
      <c r="H328" s="56"/>
    </row>
    <row r="329" spans="2:8" ht="15">
      <c r="B329" s="56"/>
      <c r="C329" s="56"/>
      <c r="D329" s="56"/>
      <c r="E329" s="56"/>
      <c r="F329" s="56"/>
      <c r="G329" s="56"/>
      <c r="H329" s="56"/>
    </row>
    <row r="330" spans="2:8" ht="15">
      <c r="B330" s="56"/>
      <c r="C330" s="56"/>
      <c r="D330" s="56"/>
      <c r="E330" s="56"/>
      <c r="F330" s="56"/>
      <c r="G330" s="56"/>
      <c r="H330" s="56"/>
    </row>
    <row r="331" spans="2:8" ht="15">
      <c r="B331" s="56"/>
      <c r="C331" s="56"/>
      <c r="D331" s="56"/>
      <c r="E331" s="56"/>
      <c r="F331" s="56"/>
      <c r="G331" s="56"/>
      <c r="H331" s="56"/>
    </row>
    <row r="332" spans="2:8" ht="15">
      <c r="B332" s="56"/>
      <c r="C332" s="56"/>
      <c r="D332" s="56"/>
      <c r="E332" s="56"/>
      <c r="F332" s="56"/>
      <c r="G332" s="56"/>
      <c r="H332" s="56"/>
    </row>
    <row r="333" spans="2:8" ht="15">
      <c r="B333" s="56"/>
      <c r="C333" s="56"/>
      <c r="D333" s="56"/>
      <c r="E333" s="56"/>
      <c r="F333" s="56"/>
      <c r="G333" s="56"/>
      <c r="H333" s="56"/>
    </row>
    <row r="334" spans="2:8" ht="15">
      <c r="B334" s="56"/>
      <c r="C334" s="56"/>
      <c r="D334" s="56"/>
      <c r="E334" s="56"/>
      <c r="F334" s="56"/>
      <c r="G334" s="56"/>
      <c r="H334" s="56"/>
    </row>
    <row r="335" spans="2:8" ht="15">
      <c r="B335" s="56"/>
      <c r="C335" s="56"/>
      <c r="D335" s="56"/>
      <c r="E335" s="56"/>
      <c r="F335" s="56"/>
      <c r="G335" s="56"/>
      <c r="H335" s="56"/>
    </row>
    <row r="336" spans="2:8" ht="15">
      <c r="B336" s="56"/>
      <c r="C336" s="56"/>
      <c r="D336" s="56"/>
      <c r="E336" s="56"/>
      <c r="F336" s="56"/>
      <c r="G336" s="56"/>
      <c r="H336" s="56"/>
    </row>
    <row r="337" spans="2:8" ht="15">
      <c r="B337" s="56"/>
      <c r="C337" s="56"/>
      <c r="D337" s="56"/>
      <c r="E337" s="56"/>
      <c r="F337" s="56"/>
      <c r="G337" s="56"/>
      <c r="H337" s="56"/>
    </row>
    <row r="338" spans="2:8" ht="15">
      <c r="B338" s="56"/>
      <c r="C338" s="56"/>
      <c r="D338" s="56"/>
      <c r="E338" s="56"/>
      <c r="F338" s="56"/>
      <c r="G338" s="56"/>
      <c r="H338" s="56"/>
    </row>
    <row r="339" spans="2:8" ht="15">
      <c r="B339" s="56"/>
      <c r="C339" s="56"/>
      <c r="D339" s="56"/>
      <c r="E339" s="56"/>
      <c r="F339" s="56"/>
      <c r="G339" s="56"/>
      <c r="H339" s="56"/>
    </row>
    <row r="340" spans="2:8" ht="15">
      <c r="B340" s="56"/>
      <c r="C340" s="56"/>
      <c r="D340" s="56"/>
      <c r="E340" s="56"/>
      <c r="F340" s="56"/>
      <c r="G340" s="56"/>
      <c r="H340" s="56"/>
    </row>
    <row r="341" spans="2:8" ht="15">
      <c r="B341" s="56"/>
      <c r="C341" s="56"/>
      <c r="D341" s="56"/>
      <c r="E341" s="56"/>
      <c r="F341" s="56"/>
      <c r="G341" s="56"/>
      <c r="H341" s="56"/>
    </row>
    <row r="342" spans="2:8" ht="15">
      <c r="B342" s="56"/>
      <c r="C342" s="56"/>
      <c r="D342" s="56"/>
      <c r="E342" s="56"/>
      <c r="F342" s="56"/>
      <c r="G342" s="56"/>
      <c r="H342" s="56"/>
    </row>
    <row r="343" spans="2:8" ht="15">
      <c r="B343" s="56"/>
      <c r="C343" s="56"/>
      <c r="D343" s="56"/>
      <c r="E343" s="56"/>
      <c r="F343" s="56"/>
      <c r="G343" s="56"/>
      <c r="H343" s="56"/>
    </row>
    <row r="344" spans="2:8" ht="15">
      <c r="B344" s="56"/>
      <c r="C344" s="56"/>
      <c r="D344" s="56"/>
      <c r="E344" s="56"/>
      <c r="F344" s="56"/>
      <c r="G344" s="56"/>
      <c r="H344" s="56"/>
    </row>
    <row r="345" spans="2:8" ht="15">
      <c r="B345" s="56"/>
      <c r="C345" s="56"/>
      <c r="D345" s="56"/>
      <c r="E345" s="56"/>
      <c r="F345" s="56"/>
      <c r="G345" s="56"/>
      <c r="H345" s="56"/>
    </row>
    <row r="346" spans="2:8" ht="15">
      <c r="B346" s="56"/>
      <c r="C346" s="56"/>
      <c r="D346" s="56"/>
      <c r="E346" s="56"/>
      <c r="F346" s="56"/>
      <c r="G346" s="56"/>
      <c r="H346" s="56"/>
    </row>
    <row r="347" spans="2:8" ht="15">
      <c r="B347" s="56"/>
      <c r="C347" s="56"/>
      <c r="D347" s="56"/>
      <c r="E347" s="56"/>
      <c r="F347" s="56"/>
      <c r="G347" s="56"/>
      <c r="H347" s="56"/>
    </row>
    <row r="348" spans="2:8" ht="15">
      <c r="B348" s="56"/>
      <c r="C348" s="56"/>
      <c r="D348" s="56"/>
      <c r="E348" s="56"/>
      <c r="F348" s="56"/>
      <c r="G348" s="56"/>
      <c r="H348" s="56"/>
    </row>
    <row r="349" spans="2:8" ht="15">
      <c r="B349" s="56"/>
      <c r="C349" s="56"/>
      <c r="D349" s="56"/>
      <c r="E349" s="56"/>
      <c r="F349" s="56"/>
      <c r="G349" s="56"/>
      <c r="H349" s="56"/>
    </row>
    <row r="350" spans="2:8" ht="15">
      <c r="B350" s="56"/>
      <c r="C350" s="56"/>
      <c r="D350" s="56"/>
      <c r="E350" s="56"/>
      <c r="F350" s="56"/>
      <c r="G350" s="56"/>
      <c r="H350" s="56"/>
    </row>
    <row r="351" spans="2:8" ht="15">
      <c r="B351" s="56"/>
      <c r="C351" s="56"/>
      <c r="D351" s="56"/>
      <c r="E351" s="56"/>
      <c r="F351" s="56"/>
      <c r="G351" s="56"/>
      <c r="H351" s="56"/>
    </row>
    <row r="352" spans="2:8" ht="15">
      <c r="B352" s="56"/>
      <c r="C352" s="56"/>
      <c r="D352" s="56"/>
      <c r="E352" s="56"/>
      <c r="F352" s="56"/>
      <c r="G352" s="56"/>
      <c r="H352" s="56"/>
    </row>
    <row r="353" spans="2:8" ht="15">
      <c r="B353" s="56"/>
      <c r="C353" s="56"/>
      <c r="D353" s="56"/>
      <c r="E353" s="56"/>
      <c r="F353" s="56"/>
      <c r="G353" s="56"/>
      <c r="H353" s="56"/>
    </row>
    <row r="354" spans="2:8" ht="15">
      <c r="B354" s="56"/>
      <c r="C354" s="56"/>
      <c r="D354" s="56"/>
      <c r="E354" s="56"/>
      <c r="F354" s="56"/>
      <c r="G354" s="56"/>
      <c r="H354" s="56"/>
    </row>
    <row r="355" spans="2:8" ht="15">
      <c r="B355" s="56"/>
      <c r="C355" s="56"/>
      <c r="D355" s="56"/>
      <c r="E355" s="56"/>
      <c r="F355" s="56"/>
      <c r="G355" s="56"/>
      <c r="H355" s="56"/>
    </row>
    <row r="356" spans="2:8" ht="15">
      <c r="B356" s="56"/>
      <c r="C356" s="56"/>
      <c r="D356" s="56"/>
      <c r="E356" s="56"/>
      <c r="F356" s="56"/>
      <c r="G356" s="56"/>
      <c r="H356" s="56"/>
    </row>
    <row r="357" spans="2:8" ht="15">
      <c r="B357" s="56"/>
      <c r="C357" s="56"/>
      <c r="D357" s="56"/>
      <c r="E357" s="56"/>
      <c r="F357" s="56"/>
      <c r="G357" s="56"/>
      <c r="H357" s="56"/>
    </row>
    <row r="358" spans="2:8" ht="15">
      <c r="B358" s="56"/>
      <c r="C358" s="56"/>
      <c r="D358" s="56"/>
      <c r="E358" s="56"/>
      <c r="F358" s="56"/>
      <c r="G358" s="56"/>
      <c r="H358" s="56"/>
    </row>
    <row r="359" spans="2:8" ht="15">
      <c r="B359" s="56"/>
      <c r="C359" s="56"/>
      <c r="D359" s="56"/>
      <c r="E359" s="56"/>
      <c r="F359" s="56"/>
      <c r="G359" s="56"/>
      <c r="H359" s="56"/>
    </row>
    <row r="360" spans="2:8" ht="15">
      <c r="B360" s="56"/>
      <c r="C360" s="56"/>
      <c r="D360" s="56"/>
      <c r="E360" s="56"/>
      <c r="F360" s="56"/>
      <c r="G360" s="56"/>
      <c r="H360" s="56"/>
    </row>
    <row r="361" spans="2:8" ht="15">
      <c r="B361" s="56"/>
      <c r="C361" s="56"/>
      <c r="D361" s="56"/>
      <c r="E361" s="56"/>
      <c r="F361" s="56"/>
      <c r="G361" s="56"/>
      <c r="H361" s="56"/>
    </row>
    <row r="362" spans="2:8" ht="15">
      <c r="B362" s="56"/>
      <c r="C362" s="56"/>
      <c r="D362" s="56"/>
      <c r="E362" s="56"/>
      <c r="F362" s="56"/>
      <c r="G362" s="56"/>
      <c r="H362" s="56"/>
    </row>
    <row r="363" spans="2:8" ht="15">
      <c r="B363" s="56"/>
      <c r="C363" s="56"/>
      <c r="D363" s="56"/>
      <c r="E363" s="56"/>
      <c r="F363" s="56"/>
      <c r="G363" s="56"/>
      <c r="H363" s="56"/>
    </row>
    <row r="364" spans="2:8" ht="15">
      <c r="B364" s="56"/>
      <c r="C364" s="56"/>
      <c r="D364" s="56"/>
      <c r="E364" s="56"/>
      <c r="F364" s="56"/>
      <c r="G364" s="56"/>
      <c r="H364" s="56"/>
    </row>
    <row r="365" spans="2:8" ht="15">
      <c r="B365" s="56"/>
      <c r="C365" s="56"/>
      <c r="D365" s="56"/>
      <c r="E365" s="56"/>
      <c r="F365" s="56"/>
      <c r="G365" s="56"/>
      <c r="H365" s="56"/>
    </row>
    <row r="366" spans="2:8" ht="15">
      <c r="B366" s="56"/>
      <c r="C366" s="56"/>
      <c r="D366" s="56"/>
      <c r="E366" s="56"/>
      <c r="F366" s="56"/>
      <c r="G366" s="56"/>
      <c r="H366" s="56"/>
    </row>
    <row r="367" spans="2:8" ht="15">
      <c r="B367" s="56"/>
      <c r="C367" s="56"/>
      <c r="D367" s="56"/>
      <c r="E367" s="56"/>
      <c r="F367" s="56"/>
      <c r="G367" s="56"/>
      <c r="H367" s="56"/>
    </row>
    <row r="368" spans="2:8" ht="15">
      <c r="B368" s="56"/>
      <c r="C368" s="56"/>
      <c r="D368" s="56"/>
      <c r="E368" s="56"/>
      <c r="F368" s="56"/>
      <c r="G368" s="56"/>
      <c r="H368" s="56"/>
    </row>
    <row r="369" spans="2:8" ht="15">
      <c r="B369" s="56"/>
      <c r="C369" s="56"/>
      <c r="D369" s="56"/>
      <c r="E369" s="56"/>
      <c r="F369" s="56"/>
      <c r="G369" s="56"/>
      <c r="H369" s="56"/>
    </row>
    <row r="370" spans="2:8" ht="15">
      <c r="B370" s="56"/>
      <c r="C370" s="56"/>
      <c r="D370" s="56"/>
      <c r="E370" s="56"/>
      <c r="F370" s="56"/>
      <c r="G370" s="56"/>
      <c r="H370" s="56"/>
    </row>
    <row r="371" spans="2:8" ht="15">
      <c r="B371" s="56"/>
      <c r="C371" s="56"/>
      <c r="D371" s="56"/>
      <c r="E371" s="56"/>
      <c r="F371" s="56"/>
      <c r="G371" s="56"/>
      <c r="H371" s="56"/>
    </row>
    <row r="372" spans="2:8" ht="15">
      <c r="B372" s="56"/>
      <c r="C372" s="56"/>
      <c r="D372" s="56"/>
      <c r="E372" s="56"/>
      <c r="F372" s="56"/>
      <c r="G372" s="56"/>
      <c r="H372" s="56"/>
    </row>
    <row r="373" spans="2:8" ht="15">
      <c r="B373" s="56"/>
      <c r="C373" s="56"/>
      <c r="D373" s="56"/>
      <c r="E373" s="56"/>
      <c r="F373" s="56"/>
      <c r="G373" s="56"/>
      <c r="H373" s="56"/>
    </row>
    <row r="374" spans="2:8" ht="15">
      <c r="B374" s="56"/>
      <c r="C374" s="56"/>
      <c r="D374" s="56"/>
      <c r="E374" s="56"/>
      <c r="F374" s="56"/>
      <c r="G374" s="56"/>
      <c r="H374" s="56"/>
    </row>
    <row r="375" spans="2:8" ht="15">
      <c r="B375" s="56"/>
      <c r="C375" s="56"/>
      <c r="D375" s="56"/>
      <c r="E375" s="56"/>
      <c r="F375" s="56"/>
      <c r="G375" s="56"/>
      <c r="H375" s="56"/>
    </row>
    <row r="376" spans="2:8" ht="15">
      <c r="B376" s="56"/>
      <c r="C376" s="56"/>
      <c r="D376" s="56"/>
      <c r="E376" s="56"/>
      <c r="F376" s="56"/>
      <c r="G376" s="56"/>
      <c r="H376" s="56"/>
    </row>
    <row r="377" spans="2:8" ht="15">
      <c r="B377" s="56"/>
      <c r="C377" s="56"/>
      <c r="D377" s="56"/>
      <c r="E377" s="56"/>
      <c r="F377" s="56"/>
      <c r="G377" s="56"/>
      <c r="H377" s="56"/>
    </row>
    <row r="378" spans="2:8" ht="15">
      <c r="B378" s="56"/>
      <c r="C378" s="56"/>
      <c r="D378" s="56"/>
      <c r="E378" s="56"/>
      <c r="F378" s="56"/>
      <c r="G378" s="56"/>
      <c r="H378" s="56"/>
    </row>
    <row r="379" spans="2:8" ht="15">
      <c r="B379" s="56"/>
      <c r="C379" s="56"/>
      <c r="D379" s="56"/>
      <c r="E379" s="56"/>
      <c r="F379" s="56"/>
      <c r="G379" s="56"/>
      <c r="H379" s="56"/>
    </row>
    <row r="380" spans="2:8" ht="15">
      <c r="B380" s="56"/>
      <c r="C380" s="56"/>
      <c r="D380" s="56"/>
      <c r="E380" s="56"/>
      <c r="F380" s="56"/>
      <c r="G380" s="56"/>
      <c r="H380" s="56"/>
    </row>
    <row r="381" spans="2:8" ht="15">
      <c r="B381" s="56"/>
      <c r="C381" s="56"/>
      <c r="D381" s="56"/>
      <c r="E381" s="56"/>
      <c r="F381" s="56"/>
      <c r="G381" s="56"/>
      <c r="H381" s="56"/>
    </row>
    <row r="382" spans="2:8" ht="15">
      <c r="B382" s="56"/>
      <c r="C382" s="56"/>
      <c r="D382" s="56"/>
      <c r="E382" s="56"/>
      <c r="F382" s="56"/>
      <c r="G382" s="56"/>
      <c r="H382" s="56"/>
    </row>
    <row r="383" spans="2:8" ht="15">
      <c r="B383" s="56"/>
      <c r="C383" s="56"/>
      <c r="D383" s="56"/>
      <c r="E383" s="56"/>
      <c r="F383" s="56"/>
      <c r="G383" s="56"/>
      <c r="H383" s="56"/>
    </row>
    <row r="384" spans="2:8" ht="15">
      <c r="B384" s="56"/>
      <c r="C384" s="56"/>
      <c r="D384" s="56"/>
      <c r="E384" s="56"/>
      <c r="F384" s="56"/>
      <c r="G384" s="56"/>
      <c r="H384" s="56"/>
    </row>
    <row r="385" spans="2:8" ht="15">
      <c r="B385" s="56"/>
      <c r="C385" s="56"/>
      <c r="D385" s="56"/>
      <c r="E385" s="56"/>
      <c r="F385" s="56"/>
      <c r="G385" s="56"/>
      <c r="H385" s="56"/>
    </row>
    <row r="386" spans="2:8" ht="15">
      <c r="B386" s="56"/>
      <c r="C386" s="56"/>
      <c r="D386" s="56"/>
      <c r="E386" s="56"/>
      <c r="F386" s="56"/>
      <c r="G386" s="56"/>
      <c r="H386" s="56"/>
    </row>
    <row r="387" spans="2:8" ht="15">
      <c r="B387" s="56"/>
      <c r="C387" s="56"/>
      <c r="D387" s="56"/>
      <c r="E387" s="56"/>
      <c r="F387" s="56"/>
      <c r="G387" s="56"/>
      <c r="H387" s="56"/>
    </row>
    <row r="388" spans="2:8" ht="15">
      <c r="B388" s="56"/>
      <c r="C388" s="56"/>
      <c r="D388" s="56"/>
      <c r="E388" s="56"/>
      <c r="F388" s="56"/>
      <c r="G388" s="56"/>
      <c r="H388" s="56"/>
    </row>
    <row r="389" spans="2:8" ht="15">
      <c r="B389" s="56"/>
      <c r="C389" s="56"/>
      <c r="D389" s="56"/>
      <c r="E389" s="56"/>
      <c r="F389" s="56"/>
      <c r="G389" s="56"/>
      <c r="H389" s="56"/>
    </row>
    <row r="390" spans="2:8" ht="15">
      <c r="B390" s="56"/>
      <c r="C390" s="56"/>
      <c r="D390" s="56"/>
      <c r="E390" s="56"/>
      <c r="F390" s="56"/>
      <c r="G390" s="56"/>
      <c r="H390" s="56"/>
    </row>
    <row r="391" spans="2:8" ht="15">
      <c r="B391" s="56"/>
      <c r="C391" s="56"/>
      <c r="D391" s="56"/>
      <c r="E391" s="56"/>
      <c r="F391" s="56"/>
      <c r="G391" s="56"/>
      <c r="H391" s="56"/>
    </row>
    <row r="392" spans="2:8" ht="15">
      <c r="B392" s="56"/>
      <c r="C392" s="56"/>
      <c r="D392" s="56"/>
      <c r="E392" s="56"/>
      <c r="F392" s="56"/>
      <c r="G392" s="56"/>
      <c r="H392" s="56"/>
    </row>
    <row r="393" spans="2:8" ht="15">
      <c r="B393" s="56"/>
      <c r="C393" s="56"/>
      <c r="D393" s="56"/>
      <c r="E393" s="56"/>
      <c r="F393" s="56"/>
      <c r="G393" s="56"/>
      <c r="H393" s="56"/>
    </row>
    <row r="394" spans="2:8" ht="15">
      <c r="B394" s="56"/>
      <c r="C394" s="56"/>
      <c r="D394" s="56"/>
      <c r="E394" s="56"/>
      <c r="F394" s="56"/>
      <c r="G394" s="56"/>
      <c r="H394" s="56"/>
    </row>
    <row r="395" spans="2:8" ht="15">
      <c r="B395" s="56"/>
      <c r="C395" s="56"/>
      <c r="D395" s="56"/>
      <c r="E395" s="56"/>
      <c r="F395" s="56"/>
      <c r="G395" s="56"/>
      <c r="H395" s="56"/>
    </row>
    <row r="396" spans="2:8" ht="15">
      <c r="B396" s="56"/>
      <c r="C396" s="56"/>
      <c r="D396" s="56"/>
      <c r="E396" s="56"/>
      <c r="F396" s="56"/>
      <c r="G396" s="56"/>
      <c r="H396" s="56"/>
    </row>
    <row r="397" spans="2:8" ht="15">
      <c r="B397" s="56"/>
      <c r="C397" s="56"/>
      <c r="D397" s="56"/>
      <c r="E397" s="56"/>
      <c r="F397" s="56"/>
      <c r="G397" s="56"/>
      <c r="H397" s="56"/>
    </row>
    <row r="398" spans="2:8" ht="15">
      <c r="B398" s="56"/>
      <c r="C398" s="56"/>
      <c r="D398" s="56"/>
      <c r="E398" s="56"/>
      <c r="F398" s="56"/>
      <c r="G398" s="56"/>
      <c r="H398" s="56"/>
    </row>
    <row r="399" spans="2:8" ht="15">
      <c r="B399" s="56"/>
      <c r="C399" s="56"/>
      <c r="D399" s="56"/>
      <c r="E399" s="56"/>
      <c r="F399" s="56"/>
      <c r="G399" s="56"/>
      <c r="H399" s="56"/>
    </row>
    <row r="400" spans="2:8" ht="15">
      <c r="B400" s="56"/>
      <c r="C400" s="56"/>
      <c r="D400" s="56"/>
      <c r="E400" s="56"/>
      <c r="F400" s="56"/>
      <c r="G400" s="56"/>
      <c r="H400" s="56"/>
    </row>
    <row r="401" spans="2:8" ht="15">
      <c r="B401" s="56"/>
      <c r="C401" s="56"/>
      <c r="D401" s="56"/>
      <c r="E401" s="56"/>
      <c r="F401" s="56"/>
      <c r="G401" s="56"/>
      <c r="H401" s="56"/>
    </row>
    <row r="402" spans="2:8" ht="15">
      <c r="B402" s="56"/>
      <c r="C402" s="56"/>
      <c r="D402" s="56"/>
      <c r="E402" s="56"/>
      <c r="F402" s="56"/>
      <c r="G402" s="56"/>
      <c r="H402" s="56"/>
    </row>
    <row r="403" spans="2:8" ht="15">
      <c r="B403" s="56"/>
      <c r="C403" s="56"/>
      <c r="D403" s="56"/>
      <c r="E403" s="56"/>
      <c r="F403" s="56"/>
      <c r="G403" s="56"/>
      <c r="H403" s="56"/>
    </row>
    <row r="404" spans="2:8" ht="15">
      <c r="B404" s="56"/>
      <c r="C404" s="56"/>
      <c r="D404" s="56"/>
      <c r="E404" s="56"/>
      <c r="F404" s="56"/>
      <c r="G404" s="56"/>
      <c r="H404" s="56"/>
    </row>
    <row r="405" spans="2:8" ht="15">
      <c r="B405" s="56"/>
      <c r="C405" s="56"/>
      <c r="D405" s="56"/>
      <c r="E405" s="56"/>
      <c r="F405" s="56"/>
      <c r="G405" s="56"/>
      <c r="H405" s="56"/>
    </row>
    <row r="406" spans="2:8" ht="15">
      <c r="B406" s="56"/>
      <c r="C406" s="56"/>
      <c r="D406" s="56"/>
      <c r="E406" s="56"/>
      <c r="F406" s="56"/>
      <c r="G406" s="56"/>
      <c r="H406" s="56"/>
    </row>
    <row r="407" spans="2:8" ht="15">
      <c r="B407" s="56"/>
      <c r="C407" s="56"/>
      <c r="D407" s="56"/>
      <c r="E407" s="56"/>
      <c r="F407" s="56"/>
      <c r="G407" s="56"/>
      <c r="H407" s="56"/>
    </row>
    <row r="408" spans="2:8" ht="15">
      <c r="B408" s="56"/>
      <c r="C408" s="56"/>
      <c r="D408" s="56"/>
      <c r="E408" s="56"/>
      <c r="F408" s="56"/>
      <c r="G408" s="56"/>
      <c r="H408" s="56"/>
    </row>
    <row r="409" spans="2:8" ht="15">
      <c r="B409" s="56"/>
      <c r="C409" s="56"/>
      <c r="D409" s="56"/>
      <c r="E409" s="56"/>
      <c r="F409" s="56"/>
      <c r="G409" s="56"/>
      <c r="H409" s="56"/>
    </row>
    <row r="410" spans="2:8" ht="15">
      <c r="B410" s="56"/>
      <c r="C410" s="56"/>
      <c r="D410" s="56"/>
      <c r="E410" s="56"/>
      <c r="F410" s="56"/>
      <c r="G410" s="56"/>
      <c r="H410" s="56"/>
    </row>
    <row r="411" spans="2:8" ht="15">
      <c r="B411" s="56"/>
      <c r="C411" s="56"/>
      <c r="D411" s="56"/>
      <c r="E411" s="56"/>
      <c r="F411" s="56"/>
      <c r="G411" s="56"/>
      <c r="H411" s="56"/>
    </row>
    <row r="412" spans="2:8" ht="15">
      <c r="B412" s="56"/>
      <c r="C412" s="56"/>
      <c r="D412" s="56"/>
      <c r="E412" s="56"/>
      <c r="F412" s="56"/>
      <c r="G412" s="56"/>
      <c r="H412" s="56"/>
    </row>
    <row r="413" spans="2:8" ht="15">
      <c r="B413" s="56"/>
      <c r="C413" s="56"/>
      <c r="D413" s="56"/>
      <c r="E413" s="56"/>
      <c r="F413" s="56"/>
      <c r="G413" s="56"/>
      <c r="H413" s="56"/>
    </row>
    <row r="414" spans="2:8" ht="15">
      <c r="B414" s="56"/>
      <c r="C414" s="56"/>
      <c r="D414" s="56"/>
      <c r="E414" s="56"/>
      <c r="F414" s="56"/>
      <c r="G414" s="56"/>
      <c r="H414" s="56"/>
    </row>
    <row r="415" spans="2:8" ht="15">
      <c r="B415" s="56"/>
      <c r="C415" s="56"/>
      <c r="D415" s="56"/>
      <c r="E415" s="56"/>
      <c r="F415" s="56"/>
      <c r="G415" s="56"/>
      <c r="H415" s="56"/>
    </row>
    <row r="416" spans="2:8" ht="15">
      <c r="B416" s="56"/>
      <c r="C416" s="56"/>
      <c r="D416" s="56"/>
      <c r="E416" s="56"/>
      <c r="F416" s="56"/>
      <c r="G416" s="56"/>
      <c r="H416" s="56"/>
    </row>
    <row r="417" spans="2:8" ht="15">
      <c r="B417" s="56"/>
      <c r="C417" s="56"/>
      <c r="D417" s="56"/>
      <c r="E417" s="56"/>
      <c r="F417" s="56"/>
      <c r="G417" s="56"/>
      <c r="H417" s="56"/>
    </row>
    <row r="418" spans="2:8" ht="15">
      <c r="B418" s="56"/>
      <c r="C418" s="56"/>
      <c r="D418" s="56"/>
      <c r="E418" s="56"/>
      <c r="F418" s="56"/>
      <c r="G418" s="56"/>
      <c r="H418" s="56"/>
    </row>
    <row r="419" spans="2:8" ht="15">
      <c r="B419" s="56"/>
      <c r="C419" s="56"/>
      <c r="D419" s="56"/>
      <c r="E419" s="56"/>
      <c r="F419" s="56"/>
      <c r="G419" s="56"/>
      <c r="H419" s="56"/>
    </row>
    <row r="420" spans="2:8" ht="15">
      <c r="B420" s="56"/>
      <c r="C420" s="56"/>
      <c r="D420" s="56"/>
      <c r="E420" s="56"/>
      <c r="F420" s="56"/>
      <c r="G420" s="56"/>
      <c r="H420" s="56"/>
    </row>
    <row r="421" spans="2:8" ht="15">
      <c r="B421" s="56"/>
      <c r="C421" s="56"/>
      <c r="D421" s="56"/>
      <c r="E421" s="56"/>
      <c r="F421" s="56"/>
      <c r="G421" s="56"/>
      <c r="H421" s="56"/>
    </row>
    <row r="422" spans="2:8" ht="15">
      <c r="B422" s="56"/>
      <c r="C422" s="56"/>
      <c r="D422" s="56"/>
      <c r="E422" s="56"/>
      <c r="F422" s="56"/>
      <c r="G422" s="56"/>
      <c r="H422" s="56"/>
    </row>
    <row r="423" spans="2:8" ht="15">
      <c r="B423" s="56"/>
      <c r="C423" s="56"/>
      <c r="D423" s="56"/>
      <c r="E423" s="56"/>
      <c r="F423" s="56"/>
      <c r="G423" s="56"/>
      <c r="H423" s="56"/>
    </row>
    <row r="424" spans="2:8" ht="15">
      <c r="B424" s="56"/>
      <c r="C424" s="56"/>
      <c r="D424" s="56"/>
      <c r="E424" s="56"/>
      <c r="F424" s="56"/>
      <c r="G424" s="56"/>
      <c r="H424" s="56"/>
    </row>
    <row r="425" spans="2:8" ht="15">
      <c r="B425" s="56"/>
      <c r="C425" s="56"/>
      <c r="D425" s="56"/>
      <c r="E425" s="56"/>
      <c r="F425" s="56"/>
      <c r="G425" s="56"/>
      <c r="H425" s="56"/>
    </row>
    <row r="426" spans="2:8" ht="15">
      <c r="B426" s="56"/>
      <c r="C426" s="56"/>
      <c r="D426" s="56"/>
      <c r="E426" s="56"/>
      <c r="F426" s="56"/>
      <c r="G426" s="56"/>
      <c r="H426" s="56"/>
    </row>
    <row r="427" spans="2:8" ht="15">
      <c r="B427" s="56"/>
      <c r="C427" s="56"/>
      <c r="D427" s="56"/>
      <c r="E427" s="56"/>
      <c r="F427" s="56"/>
      <c r="G427" s="56"/>
      <c r="H427" s="56"/>
    </row>
    <row r="428" spans="2:8" ht="15">
      <c r="B428" s="56"/>
      <c r="C428" s="56"/>
      <c r="D428" s="56"/>
      <c r="E428" s="56"/>
      <c r="F428" s="56"/>
      <c r="G428" s="56"/>
      <c r="H428" s="56"/>
    </row>
    <row r="429" spans="2:8" ht="15">
      <c r="B429" s="56"/>
      <c r="C429" s="56"/>
      <c r="D429" s="56"/>
      <c r="E429" s="56"/>
      <c r="F429" s="56"/>
      <c r="G429" s="56"/>
      <c r="H429" s="56"/>
    </row>
    <row r="430" spans="2:8" ht="15">
      <c r="B430" s="56"/>
      <c r="C430" s="56"/>
      <c r="D430" s="56"/>
      <c r="E430" s="56"/>
      <c r="F430" s="56"/>
      <c r="G430" s="56"/>
      <c r="H430" s="56"/>
    </row>
    <row r="431" spans="2:8" ht="15">
      <c r="B431" s="56"/>
      <c r="C431" s="56"/>
      <c r="D431" s="56"/>
      <c r="E431" s="56"/>
      <c r="F431" s="56"/>
      <c r="G431" s="56"/>
      <c r="H431" s="56"/>
    </row>
    <row r="432" spans="2:8" ht="15">
      <c r="B432" s="56"/>
      <c r="C432" s="56"/>
      <c r="D432" s="56"/>
      <c r="E432" s="56"/>
      <c r="F432" s="56"/>
      <c r="G432" s="56"/>
      <c r="H432" s="56"/>
    </row>
    <row r="433" spans="2:8" ht="15">
      <c r="B433" s="56"/>
      <c r="C433" s="56"/>
      <c r="D433" s="56"/>
      <c r="E433" s="56"/>
      <c r="F433" s="56"/>
      <c r="G433" s="56"/>
      <c r="H433" s="56"/>
    </row>
    <row r="434" spans="2:8" ht="15">
      <c r="B434" s="56"/>
      <c r="C434" s="56"/>
      <c r="D434" s="56"/>
      <c r="E434" s="56"/>
      <c r="F434" s="56"/>
      <c r="G434" s="56"/>
      <c r="H434" s="56"/>
    </row>
    <row r="435" spans="2:8" ht="15">
      <c r="B435" s="56"/>
      <c r="C435" s="56"/>
      <c r="D435" s="56"/>
      <c r="E435" s="56"/>
      <c r="F435" s="56"/>
      <c r="G435" s="56"/>
      <c r="H435" s="56"/>
    </row>
    <row r="436" spans="2:8" ht="15">
      <c r="B436" s="56"/>
      <c r="C436" s="56"/>
      <c r="D436" s="56"/>
      <c r="E436" s="56"/>
      <c r="F436" s="56"/>
      <c r="G436" s="56"/>
      <c r="H436" s="56"/>
    </row>
    <row r="437" spans="2:8" ht="15">
      <c r="B437" s="56"/>
      <c r="C437" s="56"/>
      <c r="D437" s="56"/>
      <c r="E437" s="56"/>
      <c r="F437" s="56"/>
      <c r="G437" s="56"/>
      <c r="H437" s="56"/>
    </row>
    <row r="438" spans="2:8" ht="15">
      <c r="B438" s="56"/>
      <c r="C438" s="56"/>
      <c r="D438" s="56"/>
      <c r="E438" s="56"/>
      <c r="F438" s="56"/>
      <c r="G438" s="56"/>
      <c r="H438" s="56"/>
    </row>
    <row r="439" spans="2:8" ht="15">
      <c r="B439" s="56"/>
      <c r="C439" s="56"/>
      <c r="D439" s="56"/>
      <c r="E439" s="56"/>
      <c r="F439" s="56"/>
      <c r="G439" s="56"/>
      <c r="H439" s="56"/>
    </row>
    <row r="440" spans="2:8" ht="15">
      <c r="B440" s="56"/>
      <c r="C440" s="56"/>
      <c r="D440" s="56"/>
      <c r="E440" s="56"/>
      <c r="F440" s="56"/>
      <c r="G440" s="56"/>
      <c r="H440" s="56"/>
    </row>
    <row r="441" spans="2:8" ht="15">
      <c r="B441" s="56"/>
      <c r="C441" s="56"/>
      <c r="D441" s="56"/>
      <c r="E441" s="56"/>
      <c r="F441" s="56"/>
      <c r="G441" s="56"/>
      <c r="H441" s="56"/>
    </row>
    <row r="442" spans="2:8" ht="15">
      <c r="B442" s="56"/>
      <c r="C442" s="56"/>
      <c r="D442" s="56"/>
      <c r="E442" s="56"/>
      <c r="F442" s="56"/>
      <c r="G442" s="56"/>
      <c r="H442" s="56"/>
    </row>
    <row r="443" spans="2:8" ht="15">
      <c r="B443" s="56"/>
      <c r="C443" s="56"/>
      <c r="D443" s="56"/>
      <c r="E443" s="56"/>
      <c r="F443" s="56"/>
      <c r="G443" s="56"/>
      <c r="H443" s="56"/>
    </row>
    <row r="444" spans="2:8" ht="15">
      <c r="B444" s="56"/>
      <c r="C444" s="56"/>
      <c r="D444" s="56"/>
      <c r="E444" s="56"/>
      <c r="F444" s="56"/>
      <c r="G444" s="56"/>
      <c r="H444" s="56"/>
    </row>
    <row r="445" spans="2:8" ht="15">
      <c r="B445" s="56"/>
      <c r="C445" s="56"/>
      <c r="D445" s="56"/>
      <c r="E445" s="56"/>
      <c r="F445" s="56"/>
      <c r="G445" s="56"/>
      <c r="H445" s="56"/>
    </row>
    <row r="446" spans="2:8" ht="15">
      <c r="B446" s="56"/>
      <c r="C446" s="56"/>
      <c r="D446" s="56"/>
      <c r="E446" s="56"/>
      <c r="F446" s="56"/>
      <c r="G446" s="56"/>
      <c r="H446" s="56"/>
    </row>
    <row r="447" spans="2:8" ht="15">
      <c r="B447" s="56"/>
      <c r="C447" s="56"/>
      <c r="D447" s="56"/>
      <c r="E447" s="56"/>
      <c r="F447" s="56"/>
      <c r="G447" s="56"/>
      <c r="H447" s="56"/>
    </row>
    <row r="448" spans="2:8" ht="15">
      <c r="B448" s="56"/>
      <c r="C448" s="56"/>
      <c r="D448" s="56"/>
      <c r="E448" s="56"/>
      <c r="F448" s="56"/>
      <c r="G448" s="56"/>
      <c r="H448" s="56"/>
    </row>
    <row r="449" spans="2:8" ht="15">
      <c r="B449" s="56"/>
      <c r="C449" s="56"/>
      <c r="D449" s="56"/>
      <c r="E449" s="56"/>
      <c r="F449" s="56"/>
      <c r="G449" s="56"/>
      <c r="H449" s="56"/>
    </row>
    <row r="450" spans="2:8" ht="15">
      <c r="B450" s="56"/>
      <c r="C450" s="56"/>
      <c r="D450" s="56"/>
      <c r="E450" s="56"/>
      <c r="F450" s="56"/>
      <c r="G450" s="56"/>
      <c r="H450" s="56"/>
    </row>
    <row r="451" spans="2:8" ht="15">
      <c r="B451" s="56"/>
      <c r="C451" s="56"/>
      <c r="D451" s="56"/>
      <c r="E451" s="56"/>
      <c r="F451" s="56"/>
      <c r="G451" s="56"/>
      <c r="H451" s="56"/>
    </row>
    <row r="452" spans="2:8" ht="15">
      <c r="B452" s="56"/>
      <c r="C452" s="56"/>
      <c r="D452" s="56"/>
      <c r="E452" s="56"/>
      <c r="F452" s="56"/>
      <c r="G452" s="56"/>
      <c r="H452" s="56"/>
    </row>
    <row r="453" spans="2:8" ht="15">
      <c r="B453" s="56"/>
      <c r="C453" s="56"/>
      <c r="D453" s="56"/>
      <c r="E453" s="56"/>
      <c r="F453" s="56"/>
      <c r="G453" s="56"/>
      <c r="H453" s="56"/>
    </row>
    <row r="454" spans="2:8" ht="15">
      <c r="B454" s="56"/>
      <c r="C454" s="56"/>
      <c r="D454" s="56"/>
      <c r="E454" s="56"/>
      <c r="F454" s="56"/>
      <c r="G454" s="56"/>
      <c r="H454" s="56"/>
    </row>
    <row r="455" spans="2:8" ht="15">
      <c r="B455" s="56"/>
      <c r="C455" s="56"/>
      <c r="D455" s="56"/>
      <c r="E455" s="56"/>
      <c r="F455" s="56"/>
      <c r="G455" s="56"/>
      <c r="H455" s="56"/>
    </row>
    <row r="456" spans="2:8" ht="15">
      <c r="B456" s="56"/>
      <c r="C456" s="56"/>
      <c r="D456" s="56"/>
      <c r="E456" s="56"/>
      <c r="F456" s="56"/>
      <c r="G456" s="56"/>
      <c r="H456" s="56"/>
    </row>
    <row r="457" spans="2:8" ht="15">
      <c r="B457" s="56"/>
      <c r="C457" s="56"/>
      <c r="D457" s="56"/>
      <c r="E457" s="56"/>
      <c r="F457" s="56"/>
      <c r="G457" s="56"/>
      <c r="H457" s="56"/>
    </row>
    <row r="458" spans="2:8" ht="15">
      <c r="B458" s="56"/>
      <c r="C458" s="56"/>
      <c r="D458" s="56"/>
      <c r="E458" s="56"/>
      <c r="F458" s="56"/>
      <c r="G458" s="56"/>
      <c r="H458" s="56"/>
    </row>
    <row r="459" spans="2:8" ht="15">
      <c r="B459" s="56"/>
      <c r="C459" s="56"/>
      <c r="D459" s="56"/>
      <c r="E459" s="56"/>
      <c r="F459" s="56"/>
      <c r="G459" s="56"/>
      <c r="H459" s="56"/>
    </row>
    <row r="460" spans="2:8" ht="15">
      <c r="B460" s="56"/>
      <c r="C460" s="56"/>
      <c r="D460" s="56"/>
      <c r="E460" s="56"/>
      <c r="F460" s="56"/>
      <c r="G460" s="56"/>
      <c r="H460" s="56"/>
    </row>
    <row r="461" spans="2:8" ht="15">
      <c r="B461" s="56"/>
      <c r="C461" s="56"/>
      <c r="D461" s="56"/>
      <c r="E461" s="56"/>
      <c r="F461" s="56"/>
      <c r="G461" s="56"/>
      <c r="H461" s="56"/>
    </row>
    <row r="462" spans="2:8" ht="15">
      <c r="B462" s="56"/>
      <c r="C462" s="56"/>
      <c r="D462" s="56"/>
      <c r="E462" s="56"/>
      <c r="F462" s="56"/>
      <c r="G462" s="56"/>
      <c r="H462" s="56"/>
    </row>
    <row r="463" spans="2:8" ht="15">
      <c r="B463" s="56"/>
      <c r="C463" s="56"/>
      <c r="D463" s="56"/>
      <c r="E463" s="56"/>
      <c r="F463" s="56"/>
      <c r="G463" s="56"/>
      <c r="H463" s="56"/>
    </row>
    <row r="464" spans="2:8" ht="15">
      <c r="B464" s="56"/>
      <c r="C464" s="56"/>
      <c r="D464" s="56"/>
      <c r="E464" s="56"/>
      <c r="F464" s="56"/>
      <c r="G464" s="56"/>
      <c r="H464" s="56"/>
    </row>
    <row r="465" spans="2:8" ht="15">
      <c r="B465" s="56"/>
      <c r="C465" s="56"/>
      <c r="D465" s="56"/>
      <c r="E465" s="56"/>
      <c r="F465" s="56"/>
      <c r="G465" s="56"/>
      <c r="H465" s="56"/>
    </row>
    <row r="466" spans="2:8" ht="15">
      <c r="B466" s="56"/>
      <c r="C466" s="56"/>
      <c r="D466" s="56"/>
      <c r="E466" s="56"/>
      <c r="F466" s="56"/>
      <c r="G466" s="56"/>
      <c r="H466" s="56"/>
    </row>
    <row r="467" spans="2:8" ht="15">
      <c r="B467" s="56"/>
      <c r="C467" s="56"/>
      <c r="D467" s="56"/>
      <c r="E467" s="56"/>
      <c r="F467" s="56"/>
      <c r="G467" s="56"/>
      <c r="H467" s="56"/>
    </row>
    <row r="468" spans="2:8" ht="15">
      <c r="B468" s="56"/>
      <c r="C468" s="56"/>
      <c r="D468" s="56"/>
      <c r="E468" s="56"/>
      <c r="F468" s="56"/>
      <c r="G468" s="56"/>
      <c r="H468" s="56"/>
    </row>
    <row r="469" spans="2:8" ht="15">
      <c r="B469" s="56"/>
      <c r="C469" s="56"/>
      <c r="D469" s="56"/>
      <c r="E469" s="56"/>
      <c r="F469" s="56"/>
      <c r="G469" s="56"/>
      <c r="H469" s="56"/>
    </row>
    <row r="470" spans="2:8" ht="15">
      <c r="B470" s="56"/>
      <c r="C470" s="56"/>
      <c r="D470" s="56"/>
      <c r="E470" s="56"/>
      <c r="F470" s="56"/>
      <c r="G470" s="56"/>
      <c r="H470" s="56"/>
    </row>
    <row r="471" spans="2:8" ht="15">
      <c r="B471" s="56"/>
      <c r="C471" s="56"/>
      <c r="D471" s="56"/>
      <c r="E471" s="56"/>
      <c r="F471" s="56"/>
      <c r="G471" s="56"/>
      <c r="H471" s="56"/>
    </row>
    <row r="472" spans="2:8" ht="15">
      <c r="B472" s="56"/>
      <c r="C472" s="56"/>
      <c r="D472" s="56"/>
      <c r="E472" s="56"/>
      <c r="F472" s="56"/>
      <c r="G472" s="56"/>
      <c r="H472" s="56"/>
    </row>
    <row r="473" spans="2:8" ht="15">
      <c r="B473" s="56"/>
      <c r="C473" s="56"/>
      <c r="D473" s="56"/>
      <c r="E473" s="56"/>
      <c r="F473" s="56"/>
      <c r="G473" s="56"/>
      <c r="H473" s="56"/>
    </row>
    <row r="474" spans="2:8" ht="15">
      <c r="B474" s="56"/>
      <c r="C474" s="56"/>
      <c r="D474" s="56"/>
      <c r="E474" s="56"/>
      <c r="F474" s="56"/>
      <c r="G474" s="56"/>
      <c r="H474" s="56"/>
    </row>
    <row r="475" spans="2:8" ht="15">
      <c r="B475" s="56"/>
      <c r="C475" s="56"/>
      <c r="D475" s="56"/>
      <c r="E475" s="56"/>
      <c r="F475" s="56"/>
      <c r="G475" s="56"/>
      <c r="H475" s="56"/>
    </row>
    <row r="476" spans="2:8" ht="15">
      <c r="B476" s="56"/>
      <c r="C476" s="56"/>
      <c r="D476" s="56"/>
      <c r="E476" s="56"/>
      <c r="F476" s="56"/>
      <c r="G476" s="56"/>
      <c r="H476" s="56"/>
    </row>
    <row r="477" spans="2:8" ht="15">
      <c r="B477" s="56"/>
      <c r="C477" s="56"/>
      <c r="D477" s="56"/>
      <c r="E477" s="56"/>
      <c r="F477" s="56"/>
      <c r="G477" s="56"/>
      <c r="H477" s="56"/>
    </row>
    <row r="478" spans="2:8" ht="15">
      <c r="B478" s="56"/>
      <c r="C478" s="56"/>
      <c r="D478" s="56"/>
      <c r="E478" s="56"/>
      <c r="F478" s="56"/>
      <c r="G478" s="56"/>
      <c r="H478" s="56"/>
    </row>
    <row r="479" spans="2:8" ht="15">
      <c r="B479" s="56"/>
      <c r="C479" s="56"/>
      <c r="D479" s="56"/>
      <c r="E479" s="56"/>
      <c r="F479" s="56"/>
      <c r="G479" s="56"/>
      <c r="H479" s="56"/>
    </row>
    <row r="480" spans="2:8" ht="15">
      <c r="B480" s="56"/>
      <c r="C480" s="56"/>
      <c r="D480" s="56"/>
      <c r="E480" s="56"/>
      <c r="F480" s="56"/>
      <c r="G480" s="56"/>
      <c r="H480" s="56"/>
    </row>
    <row r="481" spans="2:8" ht="15">
      <c r="B481" s="56"/>
      <c r="C481" s="56"/>
      <c r="D481" s="56"/>
      <c r="E481" s="56"/>
      <c r="F481" s="56"/>
      <c r="G481" s="56"/>
      <c r="H481" s="56"/>
    </row>
    <row r="482" spans="2:8" ht="15">
      <c r="B482" s="56"/>
      <c r="C482" s="56"/>
      <c r="D482" s="56"/>
      <c r="E482" s="56"/>
      <c r="F482" s="56"/>
      <c r="G482" s="56"/>
      <c r="H482" s="56"/>
    </row>
    <row r="483" spans="2:8" ht="15">
      <c r="B483" s="56"/>
      <c r="C483" s="56"/>
      <c r="D483" s="56"/>
      <c r="E483" s="56"/>
      <c r="F483" s="56"/>
      <c r="G483" s="56"/>
      <c r="H483" s="56"/>
    </row>
    <row r="484" spans="2:8" ht="15">
      <c r="B484" s="56"/>
      <c r="C484" s="56"/>
      <c r="D484" s="56"/>
      <c r="E484" s="56"/>
      <c r="F484" s="56"/>
      <c r="G484" s="56"/>
      <c r="H484" s="56"/>
    </row>
    <row r="485" spans="2:8" ht="15">
      <c r="B485" s="56"/>
      <c r="C485" s="56"/>
      <c r="D485" s="56"/>
      <c r="E485" s="56"/>
      <c r="F485" s="56"/>
      <c r="G485" s="56"/>
      <c r="H485" s="56"/>
    </row>
    <row r="486" spans="2:8" ht="15">
      <c r="B486" s="56"/>
      <c r="C486" s="56"/>
      <c r="D486" s="56"/>
      <c r="E486" s="56"/>
      <c r="F486" s="56"/>
      <c r="G486" s="56"/>
      <c r="H486" s="56"/>
    </row>
    <row r="487" spans="2:8" ht="15">
      <c r="B487" s="56"/>
      <c r="C487" s="56"/>
      <c r="D487" s="56"/>
      <c r="E487" s="56"/>
      <c r="F487" s="56"/>
      <c r="G487" s="56"/>
      <c r="H487" s="56"/>
    </row>
    <row r="488" spans="2:8" ht="15">
      <c r="B488" s="56"/>
      <c r="C488" s="56"/>
      <c r="D488" s="56"/>
      <c r="E488" s="56"/>
      <c r="F488" s="56"/>
      <c r="G488" s="56"/>
      <c r="H488" s="56"/>
    </row>
    <row r="489" spans="2:8" ht="15">
      <c r="B489" s="56"/>
      <c r="C489" s="56"/>
      <c r="D489" s="56"/>
      <c r="E489" s="56"/>
      <c r="F489" s="56"/>
      <c r="G489" s="56"/>
      <c r="H489" s="56"/>
    </row>
    <row r="490" spans="2:8" ht="15">
      <c r="B490" s="56"/>
      <c r="C490" s="56"/>
      <c r="D490" s="56"/>
      <c r="E490" s="56"/>
      <c r="F490" s="56"/>
      <c r="G490" s="56"/>
      <c r="H490" s="56"/>
    </row>
    <row r="491" spans="2:8" ht="15">
      <c r="B491" s="56"/>
      <c r="C491" s="56"/>
      <c r="D491" s="56"/>
      <c r="E491" s="56"/>
      <c r="F491" s="56"/>
      <c r="G491" s="56"/>
      <c r="H491" s="56"/>
    </row>
    <row r="492" spans="2:8" ht="15">
      <c r="B492" s="56"/>
      <c r="C492" s="56"/>
      <c r="D492" s="56"/>
      <c r="E492" s="56"/>
      <c r="F492" s="56"/>
      <c r="G492" s="56"/>
      <c r="H492" s="56"/>
    </row>
    <row r="493" spans="2:8" ht="15">
      <c r="B493" s="56"/>
      <c r="C493" s="56"/>
      <c r="D493" s="56"/>
      <c r="E493" s="56"/>
      <c r="F493" s="56"/>
      <c r="G493" s="56"/>
      <c r="H493" s="56"/>
    </row>
    <row r="494" spans="2:8" ht="15">
      <c r="B494" s="56"/>
      <c r="C494" s="56"/>
      <c r="D494" s="56"/>
      <c r="E494" s="56"/>
      <c r="F494" s="56"/>
      <c r="G494" s="56"/>
      <c r="H494" s="56"/>
    </row>
    <row r="495" spans="2:8" ht="15">
      <c r="B495" s="56"/>
      <c r="C495" s="56"/>
      <c r="D495" s="56"/>
      <c r="E495" s="56"/>
      <c r="F495" s="56"/>
      <c r="G495" s="56"/>
      <c r="H495" s="56"/>
    </row>
    <row r="496" spans="2:8" ht="15">
      <c r="B496" s="56"/>
      <c r="C496" s="56"/>
      <c r="D496" s="56"/>
      <c r="E496" s="56"/>
      <c r="F496" s="56"/>
      <c r="G496" s="56"/>
      <c r="H496" s="56"/>
    </row>
    <row r="497" spans="2:8" ht="15">
      <c r="B497" s="56"/>
      <c r="C497" s="56"/>
      <c r="D497" s="56"/>
      <c r="E497" s="56"/>
      <c r="F497" s="56"/>
      <c r="G497" s="56"/>
      <c r="H497" s="56"/>
    </row>
    <row r="498" spans="2:8" ht="15">
      <c r="B498" s="56"/>
      <c r="C498" s="56"/>
      <c r="D498" s="56"/>
      <c r="E498" s="56"/>
      <c r="F498" s="56"/>
      <c r="G498" s="56"/>
      <c r="H498" s="56"/>
    </row>
    <row r="499" spans="2:8" ht="15">
      <c r="B499" s="56"/>
      <c r="C499" s="56"/>
      <c r="D499" s="56"/>
      <c r="E499" s="56"/>
      <c r="F499" s="56"/>
      <c r="G499" s="56"/>
      <c r="H499" s="56"/>
    </row>
    <row r="500" spans="2:8" ht="15">
      <c r="B500" s="56"/>
      <c r="C500" s="56"/>
      <c r="D500" s="56"/>
      <c r="E500" s="56"/>
      <c r="F500" s="56"/>
      <c r="G500" s="56"/>
      <c r="H500" s="56"/>
    </row>
    <row r="501" spans="2:8" ht="15">
      <c r="B501" s="56"/>
      <c r="C501" s="56"/>
      <c r="D501" s="56"/>
      <c r="E501" s="56"/>
      <c r="F501" s="56"/>
      <c r="G501" s="56"/>
      <c r="H501" s="56"/>
    </row>
    <row r="502" spans="2:8" ht="15">
      <c r="B502" s="56"/>
      <c r="C502" s="56"/>
      <c r="D502" s="56"/>
      <c r="E502" s="56"/>
      <c r="F502" s="56"/>
      <c r="G502" s="56"/>
      <c r="H502" s="56"/>
    </row>
    <row r="503" spans="2:8" ht="15">
      <c r="B503" s="56"/>
      <c r="C503" s="56"/>
      <c r="D503" s="56"/>
      <c r="E503" s="56"/>
      <c r="F503" s="56"/>
      <c r="G503" s="56"/>
      <c r="H503" s="56"/>
    </row>
    <row r="504" spans="2:8" ht="15">
      <c r="B504" s="56"/>
      <c r="C504" s="56"/>
      <c r="D504" s="56"/>
      <c r="E504" s="56"/>
      <c r="F504" s="56"/>
      <c r="G504" s="56"/>
      <c r="H504" s="56"/>
    </row>
    <row r="505" spans="2:8" ht="15">
      <c r="B505" s="56"/>
      <c r="C505" s="56"/>
      <c r="D505" s="56"/>
      <c r="E505" s="56"/>
      <c r="F505" s="56"/>
      <c r="G505" s="56"/>
      <c r="H505" s="56"/>
    </row>
    <row r="506" spans="2:8" ht="15">
      <c r="B506" s="56"/>
      <c r="C506" s="56"/>
      <c r="D506" s="56"/>
      <c r="E506" s="56"/>
      <c r="F506" s="56"/>
      <c r="G506" s="56"/>
      <c r="H506" s="56"/>
    </row>
    <row r="507" spans="2:8" ht="15">
      <c r="B507" s="56"/>
      <c r="C507" s="56"/>
      <c r="D507" s="56"/>
      <c r="E507" s="56"/>
      <c r="F507" s="56"/>
      <c r="G507" s="56"/>
      <c r="H507" s="56"/>
    </row>
    <row r="508" spans="2:8" ht="15">
      <c r="B508" s="56"/>
      <c r="C508" s="56"/>
      <c r="D508" s="56"/>
      <c r="E508" s="56"/>
      <c r="F508" s="56"/>
      <c r="G508" s="56"/>
      <c r="H508" s="56"/>
    </row>
    <row r="509" spans="2:8" ht="15">
      <c r="B509" s="56"/>
      <c r="C509" s="56"/>
      <c r="D509" s="56"/>
      <c r="E509" s="56"/>
      <c r="F509" s="56"/>
      <c r="G509" s="56"/>
      <c r="H509" s="56"/>
    </row>
    <row r="510" spans="2:8" ht="15">
      <c r="B510" s="56"/>
      <c r="C510" s="56"/>
      <c r="D510" s="56"/>
      <c r="E510" s="56"/>
      <c r="F510" s="56"/>
      <c r="G510" s="56"/>
      <c r="H510" s="56"/>
    </row>
    <row r="511" spans="2:8" ht="15">
      <c r="B511" s="56"/>
      <c r="C511" s="56"/>
      <c r="D511" s="56"/>
      <c r="E511" s="56"/>
      <c r="F511" s="56"/>
      <c r="G511" s="56"/>
      <c r="H511" s="56"/>
    </row>
    <row r="512" spans="2:8" ht="15">
      <c r="B512" s="56"/>
      <c r="C512" s="56"/>
      <c r="D512" s="56"/>
      <c r="E512" s="56"/>
      <c r="F512" s="56"/>
      <c r="G512" s="56"/>
      <c r="H512" s="56"/>
    </row>
    <row r="513" spans="2:8" ht="15">
      <c r="B513" s="56"/>
      <c r="C513" s="56"/>
      <c r="D513" s="56"/>
      <c r="E513" s="56"/>
      <c r="F513" s="56"/>
      <c r="G513" s="56"/>
      <c r="H513" s="56"/>
    </row>
    <row r="514" spans="2:8" ht="15">
      <c r="B514" s="56"/>
      <c r="C514" s="56"/>
      <c r="D514" s="56"/>
      <c r="E514" s="56"/>
      <c r="F514" s="56"/>
      <c r="G514" s="56"/>
      <c r="H514" s="56"/>
    </row>
    <row r="515" spans="2:8" ht="15">
      <c r="B515" s="56"/>
      <c r="C515" s="56"/>
      <c r="D515" s="56"/>
      <c r="E515" s="56"/>
      <c r="F515" s="56"/>
      <c r="G515" s="56"/>
      <c r="H515" s="56"/>
    </row>
    <row r="516" spans="2:8" ht="15">
      <c r="B516" s="56"/>
      <c r="C516" s="56"/>
      <c r="D516" s="56"/>
      <c r="E516" s="56"/>
      <c r="F516" s="56"/>
      <c r="G516" s="56"/>
      <c r="H516" s="56"/>
    </row>
    <row r="517" spans="2:8" ht="15">
      <c r="B517" s="56"/>
      <c r="C517" s="56"/>
      <c r="D517" s="56"/>
      <c r="E517" s="56"/>
      <c r="F517" s="56"/>
      <c r="G517" s="56"/>
      <c r="H517" s="56"/>
    </row>
    <row r="518" spans="2:8" ht="15">
      <c r="B518" s="56"/>
      <c r="C518" s="56"/>
      <c r="D518" s="56"/>
      <c r="E518" s="56"/>
      <c r="F518" s="56"/>
      <c r="G518" s="56"/>
      <c r="H518" s="56"/>
    </row>
    <row r="519" spans="2:8" ht="15">
      <c r="B519" s="56"/>
      <c r="C519" s="56"/>
      <c r="D519" s="56"/>
      <c r="E519" s="56"/>
      <c r="F519" s="56"/>
      <c r="G519" s="56"/>
      <c r="H519" s="56"/>
    </row>
    <row r="520" spans="2:8" ht="15">
      <c r="B520" s="56"/>
      <c r="C520" s="56"/>
      <c r="D520" s="56"/>
      <c r="E520" s="56"/>
      <c r="F520" s="56"/>
      <c r="G520" s="56"/>
      <c r="H520" s="56"/>
    </row>
    <row r="521" spans="2:8" ht="15">
      <c r="B521" s="56"/>
      <c r="C521" s="56"/>
      <c r="D521" s="56"/>
      <c r="E521" s="56"/>
      <c r="F521" s="56"/>
      <c r="G521" s="56"/>
      <c r="H521" s="56"/>
    </row>
    <row r="522" spans="2:8" ht="15">
      <c r="B522" s="56"/>
      <c r="C522" s="56"/>
      <c r="D522" s="56"/>
      <c r="E522" s="56"/>
      <c r="F522" s="56"/>
      <c r="G522" s="56"/>
      <c r="H522" s="56"/>
    </row>
    <row r="523" spans="2:8" ht="15">
      <c r="B523" s="56"/>
      <c r="C523" s="56"/>
      <c r="D523" s="56"/>
      <c r="E523" s="56"/>
      <c r="F523" s="56"/>
      <c r="G523" s="56"/>
      <c r="H523" s="56"/>
    </row>
    <row r="524" spans="2:8" ht="15">
      <c r="B524" s="56"/>
      <c r="C524" s="56"/>
      <c r="D524" s="56"/>
      <c r="E524" s="56"/>
      <c r="F524" s="56"/>
      <c r="G524" s="56"/>
      <c r="H524" s="56"/>
    </row>
    <row r="525" spans="2:8" ht="15">
      <c r="B525" s="56"/>
      <c r="C525" s="56"/>
      <c r="D525" s="56"/>
      <c r="E525" s="56"/>
      <c r="F525" s="56"/>
      <c r="G525" s="56"/>
      <c r="H525" s="56"/>
    </row>
    <row r="526" spans="2:8" ht="15">
      <c r="B526" s="56"/>
      <c r="C526" s="56"/>
      <c r="D526" s="56"/>
      <c r="E526" s="56"/>
      <c r="F526" s="56"/>
      <c r="G526" s="56"/>
      <c r="H526" s="56"/>
    </row>
    <row r="527" spans="2:8" ht="15">
      <c r="B527" s="56"/>
      <c r="C527" s="56"/>
      <c r="D527" s="56"/>
      <c r="E527" s="56"/>
      <c r="F527" s="56"/>
      <c r="G527" s="56"/>
      <c r="H527" s="56"/>
    </row>
    <row r="528" spans="2:8" ht="15">
      <c r="B528" s="56"/>
      <c r="C528" s="56"/>
      <c r="D528" s="56"/>
      <c r="E528" s="56"/>
      <c r="F528" s="56"/>
      <c r="G528" s="56"/>
      <c r="H528" s="56"/>
    </row>
    <row r="529" spans="2:8" ht="15">
      <c r="B529" s="56"/>
      <c r="C529" s="56"/>
      <c r="D529" s="56"/>
      <c r="E529" s="56"/>
      <c r="F529" s="56"/>
      <c r="G529" s="56"/>
      <c r="H529" s="56"/>
    </row>
    <row r="530" spans="2:8" ht="15">
      <c r="B530" s="56"/>
      <c r="C530" s="56"/>
      <c r="D530" s="56"/>
      <c r="E530" s="56"/>
      <c r="F530" s="56"/>
      <c r="G530" s="56"/>
      <c r="H530" s="56"/>
    </row>
    <row r="531" spans="2:8" ht="15">
      <c r="B531" s="56"/>
      <c r="C531" s="56"/>
      <c r="D531" s="56"/>
      <c r="E531" s="56"/>
      <c r="F531" s="56"/>
      <c r="G531" s="56"/>
      <c r="H531" s="56"/>
    </row>
    <row r="532" spans="2:8" ht="15">
      <c r="B532" s="56"/>
      <c r="C532" s="56"/>
      <c r="D532" s="56"/>
      <c r="E532" s="56"/>
      <c r="F532" s="56"/>
      <c r="G532" s="56"/>
      <c r="H532" s="56"/>
    </row>
    <row r="533" spans="2:8" ht="15">
      <c r="B533" s="56"/>
      <c r="C533" s="56"/>
      <c r="D533" s="56"/>
      <c r="E533" s="56"/>
      <c r="F533" s="56"/>
      <c r="G533" s="56"/>
      <c r="H533" s="56"/>
    </row>
    <row r="534" spans="2:8" ht="15">
      <c r="B534" s="56"/>
      <c r="C534" s="56"/>
      <c r="D534" s="56"/>
      <c r="E534" s="56"/>
      <c r="F534" s="56"/>
      <c r="G534" s="56"/>
      <c r="H534" s="56"/>
    </row>
    <row r="535" spans="2:8" ht="15">
      <c r="B535" s="56"/>
      <c r="C535" s="56"/>
      <c r="D535" s="56"/>
      <c r="E535" s="56"/>
      <c r="F535" s="56"/>
      <c r="G535" s="56"/>
      <c r="H535" s="56"/>
    </row>
    <row r="536" spans="2:8" ht="15">
      <c r="B536" s="56"/>
      <c r="C536" s="56"/>
      <c r="D536" s="56"/>
      <c r="E536" s="56"/>
      <c r="F536" s="56"/>
      <c r="G536" s="56"/>
      <c r="H536" s="56"/>
    </row>
    <row r="537" spans="2:8" ht="15">
      <c r="B537" s="56"/>
      <c r="C537" s="56"/>
      <c r="D537" s="56"/>
      <c r="E537" s="56"/>
      <c r="F537" s="56"/>
      <c r="G537" s="56"/>
      <c r="H537" s="56"/>
    </row>
    <row r="538" spans="2:8" ht="15">
      <c r="B538" s="56"/>
      <c r="C538" s="56"/>
      <c r="D538" s="56"/>
      <c r="E538" s="56"/>
      <c r="F538" s="56"/>
      <c r="G538" s="56"/>
      <c r="H538" s="56"/>
    </row>
    <row r="539" spans="2:8" ht="15">
      <c r="B539" s="56"/>
      <c r="C539" s="56"/>
      <c r="D539" s="56"/>
      <c r="E539" s="56"/>
      <c r="F539" s="56"/>
      <c r="G539" s="56"/>
      <c r="H539" s="56"/>
    </row>
    <row r="540" spans="2:8" ht="15">
      <c r="B540" s="56"/>
      <c r="C540" s="56"/>
      <c r="D540" s="56"/>
      <c r="E540" s="56"/>
      <c r="F540" s="56"/>
      <c r="G540" s="56"/>
      <c r="H540" s="56"/>
    </row>
    <row r="541" spans="2:8" ht="15">
      <c r="B541" s="56"/>
      <c r="C541" s="56"/>
      <c r="D541" s="56"/>
      <c r="E541" s="56"/>
      <c r="F541" s="56"/>
      <c r="G541" s="56"/>
      <c r="H541" s="56"/>
    </row>
    <row r="542" spans="2:8" ht="15">
      <c r="B542" s="56"/>
      <c r="C542" s="56"/>
      <c r="D542" s="56"/>
      <c r="E542" s="56"/>
      <c r="F542" s="56"/>
      <c r="G542" s="56"/>
      <c r="H542" s="56"/>
    </row>
    <row r="543" spans="2:8" ht="15">
      <c r="B543" s="56"/>
      <c r="C543" s="56"/>
      <c r="D543" s="56"/>
      <c r="E543" s="56"/>
      <c r="F543" s="56"/>
      <c r="G543" s="56"/>
      <c r="H543" s="56"/>
    </row>
    <row r="544" spans="2:8" ht="15">
      <c r="B544" s="56"/>
      <c r="C544" s="56"/>
      <c r="D544" s="56"/>
      <c r="E544" s="56"/>
      <c r="F544" s="56"/>
      <c r="G544" s="56"/>
      <c r="H544" s="56"/>
    </row>
    <row r="545" spans="2:8" ht="15">
      <c r="B545" s="56"/>
      <c r="C545" s="56"/>
      <c r="D545" s="56"/>
      <c r="E545" s="56"/>
      <c r="F545" s="56"/>
      <c r="G545" s="56"/>
      <c r="H545" s="56"/>
    </row>
    <row r="546" spans="2:8" ht="15">
      <c r="B546" s="56"/>
      <c r="C546" s="56"/>
      <c r="D546" s="56"/>
      <c r="E546" s="56"/>
      <c r="F546" s="56"/>
      <c r="G546" s="56"/>
      <c r="H546" s="56"/>
    </row>
    <row r="547" spans="2:8" ht="15">
      <c r="B547" s="56"/>
      <c r="C547" s="56"/>
      <c r="D547" s="56"/>
      <c r="E547" s="56"/>
      <c r="F547" s="56"/>
      <c r="G547" s="56"/>
      <c r="H547" s="56"/>
    </row>
    <row r="548" spans="2:8" ht="15">
      <c r="B548" s="56"/>
      <c r="C548" s="56"/>
      <c r="D548" s="56"/>
      <c r="E548" s="56"/>
      <c r="F548" s="56"/>
      <c r="G548" s="56"/>
      <c r="H548" s="56"/>
    </row>
    <row r="549" spans="2:8" ht="15">
      <c r="B549" s="56"/>
      <c r="C549" s="56"/>
      <c r="D549" s="56"/>
      <c r="E549" s="56"/>
      <c r="F549" s="56"/>
      <c r="G549" s="56"/>
      <c r="H549" s="56"/>
    </row>
    <row r="550" spans="2:8" ht="15">
      <c r="B550" s="56"/>
      <c r="C550" s="56"/>
      <c r="D550" s="56"/>
      <c r="E550" s="56"/>
      <c r="F550" s="56"/>
      <c r="G550" s="56"/>
      <c r="H550" s="56"/>
    </row>
    <row r="551" spans="2:8" ht="15">
      <c r="B551" s="56"/>
      <c r="C551" s="56"/>
      <c r="D551" s="56"/>
      <c r="E551" s="56"/>
      <c r="F551" s="56"/>
      <c r="G551" s="56"/>
      <c r="H551" s="56"/>
    </row>
    <row r="552" spans="2:8" ht="15">
      <c r="B552" s="56"/>
      <c r="C552" s="56"/>
      <c r="D552" s="56"/>
      <c r="E552" s="56"/>
      <c r="F552" s="56"/>
      <c r="G552" s="56"/>
      <c r="H552" s="56"/>
    </row>
    <row r="553" spans="2:8" ht="15">
      <c r="B553" s="56"/>
      <c r="C553" s="56"/>
      <c r="D553" s="56"/>
      <c r="E553" s="56"/>
      <c r="F553" s="56"/>
      <c r="G553" s="56"/>
      <c r="H553" s="56"/>
    </row>
    <row r="554" spans="2:8" ht="15">
      <c r="B554" s="56"/>
      <c r="C554" s="56"/>
      <c r="D554" s="56"/>
      <c r="E554" s="56"/>
      <c r="F554" s="56"/>
      <c r="G554" s="56"/>
      <c r="H554" s="56"/>
    </row>
    <row r="555" spans="2:8" ht="15">
      <c r="B555" s="56"/>
      <c r="C555" s="56"/>
      <c r="D555" s="56"/>
      <c r="E555" s="56"/>
      <c r="F555" s="56"/>
      <c r="G555" s="56"/>
      <c r="H555" s="56"/>
    </row>
    <row r="556" spans="2:8" ht="15">
      <c r="B556" s="56"/>
      <c r="C556" s="56"/>
      <c r="D556" s="56"/>
      <c r="E556" s="56"/>
      <c r="F556" s="56"/>
      <c r="G556" s="56"/>
      <c r="H556" s="56"/>
    </row>
    <row r="557" spans="2:8" ht="15">
      <c r="B557" s="56"/>
      <c r="C557" s="56"/>
      <c r="D557" s="56"/>
      <c r="E557" s="56"/>
      <c r="F557" s="56"/>
      <c r="G557" s="56"/>
      <c r="H557" s="56"/>
    </row>
    <row r="558" spans="2:8" ht="15">
      <c r="B558" s="56"/>
      <c r="C558" s="56"/>
      <c r="D558" s="56"/>
      <c r="E558" s="56"/>
      <c r="F558" s="56"/>
      <c r="G558" s="56"/>
      <c r="H558" s="56"/>
    </row>
    <row r="559" spans="2:8" ht="15">
      <c r="B559" s="56"/>
      <c r="C559" s="56"/>
      <c r="D559" s="56"/>
      <c r="E559" s="56"/>
      <c r="F559" s="56"/>
      <c r="G559" s="56"/>
      <c r="H559" s="56"/>
    </row>
    <row r="560" spans="2:8" ht="15">
      <c r="B560" s="56"/>
      <c r="C560" s="56"/>
      <c r="D560" s="56"/>
      <c r="E560" s="56"/>
      <c r="F560" s="56"/>
      <c r="G560" s="56"/>
      <c r="H560" s="56"/>
    </row>
    <row r="561" spans="2:8" ht="15">
      <c r="B561" s="56"/>
      <c r="C561" s="56"/>
      <c r="D561" s="56"/>
      <c r="E561" s="56"/>
      <c r="F561" s="56"/>
      <c r="G561" s="56"/>
      <c r="H561" s="56"/>
    </row>
    <row r="562" spans="2:8" ht="15">
      <c r="B562" s="56"/>
      <c r="C562" s="56"/>
      <c r="D562" s="56"/>
      <c r="E562" s="56"/>
      <c r="F562" s="56"/>
      <c r="G562" s="56"/>
      <c r="H562" s="56"/>
    </row>
    <row r="563" spans="2:8" ht="15">
      <c r="B563" s="56"/>
      <c r="C563" s="56"/>
      <c r="D563" s="56"/>
      <c r="E563" s="56"/>
      <c r="F563" s="56"/>
      <c r="G563" s="56"/>
      <c r="H563" s="56"/>
    </row>
    <row r="564" spans="2:8" ht="15">
      <c r="B564" s="56"/>
      <c r="C564" s="56"/>
      <c r="D564" s="56"/>
      <c r="E564" s="56"/>
      <c r="F564" s="56"/>
      <c r="G564" s="56"/>
      <c r="H564" s="56"/>
    </row>
    <row r="565" spans="2:8" ht="15">
      <c r="B565" s="56"/>
      <c r="C565" s="56"/>
      <c r="D565" s="56"/>
      <c r="E565" s="56"/>
      <c r="F565" s="56"/>
      <c r="G565" s="56"/>
      <c r="H565" s="56"/>
    </row>
    <row r="566" spans="2:8" ht="15">
      <c r="B566" s="56"/>
      <c r="C566" s="56"/>
      <c r="D566" s="56"/>
      <c r="E566" s="56"/>
      <c r="F566" s="56"/>
      <c r="G566" s="56"/>
      <c r="H566" s="56"/>
    </row>
    <row r="567" spans="2:8" ht="15">
      <c r="B567" s="56"/>
      <c r="C567" s="56"/>
      <c r="D567" s="56"/>
      <c r="E567" s="56"/>
      <c r="F567" s="56"/>
      <c r="G567" s="56"/>
      <c r="H567" s="56"/>
    </row>
    <row r="568" spans="2:8" ht="15">
      <c r="B568" s="56"/>
      <c r="C568" s="56"/>
      <c r="D568" s="56"/>
      <c r="E568" s="56"/>
      <c r="F568" s="56"/>
      <c r="G568" s="56"/>
      <c r="H568" s="56"/>
    </row>
    <row r="569" spans="2:8" ht="15">
      <c r="B569" s="56"/>
      <c r="C569" s="56"/>
      <c r="D569" s="56"/>
      <c r="E569" s="56"/>
      <c r="F569" s="56"/>
      <c r="G569" s="56"/>
      <c r="H569" s="56"/>
    </row>
    <row r="570" spans="2:8" ht="15">
      <c r="B570" s="56"/>
      <c r="C570" s="56"/>
      <c r="D570" s="56"/>
      <c r="E570" s="56"/>
      <c r="F570" s="56"/>
      <c r="G570" s="56"/>
      <c r="H570" s="56"/>
    </row>
    <row r="571" spans="2:8" ht="15">
      <c r="B571" s="56"/>
      <c r="C571" s="56"/>
      <c r="D571" s="56"/>
      <c r="E571" s="56"/>
      <c r="F571" s="56"/>
      <c r="G571" s="56"/>
      <c r="H571" s="56"/>
    </row>
    <row r="572" spans="2:8" ht="15">
      <c r="B572" s="56"/>
      <c r="C572" s="56"/>
      <c r="D572" s="56"/>
      <c r="E572" s="56"/>
      <c r="F572" s="56"/>
      <c r="G572" s="56"/>
      <c r="H572" s="56"/>
    </row>
    <row r="573" spans="2:8" ht="15">
      <c r="B573" s="56"/>
      <c r="C573" s="56"/>
      <c r="D573" s="56"/>
      <c r="E573" s="56"/>
      <c r="F573" s="56"/>
      <c r="G573" s="56"/>
      <c r="H573" s="56"/>
    </row>
    <row r="574" spans="2:8" ht="15">
      <c r="B574" s="56"/>
      <c r="C574" s="56"/>
      <c r="D574" s="56"/>
      <c r="E574" s="56"/>
      <c r="F574" s="56"/>
      <c r="G574" s="56"/>
      <c r="H574" s="56"/>
    </row>
    <row r="575" spans="2:8" ht="15">
      <c r="B575" s="56"/>
      <c r="C575" s="56"/>
      <c r="D575" s="56"/>
      <c r="E575" s="56"/>
      <c r="F575" s="56"/>
      <c r="G575" s="56"/>
      <c r="H575" s="56"/>
    </row>
    <row r="576" spans="2:8" ht="15">
      <c r="B576" s="56"/>
      <c r="C576" s="56"/>
      <c r="D576" s="56"/>
      <c r="E576" s="56"/>
      <c r="F576" s="56"/>
      <c r="G576" s="56"/>
      <c r="H576" s="56"/>
    </row>
    <row r="577" spans="2:8" ht="15">
      <c r="B577" s="56"/>
      <c r="C577" s="56"/>
      <c r="D577" s="56"/>
      <c r="E577" s="56"/>
      <c r="F577" s="56"/>
      <c r="G577" s="56"/>
      <c r="H577" s="56"/>
    </row>
    <row r="578" spans="2:8" ht="15">
      <c r="B578" s="56"/>
      <c r="C578" s="56"/>
      <c r="D578" s="56"/>
      <c r="E578" s="56"/>
      <c r="F578" s="56"/>
      <c r="G578" s="56"/>
      <c r="H578" s="56"/>
    </row>
    <row r="579" spans="2:8" ht="15">
      <c r="B579" s="56"/>
      <c r="C579" s="56"/>
      <c r="D579" s="56"/>
      <c r="E579" s="56"/>
      <c r="F579" s="56"/>
      <c r="G579" s="56"/>
      <c r="H579" s="56"/>
    </row>
    <row r="580" spans="2:8" ht="15">
      <c r="B580" s="56"/>
      <c r="C580" s="56"/>
      <c r="D580" s="56"/>
      <c r="E580" s="56"/>
      <c r="F580" s="56"/>
      <c r="G580" s="56"/>
      <c r="H580" s="56"/>
    </row>
    <row r="581" spans="2:8" ht="15">
      <c r="B581" s="56"/>
      <c r="C581" s="56"/>
      <c r="D581" s="56"/>
      <c r="E581" s="56"/>
      <c r="F581" s="56"/>
      <c r="G581" s="56"/>
      <c r="H581" s="56"/>
    </row>
    <row r="582" spans="2:8" ht="15">
      <c r="B582" s="56"/>
      <c r="C582" s="56"/>
      <c r="D582" s="56"/>
      <c r="E582" s="56"/>
      <c r="F582" s="56"/>
      <c r="G582" s="56"/>
      <c r="H582" s="56"/>
    </row>
    <row r="583" spans="2:8" ht="15">
      <c r="B583" s="56"/>
      <c r="C583" s="56"/>
      <c r="D583" s="56"/>
      <c r="E583" s="56"/>
      <c r="F583" s="56"/>
      <c r="G583" s="56"/>
      <c r="H583" s="56"/>
    </row>
    <row r="584" spans="2:8" ht="15">
      <c r="B584" s="56"/>
      <c r="C584" s="56"/>
      <c r="D584" s="56"/>
      <c r="E584" s="56"/>
      <c r="F584" s="56"/>
      <c r="G584" s="56"/>
      <c r="H584" s="56"/>
    </row>
    <row r="585" spans="2:8" ht="15">
      <c r="B585" s="56"/>
      <c r="C585" s="56"/>
      <c r="D585" s="56"/>
      <c r="E585" s="56"/>
      <c r="F585" s="56"/>
      <c r="G585" s="56"/>
      <c r="H585" s="56"/>
    </row>
    <row r="586" spans="2:8" ht="15">
      <c r="B586" s="56"/>
      <c r="C586" s="56"/>
      <c r="D586" s="56"/>
      <c r="E586" s="56"/>
      <c r="F586" s="56"/>
      <c r="G586" s="56"/>
      <c r="H586" s="56"/>
    </row>
    <row r="587" spans="2:8" ht="15">
      <c r="B587" s="56"/>
      <c r="C587" s="56"/>
      <c r="D587" s="56"/>
      <c r="E587" s="56"/>
      <c r="F587" s="56"/>
      <c r="G587" s="56"/>
      <c r="H587" s="56"/>
    </row>
    <row r="588" spans="2:8" ht="15">
      <c r="B588" s="56"/>
      <c r="C588" s="56"/>
      <c r="D588" s="56"/>
      <c r="E588" s="56"/>
      <c r="F588" s="56"/>
      <c r="G588" s="56"/>
      <c r="H588" s="56"/>
    </row>
    <row r="589" spans="2:8" ht="15">
      <c r="B589" s="56"/>
      <c r="C589" s="56"/>
      <c r="D589" s="56"/>
      <c r="E589" s="56"/>
      <c r="F589" s="56"/>
      <c r="G589" s="56"/>
      <c r="H589" s="56"/>
    </row>
    <row r="590" spans="2:8" ht="15">
      <c r="B590" s="56"/>
      <c r="C590" s="56"/>
      <c r="D590" s="56"/>
      <c r="E590" s="56"/>
      <c r="F590" s="56"/>
      <c r="G590" s="56"/>
      <c r="H590" s="56"/>
    </row>
    <row r="591" spans="2:8" ht="15">
      <c r="B591" s="56"/>
      <c r="C591" s="56"/>
      <c r="D591" s="56"/>
      <c r="E591" s="56"/>
      <c r="F591" s="56"/>
      <c r="G591" s="56"/>
      <c r="H591" s="56"/>
    </row>
    <row r="592" spans="2:8" ht="15">
      <c r="B592" s="56"/>
      <c r="C592" s="56"/>
      <c r="D592" s="56"/>
      <c r="E592" s="56"/>
      <c r="F592" s="56"/>
      <c r="G592" s="56"/>
      <c r="H592" s="56"/>
    </row>
    <row r="593" spans="2:8" ht="15">
      <c r="B593" s="56"/>
      <c r="C593" s="56"/>
      <c r="D593" s="56"/>
      <c r="E593" s="56"/>
      <c r="F593" s="56"/>
      <c r="G593" s="56"/>
      <c r="H593" s="56"/>
    </row>
    <row r="594" spans="2:8" ht="15">
      <c r="B594" s="56"/>
      <c r="C594" s="56"/>
      <c r="D594" s="56"/>
      <c r="E594" s="56"/>
      <c r="F594" s="56"/>
      <c r="G594" s="56"/>
      <c r="H594" s="56"/>
    </row>
    <row r="595" spans="2:8" ht="15">
      <c r="B595" s="56"/>
      <c r="C595" s="56"/>
      <c r="D595" s="56"/>
      <c r="E595" s="56"/>
      <c r="F595" s="56"/>
      <c r="G595" s="56"/>
      <c r="H595" s="56"/>
    </row>
    <row r="596" spans="2:8" ht="15">
      <c r="B596" s="56"/>
      <c r="C596" s="56"/>
      <c r="D596" s="56"/>
      <c r="E596" s="56"/>
      <c r="F596" s="56"/>
      <c r="G596" s="56"/>
      <c r="H596" s="56"/>
    </row>
    <row r="597" spans="2:8" ht="15">
      <c r="B597" s="56"/>
      <c r="C597" s="56"/>
      <c r="D597" s="56"/>
      <c r="E597" s="56"/>
      <c r="F597" s="56"/>
      <c r="G597" s="56"/>
      <c r="H597" s="56"/>
    </row>
    <row r="598" spans="2:8" ht="15">
      <c r="B598" s="56"/>
      <c r="C598" s="56"/>
      <c r="D598" s="56"/>
      <c r="E598" s="56"/>
      <c r="F598" s="56"/>
      <c r="G598" s="56"/>
      <c r="H598" s="56"/>
    </row>
    <row r="599" spans="2:8" ht="15">
      <c r="B599" s="56"/>
      <c r="C599" s="56"/>
      <c r="D599" s="56"/>
      <c r="E599" s="56"/>
      <c r="F599" s="56"/>
      <c r="G599" s="56"/>
      <c r="H599" s="56"/>
    </row>
    <row r="600" spans="2:8" ht="15">
      <c r="B600" s="56"/>
      <c r="C600" s="56"/>
      <c r="D600" s="56"/>
      <c r="E600" s="56"/>
      <c r="F600" s="56"/>
      <c r="G600" s="56"/>
      <c r="H600" s="56"/>
    </row>
    <row r="601" spans="2:8" ht="15">
      <c r="B601" s="56"/>
      <c r="C601" s="56"/>
      <c r="D601" s="56"/>
      <c r="E601" s="56"/>
      <c r="F601" s="56"/>
      <c r="G601" s="56"/>
      <c r="H601" s="56"/>
    </row>
    <row r="602" spans="2:8" ht="15">
      <c r="B602" s="56"/>
      <c r="C602" s="56"/>
      <c r="D602" s="56"/>
      <c r="E602" s="56"/>
      <c r="F602" s="56"/>
      <c r="G602" s="56"/>
      <c r="H602" s="56"/>
    </row>
    <row r="603" spans="2:8" ht="15">
      <c r="B603" s="56"/>
      <c r="C603" s="56"/>
      <c r="D603" s="56"/>
      <c r="E603" s="56"/>
      <c r="F603" s="56"/>
      <c r="G603" s="56"/>
      <c r="H603" s="56"/>
    </row>
    <row r="604" spans="2:8" ht="15">
      <c r="B604" s="56"/>
      <c r="C604" s="56"/>
      <c r="D604" s="56"/>
      <c r="E604" s="56"/>
      <c r="F604" s="56"/>
      <c r="G604" s="56"/>
      <c r="H604" s="56"/>
    </row>
    <row r="605" spans="2:8" ht="15">
      <c r="B605" s="56"/>
      <c r="C605" s="56"/>
      <c r="D605" s="56"/>
      <c r="E605" s="56"/>
      <c r="F605" s="56"/>
      <c r="G605" s="56"/>
      <c r="H605" s="56"/>
    </row>
    <row r="606" spans="2:8" ht="15">
      <c r="B606" s="56"/>
      <c r="C606" s="56"/>
      <c r="D606" s="56"/>
      <c r="E606" s="56"/>
      <c r="F606" s="56"/>
      <c r="G606" s="56"/>
      <c r="H606" s="56"/>
    </row>
    <row r="607" spans="2:8" ht="15">
      <c r="B607" s="56"/>
      <c r="C607" s="56"/>
      <c r="D607" s="56"/>
      <c r="E607" s="56"/>
      <c r="F607" s="56"/>
      <c r="G607" s="56"/>
      <c r="H607" s="56"/>
    </row>
    <row r="608" spans="2:8" ht="15">
      <c r="B608" s="56"/>
      <c r="C608" s="56"/>
      <c r="D608" s="56"/>
      <c r="E608" s="56"/>
      <c r="F608" s="56"/>
      <c r="G608" s="56"/>
      <c r="H608" s="56"/>
    </row>
    <row r="609" spans="2:8" ht="15">
      <c r="B609" s="56"/>
      <c r="C609" s="56"/>
      <c r="D609" s="56"/>
      <c r="E609" s="56"/>
      <c r="F609" s="56"/>
      <c r="G609" s="56"/>
      <c r="H609" s="56"/>
    </row>
    <row r="610" spans="2:8" ht="15">
      <c r="B610" s="56"/>
      <c r="C610" s="56"/>
      <c r="D610" s="56"/>
      <c r="E610" s="56"/>
      <c r="F610" s="56"/>
      <c r="G610" s="56"/>
      <c r="H610" s="56"/>
    </row>
    <row r="611" spans="2:8" ht="15">
      <c r="B611" s="56"/>
      <c r="C611" s="56"/>
      <c r="D611" s="56"/>
      <c r="E611" s="56"/>
      <c r="F611" s="56"/>
      <c r="G611" s="56"/>
      <c r="H611" s="56"/>
    </row>
    <row r="612" spans="2:8" ht="15">
      <c r="B612" s="56"/>
      <c r="C612" s="56"/>
      <c r="D612" s="56"/>
      <c r="E612" s="56"/>
      <c r="F612" s="56"/>
      <c r="G612" s="56"/>
      <c r="H612" s="56"/>
    </row>
    <row r="613" spans="2:8" ht="15">
      <c r="B613" s="56"/>
      <c r="C613" s="56"/>
      <c r="D613" s="56"/>
      <c r="E613" s="56"/>
      <c r="F613" s="56"/>
      <c r="G613" s="56"/>
      <c r="H613" s="56"/>
    </row>
    <row r="614" spans="2:8" ht="15">
      <c r="B614" s="56"/>
      <c r="C614" s="56"/>
      <c r="D614" s="56"/>
      <c r="E614" s="56"/>
      <c r="F614" s="56"/>
      <c r="G614" s="56"/>
      <c r="H614" s="56"/>
    </row>
    <row r="615" spans="2:8" ht="15">
      <c r="B615" s="56"/>
      <c r="C615" s="56"/>
      <c r="D615" s="56"/>
      <c r="E615" s="56"/>
      <c r="F615" s="56"/>
      <c r="G615" s="56"/>
      <c r="H615" s="56"/>
    </row>
    <row r="616" spans="2:8" ht="15">
      <c r="B616" s="56"/>
      <c r="C616" s="56"/>
      <c r="D616" s="56"/>
      <c r="E616" s="56"/>
      <c r="F616" s="56"/>
      <c r="G616" s="56"/>
      <c r="H616" s="56"/>
    </row>
    <row r="617" spans="2:8" ht="15">
      <c r="B617" s="56"/>
      <c r="C617" s="56"/>
      <c r="D617" s="56"/>
      <c r="E617" s="56"/>
      <c r="F617" s="56"/>
      <c r="G617" s="56"/>
      <c r="H617" s="56"/>
    </row>
    <row r="618" spans="2:8" ht="15">
      <c r="B618" s="56"/>
      <c r="C618" s="56"/>
      <c r="D618" s="56"/>
      <c r="E618" s="56"/>
      <c r="F618" s="56"/>
      <c r="G618" s="56"/>
      <c r="H618" s="56"/>
    </row>
    <row r="619" spans="2:8" ht="15">
      <c r="B619" s="56"/>
      <c r="C619" s="56"/>
      <c r="D619" s="56"/>
      <c r="E619" s="56"/>
      <c r="F619" s="56"/>
      <c r="G619" s="56"/>
      <c r="H619" s="56"/>
    </row>
    <row r="620" spans="2:8" ht="15">
      <c r="B620" s="56"/>
      <c r="C620" s="56"/>
      <c r="D620" s="56"/>
      <c r="E620" s="56"/>
      <c r="F620" s="56"/>
      <c r="G620" s="56"/>
      <c r="H620" s="56"/>
    </row>
    <row r="621" spans="2:8" ht="15">
      <c r="B621" s="56"/>
      <c r="C621" s="56"/>
      <c r="D621" s="56"/>
      <c r="E621" s="56"/>
      <c r="F621" s="56"/>
      <c r="G621" s="56"/>
      <c r="H621" s="56"/>
    </row>
    <row r="622" spans="2:8" ht="15">
      <c r="B622" s="56"/>
      <c r="C622" s="56"/>
      <c r="D622" s="56"/>
      <c r="E622" s="56"/>
      <c r="F622" s="56"/>
      <c r="G622" s="56"/>
      <c r="H622" s="56"/>
    </row>
    <row r="623" spans="2:8" ht="15">
      <c r="B623" s="56"/>
      <c r="C623" s="56"/>
      <c r="D623" s="56"/>
      <c r="E623" s="56"/>
      <c r="F623" s="56"/>
      <c r="G623" s="56"/>
      <c r="H623" s="56"/>
    </row>
    <row r="624" spans="2:8" ht="15">
      <c r="B624" s="56"/>
      <c r="C624" s="56"/>
      <c r="D624" s="56"/>
      <c r="E624" s="56"/>
      <c r="F624" s="56"/>
      <c r="G624" s="56"/>
      <c r="H624" s="56"/>
    </row>
    <row r="625" spans="2:8" ht="15">
      <c r="B625" s="56"/>
      <c r="C625" s="56"/>
      <c r="D625" s="56"/>
      <c r="E625" s="56"/>
      <c r="F625" s="56"/>
      <c r="G625" s="56"/>
      <c r="H625" s="56"/>
    </row>
    <row r="626" spans="2:8" ht="15">
      <c r="B626" s="56"/>
      <c r="C626" s="56"/>
      <c r="D626" s="56"/>
      <c r="E626" s="56"/>
      <c r="F626" s="56"/>
      <c r="G626" s="56"/>
      <c r="H626" s="56"/>
    </row>
    <row r="627" spans="2:8" ht="15">
      <c r="B627" s="56"/>
      <c r="C627" s="56"/>
      <c r="D627" s="56"/>
      <c r="E627" s="56"/>
      <c r="F627" s="56"/>
      <c r="G627" s="56"/>
      <c r="H627" s="56"/>
    </row>
    <row r="628" spans="2:8" ht="15">
      <c r="B628" s="56"/>
      <c r="C628" s="56"/>
      <c r="D628" s="56"/>
      <c r="E628" s="56"/>
      <c r="F628" s="56"/>
      <c r="G628" s="56"/>
      <c r="H628" s="56"/>
    </row>
    <row r="629" spans="2:8" ht="15">
      <c r="B629" s="56"/>
      <c r="C629" s="56"/>
      <c r="D629" s="56"/>
      <c r="E629" s="56"/>
      <c r="F629" s="56"/>
      <c r="G629" s="56"/>
      <c r="H629" s="56"/>
    </row>
    <row r="630" spans="2:8" ht="15">
      <c r="B630" s="56"/>
      <c r="C630" s="56"/>
      <c r="D630" s="56"/>
      <c r="E630" s="56"/>
      <c r="F630" s="56"/>
      <c r="G630" s="56"/>
      <c r="H630" s="56"/>
    </row>
    <row r="631" spans="2:8" ht="15">
      <c r="B631" s="56"/>
      <c r="C631" s="56"/>
      <c r="D631" s="56"/>
      <c r="E631" s="56"/>
      <c r="F631" s="56"/>
      <c r="G631" s="56"/>
      <c r="H631" s="56"/>
    </row>
    <row r="632" spans="2:8" ht="15">
      <c r="B632" s="56"/>
      <c r="C632" s="56"/>
      <c r="D632" s="56"/>
      <c r="E632" s="56"/>
      <c r="F632" s="56"/>
      <c r="G632" s="56"/>
      <c r="H632" s="56"/>
    </row>
    <row r="633" spans="2:8" ht="15">
      <c r="B633" s="56"/>
      <c r="C633" s="56"/>
      <c r="D633" s="56"/>
      <c r="E633" s="56"/>
      <c r="F633" s="56"/>
      <c r="G633" s="56"/>
      <c r="H633" s="56"/>
    </row>
    <row r="634" spans="2:8" ht="15">
      <c r="B634" s="56"/>
      <c r="C634" s="56"/>
      <c r="D634" s="56"/>
      <c r="E634" s="56"/>
      <c r="F634" s="56"/>
      <c r="G634" s="56"/>
      <c r="H634" s="56"/>
    </row>
    <row r="635" spans="2:8" ht="15">
      <c r="B635" s="56"/>
      <c r="C635" s="56"/>
      <c r="D635" s="56"/>
      <c r="E635" s="56"/>
      <c r="F635" s="56"/>
      <c r="G635" s="56"/>
      <c r="H635" s="56"/>
    </row>
    <row r="636" spans="2:8" ht="15">
      <c r="B636" s="56"/>
      <c r="C636" s="56"/>
      <c r="D636" s="56"/>
      <c r="E636" s="56"/>
      <c r="F636" s="56"/>
      <c r="G636" s="56"/>
      <c r="H636" s="56"/>
    </row>
    <row r="637" spans="2:8" ht="15">
      <c r="B637" s="56"/>
      <c r="C637" s="56"/>
      <c r="D637" s="56"/>
      <c r="E637" s="56"/>
      <c r="F637" s="56"/>
      <c r="G637" s="56"/>
      <c r="H637" s="56"/>
    </row>
    <row r="638" spans="2:8" ht="15">
      <c r="B638" s="56"/>
      <c r="C638" s="56"/>
      <c r="D638" s="56"/>
      <c r="E638" s="56"/>
      <c r="F638" s="56"/>
      <c r="G638" s="56"/>
      <c r="H638" s="56"/>
    </row>
    <row r="639" spans="2:8" ht="15">
      <c r="B639" s="56"/>
      <c r="C639" s="56"/>
      <c r="D639" s="56"/>
      <c r="E639" s="56"/>
      <c r="F639" s="56"/>
      <c r="G639" s="56"/>
      <c r="H639" s="56"/>
    </row>
    <row r="640" spans="2:8" ht="15">
      <c r="B640" s="56"/>
      <c r="C640" s="56"/>
      <c r="D640" s="56"/>
      <c r="E640" s="56"/>
      <c r="F640" s="56"/>
      <c r="G640" s="56"/>
      <c r="H640" s="56"/>
    </row>
    <row r="641" spans="2:8" ht="15">
      <c r="B641" s="56"/>
      <c r="C641" s="56"/>
      <c r="D641" s="56"/>
      <c r="E641" s="56"/>
      <c r="F641" s="56"/>
      <c r="G641" s="56"/>
      <c r="H641" s="56"/>
    </row>
    <row r="642" spans="2:8" ht="15">
      <c r="B642" s="56"/>
      <c r="C642" s="56"/>
      <c r="D642" s="56"/>
      <c r="E642" s="56"/>
      <c r="F642" s="56"/>
      <c r="G642" s="56"/>
      <c r="H642" s="56"/>
    </row>
    <row r="643" spans="2:8" ht="15">
      <c r="B643" s="56"/>
      <c r="C643" s="56"/>
      <c r="D643" s="56"/>
      <c r="E643" s="56"/>
      <c r="F643" s="56"/>
      <c r="G643" s="56"/>
      <c r="H643" s="56"/>
    </row>
    <row r="644" spans="2:8" ht="15">
      <c r="B644" s="56"/>
      <c r="C644" s="56"/>
      <c r="D644" s="56"/>
      <c r="E644" s="56"/>
      <c r="F644" s="56"/>
      <c r="G644" s="56"/>
      <c r="H644" s="56"/>
    </row>
    <row r="645" spans="2:8" ht="15">
      <c r="B645" s="56"/>
      <c r="C645" s="56"/>
      <c r="D645" s="56"/>
      <c r="E645" s="56"/>
      <c r="F645" s="56"/>
      <c r="G645" s="56"/>
      <c r="H645" s="56"/>
    </row>
    <row r="646" spans="2:8" ht="15">
      <c r="B646" s="56"/>
      <c r="C646" s="56"/>
      <c r="D646" s="56"/>
      <c r="E646" s="56"/>
      <c r="F646" s="56"/>
      <c r="G646" s="56"/>
      <c r="H646" s="56"/>
    </row>
    <row r="647" spans="2:8" ht="15">
      <c r="B647" s="56"/>
      <c r="C647" s="56"/>
      <c r="D647" s="56"/>
      <c r="E647" s="56"/>
      <c r="F647" s="56"/>
      <c r="G647" s="56"/>
      <c r="H647" s="56"/>
    </row>
    <row r="648" spans="2:8" ht="15">
      <c r="B648" s="56"/>
      <c r="C648" s="56"/>
      <c r="D648" s="56"/>
      <c r="E648" s="56"/>
      <c r="F648" s="56"/>
      <c r="G648" s="56"/>
      <c r="H648" s="56"/>
    </row>
    <row r="649" spans="2:8" ht="15">
      <c r="B649" s="56"/>
      <c r="C649" s="56"/>
      <c r="D649" s="56"/>
      <c r="E649" s="56"/>
      <c r="F649" s="56"/>
      <c r="G649" s="56"/>
      <c r="H649" s="56"/>
    </row>
    <row r="650" spans="2:8" ht="15">
      <c r="B650" s="56"/>
      <c r="C650" s="56"/>
      <c r="D650" s="56"/>
      <c r="E650" s="56"/>
      <c r="F650" s="56"/>
      <c r="G650" s="56"/>
      <c r="H650" s="56"/>
    </row>
    <row r="651" spans="2:8" ht="15">
      <c r="B651" s="56"/>
      <c r="C651" s="56"/>
      <c r="D651" s="56"/>
      <c r="E651" s="56"/>
      <c r="F651" s="56"/>
      <c r="G651" s="56"/>
      <c r="H651" s="56"/>
    </row>
    <row r="652" spans="2:8" ht="15">
      <c r="B652" s="56"/>
      <c r="C652" s="56"/>
      <c r="D652" s="56"/>
      <c r="E652" s="56"/>
      <c r="F652" s="56"/>
      <c r="G652" s="56"/>
      <c r="H652" s="56"/>
    </row>
    <row r="653" spans="2:8" ht="15">
      <c r="B653" s="56"/>
      <c r="C653" s="56"/>
      <c r="D653" s="56"/>
      <c r="E653" s="56"/>
      <c r="F653" s="56"/>
      <c r="G653" s="56"/>
      <c r="H653" s="56"/>
    </row>
    <row r="654" spans="2:8" ht="15">
      <c r="B654" s="56"/>
      <c r="C654" s="56"/>
      <c r="D654" s="56"/>
      <c r="E654" s="56"/>
      <c r="F654" s="56"/>
      <c r="G654" s="56"/>
      <c r="H654" s="56"/>
    </row>
    <row r="655" spans="2:8" ht="15">
      <c r="B655" s="56"/>
      <c r="C655" s="56"/>
      <c r="D655" s="56"/>
      <c r="E655" s="56"/>
      <c r="F655" s="56"/>
      <c r="G655" s="56"/>
      <c r="H655" s="56"/>
    </row>
    <row r="656" spans="2:8" ht="15">
      <c r="B656" s="56"/>
      <c r="C656" s="56"/>
      <c r="D656" s="56"/>
      <c r="E656" s="56"/>
      <c r="F656" s="56"/>
      <c r="G656" s="56"/>
      <c r="H656" s="56"/>
    </row>
    <row r="657" spans="2:8" ht="15">
      <c r="B657" s="56"/>
      <c r="C657" s="56"/>
      <c r="D657" s="56"/>
      <c r="E657" s="56"/>
      <c r="F657" s="56"/>
      <c r="G657" s="56"/>
      <c r="H657" s="56"/>
    </row>
    <row r="658" spans="2:8" ht="15">
      <c r="B658" s="56"/>
      <c r="C658" s="56"/>
      <c r="D658" s="56"/>
      <c r="E658" s="56"/>
      <c r="F658" s="56"/>
      <c r="G658" s="56"/>
      <c r="H658" s="56"/>
    </row>
    <row r="659" spans="2:8" ht="15">
      <c r="B659" s="56"/>
      <c r="C659" s="56"/>
      <c r="D659" s="56"/>
      <c r="E659" s="56"/>
      <c r="F659" s="56"/>
      <c r="G659" s="56"/>
      <c r="H659" s="56"/>
    </row>
    <row r="660" spans="2:8" ht="15">
      <c r="B660" s="56"/>
      <c r="C660" s="56"/>
      <c r="D660" s="56"/>
      <c r="E660" s="56"/>
      <c r="F660" s="56"/>
      <c r="G660" s="56"/>
      <c r="H660" s="56"/>
    </row>
    <row r="661" spans="2:8" ht="15">
      <c r="B661" s="56"/>
      <c r="C661" s="56"/>
      <c r="D661" s="56"/>
      <c r="E661" s="56"/>
      <c r="F661" s="56"/>
      <c r="G661" s="56"/>
      <c r="H661" s="56"/>
    </row>
    <row r="662" spans="2:8" ht="15">
      <c r="B662" s="56"/>
      <c r="C662" s="56"/>
      <c r="D662" s="56"/>
      <c r="E662" s="56"/>
      <c r="F662" s="56"/>
      <c r="G662" s="56"/>
      <c r="H662" s="56"/>
    </row>
    <row r="663" spans="2:8" ht="15">
      <c r="B663" s="56"/>
      <c r="C663" s="56"/>
      <c r="D663" s="56"/>
      <c r="E663" s="56"/>
      <c r="F663" s="56"/>
      <c r="G663" s="56"/>
      <c r="H663" s="56"/>
    </row>
    <row r="664" spans="2:8" ht="15">
      <c r="B664" s="56"/>
      <c r="C664" s="56"/>
      <c r="D664" s="56"/>
      <c r="E664" s="56"/>
      <c r="F664" s="56"/>
      <c r="G664" s="56"/>
      <c r="H664" s="56"/>
    </row>
    <row r="665" spans="2:8" ht="15">
      <c r="B665" s="56"/>
      <c r="C665" s="56"/>
      <c r="D665" s="56"/>
      <c r="E665" s="56"/>
      <c r="F665" s="56"/>
      <c r="G665" s="56"/>
      <c r="H665" s="56"/>
    </row>
    <row r="666" spans="2:8" ht="15">
      <c r="B666" s="56"/>
      <c r="C666" s="56"/>
      <c r="D666" s="56"/>
      <c r="E666" s="56"/>
      <c r="F666" s="56"/>
      <c r="G666" s="56"/>
      <c r="H666" s="56"/>
    </row>
    <row r="667" spans="2:8" ht="15">
      <c r="B667" s="56"/>
      <c r="C667" s="56"/>
      <c r="D667" s="56"/>
      <c r="E667" s="56"/>
      <c r="F667" s="56"/>
      <c r="G667" s="56"/>
      <c r="H667" s="56"/>
    </row>
    <row r="668" spans="2:8" ht="15">
      <c r="B668" s="56"/>
      <c r="C668" s="56"/>
      <c r="D668" s="56"/>
      <c r="E668" s="56"/>
      <c r="F668" s="56"/>
      <c r="G668" s="56"/>
      <c r="H668" s="56"/>
    </row>
    <row r="669" spans="2:8" ht="15">
      <c r="B669" s="56"/>
      <c r="C669" s="56"/>
      <c r="D669" s="56"/>
      <c r="E669" s="56"/>
      <c r="F669" s="56"/>
      <c r="G669" s="56"/>
      <c r="H669" s="56"/>
    </row>
    <row r="670" spans="2:8" ht="15">
      <c r="B670" s="56"/>
      <c r="C670" s="56"/>
      <c r="D670" s="56"/>
      <c r="E670" s="56"/>
      <c r="F670" s="56"/>
      <c r="G670" s="56"/>
      <c r="H670" s="56"/>
    </row>
    <row r="671" spans="2:8" ht="15">
      <c r="B671" s="56"/>
      <c r="C671" s="56"/>
      <c r="D671" s="56"/>
      <c r="E671" s="56"/>
      <c r="F671" s="56"/>
      <c r="G671" s="56"/>
      <c r="H671" s="56"/>
    </row>
    <row r="672" spans="2:8" ht="15">
      <c r="B672" s="56"/>
      <c r="C672" s="56"/>
      <c r="D672" s="56"/>
      <c r="E672" s="56"/>
      <c r="F672" s="56"/>
      <c r="G672" s="56"/>
      <c r="H672" s="56"/>
    </row>
    <row r="673" spans="2:8" ht="15">
      <c r="B673" s="56"/>
      <c r="C673" s="56"/>
      <c r="D673" s="56"/>
      <c r="E673" s="56"/>
      <c r="F673" s="56"/>
      <c r="G673" s="56"/>
      <c r="H673" s="56"/>
    </row>
    <row r="674" spans="2:8" ht="15">
      <c r="B674" s="56"/>
      <c r="C674" s="56"/>
      <c r="D674" s="56"/>
      <c r="E674" s="56"/>
      <c r="F674" s="56"/>
      <c r="G674" s="56"/>
      <c r="H674" s="56"/>
    </row>
    <row r="675" spans="2:8" ht="15">
      <c r="B675" s="56"/>
      <c r="C675" s="56"/>
      <c r="D675" s="56"/>
      <c r="E675" s="56"/>
      <c r="F675" s="56"/>
      <c r="G675" s="56"/>
      <c r="H675" s="56"/>
    </row>
    <row r="676" spans="2:8" ht="15">
      <c r="B676" s="56"/>
      <c r="C676" s="56"/>
      <c r="D676" s="56"/>
      <c r="E676" s="56"/>
      <c r="F676" s="56"/>
      <c r="G676" s="56"/>
      <c r="H676" s="56"/>
    </row>
    <row r="677" spans="2:8" ht="15">
      <c r="B677" s="56"/>
      <c r="C677" s="56"/>
      <c r="D677" s="56"/>
      <c r="E677" s="56"/>
      <c r="F677" s="56"/>
      <c r="G677" s="56"/>
      <c r="H677" s="56"/>
    </row>
    <row r="678" spans="2:8" ht="15">
      <c r="B678" s="56"/>
      <c r="C678" s="56"/>
      <c r="D678" s="56"/>
      <c r="E678" s="56"/>
      <c r="F678" s="56"/>
      <c r="G678" s="56"/>
      <c r="H678" s="56"/>
    </row>
    <row r="679" spans="2:8" ht="15">
      <c r="B679" s="56"/>
      <c r="C679" s="56"/>
      <c r="D679" s="56"/>
      <c r="E679" s="56"/>
      <c r="F679" s="56"/>
      <c r="G679" s="56"/>
      <c r="H679" s="56"/>
    </row>
    <row r="680" spans="2:8" ht="15">
      <c r="B680" s="56"/>
      <c r="C680" s="56"/>
      <c r="D680" s="56"/>
      <c r="E680" s="56"/>
      <c r="F680" s="56"/>
      <c r="G680" s="56"/>
      <c r="H680" s="56"/>
    </row>
    <row r="681" spans="2:8" ht="15">
      <c r="B681" s="56"/>
      <c r="C681" s="56"/>
      <c r="D681" s="56"/>
      <c r="E681" s="56"/>
      <c r="F681" s="56"/>
      <c r="G681" s="56"/>
      <c r="H681" s="56"/>
    </row>
    <row r="682" spans="2:8" ht="15">
      <c r="B682" s="56"/>
      <c r="C682" s="56"/>
      <c r="D682" s="56"/>
      <c r="E682" s="56"/>
      <c r="F682" s="56"/>
      <c r="G682" s="56"/>
      <c r="H682" s="56"/>
    </row>
    <row r="683" spans="2:8" ht="15">
      <c r="B683" s="56"/>
      <c r="C683" s="56"/>
      <c r="D683" s="56"/>
      <c r="E683" s="56"/>
      <c r="F683" s="56"/>
      <c r="G683" s="56"/>
      <c r="H683" s="56"/>
    </row>
    <row r="684" spans="2:8" ht="15">
      <c r="B684" s="56"/>
      <c r="C684" s="56"/>
      <c r="D684" s="56"/>
      <c r="E684" s="56"/>
      <c r="F684" s="56"/>
      <c r="G684" s="56"/>
      <c r="H684" s="56"/>
    </row>
    <row r="685" spans="2:8" ht="15">
      <c r="B685" s="56"/>
      <c r="C685" s="56"/>
      <c r="D685" s="56"/>
      <c r="E685" s="56"/>
      <c r="F685" s="56"/>
      <c r="G685" s="56"/>
      <c r="H685" s="56"/>
    </row>
    <row r="686" spans="2:8" ht="15">
      <c r="B686" s="56"/>
      <c r="C686" s="56"/>
      <c r="D686" s="56"/>
      <c r="E686" s="56"/>
      <c r="F686" s="56"/>
      <c r="G686" s="56"/>
      <c r="H686" s="56"/>
    </row>
    <row r="687" spans="2:8" ht="15">
      <c r="B687" s="56"/>
      <c r="C687" s="56"/>
      <c r="D687" s="56"/>
      <c r="E687" s="56"/>
      <c r="F687" s="56"/>
      <c r="G687" s="56"/>
      <c r="H687" s="56"/>
    </row>
    <row r="688" spans="2:8" ht="15">
      <c r="B688" s="56"/>
      <c r="C688" s="56"/>
      <c r="D688" s="56"/>
      <c r="E688" s="56"/>
      <c r="F688" s="56"/>
      <c r="G688" s="56"/>
      <c r="H688" s="56"/>
    </row>
    <row r="689" spans="2:8" ht="15">
      <c r="B689" s="56"/>
      <c r="C689" s="56"/>
      <c r="D689" s="56"/>
      <c r="E689" s="56"/>
      <c r="F689" s="56"/>
      <c r="G689" s="56"/>
      <c r="H689" s="56"/>
    </row>
    <row r="690" spans="2:8" ht="15">
      <c r="B690" s="56"/>
      <c r="C690" s="56"/>
      <c r="D690" s="56"/>
      <c r="E690" s="56"/>
      <c r="F690" s="56"/>
      <c r="G690" s="56"/>
      <c r="H690" s="56"/>
    </row>
    <row r="691" spans="2:8" ht="15">
      <c r="B691" s="56"/>
      <c r="C691" s="56"/>
      <c r="D691" s="56"/>
      <c r="E691" s="56"/>
      <c r="F691" s="56"/>
      <c r="G691" s="56"/>
      <c r="H691" s="56"/>
    </row>
    <row r="692" spans="2:8" ht="15">
      <c r="B692" s="56"/>
      <c r="C692" s="56"/>
      <c r="D692" s="56"/>
      <c r="E692" s="56"/>
      <c r="F692" s="56"/>
      <c r="G692" s="56"/>
      <c r="H692" s="56"/>
    </row>
    <row r="693" spans="2:8" ht="15">
      <c r="B693" s="56"/>
      <c r="C693" s="56"/>
      <c r="D693" s="56"/>
      <c r="E693" s="56"/>
      <c r="F693" s="56"/>
      <c r="G693" s="56"/>
      <c r="H693" s="56"/>
    </row>
    <row r="694" spans="2:8" ht="15">
      <c r="B694" s="56"/>
      <c r="C694" s="56"/>
      <c r="D694" s="56"/>
      <c r="E694" s="56"/>
      <c r="F694" s="56"/>
      <c r="G694" s="56"/>
      <c r="H694" s="56"/>
    </row>
    <row r="695" spans="2:8" ht="15">
      <c r="B695" s="56"/>
      <c r="C695" s="56"/>
      <c r="D695" s="56"/>
      <c r="E695" s="56"/>
      <c r="F695" s="56"/>
      <c r="G695" s="56"/>
      <c r="H695" s="56"/>
    </row>
    <row r="696" spans="2:8" ht="15">
      <c r="B696" s="56"/>
      <c r="C696" s="56"/>
      <c r="D696" s="56"/>
      <c r="E696" s="56"/>
      <c r="F696" s="56"/>
      <c r="G696" s="56"/>
      <c r="H696" s="56"/>
    </row>
    <row r="697" spans="2:8" ht="15">
      <c r="B697" s="56"/>
      <c r="C697" s="56"/>
      <c r="D697" s="56"/>
      <c r="E697" s="56"/>
      <c r="F697" s="56"/>
      <c r="G697" s="56"/>
      <c r="H697" s="56"/>
    </row>
    <row r="698" spans="2:8" ht="15">
      <c r="B698" s="56"/>
      <c r="C698" s="56"/>
      <c r="D698" s="56"/>
      <c r="E698" s="56"/>
      <c r="F698" s="56"/>
      <c r="G698" s="56"/>
      <c r="H698" s="56"/>
    </row>
    <row r="699" spans="2:8" ht="15">
      <c r="B699" s="56"/>
      <c r="C699" s="56"/>
      <c r="D699" s="56"/>
      <c r="E699" s="56"/>
      <c r="F699" s="56"/>
      <c r="G699" s="56"/>
      <c r="H699" s="56"/>
    </row>
    <row r="700" spans="2:8" ht="15">
      <c r="B700" s="56"/>
      <c r="C700" s="56"/>
      <c r="D700" s="56"/>
      <c r="E700" s="56"/>
      <c r="F700" s="56"/>
      <c r="G700" s="56"/>
      <c r="H700" s="56"/>
    </row>
    <row r="701" spans="2:8" ht="15">
      <c r="B701" s="56"/>
      <c r="C701" s="56"/>
      <c r="D701" s="56"/>
      <c r="E701" s="56"/>
      <c r="F701" s="56"/>
      <c r="G701" s="56"/>
      <c r="H701" s="56"/>
    </row>
    <row r="702" spans="2:8" ht="15">
      <c r="B702" s="56"/>
      <c r="C702" s="56"/>
      <c r="D702" s="56"/>
      <c r="E702" s="56"/>
      <c r="F702" s="56"/>
      <c r="G702" s="56"/>
      <c r="H702" s="56"/>
    </row>
    <row r="703" spans="2:8" ht="15">
      <c r="B703" s="56"/>
      <c r="C703" s="56"/>
      <c r="D703" s="56"/>
      <c r="E703" s="56"/>
      <c r="F703" s="56"/>
      <c r="G703" s="56"/>
      <c r="H703" s="56"/>
    </row>
    <row r="704" spans="2:8" ht="15">
      <c r="B704" s="56"/>
      <c r="C704" s="56"/>
      <c r="D704" s="56"/>
      <c r="E704" s="56"/>
      <c r="F704" s="56"/>
      <c r="G704" s="56"/>
      <c r="H704" s="56"/>
    </row>
    <row r="705" spans="2:8" ht="15">
      <c r="B705" s="56"/>
      <c r="C705" s="56"/>
      <c r="D705" s="56"/>
      <c r="E705" s="56"/>
      <c r="F705" s="56"/>
      <c r="G705" s="56"/>
      <c r="H705" s="56"/>
    </row>
    <row r="706" spans="2:8" ht="15">
      <c r="B706" s="56"/>
      <c r="C706" s="56"/>
      <c r="D706" s="56"/>
      <c r="E706" s="56"/>
      <c r="F706" s="56"/>
      <c r="G706" s="56"/>
      <c r="H706" s="56"/>
    </row>
    <row r="707" spans="2:8" ht="15">
      <c r="B707" s="56"/>
      <c r="C707" s="56"/>
      <c r="D707" s="56"/>
      <c r="E707" s="56"/>
      <c r="F707" s="56"/>
      <c r="G707" s="56"/>
      <c r="H707" s="56"/>
    </row>
    <row r="708" spans="2:8" ht="15">
      <c r="B708" s="56"/>
      <c r="C708" s="56"/>
      <c r="D708" s="56"/>
      <c r="E708" s="56"/>
      <c r="F708" s="56"/>
      <c r="G708" s="56"/>
      <c r="H708" s="56"/>
    </row>
    <row r="709" spans="2:8" ht="15">
      <c r="B709" s="56"/>
      <c r="C709" s="56"/>
      <c r="D709" s="56"/>
      <c r="E709" s="56"/>
      <c r="F709" s="56"/>
      <c r="G709" s="56"/>
      <c r="H709" s="56"/>
    </row>
    <row r="710" spans="2:8" ht="15">
      <c r="B710" s="56"/>
      <c r="C710" s="56"/>
      <c r="D710" s="56"/>
      <c r="E710" s="56"/>
      <c r="F710" s="56"/>
      <c r="G710" s="56"/>
      <c r="H710" s="56"/>
    </row>
    <row r="711" spans="2:8" ht="15">
      <c r="B711" s="56"/>
      <c r="C711" s="56"/>
      <c r="D711" s="56"/>
      <c r="E711" s="56"/>
      <c r="F711" s="56"/>
      <c r="G711" s="56"/>
      <c r="H711" s="56"/>
    </row>
    <row r="712" spans="2:8" ht="15">
      <c r="B712" s="56"/>
      <c r="C712" s="56"/>
      <c r="D712" s="56"/>
      <c r="E712" s="56"/>
      <c r="F712" s="56"/>
      <c r="G712" s="56"/>
      <c r="H712" s="56"/>
    </row>
    <row r="713" spans="2:8" ht="15">
      <c r="B713" s="56"/>
      <c r="C713" s="56"/>
      <c r="D713" s="56"/>
      <c r="E713" s="56"/>
      <c r="F713" s="56"/>
      <c r="G713" s="56"/>
      <c r="H713" s="56"/>
    </row>
    <row r="714" spans="2:8" ht="15">
      <c r="B714" s="56"/>
      <c r="C714" s="56"/>
      <c r="D714" s="56"/>
      <c r="E714" s="56"/>
      <c r="F714" s="56"/>
      <c r="G714" s="56"/>
      <c r="H714" s="56"/>
    </row>
    <row r="715" spans="2:8" ht="15">
      <c r="B715" s="56"/>
      <c r="C715" s="56"/>
      <c r="D715" s="56"/>
      <c r="E715" s="56"/>
      <c r="F715" s="56"/>
      <c r="G715" s="56"/>
      <c r="H715" s="56"/>
    </row>
    <row r="716" spans="2:8" ht="15">
      <c r="B716" s="56"/>
      <c r="C716" s="56"/>
      <c r="D716" s="56"/>
      <c r="E716" s="56"/>
      <c r="F716" s="56"/>
      <c r="G716" s="56"/>
      <c r="H716" s="56"/>
    </row>
    <row r="717" spans="2:8" ht="15">
      <c r="B717" s="56"/>
      <c r="C717" s="56"/>
      <c r="D717" s="56"/>
      <c r="E717" s="56"/>
      <c r="F717" s="56"/>
      <c r="G717" s="56"/>
      <c r="H717" s="56"/>
    </row>
    <row r="718" spans="2:8" ht="15">
      <c r="B718" s="56"/>
      <c r="C718" s="56"/>
      <c r="D718" s="56"/>
      <c r="E718" s="56"/>
      <c r="F718" s="56"/>
      <c r="G718" s="56"/>
      <c r="H718" s="56"/>
    </row>
    <row r="719" spans="2:8" ht="15">
      <c r="B719" s="56"/>
      <c r="C719" s="56"/>
      <c r="D719" s="56"/>
      <c r="E719" s="56"/>
      <c r="F719" s="56"/>
      <c r="G719" s="56"/>
      <c r="H719" s="56"/>
    </row>
    <row r="720" spans="2:8" ht="15">
      <c r="B720" s="56"/>
      <c r="C720" s="56"/>
      <c r="D720" s="56"/>
      <c r="E720" s="56"/>
      <c r="F720" s="56"/>
      <c r="G720" s="56"/>
      <c r="H720" s="56"/>
    </row>
    <row r="721" spans="2:8" ht="15">
      <c r="B721" s="56"/>
      <c r="C721" s="56"/>
      <c r="D721" s="56"/>
      <c r="E721" s="56"/>
      <c r="F721" s="56"/>
      <c r="G721" s="56"/>
      <c r="H721" s="56"/>
    </row>
    <row r="722" spans="2:8" ht="15">
      <c r="B722" s="56"/>
      <c r="C722" s="56"/>
      <c r="D722" s="56"/>
      <c r="E722" s="56"/>
      <c r="F722" s="56"/>
      <c r="G722" s="56"/>
      <c r="H722" s="56"/>
    </row>
    <row r="723" spans="2:8" ht="15">
      <c r="B723" s="56"/>
      <c r="C723" s="56"/>
      <c r="D723" s="56"/>
      <c r="E723" s="56"/>
      <c r="F723" s="56"/>
      <c r="G723" s="56"/>
      <c r="H723" s="56"/>
    </row>
    <row r="724" spans="2:8" ht="15">
      <c r="B724" s="56"/>
      <c r="C724" s="56"/>
      <c r="D724" s="56"/>
      <c r="E724" s="56"/>
      <c r="F724" s="56"/>
      <c r="G724" s="56"/>
      <c r="H724" s="56"/>
    </row>
    <row r="725" spans="2:8" ht="15">
      <c r="B725" s="56"/>
      <c r="C725" s="56"/>
      <c r="D725" s="56"/>
      <c r="E725" s="56"/>
      <c r="F725" s="56"/>
      <c r="G725" s="56"/>
      <c r="H725" s="56"/>
    </row>
    <row r="726" spans="2:8" ht="15">
      <c r="B726" s="56"/>
      <c r="C726" s="56"/>
      <c r="D726" s="56"/>
      <c r="E726" s="56"/>
      <c r="F726" s="56"/>
      <c r="G726" s="56"/>
      <c r="H726" s="56"/>
    </row>
    <row r="727" spans="2:8" ht="15">
      <c r="B727" s="56"/>
      <c r="C727" s="56"/>
      <c r="D727" s="56"/>
      <c r="E727" s="56"/>
      <c r="F727" s="56"/>
      <c r="G727" s="56"/>
      <c r="H727" s="56"/>
    </row>
    <row r="728" spans="2:8" ht="15">
      <c r="B728" s="56"/>
      <c r="C728" s="56"/>
      <c r="D728" s="56"/>
      <c r="E728" s="56"/>
      <c r="F728" s="56"/>
      <c r="G728" s="56"/>
      <c r="H728" s="56"/>
    </row>
    <row r="729" spans="2:8" ht="15">
      <c r="B729" s="56"/>
      <c r="C729" s="56"/>
      <c r="D729" s="56"/>
      <c r="E729" s="56"/>
      <c r="F729" s="56"/>
      <c r="G729" s="56"/>
      <c r="H729" s="56"/>
    </row>
    <row r="730" spans="2:8" ht="15">
      <c r="B730" s="56"/>
      <c r="C730" s="56"/>
      <c r="D730" s="56"/>
      <c r="E730" s="56"/>
      <c r="F730" s="56"/>
      <c r="G730" s="56"/>
      <c r="H730" s="56"/>
    </row>
    <row r="731" spans="2:8" ht="15">
      <c r="B731" s="56"/>
      <c r="C731" s="56"/>
      <c r="D731" s="56"/>
      <c r="E731" s="56"/>
      <c r="F731" s="56"/>
      <c r="G731" s="56"/>
      <c r="H731" s="56"/>
    </row>
    <row r="732" spans="2:8" ht="15">
      <c r="B732" s="56"/>
      <c r="C732" s="56"/>
      <c r="D732" s="56"/>
      <c r="E732" s="56"/>
      <c r="F732" s="56"/>
      <c r="G732" s="56"/>
      <c r="H732" s="56"/>
    </row>
    <row r="733" spans="2:8" ht="15">
      <c r="B733" s="56"/>
      <c r="C733" s="56"/>
      <c r="D733" s="56"/>
      <c r="E733" s="56"/>
      <c r="F733" s="56"/>
      <c r="G733" s="56"/>
      <c r="H733" s="56"/>
    </row>
    <row r="734" spans="2:8" ht="15">
      <c r="B734" s="56"/>
      <c r="C734" s="56"/>
      <c r="D734" s="56"/>
      <c r="E734" s="56"/>
      <c r="F734" s="56"/>
      <c r="G734" s="56"/>
      <c r="H734" s="56"/>
    </row>
    <row r="735" spans="2:8" ht="15">
      <c r="B735" s="56"/>
      <c r="C735" s="56"/>
      <c r="D735" s="56"/>
      <c r="E735" s="56"/>
      <c r="F735" s="56"/>
      <c r="G735" s="56"/>
      <c r="H735" s="56"/>
    </row>
    <row r="736" spans="2:8" ht="15">
      <c r="B736" s="56"/>
      <c r="C736" s="56"/>
      <c r="D736" s="56"/>
      <c r="E736" s="56"/>
      <c r="F736" s="56"/>
      <c r="G736" s="56"/>
      <c r="H736" s="56"/>
    </row>
    <row r="737" spans="2:8" ht="15">
      <c r="B737" s="56"/>
      <c r="C737" s="56"/>
      <c r="D737" s="56"/>
      <c r="E737" s="56"/>
      <c r="F737" s="56"/>
      <c r="G737" s="56"/>
      <c r="H737" s="56"/>
    </row>
    <row r="738" spans="2:8" ht="15">
      <c r="B738" s="56"/>
      <c r="C738" s="56"/>
      <c r="D738" s="56"/>
      <c r="E738" s="56"/>
      <c r="F738" s="56"/>
      <c r="G738" s="56"/>
      <c r="H738" s="56"/>
    </row>
    <row r="739" spans="2:8" ht="15">
      <c r="B739" s="56"/>
      <c r="C739" s="56"/>
      <c r="D739" s="56"/>
      <c r="E739" s="56"/>
      <c r="F739" s="56"/>
      <c r="G739" s="56"/>
      <c r="H739" s="56"/>
    </row>
    <row r="740" spans="2:8" ht="15">
      <c r="B740" s="56"/>
      <c r="C740" s="56"/>
      <c r="D740" s="56"/>
      <c r="E740" s="56"/>
      <c r="F740" s="56"/>
      <c r="G740" s="56"/>
      <c r="H740" s="56"/>
    </row>
    <row r="741" spans="2:8" ht="15">
      <c r="B741" s="56"/>
      <c r="C741" s="56"/>
      <c r="D741" s="56"/>
      <c r="E741" s="56"/>
      <c r="F741" s="56"/>
      <c r="G741" s="56"/>
      <c r="H741" s="56"/>
    </row>
    <row r="742" spans="2:8" ht="15">
      <c r="B742" s="56"/>
      <c r="C742" s="56"/>
      <c r="D742" s="56"/>
      <c r="E742" s="56"/>
      <c r="F742" s="56"/>
      <c r="G742" s="56"/>
      <c r="H742" s="56"/>
    </row>
    <row r="743" spans="2:8" ht="15">
      <c r="B743" s="56"/>
      <c r="C743" s="56"/>
      <c r="D743" s="56"/>
      <c r="E743" s="56"/>
      <c r="F743" s="56"/>
      <c r="G743" s="56"/>
      <c r="H743" s="56"/>
    </row>
    <row r="744" spans="2:8" ht="15">
      <c r="B744" s="56"/>
      <c r="C744" s="56"/>
      <c r="D744" s="56"/>
      <c r="E744" s="56"/>
      <c r="F744" s="56"/>
      <c r="G744" s="56"/>
      <c r="H744" s="56"/>
    </row>
    <row r="745" spans="2:8" ht="15">
      <c r="B745" s="56"/>
      <c r="C745" s="56"/>
      <c r="D745" s="56"/>
      <c r="E745" s="56"/>
      <c r="F745" s="56"/>
      <c r="G745" s="56"/>
      <c r="H745" s="56"/>
    </row>
    <row r="746" spans="2:8" ht="15">
      <c r="B746" s="56"/>
      <c r="C746" s="56"/>
      <c r="D746" s="56"/>
      <c r="E746" s="56"/>
      <c r="F746" s="56"/>
      <c r="G746" s="56"/>
      <c r="H746" s="56"/>
    </row>
    <row r="747" spans="2:8" ht="15">
      <c r="B747" s="56"/>
      <c r="C747" s="56"/>
      <c r="D747" s="56"/>
      <c r="E747" s="56"/>
      <c r="F747" s="56"/>
      <c r="G747" s="56"/>
      <c r="H747" s="56"/>
    </row>
    <row r="748" spans="2:8" ht="15">
      <c r="B748" s="56"/>
      <c r="C748" s="56"/>
      <c r="D748" s="56"/>
      <c r="E748" s="56"/>
      <c r="F748" s="56"/>
      <c r="G748" s="56"/>
      <c r="H748" s="56"/>
    </row>
    <row r="749" spans="2:8" ht="15">
      <c r="B749" s="56"/>
      <c r="C749" s="56"/>
      <c r="D749" s="56"/>
      <c r="E749" s="56"/>
      <c r="F749" s="56"/>
      <c r="G749" s="56"/>
      <c r="H749" s="56"/>
    </row>
    <row r="750" spans="2:8" ht="15">
      <c r="B750" s="56"/>
      <c r="C750" s="56"/>
      <c r="D750" s="56"/>
      <c r="E750" s="56"/>
      <c r="F750" s="56"/>
      <c r="G750" s="56"/>
      <c r="H750" s="56"/>
    </row>
    <row r="751" spans="2:8" ht="15">
      <c r="B751" s="56"/>
      <c r="C751" s="56"/>
      <c r="D751" s="56"/>
      <c r="E751" s="56"/>
      <c r="F751" s="56"/>
      <c r="G751" s="56"/>
      <c r="H751" s="56"/>
    </row>
    <row r="752" spans="2:8" ht="15">
      <c r="B752" s="56"/>
      <c r="C752" s="56"/>
      <c r="D752" s="56"/>
      <c r="E752" s="56"/>
      <c r="F752" s="56"/>
      <c r="G752" s="56"/>
      <c r="H752" s="56"/>
    </row>
    <row r="753" spans="2:8" ht="15">
      <c r="B753" s="56"/>
      <c r="C753" s="56"/>
      <c r="D753" s="56"/>
      <c r="E753" s="56"/>
      <c r="F753" s="56"/>
      <c r="G753" s="56"/>
      <c r="H753" s="56"/>
    </row>
    <row r="754" spans="2:8" ht="15">
      <c r="B754" s="56"/>
      <c r="C754" s="56"/>
      <c r="D754" s="56"/>
      <c r="E754" s="56"/>
      <c r="F754" s="56"/>
      <c r="G754" s="56"/>
      <c r="H754" s="56"/>
    </row>
    <row r="755" spans="2:8" ht="15">
      <c r="B755" s="56"/>
      <c r="C755" s="56"/>
      <c r="D755" s="56"/>
      <c r="E755" s="56"/>
      <c r="F755" s="56"/>
      <c r="G755" s="56"/>
      <c r="H755" s="56"/>
    </row>
    <row r="756" spans="2:8" ht="15">
      <c r="B756" s="56"/>
      <c r="C756" s="56"/>
      <c r="D756" s="56"/>
      <c r="E756" s="56"/>
      <c r="F756" s="56"/>
      <c r="G756" s="56"/>
      <c r="H756" s="56"/>
    </row>
    <row r="757" spans="2:8" ht="15">
      <c r="B757" s="56"/>
      <c r="C757" s="56"/>
      <c r="D757" s="56"/>
      <c r="E757" s="56"/>
      <c r="F757" s="56"/>
      <c r="G757" s="56"/>
      <c r="H757" s="56"/>
    </row>
    <row r="758" spans="2:8" ht="15">
      <c r="B758" s="56"/>
      <c r="C758" s="56"/>
      <c r="D758" s="56"/>
      <c r="E758" s="56"/>
      <c r="F758" s="56"/>
      <c r="G758" s="56"/>
      <c r="H758" s="56"/>
    </row>
    <row r="759" spans="2:8" ht="15">
      <c r="B759" s="56"/>
      <c r="C759" s="56"/>
      <c r="D759" s="56"/>
      <c r="E759" s="56"/>
      <c r="F759" s="56"/>
      <c r="G759" s="56"/>
      <c r="H759" s="56"/>
    </row>
    <row r="760" spans="2:8" ht="15">
      <c r="B760" s="56"/>
      <c r="C760" s="56"/>
      <c r="D760" s="56"/>
      <c r="E760" s="56"/>
      <c r="F760" s="56"/>
      <c r="G760" s="56"/>
      <c r="H760" s="56"/>
    </row>
    <row r="761" spans="2:8" ht="15">
      <c r="B761" s="56"/>
      <c r="C761" s="56"/>
      <c r="D761" s="56"/>
      <c r="E761" s="56"/>
      <c r="F761" s="56"/>
      <c r="G761" s="56"/>
      <c r="H761" s="56"/>
    </row>
    <row r="762" spans="2:8" ht="15">
      <c r="B762" s="56"/>
      <c r="C762" s="56"/>
      <c r="D762" s="56"/>
      <c r="E762" s="56"/>
      <c r="F762" s="56"/>
      <c r="G762" s="56"/>
      <c r="H762" s="56"/>
    </row>
    <row r="763" spans="2:8" ht="15">
      <c r="B763" s="56"/>
      <c r="C763" s="56"/>
      <c r="D763" s="56"/>
      <c r="E763" s="56"/>
      <c r="F763" s="56"/>
      <c r="G763" s="56"/>
      <c r="H763" s="56"/>
    </row>
    <row r="764" spans="2:8" ht="15">
      <c r="B764" s="56"/>
      <c r="C764" s="56"/>
      <c r="D764" s="56"/>
      <c r="E764" s="56"/>
      <c r="F764" s="56"/>
      <c r="G764" s="56"/>
      <c r="H764" s="56"/>
    </row>
    <row r="765" spans="2:8" ht="15">
      <c r="B765" s="56"/>
      <c r="C765" s="56"/>
      <c r="D765" s="56"/>
      <c r="E765" s="56"/>
      <c r="F765" s="56"/>
      <c r="G765" s="56"/>
      <c r="H765" s="56"/>
    </row>
    <row r="766" spans="2:8" ht="15">
      <c r="B766" s="56"/>
      <c r="C766" s="56"/>
      <c r="D766" s="56"/>
      <c r="E766" s="56"/>
      <c r="F766" s="56"/>
      <c r="G766" s="56"/>
      <c r="H766" s="56"/>
    </row>
    <row r="767" spans="2:8" ht="15">
      <c r="B767" s="56"/>
      <c r="C767" s="56"/>
      <c r="D767" s="56"/>
      <c r="E767" s="56"/>
      <c r="F767" s="56"/>
      <c r="G767" s="56"/>
      <c r="H767" s="56"/>
    </row>
    <row r="768" spans="2:8" ht="15">
      <c r="B768" s="56"/>
      <c r="C768" s="56"/>
      <c r="D768" s="56"/>
      <c r="E768" s="56"/>
      <c r="F768" s="56"/>
      <c r="G768" s="56"/>
      <c r="H768" s="56"/>
    </row>
    <row r="769" spans="2:8" ht="15">
      <c r="B769" s="56"/>
      <c r="C769" s="56"/>
      <c r="D769" s="56"/>
      <c r="E769" s="56"/>
      <c r="F769" s="56"/>
      <c r="G769" s="56"/>
      <c r="H769" s="56"/>
    </row>
    <row r="770" spans="2:8" ht="15">
      <c r="B770" s="56"/>
      <c r="C770" s="56"/>
      <c r="D770" s="56"/>
      <c r="E770" s="56"/>
      <c r="F770" s="56"/>
      <c r="G770" s="56"/>
      <c r="H770" s="56"/>
    </row>
    <row r="771" spans="2:8" ht="15">
      <c r="B771" s="56"/>
      <c r="C771" s="56"/>
      <c r="D771" s="56"/>
      <c r="E771" s="56"/>
      <c r="F771" s="56"/>
      <c r="G771" s="56"/>
      <c r="H771" s="56"/>
    </row>
    <row r="772" spans="2:8" ht="15">
      <c r="B772" s="56"/>
      <c r="C772" s="56"/>
      <c r="D772" s="56"/>
      <c r="E772" s="56"/>
      <c r="F772" s="56"/>
      <c r="G772" s="56"/>
      <c r="H772" s="56"/>
    </row>
    <row r="773" spans="2:8" ht="15">
      <c r="B773" s="56"/>
      <c r="C773" s="56"/>
      <c r="D773" s="56"/>
      <c r="E773" s="56"/>
      <c r="F773" s="56"/>
      <c r="G773" s="56"/>
      <c r="H773" s="56"/>
    </row>
    <row r="774" spans="2:8" ht="15">
      <c r="B774" s="56"/>
      <c r="C774" s="56"/>
      <c r="D774" s="56"/>
      <c r="E774" s="56"/>
      <c r="F774" s="56"/>
      <c r="G774" s="56"/>
      <c r="H774" s="56"/>
    </row>
    <row r="775" spans="2:8" ht="15">
      <c r="B775" s="56"/>
      <c r="C775" s="56"/>
      <c r="D775" s="56"/>
      <c r="E775" s="56"/>
      <c r="F775" s="56"/>
      <c r="G775" s="56"/>
      <c r="H775" s="56"/>
    </row>
    <row r="776" spans="2:8" ht="15">
      <c r="B776" s="56"/>
      <c r="C776" s="56"/>
      <c r="D776" s="56"/>
      <c r="E776" s="56"/>
      <c r="F776" s="56"/>
      <c r="G776" s="56"/>
      <c r="H776" s="56"/>
    </row>
    <row r="777" spans="2:8" ht="15">
      <c r="B777" s="56"/>
      <c r="C777" s="56"/>
      <c r="D777" s="56"/>
      <c r="E777" s="56"/>
      <c r="F777" s="56"/>
      <c r="G777" s="56"/>
      <c r="H777" s="56"/>
    </row>
    <row r="778" spans="2:8" ht="15">
      <c r="B778" s="56"/>
      <c r="C778" s="56"/>
      <c r="D778" s="56"/>
      <c r="E778" s="56"/>
      <c r="F778" s="56"/>
      <c r="G778" s="56"/>
      <c r="H778" s="56"/>
    </row>
    <row r="779" spans="2:8" ht="15">
      <c r="B779" s="56"/>
      <c r="C779" s="56"/>
      <c r="D779" s="56"/>
      <c r="E779" s="56"/>
      <c r="F779" s="56"/>
      <c r="G779" s="56"/>
      <c r="H779" s="56"/>
    </row>
    <row r="780" spans="2:8" ht="15">
      <c r="B780" s="56"/>
      <c r="C780" s="56"/>
      <c r="D780" s="56"/>
      <c r="E780" s="56"/>
      <c r="F780" s="56"/>
      <c r="G780" s="56"/>
      <c r="H780" s="56"/>
    </row>
    <row r="781" spans="2:8" ht="15">
      <c r="B781" s="56"/>
      <c r="C781" s="56"/>
      <c r="D781" s="56"/>
      <c r="E781" s="56"/>
      <c r="F781" s="56"/>
      <c r="G781" s="56"/>
      <c r="H781" s="56"/>
    </row>
    <row r="782" spans="2:8" ht="15">
      <c r="B782" s="56"/>
      <c r="C782" s="56"/>
      <c r="D782" s="56"/>
      <c r="E782" s="56"/>
      <c r="F782" s="56"/>
      <c r="G782" s="56"/>
      <c r="H782" s="56"/>
    </row>
    <row r="783" spans="2:8" ht="15">
      <c r="B783" s="56"/>
      <c r="C783" s="56"/>
      <c r="D783" s="56"/>
      <c r="E783" s="56"/>
      <c r="F783" s="56"/>
      <c r="G783" s="56"/>
      <c r="H783" s="56"/>
    </row>
    <row r="784" spans="2:8" ht="15">
      <c r="B784" s="56"/>
      <c r="C784" s="56"/>
      <c r="D784" s="56"/>
      <c r="E784" s="56"/>
      <c r="F784" s="56"/>
      <c r="G784" s="56"/>
      <c r="H784" s="56"/>
    </row>
    <row r="785" spans="2:8" ht="15">
      <c r="B785" s="56"/>
      <c r="C785" s="56"/>
      <c r="D785" s="56"/>
      <c r="E785" s="56"/>
      <c r="F785" s="56"/>
      <c r="G785" s="56"/>
      <c r="H785" s="56"/>
    </row>
    <row r="786" spans="2:8" ht="15">
      <c r="B786" s="56"/>
      <c r="C786" s="56"/>
      <c r="D786" s="56"/>
      <c r="E786" s="56"/>
      <c r="F786" s="56"/>
      <c r="G786" s="56"/>
      <c r="H786" s="56"/>
    </row>
    <row r="787" spans="2:8" ht="15">
      <c r="B787" s="56"/>
      <c r="C787" s="56"/>
      <c r="D787" s="56"/>
      <c r="E787" s="56"/>
      <c r="F787" s="56"/>
      <c r="G787" s="56"/>
      <c r="H787" s="56"/>
    </row>
    <row r="788" spans="2:8" ht="15">
      <c r="B788" s="56"/>
      <c r="C788" s="56"/>
      <c r="D788" s="56"/>
      <c r="E788" s="56"/>
      <c r="F788" s="56"/>
      <c r="G788" s="56"/>
      <c r="H788" s="56"/>
    </row>
    <row r="789" spans="2:8" ht="15">
      <c r="B789" s="56"/>
      <c r="C789" s="56"/>
      <c r="D789" s="56"/>
      <c r="E789" s="56"/>
      <c r="F789" s="56"/>
      <c r="G789" s="56"/>
      <c r="H789" s="56"/>
    </row>
    <row r="790" spans="2:8" ht="15">
      <c r="B790" s="56"/>
      <c r="C790" s="56"/>
      <c r="D790" s="56"/>
      <c r="E790" s="56"/>
      <c r="F790" s="56"/>
      <c r="G790" s="56"/>
      <c r="H790" s="56"/>
    </row>
    <row r="791" spans="2:8" ht="15">
      <c r="B791" s="56"/>
      <c r="C791" s="56"/>
      <c r="D791" s="56"/>
      <c r="E791" s="56"/>
      <c r="F791" s="56"/>
      <c r="G791" s="56"/>
      <c r="H791" s="56"/>
    </row>
    <row r="792" spans="2:8" ht="15">
      <c r="B792" s="56"/>
      <c r="C792" s="56"/>
      <c r="D792" s="56"/>
      <c r="E792" s="56"/>
      <c r="F792" s="56"/>
      <c r="G792" s="56"/>
      <c r="H792" s="56"/>
    </row>
    <row r="793" spans="2:8" ht="15">
      <c r="B793" s="56"/>
      <c r="C793" s="56"/>
      <c r="D793" s="56"/>
      <c r="E793" s="56"/>
      <c r="F793" s="56"/>
      <c r="G793" s="56"/>
      <c r="H793" s="56"/>
    </row>
    <row r="794" spans="2:8" ht="15">
      <c r="B794" s="56"/>
      <c r="C794" s="56"/>
      <c r="D794" s="56"/>
      <c r="E794" s="56"/>
      <c r="F794" s="56"/>
      <c r="G794" s="56"/>
      <c r="H794" s="56"/>
    </row>
    <row r="795" spans="2:8" ht="15">
      <c r="B795" s="56"/>
      <c r="C795" s="56"/>
      <c r="D795" s="56"/>
      <c r="E795" s="56"/>
      <c r="F795" s="56"/>
      <c r="G795" s="56"/>
      <c r="H795" s="56"/>
    </row>
    <row r="796" spans="2:8" ht="15">
      <c r="B796" s="56"/>
      <c r="C796" s="56"/>
      <c r="D796" s="56"/>
      <c r="E796" s="56"/>
      <c r="F796" s="56"/>
      <c r="G796" s="56"/>
      <c r="H796" s="56"/>
    </row>
    <row r="797" spans="2:8" ht="15">
      <c r="B797" s="56"/>
      <c r="C797" s="56"/>
      <c r="D797" s="56"/>
      <c r="E797" s="56"/>
      <c r="F797" s="56"/>
      <c r="G797" s="56"/>
      <c r="H797" s="56"/>
    </row>
    <row r="798" spans="2:8" ht="15">
      <c r="B798" s="56"/>
      <c r="C798" s="56"/>
      <c r="D798" s="56"/>
      <c r="E798" s="56"/>
      <c r="F798" s="56"/>
      <c r="G798" s="56"/>
      <c r="H798" s="56"/>
    </row>
    <row r="799" spans="2:8" ht="15">
      <c r="B799" s="56"/>
      <c r="C799" s="56"/>
      <c r="D799" s="56"/>
      <c r="E799" s="56"/>
      <c r="F799" s="56"/>
      <c r="G799" s="56"/>
      <c r="H799" s="56"/>
    </row>
    <row r="800" spans="2:8" ht="15">
      <c r="B800" s="56"/>
      <c r="C800" s="56"/>
      <c r="D800" s="56"/>
      <c r="E800" s="56"/>
      <c r="F800" s="56"/>
      <c r="G800" s="56"/>
      <c r="H800" s="56"/>
    </row>
    <row r="801" spans="2:8" ht="15">
      <c r="B801" s="56"/>
      <c r="C801" s="56"/>
      <c r="D801" s="56"/>
      <c r="E801" s="56"/>
      <c r="F801" s="56"/>
      <c r="G801" s="56"/>
      <c r="H801" s="56"/>
    </row>
    <row r="802" spans="2:8" ht="15">
      <c r="B802" s="56"/>
      <c r="C802" s="56"/>
      <c r="D802" s="56"/>
      <c r="E802" s="56"/>
      <c r="F802" s="56"/>
      <c r="G802" s="56"/>
      <c r="H802" s="56"/>
    </row>
    <row r="803" spans="2:8" ht="15">
      <c r="B803" s="56"/>
      <c r="C803" s="56"/>
      <c r="D803" s="56"/>
      <c r="E803" s="56"/>
      <c r="F803" s="56"/>
      <c r="G803" s="56"/>
      <c r="H803" s="56"/>
    </row>
    <row r="804" spans="2:8" ht="15">
      <c r="B804" s="56"/>
      <c r="C804" s="56"/>
      <c r="D804" s="56"/>
      <c r="E804" s="56"/>
      <c r="F804" s="56"/>
      <c r="G804" s="56"/>
      <c r="H804" s="56"/>
    </row>
    <row r="805" spans="2:8" ht="15">
      <c r="B805" s="56"/>
      <c r="C805" s="56"/>
      <c r="D805" s="56"/>
      <c r="E805" s="56"/>
      <c r="F805" s="56"/>
      <c r="G805" s="56"/>
      <c r="H805" s="56"/>
    </row>
    <row r="806" spans="2:8" ht="15">
      <c r="B806" s="56"/>
      <c r="C806" s="56"/>
      <c r="D806" s="56"/>
      <c r="E806" s="56"/>
      <c r="F806" s="56"/>
      <c r="G806" s="56"/>
      <c r="H806" s="56"/>
    </row>
    <row r="807" spans="2:8" ht="15">
      <c r="B807" s="56"/>
      <c r="C807" s="56"/>
      <c r="D807" s="56"/>
      <c r="E807" s="56"/>
      <c r="F807" s="56"/>
      <c r="G807" s="56"/>
      <c r="H807" s="56"/>
    </row>
    <row r="808" spans="2:8" ht="15">
      <c r="B808" s="56"/>
      <c r="C808" s="56"/>
      <c r="D808" s="56"/>
      <c r="E808" s="56"/>
      <c r="F808" s="56"/>
      <c r="G808" s="56"/>
      <c r="H808" s="56"/>
    </row>
    <row r="809" spans="2:8" ht="15">
      <c r="B809" s="56"/>
      <c r="C809" s="56"/>
      <c r="D809" s="56"/>
      <c r="E809" s="56"/>
      <c r="F809" s="56"/>
      <c r="G809" s="56"/>
      <c r="H809" s="56"/>
    </row>
    <row r="810" spans="2:8" ht="15">
      <c r="B810" s="56"/>
      <c r="C810" s="56"/>
      <c r="D810" s="56"/>
      <c r="E810" s="56"/>
      <c r="F810" s="56"/>
      <c r="G810" s="56"/>
      <c r="H810" s="56"/>
    </row>
    <row r="811" spans="2:8" ht="15">
      <c r="B811" s="56"/>
      <c r="C811" s="56"/>
      <c r="D811" s="56"/>
      <c r="E811" s="56"/>
      <c r="F811" s="56"/>
      <c r="G811" s="56"/>
      <c r="H811" s="56"/>
    </row>
    <row r="812" spans="2:8" ht="15">
      <c r="B812" s="56"/>
      <c r="C812" s="56"/>
      <c r="D812" s="56"/>
      <c r="E812" s="56"/>
      <c r="F812" s="56"/>
      <c r="G812" s="56"/>
      <c r="H812" s="56"/>
    </row>
    <row r="813" spans="2:8" ht="15">
      <c r="B813" s="56"/>
      <c r="C813" s="56"/>
      <c r="D813" s="56"/>
      <c r="E813" s="56"/>
      <c r="F813" s="56"/>
      <c r="G813" s="56"/>
      <c r="H813" s="56"/>
    </row>
    <row r="814" spans="2:8" ht="15">
      <c r="B814" s="56"/>
      <c r="C814" s="56"/>
      <c r="D814" s="56"/>
      <c r="E814" s="56"/>
      <c r="F814" s="56"/>
      <c r="G814" s="56"/>
      <c r="H814" s="56"/>
    </row>
    <row r="815" spans="2:8" ht="15">
      <c r="B815" s="56"/>
      <c r="C815" s="56"/>
      <c r="D815" s="56"/>
      <c r="E815" s="56"/>
      <c r="F815" s="56"/>
      <c r="G815" s="56"/>
      <c r="H815" s="56"/>
    </row>
    <row r="816" spans="2:8" ht="15">
      <c r="B816" s="56"/>
      <c r="C816" s="56"/>
      <c r="D816" s="56"/>
      <c r="E816" s="56"/>
      <c r="F816" s="56"/>
      <c r="G816" s="56"/>
      <c r="H816" s="56"/>
    </row>
    <row r="817" spans="2:8" ht="15">
      <c r="B817" s="56"/>
      <c r="C817" s="56"/>
      <c r="D817" s="56"/>
      <c r="E817" s="56"/>
      <c r="F817" s="56"/>
      <c r="G817" s="56"/>
      <c r="H817" s="56"/>
    </row>
    <row r="818" spans="2:8" ht="15">
      <c r="B818" s="56"/>
      <c r="C818" s="56"/>
      <c r="D818" s="56"/>
      <c r="E818" s="56"/>
      <c r="F818" s="56"/>
      <c r="G818" s="56"/>
      <c r="H818" s="56"/>
    </row>
    <row r="819" spans="2:8" ht="15">
      <c r="B819" s="56"/>
      <c r="C819" s="56"/>
      <c r="D819" s="56"/>
      <c r="E819" s="56"/>
      <c r="F819" s="56"/>
      <c r="G819" s="56"/>
      <c r="H819" s="56"/>
    </row>
    <row r="820" spans="2:8" ht="15">
      <c r="B820" s="56"/>
      <c r="C820" s="56"/>
      <c r="D820" s="56"/>
      <c r="E820" s="56"/>
      <c r="F820" s="56"/>
      <c r="G820" s="56"/>
      <c r="H820" s="56"/>
    </row>
    <row r="821" spans="2:8" ht="15">
      <c r="B821" s="56"/>
      <c r="C821" s="56"/>
      <c r="D821" s="56"/>
      <c r="E821" s="56"/>
      <c r="F821" s="56"/>
      <c r="G821" s="56"/>
      <c r="H821" s="56"/>
    </row>
    <row r="822" spans="2:8" ht="15">
      <c r="B822" s="56"/>
      <c r="C822" s="56"/>
      <c r="D822" s="56"/>
      <c r="E822" s="56"/>
      <c r="F822" s="56"/>
      <c r="G822" s="56"/>
      <c r="H822" s="56"/>
    </row>
    <row r="823" spans="2:8" ht="15">
      <c r="B823" s="56"/>
      <c r="C823" s="56"/>
      <c r="D823" s="56"/>
      <c r="E823" s="56"/>
      <c r="F823" s="56"/>
      <c r="G823" s="56"/>
      <c r="H823" s="56"/>
    </row>
    <row r="824" spans="2:8" ht="15">
      <c r="B824" s="56"/>
      <c r="C824" s="56"/>
      <c r="D824" s="56"/>
      <c r="E824" s="56"/>
      <c r="F824" s="56"/>
      <c r="G824" s="56"/>
      <c r="H824" s="56"/>
    </row>
    <row r="825" spans="2:8" ht="15">
      <c r="B825" s="56"/>
      <c r="C825" s="56"/>
      <c r="D825" s="56"/>
      <c r="E825" s="56"/>
      <c r="F825" s="56"/>
      <c r="G825" s="56"/>
      <c r="H825" s="56"/>
    </row>
    <row r="826" spans="2:8" ht="15">
      <c r="B826" s="56"/>
      <c r="C826" s="56"/>
      <c r="D826" s="56"/>
      <c r="E826" s="56"/>
      <c r="F826" s="56"/>
      <c r="G826" s="56"/>
      <c r="H826" s="56"/>
    </row>
    <row r="827" spans="2:8" ht="15">
      <c r="B827" s="56"/>
      <c r="C827" s="56"/>
      <c r="D827" s="56"/>
      <c r="E827" s="56"/>
      <c r="F827" s="56"/>
      <c r="G827" s="56"/>
      <c r="H827" s="56"/>
    </row>
    <row r="828" spans="2:8" ht="15">
      <c r="B828" s="56"/>
      <c r="C828" s="56"/>
      <c r="D828" s="56"/>
      <c r="E828" s="56"/>
      <c r="F828" s="56"/>
      <c r="G828" s="56"/>
      <c r="H828" s="56"/>
    </row>
    <row r="829" spans="2:8" ht="15">
      <c r="B829" s="56"/>
      <c r="C829" s="56"/>
      <c r="D829" s="56"/>
      <c r="E829" s="56"/>
      <c r="F829" s="56"/>
      <c r="G829" s="56"/>
      <c r="H829" s="56"/>
    </row>
    <row r="830" spans="2:8" ht="15">
      <c r="B830" s="56"/>
      <c r="C830" s="56"/>
      <c r="D830" s="56"/>
      <c r="E830" s="56"/>
      <c r="F830" s="56"/>
      <c r="G830" s="56"/>
      <c r="H830" s="56"/>
    </row>
    <row r="831" spans="2:8" ht="15">
      <c r="B831" s="56"/>
      <c r="C831" s="56"/>
      <c r="D831" s="56"/>
      <c r="E831" s="56"/>
      <c r="F831" s="56"/>
      <c r="G831" s="56"/>
      <c r="H831" s="56"/>
    </row>
    <row r="832" spans="2:8" ht="15">
      <c r="B832" s="56"/>
      <c r="C832" s="56"/>
      <c r="D832" s="56"/>
      <c r="E832" s="56"/>
      <c r="F832" s="56"/>
      <c r="G832" s="56"/>
      <c r="H832" s="56"/>
    </row>
    <row r="833" spans="2:8" ht="15">
      <c r="B833" s="56"/>
      <c r="C833" s="56"/>
      <c r="D833" s="56"/>
      <c r="E833" s="56"/>
      <c r="F833" s="56"/>
      <c r="G833" s="56"/>
      <c r="H833" s="56"/>
    </row>
    <row r="834" spans="2:8" ht="15">
      <c r="B834" s="56"/>
      <c r="C834" s="56"/>
      <c r="D834" s="56"/>
      <c r="E834" s="56"/>
      <c r="F834" s="56"/>
      <c r="G834" s="56"/>
      <c r="H834" s="56"/>
    </row>
    <row r="835" spans="2:8" ht="15">
      <c r="B835" s="56"/>
      <c r="C835" s="56"/>
      <c r="D835" s="56"/>
      <c r="E835" s="56"/>
      <c r="F835" s="56"/>
      <c r="G835" s="56"/>
      <c r="H835" s="56"/>
    </row>
    <row r="836" spans="2:8" ht="15">
      <c r="B836" s="56"/>
      <c r="C836" s="56"/>
      <c r="D836" s="56"/>
      <c r="E836" s="56"/>
      <c r="F836" s="56"/>
      <c r="G836" s="56"/>
      <c r="H836" s="56"/>
    </row>
    <row r="837" spans="2:8" ht="15">
      <c r="B837" s="56"/>
      <c r="C837" s="56"/>
      <c r="D837" s="56"/>
      <c r="E837" s="56"/>
      <c r="F837" s="56"/>
      <c r="G837" s="56"/>
      <c r="H837" s="56"/>
    </row>
    <row r="838" spans="2:8" ht="15">
      <c r="B838" s="56"/>
      <c r="C838" s="56"/>
      <c r="D838" s="56"/>
      <c r="E838" s="56"/>
      <c r="F838" s="56"/>
      <c r="G838" s="56"/>
      <c r="H838" s="56"/>
    </row>
    <row r="839" spans="2:8" ht="15">
      <c r="B839" s="56"/>
      <c r="C839" s="56"/>
      <c r="D839" s="56"/>
      <c r="E839" s="56"/>
      <c r="F839" s="56"/>
      <c r="G839" s="56"/>
      <c r="H839" s="56"/>
    </row>
    <row r="840" spans="2:8" ht="15">
      <c r="B840" s="56"/>
      <c r="C840" s="56"/>
      <c r="D840" s="56"/>
      <c r="E840" s="56"/>
      <c r="F840" s="56"/>
      <c r="G840" s="56"/>
      <c r="H840" s="56"/>
    </row>
    <row r="841" spans="2:8" ht="15">
      <c r="B841" s="56"/>
      <c r="C841" s="56"/>
      <c r="D841" s="56"/>
      <c r="E841" s="56"/>
      <c r="F841" s="56"/>
      <c r="G841" s="56"/>
      <c r="H841" s="56"/>
    </row>
    <row r="842" spans="2:8" ht="15">
      <c r="B842" s="56"/>
      <c r="C842" s="56"/>
      <c r="D842" s="56"/>
      <c r="E842" s="56"/>
      <c r="F842" s="56"/>
      <c r="G842" s="56"/>
      <c r="H842" s="56"/>
    </row>
    <row r="843" spans="2:8" ht="15">
      <c r="B843" s="56"/>
      <c r="C843" s="56"/>
      <c r="D843" s="56"/>
      <c r="E843" s="56"/>
      <c r="F843" s="56"/>
      <c r="G843" s="56"/>
      <c r="H843" s="56"/>
    </row>
    <row r="844" spans="2:8" ht="15">
      <c r="B844" s="56"/>
      <c r="C844" s="56"/>
      <c r="D844" s="56"/>
      <c r="E844" s="56"/>
      <c r="F844" s="56"/>
      <c r="G844" s="56"/>
      <c r="H844" s="56"/>
    </row>
    <row r="845" spans="2:8" ht="15">
      <c r="B845" s="56"/>
      <c r="C845" s="56"/>
      <c r="D845" s="56"/>
      <c r="E845" s="56"/>
      <c r="F845" s="56"/>
      <c r="G845" s="56"/>
      <c r="H845" s="56"/>
    </row>
    <row r="846" spans="2:8" ht="15">
      <c r="B846" s="56"/>
      <c r="C846" s="56"/>
      <c r="D846" s="56"/>
      <c r="E846" s="56"/>
      <c r="F846" s="56"/>
      <c r="G846" s="56"/>
      <c r="H846" s="56"/>
    </row>
    <row r="847" spans="2:8" ht="15">
      <c r="B847" s="56"/>
      <c r="C847" s="56"/>
      <c r="D847" s="56"/>
      <c r="E847" s="56"/>
      <c r="F847" s="56"/>
      <c r="G847" s="56"/>
      <c r="H847" s="56"/>
    </row>
    <row r="848" spans="2:8" ht="15">
      <c r="B848" s="56"/>
      <c r="C848" s="56"/>
      <c r="D848" s="56"/>
      <c r="E848" s="56"/>
      <c r="F848" s="56"/>
      <c r="G848" s="56"/>
      <c r="H848" s="56"/>
    </row>
    <row r="849" spans="2:8" ht="15">
      <c r="B849" s="56"/>
      <c r="C849" s="56"/>
      <c r="D849" s="56"/>
      <c r="E849" s="56"/>
      <c r="F849" s="56"/>
      <c r="G849" s="56"/>
      <c r="H849" s="56"/>
    </row>
    <row r="850" spans="2:8" ht="15">
      <c r="B850" s="56"/>
      <c r="C850" s="56"/>
      <c r="D850" s="56"/>
      <c r="E850" s="56"/>
      <c r="F850" s="56"/>
      <c r="G850" s="56"/>
      <c r="H850" s="56"/>
    </row>
    <row r="851" spans="2:8" ht="15">
      <c r="B851" s="56"/>
      <c r="C851" s="56"/>
      <c r="D851" s="56"/>
      <c r="E851" s="56"/>
      <c r="F851" s="56"/>
      <c r="G851" s="56"/>
      <c r="H851" s="56"/>
    </row>
    <row r="852" spans="2:8" ht="15">
      <c r="B852" s="56"/>
      <c r="C852" s="56"/>
      <c r="D852" s="56"/>
      <c r="E852" s="56"/>
      <c r="F852" s="56"/>
      <c r="G852" s="56"/>
      <c r="H852" s="56"/>
    </row>
    <row r="853" spans="2:8" ht="15">
      <c r="B853" s="56"/>
      <c r="C853" s="56"/>
      <c r="D853" s="56"/>
      <c r="E853" s="56"/>
      <c r="F853" s="56"/>
      <c r="G853" s="56"/>
      <c r="H853" s="56"/>
    </row>
    <row r="854" spans="2:8" ht="15">
      <c r="B854" s="56"/>
      <c r="C854" s="56"/>
      <c r="D854" s="56"/>
      <c r="E854" s="56"/>
      <c r="F854" s="56"/>
      <c r="G854" s="56"/>
      <c r="H854" s="56"/>
    </row>
    <row r="855" spans="2:8" ht="15">
      <c r="B855" s="56"/>
      <c r="C855" s="56"/>
      <c r="D855" s="56"/>
      <c r="E855" s="56"/>
      <c r="F855" s="56"/>
      <c r="G855" s="56"/>
      <c r="H855" s="56"/>
    </row>
    <row r="856" spans="2:8" ht="15">
      <c r="B856" s="56"/>
      <c r="C856" s="56"/>
      <c r="D856" s="56"/>
      <c r="E856" s="56"/>
      <c r="F856" s="56"/>
      <c r="G856" s="56"/>
      <c r="H856" s="56"/>
    </row>
    <row r="857" spans="2:8" ht="15">
      <c r="B857" s="56"/>
      <c r="C857" s="56"/>
      <c r="D857" s="56"/>
      <c r="E857" s="56"/>
      <c r="F857" s="56"/>
      <c r="G857" s="56"/>
      <c r="H857" s="56"/>
    </row>
    <row r="858" spans="2:8" ht="15">
      <c r="B858" s="56"/>
      <c r="C858" s="56"/>
      <c r="D858" s="56"/>
      <c r="E858" s="56"/>
      <c r="F858" s="56"/>
      <c r="G858" s="56"/>
      <c r="H858" s="56"/>
    </row>
    <row r="859" spans="2:8" ht="15">
      <c r="B859" s="56"/>
      <c r="C859" s="56"/>
      <c r="D859" s="56"/>
      <c r="E859" s="56"/>
      <c r="F859" s="56"/>
      <c r="G859" s="56"/>
      <c r="H859" s="56"/>
    </row>
    <row r="860" spans="2:8" ht="15">
      <c r="B860" s="56"/>
      <c r="C860" s="56"/>
      <c r="D860" s="56"/>
      <c r="E860" s="56"/>
      <c r="F860" s="56"/>
      <c r="G860" s="56"/>
      <c r="H860" s="56"/>
    </row>
    <row r="861" spans="2:8" ht="15">
      <c r="B861" s="56"/>
      <c r="C861" s="56"/>
      <c r="D861" s="56"/>
      <c r="E861" s="56"/>
      <c r="F861" s="56"/>
      <c r="G861" s="56"/>
      <c r="H861" s="56"/>
    </row>
    <row r="862" spans="2:8" ht="15">
      <c r="B862" s="56"/>
      <c r="C862" s="56"/>
      <c r="D862" s="56"/>
      <c r="E862" s="56"/>
      <c r="F862" s="56"/>
      <c r="G862" s="56"/>
      <c r="H862" s="56"/>
    </row>
    <row r="863" spans="2:8" ht="15">
      <c r="B863" s="56"/>
      <c r="C863" s="56"/>
      <c r="D863" s="56"/>
      <c r="E863" s="56"/>
      <c r="F863" s="56"/>
      <c r="G863" s="56"/>
      <c r="H863" s="56"/>
    </row>
    <row r="864" spans="2:8" ht="15">
      <c r="B864" s="56"/>
      <c r="C864" s="56"/>
      <c r="D864" s="56"/>
      <c r="E864" s="56"/>
      <c r="F864" s="56"/>
      <c r="G864" s="56"/>
      <c r="H864" s="56"/>
    </row>
    <row r="865" spans="2:8" ht="15">
      <c r="B865" s="56"/>
      <c r="C865" s="56"/>
      <c r="D865" s="56"/>
      <c r="E865" s="56"/>
      <c r="F865" s="56"/>
      <c r="G865" s="56"/>
      <c r="H865" s="56"/>
    </row>
    <row r="866" spans="2:8" ht="15">
      <c r="B866" s="56"/>
      <c r="C866" s="56"/>
      <c r="D866" s="56"/>
      <c r="E866" s="56"/>
      <c r="F866" s="56"/>
      <c r="G866" s="56"/>
      <c r="H866" s="56"/>
    </row>
    <row r="867" spans="2:8" ht="15">
      <c r="B867" s="56"/>
      <c r="C867" s="56"/>
      <c r="D867" s="56"/>
      <c r="E867" s="56"/>
      <c r="F867" s="56"/>
      <c r="G867" s="56"/>
      <c r="H867" s="56"/>
    </row>
    <row r="868" spans="2:8" ht="15">
      <c r="B868" s="56"/>
      <c r="C868" s="56"/>
      <c r="D868" s="56"/>
      <c r="E868" s="56"/>
      <c r="F868" s="56"/>
      <c r="G868" s="56"/>
      <c r="H868" s="56"/>
    </row>
    <row r="869" spans="2:8" ht="15">
      <c r="B869" s="56"/>
      <c r="C869" s="56"/>
      <c r="D869" s="56"/>
      <c r="E869" s="56"/>
      <c r="F869" s="56"/>
      <c r="G869" s="56"/>
      <c r="H869" s="56"/>
    </row>
    <row r="870" spans="2:8" ht="15">
      <c r="B870" s="56"/>
      <c r="C870" s="56"/>
      <c r="D870" s="56"/>
      <c r="E870" s="56"/>
      <c r="F870" s="56"/>
      <c r="G870" s="56"/>
      <c r="H870" s="56"/>
    </row>
    <row r="871" spans="2:8" ht="15">
      <c r="B871" s="56"/>
      <c r="C871" s="56"/>
      <c r="D871" s="56"/>
      <c r="E871" s="56"/>
      <c r="F871" s="56"/>
      <c r="G871" s="56"/>
      <c r="H871" s="56"/>
    </row>
    <row r="872" spans="2:8" ht="15">
      <c r="B872" s="56"/>
      <c r="C872" s="56"/>
      <c r="D872" s="56"/>
      <c r="E872" s="56"/>
      <c r="F872" s="56"/>
      <c r="G872" s="56"/>
      <c r="H872" s="56"/>
    </row>
    <row r="873" spans="2:8" ht="15">
      <c r="B873" s="56"/>
      <c r="C873" s="56"/>
      <c r="D873" s="56"/>
      <c r="E873" s="56"/>
      <c r="F873" s="56"/>
      <c r="G873" s="56"/>
      <c r="H873" s="56"/>
    </row>
    <row r="874" spans="2:8" ht="15">
      <c r="B874" s="56"/>
      <c r="C874" s="56"/>
      <c r="D874" s="56"/>
      <c r="E874" s="56"/>
      <c r="F874" s="56"/>
      <c r="G874" s="56"/>
      <c r="H874" s="56"/>
    </row>
    <row r="875" spans="2:8" ht="15">
      <c r="B875" s="56"/>
      <c r="C875" s="56"/>
      <c r="D875" s="56"/>
      <c r="E875" s="56"/>
      <c r="F875" s="56"/>
      <c r="G875" s="56"/>
      <c r="H875" s="56"/>
    </row>
    <row r="876" spans="2:8" ht="15">
      <c r="B876" s="56"/>
      <c r="C876" s="56"/>
      <c r="D876" s="56"/>
      <c r="E876" s="56"/>
      <c r="F876" s="56"/>
      <c r="G876" s="56"/>
      <c r="H876" s="56"/>
    </row>
    <row r="877" spans="2:8" ht="15">
      <c r="B877" s="56"/>
      <c r="C877" s="56"/>
      <c r="D877" s="56"/>
      <c r="E877" s="56"/>
      <c r="F877" s="56"/>
      <c r="G877" s="56"/>
      <c r="H877" s="56"/>
    </row>
    <row r="878" spans="2:8" ht="15">
      <c r="B878" s="56"/>
      <c r="C878" s="56"/>
      <c r="D878" s="56"/>
      <c r="E878" s="56"/>
      <c r="F878" s="56"/>
      <c r="G878" s="56"/>
      <c r="H878" s="56"/>
    </row>
    <row r="879" spans="2:8" ht="15">
      <c r="B879" s="56"/>
      <c r="C879" s="56"/>
      <c r="D879" s="56"/>
      <c r="E879" s="56"/>
      <c r="F879" s="56"/>
      <c r="G879" s="56"/>
      <c r="H879" s="56"/>
    </row>
    <row r="880" spans="2:8" ht="15">
      <c r="B880" s="56"/>
      <c r="C880" s="56"/>
      <c r="D880" s="56"/>
      <c r="E880" s="56"/>
      <c r="F880" s="56"/>
      <c r="G880" s="56"/>
      <c r="H880" s="56"/>
    </row>
    <row r="881" spans="2:8" ht="15">
      <c r="B881" s="56"/>
      <c r="C881" s="56"/>
      <c r="D881" s="56"/>
      <c r="E881" s="56"/>
      <c r="F881" s="56"/>
      <c r="G881" s="56"/>
      <c r="H881" s="56"/>
    </row>
    <row r="882" spans="2:8" ht="15">
      <c r="B882" s="56"/>
      <c r="C882" s="56"/>
      <c r="D882" s="56"/>
      <c r="E882" s="56"/>
      <c r="F882" s="56"/>
      <c r="G882" s="56"/>
      <c r="H882" s="56"/>
    </row>
    <row r="883" spans="2:8" ht="15">
      <c r="B883" s="56"/>
      <c r="C883" s="56"/>
      <c r="D883" s="56"/>
      <c r="E883" s="56"/>
      <c r="F883" s="56"/>
      <c r="G883" s="56"/>
      <c r="H883" s="56"/>
    </row>
    <row r="884" spans="2:8" ht="15">
      <c r="B884" s="56"/>
      <c r="C884" s="56"/>
      <c r="D884" s="56"/>
      <c r="E884" s="56"/>
      <c r="F884" s="56"/>
      <c r="G884" s="56"/>
      <c r="H884" s="56"/>
    </row>
    <row r="885" spans="2:8" ht="15">
      <c r="B885" s="56"/>
      <c r="C885" s="56"/>
      <c r="D885" s="56"/>
      <c r="E885" s="56"/>
      <c r="F885" s="56"/>
      <c r="G885" s="56"/>
      <c r="H885" s="56"/>
    </row>
    <row r="886" spans="2:8" ht="15">
      <c r="B886" s="56"/>
      <c r="C886" s="56"/>
      <c r="D886" s="56"/>
      <c r="E886" s="56"/>
      <c r="F886" s="56"/>
      <c r="G886" s="56"/>
      <c r="H886" s="56"/>
    </row>
    <row r="887" spans="2:8" ht="15">
      <c r="B887" s="56"/>
      <c r="C887" s="56"/>
      <c r="D887" s="56"/>
      <c r="E887" s="56"/>
      <c r="F887" s="56"/>
      <c r="G887" s="56"/>
      <c r="H887" s="56"/>
    </row>
    <row r="888" spans="2:8" ht="15">
      <c r="B888" s="56"/>
      <c r="C888" s="56"/>
      <c r="D888" s="56"/>
      <c r="E888" s="56"/>
      <c r="F888" s="56"/>
      <c r="G888" s="56"/>
      <c r="H888" s="56"/>
    </row>
    <row r="889" spans="2:8" ht="15">
      <c r="B889" s="56"/>
      <c r="C889" s="56"/>
      <c r="D889" s="56"/>
      <c r="E889" s="56"/>
      <c r="F889" s="56"/>
      <c r="G889" s="56"/>
      <c r="H889" s="56"/>
    </row>
    <row r="890" spans="2:8" ht="15">
      <c r="B890" s="56"/>
      <c r="C890" s="56"/>
      <c r="D890" s="56"/>
      <c r="E890" s="56"/>
      <c r="F890" s="56"/>
      <c r="G890" s="56"/>
      <c r="H890" s="56"/>
    </row>
    <row r="891" spans="2:8" ht="15">
      <c r="B891" s="56"/>
      <c r="C891" s="56"/>
      <c r="D891" s="56"/>
      <c r="E891" s="56"/>
      <c r="F891" s="56"/>
      <c r="G891" s="56"/>
      <c r="H891" s="56"/>
    </row>
    <row r="892" spans="2:8" ht="15">
      <c r="B892" s="56"/>
      <c r="C892" s="56"/>
      <c r="D892" s="56"/>
      <c r="E892" s="56"/>
      <c r="F892" s="56"/>
      <c r="G892" s="56"/>
      <c r="H892" s="56"/>
    </row>
    <row r="893" spans="2:8" ht="15">
      <c r="B893" s="56"/>
      <c r="C893" s="56"/>
      <c r="D893" s="56"/>
      <c r="E893" s="56"/>
      <c r="F893" s="56"/>
      <c r="G893" s="56"/>
      <c r="H893" s="56"/>
    </row>
    <row r="894" spans="2:8" ht="15">
      <c r="B894" s="56"/>
      <c r="C894" s="56"/>
      <c r="D894" s="56"/>
      <c r="E894" s="56"/>
      <c r="F894" s="56"/>
      <c r="G894" s="56"/>
      <c r="H894" s="56"/>
    </row>
    <row r="895" spans="2:8" ht="15">
      <c r="B895" s="56"/>
      <c r="C895" s="56"/>
      <c r="D895" s="56"/>
      <c r="E895" s="56"/>
      <c r="F895" s="56"/>
      <c r="G895" s="56"/>
      <c r="H895" s="56"/>
    </row>
    <row r="896" spans="2:8" ht="15">
      <c r="B896" s="56"/>
      <c r="C896" s="56"/>
      <c r="D896" s="56"/>
      <c r="E896" s="56"/>
      <c r="F896" s="56"/>
      <c r="G896" s="56"/>
      <c r="H896" s="56"/>
    </row>
    <row r="897" spans="2:8" ht="15">
      <c r="B897" s="56"/>
      <c r="C897" s="56"/>
      <c r="D897" s="56"/>
      <c r="E897" s="56"/>
      <c r="F897" s="56"/>
      <c r="G897" s="56"/>
      <c r="H897" s="56"/>
    </row>
    <row r="898" spans="2:8" ht="15">
      <c r="B898" s="56"/>
      <c r="C898" s="56"/>
      <c r="D898" s="56"/>
      <c r="E898" s="56"/>
      <c r="F898" s="56"/>
      <c r="G898" s="56"/>
      <c r="H898" s="56"/>
    </row>
    <row r="899" spans="2:8" ht="15">
      <c r="B899" s="56"/>
      <c r="C899" s="56"/>
      <c r="D899" s="56"/>
      <c r="E899" s="56"/>
      <c r="F899" s="56"/>
      <c r="G899" s="56"/>
      <c r="H899" s="56"/>
    </row>
    <row r="900" spans="2:8" ht="15">
      <c r="B900" s="56"/>
      <c r="C900" s="56"/>
      <c r="D900" s="56"/>
      <c r="E900" s="56"/>
      <c r="F900" s="56"/>
      <c r="G900" s="56"/>
      <c r="H900" s="56"/>
    </row>
    <row r="901" spans="2:8" ht="15">
      <c r="B901" s="56"/>
      <c r="C901" s="56"/>
      <c r="D901" s="56"/>
      <c r="E901" s="56"/>
      <c r="F901" s="56"/>
      <c r="G901" s="56"/>
      <c r="H901" s="56"/>
    </row>
    <row r="902" spans="2:8" ht="15">
      <c r="B902" s="56"/>
      <c r="C902" s="56"/>
      <c r="D902" s="56"/>
      <c r="E902" s="56"/>
      <c r="F902" s="56"/>
      <c r="G902" s="56"/>
      <c r="H902" s="56"/>
    </row>
    <row r="903" spans="2:8" ht="15">
      <c r="B903" s="56"/>
      <c r="C903" s="56"/>
      <c r="D903" s="56"/>
      <c r="E903" s="56"/>
      <c r="F903" s="56"/>
      <c r="G903" s="56"/>
      <c r="H903" s="56"/>
    </row>
    <row r="904" spans="2:8" ht="15">
      <c r="B904" s="56"/>
      <c r="C904" s="56"/>
      <c r="D904" s="56"/>
      <c r="E904" s="56"/>
      <c r="F904" s="56"/>
      <c r="G904" s="56"/>
      <c r="H904" s="56"/>
    </row>
    <row r="905" spans="2:8" ht="15">
      <c r="B905" s="56"/>
      <c r="C905" s="56"/>
      <c r="D905" s="56"/>
      <c r="E905" s="56"/>
      <c r="F905" s="56"/>
      <c r="G905" s="56"/>
      <c r="H905" s="56"/>
    </row>
    <row r="906" spans="2:8" ht="15">
      <c r="B906" s="56"/>
      <c r="C906" s="56"/>
      <c r="D906" s="56"/>
      <c r="E906" s="56"/>
      <c r="F906" s="56"/>
      <c r="G906" s="56"/>
      <c r="H906" s="56"/>
    </row>
    <row r="907" spans="2:8" ht="15">
      <c r="B907" s="56"/>
      <c r="C907" s="56"/>
      <c r="D907" s="56"/>
      <c r="E907" s="56"/>
      <c r="F907" s="56"/>
      <c r="G907" s="56"/>
      <c r="H907" s="56"/>
    </row>
    <row r="908" spans="2:8" ht="15">
      <c r="B908" s="56"/>
      <c r="C908" s="56"/>
      <c r="D908" s="56"/>
      <c r="E908" s="56"/>
      <c r="F908" s="56"/>
      <c r="G908" s="56"/>
      <c r="H908" s="56"/>
    </row>
    <row r="909" spans="2:8" ht="15">
      <c r="B909" s="56"/>
      <c r="C909" s="56"/>
      <c r="D909" s="56"/>
      <c r="E909" s="56"/>
      <c r="F909" s="56"/>
      <c r="G909" s="56"/>
      <c r="H909" s="56"/>
    </row>
    <row r="910" spans="2:8" ht="15">
      <c r="B910" s="56"/>
      <c r="C910" s="56"/>
      <c r="D910" s="56"/>
      <c r="E910" s="56"/>
      <c r="F910" s="56"/>
      <c r="G910" s="56"/>
      <c r="H910" s="56"/>
    </row>
    <row r="911" spans="2:8" ht="15">
      <c r="B911" s="56"/>
      <c r="C911" s="56"/>
      <c r="D911" s="56"/>
      <c r="E911" s="56"/>
      <c r="F911" s="56"/>
      <c r="G911" s="56"/>
      <c r="H911" s="56"/>
    </row>
    <row r="912" spans="2:8" ht="15">
      <c r="B912" s="56"/>
      <c r="C912" s="56"/>
      <c r="D912" s="56"/>
      <c r="E912" s="56"/>
      <c r="F912" s="56"/>
      <c r="G912" s="56"/>
      <c r="H912" s="56"/>
    </row>
    <row r="913" spans="2:8" ht="15">
      <c r="B913" s="56"/>
      <c r="C913" s="56"/>
      <c r="D913" s="56"/>
      <c r="E913" s="56"/>
      <c r="F913" s="56"/>
      <c r="G913" s="56"/>
      <c r="H913" s="56"/>
    </row>
    <row r="914" spans="2:8" ht="15">
      <c r="B914" s="56"/>
      <c r="C914" s="56"/>
      <c r="D914" s="56"/>
      <c r="E914" s="56"/>
      <c r="F914" s="56"/>
      <c r="G914" s="56"/>
      <c r="H914" s="56"/>
    </row>
    <row r="915" spans="2:8" ht="15">
      <c r="B915" s="56"/>
      <c r="C915" s="56"/>
      <c r="D915" s="56"/>
      <c r="E915" s="56"/>
      <c r="F915" s="56"/>
      <c r="G915" s="56"/>
      <c r="H915" s="56"/>
    </row>
    <row r="916" spans="2:8" ht="15">
      <c r="B916" s="56"/>
      <c r="C916" s="56"/>
      <c r="D916" s="56"/>
      <c r="E916" s="56"/>
      <c r="F916" s="56"/>
      <c r="G916" s="56"/>
      <c r="H916" s="56"/>
    </row>
    <row r="917" spans="2:8" ht="15">
      <c r="B917" s="56"/>
      <c r="C917" s="56"/>
      <c r="D917" s="56"/>
      <c r="E917" s="56"/>
      <c r="F917" s="56"/>
      <c r="G917" s="56"/>
      <c r="H917" s="56"/>
    </row>
    <row r="918" spans="2:8" ht="15">
      <c r="B918" s="56"/>
      <c r="C918" s="56"/>
      <c r="D918" s="56"/>
      <c r="E918" s="56"/>
      <c r="F918" s="56"/>
      <c r="G918" s="56"/>
      <c r="H918" s="56"/>
    </row>
    <row r="919" spans="2:8" ht="15">
      <c r="B919" s="56"/>
      <c r="C919" s="56"/>
      <c r="D919" s="56"/>
      <c r="E919" s="56"/>
      <c r="F919" s="56"/>
      <c r="G919" s="56"/>
      <c r="H919" s="56"/>
    </row>
    <row r="920" spans="2:8" ht="15">
      <c r="B920" s="56"/>
      <c r="C920" s="56"/>
      <c r="D920" s="56"/>
      <c r="E920" s="56"/>
      <c r="F920" s="56"/>
      <c r="G920" s="56"/>
      <c r="H920" s="56"/>
    </row>
    <row r="921" spans="2:8" ht="15">
      <c r="B921" s="56"/>
      <c r="C921" s="56"/>
      <c r="D921" s="56"/>
      <c r="E921" s="56"/>
      <c r="F921" s="56"/>
      <c r="G921" s="56"/>
      <c r="H921" s="56"/>
    </row>
    <row r="922" spans="2:8" ht="15">
      <c r="B922" s="56"/>
      <c r="C922" s="56"/>
      <c r="D922" s="56"/>
      <c r="E922" s="56"/>
      <c r="F922" s="56"/>
      <c r="G922" s="56"/>
      <c r="H922" s="56"/>
    </row>
    <row r="923" spans="2:8" ht="15">
      <c r="B923" s="56"/>
      <c r="C923" s="56"/>
      <c r="D923" s="56"/>
      <c r="E923" s="56"/>
      <c r="F923" s="56"/>
      <c r="G923" s="56"/>
      <c r="H923" s="56"/>
    </row>
    <row r="924" spans="2:8" ht="15">
      <c r="B924" s="56"/>
      <c r="C924" s="56"/>
      <c r="D924" s="56"/>
      <c r="E924" s="56"/>
      <c r="F924" s="56"/>
      <c r="G924" s="56"/>
      <c r="H924" s="56"/>
    </row>
    <row r="925" spans="2:8" ht="15">
      <c r="B925" s="56"/>
      <c r="C925" s="56"/>
      <c r="D925" s="56"/>
      <c r="E925" s="56"/>
      <c r="F925" s="56"/>
      <c r="G925" s="56"/>
      <c r="H925" s="56"/>
    </row>
    <row r="926" spans="2:8" ht="15">
      <c r="B926" s="56"/>
      <c r="C926" s="56"/>
      <c r="D926" s="56"/>
      <c r="E926" s="56"/>
      <c r="F926" s="56"/>
      <c r="G926" s="56"/>
      <c r="H926" s="56"/>
    </row>
    <row r="927" spans="2:8" ht="15">
      <c r="B927" s="56"/>
      <c r="C927" s="56"/>
      <c r="D927" s="56"/>
      <c r="E927" s="56"/>
      <c r="F927" s="56"/>
      <c r="G927" s="56"/>
      <c r="H927" s="56"/>
    </row>
    <row r="928" spans="2:8" ht="15">
      <c r="B928" s="56"/>
      <c r="C928" s="56"/>
      <c r="D928" s="56"/>
      <c r="E928" s="56"/>
      <c r="F928" s="56"/>
      <c r="G928" s="56"/>
      <c r="H928" s="56"/>
    </row>
    <row r="929" spans="2:8" ht="15">
      <c r="B929" s="56"/>
      <c r="C929" s="56"/>
      <c r="D929" s="56"/>
      <c r="E929" s="56"/>
      <c r="F929" s="56"/>
      <c r="G929" s="56"/>
      <c r="H929" s="56"/>
    </row>
    <row r="930" spans="2:8" ht="15">
      <c r="B930" s="56"/>
      <c r="C930" s="56"/>
      <c r="D930" s="56"/>
      <c r="E930" s="56"/>
      <c r="F930" s="56"/>
      <c r="G930" s="56"/>
      <c r="H930" s="56"/>
    </row>
    <row r="931" spans="2:8" ht="15">
      <c r="B931" s="56"/>
      <c r="C931" s="56"/>
      <c r="D931" s="56"/>
      <c r="E931" s="56"/>
      <c r="F931" s="56"/>
      <c r="G931" s="56"/>
      <c r="H931" s="56"/>
    </row>
    <row r="932" spans="2:8" ht="15">
      <c r="B932" s="56"/>
      <c r="C932" s="56"/>
      <c r="D932" s="56"/>
      <c r="E932" s="56"/>
      <c r="F932" s="56"/>
      <c r="G932" s="56"/>
      <c r="H932" s="56"/>
    </row>
    <row r="933" spans="2:8" ht="15">
      <c r="B933" s="56"/>
      <c r="C933" s="56"/>
      <c r="D933" s="56"/>
      <c r="E933" s="56"/>
      <c r="F933" s="56"/>
      <c r="G933" s="56"/>
      <c r="H933" s="56"/>
    </row>
    <row r="934" spans="2:8" ht="15">
      <c r="B934" s="56"/>
      <c r="C934" s="56"/>
      <c r="D934" s="56"/>
      <c r="E934" s="56"/>
      <c r="F934" s="56"/>
      <c r="G934" s="56"/>
      <c r="H934" s="56"/>
    </row>
    <row r="935" spans="2:8" ht="15">
      <c r="B935" s="56"/>
      <c r="C935" s="56"/>
      <c r="D935" s="56"/>
      <c r="E935" s="56"/>
      <c r="F935" s="56"/>
      <c r="G935" s="56"/>
      <c r="H935" s="56"/>
    </row>
    <row r="936" spans="2:8" ht="15">
      <c r="B936" s="56"/>
      <c r="C936" s="56"/>
      <c r="D936" s="56"/>
      <c r="E936" s="56"/>
      <c r="F936" s="56"/>
      <c r="G936" s="56"/>
      <c r="H936" s="56"/>
    </row>
    <row r="937" spans="2:8" ht="15">
      <c r="B937" s="56"/>
      <c r="C937" s="56"/>
      <c r="D937" s="56"/>
      <c r="E937" s="56"/>
      <c r="F937" s="56"/>
      <c r="G937" s="56"/>
      <c r="H937" s="56"/>
    </row>
    <row r="938" spans="2:8" ht="15">
      <c r="B938" s="56"/>
      <c r="C938" s="56"/>
      <c r="D938" s="56"/>
      <c r="E938" s="56"/>
      <c r="F938" s="56"/>
      <c r="G938" s="56"/>
      <c r="H938" s="56"/>
    </row>
    <row r="939" spans="2:8" ht="15">
      <c r="B939" s="56"/>
      <c r="C939" s="56"/>
      <c r="D939" s="56"/>
      <c r="E939" s="56"/>
      <c r="F939" s="56"/>
      <c r="G939" s="56"/>
      <c r="H939" s="56"/>
    </row>
    <row r="940" spans="2:8" ht="15">
      <c r="B940" s="56"/>
      <c r="C940" s="56"/>
      <c r="D940" s="56"/>
      <c r="E940" s="56"/>
      <c r="F940" s="56"/>
      <c r="G940" s="56"/>
      <c r="H940" s="56"/>
    </row>
    <row r="941" spans="2:8" ht="15">
      <c r="B941" s="56"/>
      <c r="C941" s="56"/>
      <c r="D941" s="56"/>
      <c r="E941" s="56"/>
      <c r="F941" s="56"/>
      <c r="G941" s="56"/>
      <c r="H941" s="56"/>
    </row>
    <row r="942" spans="2:8" ht="15">
      <c r="B942" s="56"/>
      <c r="C942" s="56"/>
      <c r="D942" s="56"/>
      <c r="E942" s="56"/>
      <c r="F942" s="56"/>
      <c r="G942" s="56"/>
      <c r="H942" s="56"/>
    </row>
    <row r="943" spans="2:8" ht="15">
      <c r="B943" s="56"/>
      <c r="C943" s="56"/>
      <c r="D943" s="56"/>
      <c r="E943" s="56"/>
      <c r="F943" s="56"/>
      <c r="G943" s="56"/>
      <c r="H943" s="56"/>
    </row>
    <row r="944" spans="2:8" ht="15">
      <c r="B944" s="56"/>
      <c r="C944" s="56"/>
      <c r="D944" s="56"/>
      <c r="E944" s="56"/>
      <c r="F944" s="56"/>
      <c r="G944" s="56"/>
      <c r="H944" s="56"/>
    </row>
    <row r="945" spans="2:8" ht="15">
      <c r="B945" s="56"/>
      <c r="C945" s="56"/>
      <c r="D945" s="56"/>
      <c r="E945" s="56"/>
      <c r="F945" s="56"/>
      <c r="G945" s="56"/>
      <c r="H945" s="56"/>
    </row>
    <row r="946" spans="2:8" ht="15">
      <c r="B946" s="56"/>
      <c r="C946" s="56"/>
      <c r="D946" s="56"/>
      <c r="E946" s="56"/>
      <c r="F946" s="56"/>
      <c r="G946" s="56"/>
      <c r="H946" s="56"/>
    </row>
    <row r="947" spans="2:8" ht="15">
      <c r="B947" s="56"/>
      <c r="C947" s="56"/>
      <c r="D947" s="56"/>
      <c r="E947" s="56"/>
      <c r="F947" s="56"/>
      <c r="G947" s="56"/>
      <c r="H947" s="56"/>
    </row>
    <row r="948" spans="2:8" ht="15">
      <c r="B948" s="56"/>
      <c r="C948" s="56"/>
      <c r="D948" s="56"/>
      <c r="E948" s="56"/>
      <c r="F948" s="56"/>
      <c r="G948" s="56"/>
      <c r="H948" s="56"/>
    </row>
    <row r="949" spans="2:8" ht="15">
      <c r="B949" s="56"/>
      <c r="C949" s="56"/>
      <c r="D949" s="56"/>
      <c r="E949" s="56"/>
      <c r="F949" s="56"/>
      <c r="G949" s="56"/>
      <c r="H949" s="56"/>
    </row>
    <row r="950" spans="2:8" ht="15">
      <c r="B950" s="56"/>
      <c r="C950" s="56"/>
      <c r="D950" s="56"/>
      <c r="E950" s="56"/>
      <c r="F950" s="56"/>
      <c r="G950" s="56"/>
      <c r="H950" s="56"/>
    </row>
    <row r="951" spans="2:8" ht="15">
      <c r="B951" s="56"/>
      <c r="C951" s="56"/>
      <c r="D951" s="56"/>
      <c r="E951" s="56"/>
      <c r="F951" s="56"/>
      <c r="G951" s="56"/>
      <c r="H951" s="56"/>
    </row>
    <row r="952" spans="2:8" ht="15">
      <c r="B952" s="56"/>
      <c r="C952" s="56"/>
      <c r="D952" s="56"/>
      <c r="E952" s="56"/>
      <c r="F952" s="56"/>
      <c r="G952" s="56"/>
      <c r="H952" s="56"/>
    </row>
    <row r="953" spans="2:8" ht="15">
      <c r="B953" s="56"/>
      <c r="C953" s="56"/>
      <c r="D953" s="56"/>
      <c r="E953" s="56"/>
      <c r="F953" s="56"/>
      <c r="G953" s="56"/>
      <c r="H953" s="56"/>
    </row>
    <row r="954" spans="2:8" ht="15">
      <c r="B954" s="56"/>
      <c r="C954" s="56"/>
      <c r="D954" s="56"/>
      <c r="E954" s="56"/>
      <c r="F954" s="56"/>
      <c r="G954" s="56"/>
      <c r="H954" s="56"/>
    </row>
    <row r="955" spans="2:8" ht="15">
      <c r="B955" s="56"/>
      <c r="C955" s="56"/>
      <c r="D955" s="56"/>
      <c r="E955" s="56"/>
      <c r="F955" s="56"/>
      <c r="G955" s="56"/>
      <c r="H955" s="56"/>
    </row>
    <row r="956" spans="2:8" ht="15">
      <c r="B956" s="56"/>
      <c r="C956" s="56"/>
      <c r="D956" s="56"/>
      <c r="E956" s="56"/>
      <c r="F956" s="56"/>
      <c r="G956" s="56"/>
      <c r="H956" s="56"/>
    </row>
    <row r="957" spans="2:8" ht="15">
      <c r="B957" s="56"/>
      <c r="C957" s="56"/>
      <c r="D957" s="56"/>
      <c r="E957" s="56"/>
      <c r="F957" s="56"/>
      <c r="G957" s="56"/>
      <c r="H957" s="56"/>
    </row>
    <row r="958" spans="2:8" ht="15">
      <c r="B958" s="56"/>
      <c r="C958" s="56"/>
      <c r="D958" s="56"/>
      <c r="E958" s="56"/>
      <c r="F958" s="56"/>
      <c r="G958" s="56"/>
      <c r="H958" s="56"/>
    </row>
    <row r="959" spans="2:8" ht="15">
      <c r="B959" s="56"/>
      <c r="C959" s="56"/>
      <c r="D959" s="56"/>
      <c r="E959" s="56"/>
      <c r="F959" s="56"/>
      <c r="G959" s="56"/>
      <c r="H959" s="56"/>
    </row>
    <row r="960" spans="2:8" ht="15">
      <c r="B960" s="56"/>
      <c r="C960" s="56"/>
      <c r="D960" s="56"/>
      <c r="E960" s="56"/>
      <c r="F960" s="56"/>
      <c r="G960" s="56"/>
      <c r="H960" s="56"/>
    </row>
    <row r="961" spans="2:8" ht="15">
      <c r="B961" s="56"/>
      <c r="C961" s="56"/>
      <c r="D961" s="56"/>
      <c r="E961" s="56"/>
      <c r="F961" s="56"/>
      <c r="G961" s="56"/>
      <c r="H961" s="56"/>
    </row>
    <row r="962" spans="2:8" ht="15">
      <c r="B962" s="56"/>
      <c r="C962" s="56"/>
      <c r="D962" s="56"/>
      <c r="E962" s="56"/>
      <c r="F962" s="56"/>
      <c r="G962" s="56"/>
      <c r="H962" s="56"/>
    </row>
    <row r="963" spans="2:8" ht="15">
      <c r="B963" s="56"/>
      <c r="C963" s="56"/>
      <c r="D963" s="56"/>
      <c r="E963" s="56"/>
      <c r="F963" s="56"/>
      <c r="G963" s="56"/>
      <c r="H963" s="56"/>
    </row>
    <row r="964" spans="2:8" ht="15">
      <c r="B964" s="56"/>
      <c r="C964" s="56"/>
      <c r="D964" s="56"/>
      <c r="E964" s="56"/>
      <c r="F964" s="56"/>
      <c r="G964" s="56"/>
      <c r="H964" s="56"/>
    </row>
    <row r="965" spans="2:8" ht="15">
      <c r="B965" s="56"/>
      <c r="C965" s="56"/>
      <c r="D965" s="56"/>
      <c r="E965" s="56"/>
      <c r="F965" s="56"/>
      <c r="G965" s="56"/>
      <c r="H965" s="56"/>
    </row>
    <row r="966" spans="2:8" ht="15">
      <c r="B966" s="56"/>
      <c r="C966" s="56"/>
      <c r="D966" s="56"/>
      <c r="E966" s="56"/>
      <c r="F966" s="56"/>
      <c r="G966" s="56"/>
      <c r="H966" s="56"/>
    </row>
    <row r="967" spans="2:8" ht="15">
      <c r="B967" s="56"/>
      <c r="C967" s="56"/>
      <c r="D967" s="56"/>
      <c r="E967" s="56"/>
      <c r="F967" s="56"/>
      <c r="G967" s="56"/>
      <c r="H967" s="56"/>
    </row>
    <row r="968" spans="2:8" ht="15">
      <c r="B968" s="56"/>
      <c r="C968" s="56"/>
      <c r="D968" s="56"/>
      <c r="E968" s="56"/>
      <c r="F968" s="56"/>
      <c r="G968" s="56"/>
      <c r="H968" s="56"/>
    </row>
    <row r="969" spans="2:8" ht="15">
      <c r="B969" s="56"/>
      <c r="C969" s="56"/>
      <c r="D969" s="56"/>
      <c r="E969" s="56"/>
      <c r="F969" s="56"/>
      <c r="G969" s="56"/>
      <c r="H969" s="56"/>
    </row>
    <row r="970" spans="2:8" ht="15">
      <c r="B970" s="56"/>
      <c r="C970" s="56"/>
      <c r="D970" s="56"/>
      <c r="E970" s="56"/>
      <c r="F970" s="56"/>
      <c r="G970" s="56"/>
      <c r="H970" s="56"/>
    </row>
    <row r="971" spans="2:8" ht="15">
      <c r="B971" s="56"/>
      <c r="C971" s="56"/>
      <c r="D971" s="56"/>
      <c r="E971" s="56"/>
      <c r="F971" s="56"/>
      <c r="G971" s="56"/>
      <c r="H971" s="56"/>
    </row>
    <row r="972" spans="2:8" ht="15">
      <c r="B972" s="56"/>
      <c r="C972" s="56"/>
      <c r="D972" s="56"/>
      <c r="E972" s="56"/>
      <c r="F972" s="56"/>
      <c r="G972" s="56"/>
      <c r="H972" s="56"/>
    </row>
    <row r="973" spans="2:8" ht="15">
      <c r="B973" s="56"/>
      <c r="C973" s="56"/>
      <c r="D973" s="56"/>
      <c r="E973" s="56"/>
      <c r="F973" s="56"/>
      <c r="G973" s="56"/>
      <c r="H973" s="56"/>
    </row>
    <row r="974" spans="2:8" ht="15">
      <c r="B974" s="56"/>
      <c r="C974" s="56"/>
      <c r="D974" s="56"/>
      <c r="E974" s="56"/>
      <c r="F974" s="56"/>
      <c r="G974" s="56"/>
      <c r="H974" s="56"/>
    </row>
    <row r="975" spans="2:8" ht="15">
      <c r="B975" s="56"/>
      <c r="C975" s="56"/>
      <c r="D975" s="56"/>
      <c r="E975" s="56"/>
      <c r="F975" s="56"/>
      <c r="G975" s="56"/>
      <c r="H975" s="56"/>
    </row>
    <row r="976" spans="2:8" ht="15">
      <c r="B976" s="56"/>
      <c r="C976" s="56"/>
      <c r="D976" s="56"/>
      <c r="E976" s="56"/>
      <c r="F976" s="56"/>
      <c r="G976" s="56"/>
      <c r="H976" s="56"/>
    </row>
    <row r="977" spans="2:8" ht="15">
      <c r="B977" s="56"/>
      <c r="C977" s="56"/>
      <c r="D977" s="56"/>
      <c r="E977" s="56"/>
      <c r="F977" s="56"/>
      <c r="G977" s="56"/>
      <c r="H977" s="56"/>
    </row>
    <row r="978" spans="2:8" ht="15">
      <c r="B978" s="56"/>
      <c r="C978" s="56"/>
      <c r="D978" s="56"/>
      <c r="E978" s="56"/>
      <c r="F978" s="56"/>
      <c r="G978" s="56"/>
      <c r="H978" s="56"/>
    </row>
    <row r="979" spans="2:8" ht="15">
      <c r="B979" s="56"/>
      <c r="C979" s="56"/>
      <c r="D979" s="56"/>
      <c r="E979" s="56"/>
      <c r="F979" s="56"/>
      <c r="G979" s="56"/>
      <c r="H979" s="56"/>
    </row>
    <row r="980" spans="2:8" ht="15">
      <c r="B980" s="56"/>
      <c r="C980" s="56"/>
      <c r="D980" s="56"/>
      <c r="E980" s="56"/>
      <c r="F980" s="56"/>
      <c r="G980" s="56"/>
      <c r="H980" s="56"/>
    </row>
    <row r="981" spans="2:8" ht="15">
      <c r="B981" s="56"/>
      <c r="C981" s="56"/>
      <c r="D981" s="56"/>
      <c r="E981" s="56"/>
      <c r="F981" s="56"/>
      <c r="G981" s="56"/>
      <c r="H981" s="56"/>
    </row>
    <row r="982" spans="2:8" ht="15">
      <c r="B982" s="56"/>
      <c r="C982" s="56"/>
      <c r="D982" s="56"/>
      <c r="E982" s="56"/>
      <c r="F982" s="56"/>
      <c r="G982" s="56"/>
      <c r="H982" s="56"/>
    </row>
    <row r="983" spans="2:8" ht="15">
      <c r="B983" s="56"/>
      <c r="C983" s="56"/>
      <c r="D983" s="56"/>
      <c r="E983" s="56"/>
      <c r="F983" s="56"/>
      <c r="G983" s="56"/>
      <c r="H983" s="56"/>
    </row>
    <row r="984" spans="2:8" ht="15">
      <c r="B984" s="56"/>
      <c r="C984" s="56"/>
      <c r="D984" s="56"/>
      <c r="E984" s="56"/>
      <c r="F984" s="56"/>
      <c r="G984" s="56"/>
      <c r="H984" s="56"/>
    </row>
    <row r="985" spans="2:8" ht="15">
      <c r="B985" s="56"/>
      <c r="C985" s="56"/>
      <c r="D985" s="56"/>
      <c r="E985" s="56"/>
      <c r="F985" s="56"/>
      <c r="G985" s="56"/>
      <c r="H985" s="56"/>
    </row>
    <row r="986" spans="2:8" ht="15">
      <c r="B986" s="56"/>
      <c r="C986" s="56"/>
      <c r="D986" s="56"/>
      <c r="E986" s="56"/>
      <c r="F986" s="56"/>
      <c r="G986" s="56"/>
      <c r="H986" s="56"/>
    </row>
    <row r="987" spans="2:8" ht="15">
      <c r="B987" s="56"/>
      <c r="C987" s="56"/>
      <c r="D987" s="56"/>
      <c r="E987" s="56"/>
      <c r="F987" s="56"/>
      <c r="G987" s="56"/>
      <c r="H987" s="56"/>
    </row>
    <row r="988" spans="2:8" ht="15">
      <c r="B988" s="56"/>
      <c r="C988" s="56"/>
      <c r="D988" s="56"/>
      <c r="E988" s="56"/>
      <c r="F988" s="56"/>
      <c r="G988" s="56"/>
      <c r="H988" s="56"/>
    </row>
    <row r="989" spans="2:8" ht="15">
      <c r="B989" s="56"/>
      <c r="C989" s="56"/>
      <c r="D989" s="56"/>
      <c r="E989" s="56"/>
      <c r="F989" s="56"/>
      <c r="G989" s="56"/>
      <c r="H989" s="56"/>
    </row>
    <row r="990" spans="2:8" ht="15">
      <c r="B990" s="56"/>
      <c r="C990" s="56"/>
      <c r="D990" s="56"/>
      <c r="E990" s="56"/>
      <c r="F990" s="56"/>
      <c r="G990" s="56"/>
      <c r="H990" s="56"/>
    </row>
    <row r="991" spans="2:8" ht="15">
      <c r="B991" s="56"/>
      <c r="C991" s="56"/>
      <c r="D991" s="56"/>
      <c r="E991" s="56"/>
      <c r="F991" s="56"/>
      <c r="G991" s="56"/>
      <c r="H991" s="56"/>
    </row>
    <row r="992" spans="2:8" ht="15">
      <c r="B992" s="56"/>
      <c r="C992" s="56"/>
      <c r="D992" s="56"/>
      <c r="E992" s="56"/>
      <c r="F992" s="56"/>
      <c r="G992" s="56"/>
      <c r="H992" s="56"/>
    </row>
    <row r="993" spans="2:8" ht="15">
      <c r="B993" s="56"/>
      <c r="C993" s="56"/>
      <c r="D993" s="56"/>
      <c r="E993" s="56"/>
      <c r="F993" s="56"/>
      <c r="G993" s="56"/>
      <c r="H993" s="56"/>
    </row>
    <row r="994" spans="2:8" ht="15">
      <c r="B994" s="56"/>
      <c r="C994" s="56"/>
      <c r="D994" s="56"/>
      <c r="E994" s="56"/>
      <c r="F994" s="56"/>
      <c r="G994" s="56"/>
      <c r="H994" s="56"/>
    </row>
    <row r="995" spans="2:8" ht="15">
      <c r="B995" s="56"/>
      <c r="C995" s="56"/>
      <c r="D995" s="56"/>
      <c r="E995" s="56"/>
      <c r="F995" s="56"/>
      <c r="G995" s="56"/>
      <c r="H995" s="56"/>
    </row>
    <row r="996" spans="2:8" ht="15">
      <c r="B996" s="56"/>
      <c r="C996" s="56"/>
      <c r="D996" s="56"/>
      <c r="E996" s="56"/>
      <c r="F996" s="56"/>
      <c r="G996" s="56"/>
      <c r="H996" s="56"/>
    </row>
    <row r="997" spans="2:8" ht="15">
      <c r="B997" s="56"/>
      <c r="C997" s="56"/>
      <c r="D997" s="56"/>
      <c r="E997" s="56"/>
      <c r="F997" s="56"/>
      <c r="G997" s="56"/>
      <c r="H997" s="56"/>
    </row>
    <row r="998" spans="2:8" ht="15">
      <c r="B998" s="56"/>
      <c r="C998" s="56"/>
      <c r="D998" s="56"/>
      <c r="E998" s="56"/>
      <c r="F998" s="56"/>
      <c r="G998" s="56"/>
      <c r="H998" s="56"/>
    </row>
    <row r="999" spans="2:8" ht="15">
      <c r="B999" s="56"/>
      <c r="C999" s="56"/>
      <c r="D999" s="56"/>
      <c r="E999" s="56"/>
      <c r="F999" s="56"/>
      <c r="G999" s="56"/>
      <c r="H999" s="56"/>
    </row>
    <row r="1000" spans="2:8" ht="15">
      <c r="B1000" s="56"/>
      <c r="C1000" s="56"/>
      <c r="D1000" s="56"/>
      <c r="E1000" s="56"/>
      <c r="F1000" s="56"/>
      <c r="G1000" s="56"/>
      <c r="H1000" s="56"/>
    </row>
    <row r="1001" spans="2:8" ht="15">
      <c r="B1001" s="56"/>
      <c r="C1001" s="56"/>
      <c r="D1001" s="56"/>
      <c r="E1001" s="56"/>
      <c r="F1001" s="56"/>
      <c r="G1001" s="56"/>
      <c r="H1001" s="56"/>
    </row>
  </sheetData>
  <mergeCells count="27">
    <mergeCell ref="C1:E1"/>
    <mergeCell ref="B143:D143"/>
    <mergeCell ref="B144:D144"/>
    <mergeCell ref="B115:D115"/>
    <mergeCell ref="B118:H118"/>
    <mergeCell ref="B31:H31"/>
    <mergeCell ref="B56:D56"/>
    <mergeCell ref="B57:D57"/>
    <mergeCell ref="F27:H28"/>
    <mergeCell ref="F56:H57"/>
    <mergeCell ref="F85:H86"/>
    <mergeCell ref="B2:H2"/>
    <mergeCell ref="B114:D114"/>
    <mergeCell ref="B89:H89"/>
    <mergeCell ref="B85:D85"/>
    <mergeCell ref="B86:D86"/>
    <mergeCell ref="F114:H115"/>
    <mergeCell ref="F143:H144"/>
    <mergeCell ref="F172:H173"/>
    <mergeCell ref="J2:K2"/>
    <mergeCell ref="B28:D28"/>
    <mergeCell ref="B60:H60"/>
    <mergeCell ref="B147:H147"/>
    <mergeCell ref="J12:K13"/>
    <mergeCell ref="B172:D172"/>
    <mergeCell ref="B173:D173"/>
    <mergeCell ref="B27:D2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16"/>
  <sheetViews>
    <sheetView topLeftCell="A35" zoomScale="80" zoomScaleNormal="80" zoomScalePageLayoutView="80" workbookViewId="0">
      <selection activeCell="F5" sqref="F5"/>
    </sheetView>
  </sheetViews>
  <sheetFormatPr defaultColWidth="14.42578125" defaultRowHeight="15.75" customHeight="1"/>
  <cols>
    <col min="1" max="1" width="8.7109375" style="57" customWidth="1"/>
    <col min="2" max="2" width="18.85546875" style="72" bestFit="1" customWidth="1"/>
    <col min="3" max="3" width="19.42578125" style="72" customWidth="1"/>
    <col min="4" max="4" width="15.7109375" style="72" customWidth="1"/>
    <col min="5" max="5" width="25" style="72" customWidth="1"/>
    <col min="6" max="6" width="15.7109375" style="72" customWidth="1"/>
    <col min="7" max="7" width="22.42578125" style="72" bestFit="1" customWidth="1"/>
    <col min="8" max="8" width="15" style="72" bestFit="1" customWidth="1"/>
    <col min="9" max="9" width="15.7109375" style="72" customWidth="1"/>
    <col min="10" max="10" width="16.42578125" style="72" bestFit="1" customWidth="1"/>
    <col min="11" max="19" width="15.7109375" style="72" customWidth="1"/>
    <col min="20" max="26" width="8.7109375" style="57" customWidth="1"/>
    <col min="27" max="42" width="14.42578125" style="57"/>
    <col min="43" max="16384" width="14.42578125" style="72"/>
  </cols>
  <sheetData>
    <row r="1" spans="2:19" s="57" customFormat="1" ht="81" customHeight="1" thickBot="1">
      <c r="B1" s="128"/>
      <c r="C1" s="128"/>
      <c r="D1" s="868"/>
      <c r="E1" s="868"/>
      <c r="F1" s="868"/>
      <c r="G1" s="86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</row>
    <row r="2" spans="2:19" s="57" customFormat="1" ht="30" customHeight="1" thickTop="1" thickBot="1">
      <c r="B2" s="878" t="s">
        <v>274</v>
      </c>
      <c r="C2" s="879"/>
      <c r="D2" s="879"/>
      <c r="E2" s="879"/>
      <c r="F2" s="879"/>
      <c r="G2" s="879"/>
      <c r="H2" s="880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</row>
    <row r="3" spans="2:19" ht="30" customHeight="1" thickTop="1">
      <c r="B3" s="885" t="s">
        <v>170</v>
      </c>
      <c r="C3" s="833"/>
      <c r="D3" s="833"/>
      <c r="E3" s="833"/>
      <c r="F3" s="833"/>
      <c r="G3" s="833"/>
      <c r="H3" s="886"/>
      <c r="I3" s="128"/>
      <c r="J3" s="128"/>
      <c r="K3" s="128"/>
      <c r="L3" s="128"/>
      <c r="M3" s="128"/>
      <c r="N3" s="128"/>
      <c r="O3" s="128"/>
      <c r="P3" s="57"/>
      <c r="Q3" s="57"/>
      <c r="R3" s="57"/>
      <c r="S3" s="57"/>
    </row>
    <row r="4" spans="2:19" ht="30" customHeight="1">
      <c r="B4" s="339" t="s">
        <v>119</v>
      </c>
      <c r="C4" s="339" t="s">
        <v>164</v>
      </c>
      <c r="D4" s="339" t="s">
        <v>121</v>
      </c>
      <c r="E4" s="339" t="s">
        <v>161</v>
      </c>
      <c r="F4" s="339" t="s">
        <v>160</v>
      </c>
      <c r="G4" s="339" t="s">
        <v>130</v>
      </c>
      <c r="H4" s="442" t="s">
        <v>146</v>
      </c>
      <c r="I4" s="128"/>
      <c r="J4" s="128"/>
      <c r="K4" s="128"/>
      <c r="L4" s="128"/>
      <c r="M4" s="128"/>
      <c r="N4" s="128"/>
      <c r="O4" s="128"/>
      <c r="P4" s="57"/>
      <c r="Q4" s="57"/>
      <c r="R4" s="57"/>
      <c r="S4" s="57"/>
    </row>
    <row r="5" spans="2:19" ht="15" customHeight="1">
      <c r="B5" s="341" t="s">
        <v>131</v>
      </c>
      <c r="C5" s="341">
        <f>'3'!G41</f>
        <v>115</v>
      </c>
      <c r="D5" s="341">
        <f>'3'!J41</f>
        <v>9</v>
      </c>
      <c r="E5" s="640">
        <f>P.C.!$C$5</f>
        <v>4204.8</v>
      </c>
      <c r="F5" s="341">
        <f>(C5*E5)/1000</f>
        <v>483.55200000000002</v>
      </c>
      <c r="G5" s="382">
        <f>F5*'6'!$E$28</f>
        <v>125.16743520000001</v>
      </c>
      <c r="H5" s="382">
        <f t="shared" ref="H5:H27" si="0">G5*D5</f>
        <v>1126.5069168000002</v>
      </c>
      <c r="I5" s="128"/>
      <c r="J5" s="128"/>
      <c r="K5" s="128"/>
      <c r="L5" s="128"/>
      <c r="M5" s="128"/>
      <c r="N5" s="128"/>
      <c r="O5" s="128"/>
      <c r="P5" s="57"/>
      <c r="Q5" s="57"/>
      <c r="R5" s="57"/>
      <c r="S5" s="57"/>
    </row>
    <row r="6" spans="2:19" ht="15" customHeight="1">
      <c r="B6" s="340" t="s">
        <v>131</v>
      </c>
      <c r="C6" s="340">
        <f>'3'!G42</f>
        <v>72</v>
      </c>
      <c r="D6" s="340">
        <f>'3'!J42</f>
        <v>132</v>
      </c>
      <c r="E6" s="641">
        <f>P.C.!$C$5</f>
        <v>4204.8</v>
      </c>
      <c r="F6" s="340">
        <f t="shared" ref="F6:F27" si="1">(C6*E6)/1000</f>
        <v>302.74560000000002</v>
      </c>
      <c r="G6" s="381">
        <f>F6*'6'!$E$28</f>
        <v>78.365698560000013</v>
      </c>
      <c r="H6" s="381">
        <f t="shared" si="0"/>
        <v>10344.272209920002</v>
      </c>
      <c r="I6" s="128"/>
      <c r="J6" s="128"/>
      <c r="K6" s="128"/>
      <c r="L6" s="128"/>
      <c r="M6" s="128"/>
      <c r="N6" s="128"/>
      <c r="O6" s="128"/>
      <c r="P6" s="57"/>
      <c r="Q6" s="57"/>
      <c r="R6" s="57"/>
      <c r="S6" s="57"/>
    </row>
    <row r="7" spans="2:19" ht="15" customHeight="1">
      <c r="B7" s="341" t="s">
        <v>131</v>
      </c>
      <c r="C7" s="341">
        <f>'3'!G43</f>
        <v>72</v>
      </c>
      <c r="D7" s="341">
        <f>'3'!J43</f>
        <v>214</v>
      </c>
      <c r="E7" s="640">
        <f>P.C.!$C$5</f>
        <v>4204.8</v>
      </c>
      <c r="F7" s="341">
        <f t="shared" si="1"/>
        <v>302.74560000000002</v>
      </c>
      <c r="G7" s="382">
        <f>F7*'6'!$E$28</f>
        <v>78.365698560000013</v>
      </c>
      <c r="H7" s="382">
        <f t="shared" si="0"/>
        <v>16770.259491840003</v>
      </c>
      <c r="I7" s="128"/>
      <c r="J7" s="128"/>
      <c r="K7" s="128"/>
      <c r="L7" s="128"/>
      <c r="M7" s="128"/>
      <c r="N7" s="128"/>
      <c r="O7" s="128"/>
      <c r="P7" s="57"/>
      <c r="Q7" s="57"/>
      <c r="R7" s="57"/>
      <c r="S7" s="57"/>
    </row>
    <row r="8" spans="2:19" ht="15" customHeight="1">
      <c r="B8" s="340" t="s">
        <v>131</v>
      </c>
      <c r="C8" s="340">
        <f>'3'!G44</f>
        <v>23</v>
      </c>
      <c r="D8" s="340">
        <f>'3'!J44</f>
        <v>6</v>
      </c>
      <c r="E8" s="641">
        <f>P.C.!$C$5</f>
        <v>4204.8</v>
      </c>
      <c r="F8" s="340">
        <f t="shared" si="1"/>
        <v>96.710400000000007</v>
      </c>
      <c r="G8" s="381">
        <f>F8*'6'!$E$28</f>
        <v>25.033487040000004</v>
      </c>
      <c r="H8" s="381">
        <f t="shared" si="0"/>
        <v>150.20092224000001</v>
      </c>
      <c r="I8" s="128"/>
      <c r="J8" s="128"/>
      <c r="K8" s="128"/>
      <c r="L8" s="128"/>
      <c r="M8" s="128"/>
      <c r="N8" s="128"/>
      <c r="O8" s="128"/>
      <c r="P8" s="57"/>
      <c r="Q8" s="57"/>
      <c r="R8" s="57"/>
      <c r="S8" s="57"/>
    </row>
    <row r="9" spans="2:19" ht="15" customHeight="1">
      <c r="B9" s="341" t="s">
        <v>131</v>
      </c>
      <c r="C9" s="341">
        <f>'3'!G45</f>
        <v>138</v>
      </c>
      <c r="D9" s="341">
        <f>'3'!J45</f>
        <v>2</v>
      </c>
      <c r="E9" s="640">
        <f>P.C.!$C$5</f>
        <v>4204.8</v>
      </c>
      <c r="F9" s="341">
        <f t="shared" si="1"/>
        <v>580.26240000000007</v>
      </c>
      <c r="G9" s="382">
        <f>F9*'6'!$E$28</f>
        <v>150.20092224000004</v>
      </c>
      <c r="H9" s="382">
        <f t="shared" si="0"/>
        <v>300.40184448000008</v>
      </c>
      <c r="I9" s="128"/>
      <c r="J9" s="128"/>
      <c r="K9" s="128"/>
      <c r="L9" s="128"/>
      <c r="M9" s="128"/>
      <c r="N9" s="128"/>
      <c r="O9" s="128"/>
      <c r="P9" s="57"/>
      <c r="Q9" s="57"/>
      <c r="R9" s="57"/>
      <c r="S9" s="57"/>
    </row>
    <row r="10" spans="2:19" ht="15" customHeight="1">
      <c r="B10" s="340" t="s">
        <v>131</v>
      </c>
      <c r="C10" s="340">
        <f>'3'!G46</f>
        <v>138</v>
      </c>
      <c r="D10" s="340">
        <f>'3'!J46</f>
        <v>137</v>
      </c>
      <c r="E10" s="641">
        <f>P.C.!$C$5</f>
        <v>4204.8</v>
      </c>
      <c r="F10" s="340">
        <f t="shared" si="1"/>
        <v>580.26240000000007</v>
      </c>
      <c r="G10" s="381">
        <f>F10*'6'!$E$28</f>
        <v>150.20092224000004</v>
      </c>
      <c r="H10" s="381">
        <f t="shared" si="0"/>
        <v>20577.526346880004</v>
      </c>
      <c r="I10" s="128"/>
      <c r="J10" s="128"/>
      <c r="K10" s="128"/>
      <c r="L10" s="128"/>
      <c r="M10" s="128"/>
      <c r="N10" s="128"/>
      <c r="O10" s="128"/>
      <c r="P10" s="57"/>
      <c r="Q10" s="57"/>
      <c r="R10" s="57"/>
      <c r="S10" s="57"/>
    </row>
    <row r="11" spans="2:19" ht="15" customHeight="1">
      <c r="B11" s="341" t="s">
        <v>131</v>
      </c>
      <c r="C11" s="341">
        <f>'3'!G47</f>
        <v>86</v>
      </c>
      <c r="D11" s="341">
        <f>'3'!J47</f>
        <v>2120</v>
      </c>
      <c r="E11" s="640">
        <f>P.C.!$C$5</f>
        <v>4204.8</v>
      </c>
      <c r="F11" s="341">
        <f t="shared" si="1"/>
        <v>361.61279999999999</v>
      </c>
      <c r="G11" s="382">
        <f>F11*'6'!$E$28</f>
        <v>93.603473280000003</v>
      </c>
      <c r="H11" s="382">
        <f t="shared" si="0"/>
        <v>198439.3633536</v>
      </c>
      <c r="I11" s="128"/>
      <c r="J11" s="128"/>
      <c r="K11" s="128"/>
      <c r="L11" s="128"/>
      <c r="M11" s="128"/>
      <c r="N11" s="128"/>
      <c r="O11" s="128"/>
      <c r="P11" s="57"/>
      <c r="Q11" s="57"/>
      <c r="R11" s="57"/>
      <c r="S11" s="57"/>
    </row>
    <row r="12" spans="2:19" ht="15" customHeight="1">
      <c r="B12" s="340" t="s">
        <v>131</v>
      </c>
      <c r="C12" s="340">
        <f>'3'!G48</f>
        <v>52</v>
      </c>
      <c r="D12" s="340">
        <f>'3'!J48</f>
        <v>1117</v>
      </c>
      <c r="E12" s="641">
        <f>P.C.!$C$5</f>
        <v>4204.8</v>
      </c>
      <c r="F12" s="340">
        <f t="shared" si="1"/>
        <v>218.64959999999999</v>
      </c>
      <c r="G12" s="381">
        <f>F12*'6'!$E$28</f>
        <v>56.597448960000001</v>
      </c>
      <c r="H12" s="381">
        <f t="shared" si="0"/>
        <v>63219.35048832</v>
      </c>
      <c r="I12" s="128"/>
      <c r="J12" s="128"/>
      <c r="K12" s="128"/>
      <c r="L12" s="128"/>
      <c r="M12" s="128"/>
      <c r="N12" s="128"/>
      <c r="O12" s="128"/>
      <c r="P12" s="57"/>
      <c r="Q12" s="57"/>
      <c r="R12" s="57"/>
      <c r="S12" s="57"/>
    </row>
    <row r="13" spans="2:19" ht="15" customHeight="1">
      <c r="B13" s="341" t="s">
        <v>131</v>
      </c>
      <c r="C13" s="341">
        <f>'3'!G49</f>
        <v>0</v>
      </c>
      <c r="D13" s="341">
        <f>'3'!J49</f>
        <v>0</v>
      </c>
      <c r="E13" s="640">
        <f>P.C.!$C$5</f>
        <v>4204.8</v>
      </c>
      <c r="F13" s="341">
        <f t="shared" si="1"/>
        <v>0</v>
      </c>
      <c r="G13" s="382">
        <f>F13*'6'!$E$28</f>
        <v>0</v>
      </c>
      <c r="H13" s="382">
        <f t="shared" si="0"/>
        <v>0</v>
      </c>
      <c r="I13" s="128"/>
      <c r="J13" s="128"/>
      <c r="K13" s="128"/>
      <c r="L13" s="128"/>
      <c r="M13" s="128"/>
      <c r="N13" s="128"/>
      <c r="O13" s="128"/>
      <c r="P13" s="57"/>
      <c r="Q13" s="57"/>
      <c r="R13" s="57"/>
      <c r="S13" s="57"/>
    </row>
    <row r="14" spans="2:19" ht="15" customHeight="1">
      <c r="B14" s="340" t="s">
        <v>131</v>
      </c>
      <c r="C14" s="340">
        <f>'3'!G50</f>
        <v>0</v>
      </c>
      <c r="D14" s="340">
        <f>'3'!J50</f>
        <v>0</v>
      </c>
      <c r="E14" s="641">
        <f>P.C.!$C$5</f>
        <v>4204.8</v>
      </c>
      <c r="F14" s="340">
        <f t="shared" si="1"/>
        <v>0</v>
      </c>
      <c r="G14" s="381">
        <f>F14*'6'!$E$28</f>
        <v>0</v>
      </c>
      <c r="H14" s="381">
        <f t="shared" si="0"/>
        <v>0</v>
      </c>
      <c r="I14" s="128"/>
      <c r="J14" s="128"/>
      <c r="K14" s="128"/>
      <c r="L14" s="128"/>
      <c r="M14" s="128"/>
      <c r="N14" s="128"/>
      <c r="O14" s="128"/>
      <c r="P14" s="57"/>
      <c r="Q14" s="57"/>
      <c r="R14" s="57"/>
      <c r="S14" s="57"/>
    </row>
    <row r="15" spans="2:19" ht="15" customHeight="1">
      <c r="B15" s="341" t="s">
        <v>131</v>
      </c>
      <c r="C15" s="341">
        <f>'3'!G51</f>
        <v>0</v>
      </c>
      <c r="D15" s="341">
        <f>'3'!J51</f>
        <v>0</v>
      </c>
      <c r="E15" s="640">
        <f>P.C.!$C$5</f>
        <v>4204.8</v>
      </c>
      <c r="F15" s="341">
        <f t="shared" si="1"/>
        <v>0</v>
      </c>
      <c r="G15" s="382">
        <f>F15*'6'!$E$28</f>
        <v>0</v>
      </c>
      <c r="H15" s="382">
        <f t="shared" si="0"/>
        <v>0</v>
      </c>
      <c r="I15" s="128"/>
      <c r="J15" s="128"/>
      <c r="K15" s="128"/>
      <c r="L15" s="128"/>
      <c r="M15" s="128"/>
      <c r="N15" s="128"/>
      <c r="O15" s="128"/>
      <c r="P15" s="57"/>
      <c r="Q15" s="57"/>
      <c r="R15" s="57"/>
      <c r="S15" s="57"/>
    </row>
    <row r="16" spans="2:19" ht="15" customHeight="1">
      <c r="B16" s="340" t="s">
        <v>131</v>
      </c>
      <c r="C16" s="340">
        <f>'3'!G52</f>
        <v>0</v>
      </c>
      <c r="D16" s="340">
        <f>'3'!J52</f>
        <v>0</v>
      </c>
      <c r="E16" s="641">
        <f>P.C.!$C$5</f>
        <v>4204.8</v>
      </c>
      <c r="F16" s="340">
        <f t="shared" si="1"/>
        <v>0</v>
      </c>
      <c r="G16" s="381">
        <f>F16*'6'!$E$28</f>
        <v>0</v>
      </c>
      <c r="H16" s="381">
        <f t="shared" si="0"/>
        <v>0</v>
      </c>
      <c r="I16" s="128"/>
      <c r="J16" s="128"/>
      <c r="K16" s="128"/>
      <c r="L16" s="128"/>
      <c r="M16" s="128"/>
      <c r="N16" s="128"/>
      <c r="O16" s="128"/>
      <c r="P16" s="57"/>
      <c r="Q16" s="57"/>
      <c r="R16" s="57"/>
      <c r="S16" s="57"/>
    </row>
    <row r="17" spans="2:19" ht="15" customHeight="1">
      <c r="B17" s="341" t="s">
        <v>131</v>
      </c>
      <c r="C17" s="341">
        <f>'3'!G53</f>
        <v>0</v>
      </c>
      <c r="D17" s="341">
        <f>'3'!J53</f>
        <v>0</v>
      </c>
      <c r="E17" s="640">
        <f>P.C.!$C$5</f>
        <v>4204.8</v>
      </c>
      <c r="F17" s="341">
        <f t="shared" si="1"/>
        <v>0</v>
      </c>
      <c r="G17" s="382">
        <f>F17*'6'!$E$28</f>
        <v>0</v>
      </c>
      <c r="H17" s="382">
        <f t="shared" si="0"/>
        <v>0</v>
      </c>
      <c r="I17" s="128"/>
      <c r="J17" s="128"/>
      <c r="K17" s="128"/>
      <c r="L17" s="128"/>
      <c r="M17" s="128"/>
      <c r="N17" s="128"/>
      <c r="O17" s="128"/>
      <c r="P17" s="57"/>
      <c r="Q17" s="57"/>
      <c r="R17" s="57"/>
      <c r="S17" s="57"/>
    </row>
    <row r="18" spans="2:19" ht="15" customHeight="1">
      <c r="B18" s="340" t="s">
        <v>131</v>
      </c>
      <c r="C18" s="340">
        <f>'3'!G54</f>
        <v>0</v>
      </c>
      <c r="D18" s="340">
        <f>'3'!J54</f>
        <v>0</v>
      </c>
      <c r="E18" s="641">
        <f>P.C.!$C$5</f>
        <v>4204.8</v>
      </c>
      <c r="F18" s="340">
        <f t="shared" si="1"/>
        <v>0</v>
      </c>
      <c r="G18" s="381">
        <f>F18*'6'!$E$28</f>
        <v>0</v>
      </c>
      <c r="H18" s="381">
        <f t="shared" si="0"/>
        <v>0</v>
      </c>
      <c r="I18" s="128"/>
      <c r="J18" s="128"/>
      <c r="K18" s="128"/>
      <c r="L18" s="128"/>
      <c r="M18" s="128"/>
      <c r="N18" s="128"/>
      <c r="O18" s="128"/>
      <c r="P18" s="57"/>
      <c r="Q18" s="57"/>
      <c r="R18" s="57"/>
      <c r="S18" s="57"/>
    </row>
    <row r="19" spans="2:19" ht="15" customHeight="1">
      <c r="B19" s="341" t="s">
        <v>131</v>
      </c>
      <c r="C19" s="341">
        <f>'3'!G55</f>
        <v>0</v>
      </c>
      <c r="D19" s="341">
        <f>'3'!J55</f>
        <v>0</v>
      </c>
      <c r="E19" s="640">
        <f>P.C.!$C$5</f>
        <v>4204.8</v>
      </c>
      <c r="F19" s="341">
        <f t="shared" si="1"/>
        <v>0</v>
      </c>
      <c r="G19" s="382">
        <f>F19*'6'!$E$28</f>
        <v>0</v>
      </c>
      <c r="H19" s="382">
        <f t="shared" si="0"/>
        <v>0</v>
      </c>
      <c r="I19" s="128"/>
      <c r="J19" s="128"/>
      <c r="K19" s="128"/>
      <c r="L19" s="128"/>
      <c r="M19" s="128"/>
      <c r="N19" s="128"/>
      <c r="O19" s="128"/>
      <c r="P19" s="57"/>
      <c r="Q19" s="57"/>
      <c r="R19" s="57"/>
      <c r="S19" s="57"/>
    </row>
    <row r="20" spans="2:19" ht="15" customHeight="1">
      <c r="B20" s="340" t="s">
        <v>131</v>
      </c>
      <c r="C20" s="340">
        <f>'3'!G56</f>
        <v>0</v>
      </c>
      <c r="D20" s="340">
        <f>'3'!J56</f>
        <v>0</v>
      </c>
      <c r="E20" s="641">
        <f>P.C.!$C$5</f>
        <v>4204.8</v>
      </c>
      <c r="F20" s="340">
        <f t="shared" si="1"/>
        <v>0</v>
      </c>
      <c r="G20" s="381">
        <f>F20*'6'!$E$28</f>
        <v>0</v>
      </c>
      <c r="H20" s="381">
        <f t="shared" si="0"/>
        <v>0</v>
      </c>
      <c r="I20" s="128"/>
      <c r="J20" s="128"/>
      <c r="K20" s="128"/>
      <c r="L20" s="128"/>
      <c r="M20" s="128"/>
      <c r="N20" s="128"/>
      <c r="O20" s="128"/>
      <c r="P20" s="57"/>
      <c r="Q20" s="57"/>
      <c r="R20" s="57"/>
      <c r="S20" s="57"/>
    </row>
    <row r="21" spans="2:19" ht="15" customHeight="1">
      <c r="B21" s="341" t="s">
        <v>131</v>
      </c>
      <c r="C21" s="341">
        <f>'3'!G57</f>
        <v>0</v>
      </c>
      <c r="D21" s="341">
        <f>'3'!J57</f>
        <v>0</v>
      </c>
      <c r="E21" s="640">
        <f>P.C.!$C$5</f>
        <v>4204.8</v>
      </c>
      <c r="F21" s="341">
        <f t="shared" si="1"/>
        <v>0</v>
      </c>
      <c r="G21" s="382">
        <f>F21*'6'!$E$28</f>
        <v>0</v>
      </c>
      <c r="H21" s="382">
        <f t="shared" si="0"/>
        <v>0</v>
      </c>
      <c r="I21" s="128"/>
      <c r="J21" s="128"/>
      <c r="K21" s="128"/>
      <c r="L21" s="128"/>
      <c r="M21" s="128"/>
      <c r="N21" s="128"/>
      <c r="O21" s="128"/>
      <c r="P21" s="57"/>
      <c r="Q21" s="57"/>
      <c r="R21" s="57"/>
      <c r="S21" s="57"/>
    </row>
    <row r="22" spans="2:19" ht="15" customHeight="1">
      <c r="B22" s="340" t="s">
        <v>131</v>
      </c>
      <c r="C22" s="340">
        <f>'3'!G58</f>
        <v>0</v>
      </c>
      <c r="D22" s="340">
        <f>'3'!J58</f>
        <v>0</v>
      </c>
      <c r="E22" s="641">
        <f>P.C.!$C$5</f>
        <v>4204.8</v>
      </c>
      <c r="F22" s="340">
        <f t="shared" si="1"/>
        <v>0</v>
      </c>
      <c r="G22" s="381">
        <f>F22*'6'!$E$28</f>
        <v>0</v>
      </c>
      <c r="H22" s="381">
        <f t="shared" si="0"/>
        <v>0</v>
      </c>
      <c r="I22" s="128"/>
      <c r="J22" s="128"/>
      <c r="K22" s="128"/>
      <c r="L22" s="128"/>
      <c r="M22" s="128"/>
      <c r="N22" s="128"/>
      <c r="O22" s="128"/>
      <c r="P22" s="57"/>
      <c r="Q22" s="57"/>
      <c r="R22" s="57"/>
      <c r="S22" s="57"/>
    </row>
    <row r="23" spans="2:19" ht="15" customHeight="1">
      <c r="B23" s="341" t="s">
        <v>131</v>
      </c>
      <c r="C23" s="341">
        <f>'3'!G59</f>
        <v>0</v>
      </c>
      <c r="D23" s="341">
        <f>'3'!J59</f>
        <v>0</v>
      </c>
      <c r="E23" s="640">
        <f>P.C.!$C$5</f>
        <v>4204.8</v>
      </c>
      <c r="F23" s="341">
        <f t="shared" si="1"/>
        <v>0</v>
      </c>
      <c r="G23" s="382">
        <f>F23*'6'!$E$28</f>
        <v>0</v>
      </c>
      <c r="H23" s="382">
        <f t="shared" si="0"/>
        <v>0</v>
      </c>
      <c r="I23" s="128"/>
      <c r="J23" s="128"/>
      <c r="K23" s="128"/>
      <c r="L23" s="128"/>
      <c r="M23" s="128"/>
      <c r="N23" s="128"/>
      <c r="O23" s="128"/>
      <c r="P23" s="57"/>
      <c r="Q23" s="57"/>
      <c r="R23" s="57"/>
      <c r="S23" s="57"/>
    </row>
    <row r="24" spans="2:19" ht="15" customHeight="1">
      <c r="B24" s="340" t="s">
        <v>131</v>
      </c>
      <c r="C24" s="340">
        <f>'3'!G60</f>
        <v>0</v>
      </c>
      <c r="D24" s="340">
        <f>'3'!J60</f>
        <v>0</v>
      </c>
      <c r="E24" s="641">
        <f>P.C.!$C$5</f>
        <v>4204.8</v>
      </c>
      <c r="F24" s="340">
        <f t="shared" si="1"/>
        <v>0</v>
      </c>
      <c r="G24" s="381">
        <f>F24*'6'!$E$28</f>
        <v>0</v>
      </c>
      <c r="H24" s="381">
        <f t="shared" si="0"/>
        <v>0</v>
      </c>
      <c r="I24" s="128"/>
      <c r="J24" s="128"/>
      <c r="K24" s="128"/>
      <c r="L24" s="128"/>
      <c r="M24" s="128"/>
      <c r="N24" s="128"/>
      <c r="O24" s="128"/>
      <c r="P24" s="57"/>
      <c r="Q24" s="57"/>
      <c r="R24" s="57"/>
      <c r="S24" s="57"/>
    </row>
    <row r="25" spans="2:19" ht="15" customHeight="1">
      <c r="B25" s="341" t="s">
        <v>131</v>
      </c>
      <c r="C25" s="341">
        <f>'3'!G61</f>
        <v>0</v>
      </c>
      <c r="D25" s="341">
        <f>'3'!J61</f>
        <v>0</v>
      </c>
      <c r="E25" s="640">
        <f>P.C.!$C$5</f>
        <v>4204.8</v>
      </c>
      <c r="F25" s="341">
        <f t="shared" si="1"/>
        <v>0</v>
      </c>
      <c r="G25" s="382">
        <f>F25*'6'!$E$28</f>
        <v>0</v>
      </c>
      <c r="H25" s="382">
        <f t="shared" si="0"/>
        <v>0</v>
      </c>
      <c r="I25" s="128"/>
      <c r="J25" s="128"/>
      <c r="K25" s="128"/>
      <c r="L25" s="128"/>
      <c r="M25" s="128"/>
      <c r="N25" s="128"/>
      <c r="O25" s="128"/>
      <c r="P25" s="57"/>
      <c r="Q25" s="57"/>
      <c r="R25" s="57"/>
      <c r="S25" s="57"/>
    </row>
    <row r="26" spans="2:19" ht="15" customHeight="1">
      <c r="B26" s="340" t="s">
        <v>131</v>
      </c>
      <c r="C26" s="340">
        <f>'3'!G62</f>
        <v>0</v>
      </c>
      <c r="D26" s="340">
        <f>'3'!J62</f>
        <v>0</v>
      </c>
      <c r="E26" s="641">
        <f>P.C.!$C$5</f>
        <v>4204.8</v>
      </c>
      <c r="F26" s="340">
        <f t="shared" si="1"/>
        <v>0</v>
      </c>
      <c r="G26" s="381">
        <f>F26*'6'!$E$28</f>
        <v>0</v>
      </c>
      <c r="H26" s="381">
        <f t="shared" si="0"/>
        <v>0</v>
      </c>
      <c r="I26" s="128"/>
      <c r="J26" s="128"/>
      <c r="K26" s="128"/>
      <c r="L26" s="128"/>
      <c r="M26" s="128"/>
      <c r="N26" s="128"/>
      <c r="O26" s="128"/>
      <c r="P26" s="57"/>
      <c r="Q26" s="57"/>
      <c r="R26" s="57"/>
      <c r="S26" s="57"/>
    </row>
    <row r="27" spans="2:19" ht="15" customHeight="1">
      <c r="B27" s="341" t="s">
        <v>131</v>
      </c>
      <c r="C27" s="341">
        <f>'3'!G63</f>
        <v>76.443938988493443</v>
      </c>
      <c r="D27" s="341">
        <f>'3'!J63</f>
        <v>0</v>
      </c>
      <c r="E27" s="640">
        <f>P.C.!$C$5</f>
        <v>4204.8</v>
      </c>
      <c r="F27" s="341">
        <f t="shared" si="1"/>
        <v>321.43147465881725</v>
      </c>
      <c r="G27" s="382">
        <f>F27*'6'!$E$28</f>
        <v>83.202537215434859</v>
      </c>
      <c r="H27" s="382">
        <f t="shared" si="0"/>
        <v>0</v>
      </c>
      <c r="I27" s="128"/>
      <c r="J27" s="128"/>
      <c r="K27" s="128"/>
      <c r="L27" s="128"/>
      <c r="M27" s="128"/>
      <c r="N27" s="128"/>
      <c r="O27" s="128"/>
      <c r="P27" s="57"/>
      <c r="Q27" s="57"/>
      <c r="R27" s="57"/>
      <c r="S27" s="57"/>
    </row>
    <row r="28" spans="2:19" ht="30" customHeight="1">
      <c r="B28" s="446" t="s">
        <v>288</v>
      </c>
      <c r="C28" s="447" t="s">
        <v>159</v>
      </c>
      <c r="D28" s="448">
        <f>SUM(D5:D27)</f>
        <v>3737</v>
      </c>
      <c r="E28" s="448" t="s">
        <v>159</v>
      </c>
      <c r="F28" s="448" t="s">
        <v>159</v>
      </c>
      <c r="G28" s="449" t="s">
        <v>159</v>
      </c>
      <c r="H28" s="450">
        <f>SUM(H5:H27)</f>
        <v>310927.88157408003</v>
      </c>
      <c r="I28" s="128"/>
      <c r="J28" s="128"/>
      <c r="K28" s="128"/>
      <c r="L28" s="57"/>
      <c r="M28" s="57"/>
      <c r="N28" s="57"/>
      <c r="O28" s="57"/>
      <c r="P28" s="57"/>
      <c r="Q28" s="57"/>
      <c r="R28" s="57"/>
      <c r="S28" s="57"/>
    </row>
    <row r="29" spans="2:19" ht="30" customHeight="1" thickBot="1">
      <c r="B29" s="888" t="s">
        <v>310</v>
      </c>
      <c r="C29" s="889"/>
      <c r="D29" s="889"/>
      <c r="E29" s="890">
        <f>H28/E30</f>
        <v>1201189.4208</v>
      </c>
      <c r="F29" s="891"/>
      <c r="G29" s="451" t="s">
        <v>311</v>
      </c>
      <c r="H29" s="452">
        <f>1-H28/'6'!H26</f>
        <v>0.69092443855490715</v>
      </c>
      <c r="I29" s="128"/>
      <c r="J29" s="128"/>
      <c r="K29" s="128"/>
      <c r="L29" s="128"/>
      <c r="M29" s="128"/>
      <c r="N29" s="128"/>
      <c r="O29" s="128"/>
      <c r="P29" s="57"/>
      <c r="Q29" s="57"/>
      <c r="R29" s="57"/>
      <c r="S29" s="57"/>
    </row>
    <row r="30" spans="2:19" ht="15.75" customHeight="1" thickBot="1">
      <c r="B30" s="892" t="s">
        <v>157</v>
      </c>
      <c r="C30" s="893"/>
      <c r="D30" s="894"/>
      <c r="E30" s="876">
        <f>P.C.!C6</f>
        <v>0.25885000000000002</v>
      </c>
      <c r="F30" s="877"/>
      <c r="G30" s="870" t="str">
        <f>CONCATENATE("Concessionária de Iluminação: ", P.C.!$C$19)</f>
        <v>Concessionária de Iluminação: Celesc</v>
      </c>
      <c r="H30" s="871"/>
      <c r="I30" s="128"/>
      <c r="J30" s="128"/>
      <c r="K30" s="128"/>
      <c r="L30" s="128"/>
      <c r="M30" s="128"/>
      <c r="N30" s="128"/>
      <c r="O30" s="128"/>
      <c r="P30" s="57"/>
      <c r="Q30" s="57"/>
      <c r="R30" s="57"/>
      <c r="S30" s="57"/>
    </row>
    <row r="31" spans="2:19" ht="15.75" customHeight="1" thickBot="1">
      <c r="B31" s="887" t="s">
        <v>169</v>
      </c>
      <c r="C31" s="884"/>
      <c r="D31" s="884"/>
      <c r="E31" s="884">
        <f>SUMPRODUCT(D5:D27,F5:F27)/SUM(D5:D27)</f>
        <v>321.43147465881725</v>
      </c>
      <c r="F31" s="884"/>
      <c r="G31" s="872"/>
      <c r="H31" s="856"/>
      <c r="I31" s="128"/>
      <c r="J31" s="128"/>
      <c r="K31" s="128"/>
      <c r="L31" s="128"/>
      <c r="M31" s="128"/>
      <c r="N31" s="128"/>
      <c r="O31" s="128"/>
      <c r="P31" s="57"/>
      <c r="Q31" s="57"/>
      <c r="R31" s="57"/>
      <c r="S31" s="57"/>
    </row>
    <row r="32" spans="2:19" s="57" customFormat="1" ht="15"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</row>
    <row r="33" spans="2:19" s="57" customFormat="1" ht="15"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</row>
    <row r="34" spans="2:19" s="57" customFormat="1" ht="81" customHeight="1" thickBot="1"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</row>
    <row r="35" spans="2:19" ht="30" customHeight="1" thickTop="1" thickBot="1">
      <c r="B35" s="878" t="str">
        <f>CONCATENATE("CRONOGRAMA DE TROCA E CONSUMO LED - MODELO PARA ",P.C.!$C$7," ANOS")</f>
        <v>CRONOGRAMA DE TROCA E CONSUMO LED - MODELO PARA 2 ANOS</v>
      </c>
      <c r="C35" s="879"/>
      <c r="D35" s="879"/>
      <c r="E35" s="879"/>
      <c r="F35" s="879"/>
      <c r="G35" s="879"/>
      <c r="H35" s="879"/>
      <c r="I35" s="879"/>
      <c r="J35" s="879"/>
      <c r="K35" s="879"/>
      <c r="L35" s="879"/>
      <c r="M35" s="879"/>
      <c r="N35" s="879"/>
      <c r="O35" s="879"/>
      <c r="P35" s="879"/>
      <c r="Q35" s="879"/>
      <c r="R35" s="879"/>
      <c r="S35" s="880"/>
    </row>
    <row r="36" spans="2:19" ht="30" customHeight="1" thickTop="1">
      <c r="B36" s="873"/>
      <c r="C36" s="874"/>
      <c r="D36" s="875"/>
      <c r="E36" s="881" t="str">
        <f>CONCATENATE("1º ano: ",P.C.!$C$8)</f>
        <v>1º ano: 2018</v>
      </c>
      <c r="F36" s="882"/>
      <c r="G36" s="883"/>
      <c r="H36" s="896" t="str">
        <f>CONCATENATE("2º ano: ",P.C.!$C$8+1)</f>
        <v>2º ano: 2019</v>
      </c>
      <c r="I36" s="874"/>
      <c r="J36" s="875"/>
      <c r="K36" s="881" t="str">
        <f>CONCATENATE("3º ano: ",P.C.!$C$8+2)</f>
        <v>3º ano: 2020</v>
      </c>
      <c r="L36" s="882"/>
      <c r="M36" s="883"/>
      <c r="N36" s="896" t="str">
        <f>CONCATENATE("4º ano: ",P.C.!$C$8+3)</f>
        <v>4º ano: 2021</v>
      </c>
      <c r="O36" s="874"/>
      <c r="P36" s="875"/>
      <c r="Q36" s="881" t="str">
        <f>CONCATENATE("5º ano: ",P.C.!$C$8+4)</f>
        <v>5º ano: 2022</v>
      </c>
      <c r="R36" s="882"/>
      <c r="S36" s="895"/>
    </row>
    <row r="37" spans="2:19" ht="30" customHeight="1">
      <c r="B37" s="339" t="s">
        <v>119</v>
      </c>
      <c r="C37" s="339" t="s">
        <v>120</v>
      </c>
      <c r="D37" s="339" t="s">
        <v>121</v>
      </c>
      <c r="E37" s="339" t="s">
        <v>122</v>
      </c>
      <c r="F37" s="339" t="s">
        <v>123</v>
      </c>
      <c r="G37" s="339" t="s">
        <v>124</v>
      </c>
      <c r="H37" s="339" t="s">
        <v>122</v>
      </c>
      <c r="I37" s="339" t="s">
        <v>123</v>
      </c>
      <c r="J37" s="339" t="s">
        <v>124</v>
      </c>
      <c r="K37" s="339" t="s">
        <v>122</v>
      </c>
      <c r="L37" s="339" t="s">
        <v>123</v>
      </c>
      <c r="M37" s="339" t="s">
        <v>124</v>
      </c>
      <c r="N37" s="339" t="s">
        <v>122</v>
      </c>
      <c r="O37" s="339" t="s">
        <v>123</v>
      </c>
      <c r="P37" s="441" t="s">
        <v>124</v>
      </c>
      <c r="Q37" s="339" t="s">
        <v>122</v>
      </c>
      <c r="R37" s="339" t="s">
        <v>123</v>
      </c>
      <c r="S37" s="339" t="s">
        <v>124</v>
      </c>
    </row>
    <row r="38" spans="2:19" ht="15">
      <c r="B38" s="341" t="s">
        <v>131</v>
      </c>
      <c r="C38" s="341">
        <f>'3'!G41</f>
        <v>115</v>
      </c>
      <c r="D38" s="341">
        <f>'3'!J41</f>
        <v>9</v>
      </c>
      <c r="E38" s="341">
        <f>'3'!K41</f>
        <v>9</v>
      </c>
      <c r="F38" s="384">
        <f>($C38*P.C.!$C$5*E38)/1000</f>
        <v>4351.9679999999998</v>
      </c>
      <c r="G38" s="382">
        <f>F38*P.C.!$C$6</f>
        <v>1126.5069168</v>
      </c>
      <c r="H38" s="341">
        <f>'3'!M41</f>
        <v>0</v>
      </c>
      <c r="I38" s="384">
        <f>($C38*P.C.!$C$5*H38)/1000</f>
        <v>0</v>
      </c>
      <c r="J38" s="382">
        <f>I38*P.C.!$C$6</f>
        <v>0</v>
      </c>
      <c r="K38" s="341">
        <f>'3'!O41</f>
        <v>0</v>
      </c>
      <c r="L38" s="384">
        <f>($C38*P.C.!$C$5*K38)/1000</f>
        <v>0</v>
      </c>
      <c r="M38" s="382">
        <f>L38*P.C.!$C$6</f>
        <v>0</v>
      </c>
      <c r="N38" s="341">
        <f>'3'!Q41</f>
        <v>0</v>
      </c>
      <c r="O38" s="384">
        <f>($C38*P.C.!$C$5*N38)/1000</f>
        <v>0</v>
      </c>
      <c r="P38" s="382">
        <f>O38*P.C.!$C$6</f>
        <v>0</v>
      </c>
      <c r="Q38" s="341">
        <f>'3'!S41</f>
        <v>0</v>
      </c>
      <c r="R38" s="384">
        <f>($C38*P.C.!$C$5*Q38)/1000</f>
        <v>0</v>
      </c>
      <c r="S38" s="382">
        <f>R38*P.C.!$C$6</f>
        <v>0</v>
      </c>
    </row>
    <row r="39" spans="2:19" ht="15">
      <c r="B39" s="340" t="s">
        <v>131</v>
      </c>
      <c r="C39" s="340">
        <f>'3'!G42</f>
        <v>72</v>
      </c>
      <c r="D39" s="340">
        <f>'3'!J42</f>
        <v>132</v>
      </c>
      <c r="E39" s="340">
        <f>'3'!K42</f>
        <v>132</v>
      </c>
      <c r="F39" s="383">
        <f>($C39*P.C.!$C$5*E39)/1000</f>
        <v>39962.419200000004</v>
      </c>
      <c r="G39" s="381">
        <f>F39*P.C.!$C$6</f>
        <v>10344.272209920002</v>
      </c>
      <c r="H39" s="340">
        <f>'3'!M42</f>
        <v>0</v>
      </c>
      <c r="I39" s="383">
        <f>($C39*P.C.!$C$5*H39)/1000</f>
        <v>0</v>
      </c>
      <c r="J39" s="381">
        <f>I39*P.C.!$C$6</f>
        <v>0</v>
      </c>
      <c r="K39" s="340">
        <f>'3'!O42</f>
        <v>0</v>
      </c>
      <c r="L39" s="383">
        <f>($C39*P.C.!$C$5*K39)/1000</f>
        <v>0</v>
      </c>
      <c r="M39" s="381">
        <f>L39*P.C.!$C$6</f>
        <v>0</v>
      </c>
      <c r="N39" s="340">
        <f>'3'!Q42</f>
        <v>0</v>
      </c>
      <c r="O39" s="383">
        <f>($C39*P.C.!$C$5*N39)/1000</f>
        <v>0</v>
      </c>
      <c r="P39" s="381">
        <f>O39*P.C.!$C$6</f>
        <v>0</v>
      </c>
      <c r="Q39" s="340">
        <f>'3'!S42</f>
        <v>0</v>
      </c>
      <c r="R39" s="383">
        <f>($C39*P.C.!$C$5*Q39)/1000</f>
        <v>0</v>
      </c>
      <c r="S39" s="381">
        <f>R39*P.C.!$C$6</f>
        <v>0</v>
      </c>
    </row>
    <row r="40" spans="2:19" ht="15">
      <c r="B40" s="341" t="s">
        <v>131</v>
      </c>
      <c r="C40" s="341">
        <f>'3'!G43</f>
        <v>72</v>
      </c>
      <c r="D40" s="341">
        <f>'3'!J43</f>
        <v>214</v>
      </c>
      <c r="E40" s="341">
        <f>'3'!K43</f>
        <v>214</v>
      </c>
      <c r="F40" s="384">
        <f>($C40*P.C.!$C$5*E40)/1000</f>
        <v>64787.558400000009</v>
      </c>
      <c r="G40" s="382">
        <f>F40*P.C.!$C$6</f>
        <v>16770.259491840003</v>
      </c>
      <c r="H40" s="341">
        <f>'3'!M43</f>
        <v>0</v>
      </c>
      <c r="I40" s="384">
        <f>($C40*P.C.!$C$5*H40)/1000</f>
        <v>0</v>
      </c>
      <c r="J40" s="382">
        <f>I40*P.C.!$C$6</f>
        <v>0</v>
      </c>
      <c r="K40" s="341">
        <f>'3'!O43</f>
        <v>0</v>
      </c>
      <c r="L40" s="384">
        <f>($C40*P.C.!$C$5*K40)/1000</f>
        <v>0</v>
      </c>
      <c r="M40" s="382">
        <f>L40*P.C.!$C$6</f>
        <v>0</v>
      </c>
      <c r="N40" s="341">
        <f>'3'!Q43</f>
        <v>0</v>
      </c>
      <c r="O40" s="384">
        <f>($C40*P.C.!$C$5*N40)/1000</f>
        <v>0</v>
      </c>
      <c r="P40" s="382">
        <f>O40*P.C.!$C$6</f>
        <v>0</v>
      </c>
      <c r="Q40" s="341">
        <f>'3'!S43</f>
        <v>0</v>
      </c>
      <c r="R40" s="384">
        <f>($C40*P.C.!$C$5*Q40)/1000</f>
        <v>0</v>
      </c>
      <c r="S40" s="382">
        <f>R40*P.C.!$C$6</f>
        <v>0</v>
      </c>
    </row>
    <row r="41" spans="2:19" ht="15">
      <c r="B41" s="340" t="s">
        <v>131</v>
      </c>
      <c r="C41" s="340">
        <f>'3'!G44</f>
        <v>23</v>
      </c>
      <c r="D41" s="340">
        <f>'3'!J44</f>
        <v>6</v>
      </c>
      <c r="E41" s="340">
        <f>'3'!K44</f>
        <v>6</v>
      </c>
      <c r="F41" s="383">
        <f>($C41*P.C.!$C$5*E41)/1000</f>
        <v>580.26240000000007</v>
      </c>
      <c r="G41" s="381">
        <f>F41*P.C.!$C$6</f>
        <v>150.20092224000004</v>
      </c>
      <c r="H41" s="340">
        <f>'3'!M44</f>
        <v>0</v>
      </c>
      <c r="I41" s="383">
        <f>($C41*P.C.!$C$5*H41)/1000</f>
        <v>0</v>
      </c>
      <c r="J41" s="381">
        <f>I41*P.C.!$C$6</f>
        <v>0</v>
      </c>
      <c r="K41" s="340">
        <f>'3'!O44</f>
        <v>0</v>
      </c>
      <c r="L41" s="383">
        <f>($C41*P.C.!$C$5*K41)/1000</f>
        <v>0</v>
      </c>
      <c r="M41" s="381">
        <f>L41*P.C.!$C$6</f>
        <v>0</v>
      </c>
      <c r="N41" s="340">
        <f>'3'!Q44</f>
        <v>0</v>
      </c>
      <c r="O41" s="383">
        <f>($C41*P.C.!$C$5*N41)/1000</f>
        <v>0</v>
      </c>
      <c r="P41" s="381">
        <f>O41*P.C.!$C$6</f>
        <v>0</v>
      </c>
      <c r="Q41" s="340">
        <f>'3'!S44</f>
        <v>0</v>
      </c>
      <c r="R41" s="383">
        <f>($C41*P.C.!$C$5*Q41)/1000</f>
        <v>0</v>
      </c>
      <c r="S41" s="381">
        <f>R41*P.C.!$C$6</f>
        <v>0</v>
      </c>
    </row>
    <row r="42" spans="2:19" ht="15">
      <c r="B42" s="341" t="s">
        <v>131</v>
      </c>
      <c r="C42" s="341">
        <f>'3'!G45</f>
        <v>138</v>
      </c>
      <c r="D42" s="341">
        <f>'3'!J45</f>
        <v>2</v>
      </c>
      <c r="E42" s="341">
        <f>'3'!K45</f>
        <v>2</v>
      </c>
      <c r="F42" s="384">
        <f>($C42*P.C.!$C$5*E42)/1000</f>
        <v>1160.5248000000001</v>
      </c>
      <c r="G42" s="382">
        <f>F42*P.C.!$C$6</f>
        <v>300.40184448000008</v>
      </c>
      <c r="H42" s="341">
        <f>'3'!M45</f>
        <v>0</v>
      </c>
      <c r="I42" s="384">
        <f>($C42*P.C.!$C$5*H42)/1000</f>
        <v>0</v>
      </c>
      <c r="J42" s="382">
        <f>I42*P.C.!$C$6</f>
        <v>0</v>
      </c>
      <c r="K42" s="341">
        <f>'3'!O45</f>
        <v>0</v>
      </c>
      <c r="L42" s="384">
        <f>($C42*P.C.!$C$5*K42)/1000</f>
        <v>0</v>
      </c>
      <c r="M42" s="382">
        <f>L42*P.C.!$C$6</f>
        <v>0</v>
      </c>
      <c r="N42" s="341">
        <f>'3'!Q45</f>
        <v>0</v>
      </c>
      <c r="O42" s="384">
        <f>($C42*P.C.!$C$5*N42)/1000</f>
        <v>0</v>
      </c>
      <c r="P42" s="382">
        <f>O42*P.C.!$C$6</f>
        <v>0</v>
      </c>
      <c r="Q42" s="341">
        <f>'3'!S45</f>
        <v>0</v>
      </c>
      <c r="R42" s="384">
        <f>($C42*P.C.!$C$5*Q42)/1000</f>
        <v>0</v>
      </c>
      <c r="S42" s="382">
        <f>R42*P.C.!$C$6</f>
        <v>0</v>
      </c>
    </row>
    <row r="43" spans="2:19" ht="15">
      <c r="B43" s="340" t="s">
        <v>131</v>
      </c>
      <c r="C43" s="340">
        <f>'3'!G46</f>
        <v>138</v>
      </c>
      <c r="D43" s="340">
        <f>'3'!J46</f>
        <v>137</v>
      </c>
      <c r="E43" s="340">
        <f>'3'!K46</f>
        <v>137</v>
      </c>
      <c r="F43" s="383">
        <f>($C43*P.C.!$C$5*E43)/1000</f>
        <v>79495.948799999998</v>
      </c>
      <c r="G43" s="381">
        <f>F43*P.C.!$C$6</f>
        <v>20577.52634688</v>
      </c>
      <c r="H43" s="340">
        <f>'3'!M46</f>
        <v>0</v>
      </c>
      <c r="I43" s="383">
        <f>($C43*P.C.!$C$5*H43)/1000</f>
        <v>0</v>
      </c>
      <c r="J43" s="381">
        <f>I43*P.C.!$C$6</f>
        <v>0</v>
      </c>
      <c r="K43" s="340">
        <f>'3'!O46</f>
        <v>0</v>
      </c>
      <c r="L43" s="383">
        <f>($C43*P.C.!$C$5*K43)/1000</f>
        <v>0</v>
      </c>
      <c r="M43" s="381">
        <f>L43*P.C.!$C$6</f>
        <v>0</v>
      </c>
      <c r="N43" s="340">
        <f>'3'!Q46</f>
        <v>0</v>
      </c>
      <c r="O43" s="383">
        <f>($C43*P.C.!$C$5*N43)/1000</f>
        <v>0</v>
      </c>
      <c r="P43" s="381">
        <f>O43*P.C.!$C$6</f>
        <v>0</v>
      </c>
      <c r="Q43" s="340">
        <f>'3'!S46</f>
        <v>0</v>
      </c>
      <c r="R43" s="383">
        <f>($C43*P.C.!$C$5*Q43)/1000</f>
        <v>0</v>
      </c>
      <c r="S43" s="381">
        <f>R43*P.C.!$C$6</f>
        <v>0</v>
      </c>
    </row>
    <row r="44" spans="2:19" ht="15">
      <c r="B44" s="341" t="s">
        <v>131</v>
      </c>
      <c r="C44" s="341">
        <f>'3'!G47</f>
        <v>86</v>
      </c>
      <c r="D44" s="341">
        <f>'3'!J47</f>
        <v>2120</v>
      </c>
      <c r="E44" s="341">
        <f>'3'!K47</f>
        <v>1369</v>
      </c>
      <c r="F44" s="384">
        <f>($C44*P.C.!$C$5*E44)/1000</f>
        <v>495047.92319999996</v>
      </c>
      <c r="G44" s="382">
        <f>F44*P.C.!$C$6</f>
        <v>128143.15492032</v>
      </c>
      <c r="H44" s="341">
        <f>'3'!M47</f>
        <v>751</v>
      </c>
      <c r="I44" s="384">
        <f>($C44*P.C.!$C$5*H44)/1000</f>
        <v>271571.21280000004</v>
      </c>
      <c r="J44" s="382">
        <f>I44*P.C.!$C$6</f>
        <v>70296.208433280015</v>
      </c>
      <c r="K44" s="341">
        <f>'3'!O47</f>
        <v>0</v>
      </c>
      <c r="L44" s="384">
        <f>($C44*P.C.!$C$5*K44)/1000</f>
        <v>0</v>
      </c>
      <c r="M44" s="382">
        <f>L44*P.C.!$C$6</f>
        <v>0</v>
      </c>
      <c r="N44" s="341">
        <f>'3'!Q47</f>
        <v>0</v>
      </c>
      <c r="O44" s="384">
        <f>($C44*P.C.!$C$5*N44)/1000</f>
        <v>0</v>
      </c>
      <c r="P44" s="382">
        <f>O44*P.C.!$C$6</f>
        <v>0</v>
      </c>
      <c r="Q44" s="341">
        <f>'3'!S47</f>
        <v>0</v>
      </c>
      <c r="R44" s="384">
        <f>($C44*P.C.!$C$5*Q44)/1000</f>
        <v>0</v>
      </c>
      <c r="S44" s="382">
        <f>R44*P.C.!$C$6</f>
        <v>0</v>
      </c>
    </row>
    <row r="45" spans="2:19" ht="15">
      <c r="B45" s="340" t="s">
        <v>131</v>
      </c>
      <c r="C45" s="340">
        <f>'3'!G48</f>
        <v>52</v>
      </c>
      <c r="D45" s="340">
        <f>'3'!J48</f>
        <v>1117</v>
      </c>
      <c r="E45" s="340">
        <f>'3'!K48</f>
        <v>0</v>
      </c>
      <c r="F45" s="383">
        <f>($C45*P.C.!$C$5*E45)/1000</f>
        <v>0</v>
      </c>
      <c r="G45" s="381">
        <f>F45*P.C.!$C$6</f>
        <v>0</v>
      </c>
      <c r="H45" s="340">
        <f>'3'!M48</f>
        <v>1117</v>
      </c>
      <c r="I45" s="383">
        <f>($C45*P.C.!$C$5*H45)/1000</f>
        <v>244231.60320000001</v>
      </c>
      <c r="J45" s="381">
        <f>I45*P.C.!$C$6</f>
        <v>63219.350488320008</v>
      </c>
      <c r="K45" s="340">
        <f>'3'!O48</f>
        <v>0</v>
      </c>
      <c r="L45" s="383">
        <f>($C45*P.C.!$C$5*K45)/1000</f>
        <v>0</v>
      </c>
      <c r="M45" s="381">
        <f>L45*P.C.!$C$6</f>
        <v>0</v>
      </c>
      <c r="N45" s="340">
        <f>'3'!Q48</f>
        <v>0</v>
      </c>
      <c r="O45" s="383">
        <f>($C45*P.C.!$C$5*N45)/1000</f>
        <v>0</v>
      </c>
      <c r="P45" s="381">
        <f>O45*P.C.!$C$6</f>
        <v>0</v>
      </c>
      <c r="Q45" s="340">
        <f>'3'!S48</f>
        <v>0</v>
      </c>
      <c r="R45" s="383">
        <f>($C45*P.C.!$C$5*Q45)/1000</f>
        <v>0</v>
      </c>
      <c r="S45" s="381">
        <f>R45*P.C.!$C$6</f>
        <v>0</v>
      </c>
    </row>
    <row r="46" spans="2:19" ht="15">
      <c r="B46" s="341" t="s">
        <v>131</v>
      </c>
      <c r="C46" s="341">
        <f>'3'!G49</f>
        <v>0</v>
      </c>
      <c r="D46" s="341">
        <f>'3'!J49</f>
        <v>0</v>
      </c>
      <c r="E46" s="341">
        <f>'3'!K49</f>
        <v>0</v>
      </c>
      <c r="F46" s="384">
        <f>($C46*P.C.!$C$5*E46)/1000</f>
        <v>0</v>
      </c>
      <c r="G46" s="382">
        <f>F46*P.C.!$C$6</f>
        <v>0</v>
      </c>
      <c r="H46" s="341">
        <f>'3'!M49</f>
        <v>0</v>
      </c>
      <c r="I46" s="384">
        <f>($C46*P.C.!$C$5*H46)/1000</f>
        <v>0</v>
      </c>
      <c r="J46" s="382">
        <f>I46*P.C.!$C$6</f>
        <v>0</v>
      </c>
      <c r="K46" s="341">
        <f>'3'!O49</f>
        <v>0</v>
      </c>
      <c r="L46" s="384">
        <f>($C46*P.C.!$C$5*K46)/1000</f>
        <v>0</v>
      </c>
      <c r="M46" s="382">
        <f>L46*P.C.!$C$6</f>
        <v>0</v>
      </c>
      <c r="N46" s="341">
        <f>'3'!Q49</f>
        <v>0</v>
      </c>
      <c r="O46" s="384">
        <f>($C46*P.C.!$C$5*N46)/1000</f>
        <v>0</v>
      </c>
      <c r="P46" s="382">
        <f>O46*P.C.!$C$6</f>
        <v>0</v>
      </c>
      <c r="Q46" s="341">
        <f>'3'!S49</f>
        <v>0</v>
      </c>
      <c r="R46" s="384">
        <f>($C46*P.C.!$C$5*Q46)/1000</f>
        <v>0</v>
      </c>
      <c r="S46" s="382">
        <f>R46*P.C.!$C$6</f>
        <v>0</v>
      </c>
    </row>
    <row r="47" spans="2:19" ht="15">
      <c r="B47" s="340" t="s">
        <v>131</v>
      </c>
      <c r="C47" s="340">
        <f>'3'!G50</f>
        <v>0</v>
      </c>
      <c r="D47" s="340">
        <f>'3'!J50</f>
        <v>0</v>
      </c>
      <c r="E47" s="340">
        <f>'3'!K50</f>
        <v>0</v>
      </c>
      <c r="F47" s="383">
        <f>($C47*P.C.!$C$5*E47)/1000</f>
        <v>0</v>
      </c>
      <c r="G47" s="381">
        <f>F47*P.C.!$C$6</f>
        <v>0</v>
      </c>
      <c r="H47" s="340">
        <f>'3'!M50</f>
        <v>0</v>
      </c>
      <c r="I47" s="383">
        <f>($C47*P.C.!$C$5*H47)/1000</f>
        <v>0</v>
      </c>
      <c r="J47" s="381">
        <f>I47*P.C.!$C$6</f>
        <v>0</v>
      </c>
      <c r="K47" s="340">
        <f>'3'!O50</f>
        <v>0</v>
      </c>
      <c r="L47" s="383">
        <f>($C47*P.C.!$C$5*K47)/1000</f>
        <v>0</v>
      </c>
      <c r="M47" s="381">
        <f>L47*P.C.!$C$6</f>
        <v>0</v>
      </c>
      <c r="N47" s="340">
        <f>'3'!Q50</f>
        <v>0</v>
      </c>
      <c r="O47" s="383">
        <f>($C47*P.C.!$C$5*N47)/1000</f>
        <v>0</v>
      </c>
      <c r="P47" s="381">
        <f>O47*P.C.!$C$6</f>
        <v>0</v>
      </c>
      <c r="Q47" s="340">
        <f>'3'!S50</f>
        <v>0</v>
      </c>
      <c r="R47" s="383">
        <f>($C47*P.C.!$C$5*Q47)/1000</f>
        <v>0</v>
      </c>
      <c r="S47" s="381">
        <f>R47*P.C.!$C$6</f>
        <v>0</v>
      </c>
    </row>
    <row r="48" spans="2:19" ht="15">
      <c r="B48" s="341" t="s">
        <v>131</v>
      </c>
      <c r="C48" s="341">
        <f>'3'!G51</f>
        <v>0</v>
      </c>
      <c r="D48" s="341">
        <f>'3'!J51</f>
        <v>0</v>
      </c>
      <c r="E48" s="341">
        <f>'3'!K51</f>
        <v>0</v>
      </c>
      <c r="F48" s="384">
        <f>($C48*P.C.!$C$5*E48)/1000</f>
        <v>0</v>
      </c>
      <c r="G48" s="382">
        <f>F48*P.C.!$C$6</f>
        <v>0</v>
      </c>
      <c r="H48" s="341">
        <f>'3'!M51</f>
        <v>0</v>
      </c>
      <c r="I48" s="384">
        <f>($C48*P.C.!$C$5*H48)/1000</f>
        <v>0</v>
      </c>
      <c r="J48" s="382">
        <f>I48*P.C.!$C$6</f>
        <v>0</v>
      </c>
      <c r="K48" s="341">
        <f>'3'!O51</f>
        <v>0</v>
      </c>
      <c r="L48" s="384">
        <f>($C48*P.C.!$C$5*K48)/1000</f>
        <v>0</v>
      </c>
      <c r="M48" s="382">
        <f>L48*P.C.!$C$6</f>
        <v>0</v>
      </c>
      <c r="N48" s="341">
        <f>'3'!Q51</f>
        <v>0</v>
      </c>
      <c r="O48" s="384">
        <f>($C48*P.C.!$C$5*N48)/1000</f>
        <v>0</v>
      </c>
      <c r="P48" s="382">
        <f>O48*P.C.!$C$6</f>
        <v>0</v>
      </c>
      <c r="Q48" s="341">
        <f>'3'!S51</f>
        <v>0</v>
      </c>
      <c r="R48" s="384">
        <f>($C48*P.C.!$C$5*Q48)/1000</f>
        <v>0</v>
      </c>
      <c r="S48" s="382">
        <f>R48*P.C.!$C$6</f>
        <v>0</v>
      </c>
    </row>
    <row r="49" spans="2:19" ht="15">
      <c r="B49" s="340" t="s">
        <v>131</v>
      </c>
      <c r="C49" s="340">
        <f>'3'!G52</f>
        <v>0</v>
      </c>
      <c r="D49" s="340">
        <f>'3'!J52</f>
        <v>0</v>
      </c>
      <c r="E49" s="340">
        <f>'3'!K52</f>
        <v>0</v>
      </c>
      <c r="F49" s="383">
        <f>($C49*P.C.!$C$5*E49)/1000</f>
        <v>0</v>
      </c>
      <c r="G49" s="381">
        <f>F49*P.C.!$C$6</f>
        <v>0</v>
      </c>
      <c r="H49" s="340">
        <f>'3'!M52</f>
        <v>0</v>
      </c>
      <c r="I49" s="383">
        <f>($C49*P.C.!$C$5*H49)/1000</f>
        <v>0</v>
      </c>
      <c r="J49" s="381">
        <f>I49*P.C.!$C$6</f>
        <v>0</v>
      </c>
      <c r="K49" s="340">
        <f>'3'!O52</f>
        <v>0</v>
      </c>
      <c r="L49" s="383">
        <f>($C49*P.C.!$C$5*K49)/1000</f>
        <v>0</v>
      </c>
      <c r="M49" s="381">
        <f>L49*P.C.!$C$6</f>
        <v>0</v>
      </c>
      <c r="N49" s="340">
        <f>'3'!Q52</f>
        <v>0</v>
      </c>
      <c r="O49" s="383">
        <f>($C49*P.C.!$C$5*N49)/1000</f>
        <v>0</v>
      </c>
      <c r="P49" s="381">
        <f>O49*P.C.!$C$6</f>
        <v>0</v>
      </c>
      <c r="Q49" s="340">
        <f>'3'!S52</f>
        <v>0</v>
      </c>
      <c r="R49" s="383">
        <f>($C49*P.C.!$C$5*Q49)/1000</f>
        <v>0</v>
      </c>
      <c r="S49" s="381">
        <f>R49*P.C.!$C$6</f>
        <v>0</v>
      </c>
    </row>
    <row r="50" spans="2:19" ht="15">
      <c r="B50" s="341" t="s">
        <v>131</v>
      </c>
      <c r="C50" s="341">
        <f>'3'!G53</f>
        <v>0</v>
      </c>
      <c r="D50" s="341">
        <f>'3'!J53</f>
        <v>0</v>
      </c>
      <c r="E50" s="341">
        <f>'3'!K53</f>
        <v>0</v>
      </c>
      <c r="F50" s="384">
        <f>($C50*P.C.!$C$5*E50)/1000</f>
        <v>0</v>
      </c>
      <c r="G50" s="382">
        <f>F50*P.C.!$C$6</f>
        <v>0</v>
      </c>
      <c r="H50" s="341">
        <f>'3'!M53</f>
        <v>0</v>
      </c>
      <c r="I50" s="384">
        <f>($C50*P.C.!$C$5*H50)/1000</f>
        <v>0</v>
      </c>
      <c r="J50" s="382">
        <f>I50*P.C.!$C$6</f>
        <v>0</v>
      </c>
      <c r="K50" s="341">
        <f>'3'!O53</f>
        <v>0</v>
      </c>
      <c r="L50" s="384">
        <f>($C50*P.C.!$C$5*K50)/1000</f>
        <v>0</v>
      </c>
      <c r="M50" s="382">
        <f>L50*P.C.!$C$6</f>
        <v>0</v>
      </c>
      <c r="N50" s="341">
        <f>'3'!Q53</f>
        <v>0</v>
      </c>
      <c r="O50" s="384">
        <f>($C50*P.C.!$C$5*N50)/1000</f>
        <v>0</v>
      </c>
      <c r="P50" s="382">
        <f>O50*P.C.!$C$6</f>
        <v>0</v>
      </c>
      <c r="Q50" s="341">
        <f>'3'!S53</f>
        <v>0</v>
      </c>
      <c r="R50" s="384">
        <f>($C50*P.C.!$C$5*Q50)/1000</f>
        <v>0</v>
      </c>
      <c r="S50" s="382">
        <f>R50*P.C.!$C$6</f>
        <v>0</v>
      </c>
    </row>
    <row r="51" spans="2:19" ht="15">
      <c r="B51" s="340" t="s">
        <v>131</v>
      </c>
      <c r="C51" s="340">
        <f>'3'!G54</f>
        <v>0</v>
      </c>
      <c r="D51" s="340">
        <f>'3'!J54</f>
        <v>0</v>
      </c>
      <c r="E51" s="340">
        <f>'3'!K54</f>
        <v>0</v>
      </c>
      <c r="F51" s="383">
        <f>($C51*P.C.!$C$5*E51)/1000</f>
        <v>0</v>
      </c>
      <c r="G51" s="381">
        <f>F51*P.C.!$C$6</f>
        <v>0</v>
      </c>
      <c r="H51" s="340">
        <f>'3'!M54</f>
        <v>0</v>
      </c>
      <c r="I51" s="383">
        <f>($C51*P.C.!$C$5*H51)/1000</f>
        <v>0</v>
      </c>
      <c r="J51" s="381">
        <f>I51*P.C.!$C$6</f>
        <v>0</v>
      </c>
      <c r="K51" s="340">
        <f>'3'!O54</f>
        <v>0</v>
      </c>
      <c r="L51" s="383">
        <f>($C51*P.C.!$C$5*K51)/1000</f>
        <v>0</v>
      </c>
      <c r="M51" s="381">
        <f>L51*P.C.!$C$6</f>
        <v>0</v>
      </c>
      <c r="N51" s="340">
        <f>'3'!Q54</f>
        <v>0</v>
      </c>
      <c r="O51" s="383">
        <f>($C51*P.C.!$C$5*N51)/1000</f>
        <v>0</v>
      </c>
      <c r="P51" s="381">
        <f>O51*P.C.!$C$6</f>
        <v>0</v>
      </c>
      <c r="Q51" s="340">
        <f>'3'!S54</f>
        <v>0</v>
      </c>
      <c r="R51" s="383">
        <f>($C51*P.C.!$C$5*Q51)/1000</f>
        <v>0</v>
      </c>
      <c r="S51" s="381">
        <f>R51*P.C.!$C$6</f>
        <v>0</v>
      </c>
    </row>
    <row r="52" spans="2:19" ht="15">
      <c r="B52" s="341" t="s">
        <v>131</v>
      </c>
      <c r="C52" s="341">
        <f>'3'!G55</f>
        <v>0</v>
      </c>
      <c r="D52" s="341">
        <f>'3'!J55</f>
        <v>0</v>
      </c>
      <c r="E52" s="341">
        <f>'3'!K55</f>
        <v>0</v>
      </c>
      <c r="F52" s="384">
        <f>($C52*P.C.!$C$5*E52)/1000</f>
        <v>0</v>
      </c>
      <c r="G52" s="382">
        <f>F52*P.C.!$C$6</f>
        <v>0</v>
      </c>
      <c r="H52" s="341">
        <f>'3'!M55</f>
        <v>0</v>
      </c>
      <c r="I52" s="384">
        <f>($C52*P.C.!$C$5*H52)/1000</f>
        <v>0</v>
      </c>
      <c r="J52" s="382">
        <f>I52*P.C.!$C$6</f>
        <v>0</v>
      </c>
      <c r="K52" s="341">
        <f>'3'!O55</f>
        <v>0</v>
      </c>
      <c r="L52" s="384">
        <f>($C52*P.C.!$C$5*K52)/1000</f>
        <v>0</v>
      </c>
      <c r="M52" s="382">
        <f>L52*P.C.!$C$6</f>
        <v>0</v>
      </c>
      <c r="N52" s="341">
        <f>'3'!Q55</f>
        <v>0</v>
      </c>
      <c r="O52" s="384">
        <f>($C52*P.C.!$C$5*N52)/1000</f>
        <v>0</v>
      </c>
      <c r="P52" s="382">
        <f>O52*P.C.!$C$6</f>
        <v>0</v>
      </c>
      <c r="Q52" s="341">
        <f>'3'!S55</f>
        <v>0</v>
      </c>
      <c r="R52" s="384">
        <f>($C52*P.C.!$C$5*Q52)/1000</f>
        <v>0</v>
      </c>
      <c r="S52" s="382">
        <f>R52*P.C.!$C$6</f>
        <v>0</v>
      </c>
    </row>
    <row r="53" spans="2:19" ht="15">
      <c r="B53" s="340" t="s">
        <v>131</v>
      </c>
      <c r="C53" s="340">
        <f>'3'!G56</f>
        <v>0</v>
      </c>
      <c r="D53" s="340">
        <f>'3'!J56</f>
        <v>0</v>
      </c>
      <c r="E53" s="340">
        <f>'3'!K56</f>
        <v>0</v>
      </c>
      <c r="F53" s="383">
        <f>($C53*P.C.!$C$5*E53)/1000</f>
        <v>0</v>
      </c>
      <c r="G53" s="381">
        <f>F53*P.C.!$C$6</f>
        <v>0</v>
      </c>
      <c r="H53" s="340">
        <f>'3'!M56</f>
        <v>0</v>
      </c>
      <c r="I53" s="383">
        <f>($C53*P.C.!$C$5*H53)/1000</f>
        <v>0</v>
      </c>
      <c r="J53" s="381">
        <f>I53*P.C.!$C$6</f>
        <v>0</v>
      </c>
      <c r="K53" s="340">
        <f>'3'!O56</f>
        <v>0</v>
      </c>
      <c r="L53" s="383">
        <f>($C53*P.C.!$C$5*K53)/1000</f>
        <v>0</v>
      </c>
      <c r="M53" s="381">
        <f>L53*P.C.!$C$6</f>
        <v>0</v>
      </c>
      <c r="N53" s="340">
        <f>'3'!Q56</f>
        <v>0</v>
      </c>
      <c r="O53" s="383">
        <f>($C53*P.C.!$C$5*N53)/1000</f>
        <v>0</v>
      </c>
      <c r="P53" s="381">
        <f>O53*P.C.!$C$6</f>
        <v>0</v>
      </c>
      <c r="Q53" s="340">
        <f>'3'!S56</f>
        <v>0</v>
      </c>
      <c r="R53" s="383">
        <f>($C53*P.C.!$C$5*Q53)/1000</f>
        <v>0</v>
      </c>
      <c r="S53" s="381">
        <f>R53*P.C.!$C$6</f>
        <v>0</v>
      </c>
    </row>
    <row r="54" spans="2:19" ht="15">
      <c r="B54" s="341" t="s">
        <v>131</v>
      </c>
      <c r="C54" s="341">
        <f>'3'!G57</f>
        <v>0</v>
      </c>
      <c r="D54" s="341">
        <f>'3'!J57</f>
        <v>0</v>
      </c>
      <c r="E54" s="341">
        <f>'3'!K57</f>
        <v>0</v>
      </c>
      <c r="F54" s="384">
        <f>($C54*P.C.!$C$5*E54)/1000</f>
        <v>0</v>
      </c>
      <c r="G54" s="382">
        <f>F54*P.C.!$C$6</f>
        <v>0</v>
      </c>
      <c r="H54" s="341">
        <f>'3'!M57</f>
        <v>0</v>
      </c>
      <c r="I54" s="384">
        <f>($C54*P.C.!$C$5*H54)/1000</f>
        <v>0</v>
      </c>
      <c r="J54" s="382">
        <f>I54*P.C.!$C$6</f>
        <v>0</v>
      </c>
      <c r="K54" s="341">
        <f>'3'!O57</f>
        <v>0</v>
      </c>
      <c r="L54" s="384">
        <f>($C54*P.C.!$C$5*K54)/1000</f>
        <v>0</v>
      </c>
      <c r="M54" s="382">
        <f>L54*P.C.!$C$6</f>
        <v>0</v>
      </c>
      <c r="N54" s="341">
        <f>'3'!Q57</f>
        <v>0</v>
      </c>
      <c r="O54" s="384">
        <f>($C54*P.C.!$C$5*N54)/1000</f>
        <v>0</v>
      </c>
      <c r="P54" s="382">
        <f>O54*P.C.!$C$6</f>
        <v>0</v>
      </c>
      <c r="Q54" s="341">
        <f>'3'!S57</f>
        <v>0</v>
      </c>
      <c r="R54" s="384">
        <f>($C54*P.C.!$C$5*Q54)/1000</f>
        <v>0</v>
      </c>
      <c r="S54" s="382">
        <f>R54*P.C.!$C$6</f>
        <v>0</v>
      </c>
    </row>
    <row r="55" spans="2:19" ht="15">
      <c r="B55" s="340" t="s">
        <v>131</v>
      </c>
      <c r="C55" s="340">
        <f>'3'!G58</f>
        <v>0</v>
      </c>
      <c r="D55" s="340">
        <f>'3'!J58</f>
        <v>0</v>
      </c>
      <c r="E55" s="340">
        <f>'3'!K58</f>
        <v>0</v>
      </c>
      <c r="F55" s="383">
        <f>($C55*P.C.!$C$5*E55)/1000</f>
        <v>0</v>
      </c>
      <c r="G55" s="381">
        <f>F55*P.C.!$C$6</f>
        <v>0</v>
      </c>
      <c r="H55" s="340">
        <f>'3'!M58</f>
        <v>0</v>
      </c>
      <c r="I55" s="383">
        <f>($C55*P.C.!$C$5*H55)/1000</f>
        <v>0</v>
      </c>
      <c r="J55" s="381">
        <f>I55*P.C.!$C$6</f>
        <v>0</v>
      </c>
      <c r="K55" s="340">
        <f>'3'!O58</f>
        <v>0</v>
      </c>
      <c r="L55" s="383">
        <f>($C55*P.C.!$C$5*K55)/1000</f>
        <v>0</v>
      </c>
      <c r="M55" s="381">
        <f>L55*P.C.!$C$6</f>
        <v>0</v>
      </c>
      <c r="N55" s="340">
        <f>'3'!Q58</f>
        <v>0</v>
      </c>
      <c r="O55" s="383">
        <f>($C55*P.C.!$C$5*N55)/1000</f>
        <v>0</v>
      </c>
      <c r="P55" s="381">
        <f>O55*P.C.!$C$6</f>
        <v>0</v>
      </c>
      <c r="Q55" s="340">
        <f>'3'!S58</f>
        <v>0</v>
      </c>
      <c r="R55" s="383">
        <f>($C55*P.C.!$C$5*Q55)/1000</f>
        <v>0</v>
      </c>
      <c r="S55" s="381">
        <f>R55*P.C.!$C$6</f>
        <v>0</v>
      </c>
    </row>
    <row r="56" spans="2:19" ht="15">
      <c r="B56" s="341" t="s">
        <v>131</v>
      </c>
      <c r="C56" s="341">
        <f>'3'!G59</f>
        <v>0</v>
      </c>
      <c r="D56" s="341">
        <f>'3'!J59</f>
        <v>0</v>
      </c>
      <c r="E56" s="341">
        <f>'3'!K59</f>
        <v>0</v>
      </c>
      <c r="F56" s="384">
        <f>($C56*P.C.!$C$5*E56)/1000</f>
        <v>0</v>
      </c>
      <c r="G56" s="382">
        <f>F56*P.C.!$C$6</f>
        <v>0</v>
      </c>
      <c r="H56" s="341">
        <f>'3'!M59</f>
        <v>0</v>
      </c>
      <c r="I56" s="384">
        <f>($C56*P.C.!$C$5*H56)/1000</f>
        <v>0</v>
      </c>
      <c r="J56" s="382">
        <f>I56*P.C.!$C$6</f>
        <v>0</v>
      </c>
      <c r="K56" s="341">
        <f>'3'!O59</f>
        <v>0</v>
      </c>
      <c r="L56" s="384">
        <f>($C56*P.C.!$C$5*K56)/1000</f>
        <v>0</v>
      </c>
      <c r="M56" s="382">
        <f>L56*P.C.!$C$6</f>
        <v>0</v>
      </c>
      <c r="N56" s="341">
        <f>'3'!Q59</f>
        <v>0</v>
      </c>
      <c r="O56" s="384">
        <f>($C56*P.C.!$C$5*N56)/1000</f>
        <v>0</v>
      </c>
      <c r="P56" s="382">
        <f>O56*P.C.!$C$6</f>
        <v>0</v>
      </c>
      <c r="Q56" s="341">
        <f>'3'!S59</f>
        <v>0</v>
      </c>
      <c r="R56" s="384">
        <f>($C56*P.C.!$C$5*Q56)/1000</f>
        <v>0</v>
      </c>
      <c r="S56" s="382">
        <f>R56*P.C.!$C$6</f>
        <v>0</v>
      </c>
    </row>
    <row r="57" spans="2:19" ht="15">
      <c r="B57" s="340" t="s">
        <v>131</v>
      </c>
      <c r="C57" s="340">
        <f>'3'!G60</f>
        <v>0</v>
      </c>
      <c r="D57" s="340">
        <f>'3'!J60</f>
        <v>0</v>
      </c>
      <c r="E57" s="340">
        <f>'3'!K60</f>
        <v>0</v>
      </c>
      <c r="F57" s="383">
        <f>($C57*P.C.!$C$5*E57)/1000</f>
        <v>0</v>
      </c>
      <c r="G57" s="381">
        <f>F57*P.C.!$C$6</f>
        <v>0</v>
      </c>
      <c r="H57" s="340">
        <f>'3'!M60</f>
        <v>0</v>
      </c>
      <c r="I57" s="383">
        <f>($C57*P.C.!$C$5*H57)/1000</f>
        <v>0</v>
      </c>
      <c r="J57" s="381">
        <f>I57*P.C.!$C$6</f>
        <v>0</v>
      </c>
      <c r="K57" s="340">
        <f>'3'!O60</f>
        <v>0</v>
      </c>
      <c r="L57" s="383">
        <f>($C57*P.C.!$C$5*K57)/1000</f>
        <v>0</v>
      </c>
      <c r="M57" s="381">
        <f>L57*P.C.!$C$6</f>
        <v>0</v>
      </c>
      <c r="N57" s="340">
        <f>'3'!Q60</f>
        <v>0</v>
      </c>
      <c r="O57" s="383">
        <f>($C57*P.C.!$C$5*N57)/1000</f>
        <v>0</v>
      </c>
      <c r="P57" s="381">
        <f>O57*P.C.!$C$6</f>
        <v>0</v>
      </c>
      <c r="Q57" s="340">
        <f>'3'!S60</f>
        <v>0</v>
      </c>
      <c r="R57" s="383">
        <f>($C57*P.C.!$C$5*Q57)/1000</f>
        <v>0</v>
      </c>
      <c r="S57" s="381">
        <f>R57*P.C.!$C$6</f>
        <v>0</v>
      </c>
    </row>
    <row r="58" spans="2:19" ht="15">
      <c r="B58" s="341" t="s">
        <v>131</v>
      </c>
      <c r="C58" s="341">
        <f>'3'!G61</f>
        <v>0</v>
      </c>
      <c r="D58" s="341">
        <f>'3'!J61</f>
        <v>0</v>
      </c>
      <c r="E58" s="341">
        <f>'3'!K61</f>
        <v>0</v>
      </c>
      <c r="F58" s="384">
        <f>($C58*P.C.!$C$5*E58)/1000</f>
        <v>0</v>
      </c>
      <c r="G58" s="382">
        <f>F58*P.C.!$C$6</f>
        <v>0</v>
      </c>
      <c r="H58" s="341">
        <f>'3'!M61</f>
        <v>0</v>
      </c>
      <c r="I58" s="384">
        <f>($C58*P.C.!$C$5*H58)/1000</f>
        <v>0</v>
      </c>
      <c r="J58" s="382">
        <f>I58*P.C.!$C$6</f>
        <v>0</v>
      </c>
      <c r="K58" s="341">
        <f>'3'!O61</f>
        <v>0</v>
      </c>
      <c r="L58" s="384">
        <f>($C58*P.C.!$C$5*K58)/1000</f>
        <v>0</v>
      </c>
      <c r="M58" s="382">
        <f>L58*P.C.!$C$6</f>
        <v>0</v>
      </c>
      <c r="N58" s="341">
        <f>'3'!Q61</f>
        <v>0</v>
      </c>
      <c r="O58" s="384">
        <f>($C58*P.C.!$C$5*N58)/1000</f>
        <v>0</v>
      </c>
      <c r="P58" s="382">
        <f>O58*P.C.!$C$6</f>
        <v>0</v>
      </c>
      <c r="Q58" s="341">
        <f>'3'!S61</f>
        <v>0</v>
      </c>
      <c r="R58" s="384">
        <f>($C58*P.C.!$C$5*Q58)/1000</f>
        <v>0</v>
      </c>
      <c r="S58" s="382">
        <f>R58*P.C.!$C$6</f>
        <v>0</v>
      </c>
    </row>
    <row r="59" spans="2:19" ht="15">
      <c r="B59" s="340" t="s">
        <v>131</v>
      </c>
      <c r="C59" s="340">
        <f>'3'!G62</f>
        <v>0</v>
      </c>
      <c r="D59" s="340">
        <f>'3'!J62</f>
        <v>0</v>
      </c>
      <c r="E59" s="340">
        <f>'3'!K62</f>
        <v>0</v>
      </c>
      <c r="F59" s="383">
        <f>($C59*P.C.!$C$5*E59)/1000</f>
        <v>0</v>
      </c>
      <c r="G59" s="381">
        <f>F59*P.C.!$C$6</f>
        <v>0</v>
      </c>
      <c r="H59" s="340">
        <f>'3'!M62</f>
        <v>0</v>
      </c>
      <c r="I59" s="383">
        <f>($C59*P.C.!$C$5*H59)/1000</f>
        <v>0</v>
      </c>
      <c r="J59" s="381">
        <f>I59*P.C.!$C$6</f>
        <v>0</v>
      </c>
      <c r="K59" s="340">
        <f>'3'!O62</f>
        <v>0</v>
      </c>
      <c r="L59" s="383">
        <f>($C59*P.C.!$C$5*K59)/1000</f>
        <v>0</v>
      </c>
      <c r="M59" s="381">
        <f>L59*P.C.!$C$6</f>
        <v>0</v>
      </c>
      <c r="N59" s="340">
        <f>'3'!Q62</f>
        <v>0</v>
      </c>
      <c r="O59" s="383">
        <f>($C59*P.C.!$C$5*N59)/1000</f>
        <v>0</v>
      </c>
      <c r="P59" s="381">
        <f>O59*P.C.!$C$6</f>
        <v>0</v>
      </c>
      <c r="Q59" s="340">
        <f>'3'!S62</f>
        <v>0</v>
      </c>
      <c r="R59" s="383">
        <f>($C59*P.C.!$C$5*Q59)/1000</f>
        <v>0</v>
      </c>
      <c r="S59" s="381">
        <f>R59*P.C.!$C$6</f>
        <v>0</v>
      </c>
    </row>
    <row r="60" spans="2:19" ht="15.75" customHeight="1">
      <c r="B60" s="341" t="s">
        <v>125</v>
      </c>
      <c r="C60" s="341">
        <f>'3'!G63</f>
        <v>76.443938988493443</v>
      </c>
      <c r="D60" s="341">
        <f>'3'!J63</f>
        <v>0</v>
      </c>
      <c r="E60" s="341">
        <f>'3'!K63</f>
        <v>0</v>
      </c>
      <c r="F60" s="384">
        <f>($C60*P.C.!$C$5*E60)/1000</f>
        <v>0</v>
      </c>
      <c r="G60" s="382">
        <f>F60*P.C.!$C$6</f>
        <v>0</v>
      </c>
      <c r="H60" s="341">
        <f>'3'!M63</f>
        <v>0</v>
      </c>
      <c r="I60" s="384">
        <f>($C60*P.C.!$C$5*H60)/1000</f>
        <v>0</v>
      </c>
      <c r="J60" s="382">
        <f>I60*P.C.!$C$6</f>
        <v>0</v>
      </c>
      <c r="K60" s="341">
        <f>'3'!O63</f>
        <v>0</v>
      </c>
      <c r="L60" s="384">
        <f>($C60*P.C.!$C$5*K60)/1000</f>
        <v>0</v>
      </c>
      <c r="M60" s="382">
        <f>L60*P.C.!$C$6</f>
        <v>0</v>
      </c>
      <c r="N60" s="341">
        <f>'3'!Q63</f>
        <v>0</v>
      </c>
      <c r="O60" s="384">
        <f>($C60*P.C.!$C$5*N60)/1000</f>
        <v>0</v>
      </c>
      <c r="P60" s="382">
        <f>O60*P.C.!$C$6</f>
        <v>0</v>
      </c>
      <c r="Q60" s="341">
        <f>'3'!S63</f>
        <v>0</v>
      </c>
      <c r="R60" s="384">
        <f>($C60*P.C.!$C$5*Q60)/1000</f>
        <v>0</v>
      </c>
      <c r="S60" s="382">
        <f>R60*P.C.!$C$6</f>
        <v>0</v>
      </c>
    </row>
    <row r="61" spans="2:19" ht="30" customHeight="1" thickBot="1">
      <c r="B61" s="463" t="s">
        <v>288</v>
      </c>
      <c r="C61" s="438" t="s">
        <v>159</v>
      </c>
      <c r="D61" s="438">
        <f t="shared" ref="D61:S61" si="2">SUM(D38:D60)</f>
        <v>3737</v>
      </c>
      <c r="E61" s="438">
        <f t="shared" si="2"/>
        <v>1869</v>
      </c>
      <c r="F61" s="464">
        <f t="shared" si="2"/>
        <v>685386.60479999997</v>
      </c>
      <c r="G61" s="465">
        <f t="shared" si="2"/>
        <v>177412.32265247998</v>
      </c>
      <c r="H61" s="438">
        <f t="shared" si="2"/>
        <v>1868</v>
      </c>
      <c r="I61" s="464">
        <f t="shared" si="2"/>
        <v>515802.81600000005</v>
      </c>
      <c r="J61" s="465">
        <f t="shared" si="2"/>
        <v>133515.55892160002</v>
      </c>
      <c r="K61" s="438">
        <f t="shared" si="2"/>
        <v>0</v>
      </c>
      <c r="L61" s="464">
        <f t="shared" si="2"/>
        <v>0</v>
      </c>
      <c r="M61" s="465">
        <f t="shared" si="2"/>
        <v>0</v>
      </c>
      <c r="N61" s="438">
        <f t="shared" si="2"/>
        <v>0</v>
      </c>
      <c r="O61" s="464">
        <f t="shared" si="2"/>
        <v>0</v>
      </c>
      <c r="P61" s="465">
        <f t="shared" si="2"/>
        <v>0</v>
      </c>
      <c r="Q61" s="438">
        <f t="shared" si="2"/>
        <v>0</v>
      </c>
      <c r="R61" s="464">
        <f t="shared" si="2"/>
        <v>0</v>
      </c>
      <c r="S61" s="466">
        <f t="shared" si="2"/>
        <v>0</v>
      </c>
    </row>
    <row r="62" spans="2:19" s="57" customFormat="1" ht="15"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</row>
    <row r="63" spans="2:19" s="57" customFormat="1" ht="15"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2:19" s="57" customFormat="1" ht="15"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</row>
    <row r="65" spans="2:19" s="57" customFormat="1" ht="15"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</row>
    <row r="66" spans="2:19" s="57" customFormat="1" ht="15"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</row>
    <row r="67" spans="2:19" s="57" customFormat="1" ht="15"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</row>
    <row r="68" spans="2:19" s="57" customFormat="1" ht="15"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</row>
    <row r="69" spans="2:19" s="57" customFormat="1" ht="15"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</row>
    <row r="70" spans="2:19" s="57" customFormat="1" ht="15"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</row>
    <row r="71" spans="2:19" s="57" customFormat="1" ht="15"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</row>
    <row r="72" spans="2:19" s="57" customFormat="1" ht="15"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</row>
    <row r="73" spans="2:19" s="57" customFormat="1" ht="15"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</row>
    <row r="74" spans="2:19" s="57" customFormat="1" ht="15"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</row>
    <row r="75" spans="2:19" s="57" customFormat="1" ht="15"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</row>
    <row r="76" spans="2:19" s="57" customFormat="1" ht="15"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</row>
    <row r="77" spans="2:19" s="57" customFormat="1" ht="15"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</row>
    <row r="78" spans="2:19" s="57" customFormat="1" ht="15"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</row>
    <row r="79" spans="2:19" s="57" customFormat="1" ht="15"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</row>
    <row r="80" spans="2:19" s="57" customFormat="1" ht="15"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</row>
    <row r="81" spans="2:19" s="57" customFormat="1" ht="15"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</row>
    <row r="82" spans="2:19" s="57" customFormat="1" ht="15"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</row>
    <row r="83" spans="2:19" s="57" customFormat="1" ht="15"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</row>
    <row r="84" spans="2:19" s="57" customFormat="1" ht="15"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</row>
    <row r="85" spans="2:19" s="57" customFormat="1" ht="15"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</row>
    <row r="86" spans="2:19" s="57" customFormat="1" ht="15"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</row>
    <row r="87" spans="2:19" s="57" customFormat="1" ht="15"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</row>
    <row r="88" spans="2:19" s="57" customFormat="1" ht="15"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</row>
    <row r="89" spans="2:19" s="57" customFormat="1" ht="15"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</row>
    <row r="90" spans="2:19" s="57" customFormat="1" ht="15"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</row>
    <row r="91" spans="2:19" s="57" customFormat="1" ht="15"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</row>
    <row r="92" spans="2:19" s="57" customFormat="1" ht="15"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</row>
    <row r="93" spans="2:19" s="57" customFormat="1" ht="15"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</row>
    <row r="94" spans="2:19" s="57" customFormat="1" ht="15"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</row>
    <row r="95" spans="2:19" s="57" customFormat="1" ht="15"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</row>
    <row r="96" spans="2:19" s="57" customFormat="1" ht="15"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</row>
    <row r="97" spans="2:19" s="57" customFormat="1" ht="15"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</row>
    <row r="98" spans="2:19" s="57" customFormat="1" ht="15"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</row>
    <row r="99" spans="2:19" s="57" customFormat="1" ht="15"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</row>
    <row r="100" spans="2:19" s="57" customFormat="1" ht="15"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</row>
    <row r="101" spans="2:19" s="57" customFormat="1" ht="15"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</row>
    <row r="102" spans="2:19" s="57" customFormat="1" ht="15"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</row>
    <row r="103" spans="2:19" s="57" customFormat="1" ht="15"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</row>
    <row r="104" spans="2:19" s="57" customFormat="1" ht="15"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</row>
    <row r="105" spans="2:19" s="57" customFormat="1" ht="15"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</row>
    <row r="106" spans="2:19" s="57" customFormat="1" ht="15"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</row>
    <row r="107" spans="2:19" s="57" customFormat="1" ht="15"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</row>
    <row r="108" spans="2:19" s="57" customFormat="1" ht="15"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</row>
    <row r="109" spans="2:19" s="57" customFormat="1" ht="15"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</row>
    <row r="110" spans="2:19" s="57" customFormat="1" ht="15"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</row>
    <row r="111" spans="2:19" s="57" customFormat="1" ht="15"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</row>
    <row r="112" spans="2:19" s="57" customFormat="1" ht="15"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</row>
    <row r="113" spans="2:19" s="57" customFormat="1" ht="15"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</row>
    <row r="114" spans="2:19" s="57" customFormat="1" ht="15"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</row>
    <row r="115" spans="2:19" s="57" customFormat="1" ht="15"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</row>
    <row r="116" spans="2:19" s="57" customFormat="1" ht="15"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</row>
    <row r="117" spans="2:19" s="57" customFormat="1" ht="15"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</row>
    <row r="118" spans="2:19" s="57" customFormat="1" ht="15">
      <c r="B118" s="128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</row>
    <row r="119" spans="2:19" s="57" customFormat="1" ht="15"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</row>
    <row r="120" spans="2:19" s="57" customFormat="1" ht="15"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</row>
    <row r="121" spans="2:19" s="57" customFormat="1" ht="15"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</row>
    <row r="122" spans="2:19" s="57" customFormat="1" ht="15"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</row>
    <row r="123" spans="2:19" s="57" customFormat="1" ht="15"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</row>
    <row r="124" spans="2:19" s="57" customFormat="1" ht="15"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</row>
    <row r="125" spans="2:19" s="57" customFormat="1" ht="15">
      <c r="B125" s="128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</row>
    <row r="126" spans="2:19" s="57" customFormat="1" ht="15"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</row>
    <row r="127" spans="2:19" s="57" customFormat="1" ht="15"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</row>
    <row r="128" spans="2:19" s="57" customFormat="1" ht="15"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</row>
    <row r="129" spans="2:19" s="57" customFormat="1" ht="15"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</row>
    <row r="130" spans="2:19" s="57" customFormat="1" ht="15"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</row>
    <row r="131" spans="2:19" s="57" customFormat="1" ht="15"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</row>
    <row r="132" spans="2:19" s="57" customFormat="1" ht="15"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</row>
    <row r="133" spans="2:19" s="57" customFormat="1" ht="15"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</row>
    <row r="134" spans="2:19" s="57" customFormat="1" ht="15"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</row>
    <row r="135" spans="2:19" s="57" customFormat="1" ht="15"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</row>
    <row r="136" spans="2:19" s="57" customFormat="1" ht="15"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</row>
    <row r="137" spans="2:19" s="57" customFormat="1" ht="15"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</row>
    <row r="138" spans="2:19" s="57" customFormat="1" ht="15"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</row>
    <row r="139" spans="2:19" s="57" customFormat="1" ht="15">
      <c r="B139" s="128"/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</row>
    <row r="140" spans="2:19" s="57" customFormat="1" ht="15"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</row>
    <row r="141" spans="2:19" s="57" customFormat="1" ht="15">
      <c r="B141" s="128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</row>
    <row r="142" spans="2:19" s="57" customFormat="1" ht="15"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</row>
    <row r="143" spans="2:19" s="57" customFormat="1" ht="15">
      <c r="B143" s="128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</row>
    <row r="144" spans="2:19" s="57" customFormat="1" ht="15"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</row>
    <row r="145" spans="2:19" s="57" customFormat="1" ht="15"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</row>
    <row r="146" spans="2:19" s="57" customFormat="1" ht="15">
      <c r="B146" s="128"/>
      <c r="C146" s="128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</row>
    <row r="147" spans="2:19" s="57" customFormat="1" ht="15"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</row>
    <row r="148" spans="2:19" s="57" customFormat="1" ht="15"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</row>
    <row r="149" spans="2:19" s="57" customFormat="1" ht="15">
      <c r="B149" s="128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</row>
    <row r="150" spans="2:19" s="57" customFormat="1" ht="15">
      <c r="B150" s="128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</row>
    <row r="151" spans="2:19" s="57" customFormat="1" ht="15">
      <c r="B151" s="128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</row>
    <row r="152" spans="2:19" s="57" customFormat="1" ht="15"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</row>
    <row r="153" spans="2:19" s="57" customFormat="1" ht="15"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</row>
    <row r="154" spans="2:19" s="57" customFormat="1" ht="15"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</row>
    <row r="155" spans="2:19" s="57" customFormat="1" ht="15"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</row>
    <row r="156" spans="2:19" s="57" customFormat="1" ht="15"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</row>
    <row r="157" spans="2:19" s="57" customFormat="1" ht="15">
      <c r="B157" s="128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</row>
    <row r="158" spans="2:19" s="57" customFormat="1" ht="15">
      <c r="B158" s="128"/>
      <c r="C158" s="128"/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</row>
    <row r="159" spans="2:19" s="57" customFormat="1" ht="15">
      <c r="B159" s="128"/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</row>
    <row r="160" spans="2:19" s="57" customFormat="1" ht="15">
      <c r="B160" s="128"/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</row>
    <row r="161" spans="2:19" s="57" customFormat="1" ht="15">
      <c r="B161" s="128"/>
      <c r="C161" s="128"/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</row>
    <row r="162" spans="2:19" s="57" customFormat="1" ht="15">
      <c r="B162" s="128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</row>
    <row r="163" spans="2:19" s="57" customFormat="1" ht="15">
      <c r="B163" s="128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</row>
    <row r="164" spans="2:19" s="57" customFormat="1" ht="15"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</row>
    <row r="165" spans="2:19" s="57" customFormat="1" ht="15"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</row>
    <row r="166" spans="2:19" s="57" customFormat="1" ht="15"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</row>
    <row r="167" spans="2:19" s="57" customFormat="1" ht="15">
      <c r="B167" s="128"/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</row>
    <row r="168" spans="2:19" s="57" customFormat="1" ht="15"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</row>
    <row r="169" spans="2:19" s="57" customFormat="1" ht="15">
      <c r="B169" s="128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</row>
    <row r="170" spans="2:19" s="57" customFormat="1" ht="15"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</row>
    <row r="171" spans="2:19" s="57" customFormat="1" ht="15">
      <c r="B171" s="128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</row>
    <row r="172" spans="2:19" s="57" customFormat="1" ht="15"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</row>
    <row r="173" spans="2:19" s="57" customFormat="1" ht="15">
      <c r="B173" s="128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</row>
    <row r="174" spans="2:19" s="57" customFormat="1" ht="15"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</row>
    <row r="175" spans="2:19" s="57" customFormat="1" ht="15">
      <c r="B175" s="128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</row>
    <row r="176" spans="2:19" s="57" customFormat="1" ht="15"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</row>
    <row r="177" spans="2:19" s="57" customFormat="1" ht="15">
      <c r="B177" s="128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</row>
    <row r="178" spans="2:19" ht="15"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</row>
    <row r="179" spans="2:19" ht="15"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</row>
    <row r="180" spans="2:19" ht="15"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</row>
    <row r="181" spans="2:19" ht="15"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</row>
    <row r="182" spans="2:19" ht="15"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</row>
    <row r="183" spans="2:19" ht="15"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</row>
    <row r="184" spans="2:19" ht="15"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</row>
    <row r="185" spans="2:19" ht="15"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</row>
    <row r="186" spans="2:19" ht="15"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</row>
    <row r="187" spans="2:19" ht="15"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</row>
    <row r="188" spans="2:19" ht="15"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</row>
    <row r="189" spans="2:19" ht="15"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</row>
    <row r="190" spans="2:19" ht="15"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</row>
    <row r="191" spans="2:19" ht="15"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</row>
    <row r="192" spans="2:19" ht="15"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</row>
    <row r="193" spans="2:19" ht="15"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</row>
    <row r="194" spans="2:19" ht="15"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</row>
    <row r="195" spans="2:19" ht="15"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</row>
    <row r="196" spans="2:19" ht="15"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</row>
    <row r="197" spans="2:19" ht="15"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</row>
    <row r="198" spans="2:19" ht="15"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</row>
    <row r="199" spans="2:19" ht="15"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</row>
    <row r="200" spans="2:19" ht="15"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</row>
    <row r="201" spans="2:19" ht="15"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</row>
    <row r="202" spans="2:19" ht="15"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</row>
    <row r="203" spans="2:19" ht="15"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</row>
    <row r="204" spans="2:19" ht="15"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</row>
    <row r="205" spans="2:19" ht="15"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</row>
    <row r="206" spans="2:19" ht="15"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</row>
    <row r="207" spans="2:19" ht="15"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</row>
    <row r="208" spans="2:19" ht="15"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</row>
    <row r="209" spans="2:19" ht="15"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</row>
    <row r="210" spans="2:19" ht="15"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</row>
    <row r="211" spans="2:19" ht="15"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</row>
    <row r="212" spans="2:19" ht="15"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</row>
    <row r="213" spans="2:19" ht="15"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</row>
    <row r="214" spans="2:19" ht="15"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</row>
    <row r="215" spans="2:19" ht="15"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</row>
    <row r="216" spans="2:19" ht="15"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</row>
    <row r="217" spans="2:19" ht="15"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</row>
    <row r="218" spans="2:19" ht="15"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</row>
    <row r="219" spans="2:19" ht="15"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</row>
    <row r="220" spans="2:19" ht="15"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</row>
    <row r="221" spans="2:19" ht="15"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</row>
    <row r="222" spans="2:19" ht="15"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</row>
    <row r="223" spans="2:19" ht="15"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</row>
    <row r="224" spans="2:19" ht="15"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</row>
    <row r="225" spans="2:19" ht="15"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</row>
    <row r="226" spans="2:19" ht="15"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</row>
    <row r="227" spans="2:19" ht="15"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</row>
    <row r="228" spans="2:19" ht="15"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</row>
    <row r="229" spans="2:19" ht="15"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</row>
    <row r="230" spans="2:19" ht="15"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</row>
    <row r="231" spans="2:19" ht="15"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</row>
    <row r="232" spans="2:19" ht="15"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</row>
    <row r="233" spans="2:19" ht="15"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</row>
    <row r="234" spans="2:19" ht="15"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</row>
    <row r="235" spans="2:19" ht="15"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</row>
    <row r="236" spans="2:19" ht="15"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</row>
    <row r="237" spans="2:19" ht="15"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</row>
    <row r="238" spans="2:19" ht="15"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</row>
    <row r="239" spans="2:19" ht="15"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</row>
    <row r="240" spans="2:19" ht="15"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</row>
    <row r="241" spans="2:19" ht="15"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</row>
    <row r="242" spans="2:19" ht="15"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</row>
    <row r="243" spans="2:19" ht="15"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</row>
    <row r="244" spans="2:19" ht="15"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</row>
    <row r="245" spans="2:19" ht="15"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</row>
    <row r="246" spans="2:19" ht="15"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</row>
    <row r="247" spans="2:19" ht="15"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</row>
    <row r="248" spans="2:19" ht="15"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</row>
    <row r="249" spans="2:19" ht="15"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</row>
    <row r="250" spans="2:19" ht="15"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</row>
    <row r="251" spans="2:19" ht="15"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</row>
    <row r="252" spans="2:19" ht="15"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</row>
    <row r="253" spans="2:19" ht="15"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</row>
    <row r="254" spans="2:19" ht="15"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</row>
    <row r="255" spans="2:19" ht="15"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</row>
    <row r="256" spans="2:19" ht="15"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</row>
    <row r="257" spans="2:19" ht="15"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</row>
    <row r="258" spans="2:19" ht="15"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</row>
    <row r="259" spans="2:19" ht="15"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</row>
    <row r="260" spans="2:19" ht="15"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</row>
    <row r="261" spans="2:19" ht="15"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</row>
    <row r="262" spans="2:19" ht="15"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</row>
    <row r="263" spans="2:19" ht="15"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</row>
    <row r="264" spans="2:19" ht="15"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</row>
    <row r="265" spans="2:19" ht="15"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</row>
    <row r="266" spans="2:19" ht="15"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</row>
    <row r="267" spans="2:19" ht="15"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</row>
    <row r="268" spans="2:19" ht="15"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</row>
    <row r="269" spans="2:19" ht="15"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</row>
    <row r="270" spans="2:19" ht="15"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</row>
    <row r="271" spans="2:19" ht="15"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</row>
    <row r="272" spans="2:19" ht="15"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</row>
    <row r="273" spans="2:19" ht="15"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</row>
    <row r="274" spans="2:19" ht="15"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</row>
    <row r="275" spans="2:19" ht="15"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</row>
    <row r="276" spans="2:19" ht="15"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</row>
    <row r="277" spans="2:19" ht="15"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</row>
    <row r="278" spans="2:19" ht="15"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</row>
    <row r="279" spans="2:19" ht="15"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</row>
    <row r="280" spans="2:19" ht="15"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</row>
    <row r="281" spans="2:19" ht="15"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</row>
    <row r="282" spans="2:19" ht="15"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</row>
    <row r="283" spans="2:19" ht="15"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</row>
    <row r="284" spans="2:19" ht="15"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</row>
    <row r="285" spans="2:19" ht="15"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</row>
    <row r="286" spans="2:19" ht="15"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</row>
    <row r="287" spans="2:19" ht="15"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</row>
    <row r="288" spans="2:19" ht="15"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</row>
    <row r="289" spans="2:19" ht="15"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</row>
    <row r="290" spans="2:19" ht="15"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</row>
    <row r="291" spans="2:19" ht="15"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</row>
    <row r="292" spans="2:19" ht="15"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</row>
    <row r="293" spans="2:19" ht="15"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</row>
    <row r="294" spans="2:19" ht="15"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</row>
    <row r="295" spans="2:19" ht="15"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</row>
    <row r="296" spans="2:19" ht="15"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</row>
    <row r="297" spans="2:19" ht="15"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</row>
    <row r="298" spans="2:19" ht="15"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</row>
    <row r="299" spans="2:19" ht="15"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</row>
    <row r="300" spans="2:19" ht="15"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</row>
    <row r="301" spans="2:19" ht="15"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</row>
    <row r="302" spans="2:19" ht="15"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</row>
    <row r="303" spans="2:19" ht="15"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</row>
    <row r="304" spans="2:19" ht="15"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</row>
    <row r="305" spans="2:19" ht="15"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</row>
    <row r="306" spans="2:19" ht="15"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</row>
    <row r="307" spans="2:19" ht="15"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</row>
    <row r="308" spans="2:19" ht="15"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</row>
    <row r="309" spans="2:19" ht="15"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</row>
    <row r="310" spans="2:19" ht="15"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</row>
    <row r="311" spans="2:19" ht="15"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</row>
    <row r="312" spans="2:19" ht="15"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</row>
    <row r="313" spans="2:19" ht="15"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</row>
    <row r="314" spans="2:19" ht="15"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</row>
    <row r="315" spans="2:19" ht="15"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</row>
    <row r="316" spans="2:19" ht="15"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</row>
    <row r="317" spans="2:19" ht="15"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</row>
    <row r="318" spans="2:19" ht="15"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</row>
    <row r="319" spans="2:19" ht="15"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</row>
    <row r="320" spans="2:19" ht="15"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</row>
    <row r="321" spans="2:19" ht="15"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</row>
    <row r="322" spans="2:19" ht="15"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</row>
    <row r="323" spans="2:19" ht="15"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</row>
    <row r="324" spans="2:19" ht="15"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</row>
    <row r="325" spans="2:19" ht="15"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</row>
    <row r="326" spans="2:19" ht="15"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</row>
    <row r="327" spans="2:19" ht="15"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</row>
    <row r="328" spans="2:19" ht="15"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</row>
    <row r="329" spans="2:19" ht="15"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</row>
    <row r="330" spans="2:19" ht="15"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</row>
    <row r="331" spans="2:19" ht="15"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</row>
    <row r="332" spans="2:19" ht="15"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</row>
    <row r="333" spans="2:19" ht="15"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</row>
    <row r="334" spans="2:19" ht="15"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</row>
    <row r="335" spans="2:19" ht="15"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</row>
    <row r="336" spans="2:19" ht="15"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</row>
    <row r="337" spans="2:19" ht="15"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</row>
    <row r="338" spans="2:19" ht="15"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</row>
    <row r="339" spans="2:19" ht="15"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</row>
    <row r="340" spans="2:19" ht="15"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</row>
    <row r="341" spans="2:19" ht="15"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</row>
    <row r="342" spans="2:19" ht="15"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</row>
    <row r="343" spans="2:19" ht="15"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</row>
    <row r="344" spans="2:19" ht="15"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</row>
    <row r="345" spans="2:19" ht="15"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</row>
    <row r="346" spans="2:19" ht="15"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</row>
    <row r="347" spans="2:19" ht="15"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</row>
    <row r="348" spans="2:19" ht="15"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</row>
    <row r="349" spans="2:19" ht="15"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</row>
    <row r="350" spans="2:19" ht="15"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</row>
    <row r="351" spans="2:19" ht="15"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</row>
    <row r="352" spans="2:19" ht="15"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</row>
    <row r="353" spans="2:19" ht="15"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</row>
    <row r="354" spans="2:19" ht="15"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</row>
    <row r="355" spans="2:19" ht="15"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</row>
    <row r="356" spans="2:19" ht="15"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</row>
    <row r="357" spans="2:19" ht="15"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</row>
    <row r="358" spans="2:19" ht="15"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</row>
    <row r="359" spans="2:19" ht="15"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</row>
    <row r="360" spans="2:19" ht="15"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</row>
    <row r="361" spans="2:19" ht="15"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</row>
    <row r="362" spans="2:19" ht="15"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</row>
    <row r="363" spans="2:19" ht="15"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</row>
    <row r="364" spans="2:19" ht="15"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</row>
    <row r="365" spans="2:19" ht="15"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</row>
    <row r="366" spans="2:19" ht="15"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</row>
    <row r="367" spans="2:19" ht="15"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</row>
    <row r="368" spans="2:19" ht="15"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</row>
    <row r="369" spans="2:19" ht="15"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</row>
    <row r="370" spans="2:19" ht="15"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</row>
    <row r="371" spans="2:19" ht="15"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</row>
    <row r="372" spans="2:19" ht="15"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</row>
    <row r="373" spans="2:19" ht="15"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</row>
    <row r="374" spans="2:19" ht="15"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</row>
    <row r="375" spans="2:19" ht="15"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</row>
    <row r="376" spans="2:19" ht="15"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</row>
    <row r="377" spans="2:19" ht="15"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</row>
    <row r="378" spans="2:19" ht="15"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</row>
    <row r="379" spans="2:19" ht="15"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</row>
    <row r="380" spans="2:19" ht="15"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</row>
    <row r="381" spans="2:19" ht="15"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</row>
    <row r="382" spans="2:19" ht="15"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</row>
    <row r="383" spans="2:19" ht="15"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</row>
    <row r="384" spans="2:19" ht="15"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</row>
    <row r="385" spans="2:19" ht="15"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</row>
    <row r="386" spans="2:19" ht="15"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</row>
    <row r="387" spans="2:19" ht="15"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</row>
    <row r="388" spans="2:19" ht="15"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</row>
    <row r="389" spans="2:19" ht="15"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</row>
    <row r="390" spans="2:19" ht="15"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</row>
    <row r="391" spans="2:19" ht="15"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</row>
    <row r="392" spans="2:19" ht="15"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</row>
    <row r="393" spans="2:19" ht="15"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</row>
    <row r="394" spans="2:19" ht="15"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</row>
    <row r="395" spans="2:19" ht="15"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</row>
    <row r="396" spans="2:19" ht="15"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</row>
    <row r="397" spans="2:19" ht="15"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</row>
    <row r="398" spans="2:19" ht="15"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</row>
    <row r="399" spans="2:19" ht="15"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</row>
    <row r="400" spans="2:19" ht="15"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</row>
    <row r="401" spans="2:19" ht="15"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</row>
    <row r="402" spans="2:19" ht="15"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</row>
    <row r="403" spans="2:19" ht="15"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</row>
    <row r="404" spans="2:19" ht="15"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</row>
    <row r="405" spans="2:19" ht="15"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</row>
    <row r="406" spans="2:19" ht="15"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</row>
    <row r="407" spans="2:19" ht="15"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</row>
    <row r="408" spans="2:19" ht="15"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</row>
    <row r="409" spans="2:19" ht="15"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</row>
    <row r="410" spans="2:19" ht="15"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</row>
    <row r="411" spans="2:19" ht="15"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</row>
    <row r="412" spans="2:19" ht="15"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</row>
    <row r="413" spans="2:19" ht="15"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</row>
    <row r="414" spans="2:19" ht="15"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</row>
    <row r="415" spans="2:19" ht="15"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</row>
    <row r="416" spans="2:19" ht="15"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</row>
    <row r="417" spans="2:19" ht="15"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</row>
    <row r="418" spans="2:19" ht="15"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</row>
    <row r="419" spans="2:19" ht="15"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</row>
    <row r="420" spans="2:19" ht="15"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</row>
    <row r="421" spans="2:19" ht="15"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</row>
    <row r="422" spans="2:19" ht="15"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</row>
    <row r="423" spans="2:19" ht="15"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</row>
    <row r="424" spans="2:19" ht="15"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</row>
    <row r="425" spans="2:19" ht="15"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</row>
    <row r="426" spans="2:19" ht="15"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</row>
    <row r="427" spans="2:19" ht="15"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</row>
    <row r="428" spans="2:19" ht="15"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</row>
    <row r="429" spans="2:19" ht="15"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</row>
    <row r="430" spans="2:19" ht="15"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</row>
    <row r="431" spans="2:19" ht="15"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</row>
    <row r="432" spans="2:19" ht="15"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</row>
    <row r="433" spans="2:19" ht="15"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</row>
    <row r="434" spans="2:19" ht="15"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</row>
    <row r="435" spans="2:19" ht="15"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</row>
    <row r="436" spans="2:19" ht="15"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</row>
    <row r="437" spans="2:19" ht="15"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</row>
    <row r="438" spans="2:19" ht="15"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</row>
    <row r="439" spans="2:19" ht="15"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</row>
    <row r="440" spans="2:19" ht="15"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</row>
    <row r="441" spans="2:19" ht="15"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</row>
    <row r="442" spans="2:19" ht="15"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</row>
    <row r="443" spans="2:19" ht="15"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</row>
    <row r="444" spans="2:19" ht="15"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</row>
    <row r="445" spans="2:19" ht="15"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</row>
    <row r="446" spans="2:19" ht="15"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</row>
    <row r="447" spans="2:19" ht="15"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</row>
    <row r="448" spans="2:19" ht="15"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</row>
    <row r="449" spans="2:19" ht="15"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</row>
    <row r="450" spans="2:19" ht="15"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</row>
    <row r="451" spans="2:19" ht="15"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</row>
    <row r="452" spans="2:19" ht="15"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</row>
    <row r="453" spans="2:19" ht="15"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</row>
    <row r="454" spans="2:19" ht="15"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</row>
    <row r="455" spans="2:19" ht="15"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</row>
    <row r="456" spans="2:19" ht="15"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</row>
    <row r="457" spans="2:19" ht="15"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</row>
    <row r="458" spans="2:19" ht="15"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</row>
    <row r="459" spans="2:19" ht="15"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</row>
    <row r="460" spans="2:19" ht="15"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</row>
    <row r="461" spans="2:19" ht="15"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</row>
    <row r="462" spans="2:19" ht="15"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</row>
    <row r="463" spans="2:19" ht="15"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</row>
    <row r="464" spans="2:19" ht="15"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</row>
    <row r="465" spans="2:19" ht="15"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</row>
    <row r="466" spans="2:19" ht="15"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</row>
    <row r="467" spans="2:19" ht="15"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</row>
    <row r="468" spans="2:19" ht="15"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</row>
    <row r="469" spans="2:19" ht="15"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</row>
    <row r="470" spans="2:19" ht="15"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</row>
    <row r="471" spans="2:19" ht="15"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</row>
    <row r="472" spans="2:19" ht="15"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</row>
    <row r="473" spans="2:19" ht="15"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</row>
    <row r="474" spans="2:19" ht="15"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</row>
    <row r="475" spans="2:19" ht="15"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</row>
    <row r="476" spans="2:19" ht="15"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</row>
    <row r="477" spans="2:19" ht="15"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</row>
    <row r="478" spans="2:19" ht="15"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</row>
    <row r="479" spans="2:19" ht="15"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</row>
    <row r="480" spans="2:19" ht="15"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</row>
    <row r="481" spans="2:19" ht="15"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</row>
    <row r="482" spans="2:19" ht="15"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</row>
    <row r="483" spans="2:19" ht="15"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</row>
    <row r="484" spans="2:19" ht="15"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</row>
    <row r="485" spans="2:19" ht="15"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</row>
    <row r="486" spans="2:19" ht="15"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</row>
    <row r="487" spans="2:19" ht="15"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</row>
    <row r="488" spans="2:19" ht="15"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</row>
    <row r="489" spans="2:19" ht="15"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</row>
    <row r="490" spans="2:19" ht="15"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</row>
    <row r="491" spans="2:19" ht="15"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</row>
    <row r="492" spans="2:19" ht="15"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</row>
    <row r="493" spans="2:19" ht="15"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</row>
    <row r="494" spans="2:19" ht="15"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</row>
    <row r="495" spans="2:19" ht="15"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</row>
    <row r="496" spans="2:19" ht="15"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</row>
    <row r="497" spans="2:19" ht="15"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</row>
    <row r="498" spans="2:19" ht="15"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</row>
    <row r="499" spans="2:19" ht="15"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</row>
    <row r="500" spans="2:19" ht="15"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</row>
    <row r="501" spans="2:19" ht="15"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</row>
    <row r="502" spans="2:19" ht="15"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</row>
    <row r="503" spans="2:19" ht="15"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</row>
    <row r="504" spans="2:19" ht="15"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</row>
    <row r="505" spans="2:19" ht="15"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</row>
    <row r="506" spans="2:19" ht="15"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</row>
    <row r="507" spans="2:19" ht="15"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</row>
    <row r="508" spans="2:19" ht="15"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</row>
    <row r="509" spans="2:19" ht="15"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</row>
    <row r="510" spans="2:19" ht="15"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</row>
    <row r="511" spans="2:19" ht="15"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</row>
    <row r="512" spans="2:19" ht="15"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</row>
    <row r="513" spans="2:19" ht="15"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</row>
    <row r="514" spans="2:19" ht="15"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</row>
    <row r="515" spans="2:19" ht="15"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</row>
    <row r="516" spans="2:19" ht="15"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</row>
    <row r="517" spans="2:19" ht="15"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</row>
    <row r="518" spans="2:19" ht="15"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</row>
    <row r="519" spans="2:19" ht="15"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</row>
    <row r="520" spans="2:19" ht="15"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</row>
    <row r="521" spans="2:19" ht="15"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</row>
    <row r="522" spans="2:19" ht="15"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</row>
    <row r="523" spans="2:19" ht="15"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</row>
    <row r="524" spans="2:19" ht="15"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</row>
    <row r="525" spans="2:19" ht="15"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</row>
    <row r="526" spans="2:19" ht="15"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</row>
    <row r="527" spans="2:19" ht="15"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</row>
    <row r="528" spans="2:19" ht="15"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</row>
    <row r="529" spans="2:19" ht="15"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</row>
    <row r="530" spans="2:19" ht="15"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</row>
    <row r="531" spans="2:19" ht="15"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</row>
    <row r="532" spans="2:19" ht="15"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</row>
    <row r="533" spans="2:19" ht="15"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</row>
    <row r="534" spans="2:19" ht="15"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</row>
    <row r="535" spans="2:19" ht="15"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</row>
    <row r="536" spans="2:19" ht="15"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</row>
    <row r="537" spans="2:19" ht="15"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</row>
    <row r="538" spans="2:19" ht="15"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</row>
    <row r="539" spans="2:19" ht="15"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</row>
    <row r="540" spans="2:19" ht="15"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</row>
    <row r="541" spans="2:19" ht="15"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</row>
    <row r="542" spans="2:19" ht="15"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</row>
    <row r="543" spans="2:19" ht="15"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</row>
    <row r="544" spans="2:19" ht="15"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</row>
    <row r="545" spans="2:19" ht="15"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</row>
    <row r="546" spans="2:19" ht="15"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</row>
    <row r="547" spans="2:19" ht="15"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</row>
    <row r="548" spans="2:19" ht="15"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</row>
    <row r="549" spans="2:19" ht="15"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</row>
    <row r="550" spans="2:19" ht="15"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</row>
    <row r="551" spans="2:19" ht="15"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</row>
    <row r="552" spans="2:19" ht="15"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</row>
    <row r="553" spans="2:19" ht="15"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</row>
    <row r="554" spans="2:19" ht="15"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</row>
    <row r="555" spans="2:19" ht="15"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</row>
    <row r="556" spans="2:19" ht="15"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</row>
    <row r="557" spans="2:19" ht="15"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</row>
    <row r="558" spans="2:19" ht="15"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</row>
    <row r="559" spans="2:19" ht="15"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</row>
    <row r="560" spans="2:19" ht="15"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</row>
    <row r="561" spans="2:19" ht="15"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</row>
    <row r="562" spans="2:19" ht="15"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</row>
    <row r="563" spans="2:19" ht="15"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</row>
    <row r="564" spans="2:19" ht="15"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</row>
    <row r="565" spans="2:19" ht="15"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</row>
    <row r="566" spans="2:19" ht="15"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</row>
    <row r="567" spans="2:19" ht="15"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</row>
    <row r="568" spans="2:19" ht="15"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</row>
    <row r="569" spans="2:19" ht="15"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</row>
    <row r="570" spans="2:19" ht="15"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</row>
    <row r="571" spans="2:19" ht="15"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</row>
    <row r="572" spans="2:19" ht="15"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</row>
    <row r="573" spans="2:19" ht="15"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</row>
    <row r="574" spans="2:19" ht="15"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</row>
    <row r="575" spans="2:19" ht="15"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</row>
    <row r="576" spans="2:19" ht="15"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</row>
    <row r="577" spans="2:19" ht="15"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</row>
    <row r="578" spans="2:19" ht="15"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</row>
    <row r="579" spans="2:19" ht="15"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</row>
    <row r="580" spans="2:19" ht="15"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</row>
    <row r="581" spans="2:19" ht="15"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</row>
    <row r="582" spans="2:19" ht="15"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</row>
    <row r="583" spans="2:19" ht="15"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</row>
    <row r="584" spans="2:19" ht="15"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</row>
    <row r="585" spans="2:19" ht="15"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</row>
    <row r="586" spans="2:19" ht="15"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</row>
    <row r="587" spans="2:19" ht="15"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</row>
    <row r="588" spans="2:19" ht="15"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</row>
    <row r="589" spans="2:19" ht="15"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</row>
    <row r="590" spans="2:19" ht="15"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</row>
    <row r="591" spans="2:19" ht="15"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</row>
    <row r="592" spans="2:19" ht="15"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</row>
    <row r="593" spans="2:19" ht="15"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</row>
    <row r="594" spans="2:19" ht="15"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</row>
    <row r="595" spans="2:19" ht="15"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</row>
    <row r="596" spans="2:19" ht="15"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</row>
    <row r="597" spans="2:19" ht="15"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</row>
    <row r="598" spans="2:19" ht="15"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</row>
    <row r="599" spans="2:19" ht="15"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</row>
    <row r="600" spans="2:19" ht="15"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</row>
    <row r="601" spans="2:19" ht="15"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</row>
    <row r="602" spans="2:19" ht="15"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</row>
    <row r="603" spans="2:19" ht="15"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</row>
    <row r="604" spans="2:19" ht="15"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</row>
    <row r="605" spans="2:19" ht="15"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</row>
    <row r="606" spans="2:19" ht="15"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</row>
    <row r="607" spans="2:19" ht="15"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</row>
    <row r="608" spans="2:19" ht="15"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</row>
    <row r="609" spans="2:19" ht="15"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</row>
    <row r="610" spans="2:19" ht="15"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</row>
    <row r="611" spans="2:19" ht="15"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</row>
    <row r="612" spans="2:19" ht="15"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</row>
    <row r="613" spans="2:19" ht="15"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</row>
    <row r="614" spans="2:19" ht="15"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</row>
    <row r="615" spans="2:19" ht="15"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</row>
    <row r="616" spans="2:19" ht="15"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</row>
    <row r="617" spans="2:19" ht="15"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</row>
    <row r="618" spans="2:19" ht="15"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</row>
    <row r="619" spans="2:19" ht="15"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</row>
    <row r="620" spans="2:19" ht="15"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</row>
    <row r="621" spans="2:19" ht="15"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</row>
    <row r="622" spans="2:19" ht="15"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</row>
    <row r="623" spans="2:19" ht="15"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</row>
    <row r="624" spans="2:19" ht="15"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</row>
    <row r="625" spans="2:19" ht="15"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</row>
    <row r="626" spans="2:19" ht="15"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</row>
    <row r="627" spans="2:19" ht="15"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</row>
    <row r="628" spans="2:19" ht="15"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</row>
    <row r="629" spans="2:19" ht="15"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</row>
    <row r="630" spans="2:19" ht="15"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</row>
    <row r="631" spans="2:19" ht="15"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</row>
    <row r="632" spans="2:19" ht="15"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</row>
    <row r="633" spans="2:19" ht="15"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</row>
    <row r="634" spans="2:19" ht="15"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</row>
    <row r="635" spans="2:19" ht="15"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</row>
    <row r="636" spans="2:19" ht="15"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</row>
    <row r="637" spans="2:19" ht="15"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</row>
    <row r="638" spans="2:19" ht="15"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</row>
    <row r="639" spans="2:19" ht="15"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</row>
    <row r="640" spans="2:19" ht="15"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</row>
    <row r="641" spans="2:19" ht="15"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</row>
    <row r="642" spans="2:19" ht="15"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</row>
    <row r="643" spans="2:19" ht="15"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</row>
    <row r="644" spans="2:19" ht="15"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</row>
    <row r="645" spans="2:19" ht="15"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</row>
    <row r="646" spans="2:19" ht="15"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</row>
    <row r="647" spans="2:19" ht="15"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</row>
    <row r="648" spans="2:19" ht="15"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</row>
    <row r="649" spans="2:19" ht="15"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</row>
    <row r="650" spans="2:19" ht="15"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</row>
    <row r="651" spans="2:19" ht="15"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</row>
    <row r="652" spans="2:19" ht="15"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</row>
    <row r="653" spans="2:19" ht="15"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</row>
    <row r="654" spans="2:19" ht="15"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</row>
    <row r="655" spans="2:19" ht="15"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</row>
    <row r="656" spans="2:19" ht="15"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</row>
    <row r="657" spans="2:19" ht="15"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</row>
    <row r="658" spans="2:19" ht="15"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</row>
    <row r="659" spans="2:19" ht="15"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</row>
    <row r="660" spans="2:19" ht="15"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</row>
    <row r="661" spans="2:19" ht="15"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</row>
    <row r="662" spans="2:19" ht="15"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</row>
    <row r="663" spans="2:19" ht="15"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</row>
    <row r="664" spans="2:19" ht="15"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</row>
    <row r="665" spans="2:19" ht="15"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</row>
    <row r="666" spans="2:19" ht="15"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</row>
    <row r="667" spans="2:19" ht="15"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</row>
    <row r="668" spans="2:19" ht="15"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</row>
    <row r="669" spans="2:19" ht="15"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</row>
    <row r="670" spans="2:19" ht="15"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</row>
    <row r="671" spans="2:19" ht="15"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</row>
    <row r="672" spans="2:19" ht="15"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</row>
    <row r="673" spans="2:19" ht="15"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</row>
    <row r="674" spans="2:19" ht="15"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</row>
    <row r="675" spans="2:19" ht="15"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</row>
    <row r="676" spans="2:19" ht="15"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</row>
    <row r="677" spans="2:19" ht="15"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</row>
    <row r="678" spans="2:19" ht="15"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</row>
    <row r="679" spans="2:19" ht="15"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</row>
    <row r="680" spans="2:19" ht="15"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</row>
    <row r="681" spans="2:19" ht="15"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</row>
    <row r="682" spans="2:19" ht="15"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</row>
    <row r="683" spans="2:19" ht="15"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</row>
    <row r="684" spans="2:19" ht="15"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</row>
    <row r="685" spans="2:19" ht="15"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</row>
    <row r="686" spans="2:19" ht="15"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</row>
    <row r="687" spans="2:19" ht="15"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</row>
    <row r="688" spans="2:19" ht="15"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</row>
    <row r="689" spans="2:19" ht="15"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</row>
    <row r="690" spans="2:19" ht="15"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</row>
    <row r="691" spans="2:19" ht="15"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</row>
    <row r="692" spans="2:19" ht="15"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</row>
    <row r="693" spans="2:19" ht="15"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</row>
    <row r="694" spans="2:19" ht="15"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</row>
    <row r="695" spans="2:19" ht="15"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</row>
    <row r="696" spans="2:19" ht="15"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</row>
    <row r="697" spans="2:19" ht="15"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</row>
    <row r="698" spans="2:19" ht="15"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</row>
    <row r="699" spans="2:19" ht="15"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</row>
    <row r="700" spans="2:19" ht="15"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</row>
    <row r="701" spans="2:19" ht="15"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</row>
    <row r="702" spans="2:19" ht="15"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</row>
    <row r="703" spans="2:19" ht="15"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</row>
    <row r="704" spans="2:19" ht="15"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</row>
    <row r="705" spans="2:19" ht="15"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</row>
    <row r="706" spans="2:19" ht="15"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</row>
    <row r="707" spans="2:19" ht="15"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</row>
    <row r="708" spans="2:19" ht="15"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</row>
    <row r="709" spans="2:19" ht="15"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</row>
    <row r="710" spans="2:19" ht="15"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</row>
    <row r="711" spans="2:19" ht="15"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</row>
    <row r="712" spans="2:19" ht="15"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</row>
    <row r="713" spans="2:19" ht="15"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</row>
    <row r="714" spans="2:19" ht="15"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</row>
    <row r="715" spans="2:19" ht="15"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</row>
    <row r="716" spans="2:19" ht="15"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</row>
    <row r="717" spans="2:19" ht="15"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</row>
    <row r="718" spans="2:19" ht="15"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</row>
    <row r="719" spans="2:19" ht="15"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</row>
    <row r="720" spans="2:19" ht="15"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</row>
    <row r="721" spans="2:19" ht="15"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</row>
    <row r="722" spans="2:19" ht="15"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</row>
    <row r="723" spans="2:19" ht="15"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</row>
    <row r="724" spans="2:19" ht="15"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</row>
    <row r="725" spans="2:19" ht="15"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</row>
    <row r="726" spans="2:19" ht="15"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</row>
    <row r="727" spans="2:19" ht="15"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</row>
    <row r="728" spans="2:19" ht="15"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</row>
    <row r="729" spans="2:19" ht="15"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</row>
    <row r="730" spans="2:19" ht="15"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</row>
    <row r="731" spans="2:19" ht="15"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</row>
    <row r="732" spans="2:19" ht="15"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</row>
    <row r="733" spans="2:19" ht="15"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</row>
    <row r="734" spans="2:19" ht="15"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</row>
    <row r="735" spans="2:19" ht="15"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</row>
    <row r="736" spans="2:19" ht="15"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</row>
    <row r="737" spans="2:19" ht="15"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</row>
    <row r="738" spans="2:19" ht="15"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</row>
    <row r="739" spans="2:19" ht="15"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</row>
    <row r="740" spans="2:19" ht="15"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</row>
    <row r="741" spans="2:19" ht="15"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</row>
    <row r="742" spans="2:19" ht="15"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</row>
    <row r="743" spans="2:19" ht="15"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</row>
    <row r="744" spans="2:19" ht="15"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</row>
    <row r="745" spans="2:19" ht="15"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</row>
    <row r="746" spans="2:19" ht="15"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</row>
    <row r="747" spans="2:19" ht="15"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</row>
    <row r="748" spans="2:19" ht="15"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</row>
    <row r="749" spans="2:19" ht="15"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</row>
    <row r="750" spans="2:19" ht="15"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</row>
    <row r="751" spans="2:19" ht="15"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</row>
    <row r="752" spans="2:19" ht="15"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</row>
    <row r="753" spans="2:19" ht="15"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</row>
    <row r="754" spans="2:19" ht="15"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</row>
    <row r="755" spans="2:19" ht="15"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</row>
    <row r="756" spans="2:19" ht="15"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</row>
    <row r="757" spans="2:19" ht="15"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</row>
    <row r="758" spans="2:19" ht="15"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</row>
    <row r="759" spans="2:19" ht="15"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</row>
    <row r="760" spans="2:19" ht="15"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</row>
    <row r="761" spans="2:19" ht="15"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</row>
    <row r="762" spans="2:19" ht="15"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</row>
    <row r="763" spans="2:19" ht="15"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</row>
    <row r="764" spans="2:19" ht="15"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</row>
    <row r="765" spans="2:19" ht="15"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</row>
    <row r="766" spans="2:19" ht="15"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</row>
    <row r="767" spans="2:19" ht="15"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</row>
    <row r="768" spans="2:19" ht="15"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</row>
    <row r="769" spans="2:19" ht="15"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</row>
    <row r="770" spans="2:19" ht="15"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</row>
    <row r="771" spans="2:19" ht="15"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</row>
    <row r="772" spans="2:19" ht="15"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</row>
    <row r="773" spans="2:19" ht="15"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</row>
    <row r="774" spans="2:19" ht="15"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</row>
    <row r="775" spans="2:19" ht="15"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</row>
    <row r="776" spans="2:19" ht="15"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</row>
    <row r="777" spans="2:19" ht="15"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</row>
    <row r="778" spans="2:19" ht="15"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</row>
    <row r="779" spans="2:19" ht="15"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</row>
    <row r="780" spans="2:19" ht="15"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</row>
    <row r="781" spans="2:19" ht="15"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</row>
    <row r="782" spans="2:19" ht="15"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</row>
    <row r="783" spans="2:19" ht="15"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</row>
    <row r="784" spans="2:19" ht="15"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</row>
    <row r="785" spans="2:19" ht="15"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</row>
    <row r="786" spans="2:19" ht="15"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</row>
    <row r="787" spans="2:19" ht="15"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</row>
    <row r="788" spans="2:19" ht="15"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</row>
    <row r="789" spans="2:19" ht="15"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</row>
    <row r="790" spans="2:19" ht="15"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</row>
    <row r="791" spans="2:19" ht="15"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</row>
    <row r="792" spans="2:19" ht="15"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</row>
    <row r="793" spans="2:19" ht="15"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</row>
    <row r="794" spans="2:19" ht="15"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</row>
    <row r="795" spans="2:19" ht="15"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</row>
    <row r="796" spans="2:19" ht="15"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</row>
    <row r="797" spans="2:19" ht="15"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</row>
    <row r="798" spans="2:19" ht="15"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</row>
    <row r="799" spans="2:19" ht="15"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</row>
    <row r="800" spans="2:19" ht="15"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</row>
    <row r="801" spans="2:19" ht="15"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</row>
    <row r="802" spans="2:19" ht="15"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</row>
    <row r="803" spans="2:19" ht="15"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</row>
    <row r="804" spans="2:19" ht="15"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</row>
    <row r="805" spans="2:19" ht="15"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</row>
    <row r="806" spans="2:19" ht="15"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</row>
    <row r="807" spans="2:19" ht="15"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</row>
    <row r="808" spans="2:19" ht="15"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</row>
    <row r="809" spans="2:19" ht="15"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</row>
    <row r="810" spans="2:19" ht="15"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</row>
    <row r="811" spans="2:19" ht="15"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</row>
    <row r="812" spans="2:19" ht="15"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</row>
    <row r="813" spans="2:19" ht="15"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</row>
    <row r="814" spans="2:19" ht="15"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</row>
    <row r="815" spans="2:19" ht="15"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</row>
    <row r="816" spans="2:19" ht="15"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</row>
    <row r="817" spans="2:19" ht="15"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</row>
    <row r="818" spans="2:19" ht="15"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</row>
    <row r="819" spans="2:19" ht="15"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</row>
    <row r="820" spans="2:19" ht="15"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</row>
    <row r="821" spans="2:19" ht="15"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</row>
    <row r="822" spans="2:19" ht="15"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</row>
    <row r="823" spans="2:19" ht="15"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</row>
    <row r="824" spans="2:19" ht="15"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</row>
    <row r="825" spans="2:19" ht="15"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</row>
    <row r="826" spans="2:19" ht="15"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</row>
    <row r="827" spans="2:19" ht="15"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</row>
    <row r="828" spans="2:19" ht="15"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</row>
    <row r="829" spans="2:19" ht="15"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</row>
    <row r="830" spans="2:19" ht="15"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</row>
    <row r="831" spans="2:19" ht="15"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</row>
    <row r="832" spans="2:19" ht="15"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</row>
    <row r="833" spans="2:19" ht="15"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</row>
    <row r="834" spans="2:19" ht="15"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</row>
    <row r="835" spans="2:19" ht="15"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</row>
    <row r="836" spans="2:19" ht="15"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</row>
    <row r="837" spans="2:19" ht="15"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</row>
    <row r="838" spans="2:19" ht="15"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</row>
    <row r="839" spans="2:19" ht="15"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</row>
    <row r="840" spans="2:19" ht="15"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</row>
    <row r="841" spans="2:19" ht="15"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</row>
    <row r="842" spans="2:19" ht="15"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</row>
    <row r="843" spans="2:19" ht="15"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</row>
    <row r="844" spans="2:19" ht="15"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</row>
    <row r="845" spans="2:19" ht="15"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</row>
    <row r="846" spans="2:19" ht="15"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</row>
    <row r="847" spans="2:19" ht="15"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</row>
    <row r="848" spans="2:19" ht="15"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</row>
    <row r="849" spans="2:19" ht="15"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</row>
    <row r="850" spans="2:19" ht="15"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</row>
    <row r="851" spans="2:19" ht="15"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</row>
    <row r="852" spans="2:19" ht="15"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</row>
    <row r="853" spans="2:19" ht="15"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</row>
    <row r="854" spans="2:19" ht="15"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</row>
    <row r="855" spans="2:19" ht="15"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</row>
    <row r="856" spans="2:19" ht="15"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</row>
    <row r="857" spans="2:19" ht="15"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</row>
    <row r="858" spans="2:19" ht="15"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</row>
    <row r="859" spans="2:19" ht="15"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</row>
    <row r="860" spans="2:19" ht="15"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</row>
    <row r="861" spans="2:19" ht="15"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</row>
    <row r="862" spans="2:19" ht="15"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</row>
    <row r="863" spans="2:19" ht="15"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</row>
    <row r="864" spans="2:19" ht="15"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</row>
    <row r="865" spans="2:19" ht="15"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</row>
    <row r="866" spans="2:19" ht="15"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</row>
    <row r="867" spans="2:19" ht="15"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</row>
    <row r="868" spans="2:19" ht="15"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</row>
    <row r="869" spans="2:19" ht="15"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</row>
    <row r="870" spans="2:19" ht="15"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</row>
    <row r="871" spans="2:19" ht="15"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</row>
    <row r="872" spans="2:19" ht="15"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</row>
    <row r="873" spans="2:19" ht="15"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</row>
    <row r="874" spans="2:19" ht="15"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</row>
    <row r="875" spans="2:19" ht="15"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</row>
    <row r="876" spans="2:19" ht="15"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</row>
    <row r="877" spans="2:19" ht="15"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</row>
    <row r="878" spans="2:19" ht="15"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</row>
    <row r="879" spans="2:19" ht="15"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</row>
    <row r="880" spans="2:19" ht="15"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</row>
    <row r="881" spans="2:19" ht="15"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</row>
    <row r="882" spans="2:19" ht="15"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</row>
    <row r="883" spans="2:19" ht="15"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</row>
    <row r="884" spans="2:19" ht="15"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</row>
    <row r="885" spans="2:19" ht="15"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</row>
    <row r="886" spans="2:19" ht="15"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</row>
    <row r="887" spans="2:19" ht="15"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</row>
    <row r="888" spans="2:19" ht="15"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</row>
    <row r="889" spans="2:19" ht="15"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</row>
    <row r="890" spans="2:19" ht="15"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</row>
    <row r="891" spans="2:19" ht="15"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</row>
    <row r="892" spans="2:19" ht="15"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</row>
    <row r="893" spans="2:19" ht="15"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</row>
    <row r="894" spans="2:19" ht="15"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</row>
    <row r="895" spans="2:19" ht="15"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</row>
    <row r="896" spans="2:19" ht="15"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</row>
    <row r="897" spans="2:19" ht="15"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</row>
    <row r="898" spans="2:19" ht="15"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</row>
    <row r="899" spans="2:19" ht="15"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</row>
    <row r="900" spans="2:19" ht="15"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</row>
    <row r="901" spans="2:19" ht="15"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</row>
    <row r="902" spans="2:19" ht="15"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</row>
    <row r="903" spans="2:19" ht="15"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</row>
    <row r="904" spans="2:19" ht="15"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</row>
    <row r="905" spans="2:19" ht="15"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</row>
    <row r="906" spans="2:19" ht="15"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</row>
    <row r="907" spans="2:19" ht="15"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</row>
    <row r="908" spans="2:19" ht="15"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</row>
    <row r="909" spans="2:19" ht="15"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</row>
    <row r="910" spans="2:19" ht="15"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</row>
    <row r="911" spans="2:19" ht="15"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</row>
    <row r="912" spans="2:19" ht="15"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</row>
    <row r="913" spans="2:19" ht="15"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</row>
    <row r="914" spans="2:19" ht="15"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</row>
    <row r="915" spans="2:19" ht="15"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</row>
    <row r="916" spans="2:19" ht="15"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</row>
    <row r="917" spans="2:19" ht="15"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</row>
    <row r="918" spans="2:19" ht="15"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</row>
    <row r="919" spans="2:19" ht="15"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</row>
    <row r="920" spans="2:19" ht="15"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</row>
    <row r="921" spans="2:19" ht="15"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</row>
    <row r="922" spans="2:19" ht="15"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</row>
    <row r="923" spans="2:19" ht="15"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</row>
    <row r="924" spans="2:19" ht="15"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</row>
    <row r="925" spans="2:19" ht="15"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</row>
    <row r="926" spans="2:19" ht="15"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</row>
    <row r="927" spans="2:19" ht="15"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</row>
    <row r="928" spans="2:19" ht="15"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</row>
    <row r="929" spans="2:19" ht="15"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</row>
    <row r="930" spans="2:19" ht="15"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</row>
    <row r="931" spans="2:19" ht="15"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</row>
    <row r="932" spans="2:19" ht="15"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</row>
    <row r="933" spans="2:19" ht="15"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</row>
    <row r="934" spans="2:19" ht="15"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</row>
    <row r="935" spans="2:19" ht="15"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</row>
    <row r="936" spans="2:19" ht="15"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</row>
    <row r="937" spans="2:19" ht="15"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</row>
    <row r="938" spans="2:19" ht="15"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</row>
    <row r="939" spans="2:19" ht="15"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</row>
    <row r="940" spans="2:19" ht="15"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</row>
    <row r="941" spans="2:19" ht="15"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</row>
    <row r="942" spans="2:19" ht="15"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</row>
    <row r="943" spans="2:19" ht="15"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</row>
    <row r="944" spans="2:19" ht="15"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</row>
    <row r="945" spans="2:19" ht="15"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</row>
    <row r="946" spans="2:19" ht="15"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</row>
    <row r="947" spans="2:19" ht="15"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</row>
    <row r="948" spans="2:19" ht="15"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</row>
    <row r="949" spans="2:19" ht="15"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</row>
    <row r="950" spans="2:19" ht="15"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</row>
    <row r="951" spans="2:19" ht="15"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</row>
    <row r="952" spans="2:19" ht="15"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</row>
    <row r="953" spans="2:19" ht="15"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</row>
    <row r="954" spans="2:19" ht="15"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</row>
    <row r="955" spans="2:19" ht="15"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</row>
    <row r="956" spans="2:19" ht="15"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</row>
    <row r="957" spans="2:19" ht="15"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</row>
    <row r="958" spans="2:19" ht="15"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</row>
    <row r="959" spans="2:19" ht="15"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</row>
    <row r="960" spans="2:19" ht="15"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</row>
    <row r="961" spans="2:19" ht="15"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</row>
    <row r="962" spans="2:19" ht="15"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</row>
    <row r="963" spans="2:19" ht="15"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</row>
    <row r="964" spans="2:19" ht="15"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</row>
    <row r="965" spans="2:19" ht="15"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</row>
    <row r="966" spans="2:19" ht="15"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</row>
    <row r="967" spans="2:19" ht="15"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</row>
    <row r="968" spans="2:19" ht="15"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</row>
    <row r="969" spans="2:19" ht="15"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</row>
    <row r="970" spans="2:19" ht="15"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</row>
    <row r="971" spans="2:19" ht="15"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</row>
    <row r="972" spans="2:19" ht="15"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</row>
    <row r="973" spans="2:19" ht="15"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</row>
    <row r="974" spans="2:19" ht="15"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</row>
    <row r="975" spans="2:19" ht="15"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</row>
    <row r="976" spans="2:19" ht="15"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</row>
    <row r="977" spans="2:19" ht="15"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</row>
    <row r="978" spans="2:19" ht="15"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</row>
    <row r="979" spans="2:19" ht="15"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</row>
    <row r="980" spans="2:19" ht="15"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</row>
    <row r="981" spans="2:19" ht="15"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</row>
    <row r="982" spans="2:19" ht="15"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</row>
    <row r="983" spans="2:19" ht="15"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</row>
    <row r="984" spans="2:19" ht="15"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</row>
    <row r="985" spans="2:19" ht="15"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</row>
    <row r="986" spans="2:19" ht="15"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</row>
    <row r="987" spans="2:19" ht="15"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</row>
    <row r="988" spans="2:19" ht="15"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</row>
    <row r="989" spans="2:19" ht="15"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</row>
    <row r="990" spans="2:19" ht="15"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</row>
    <row r="991" spans="2:19" ht="15"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</row>
    <row r="992" spans="2:19" ht="15"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</row>
    <row r="993" spans="2:19" ht="15"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</row>
    <row r="994" spans="2:19" ht="15"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</row>
    <row r="995" spans="2:19" ht="15"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</row>
    <row r="996" spans="2:19" ht="15"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</row>
    <row r="997" spans="2:19" ht="15"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</row>
    <row r="998" spans="2:19" ht="15"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</row>
    <row r="999" spans="2:19" ht="15"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</row>
    <row r="1000" spans="2:19" ht="15"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</row>
    <row r="1001" spans="2:19" ht="15"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</row>
    <row r="1002" spans="2:19" ht="15"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</row>
    <row r="1003" spans="2:19" ht="15">
      <c r="B1003" s="56"/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  <c r="P1003" s="56"/>
      <c r="Q1003" s="56"/>
      <c r="R1003" s="56"/>
      <c r="S1003" s="56"/>
    </row>
    <row r="1004" spans="2:19" ht="15">
      <c r="B1004" s="56"/>
      <c r="C1004" s="56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  <c r="O1004" s="56"/>
      <c r="P1004" s="56"/>
      <c r="Q1004" s="56"/>
      <c r="R1004" s="56"/>
      <c r="S1004" s="56"/>
    </row>
    <row r="1005" spans="2:19" ht="15">
      <c r="B1005" s="56"/>
      <c r="C1005" s="56"/>
      <c r="D1005" s="56"/>
      <c r="E1005" s="56"/>
      <c r="F1005" s="56"/>
      <c r="G1005" s="56"/>
      <c r="H1005" s="56"/>
      <c r="I1005" s="56"/>
      <c r="J1005" s="56"/>
      <c r="K1005" s="56"/>
      <c r="L1005" s="56"/>
      <c r="M1005" s="56"/>
      <c r="N1005" s="56"/>
      <c r="O1005" s="56"/>
      <c r="P1005" s="56"/>
      <c r="Q1005" s="56"/>
      <c r="R1005" s="56"/>
      <c r="S1005" s="56"/>
    </row>
    <row r="1006" spans="2:19" ht="15">
      <c r="B1006" s="56"/>
      <c r="C1006" s="56"/>
      <c r="D1006" s="56"/>
      <c r="E1006" s="56"/>
      <c r="F1006" s="56"/>
      <c r="G1006" s="56"/>
      <c r="H1006" s="56"/>
      <c r="I1006" s="56"/>
      <c r="J1006" s="56"/>
      <c r="K1006" s="56"/>
      <c r="L1006" s="56"/>
      <c r="M1006" s="56"/>
      <c r="N1006" s="56"/>
      <c r="O1006" s="56"/>
      <c r="P1006" s="56"/>
      <c r="Q1006" s="56"/>
      <c r="R1006" s="56"/>
      <c r="S1006" s="56"/>
    </row>
    <row r="1007" spans="2:19" ht="15">
      <c r="B1007" s="56"/>
      <c r="C1007" s="56"/>
      <c r="D1007" s="56"/>
      <c r="E1007" s="56"/>
      <c r="F1007" s="56"/>
      <c r="G1007" s="56"/>
      <c r="H1007" s="56"/>
      <c r="I1007" s="56"/>
      <c r="J1007" s="56"/>
      <c r="K1007" s="56"/>
      <c r="L1007" s="56"/>
      <c r="M1007" s="56"/>
      <c r="N1007" s="56"/>
      <c r="O1007" s="56"/>
      <c r="P1007" s="56"/>
      <c r="Q1007" s="56"/>
      <c r="R1007" s="56"/>
      <c r="S1007" s="56"/>
    </row>
    <row r="1008" spans="2:19" ht="15">
      <c r="B1008" s="56"/>
      <c r="C1008" s="56"/>
      <c r="D1008" s="56"/>
      <c r="E1008" s="56"/>
      <c r="F1008" s="56"/>
      <c r="G1008" s="56"/>
      <c r="H1008" s="56"/>
      <c r="I1008" s="56"/>
      <c r="J1008" s="56"/>
      <c r="K1008" s="56"/>
      <c r="L1008" s="56"/>
      <c r="M1008" s="56"/>
      <c r="N1008" s="56"/>
      <c r="O1008" s="56"/>
      <c r="P1008" s="56"/>
      <c r="Q1008" s="56"/>
      <c r="R1008" s="56"/>
      <c r="S1008" s="56"/>
    </row>
    <row r="1009" spans="2:19" ht="15">
      <c r="B1009" s="56"/>
      <c r="C1009" s="56"/>
      <c r="D1009" s="56"/>
      <c r="E1009" s="56"/>
      <c r="F1009" s="56"/>
      <c r="G1009" s="56"/>
      <c r="H1009" s="56"/>
      <c r="I1009" s="56"/>
      <c r="J1009" s="56"/>
      <c r="K1009" s="56"/>
      <c r="L1009" s="56"/>
      <c r="M1009" s="56"/>
      <c r="N1009" s="56"/>
      <c r="O1009" s="56"/>
      <c r="P1009" s="56"/>
      <c r="Q1009" s="56"/>
      <c r="R1009" s="56"/>
      <c r="S1009" s="56"/>
    </row>
    <row r="1010" spans="2:19" ht="15">
      <c r="B1010" s="56"/>
      <c r="C1010" s="56"/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6"/>
      <c r="O1010" s="56"/>
      <c r="P1010" s="56"/>
      <c r="Q1010" s="56"/>
      <c r="R1010" s="56"/>
      <c r="S1010" s="56"/>
    </row>
    <row r="1011" spans="2:19" ht="15">
      <c r="B1011" s="56"/>
      <c r="C1011" s="56"/>
      <c r="D1011" s="56"/>
      <c r="E1011" s="56"/>
      <c r="F1011" s="56"/>
      <c r="G1011" s="56"/>
      <c r="H1011" s="56"/>
      <c r="I1011" s="56"/>
      <c r="J1011" s="56"/>
      <c r="K1011" s="56"/>
      <c r="L1011" s="56"/>
      <c r="M1011" s="56"/>
      <c r="N1011" s="56"/>
      <c r="O1011" s="56"/>
      <c r="P1011" s="56"/>
      <c r="Q1011" s="56"/>
      <c r="R1011" s="56"/>
      <c r="S1011" s="56"/>
    </row>
    <row r="1012" spans="2:19" ht="15">
      <c r="B1012" s="56"/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6"/>
      <c r="S1012" s="56"/>
    </row>
    <row r="1013" spans="2:19" ht="15">
      <c r="B1013" s="56"/>
      <c r="C1013" s="56"/>
      <c r="D1013" s="56"/>
      <c r="E1013" s="56"/>
      <c r="F1013" s="56"/>
      <c r="G1013" s="56"/>
      <c r="H1013" s="56"/>
      <c r="I1013" s="56"/>
      <c r="J1013" s="56"/>
      <c r="K1013" s="56"/>
      <c r="L1013" s="56"/>
      <c r="M1013" s="56"/>
      <c r="N1013" s="56"/>
      <c r="O1013" s="56"/>
      <c r="P1013" s="56"/>
      <c r="Q1013" s="56"/>
      <c r="R1013" s="56"/>
      <c r="S1013" s="56"/>
    </row>
    <row r="1014" spans="2:19" ht="15">
      <c r="B1014" s="56"/>
      <c r="C1014" s="56"/>
      <c r="D1014" s="56"/>
      <c r="E1014" s="56"/>
      <c r="F1014" s="56"/>
      <c r="G1014" s="56"/>
      <c r="H1014" s="56"/>
      <c r="I1014" s="56"/>
      <c r="J1014" s="56"/>
      <c r="K1014" s="56"/>
      <c r="L1014" s="56"/>
      <c r="M1014" s="56"/>
      <c r="N1014" s="56"/>
      <c r="O1014" s="56"/>
      <c r="P1014" s="56"/>
      <c r="Q1014" s="56"/>
      <c r="R1014" s="56"/>
      <c r="S1014" s="56"/>
    </row>
    <row r="1015" spans="2:19" ht="15">
      <c r="B1015" s="56"/>
      <c r="C1015" s="56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56"/>
      <c r="Q1015" s="56"/>
      <c r="R1015" s="56"/>
      <c r="S1015" s="56"/>
    </row>
    <row r="1016" spans="2:19" ht="15">
      <c r="B1016" s="56"/>
      <c r="C1016" s="56"/>
      <c r="D1016" s="56"/>
      <c r="E1016" s="56"/>
      <c r="F1016" s="56"/>
      <c r="G1016" s="56"/>
      <c r="H1016" s="56"/>
      <c r="I1016" s="56"/>
      <c r="J1016" s="56"/>
      <c r="K1016" s="56"/>
      <c r="L1016" s="56"/>
      <c r="M1016" s="56"/>
      <c r="N1016" s="56"/>
      <c r="O1016" s="56"/>
      <c r="P1016" s="56"/>
      <c r="Q1016" s="56"/>
      <c r="R1016" s="56"/>
      <c r="S1016" s="56"/>
    </row>
  </sheetData>
  <mergeCells count="17">
    <mergeCell ref="K36:M36"/>
    <mergeCell ref="G30:H31"/>
    <mergeCell ref="B36:D36"/>
    <mergeCell ref="E30:F30"/>
    <mergeCell ref="B2:H2"/>
    <mergeCell ref="D1:G1"/>
    <mergeCell ref="E36:G36"/>
    <mergeCell ref="E31:F31"/>
    <mergeCell ref="B3:H3"/>
    <mergeCell ref="B31:D31"/>
    <mergeCell ref="B29:D29"/>
    <mergeCell ref="E29:F29"/>
    <mergeCell ref="B30:D30"/>
    <mergeCell ref="B35:S35"/>
    <mergeCell ref="Q36:S36"/>
    <mergeCell ref="N36:P36"/>
    <mergeCell ref="H36:J36"/>
  </mergeCell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D997"/>
  <sheetViews>
    <sheetView topLeftCell="B6" zoomScale="80" zoomScaleNormal="80" zoomScalePageLayoutView="80" workbookViewId="0">
      <selection activeCell="M8" sqref="M8:M25"/>
    </sheetView>
  </sheetViews>
  <sheetFormatPr defaultColWidth="14.42578125" defaultRowHeight="15.75" customHeight="1"/>
  <cols>
    <col min="1" max="1" width="15" style="1" customWidth="1"/>
    <col min="2" max="2" width="12.42578125" style="1" bestFit="1" customWidth="1"/>
    <col min="3" max="3" width="7.140625" style="1" bestFit="1" customWidth="1"/>
    <col min="4" max="4" width="15.42578125" style="1" customWidth="1"/>
    <col min="5" max="5" width="21.42578125" style="1" customWidth="1"/>
    <col min="6" max="6" width="22.7109375" style="1" customWidth="1"/>
    <col min="7" max="7" width="15.85546875" style="1" bestFit="1" customWidth="1"/>
    <col min="8" max="8" width="23" style="1" customWidth="1"/>
    <col min="9" max="9" width="23.140625" style="1" bestFit="1" customWidth="1"/>
    <col min="10" max="10" width="31.42578125" style="1" customWidth="1"/>
    <col min="11" max="11" width="17.42578125" style="1" bestFit="1" customWidth="1"/>
    <col min="12" max="12" width="28.7109375" style="1" bestFit="1" customWidth="1"/>
    <col min="13" max="14" width="21" style="1" customWidth="1"/>
    <col min="15" max="16" width="14.42578125" style="118" customWidth="1"/>
    <col min="17" max="23" width="8.7109375" style="118" customWidth="1"/>
    <col min="24" max="82" width="14.42578125" style="118"/>
    <col min="83" max="16384" width="14.42578125" style="1"/>
  </cols>
  <sheetData>
    <row r="1" spans="1:23" ht="81" customHeight="1" thickBot="1">
      <c r="A1" s="134"/>
      <c r="B1" s="133"/>
      <c r="C1" s="135"/>
      <c r="D1" s="135"/>
      <c r="E1" s="334"/>
      <c r="F1" s="334"/>
      <c r="G1" s="334"/>
      <c r="H1" s="334"/>
      <c r="I1" s="334"/>
      <c r="J1" s="135"/>
      <c r="K1" s="135"/>
      <c r="L1" s="135"/>
      <c r="M1" s="135"/>
      <c r="N1" s="135"/>
      <c r="O1" s="386"/>
      <c r="P1" s="386"/>
    </row>
    <row r="2" spans="1:23" ht="34.5" customHeight="1" thickTop="1" thickBot="1">
      <c r="A2" s="134"/>
      <c r="B2" s="907" t="s">
        <v>275</v>
      </c>
      <c r="C2" s="908"/>
      <c r="D2" s="908"/>
      <c r="E2" s="908"/>
      <c r="F2" s="908"/>
      <c r="G2" s="908"/>
      <c r="H2" s="908"/>
      <c r="I2" s="908"/>
      <c r="J2" s="908"/>
      <c r="K2" s="908"/>
      <c r="L2" s="908"/>
      <c r="M2" s="908"/>
      <c r="N2" s="909"/>
      <c r="O2" s="386"/>
      <c r="P2" s="386"/>
      <c r="Q2" s="137"/>
      <c r="R2" s="137"/>
      <c r="S2" s="137"/>
      <c r="T2" s="137"/>
      <c r="U2" s="137"/>
      <c r="V2" s="137"/>
      <c r="W2" s="137"/>
    </row>
    <row r="3" spans="1:23" ht="15" customHeight="1" thickTop="1">
      <c r="A3" s="134"/>
      <c r="B3" s="898" t="s">
        <v>180</v>
      </c>
      <c r="C3" s="899"/>
      <c r="D3" s="899"/>
      <c r="E3" s="899"/>
      <c r="F3" s="899"/>
      <c r="G3" s="899"/>
      <c r="H3" s="899"/>
      <c r="I3" s="899"/>
      <c r="J3" s="899"/>
      <c r="K3" s="899"/>
      <c r="L3" s="899"/>
      <c r="M3" s="899"/>
      <c r="N3" s="900"/>
      <c r="O3" s="387"/>
      <c r="P3" s="387"/>
      <c r="Q3" s="137"/>
      <c r="R3" s="137"/>
      <c r="S3" s="137"/>
      <c r="T3" s="137"/>
      <c r="U3" s="137"/>
      <c r="V3" s="137"/>
      <c r="W3" s="137"/>
    </row>
    <row r="4" spans="1:23" ht="15" customHeight="1">
      <c r="A4" s="134"/>
      <c r="B4" s="901"/>
      <c r="C4" s="902"/>
      <c r="D4" s="902"/>
      <c r="E4" s="902"/>
      <c r="F4" s="902"/>
      <c r="G4" s="902"/>
      <c r="H4" s="902"/>
      <c r="I4" s="902"/>
      <c r="J4" s="902"/>
      <c r="K4" s="902"/>
      <c r="L4" s="902"/>
      <c r="M4" s="902"/>
      <c r="N4" s="903"/>
      <c r="O4" s="387"/>
      <c r="P4" s="387"/>
      <c r="Q4" s="137"/>
      <c r="R4" s="137"/>
      <c r="S4" s="137"/>
      <c r="T4" s="137"/>
      <c r="U4" s="137"/>
      <c r="V4" s="137"/>
      <c r="W4" s="137"/>
    </row>
    <row r="5" spans="1:23" ht="30" customHeight="1">
      <c r="A5" s="134"/>
      <c r="B5" s="910" t="s">
        <v>314</v>
      </c>
      <c r="C5" s="905"/>
      <c r="D5" s="905"/>
      <c r="E5" s="911"/>
      <c r="F5" s="904" t="s">
        <v>312</v>
      </c>
      <c r="G5" s="905"/>
      <c r="H5" s="905"/>
      <c r="I5" s="905"/>
      <c r="J5" s="904" t="s">
        <v>313</v>
      </c>
      <c r="K5" s="905"/>
      <c r="L5" s="905"/>
      <c r="M5" s="905"/>
      <c r="N5" s="906"/>
      <c r="O5" s="387"/>
      <c r="P5" s="387"/>
    </row>
    <row r="6" spans="1:23" ht="30" customHeight="1">
      <c r="A6" s="134"/>
      <c r="B6" s="443" t="s">
        <v>179</v>
      </c>
      <c r="C6" s="444" t="s">
        <v>127</v>
      </c>
      <c r="D6" s="445" t="s">
        <v>182</v>
      </c>
      <c r="E6" s="444" t="s">
        <v>176</v>
      </c>
      <c r="F6" s="444" t="s">
        <v>178</v>
      </c>
      <c r="G6" s="444" t="s">
        <v>183</v>
      </c>
      <c r="H6" s="444" t="s">
        <v>146</v>
      </c>
      <c r="I6" s="444" t="s">
        <v>181</v>
      </c>
      <c r="J6" s="444" t="s">
        <v>184</v>
      </c>
      <c r="K6" s="444" t="s">
        <v>177</v>
      </c>
      <c r="L6" s="444" t="s">
        <v>183</v>
      </c>
      <c r="M6" s="444" t="s">
        <v>146</v>
      </c>
      <c r="N6" s="444" t="s">
        <v>181</v>
      </c>
      <c r="O6" s="138"/>
      <c r="P6" s="138"/>
    </row>
    <row r="7" spans="1:23" ht="15" customHeight="1">
      <c r="A7" s="141"/>
      <c r="B7" s="426">
        <f>B8-1</f>
        <v>2017</v>
      </c>
      <c r="C7" s="427">
        <v>0</v>
      </c>
      <c r="D7" s="355">
        <f>P.C.!C23</f>
        <v>0</v>
      </c>
      <c r="E7" s="357">
        <f>P.C.!C23</f>
        <v>0</v>
      </c>
      <c r="F7" s="361">
        <f>'6'!E27</f>
        <v>3886394.0428800001</v>
      </c>
      <c r="G7" s="361">
        <f>(E7*P.C.!$C$5*P.C.!$C$17)/1000</f>
        <v>0</v>
      </c>
      <c r="H7" s="376">
        <f>(G7+F7)*P.C.!$C$6</f>
        <v>1005993.0979994881</v>
      </c>
      <c r="I7" s="377">
        <f>H7+H7*P.C.!$N5</f>
        <v>1045095.742382855</v>
      </c>
      <c r="J7" s="361">
        <f>'6'!E27</f>
        <v>3886394.0428800001</v>
      </c>
      <c r="K7" s="361">
        <v>0</v>
      </c>
      <c r="L7" s="357">
        <f>(E7*P.C.!$C$5*P.C.!$C$17)/1000</f>
        <v>0</v>
      </c>
      <c r="M7" s="379">
        <f>(L7+K7+J7)*P.C.!$C$6</f>
        <v>1005993.0979994881</v>
      </c>
      <c r="N7" s="379">
        <f>M7+M7*P.C.!$N5</f>
        <v>1045095.742382855</v>
      </c>
      <c r="O7" s="139"/>
      <c r="P7" s="139"/>
      <c r="Q7" s="388"/>
      <c r="R7" s="388"/>
      <c r="S7" s="388"/>
      <c r="T7" s="388"/>
      <c r="U7" s="388"/>
      <c r="V7" s="388"/>
      <c r="W7" s="388"/>
    </row>
    <row r="8" spans="1:23" ht="15" customHeight="1">
      <c r="A8" s="142"/>
      <c r="B8" s="344">
        <f>P.C.!C8</f>
        <v>2018</v>
      </c>
      <c r="C8" s="349">
        <v>1</v>
      </c>
      <c r="D8" s="354">
        <f>P.C.!C24</f>
        <v>144.72</v>
      </c>
      <c r="E8" s="356">
        <f>E7+P.C.!C24</f>
        <v>144.72</v>
      </c>
      <c r="F8" s="358">
        <f>F7</f>
        <v>3886394.0428800001</v>
      </c>
      <c r="G8" s="360">
        <f>(E8*P.C.!$C$5*P.C.!$C$17)/1000</f>
        <v>150505.47120299537</v>
      </c>
      <c r="H8" s="374">
        <f>(G8+F8)*P.C.!$C$6</f>
        <v>1044951.4392203834</v>
      </c>
      <c r="I8" s="727">
        <f>H8+H8*P.C.!$N6</f>
        <v>1084806.913628188</v>
      </c>
      <c r="J8" s="358">
        <f>'6'!E56</f>
        <v>1692028.3391999998</v>
      </c>
      <c r="K8" s="364">
        <f>'7'!F61</f>
        <v>685386.60479999997</v>
      </c>
      <c r="L8" s="356">
        <f>(E8*P.C.!$C$5*P.C.!$C$17)/1000</f>
        <v>150505.47120299537</v>
      </c>
      <c r="M8" s="378">
        <f>(L8+K8+J8)*P.C.!$C$6</f>
        <v>654352.19947529538</v>
      </c>
      <c r="N8" s="378">
        <f>M8+M8*P.C.!$N6</f>
        <v>679309.83517110883</v>
      </c>
      <c r="O8" s="140"/>
      <c r="P8" s="140"/>
    </row>
    <row r="9" spans="1:23" ht="15" customHeight="1">
      <c r="A9" s="136"/>
      <c r="B9" s="345">
        <f t="shared" ref="B9:B26" si="0">B8+1</f>
        <v>2019</v>
      </c>
      <c r="C9" s="350">
        <f t="shared" ref="C9:C26" si="1">C8+1</f>
        <v>2</v>
      </c>
      <c r="D9" s="355">
        <f>P.C.!C25</f>
        <v>138.69</v>
      </c>
      <c r="E9" s="357">
        <f>E8+P.C.!C25</f>
        <v>283.40999999999997</v>
      </c>
      <c r="F9" s="359">
        <f t="shared" ref="F9:F26" si="2">F8</f>
        <v>3886394.0428800001</v>
      </c>
      <c r="G9" s="361">
        <f>(E9*P.C.!$C$5*P.C.!$C$17)/1000</f>
        <v>294739.88110586588</v>
      </c>
      <c r="H9" s="376">
        <f>(G9+F9)*P.C.!$C$6</f>
        <v>1082286.5162237415</v>
      </c>
      <c r="I9" s="727">
        <f>H9+H9*P.C.!$N7</f>
        <v>1120677.8079327587</v>
      </c>
      <c r="J9" s="362">
        <f>'6'!E85</f>
        <v>0</v>
      </c>
      <c r="K9" s="362">
        <f>K8+'7'!I61</f>
        <v>1201189.4208</v>
      </c>
      <c r="L9" s="357">
        <f>(E9*P.C.!$C$5*P.C.!$C$17)/1000</f>
        <v>294739.88110586588</v>
      </c>
      <c r="M9" s="379">
        <f>(L9+K9+J9)*P.C.!$C$6</f>
        <v>387221.29979833338</v>
      </c>
      <c r="N9" s="379">
        <f>M9+M9*P.C.!$N7</f>
        <v>400956.96558891539</v>
      </c>
      <c r="O9" s="139"/>
      <c r="P9" s="139"/>
    </row>
    <row r="10" spans="1:23" ht="15" customHeight="1">
      <c r="A10" s="136"/>
      <c r="B10" s="346">
        <f t="shared" si="0"/>
        <v>2020</v>
      </c>
      <c r="C10" s="351">
        <f t="shared" si="1"/>
        <v>3</v>
      </c>
      <c r="D10" s="354">
        <f>P.C.!C26</f>
        <v>132.66</v>
      </c>
      <c r="E10" s="356">
        <f>E9+P.C.!C26</f>
        <v>416.06999999999994</v>
      </c>
      <c r="F10" s="358">
        <f t="shared" si="2"/>
        <v>3886394.0428800001</v>
      </c>
      <c r="G10" s="360">
        <f>(E10*P.C.!$C$5*P.C.!$C$17)/1000</f>
        <v>432703.22970861156</v>
      </c>
      <c r="H10" s="374">
        <f>(G10+F10)*P.C.!$C$6</f>
        <v>1117998.3290095623</v>
      </c>
      <c r="I10" s="727">
        <f>H10+H10*P.C.!$N8</f>
        <v>1156500.3167853362</v>
      </c>
      <c r="J10" s="363">
        <f>'6'!E114</f>
        <v>0</v>
      </c>
      <c r="K10" s="365">
        <f>K9+'7'!L61</f>
        <v>1201189.4208</v>
      </c>
      <c r="L10" s="356">
        <f>(E10*P.C.!$C$5*P.C.!$C$17)/1000</f>
        <v>432703.22970861156</v>
      </c>
      <c r="M10" s="378">
        <f>(L10+K10+J10)*P.C.!$C$6</f>
        <v>422933.11258415412</v>
      </c>
      <c r="N10" s="378">
        <f>M10+M10*P.C.!$N8</f>
        <v>437498.21980136342</v>
      </c>
      <c r="O10" s="139"/>
      <c r="P10" s="139"/>
    </row>
    <row r="11" spans="1:23" ht="15" customHeight="1">
      <c r="A11" s="136"/>
      <c r="B11" s="345">
        <f t="shared" si="0"/>
        <v>2021</v>
      </c>
      <c r="C11" s="350">
        <f t="shared" si="1"/>
        <v>4</v>
      </c>
      <c r="D11" s="355">
        <f>P.C.!C27</f>
        <v>126.63</v>
      </c>
      <c r="E11" s="357">
        <f>E10+P.C.!C27</f>
        <v>542.69999999999993</v>
      </c>
      <c r="F11" s="359">
        <f t="shared" si="2"/>
        <v>3886394.0428800001</v>
      </c>
      <c r="G11" s="361">
        <f>(E11*P.C.!$C$5*P.C.!$C$17)/1000</f>
        <v>564395.51701123244</v>
      </c>
      <c r="H11" s="376">
        <f>(G11+F11)*P.C.!$C$6</f>
        <v>1152086.8775778455</v>
      </c>
      <c r="I11" s="727">
        <f>H11+H11*P.C.!$N9</f>
        <v>1191762.8178061536</v>
      </c>
      <c r="J11" s="362">
        <f>'6'!E143</f>
        <v>0</v>
      </c>
      <c r="K11" s="362">
        <f>K10+'7'!O61</f>
        <v>1201189.4208</v>
      </c>
      <c r="L11" s="357">
        <f>(E11*P.C.!$C$5*P.C.!$C$17)/1000</f>
        <v>564395.51701123244</v>
      </c>
      <c r="M11" s="379">
        <f>(L11+K11+J11)*P.C.!$C$6</f>
        <v>457021.66115243756</v>
      </c>
      <c r="N11" s="379">
        <f>M11+M11*P.C.!$N9</f>
        <v>472760.72082218109</v>
      </c>
      <c r="O11" s="139"/>
      <c r="P11" s="139"/>
    </row>
    <row r="12" spans="1:23" ht="15" customHeight="1">
      <c r="A12" s="136"/>
      <c r="B12" s="346">
        <f t="shared" si="0"/>
        <v>2022</v>
      </c>
      <c r="C12" s="351">
        <f t="shared" si="1"/>
        <v>5</v>
      </c>
      <c r="D12" s="354">
        <f>P.C.!C28</f>
        <v>120.6</v>
      </c>
      <c r="E12" s="356">
        <f>E11+P.C.!C28</f>
        <v>663.3</v>
      </c>
      <c r="F12" s="358">
        <f t="shared" si="2"/>
        <v>3886394.0428800001</v>
      </c>
      <c r="G12" s="360">
        <f>(E12*P.C.!$C$5*P.C.!$C$17)/1000</f>
        <v>689816.74301372864</v>
      </c>
      <c r="H12" s="374">
        <f>(G12+F12)*P.C.!$C$6</f>
        <v>1184552.1619285918</v>
      </c>
      <c r="I12" s="727">
        <f>H12+H12*P.C.!$N10</f>
        <v>1225346.1521116944</v>
      </c>
      <c r="J12" s="363">
        <v>0</v>
      </c>
      <c r="K12" s="365">
        <f>K11+'7'!R61</f>
        <v>1201189.4208</v>
      </c>
      <c r="L12" s="356">
        <f>(E12*P.C.!$C$5*P.C.!$C$17)/1000</f>
        <v>689816.74301372864</v>
      </c>
      <c r="M12" s="378">
        <f>(L12+K12+J12)*P.C.!$C$6</f>
        <v>489486.9455031837</v>
      </c>
      <c r="N12" s="378">
        <f>M12+M12*P.C.!$N10</f>
        <v>506344.05512772169</v>
      </c>
      <c r="O12" s="139"/>
      <c r="P12" s="139"/>
    </row>
    <row r="13" spans="1:23" ht="15" customHeight="1">
      <c r="A13" s="136"/>
      <c r="B13" s="345">
        <f t="shared" si="0"/>
        <v>2023</v>
      </c>
      <c r="C13" s="350">
        <f t="shared" si="1"/>
        <v>6</v>
      </c>
      <c r="D13" s="355">
        <f>P.C.!C29</f>
        <v>114.57</v>
      </c>
      <c r="E13" s="357">
        <f>E12+P.C.!C29</f>
        <v>777.86999999999989</v>
      </c>
      <c r="F13" s="359">
        <f t="shared" si="2"/>
        <v>3886394.0428800001</v>
      </c>
      <c r="G13" s="361">
        <f>(E13*P.C.!$C$5*P.C.!$C$17)/1000</f>
        <v>808966.90771609987</v>
      </c>
      <c r="H13" s="376">
        <f>(G13+F13)*P.C.!$C$6</f>
        <v>1215394.1820618005</v>
      </c>
      <c r="I13" s="727">
        <f>H13+H13*P.C.!$N11</f>
        <v>1257250.3197019577</v>
      </c>
      <c r="J13" s="362">
        <v>0</v>
      </c>
      <c r="K13" s="362">
        <f t="shared" ref="K13:K26" si="3">$K$12</f>
        <v>1201189.4208</v>
      </c>
      <c r="L13" s="357">
        <f>(E13*P.C.!$C$5*P.C.!$C$17)/1000</f>
        <v>808966.90771609987</v>
      </c>
      <c r="M13" s="379">
        <f>(L13+K13+J13)*P.C.!$C$6</f>
        <v>520328.96563639247</v>
      </c>
      <c r="N13" s="379">
        <f>M13+M13*P.C.!$N11</f>
        <v>538248.22271798528</v>
      </c>
      <c r="O13" s="139"/>
      <c r="P13" s="139"/>
    </row>
    <row r="14" spans="1:23" ht="15" customHeight="1">
      <c r="A14" s="137"/>
      <c r="B14" s="346">
        <f t="shared" si="0"/>
        <v>2024</v>
      </c>
      <c r="C14" s="351">
        <f t="shared" si="1"/>
        <v>7</v>
      </c>
      <c r="D14" s="354">
        <f>P.C.!C30</f>
        <v>108.53999999999999</v>
      </c>
      <c r="E14" s="356">
        <f>E13+P.C.!C30</f>
        <v>886.40999999999985</v>
      </c>
      <c r="F14" s="358">
        <f t="shared" si="2"/>
        <v>3886394.0428800001</v>
      </c>
      <c r="G14" s="360">
        <f>(E14*P.C.!$C$5*P.C.!$C$17)/1000</f>
        <v>921846.01111834648</v>
      </c>
      <c r="H14" s="374">
        <f>(G14+F14)*P.C.!$C$6</f>
        <v>1244612.9379774721</v>
      </c>
      <c r="I14" s="727">
        <f>H14+H14*P.C.!$N12</f>
        <v>1287475.3205769444</v>
      </c>
      <c r="J14" s="363">
        <v>0</v>
      </c>
      <c r="K14" s="363">
        <f t="shared" si="3"/>
        <v>1201189.4208</v>
      </c>
      <c r="L14" s="356">
        <f>(E14*P.C.!$C$5*P.C.!$C$17)/1000</f>
        <v>921846.01111834648</v>
      </c>
      <c r="M14" s="378">
        <f>(L14+K14+J14)*P.C.!$C$6</f>
        <v>549547.72155206394</v>
      </c>
      <c r="N14" s="378">
        <f>M14+M14*P.C.!$N12</f>
        <v>568473.22359297168</v>
      </c>
      <c r="O14" s="139"/>
      <c r="P14" s="139"/>
    </row>
    <row r="15" spans="1:23" ht="15" customHeight="1">
      <c r="A15" s="137"/>
      <c r="B15" s="345">
        <f t="shared" si="0"/>
        <v>2025</v>
      </c>
      <c r="C15" s="350">
        <f t="shared" si="1"/>
        <v>8</v>
      </c>
      <c r="D15" s="355">
        <f>P.C.!C31</f>
        <v>102.50999999999999</v>
      </c>
      <c r="E15" s="357">
        <f>E14+P.C.!C31</f>
        <v>988.91999999999985</v>
      </c>
      <c r="F15" s="359">
        <f t="shared" si="2"/>
        <v>3886394.0428800001</v>
      </c>
      <c r="G15" s="361">
        <f>(E15*P.C.!$C$5*P.C.!$C$17)/1000</f>
        <v>1028454.053220468</v>
      </c>
      <c r="H15" s="376">
        <f>(G15+F15)*P.C.!$C$6</f>
        <v>1272208.4296756063</v>
      </c>
      <c r="I15" s="727">
        <f>H15+H15*P.C.!$N13</f>
        <v>1316021.1547366539</v>
      </c>
      <c r="J15" s="362">
        <v>0</v>
      </c>
      <c r="K15" s="362">
        <f t="shared" si="3"/>
        <v>1201189.4208</v>
      </c>
      <c r="L15" s="357">
        <f>(E15*P.C.!$C$5*P.C.!$C$17)/1000</f>
        <v>1028454.053220468</v>
      </c>
      <c r="M15" s="379">
        <f>(L15+K15+J15)*P.C.!$C$6</f>
        <v>577143.21325019817</v>
      </c>
      <c r="N15" s="379">
        <f>M15+M15*P.C.!$N13</f>
        <v>597019.05775268131</v>
      </c>
      <c r="O15" s="139"/>
      <c r="P15" s="139"/>
    </row>
    <row r="16" spans="1:23" ht="15" customHeight="1">
      <c r="A16" s="137"/>
      <c r="B16" s="346">
        <f t="shared" si="0"/>
        <v>2026</v>
      </c>
      <c r="C16" s="351">
        <f t="shared" si="1"/>
        <v>9</v>
      </c>
      <c r="D16" s="354">
        <f>P.C.!C32</f>
        <v>96.47999999999999</v>
      </c>
      <c r="E16" s="356">
        <f>E15+P.C.!C32</f>
        <v>1085.3999999999999</v>
      </c>
      <c r="F16" s="358">
        <f t="shared" si="2"/>
        <v>3886394.0428800001</v>
      </c>
      <c r="G16" s="360">
        <f>(E16*P.C.!$C$5*P.C.!$C$17)/1000</f>
        <v>1128791.0340224649</v>
      </c>
      <c r="H16" s="374">
        <f>(G16+F16)*P.C.!$C$6</f>
        <v>1298180.6571562032</v>
      </c>
      <c r="I16" s="727">
        <f>H16+H16*P.C.!$N14</f>
        <v>1342887.8221810865</v>
      </c>
      <c r="J16" s="363">
        <v>0</v>
      </c>
      <c r="K16" s="363">
        <f t="shared" si="3"/>
        <v>1201189.4208</v>
      </c>
      <c r="L16" s="356">
        <f>(E16*P.C.!$C$5*P.C.!$C$17)/1000</f>
        <v>1128791.0340224649</v>
      </c>
      <c r="M16" s="378">
        <f>(L16+K16+J16)*P.C.!$C$6</f>
        <v>603115.44073079503</v>
      </c>
      <c r="N16" s="378">
        <f>M16+M16*P.C.!$N14</f>
        <v>623885.7251971137</v>
      </c>
      <c r="O16" s="139"/>
      <c r="P16" s="139"/>
    </row>
    <row r="17" spans="1:16" ht="15" customHeight="1">
      <c r="A17" s="137"/>
      <c r="B17" s="345">
        <f t="shared" si="0"/>
        <v>2027</v>
      </c>
      <c r="C17" s="350">
        <f t="shared" si="1"/>
        <v>10</v>
      </c>
      <c r="D17" s="355">
        <f>P.C.!C33</f>
        <v>90.449999999999989</v>
      </c>
      <c r="E17" s="357">
        <f>E16+P.C.!C33</f>
        <v>1175.8499999999999</v>
      </c>
      <c r="F17" s="359">
        <f t="shared" si="2"/>
        <v>3886394.0428800001</v>
      </c>
      <c r="G17" s="361">
        <f>(E17*P.C.!$C$5*P.C.!$C$17)/1000</f>
        <v>1222856.9535243374</v>
      </c>
      <c r="H17" s="376">
        <f>(G17+F17)*P.C.!$C$6</f>
        <v>1322529.6204192629</v>
      </c>
      <c r="I17" s="727">
        <f>H17+H17*P.C.!$N15</f>
        <v>1368075.322910242</v>
      </c>
      <c r="J17" s="362">
        <v>0</v>
      </c>
      <c r="K17" s="362">
        <f t="shared" si="3"/>
        <v>1201189.4208</v>
      </c>
      <c r="L17" s="357">
        <f>(E17*P.C.!$C$5*P.C.!$C$17)/1000</f>
        <v>1222856.9535243374</v>
      </c>
      <c r="M17" s="379">
        <f>(L17+K17+J17)*P.C.!$C$6</f>
        <v>627464.40399385488</v>
      </c>
      <c r="N17" s="379">
        <f>M17+M17*P.C.!$N15</f>
        <v>649073.22592626943</v>
      </c>
      <c r="O17" s="139"/>
      <c r="P17" s="139"/>
    </row>
    <row r="18" spans="1:16" ht="15" customHeight="1">
      <c r="A18" s="137"/>
      <c r="B18" s="346">
        <f t="shared" si="0"/>
        <v>2028</v>
      </c>
      <c r="C18" s="351">
        <f t="shared" si="1"/>
        <v>11</v>
      </c>
      <c r="D18" s="354">
        <f>P.C.!C34</f>
        <v>84.419999999999987</v>
      </c>
      <c r="E18" s="356">
        <f>E17+P.C.!C34</f>
        <v>1260.27</v>
      </c>
      <c r="F18" s="358">
        <f t="shared" si="2"/>
        <v>3886394.0428800001</v>
      </c>
      <c r="G18" s="360">
        <f>(E18*P.C.!$C$5*P.C.!$C$17)/1000</f>
        <v>1310651.8117260844</v>
      </c>
      <c r="H18" s="374">
        <f>(G18+F18)*P.C.!$C$6</f>
        <v>1345255.319464785</v>
      </c>
      <c r="I18" s="727">
        <f>H18+H18*P.C.!$N16</f>
        <v>1391583.6569241204</v>
      </c>
      <c r="J18" s="363">
        <v>0</v>
      </c>
      <c r="K18" s="363">
        <f t="shared" si="3"/>
        <v>1201189.4208</v>
      </c>
      <c r="L18" s="356">
        <f>(E18*P.C.!$C$5*P.C.!$C$17)/1000</f>
        <v>1310651.8117260844</v>
      </c>
      <c r="M18" s="378">
        <f>(L18+K18+J18)*P.C.!$C$6</f>
        <v>650190.10303937702</v>
      </c>
      <c r="N18" s="378">
        <f>M18+M18*P.C.!$N16</f>
        <v>672581.55994014768</v>
      </c>
      <c r="O18" s="139"/>
      <c r="P18" s="139"/>
    </row>
    <row r="19" spans="1:16" ht="15" customHeight="1">
      <c r="A19" s="137"/>
      <c r="B19" s="345">
        <f t="shared" si="0"/>
        <v>2029</v>
      </c>
      <c r="C19" s="350">
        <f t="shared" si="1"/>
        <v>12</v>
      </c>
      <c r="D19" s="355">
        <f>P.C.!C35</f>
        <v>78.389999999999986</v>
      </c>
      <c r="E19" s="357">
        <f>E18+P.C.!C35</f>
        <v>1338.6599999999999</v>
      </c>
      <c r="F19" s="359">
        <f t="shared" si="2"/>
        <v>3886394.0428800001</v>
      </c>
      <c r="G19" s="361">
        <f>(E19*P.C.!$C$5*P.C.!$C$17)/1000</f>
        <v>1392175.608627707</v>
      </c>
      <c r="H19" s="376">
        <f>(G19+F19)*P.C.!$C$6</f>
        <v>1366357.7542927701</v>
      </c>
      <c r="I19" s="727">
        <f>H19+H19*P.C.!$N17</f>
        <v>1413412.8242227219</v>
      </c>
      <c r="J19" s="362">
        <v>0</v>
      </c>
      <c r="K19" s="362">
        <f t="shared" si="3"/>
        <v>1201189.4208</v>
      </c>
      <c r="L19" s="357">
        <f>(E19*P.C.!$C$5*P.C.!$C$17)/1000</f>
        <v>1392175.608627707</v>
      </c>
      <c r="M19" s="379">
        <f>(L19+K19+J19)*P.C.!$C$6</f>
        <v>671292.53786736203</v>
      </c>
      <c r="N19" s="379">
        <f>M19+M19*P.C.!$N17</f>
        <v>694410.72723874915</v>
      </c>
      <c r="O19" s="139"/>
      <c r="P19" s="139"/>
    </row>
    <row r="20" spans="1:16" ht="15" customHeight="1">
      <c r="A20" s="137"/>
      <c r="B20" s="346">
        <f t="shared" si="0"/>
        <v>2030</v>
      </c>
      <c r="C20" s="351">
        <f t="shared" si="1"/>
        <v>13</v>
      </c>
      <c r="D20" s="354">
        <f>P.C.!C36</f>
        <v>72.36</v>
      </c>
      <c r="E20" s="356">
        <f>E19+P.C.!C36</f>
        <v>1411.0199999999998</v>
      </c>
      <c r="F20" s="358">
        <f t="shared" si="2"/>
        <v>3886394.0428800001</v>
      </c>
      <c r="G20" s="360">
        <f>(E20*P.C.!$C$5*P.C.!$C$17)/1000</f>
        <v>1467428.3442292043</v>
      </c>
      <c r="H20" s="374">
        <f>(G20+F20)*P.C.!$C$6</f>
        <v>1385836.9249032177</v>
      </c>
      <c r="I20" s="727">
        <f>H20+H20*P.C.!$N18</f>
        <v>1433562.8248060462</v>
      </c>
      <c r="J20" s="363">
        <v>0</v>
      </c>
      <c r="K20" s="363">
        <f t="shared" si="3"/>
        <v>1201189.4208</v>
      </c>
      <c r="L20" s="356">
        <f>(E20*P.C.!$C$5*P.C.!$C$17)/1000</f>
        <v>1467428.3442292043</v>
      </c>
      <c r="M20" s="378">
        <f>(L20+K20+J20)*P.C.!$C$6</f>
        <v>690771.70847780956</v>
      </c>
      <c r="N20" s="378">
        <f>M20+M20*P.C.!$N18</f>
        <v>714560.72782207339</v>
      </c>
      <c r="O20" s="139"/>
      <c r="P20" s="139"/>
    </row>
    <row r="21" spans="1:16" ht="15" customHeight="1">
      <c r="A21" s="137"/>
      <c r="B21" s="345">
        <f t="shared" si="0"/>
        <v>2031</v>
      </c>
      <c r="C21" s="350">
        <f t="shared" si="1"/>
        <v>14</v>
      </c>
      <c r="D21" s="355">
        <f>P.C.!C37</f>
        <v>66.33</v>
      </c>
      <c r="E21" s="357">
        <f>E20+P.C.!C37</f>
        <v>1477.3499999999997</v>
      </c>
      <c r="F21" s="359">
        <f t="shared" si="2"/>
        <v>3886394.0428800001</v>
      </c>
      <c r="G21" s="361">
        <f>(E21*P.C.!$C$5*P.C.!$C$17)/1000</f>
        <v>1536410.0185305774</v>
      </c>
      <c r="H21" s="376">
        <f>(G21+F21)*P.C.!$C$6</f>
        <v>1403692.8312961282</v>
      </c>
      <c r="I21" s="727">
        <f>H21+H21*P.C.!$N19</f>
        <v>1452033.6586740937</v>
      </c>
      <c r="J21" s="362">
        <v>0</v>
      </c>
      <c r="K21" s="362">
        <f t="shared" si="3"/>
        <v>1201189.4208</v>
      </c>
      <c r="L21" s="357">
        <f>(E21*P.C.!$C$5*P.C.!$C$17)/1000</f>
        <v>1536410.0185305774</v>
      </c>
      <c r="M21" s="379">
        <f>(L21+K21+J21)*P.C.!$C$6</f>
        <v>708627.61487072008</v>
      </c>
      <c r="N21" s="379">
        <f>M21+M21*P.C.!$N19</f>
        <v>733031.56169012084</v>
      </c>
      <c r="O21" s="139"/>
      <c r="P21" s="139"/>
    </row>
    <row r="22" spans="1:16" ht="15" customHeight="1">
      <c r="A22" s="137"/>
      <c r="B22" s="346">
        <f t="shared" si="0"/>
        <v>2032</v>
      </c>
      <c r="C22" s="351">
        <f t="shared" si="1"/>
        <v>15</v>
      </c>
      <c r="D22" s="354">
        <f>P.C.!C38</f>
        <v>60.3</v>
      </c>
      <c r="E22" s="356">
        <f>E21+P.C.!C38</f>
        <v>1537.6499999999996</v>
      </c>
      <c r="F22" s="358">
        <f t="shared" si="2"/>
        <v>3886394.0428800001</v>
      </c>
      <c r="G22" s="360">
        <f>(E22*P.C.!$C$5*P.C.!$C$17)/1000</f>
        <v>1599120.6315318253</v>
      </c>
      <c r="H22" s="374">
        <f>(G22+F22)*P.C.!$C$6</f>
        <v>1419925.4734715011</v>
      </c>
      <c r="I22" s="727">
        <f>H22+H22*P.C.!$N20</f>
        <v>1468825.3258268638</v>
      </c>
      <c r="J22" s="363">
        <v>0</v>
      </c>
      <c r="K22" s="363">
        <f t="shared" si="3"/>
        <v>1201189.4208</v>
      </c>
      <c r="L22" s="356">
        <f>(E22*P.C.!$C$5*P.C.!$C$17)/1000</f>
        <v>1599120.6315318253</v>
      </c>
      <c r="M22" s="378">
        <f>(L22+K22+J22)*P.C.!$C$6</f>
        <v>724860.257046093</v>
      </c>
      <c r="N22" s="378">
        <f>M22+M22*P.C.!$N20</f>
        <v>749823.22884289105</v>
      </c>
      <c r="O22" s="139"/>
      <c r="P22" s="139"/>
    </row>
    <row r="23" spans="1:16" ht="15" customHeight="1">
      <c r="A23" s="143"/>
      <c r="B23" s="347">
        <f t="shared" si="0"/>
        <v>2033</v>
      </c>
      <c r="C23" s="352">
        <f t="shared" si="1"/>
        <v>16</v>
      </c>
      <c r="D23" s="355">
        <f>P.C.!C39</f>
        <v>54.269999999999996</v>
      </c>
      <c r="E23" s="357">
        <f>E22+P.C.!C39</f>
        <v>1591.9199999999996</v>
      </c>
      <c r="F23" s="359">
        <f t="shared" si="2"/>
        <v>3886394.0428800001</v>
      </c>
      <c r="G23" s="361">
        <f>(E23*P.C.!$C$5*P.C.!$C$17)/1000</f>
        <v>1655560.1832329486</v>
      </c>
      <c r="H23" s="376">
        <f>(G23+F23)*P.C.!$C$6</f>
        <v>1434534.8514293369</v>
      </c>
      <c r="I23" s="727">
        <f>H23+H23*P.C.!$N21</f>
        <v>1483937.826264357</v>
      </c>
      <c r="J23" s="362">
        <v>0</v>
      </c>
      <c r="K23" s="362">
        <f t="shared" si="3"/>
        <v>1201189.4208</v>
      </c>
      <c r="L23" s="357">
        <f>(E23*P.C.!$C$5*P.C.!$C$17)/1000</f>
        <v>1655560.1832329486</v>
      </c>
      <c r="M23" s="379">
        <f>(L23+K23+J23)*P.C.!$C$6</f>
        <v>739469.63500392879</v>
      </c>
      <c r="N23" s="379">
        <f>M23+M23*P.C.!$N21</f>
        <v>764935.72928038426</v>
      </c>
      <c r="O23" s="139"/>
      <c r="P23" s="139"/>
    </row>
    <row r="24" spans="1:16" ht="15" customHeight="1">
      <c r="A24" s="137"/>
      <c r="B24" s="346">
        <f t="shared" si="0"/>
        <v>2034</v>
      </c>
      <c r="C24" s="351">
        <f t="shared" si="1"/>
        <v>17</v>
      </c>
      <c r="D24" s="354">
        <f>P.C.!C40</f>
        <v>48.24</v>
      </c>
      <c r="E24" s="356">
        <f>E23+P.C.!C40</f>
        <v>1640.1599999999996</v>
      </c>
      <c r="F24" s="358">
        <f t="shared" si="2"/>
        <v>3886394.0428800001</v>
      </c>
      <c r="G24" s="360">
        <f>(E24*P.C.!$C$5*P.C.!$C$17)/1000</f>
        <v>1705728.6736339468</v>
      </c>
      <c r="H24" s="374">
        <f>(G24+F24)*P.C.!$C$6</f>
        <v>1447520.9651696351</v>
      </c>
      <c r="I24" s="727">
        <f>H24+H24*P.C.!$N22</f>
        <v>1497371.159986573</v>
      </c>
      <c r="J24" s="363">
        <v>0</v>
      </c>
      <c r="K24" s="363">
        <f t="shared" si="3"/>
        <v>1201189.4208</v>
      </c>
      <c r="L24" s="356">
        <f>(E24*P.C.!$C$5*P.C.!$C$17)/1000</f>
        <v>1705728.6736339468</v>
      </c>
      <c r="M24" s="378">
        <f>(L24+K24+J24)*P.C.!$C$6</f>
        <v>752455.74874422711</v>
      </c>
      <c r="N24" s="378">
        <f>M24+M24*P.C.!$N22</f>
        <v>778369.06300260045</v>
      </c>
      <c r="O24" s="139"/>
      <c r="P24" s="139"/>
    </row>
    <row r="25" spans="1:16" ht="15" customHeight="1">
      <c r="A25" s="137"/>
      <c r="B25" s="345">
        <f t="shared" si="0"/>
        <v>2035</v>
      </c>
      <c r="C25" s="350">
        <f t="shared" si="1"/>
        <v>18</v>
      </c>
      <c r="D25" s="355">
        <f>P.C.!C41</f>
        <v>42.21</v>
      </c>
      <c r="E25" s="357">
        <f>E24+P.C.!C41</f>
        <v>1682.3699999999997</v>
      </c>
      <c r="F25" s="359">
        <f t="shared" si="2"/>
        <v>3886394.0428800001</v>
      </c>
      <c r="G25" s="361">
        <f>(E25*P.C.!$C$5*P.C.!$C$17)/1000</f>
        <v>1749626.1027348207</v>
      </c>
      <c r="H25" s="376">
        <f>(G25+F25)*P.C.!$C$6</f>
        <v>1458883.8146923964</v>
      </c>
      <c r="I25" s="727">
        <f>H25+H25*P.C.!$N23</f>
        <v>1509125.3269935125</v>
      </c>
      <c r="J25" s="362">
        <v>0</v>
      </c>
      <c r="K25" s="362">
        <f t="shared" si="3"/>
        <v>1201189.4208</v>
      </c>
      <c r="L25" s="357">
        <f>(E25*P.C.!$C$5*P.C.!$C$17)/1000</f>
        <v>1749626.1027348207</v>
      </c>
      <c r="M25" s="379">
        <f>(L25+K25+J25)*P.C.!$C$6</f>
        <v>763818.59826698829</v>
      </c>
      <c r="N25" s="379">
        <f>M25+M25*P.C.!$N23</f>
        <v>790123.23000953963</v>
      </c>
      <c r="O25" s="139"/>
      <c r="P25" s="139"/>
    </row>
    <row r="26" spans="1:16" ht="15" customHeight="1">
      <c r="A26" s="137"/>
      <c r="B26" s="346">
        <f t="shared" si="0"/>
        <v>2036</v>
      </c>
      <c r="C26" s="351">
        <f t="shared" si="1"/>
        <v>19</v>
      </c>
      <c r="D26" s="354">
        <f>P.C.!C42</f>
        <v>36.180000000000007</v>
      </c>
      <c r="E26" s="356">
        <f>E25+P.C.!C42</f>
        <v>1718.5499999999997</v>
      </c>
      <c r="F26" s="358">
        <f t="shared" si="2"/>
        <v>3886394.0428800001</v>
      </c>
      <c r="G26" s="360">
        <f>(E26*P.C.!$C$5*P.C.!$C$17)/1000</f>
        <v>1787252.4705355694</v>
      </c>
      <c r="H26" s="374">
        <f>(G26+F26)*P.C.!$C$6</f>
        <v>1468623.3999976204</v>
      </c>
      <c r="I26" s="727">
        <f>H26+H26*P.C.!$N24</f>
        <v>1519200.3272851747</v>
      </c>
      <c r="J26" s="363">
        <v>0</v>
      </c>
      <c r="K26" s="363">
        <f t="shared" si="3"/>
        <v>1201189.4208</v>
      </c>
      <c r="L26" s="356">
        <f>(E26*P.C.!$C$5*P.C.!$C$17)/1000</f>
        <v>1787252.4705355694</v>
      </c>
      <c r="M26" s="378">
        <f>(L26+K26+J26)*P.C.!$C$6</f>
        <v>773558.18357221223</v>
      </c>
      <c r="N26" s="378">
        <f>M26+M26*P.C.!$N24</f>
        <v>800198.23030120193</v>
      </c>
      <c r="O26" s="139"/>
      <c r="P26" s="139"/>
    </row>
    <row r="27" spans="1:16" ht="15" customHeight="1">
      <c r="A27" s="137"/>
      <c r="B27" s="345">
        <f t="shared" ref="B27:B37" si="4">B26+1</f>
        <v>2037</v>
      </c>
      <c r="C27" s="350">
        <f t="shared" ref="C27:C37" si="5">C26+1</f>
        <v>20</v>
      </c>
      <c r="D27" s="355">
        <f>P.C.!C43</f>
        <v>30.150000000000006</v>
      </c>
      <c r="E27" s="357">
        <f>E26+P.C.!C43</f>
        <v>1748.6999999999998</v>
      </c>
      <c r="F27" s="359">
        <f t="shared" ref="F27:F37" si="6">F26</f>
        <v>3886394.0428800001</v>
      </c>
      <c r="G27" s="361">
        <f>(E27*P.C.!$C$5*P.C.!$C$17)/1000</f>
        <v>1818607.7770361935</v>
      </c>
      <c r="H27" s="376">
        <f>(G27+F27)*P.C.!$C$6</f>
        <v>1476739.7210853067</v>
      </c>
      <c r="I27" s="727">
        <f>H27+H27*P.C.!$N25</f>
        <v>1527596.1608615597</v>
      </c>
      <c r="J27" s="362">
        <v>0</v>
      </c>
      <c r="K27" s="362">
        <f t="shared" ref="K27:K37" si="7">$K$12</f>
        <v>1201189.4208</v>
      </c>
      <c r="L27" s="357">
        <f>(E27*P.C.!$C$5*P.C.!$C$17)/1000</f>
        <v>1818607.7770361935</v>
      </c>
      <c r="M27" s="379">
        <f>(L27+K27+J27)*P.C.!$C$6</f>
        <v>781674.5046598987</v>
      </c>
      <c r="N27" s="379">
        <f>M27+M27*P.C.!$N25</f>
        <v>808594.06387758709</v>
      </c>
      <c r="O27" s="139"/>
      <c r="P27" s="139"/>
    </row>
    <row r="28" spans="1:16" ht="15" customHeight="1">
      <c r="A28" s="137"/>
      <c r="B28" s="346">
        <f t="shared" si="4"/>
        <v>2038</v>
      </c>
      <c r="C28" s="351">
        <f t="shared" si="5"/>
        <v>21</v>
      </c>
      <c r="D28" s="354">
        <f>P.C.!C44</f>
        <v>24.120000000000005</v>
      </c>
      <c r="E28" s="356">
        <f>E27+P.C.!C44</f>
        <v>1772.8199999999997</v>
      </c>
      <c r="F28" s="358">
        <f t="shared" si="6"/>
        <v>3886394.0428800001</v>
      </c>
      <c r="G28" s="360">
        <f>(E28*P.C.!$C$5*P.C.!$C$17)/1000</f>
        <v>1843692.022236693</v>
      </c>
      <c r="H28" s="374">
        <f>(G28+F28)*P.C.!$C$6</f>
        <v>1483232.7779554562</v>
      </c>
      <c r="I28" s="727">
        <f>H28+H28*P.C.!$N26</f>
        <v>1534312.8277226679</v>
      </c>
      <c r="J28" s="363">
        <v>0</v>
      </c>
      <c r="K28" s="363">
        <f t="shared" si="7"/>
        <v>1201189.4208</v>
      </c>
      <c r="L28" s="356">
        <f>(E28*P.C.!$C$5*P.C.!$C$17)/1000</f>
        <v>1843692.022236693</v>
      </c>
      <c r="M28" s="378">
        <f>(L28+K28+J28)*P.C.!$C$6</f>
        <v>788167.56153004814</v>
      </c>
      <c r="N28" s="378">
        <f>M28+M28*P.C.!$N26</f>
        <v>815310.73073869536</v>
      </c>
      <c r="O28" s="139"/>
      <c r="P28" s="139"/>
    </row>
    <row r="29" spans="1:16" ht="15" customHeight="1">
      <c r="A29" s="137"/>
      <c r="B29" s="345">
        <f t="shared" si="4"/>
        <v>2039</v>
      </c>
      <c r="C29" s="350">
        <f t="shared" si="5"/>
        <v>22</v>
      </c>
      <c r="D29" s="355">
        <f>P.C.!C45</f>
        <v>18.090000000000003</v>
      </c>
      <c r="E29" s="357">
        <f>E28+P.C.!C45</f>
        <v>1790.9099999999996</v>
      </c>
      <c r="F29" s="359">
        <f t="shared" si="6"/>
        <v>3886394.0428800001</v>
      </c>
      <c r="G29" s="361">
        <f>(E29*P.C.!$C$5*P.C.!$C$17)/1000</f>
        <v>1862505.2061370672</v>
      </c>
      <c r="H29" s="376">
        <f>(G29+F29)*P.C.!$C$6</f>
        <v>1488102.570608068</v>
      </c>
      <c r="I29" s="727">
        <f>H29+H29*P.C.!$N27</f>
        <v>1539350.3278684991</v>
      </c>
      <c r="J29" s="362">
        <v>0</v>
      </c>
      <c r="K29" s="362">
        <f t="shared" si="7"/>
        <v>1201189.4208</v>
      </c>
      <c r="L29" s="357">
        <f>(E29*P.C.!$C$5*P.C.!$C$17)/1000</f>
        <v>1862505.2061370672</v>
      </c>
      <c r="M29" s="379">
        <f>(L29+K29+J29)*P.C.!$C$6</f>
        <v>793037.35418265988</v>
      </c>
      <c r="N29" s="379">
        <f>M29+M29*P.C.!$N27</f>
        <v>820348.23088452627</v>
      </c>
      <c r="O29" s="139"/>
      <c r="P29" s="139"/>
    </row>
    <row r="30" spans="1:16" ht="15" customHeight="1">
      <c r="A30" s="137"/>
      <c r="B30" s="348">
        <f t="shared" si="4"/>
        <v>2040</v>
      </c>
      <c r="C30" s="353">
        <f t="shared" si="5"/>
        <v>23</v>
      </c>
      <c r="D30" s="354">
        <f>P.C.!C46</f>
        <v>12.059999999999995</v>
      </c>
      <c r="E30" s="356">
        <f>E29+P.C.!C46</f>
        <v>1802.9699999999996</v>
      </c>
      <c r="F30" s="358">
        <f t="shared" si="6"/>
        <v>3886394.0428800001</v>
      </c>
      <c r="G30" s="360">
        <f>(E30*P.C.!$C$5*P.C.!$C$17)/1000</f>
        <v>1875047.3287373167</v>
      </c>
      <c r="H30" s="374">
        <f>(G30+F30)*P.C.!$C$6</f>
        <v>1491349.0990431427</v>
      </c>
      <c r="I30" s="727">
        <f>H30+H30*P.C.!$N28</f>
        <v>1542708.6612990531</v>
      </c>
      <c r="J30" s="363">
        <v>0</v>
      </c>
      <c r="K30" s="363">
        <f t="shared" si="7"/>
        <v>1201189.4208</v>
      </c>
      <c r="L30" s="356">
        <f>(E30*P.C.!$C$5*P.C.!$C$17)/1000</f>
        <v>1875047.3287373167</v>
      </c>
      <c r="M30" s="378">
        <f>(L30+K30+J30)*P.C.!$C$6</f>
        <v>796283.88261773449</v>
      </c>
      <c r="N30" s="378">
        <f>M30+M30*P.C.!$N28</f>
        <v>823706.56431508041</v>
      </c>
      <c r="O30" s="139"/>
      <c r="P30" s="139"/>
    </row>
    <row r="31" spans="1:16" ht="15" customHeight="1">
      <c r="A31" s="137"/>
      <c r="B31" s="345">
        <f t="shared" si="4"/>
        <v>2041</v>
      </c>
      <c r="C31" s="350">
        <f t="shared" si="5"/>
        <v>24</v>
      </c>
      <c r="D31" s="355">
        <f>P.C.!C47</f>
        <v>6.0300000000000011</v>
      </c>
      <c r="E31" s="357">
        <f>E30+P.C.!C47</f>
        <v>1808.9999999999995</v>
      </c>
      <c r="F31" s="359">
        <f t="shared" si="6"/>
        <v>3886394.0428800001</v>
      </c>
      <c r="G31" s="361">
        <f>(E31*P.C.!$C$5*P.C.!$C$17)/1000</f>
        <v>1881318.3900374414</v>
      </c>
      <c r="H31" s="376">
        <f>(G31+F31)*P.C.!$C$6</f>
        <v>1492972.3632606799</v>
      </c>
      <c r="I31" s="727">
        <f>H31+H31*P.C.!$N29</f>
        <v>1544387.82801433</v>
      </c>
      <c r="J31" s="362">
        <v>0</v>
      </c>
      <c r="K31" s="362">
        <f t="shared" si="7"/>
        <v>1201189.4208</v>
      </c>
      <c r="L31" s="357">
        <f>(E31*P.C.!$C$5*P.C.!$C$17)/1000</f>
        <v>1881318.3900374414</v>
      </c>
      <c r="M31" s="379">
        <f>(L31+K31+J31)*P.C.!$C$6</f>
        <v>797907.14683527173</v>
      </c>
      <c r="N31" s="379">
        <f>M31+M31*P.C.!$N29</f>
        <v>825385.7310303573</v>
      </c>
      <c r="O31" s="139"/>
      <c r="P31" s="139"/>
    </row>
    <row r="32" spans="1:16" ht="15" customHeight="1">
      <c r="A32" s="144"/>
      <c r="B32" s="346">
        <f t="shared" si="4"/>
        <v>2042</v>
      </c>
      <c r="C32" s="351">
        <f t="shared" si="5"/>
        <v>25</v>
      </c>
      <c r="D32" s="354">
        <f>P.C.!C48</f>
        <v>0</v>
      </c>
      <c r="E32" s="356">
        <f>E31+P.C.!C48</f>
        <v>1808.9999999999995</v>
      </c>
      <c r="F32" s="358">
        <f t="shared" si="6"/>
        <v>3886394.0428800001</v>
      </c>
      <c r="G32" s="360">
        <f>(E32*P.C.!$C$5*P.C.!$C$17)/1000</f>
        <v>1881318.3900374414</v>
      </c>
      <c r="H32" s="374">
        <f>(G32+F32)*P.C.!$C$6</f>
        <v>1492972.3632606799</v>
      </c>
      <c r="I32" s="727">
        <f>H32+H32*P.C.!$N30</f>
        <v>1544387.82801433</v>
      </c>
      <c r="J32" s="363">
        <v>0</v>
      </c>
      <c r="K32" s="363">
        <f t="shared" si="7"/>
        <v>1201189.4208</v>
      </c>
      <c r="L32" s="356">
        <f>(E32*P.C.!$C$5*P.C.!$C$17)/1000</f>
        <v>1881318.3900374414</v>
      </c>
      <c r="M32" s="378">
        <f>(L32+K32+J32)*P.C.!$C$6</f>
        <v>797907.14683527173</v>
      </c>
      <c r="N32" s="378">
        <f>M32+M32*P.C.!$N30</f>
        <v>825385.7310303573</v>
      </c>
      <c r="O32" s="139"/>
      <c r="P32" s="139"/>
    </row>
    <row r="33" spans="1:16" ht="15" customHeight="1">
      <c r="A33" s="137"/>
      <c r="B33" s="345">
        <f t="shared" si="4"/>
        <v>2043</v>
      </c>
      <c r="C33" s="350">
        <f t="shared" si="5"/>
        <v>26</v>
      </c>
      <c r="D33" s="355">
        <f>P.C.!C49</f>
        <v>0</v>
      </c>
      <c r="E33" s="357">
        <f>E32+P.C.!C49</f>
        <v>1808.9999999999995</v>
      </c>
      <c r="F33" s="359">
        <f t="shared" si="6"/>
        <v>3886394.0428800001</v>
      </c>
      <c r="G33" s="361">
        <f>(E33*P.C.!$C$5*P.C.!$C$17)/1000</f>
        <v>1881318.3900374414</v>
      </c>
      <c r="H33" s="376">
        <f>(G33+F33)*P.C.!$C$6</f>
        <v>1492972.3632606799</v>
      </c>
      <c r="I33" s="377">
        <f>H33+H33*P.C.!$N31</f>
        <v>1544387.82801433</v>
      </c>
      <c r="J33" s="362">
        <v>0</v>
      </c>
      <c r="K33" s="362">
        <f t="shared" si="7"/>
        <v>1201189.4208</v>
      </c>
      <c r="L33" s="357">
        <f>(E33*P.C.!$C$5*P.C.!$C$17)/1000</f>
        <v>1881318.3900374414</v>
      </c>
      <c r="M33" s="379">
        <f>(L33+K33+J33)*P.C.!$C$6</f>
        <v>797907.14683527173</v>
      </c>
      <c r="N33" s="379">
        <f>M33+M33*P.C.!$N31</f>
        <v>825385.7310303573</v>
      </c>
      <c r="O33" s="139"/>
      <c r="P33" s="139"/>
    </row>
    <row r="34" spans="1:16" ht="15" customHeight="1">
      <c r="A34" s="137"/>
      <c r="B34" s="346">
        <f t="shared" si="4"/>
        <v>2044</v>
      </c>
      <c r="C34" s="351">
        <f t="shared" si="5"/>
        <v>27</v>
      </c>
      <c r="D34" s="354">
        <f>P.C.!C50</f>
        <v>0</v>
      </c>
      <c r="E34" s="356">
        <f>E33+P.C.!C50</f>
        <v>1808.9999999999995</v>
      </c>
      <c r="F34" s="358">
        <f t="shared" si="6"/>
        <v>3886394.0428800001</v>
      </c>
      <c r="G34" s="360">
        <f>(E34*P.C.!$C$5*P.C.!$C$17)/1000</f>
        <v>1881318.3900374414</v>
      </c>
      <c r="H34" s="374">
        <f>(G34+F34)*P.C.!$C$6</f>
        <v>1492972.3632606799</v>
      </c>
      <c r="I34" s="375">
        <f>H34+H34*P.C.!$N32</f>
        <v>1544387.82801433</v>
      </c>
      <c r="J34" s="363">
        <v>0</v>
      </c>
      <c r="K34" s="363">
        <f t="shared" si="7"/>
        <v>1201189.4208</v>
      </c>
      <c r="L34" s="356">
        <f>(E34*P.C.!$C$5*P.C.!$C$17)/1000</f>
        <v>1881318.3900374414</v>
      </c>
      <c r="M34" s="378">
        <f>(L34+K34+J34)*P.C.!$C$6</f>
        <v>797907.14683527173</v>
      </c>
      <c r="N34" s="378">
        <f>M34+M34*P.C.!$N32</f>
        <v>825385.7310303573</v>
      </c>
      <c r="O34" s="139"/>
      <c r="P34" s="139"/>
    </row>
    <row r="35" spans="1:16" ht="15" customHeight="1">
      <c r="A35" s="137"/>
      <c r="B35" s="345">
        <f t="shared" si="4"/>
        <v>2045</v>
      </c>
      <c r="C35" s="350">
        <f t="shared" si="5"/>
        <v>28</v>
      </c>
      <c r="D35" s="355">
        <f>P.C.!C51</f>
        <v>0</v>
      </c>
      <c r="E35" s="357">
        <f>E34+P.C.!C51</f>
        <v>1808.9999999999995</v>
      </c>
      <c r="F35" s="359">
        <f t="shared" si="6"/>
        <v>3886394.0428800001</v>
      </c>
      <c r="G35" s="361">
        <f>(E35*P.C.!$C$5*P.C.!$C$17)/1000</f>
        <v>1881318.3900374414</v>
      </c>
      <c r="H35" s="376">
        <f>(G35+F35)*P.C.!$C$6</f>
        <v>1492972.3632606799</v>
      </c>
      <c r="I35" s="377">
        <f>H35+H35*P.C.!$N33</f>
        <v>1544387.82801433</v>
      </c>
      <c r="J35" s="362">
        <v>0</v>
      </c>
      <c r="K35" s="362">
        <f t="shared" si="7"/>
        <v>1201189.4208</v>
      </c>
      <c r="L35" s="357">
        <f>(E35*P.C.!$C$5*P.C.!$C$17)/1000</f>
        <v>1881318.3900374414</v>
      </c>
      <c r="M35" s="379">
        <f>(L35+K35+J35)*P.C.!$C$6</f>
        <v>797907.14683527173</v>
      </c>
      <c r="N35" s="379">
        <f>M35+M35*P.C.!$N33</f>
        <v>825385.7310303573</v>
      </c>
      <c r="O35" s="139"/>
      <c r="P35" s="139"/>
    </row>
    <row r="36" spans="1:16" ht="15" customHeight="1">
      <c r="A36" s="137"/>
      <c r="B36" s="346">
        <f t="shared" si="4"/>
        <v>2046</v>
      </c>
      <c r="C36" s="351">
        <f t="shared" si="5"/>
        <v>29</v>
      </c>
      <c r="D36" s="354">
        <f>P.C.!C52</f>
        <v>0</v>
      </c>
      <c r="E36" s="356">
        <f>E35+P.C.!C52</f>
        <v>1808.9999999999995</v>
      </c>
      <c r="F36" s="358">
        <f t="shared" si="6"/>
        <v>3886394.0428800001</v>
      </c>
      <c r="G36" s="360">
        <f>(E36*P.C.!$C$5*P.C.!$C$17)/1000</f>
        <v>1881318.3900374414</v>
      </c>
      <c r="H36" s="374">
        <f>(G36+F36)*P.C.!$C$6</f>
        <v>1492972.3632606799</v>
      </c>
      <c r="I36" s="375">
        <f>H36+H36*P.C.!$N34</f>
        <v>1544387.82801433</v>
      </c>
      <c r="J36" s="363">
        <v>0</v>
      </c>
      <c r="K36" s="363">
        <f t="shared" si="7"/>
        <v>1201189.4208</v>
      </c>
      <c r="L36" s="356">
        <f>(E36*P.C.!$C$5*P.C.!$C$17)/1000</f>
        <v>1881318.3900374414</v>
      </c>
      <c r="M36" s="378">
        <f>(L36+K36+J36)*P.C.!$C$6</f>
        <v>797907.14683527173</v>
      </c>
      <c r="N36" s="378">
        <f>M36+M36*P.C.!$N34</f>
        <v>825385.7310303573</v>
      </c>
      <c r="O36" s="139"/>
      <c r="P36" s="139"/>
    </row>
    <row r="37" spans="1:16" ht="15" customHeight="1">
      <c r="A37" s="137"/>
      <c r="B37" s="347">
        <f t="shared" si="4"/>
        <v>2047</v>
      </c>
      <c r="C37" s="352">
        <f t="shared" si="5"/>
        <v>30</v>
      </c>
      <c r="D37" s="355">
        <f>P.C.!C53</f>
        <v>0</v>
      </c>
      <c r="E37" s="357">
        <f>E36+P.C.!C53</f>
        <v>1808.9999999999995</v>
      </c>
      <c r="F37" s="359">
        <f t="shared" si="6"/>
        <v>3886394.0428800001</v>
      </c>
      <c r="G37" s="361">
        <f>(E37*P.C.!$C$5*P.C.!$C$17)/1000</f>
        <v>1881318.3900374414</v>
      </c>
      <c r="H37" s="376">
        <f>(G37+F37)*P.C.!$C$6</f>
        <v>1492972.3632606799</v>
      </c>
      <c r="I37" s="377">
        <f>H37+H37*P.C.!$N35</f>
        <v>1544387.82801433</v>
      </c>
      <c r="J37" s="362">
        <v>0</v>
      </c>
      <c r="K37" s="362">
        <f t="shared" si="7"/>
        <v>1201189.4208</v>
      </c>
      <c r="L37" s="357">
        <f>(E37*P.C.!$C$5*P.C.!$C$17)/1000</f>
        <v>1881318.3900374414</v>
      </c>
      <c r="M37" s="379">
        <f>(L37+K37+J37)*P.C.!$C$6</f>
        <v>797907.14683527173</v>
      </c>
      <c r="N37" s="379">
        <f>M37+M37*P.C.!$N35</f>
        <v>825385.7310303573</v>
      </c>
      <c r="O37" s="139"/>
      <c r="P37" s="139"/>
    </row>
    <row r="38" spans="1:16" s="118" customFormat="1" ht="30" customHeight="1" thickBot="1">
      <c r="A38" s="137"/>
      <c r="B38" s="888" t="s">
        <v>288</v>
      </c>
      <c r="C38" s="889"/>
      <c r="D38" s="889"/>
      <c r="E38" s="897"/>
      <c r="F38" s="467">
        <f t="shared" ref="F38:N38" si="8">SUM(F7:F37)</f>
        <v>120478215.32927997</v>
      </c>
      <c r="G38" s="467">
        <f t="shared" si="8"/>
        <v>42016110.710836187</v>
      </c>
      <c r="H38" s="468">
        <f t="shared" si="8"/>
        <v>42061656.295484073</v>
      </c>
      <c r="I38" s="469">
        <f t="shared" si="8"/>
        <v>43519635.395589419</v>
      </c>
      <c r="J38" s="467">
        <f t="shared" si="8"/>
        <v>5578422.3820799999</v>
      </c>
      <c r="K38" s="467">
        <f t="shared" si="8"/>
        <v>35519879.808000006</v>
      </c>
      <c r="L38" s="467">
        <f t="shared" si="8"/>
        <v>42016110.710836187</v>
      </c>
      <c r="M38" s="470">
        <f t="shared" si="8"/>
        <v>21514165.779402155</v>
      </c>
      <c r="N38" s="471">
        <f t="shared" si="8"/>
        <v>22262358.75923726</v>
      </c>
      <c r="O38" s="389"/>
      <c r="P38" s="389"/>
    </row>
    <row r="39" spans="1:16" s="118" customFormat="1" ht="15">
      <c r="A39" s="137"/>
      <c r="B39" s="390"/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</row>
    <row r="40" spans="1:16" s="118" customFormat="1" ht="15">
      <c r="A40" s="137"/>
      <c r="B40" s="390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</row>
    <row r="41" spans="1:16" s="118" customFormat="1" ht="15">
      <c r="A41" s="137"/>
      <c r="B41" s="390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</row>
    <row r="42" spans="1:16" s="118" customFormat="1" ht="15">
      <c r="A42" s="137"/>
      <c r="B42" s="390"/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</row>
    <row r="43" spans="1:16" s="118" customFormat="1" ht="15">
      <c r="A43" s="137"/>
      <c r="B43" s="390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</row>
    <row r="44" spans="1:16" s="118" customFormat="1" ht="15">
      <c r="A44" s="137"/>
      <c r="B44" s="390"/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</row>
    <row r="45" spans="1:16" s="118" customFormat="1" ht="15">
      <c r="A45" s="137"/>
      <c r="B45" s="390"/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</row>
    <row r="46" spans="1:16" s="118" customFormat="1" ht="15">
      <c r="A46" s="137"/>
      <c r="B46" s="390"/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</row>
    <row r="47" spans="1:16" s="118" customFormat="1" ht="15">
      <c r="A47" s="137"/>
      <c r="B47" s="390"/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</row>
    <row r="48" spans="1:16" s="118" customFormat="1" ht="15.75" customHeight="1">
      <c r="A48" s="137"/>
      <c r="B48" s="386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</row>
    <row r="49" spans="1:16" s="118" customFormat="1" ht="15">
      <c r="A49" s="137"/>
      <c r="B49" s="386"/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</row>
    <row r="50" spans="1:16" s="118" customFormat="1" ht="15">
      <c r="A50" s="137"/>
      <c r="B50" s="386"/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</row>
    <row r="51" spans="1:16" s="118" customFormat="1" ht="15">
      <c r="A51" s="137"/>
      <c r="B51" s="386"/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</row>
    <row r="52" spans="1:16" s="118" customFormat="1" ht="15">
      <c r="A52" s="137"/>
      <c r="B52" s="386"/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</row>
    <row r="53" spans="1:16" s="118" customFormat="1" ht="15">
      <c r="A53" s="137"/>
      <c r="B53" s="386"/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</row>
    <row r="54" spans="1:16" s="118" customFormat="1" ht="15">
      <c r="A54" s="137"/>
      <c r="B54" s="386"/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</row>
    <row r="55" spans="1:16" s="118" customFormat="1" ht="15">
      <c r="A55" s="137"/>
      <c r="B55" s="386"/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</row>
    <row r="56" spans="1:16" s="118" customFormat="1" ht="15">
      <c r="A56" s="137"/>
      <c r="B56" s="386"/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</row>
    <row r="57" spans="1:16" s="118" customFormat="1" ht="15">
      <c r="A57" s="137"/>
      <c r="B57" s="386"/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</row>
    <row r="58" spans="1:16" s="118" customFormat="1" ht="15">
      <c r="A58" s="137"/>
      <c r="B58" s="386"/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</row>
    <row r="59" spans="1:16" s="118" customFormat="1" ht="15">
      <c r="A59" s="137"/>
      <c r="B59" s="386"/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</row>
    <row r="60" spans="1:16" s="118" customFormat="1" ht="15">
      <c r="A60" s="137"/>
      <c r="B60" s="386"/>
      <c r="C60" s="265"/>
      <c r="D60" s="265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</row>
    <row r="61" spans="1:16" s="118" customFormat="1" ht="15">
      <c r="A61" s="137"/>
      <c r="B61" s="386"/>
      <c r="C61" s="265"/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</row>
    <row r="62" spans="1:16" s="118" customFormat="1" ht="15">
      <c r="A62" s="137"/>
      <c r="B62" s="390"/>
      <c r="C62" s="265"/>
      <c r="D62" s="265"/>
      <c r="E62" s="265"/>
      <c r="F62" s="265"/>
      <c r="G62" s="265"/>
      <c r="H62" s="265"/>
      <c r="I62" s="265"/>
      <c r="J62" s="265"/>
      <c r="K62" s="265"/>
      <c r="L62" s="265"/>
      <c r="M62" s="265"/>
      <c r="N62" s="265"/>
      <c r="O62" s="265"/>
      <c r="P62" s="265"/>
    </row>
    <row r="63" spans="1:16" s="118" customFormat="1" ht="15">
      <c r="A63" s="137"/>
      <c r="B63" s="390"/>
      <c r="C63" s="265"/>
      <c r="D63" s="265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</row>
    <row r="64" spans="1:16" s="118" customFormat="1" ht="15">
      <c r="A64" s="137"/>
      <c r="B64" s="390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</row>
    <row r="65" spans="1:16" s="118" customFormat="1" ht="15">
      <c r="A65" s="265"/>
      <c r="B65" s="391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</row>
    <row r="66" spans="1:16" s="118" customFormat="1" ht="15">
      <c r="A66" s="265"/>
      <c r="B66" s="391"/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</row>
    <row r="67" spans="1:16" s="118" customFormat="1" ht="15">
      <c r="A67" s="265"/>
      <c r="B67" s="391"/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</row>
    <row r="68" spans="1:16" s="118" customFormat="1" ht="15">
      <c r="A68" s="265"/>
      <c r="B68" s="391"/>
      <c r="C68" s="389"/>
      <c r="D68" s="389"/>
      <c r="E68" s="389"/>
      <c r="F68" s="389"/>
      <c r="G68" s="389"/>
      <c r="H68" s="389"/>
      <c r="I68" s="389"/>
      <c r="J68" s="389"/>
      <c r="K68" s="389"/>
      <c r="L68" s="389"/>
      <c r="M68" s="389"/>
      <c r="N68" s="389"/>
      <c r="O68" s="389"/>
      <c r="P68" s="389"/>
    </row>
    <row r="69" spans="1:16" s="118" customFormat="1" ht="15">
      <c r="A69" s="265"/>
      <c r="B69" s="391"/>
      <c r="C69" s="389"/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9"/>
      <c r="O69" s="389"/>
      <c r="P69" s="389"/>
    </row>
    <row r="70" spans="1:16" s="118" customFormat="1" ht="15">
      <c r="A70" s="265"/>
      <c r="B70" s="391"/>
      <c r="C70" s="389"/>
      <c r="D70" s="389"/>
      <c r="E70" s="389"/>
      <c r="F70" s="389"/>
      <c r="G70" s="389"/>
      <c r="H70" s="389"/>
      <c r="I70" s="389"/>
      <c r="J70" s="389"/>
      <c r="K70" s="389"/>
      <c r="L70" s="389"/>
      <c r="M70" s="389"/>
      <c r="N70" s="389"/>
      <c r="O70" s="389"/>
      <c r="P70" s="389"/>
    </row>
    <row r="71" spans="1:16" s="118" customFormat="1" ht="15">
      <c r="A71" s="265"/>
      <c r="B71" s="391"/>
      <c r="C71" s="389"/>
      <c r="D71" s="389"/>
      <c r="E71" s="389"/>
      <c r="F71" s="389"/>
      <c r="G71" s="389"/>
      <c r="H71" s="389"/>
      <c r="I71" s="389"/>
      <c r="J71" s="389"/>
      <c r="K71" s="389"/>
      <c r="L71" s="389"/>
      <c r="M71" s="389"/>
      <c r="N71" s="389"/>
      <c r="O71" s="389"/>
      <c r="P71" s="389"/>
    </row>
    <row r="72" spans="1:16" s="118" customFormat="1" ht="15">
      <c r="A72" s="265"/>
      <c r="B72" s="391"/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</row>
    <row r="73" spans="1:16" s="118" customFormat="1" ht="15">
      <c r="A73" s="265"/>
      <c r="B73" s="391"/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389"/>
    </row>
    <row r="74" spans="1:16" s="118" customFormat="1" ht="15">
      <c r="A74" s="265"/>
      <c r="B74" s="391"/>
      <c r="C74" s="389"/>
      <c r="D74" s="389"/>
      <c r="E74" s="389"/>
      <c r="F74" s="389"/>
      <c r="G74" s="389"/>
      <c r="H74" s="389"/>
      <c r="I74" s="389"/>
      <c r="J74" s="389"/>
      <c r="K74" s="389"/>
      <c r="L74" s="389"/>
      <c r="M74" s="389"/>
      <c r="N74" s="389"/>
      <c r="O74" s="389"/>
      <c r="P74" s="389"/>
    </row>
    <row r="75" spans="1:16" s="118" customFormat="1" ht="15">
      <c r="A75" s="265"/>
      <c r="B75" s="391"/>
      <c r="C75" s="389"/>
      <c r="D75" s="389"/>
      <c r="E75" s="389"/>
      <c r="F75" s="389"/>
      <c r="G75" s="389"/>
      <c r="H75" s="389"/>
      <c r="I75" s="389"/>
      <c r="J75" s="389"/>
      <c r="K75" s="389"/>
      <c r="L75" s="389"/>
      <c r="M75" s="389"/>
      <c r="N75" s="389"/>
      <c r="O75" s="389"/>
      <c r="P75" s="389"/>
    </row>
    <row r="76" spans="1:16" s="118" customFormat="1" ht="15">
      <c r="A76" s="265"/>
      <c r="B76" s="391"/>
      <c r="C76" s="389"/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9"/>
      <c r="O76" s="389"/>
      <c r="P76" s="389"/>
    </row>
    <row r="77" spans="1:16" s="118" customFormat="1" ht="15">
      <c r="A77" s="265"/>
      <c r="B77" s="391"/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</row>
    <row r="78" spans="1:16" s="118" customFormat="1" ht="15">
      <c r="A78" s="265"/>
      <c r="B78" s="391"/>
      <c r="C78" s="389"/>
      <c r="D78" s="389"/>
      <c r="E78" s="389"/>
      <c r="F78" s="389"/>
      <c r="G78" s="389"/>
      <c r="H78" s="389"/>
      <c r="I78" s="389"/>
      <c r="J78" s="389"/>
      <c r="K78" s="389"/>
      <c r="L78" s="389"/>
      <c r="M78" s="389"/>
      <c r="N78" s="389"/>
      <c r="O78" s="389"/>
      <c r="P78" s="389"/>
    </row>
    <row r="79" spans="1:16" s="118" customFormat="1" ht="15">
      <c r="A79" s="265"/>
      <c r="B79" s="391"/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</row>
    <row r="80" spans="1:16" s="118" customFormat="1" ht="15">
      <c r="A80" s="265"/>
      <c r="B80" s="391"/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389"/>
    </row>
    <row r="81" spans="1:16" s="118" customFormat="1" ht="15">
      <c r="A81" s="265"/>
      <c r="B81" s="391"/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</row>
    <row r="82" spans="1:16" s="118" customFormat="1" ht="15">
      <c r="A82" s="265"/>
      <c r="B82" s="391"/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</row>
    <row r="83" spans="1:16" s="118" customFormat="1" ht="15">
      <c r="A83" s="265"/>
      <c r="B83" s="391"/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</row>
    <row r="84" spans="1:16" s="118" customFormat="1" ht="15">
      <c r="A84" s="265"/>
      <c r="B84" s="391"/>
      <c r="C84" s="389"/>
      <c r="D84" s="389"/>
      <c r="E84" s="389"/>
      <c r="F84" s="389"/>
      <c r="G84" s="389"/>
      <c r="H84" s="389"/>
      <c r="I84" s="389"/>
      <c r="J84" s="389"/>
      <c r="K84" s="389"/>
      <c r="L84" s="389"/>
      <c r="M84" s="389"/>
      <c r="N84" s="389"/>
      <c r="O84" s="389"/>
      <c r="P84" s="389"/>
    </row>
    <row r="85" spans="1:16" s="118" customFormat="1" ht="15">
      <c r="A85" s="265"/>
      <c r="B85" s="391"/>
      <c r="C85" s="389"/>
      <c r="D85" s="389"/>
      <c r="E85" s="389"/>
      <c r="F85" s="389"/>
      <c r="G85" s="389"/>
      <c r="H85" s="389"/>
      <c r="I85" s="389"/>
      <c r="J85" s="389"/>
      <c r="K85" s="389"/>
      <c r="L85" s="389"/>
      <c r="M85" s="389"/>
      <c r="N85" s="389"/>
      <c r="O85" s="389"/>
      <c r="P85" s="389"/>
    </row>
    <row r="86" spans="1:16" s="118" customFormat="1" ht="15">
      <c r="A86" s="265"/>
      <c r="B86" s="391"/>
      <c r="C86" s="389"/>
      <c r="D86" s="389"/>
      <c r="E86" s="389"/>
      <c r="F86" s="389"/>
      <c r="G86" s="389"/>
      <c r="H86" s="389"/>
      <c r="I86" s="389"/>
      <c r="J86" s="389"/>
      <c r="K86" s="389"/>
      <c r="L86" s="389"/>
      <c r="M86" s="389"/>
      <c r="N86" s="389"/>
      <c r="O86" s="389"/>
      <c r="P86" s="389"/>
    </row>
    <row r="87" spans="1:16" s="118" customFormat="1" ht="15">
      <c r="A87" s="265"/>
      <c r="B87" s="391"/>
      <c r="C87" s="389"/>
      <c r="D87" s="389"/>
      <c r="E87" s="389"/>
      <c r="F87" s="389"/>
      <c r="G87" s="389"/>
      <c r="H87" s="389"/>
      <c r="I87" s="389"/>
      <c r="J87" s="389"/>
      <c r="K87" s="389"/>
      <c r="L87" s="389"/>
      <c r="M87" s="389"/>
      <c r="N87" s="389"/>
      <c r="O87" s="389"/>
      <c r="P87" s="389"/>
    </row>
    <row r="88" spans="1:16" s="118" customFormat="1" ht="15">
      <c r="A88" s="265"/>
      <c r="B88" s="391"/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/>
      <c r="P88" s="389"/>
    </row>
    <row r="89" spans="1:16" s="118" customFormat="1" ht="15">
      <c r="A89" s="265"/>
      <c r="B89" s="391"/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</row>
    <row r="90" spans="1:16" s="118" customFormat="1" ht="15">
      <c r="A90" s="265"/>
      <c r="B90" s="391"/>
      <c r="C90" s="389"/>
      <c r="D90" s="389"/>
      <c r="E90" s="389"/>
      <c r="F90" s="389"/>
      <c r="G90" s="389"/>
      <c r="H90" s="389"/>
      <c r="I90" s="389"/>
      <c r="J90" s="389"/>
      <c r="K90" s="389"/>
      <c r="L90" s="389"/>
      <c r="M90" s="389"/>
      <c r="N90" s="389"/>
      <c r="O90" s="389"/>
      <c r="P90" s="389"/>
    </row>
    <row r="91" spans="1:16" s="118" customFormat="1" ht="15">
      <c r="A91" s="265"/>
      <c r="B91" s="391"/>
      <c r="C91" s="389"/>
      <c r="D91" s="389"/>
      <c r="E91" s="389"/>
      <c r="F91" s="389"/>
      <c r="G91" s="389"/>
      <c r="H91" s="389"/>
      <c r="I91" s="389"/>
      <c r="J91" s="389"/>
      <c r="K91" s="389"/>
      <c r="L91" s="389"/>
      <c r="M91" s="389"/>
      <c r="N91" s="389"/>
      <c r="O91" s="389"/>
      <c r="P91" s="389"/>
    </row>
    <row r="92" spans="1:16" s="118" customFormat="1" ht="15">
      <c r="A92" s="265"/>
      <c r="B92" s="391"/>
      <c r="C92" s="389"/>
      <c r="D92" s="389"/>
      <c r="E92" s="389"/>
      <c r="F92" s="389"/>
      <c r="G92" s="389"/>
      <c r="H92" s="389"/>
      <c r="I92" s="389"/>
      <c r="J92" s="389"/>
      <c r="K92" s="389"/>
      <c r="L92" s="389"/>
      <c r="M92" s="389"/>
      <c r="N92" s="389"/>
      <c r="O92" s="389"/>
      <c r="P92" s="389"/>
    </row>
    <row r="93" spans="1:16" s="118" customFormat="1" ht="15">
      <c r="A93" s="265"/>
      <c r="B93" s="391"/>
      <c r="C93" s="389"/>
      <c r="D93" s="389"/>
      <c r="E93" s="389"/>
      <c r="F93" s="389"/>
      <c r="G93" s="389"/>
      <c r="H93" s="389"/>
      <c r="I93" s="389"/>
      <c r="J93" s="389"/>
      <c r="K93" s="389"/>
      <c r="L93" s="389"/>
      <c r="M93" s="389"/>
      <c r="N93" s="389"/>
      <c r="O93" s="389"/>
      <c r="P93" s="389"/>
    </row>
    <row r="94" spans="1:16" s="118" customFormat="1" ht="15">
      <c r="A94" s="265"/>
      <c r="B94" s="391"/>
      <c r="C94" s="389"/>
      <c r="D94" s="389"/>
      <c r="E94" s="389"/>
      <c r="F94" s="389"/>
      <c r="G94" s="389"/>
      <c r="H94" s="389"/>
      <c r="I94" s="389"/>
      <c r="J94" s="389"/>
      <c r="K94" s="389"/>
      <c r="L94" s="389"/>
      <c r="M94" s="389"/>
      <c r="N94" s="389"/>
      <c r="O94" s="389"/>
      <c r="P94" s="389"/>
    </row>
    <row r="95" spans="1:16" s="118" customFormat="1" ht="15">
      <c r="A95" s="265"/>
      <c r="B95" s="391"/>
      <c r="C95" s="389"/>
      <c r="D95" s="389"/>
      <c r="E95" s="389"/>
      <c r="F95" s="389"/>
      <c r="G95" s="389"/>
      <c r="H95" s="389"/>
      <c r="I95" s="389"/>
      <c r="J95" s="389"/>
      <c r="K95" s="389"/>
      <c r="L95" s="389"/>
      <c r="M95" s="389"/>
      <c r="N95" s="389"/>
      <c r="O95" s="389"/>
      <c r="P95" s="389"/>
    </row>
    <row r="96" spans="1:16" s="118" customFormat="1" ht="15">
      <c r="A96" s="265"/>
      <c r="B96" s="391"/>
      <c r="C96" s="389"/>
      <c r="D96" s="389"/>
      <c r="E96" s="389"/>
      <c r="F96" s="389"/>
      <c r="G96" s="389"/>
      <c r="H96" s="389"/>
      <c r="I96" s="389"/>
      <c r="J96" s="389"/>
      <c r="K96" s="389"/>
      <c r="L96" s="389"/>
      <c r="M96" s="389"/>
      <c r="N96" s="389"/>
      <c r="O96" s="389"/>
      <c r="P96" s="389"/>
    </row>
    <row r="97" spans="1:16" s="118" customFormat="1" ht="15">
      <c r="A97" s="265"/>
      <c r="B97" s="391"/>
      <c r="C97" s="389"/>
      <c r="D97" s="389"/>
      <c r="E97" s="389"/>
      <c r="F97" s="389"/>
      <c r="G97" s="389"/>
      <c r="H97" s="389"/>
      <c r="I97" s="389"/>
      <c r="J97" s="389"/>
      <c r="K97" s="389"/>
      <c r="L97" s="389"/>
      <c r="M97" s="389"/>
      <c r="N97" s="389"/>
      <c r="O97" s="389"/>
      <c r="P97" s="389"/>
    </row>
    <row r="98" spans="1:16" s="118" customFormat="1" ht="15">
      <c r="A98" s="265"/>
      <c r="B98" s="391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</row>
    <row r="99" spans="1:16" s="118" customFormat="1" ht="15">
      <c r="A99" s="265"/>
      <c r="B99" s="391"/>
      <c r="C99" s="389"/>
      <c r="D99" s="389"/>
      <c r="E99" s="389"/>
      <c r="F99" s="389"/>
      <c r="G99" s="389"/>
      <c r="H99" s="389"/>
      <c r="I99" s="389"/>
      <c r="J99" s="389"/>
      <c r="K99" s="389"/>
      <c r="L99" s="389"/>
      <c r="M99" s="389"/>
      <c r="N99" s="389"/>
      <c r="O99" s="389"/>
      <c r="P99" s="389"/>
    </row>
    <row r="100" spans="1:16" s="118" customFormat="1" ht="15">
      <c r="A100" s="265"/>
      <c r="B100" s="391"/>
      <c r="C100" s="389"/>
      <c r="D100" s="389"/>
      <c r="E100" s="389"/>
      <c r="F100" s="389"/>
      <c r="G100" s="389"/>
      <c r="H100" s="389"/>
      <c r="I100" s="389"/>
      <c r="J100" s="389"/>
      <c r="K100" s="389"/>
      <c r="L100" s="389"/>
      <c r="M100" s="389"/>
      <c r="N100" s="389"/>
      <c r="O100" s="389"/>
      <c r="P100" s="389"/>
    </row>
    <row r="101" spans="1:16" s="118" customFormat="1" ht="15">
      <c r="A101" s="265"/>
      <c r="B101" s="391"/>
      <c r="C101" s="389"/>
      <c r="D101" s="389"/>
      <c r="E101" s="389"/>
      <c r="F101" s="389"/>
      <c r="G101" s="389"/>
      <c r="H101" s="389"/>
      <c r="I101" s="389"/>
      <c r="J101" s="389"/>
      <c r="K101" s="389"/>
      <c r="L101" s="389"/>
      <c r="M101" s="389"/>
      <c r="N101" s="389"/>
      <c r="O101" s="389"/>
      <c r="P101" s="389"/>
    </row>
    <row r="102" spans="1:16" s="118" customFormat="1" ht="15">
      <c r="A102" s="265"/>
      <c r="B102" s="391"/>
      <c r="C102" s="389"/>
      <c r="D102" s="389"/>
      <c r="E102" s="389"/>
      <c r="F102" s="389"/>
      <c r="G102" s="389"/>
      <c r="H102" s="389"/>
      <c r="I102" s="389"/>
      <c r="J102" s="389"/>
      <c r="K102" s="389"/>
      <c r="L102" s="389"/>
      <c r="M102" s="389"/>
      <c r="N102" s="389"/>
      <c r="O102" s="389"/>
      <c r="P102" s="389"/>
    </row>
    <row r="103" spans="1:16" s="118" customFormat="1" ht="15">
      <c r="A103" s="265"/>
      <c r="B103" s="391"/>
      <c r="C103" s="389"/>
      <c r="D103" s="389"/>
      <c r="E103" s="389"/>
      <c r="F103" s="389"/>
      <c r="G103" s="389"/>
      <c r="H103" s="389"/>
      <c r="I103" s="389"/>
      <c r="J103" s="389"/>
      <c r="K103" s="389"/>
      <c r="L103" s="389"/>
      <c r="M103" s="389"/>
      <c r="N103" s="389"/>
      <c r="O103" s="389"/>
      <c r="P103" s="389"/>
    </row>
    <row r="104" spans="1:16" s="118" customFormat="1" ht="15">
      <c r="A104" s="265"/>
      <c r="B104" s="391"/>
      <c r="C104" s="389"/>
      <c r="D104" s="389"/>
      <c r="E104" s="389"/>
      <c r="F104" s="389"/>
      <c r="G104" s="389"/>
      <c r="H104" s="389"/>
      <c r="I104" s="389"/>
      <c r="J104" s="389"/>
      <c r="K104" s="389"/>
      <c r="L104" s="389"/>
      <c r="M104" s="389"/>
      <c r="N104" s="389"/>
      <c r="O104" s="389"/>
      <c r="P104" s="389"/>
    </row>
    <row r="105" spans="1:16" s="118" customFormat="1" ht="15">
      <c r="A105" s="265"/>
      <c r="B105" s="391"/>
      <c r="C105" s="389"/>
      <c r="D105" s="389"/>
      <c r="E105" s="389"/>
      <c r="F105" s="389"/>
      <c r="G105" s="389"/>
      <c r="H105" s="389"/>
      <c r="I105" s="389"/>
      <c r="J105" s="389"/>
      <c r="K105" s="389"/>
      <c r="L105" s="389"/>
      <c r="M105" s="389"/>
      <c r="N105" s="389"/>
      <c r="O105" s="389"/>
      <c r="P105" s="389"/>
    </row>
    <row r="106" spans="1:16" s="118" customFormat="1" ht="15">
      <c r="A106" s="265"/>
      <c r="B106" s="391"/>
      <c r="C106" s="389"/>
      <c r="D106" s="389"/>
      <c r="E106" s="389"/>
      <c r="F106" s="389"/>
      <c r="G106" s="389"/>
      <c r="H106" s="389"/>
      <c r="I106" s="389"/>
      <c r="J106" s="389"/>
      <c r="K106" s="389"/>
      <c r="L106" s="389"/>
      <c r="M106" s="389"/>
      <c r="N106" s="389"/>
      <c r="O106" s="389"/>
      <c r="P106" s="389"/>
    </row>
    <row r="107" spans="1:16" s="118" customFormat="1" ht="15">
      <c r="A107" s="265"/>
      <c r="B107" s="391"/>
      <c r="C107" s="389"/>
      <c r="D107" s="389"/>
      <c r="E107" s="389"/>
      <c r="F107" s="389"/>
      <c r="G107" s="389"/>
      <c r="H107" s="389"/>
      <c r="I107" s="389"/>
      <c r="J107" s="389"/>
      <c r="K107" s="389"/>
      <c r="L107" s="389"/>
      <c r="M107" s="389"/>
      <c r="N107" s="389"/>
      <c r="O107" s="389"/>
      <c r="P107" s="389"/>
    </row>
    <row r="108" spans="1:16" s="118" customFormat="1" ht="15">
      <c r="A108" s="265"/>
      <c r="B108" s="391"/>
      <c r="C108" s="389"/>
      <c r="D108" s="389"/>
      <c r="E108" s="389"/>
      <c r="F108" s="389"/>
      <c r="G108" s="389"/>
      <c r="H108" s="389"/>
      <c r="I108" s="389"/>
      <c r="J108" s="389"/>
      <c r="K108" s="389"/>
      <c r="L108" s="389"/>
      <c r="M108" s="389"/>
      <c r="N108" s="389"/>
      <c r="O108" s="389"/>
      <c r="P108" s="389"/>
    </row>
    <row r="109" spans="1:16" s="118" customFormat="1" ht="15">
      <c r="A109" s="265"/>
      <c r="B109" s="391"/>
      <c r="C109" s="389"/>
      <c r="D109" s="389"/>
      <c r="E109" s="389"/>
      <c r="F109" s="389"/>
      <c r="G109" s="389"/>
      <c r="H109" s="389"/>
      <c r="I109" s="389"/>
      <c r="J109" s="389"/>
      <c r="K109" s="389"/>
      <c r="L109" s="389"/>
      <c r="M109" s="389"/>
      <c r="N109" s="389"/>
      <c r="O109" s="389"/>
      <c r="P109" s="389"/>
    </row>
    <row r="110" spans="1:16" s="118" customFormat="1" ht="15">
      <c r="A110" s="265"/>
      <c r="B110" s="391"/>
      <c r="C110" s="389"/>
      <c r="D110" s="389"/>
      <c r="E110" s="389"/>
      <c r="F110" s="389"/>
      <c r="G110" s="389"/>
      <c r="H110" s="389"/>
      <c r="I110" s="389"/>
      <c r="J110" s="389"/>
      <c r="K110" s="389"/>
      <c r="L110" s="389"/>
      <c r="M110" s="389"/>
      <c r="N110" s="389"/>
      <c r="O110" s="389"/>
      <c r="P110" s="389"/>
    </row>
    <row r="111" spans="1:16" s="118" customFormat="1" ht="15">
      <c r="A111" s="265"/>
      <c r="B111" s="391"/>
      <c r="C111" s="389"/>
      <c r="D111" s="389"/>
      <c r="E111" s="389"/>
      <c r="F111" s="389"/>
      <c r="G111" s="389"/>
      <c r="H111" s="389"/>
      <c r="I111" s="389"/>
      <c r="J111" s="389"/>
      <c r="K111" s="389"/>
      <c r="L111" s="389"/>
      <c r="M111" s="389"/>
      <c r="N111" s="389"/>
      <c r="O111" s="389"/>
      <c r="P111" s="389"/>
    </row>
    <row r="112" spans="1:16" s="118" customFormat="1" ht="15">
      <c r="A112" s="265"/>
      <c r="B112" s="391"/>
      <c r="C112" s="389"/>
      <c r="D112" s="389"/>
      <c r="E112" s="389"/>
      <c r="F112" s="389"/>
      <c r="G112" s="389"/>
      <c r="H112" s="389"/>
      <c r="I112" s="389"/>
      <c r="J112" s="389"/>
      <c r="K112" s="389"/>
      <c r="L112" s="389"/>
      <c r="M112" s="389"/>
      <c r="N112" s="389"/>
      <c r="O112" s="389"/>
      <c r="P112" s="389"/>
    </row>
    <row r="113" spans="1:16" s="118" customFormat="1" ht="15">
      <c r="A113" s="265"/>
      <c r="B113" s="391"/>
      <c r="C113" s="389"/>
      <c r="D113" s="389"/>
      <c r="E113" s="389"/>
      <c r="F113" s="389"/>
      <c r="G113" s="389"/>
      <c r="H113" s="389"/>
      <c r="I113" s="389"/>
      <c r="J113" s="389"/>
      <c r="K113" s="389"/>
      <c r="L113" s="389"/>
      <c r="M113" s="389"/>
      <c r="N113" s="389"/>
      <c r="O113" s="389"/>
      <c r="P113" s="389"/>
    </row>
    <row r="114" spans="1:16" s="118" customFormat="1" ht="15">
      <c r="A114" s="265"/>
      <c r="B114" s="391"/>
      <c r="C114" s="389"/>
      <c r="D114" s="389"/>
      <c r="E114" s="389"/>
      <c r="F114" s="389"/>
      <c r="G114" s="389"/>
      <c r="H114" s="389"/>
      <c r="I114" s="389"/>
      <c r="J114" s="389"/>
      <c r="K114" s="389"/>
      <c r="L114" s="389"/>
      <c r="M114" s="389"/>
      <c r="N114" s="389"/>
      <c r="O114" s="389"/>
      <c r="P114" s="389"/>
    </row>
    <row r="115" spans="1:16" s="118" customFormat="1" ht="15">
      <c r="A115" s="265"/>
      <c r="B115" s="391"/>
      <c r="C115" s="389"/>
      <c r="D115" s="389"/>
      <c r="E115" s="389"/>
      <c r="F115" s="389"/>
      <c r="G115" s="389"/>
      <c r="H115" s="389"/>
      <c r="I115" s="389"/>
      <c r="J115" s="389"/>
      <c r="K115" s="389"/>
      <c r="L115" s="389"/>
      <c r="M115" s="389"/>
      <c r="N115" s="389"/>
      <c r="O115" s="389"/>
      <c r="P115" s="389"/>
    </row>
    <row r="116" spans="1:16" s="118" customFormat="1" ht="15">
      <c r="A116" s="265"/>
      <c r="B116" s="391"/>
      <c r="C116" s="389"/>
      <c r="D116" s="389"/>
      <c r="E116" s="389"/>
      <c r="F116" s="389"/>
      <c r="G116" s="389"/>
      <c r="H116" s="389"/>
      <c r="I116" s="389"/>
      <c r="J116" s="389"/>
      <c r="K116" s="389"/>
      <c r="L116" s="389"/>
      <c r="M116" s="389"/>
      <c r="N116" s="389"/>
      <c r="O116" s="389"/>
      <c r="P116" s="389"/>
    </row>
    <row r="117" spans="1:16" s="118" customFormat="1" ht="15">
      <c r="A117" s="265"/>
      <c r="B117" s="391"/>
      <c r="C117" s="389"/>
      <c r="D117" s="389"/>
      <c r="E117" s="389"/>
      <c r="F117" s="389"/>
      <c r="G117" s="389"/>
      <c r="H117" s="389"/>
      <c r="I117" s="389"/>
      <c r="J117" s="389"/>
      <c r="K117" s="389"/>
      <c r="L117" s="389"/>
      <c r="M117" s="389"/>
      <c r="N117" s="389"/>
      <c r="O117" s="389"/>
      <c r="P117" s="389"/>
    </row>
    <row r="118" spans="1:16" s="118" customFormat="1" ht="15">
      <c r="A118" s="265"/>
      <c r="B118" s="391"/>
      <c r="C118" s="389"/>
      <c r="D118" s="389"/>
      <c r="E118" s="389"/>
      <c r="F118" s="389"/>
      <c r="G118" s="389"/>
      <c r="H118" s="389"/>
      <c r="I118" s="389"/>
      <c r="J118" s="389"/>
      <c r="K118" s="389"/>
      <c r="L118" s="389"/>
      <c r="M118" s="389"/>
      <c r="N118" s="389"/>
      <c r="O118" s="389"/>
      <c r="P118" s="389"/>
    </row>
    <row r="119" spans="1:16" s="118" customFormat="1" ht="15">
      <c r="A119" s="265"/>
      <c r="B119" s="391"/>
      <c r="C119" s="389"/>
      <c r="D119" s="389"/>
      <c r="E119" s="389"/>
      <c r="F119" s="389"/>
      <c r="G119" s="389"/>
      <c r="H119" s="389"/>
      <c r="I119" s="389"/>
      <c r="J119" s="389"/>
      <c r="K119" s="389"/>
      <c r="L119" s="389"/>
      <c r="M119" s="389"/>
      <c r="N119" s="389"/>
      <c r="O119" s="389"/>
      <c r="P119" s="389"/>
    </row>
    <row r="120" spans="1:16" s="118" customFormat="1" ht="15">
      <c r="A120" s="265"/>
      <c r="B120" s="391"/>
      <c r="C120" s="389"/>
      <c r="D120" s="389"/>
      <c r="E120" s="389"/>
      <c r="F120" s="389"/>
      <c r="G120" s="389"/>
      <c r="H120" s="389"/>
      <c r="I120" s="389"/>
      <c r="J120" s="389"/>
      <c r="K120" s="389"/>
      <c r="L120" s="389"/>
      <c r="M120" s="389"/>
      <c r="N120" s="389"/>
      <c r="O120" s="389"/>
      <c r="P120" s="389"/>
    </row>
    <row r="121" spans="1:16" s="118" customFormat="1" ht="15">
      <c r="A121" s="265"/>
      <c r="B121" s="391"/>
      <c r="C121" s="389"/>
      <c r="D121" s="389"/>
      <c r="E121" s="389"/>
      <c r="F121" s="389"/>
      <c r="G121" s="389"/>
      <c r="H121" s="389"/>
      <c r="I121" s="389"/>
      <c r="J121" s="389"/>
      <c r="K121" s="389"/>
      <c r="L121" s="389"/>
      <c r="M121" s="389"/>
      <c r="N121" s="389"/>
      <c r="O121" s="389"/>
      <c r="P121" s="389"/>
    </row>
    <row r="122" spans="1:16" s="118" customFormat="1" ht="15">
      <c r="A122" s="265"/>
      <c r="B122" s="391"/>
      <c r="C122" s="389"/>
      <c r="D122" s="389"/>
      <c r="E122" s="389"/>
      <c r="F122" s="389"/>
      <c r="G122" s="389"/>
      <c r="H122" s="389"/>
      <c r="I122" s="389"/>
      <c r="J122" s="389"/>
      <c r="K122" s="389"/>
      <c r="L122" s="389"/>
      <c r="M122" s="389"/>
      <c r="N122" s="389"/>
      <c r="O122" s="389"/>
      <c r="P122" s="389"/>
    </row>
    <row r="123" spans="1:16" s="118" customFormat="1" ht="15">
      <c r="A123" s="265"/>
      <c r="B123" s="391"/>
      <c r="C123" s="389"/>
      <c r="D123" s="389"/>
      <c r="E123" s="389"/>
      <c r="F123" s="389"/>
      <c r="G123" s="389"/>
      <c r="H123" s="389"/>
      <c r="I123" s="389"/>
      <c r="J123" s="389"/>
      <c r="K123" s="389"/>
      <c r="L123" s="389"/>
      <c r="M123" s="389"/>
      <c r="N123" s="389"/>
      <c r="O123" s="389"/>
      <c r="P123" s="389"/>
    </row>
    <row r="124" spans="1:16" s="118" customFormat="1" ht="15">
      <c r="A124" s="265"/>
      <c r="B124" s="391"/>
      <c r="C124" s="389"/>
      <c r="D124" s="389"/>
      <c r="E124" s="389"/>
      <c r="F124" s="389"/>
      <c r="G124" s="389"/>
      <c r="H124" s="389"/>
      <c r="I124" s="389"/>
      <c r="J124" s="389"/>
      <c r="K124" s="389"/>
      <c r="L124" s="389"/>
      <c r="M124" s="389"/>
      <c r="N124" s="389"/>
      <c r="O124" s="389"/>
      <c r="P124" s="389"/>
    </row>
    <row r="125" spans="1:16" s="118" customFormat="1" ht="15">
      <c r="A125" s="265"/>
      <c r="B125" s="391"/>
      <c r="C125" s="389"/>
      <c r="D125" s="389"/>
      <c r="E125" s="389"/>
      <c r="F125" s="389"/>
      <c r="G125" s="389"/>
      <c r="H125" s="389"/>
      <c r="I125" s="389"/>
      <c r="J125" s="389"/>
      <c r="K125" s="389"/>
      <c r="L125" s="389"/>
      <c r="M125" s="389"/>
      <c r="N125" s="389"/>
      <c r="O125" s="389"/>
      <c r="P125" s="389"/>
    </row>
    <row r="126" spans="1:16" s="118" customFormat="1" ht="15">
      <c r="A126" s="265"/>
      <c r="B126" s="391"/>
      <c r="C126" s="389"/>
      <c r="D126" s="389"/>
      <c r="E126" s="389"/>
      <c r="F126" s="389"/>
      <c r="G126" s="389"/>
      <c r="H126" s="389"/>
      <c r="I126" s="389"/>
      <c r="J126" s="389"/>
      <c r="K126" s="389"/>
      <c r="L126" s="389"/>
      <c r="M126" s="389"/>
      <c r="N126" s="389"/>
      <c r="O126" s="389"/>
      <c r="P126" s="389"/>
    </row>
    <row r="127" spans="1:16" s="118" customFormat="1" ht="15">
      <c r="A127" s="265"/>
      <c r="B127" s="391"/>
      <c r="C127" s="389"/>
      <c r="D127" s="389"/>
      <c r="E127" s="389"/>
      <c r="F127" s="389"/>
      <c r="G127" s="389"/>
      <c r="H127" s="389"/>
      <c r="I127" s="389"/>
      <c r="J127" s="389"/>
      <c r="K127" s="389"/>
      <c r="L127" s="389"/>
      <c r="M127" s="389"/>
      <c r="N127" s="389"/>
      <c r="O127" s="389"/>
      <c r="P127" s="389"/>
    </row>
    <row r="128" spans="1:16" s="118" customFormat="1" ht="15">
      <c r="A128" s="265"/>
      <c r="B128" s="391"/>
      <c r="C128" s="389"/>
      <c r="D128" s="389"/>
      <c r="E128" s="389"/>
      <c r="F128" s="389"/>
      <c r="G128" s="389"/>
      <c r="H128" s="389"/>
      <c r="I128" s="389"/>
      <c r="J128" s="389"/>
      <c r="K128" s="389"/>
      <c r="L128" s="389"/>
      <c r="M128" s="389"/>
      <c r="N128" s="389"/>
      <c r="O128" s="389"/>
      <c r="P128" s="389"/>
    </row>
    <row r="129" spans="1:16" s="118" customFormat="1" ht="15">
      <c r="A129" s="265"/>
      <c r="B129" s="391"/>
      <c r="C129" s="389"/>
      <c r="D129" s="389"/>
      <c r="E129" s="389"/>
      <c r="F129" s="389"/>
      <c r="G129" s="389"/>
      <c r="H129" s="389"/>
      <c r="I129" s="389"/>
      <c r="J129" s="389"/>
      <c r="K129" s="389"/>
      <c r="L129" s="389"/>
      <c r="M129" s="389"/>
      <c r="N129" s="389"/>
      <c r="O129" s="389"/>
      <c r="P129" s="389"/>
    </row>
    <row r="130" spans="1:16" s="118" customFormat="1" ht="15">
      <c r="A130" s="265"/>
      <c r="B130" s="391"/>
      <c r="C130" s="389"/>
      <c r="D130" s="389"/>
      <c r="E130" s="389"/>
      <c r="F130" s="389"/>
      <c r="G130" s="389"/>
      <c r="H130" s="389"/>
      <c r="I130" s="389"/>
      <c r="J130" s="389"/>
      <c r="K130" s="389"/>
      <c r="L130" s="389"/>
      <c r="M130" s="389"/>
      <c r="N130" s="389"/>
      <c r="O130" s="389"/>
      <c r="P130" s="389"/>
    </row>
    <row r="131" spans="1:16" s="118" customFormat="1" ht="15">
      <c r="A131" s="265"/>
      <c r="B131" s="391"/>
      <c r="C131" s="389"/>
      <c r="D131" s="389"/>
      <c r="E131" s="389"/>
      <c r="F131" s="389"/>
      <c r="G131" s="389"/>
      <c r="H131" s="389"/>
      <c r="I131" s="389"/>
      <c r="J131" s="389"/>
      <c r="K131" s="389"/>
      <c r="L131" s="389"/>
      <c r="M131" s="389"/>
      <c r="N131" s="389"/>
      <c r="O131" s="389"/>
      <c r="P131" s="389"/>
    </row>
    <row r="132" spans="1:16" s="118" customFormat="1" ht="15">
      <c r="A132" s="265"/>
      <c r="B132" s="391"/>
      <c r="C132" s="389"/>
      <c r="D132" s="389"/>
      <c r="E132" s="389"/>
      <c r="F132" s="389"/>
      <c r="G132" s="389"/>
      <c r="H132" s="389"/>
      <c r="I132" s="389"/>
      <c r="J132" s="389"/>
      <c r="K132" s="389"/>
      <c r="L132" s="389"/>
      <c r="M132" s="389"/>
      <c r="N132" s="389"/>
      <c r="O132" s="389"/>
      <c r="P132" s="389"/>
    </row>
    <row r="133" spans="1:16" s="118" customFormat="1" ht="15">
      <c r="A133" s="265"/>
      <c r="B133" s="391"/>
      <c r="C133" s="389"/>
      <c r="D133" s="389"/>
      <c r="E133" s="389"/>
      <c r="F133" s="389"/>
      <c r="G133" s="389"/>
      <c r="H133" s="389"/>
      <c r="I133" s="389"/>
      <c r="J133" s="389"/>
      <c r="K133" s="389"/>
      <c r="L133" s="389"/>
      <c r="M133" s="389"/>
      <c r="N133" s="389"/>
      <c r="O133" s="389"/>
      <c r="P133" s="389"/>
    </row>
    <row r="134" spans="1:16" s="118" customFormat="1" ht="15">
      <c r="A134" s="265"/>
      <c r="B134" s="391"/>
      <c r="C134" s="389"/>
      <c r="D134" s="389"/>
      <c r="E134" s="389"/>
      <c r="F134" s="389"/>
      <c r="G134" s="389"/>
      <c r="H134" s="389"/>
      <c r="I134" s="389"/>
      <c r="J134" s="389"/>
      <c r="K134" s="389"/>
      <c r="L134" s="389"/>
      <c r="M134" s="389"/>
      <c r="N134" s="389"/>
      <c r="O134" s="389"/>
      <c r="P134" s="389"/>
    </row>
    <row r="135" spans="1:16" s="118" customFormat="1" ht="15">
      <c r="A135" s="265"/>
      <c r="B135" s="391"/>
      <c r="C135" s="389"/>
      <c r="D135" s="389"/>
      <c r="E135" s="389"/>
      <c r="F135" s="389"/>
      <c r="G135" s="389"/>
      <c r="H135" s="389"/>
      <c r="I135" s="389"/>
      <c r="J135" s="389"/>
      <c r="K135" s="389"/>
      <c r="L135" s="389"/>
      <c r="M135" s="389"/>
      <c r="N135" s="389"/>
      <c r="O135" s="389"/>
      <c r="P135" s="389"/>
    </row>
    <row r="136" spans="1:16" s="118" customFormat="1" ht="15">
      <c r="A136" s="265"/>
      <c r="B136" s="391"/>
      <c r="C136" s="389"/>
      <c r="D136" s="389"/>
      <c r="E136" s="389"/>
      <c r="F136" s="389"/>
      <c r="G136" s="389"/>
      <c r="H136" s="389"/>
      <c r="I136" s="389"/>
      <c r="J136" s="389"/>
      <c r="K136" s="389"/>
      <c r="L136" s="389"/>
      <c r="M136" s="389"/>
      <c r="N136" s="389"/>
      <c r="O136" s="389"/>
      <c r="P136" s="389"/>
    </row>
    <row r="137" spans="1:16" s="118" customFormat="1" ht="15">
      <c r="A137" s="265"/>
      <c r="B137" s="391"/>
      <c r="C137" s="389"/>
      <c r="D137" s="389"/>
      <c r="E137" s="389"/>
      <c r="F137" s="389"/>
      <c r="G137" s="389"/>
      <c r="H137" s="389"/>
      <c r="I137" s="389"/>
      <c r="J137" s="389"/>
      <c r="K137" s="389"/>
      <c r="L137" s="389"/>
      <c r="M137" s="389"/>
      <c r="N137" s="389"/>
      <c r="O137" s="389"/>
      <c r="P137" s="389"/>
    </row>
    <row r="138" spans="1:16" s="118" customFormat="1" ht="15">
      <c r="A138" s="265"/>
      <c r="B138" s="391"/>
      <c r="C138" s="389"/>
      <c r="D138" s="389"/>
      <c r="E138" s="389"/>
      <c r="F138" s="389"/>
      <c r="G138" s="389"/>
      <c r="H138" s="389"/>
      <c r="I138" s="389"/>
      <c r="J138" s="389"/>
      <c r="K138" s="389"/>
      <c r="L138" s="389"/>
      <c r="M138" s="389"/>
      <c r="N138" s="389"/>
      <c r="O138" s="389"/>
      <c r="P138" s="389"/>
    </row>
    <row r="139" spans="1:16" s="118" customFormat="1" ht="15">
      <c r="A139" s="265"/>
      <c r="B139" s="391"/>
      <c r="C139" s="389"/>
      <c r="D139" s="389"/>
      <c r="E139" s="389"/>
      <c r="F139" s="389"/>
      <c r="G139" s="389"/>
      <c r="H139" s="389"/>
      <c r="I139" s="389"/>
      <c r="J139" s="389"/>
      <c r="K139" s="389"/>
      <c r="L139" s="389"/>
      <c r="M139" s="389"/>
      <c r="N139" s="389"/>
      <c r="O139" s="389"/>
      <c r="P139" s="389"/>
    </row>
    <row r="140" spans="1:16" s="118" customFormat="1" ht="15">
      <c r="A140" s="265"/>
      <c r="B140" s="391"/>
      <c r="C140" s="389"/>
      <c r="D140" s="389"/>
      <c r="E140" s="389"/>
      <c r="F140" s="389"/>
      <c r="G140" s="389"/>
      <c r="H140" s="389"/>
      <c r="I140" s="389"/>
      <c r="J140" s="389"/>
      <c r="K140" s="389"/>
      <c r="L140" s="389"/>
      <c r="M140" s="389"/>
      <c r="N140" s="389"/>
      <c r="O140" s="389"/>
      <c r="P140" s="389"/>
    </row>
    <row r="141" spans="1:16" s="118" customFormat="1" ht="15">
      <c r="A141" s="265"/>
      <c r="B141" s="391"/>
      <c r="C141" s="389"/>
      <c r="D141" s="389"/>
      <c r="E141" s="389"/>
      <c r="F141" s="389"/>
      <c r="G141" s="389"/>
      <c r="H141" s="389"/>
      <c r="I141" s="389"/>
      <c r="J141" s="389"/>
      <c r="K141" s="389"/>
      <c r="L141" s="389"/>
      <c r="M141" s="389"/>
      <c r="N141" s="389"/>
      <c r="O141" s="389"/>
      <c r="P141" s="389"/>
    </row>
    <row r="142" spans="1:16" s="118" customFormat="1" ht="15">
      <c r="A142" s="265"/>
      <c r="B142" s="391"/>
      <c r="C142" s="389"/>
      <c r="D142" s="389"/>
      <c r="E142" s="389"/>
      <c r="F142" s="389"/>
      <c r="G142" s="389"/>
      <c r="H142" s="389"/>
      <c r="I142" s="389"/>
      <c r="J142" s="389"/>
      <c r="K142" s="389"/>
      <c r="L142" s="389"/>
      <c r="M142" s="389"/>
      <c r="N142" s="389"/>
      <c r="O142" s="389"/>
      <c r="P142" s="389"/>
    </row>
    <row r="143" spans="1:16" s="118" customFormat="1" ht="15">
      <c r="A143" s="265"/>
      <c r="B143" s="391"/>
      <c r="C143" s="389"/>
      <c r="D143" s="389"/>
      <c r="E143" s="389"/>
      <c r="F143" s="389"/>
      <c r="G143" s="389"/>
      <c r="H143" s="389"/>
      <c r="I143" s="389"/>
      <c r="J143" s="389"/>
      <c r="K143" s="389"/>
      <c r="L143" s="389"/>
      <c r="M143" s="389"/>
      <c r="N143" s="389"/>
      <c r="O143" s="389"/>
      <c r="P143" s="389"/>
    </row>
    <row r="144" spans="1:16" s="118" customFormat="1" ht="15">
      <c r="A144" s="265"/>
      <c r="B144" s="391"/>
      <c r="C144" s="389"/>
      <c r="D144" s="389"/>
      <c r="E144" s="389"/>
      <c r="F144" s="389"/>
      <c r="G144" s="389"/>
      <c r="H144" s="389"/>
      <c r="I144" s="389"/>
      <c r="J144" s="389"/>
      <c r="K144" s="389"/>
      <c r="L144" s="389"/>
      <c r="M144" s="389"/>
      <c r="N144" s="389"/>
      <c r="O144" s="389"/>
      <c r="P144" s="389"/>
    </row>
    <row r="145" spans="1:16" s="118" customFormat="1" ht="15">
      <c r="A145" s="265"/>
      <c r="B145" s="391"/>
      <c r="C145" s="389"/>
      <c r="D145" s="389"/>
      <c r="E145" s="389"/>
      <c r="F145" s="389"/>
      <c r="G145" s="389"/>
      <c r="H145" s="389"/>
      <c r="I145" s="389"/>
      <c r="J145" s="389"/>
      <c r="K145" s="389"/>
      <c r="L145" s="389"/>
      <c r="M145" s="389"/>
      <c r="N145" s="389"/>
      <c r="O145" s="389"/>
      <c r="P145" s="389"/>
    </row>
    <row r="146" spans="1:16" s="118" customFormat="1" ht="15">
      <c r="A146" s="265"/>
      <c r="B146" s="391"/>
      <c r="C146" s="389"/>
      <c r="D146" s="389"/>
      <c r="E146" s="389"/>
      <c r="F146" s="389"/>
      <c r="G146" s="389"/>
      <c r="H146" s="389"/>
      <c r="I146" s="389"/>
      <c r="J146" s="389"/>
      <c r="K146" s="389"/>
      <c r="L146" s="389"/>
      <c r="M146" s="389"/>
      <c r="N146" s="389"/>
      <c r="O146" s="389"/>
      <c r="P146" s="389"/>
    </row>
    <row r="147" spans="1:16" s="118" customFormat="1" ht="15">
      <c r="A147" s="265"/>
      <c r="B147" s="391"/>
      <c r="C147" s="389"/>
      <c r="D147" s="389"/>
      <c r="E147" s="389"/>
      <c r="F147" s="389"/>
      <c r="G147" s="389"/>
      <c r="H147" s="389"/>
      <c r="I147" s="389"/>
      <c r="J147" s="389"/>
      <c r="K147" s="389"/>
      <c r="L147" s="389"/>
      <c r="M147" s="389"/>
      <c r="N147" s="389"/>
      <c r="O147" s="389"/>
      <c r="P147" s="389"/>
    </row>
    <row r="148" spans="1:16" s="118" customFormat="1" ht="15">
      <c r="A148" s="265"/>
      <c r="B148" s="391"/>
      <c r="C148" s="389"/>
      <c r="D148" s="389"/>
      <c r="E148" s="389"/>
      <c r="F148" s="389"/>
      <c r="G148" s="389"/>
      <c r="H148" s="389"/>
      <c r="I148" s="389"/>
      <c r="J148" s="389"/>
      <c r="K148" s="389"/>
      <c r="L148" s="389"/>
      <c r="M148" s="389"/>
      <c r="N148" s="389"/>
      <c r="O148" s="389"/>
      <c r="P148" s="389"/>
    </row>
    <row r="149" spans="1:16" s="118" customFormat="1" ht="15">
      <c r="A149" s="265"/>
      <c r="B149" s="391"/>
      <c r="C149" s="389"/>
      <c r="D149" s="389"/>
      <c r="E149" s="389"/>
      <c r="F149" s="389"/>
      <c r="G149" s="389"/>
      <c r="H149" s="389"/>
      <c r="I149" s="389"/>
      <c r="J149" s="389"/>
      <c r="K149" s="389"/>
      <c r="L149" s="389"/>
      <c r="M149" s="389"/>
      <c r="N149" s="389"/>
      <c r="O149" s="389"/>
      <c r="P149" s="389"/>
    </row>
    <row r="150" spans="1:16" s="118" customFormat="1" ht="15">
      <c r="A150" s="265"/>
      <c r="B150" s="391"/>
      <c r="C150" s="389"/>
      <c r="D150" s="389"/>
      <c r="E150" s="389"/>
      <c r="F150" s="389"/>
      <c r="G150" s="389"/>
      <c r="H150" s="389"/>
      <c r="I150" s="389"/>
      <c r="J150" s="389"/>
      <c r="K150" s="389"/>
      <c r="L150" s="389"/>
      <c r="M150" s="389"/>
      <c r="N150" s="389"/>
      <c r="O150" s="389"/>
      <c r="P150" s="389"/>
    </row>
    <row r="151" spans="1:16" s="118" customFormat="1" ht="15">
      <c r="A151" s="265"/>
      <c r="B151" s="391"/>
      <c r="C151" s="389"/>
      <c r="D151" s="389"/>
      <c r="E151" s="389"/>
      <c r="F151" s="389"/>
      <c r="G151" s="389"/>
      <c r="H151" s="389"/>
      <c r="I151" s="389"/>
      <c r="J151" s="389"/>
      <c r="K151" s="389"/>
      <c r="L151" s="389"/>
      <c r="M151" s="389"/>
      <c r="N151" s="389"/>
      <c r="O151" s="389"/>
      <c r="P151" s="389"/>
    </row>
    <row r="152" spans="1:16" s="118" customFormat="1" ht="15">
      <c r="A152" s="265"/>
      <c r="B152" s="391"/>
      <c r="C152" s="389"/>
      <c r="D152" s="389"/>
      <c r="E152" s="389"/>
      <c r="F152" s="389"/>
      <c r="G152" s="389"/>
      <c r="H152" s="389"/>
      <c r="I152" s="389"/>
      <c r="J152" s="389"/>
      <c r="K152" s="389"/>
      <c r="L152" s="389"/>
      <c r="M152" s="389"/>
      <c r="N152" s="389"/>
      <c r="O152" s="389"/>
      <c r="P152" s="389"/>
    </row>
    <row r="153" spans="1:16" s="118" customFormat="1" ht="15">
      <c r="A153" s="265"/>
      <c r="B153" s="391"/>
      <c r="C153" s="389"/>
      <c r="D153" s="389"/>
      <c r="E153" s="389"/>
      <c r="F153" s="389"/>
      <c r="G153" s="389"/>
      <c r="H153" s="389"/>
      <c r="I153" s="389"/>
      <c r="J153" s="389"/>
      <c r="K153" s="389"/>
      <c r="L153" s="389"/>
      <c r="M153" s="389"/>
      <c r="N153" s="389"/>
      <c r="O153" s="389"/>
      <c r="P153" s="389"/>
    </row>
    <row r="154" spans="1:16" s="118" customFormat="1" ht="15">
      <c r="A154" s="265"/>
      <c r="B154" s="391"/>
      <c r="C154" s="389"/>
      <c r="D154" s="389"/>
      <c r="E154" s="389"/>
      <c r="F154" s="389"/>
      <c r="G154" s="389"/>
      <c r="H154" s="389"/>
      <c r="I154" s="389"/>
      <c r="J154" s="389"/>
      <c r="K154" s="389"/>
      <c r="L154" s="389"/>
      <c r="M154" s="389"/>
      <c r="N154" s="389"/>
      <c r="O154" s="389"/>
      <c r="P154" s="389"/>
    </row>
    <row r="155" spans="1:16" s="118" customFormat="1" ht="15">
      <c r="A155" s="265"/>
      <c r="B155" s="391"/>
      <c r="C155" s="389"/>
      <c r="D155" s="389"/>
      <c r="E155" s="389"/>
      <c r="F155" s="389"/>
      <c r="G155" s="389"/>
      <c r="H155" s="389"/>
      <c r="I155" s="389"/>
      <c r="J155" s="389"/>
      <c r="K155" s="389"/>
      <c r="L155" s="389"/>
      <c r="M155" s="389"/>
      <c r="N155" s="389"/>
      <c r="O155" s="389"/>
      <c r="P155" s="389"/>
    </row>
    <row r="156" spans="1:16" s="118" customFormat="1" ht="15">
      <c r="A156" s="265"/>
      <c r="B156" s="391"/>
      <c r="C156" s="389"/>
      <c r="D156" s="389"/>
      <c r="E156" s="389"/>
      <c r="F156" s="389"/>
      <c r="G156" s="389"/>
      <c r="H156" s="389"/>
      <c r="I156" s="389"/>
      <c r="J156" s="389"/>
      <c r="K156" s="389"/>
      <c r="L156" s="389"/>
      <c r="M156" s="389"/>
      <c r="N156" s="389"/>
      <c r="O156" s="389"/>
      <c r="P156" s="389"/>
    </row>
    <row r="157" spans="1:16" s="118" customFormat="1" ht="15">
      <c r="A157" s="265"/>
      <c r="B157" s="391"/>
      <c r="C157" s="389"/>
      <c r="D157" s="389"/>
      <c r="E157" s="389"/>
      <c r="F157" s="389"/>
      <c r="G157" s="389"/>
      <c r="H157" s="389"/>
      <c r="I157" s="389"/>
      <c r="J157" s="389"/>
      <c r="K157" s="389"/>
      <c r="L157" s="389"/>
      <c r="M157" s="389"/>
      <c r="N157" s="389"/>
      <c r="O157" s="389"/>
      <c r="P157" s="389"/>
    </row>
    <row r="158" spans="1:16" s="118" customFormat="1" ht="15">
      <c r="A158" s="265"/>
      <c r="B158" s="391"/>
      <c r="C158" s="389"/>
      <c r="D158" s="389"/>
      <c r="E158" s="389"/>
      <c r="F158" s="389"/>
      <c r="G158" s="389"/>
      <c r="H158" s="389"/>
      <c r="I158" s="389"/>
      <c r="J158" s="389"/>
      <c r="K158" s="389"/>
      <c r="L158" s="389"/>
      <c r="M158" s="389"/>
      <c r="N158" s="389"/>
      <c r="O158" s="389"/>
      <c r="P158" s="389"/>
    </row>
    <row r="159" spans="1:16" s="118" customFormat="1" ht="15">
      <c r="A159" s="265"/>
      <c r="B159" s="391"/>
      <c r="C159" s="389"/>
      <c r="D159" s="389"/>
      <c r="E159" s="389"/>
      <c r="F159" s="389"/>
      <c r="G159" s="389"/>
      <c r="H159" s="389"/>
      <c r="I159" s="389"/>
      <c r="J159" s="389"/>
      <c r="K159" s="389"/>
      <c r="L159" s="389"/>
      <c r="M159" s="389"/>
      <c r="N159" s="389"/>
      <c r="O159" s="389"/>
      <c r="P159" s="389"/>
    </row>
    <row r="160" spans="1:16" s="118" customFormat="1" ht="15">
      <c r="A160" s="265"/>
      <c r="B160" s="391"/>
      <c r="C160" s="389"/>
      <c r="D160" s="389"/>
      <c r="E160" s="389"/>
      <c r="F160" s="389"/>
      <c r="G160" s="389"/>
      <c r="H160" s="389"/>
      <c r="I160" s="389"/>
      <c r="J160" s="389"/>
      <c r="K160" s="389"/>
      <c r="L160" s="389"/>
      <c r="M160" s="389"/>
      <c r="N160" s="389"/>
      <c r="O160" s="389"/>
      <c r="P160" s="389"/>
    </row>
    <row r="161" spans="1:16" s="118" customFormat="1" ht="15">
      <c r="A161" s="265"/>
      <c r="B161" s="391"/>
      <c r="C161" s="389"/>
      <c r="D161" s="389"/>
      <c r="E161" s="389"/>
      <c r="F161" s="389"/>
      <c r="G161" s="389"/>
      <c r="H161" s="389"/>
      <c r="I161" s="389"/>
      <c r="J161" s="389"/>
      <c r="K161" s="389"/>
      <c r="L161" s="389"/>
      <c r="M161" s="389"/>
      <c r="N161" s="389"/>
      <c r="O161" s="389"/>
      <c r="P161" s="389"/>
    </row>
    <row r="162" spans="1:16" s="118" customFormat="1" ht="15">
      <c r="A162" s="265"/>
      <c r="B162" s="391"/>
      <c r="C162" s="389"/>
      <c r="D162" s="389"/>
      <c r="E162" s="389"/>
      <c r="F162" s="389"/>
      <c r="G162" s="389"/>
      <c r="H162" s="389"/>
      <c r="I162" s="389"/>
      <c r="J162" s="389"/>
      <c r="K162" s="389"/>
      <c r="L162" s="389"/>
      <c r="M162" s="389"/>
      <c r="N162" s="389"/>
      <c r="O162" s="389"/>
      <c r="P162" s="389"/>
    </row>
    <row r="163" spans="1:16" s="118" customFormat="1" ht="15">
      <c r="A163" s="265"/>
      <c r="B163" s="391"/>
      <c r="C163" s="389"/>
      <c r="D163" s="389"/>
      <c r="E163" s="389"/>
      <c r="F163" s="389"/>
      <c r="G163" s="389"/>
      <c r="H163" s="389"/>
      <c r="I163" s="389"/>
      <c r="J163" s="389"/>
      <c r="K163" s="389"/>
      <c r="L163" s="389"/>
      <c r="M163" s="389"/>
      <c r="N163" s="389"/>
      <c r="O163" s="389"/>
      <c r="P163" s="389"/>
    </row>
    <row r="164" spans="1:16" s="118" customFormat="1" ht="15">
      <c r="A164" s="265"/>
      <c r="B164" s="391"/>
      <c r="C164" s="389"/>
      <c r="D164" s="389"/>
      <c r="E164" s="389"/>
      <c r="F164" s="389"/>
      <c r="G164" s="389"/>
      <c r="H164" s="389"/>
      <c r="I164" s="389"/>
      <c r="J164" s="389"/>
      <c r="K164" s="389"/>
      <c r="L164" s="389"/>
      <c r="M164" s="389"/>
      <c r="N164" s="389"/>
      <c r="O164" s="389"/>
      <c r="P164" s="389"/>
    </row>
    <row r="165" spans="1:16" s="118" customFormat="1" ht="15">
      <c r="A165" s="265"/>
      <c r="B165" s="391"/>
      <c r="C165" s="389"/>
      <c r="D165" s="389"/>
      <c r="E165" s="389"/>
      <c r="F165" s="389"/>
      <c r="G165" s="389"/>
      <c r="H165" s="389"/>
      <c r="I165" s="389"/>
      <c r="J165" s="389"/>
      <c r="K165" s="389"/>
      <c r="L165" s="389"/>
      <c r="M165" s="389"/>
      <c r="N165" s="389"/>
      <c r="O165" s="389"/>
      <c r="P165" s="389"/>
    </row>
    <row r="166" spans="1:16" s="118" customFormat="1" ht="15">
      <c r="A166" s="265"/>
      <c r="B166" s="391"/>
      <c r="C166" s="389"/>
      <c r="D166" s="389"/>
      <c r="E166" s="389"/>
      <c r="F166" s="389"/>
      <c r="G166" s="389"/>
      <c r="H166" s="389"/>
      <c r="I166" s="389"/>
      <c r="J166" s="389"/>
      <c r="K166" s="389"/>
      <c r="L166" s="389"/>
      <c r="M166" s="389"/>
      <c r="N166" s="389"/>
      <c r="O166" s="389"/>
      <c r="P166" s="389"/>
    </row>
    <row r="167" spans="1:16" s="118" customFormat="1" ht="15">
      <c r="A167" s="265"/>
      <c r="B167" s="391"/>
      <c r="C167" s="389"/>
      <c r="D167" s="389"/>
      <c r="E167" s="389"/>
      <c r="F167" s="389"/>
      <c r="G167" s="389"/>
      <c r="H167" s="389"/>
      <c r="I167" s="389"/>
      <c r="J167" s="389"/>
      <c r="K167" s="389"/>
      <c r="L167" s="389"/>
      <c r="M167" s="389"/>
      <c r="N167" s="389"/>
      <c r="O167" s="389"/>
      <c r="P167" s="389"/>
    </row>
    <row r="168" spans="1:16" s="118" customFormat="1" ht="15">
      <c r="A168" s="265"/>
      <c r="B168" s="391"/>
      <c r="C168" s="389"/>
      <c r="D168" s="389"/>
      <c r="E168" s="389"/>
      <c r="F168" s="389"/>
      <c r="G168" s="389"/>
      <c r="H168" s="389"/>
      <c r="I168" s="389"/>
      <c r="J168" s="389"/>
      <c r="K168" s="389"/>
      <c r="L168" s="389"/>
      <c r="M168" s="389"/>
      <c r="N168" s="389"/>
      <c r="O168" s="389"/>
      <c r="P168" s="389"/>
    </row>
    <row r="169" spans="1:16" s="118" customFormat="1" ht="15">
      <c r="A169" s="265"/>
      <c r="B169" s="391"/>
      <c r="C169" s="389"/>
      <c r="D169" s="389"/>
      <c r="E169" s="389"/>
      <c r="F169" s="389"/>
      <c r="G169" s="389"/>
      <c r="H169" s="389"/>
      <c r="I169" s="389"/>
      <c r="J169" s="389"/>
      <c r="K169" s="389"/>
      <c r="L169" s="389"/>
      <c r="M169" s="389"/>
      <c r="N169" s="389"/>
      <c r="O169" s="389"/>
      <c r="P169" s="389"/>
    </row>
    <row r="170" spans="1:16" s="118" customFormat="1" ht="15">
      <c r="A170" s="265"/>
      <c r="B170" s="391"/>
      <c r="C170" s="389"/>
      <c r="D170" s="389"/>
      <c r="E170" s="389"/>
      <c r="F170" s="389"/>
      <c r="G170" s="389"/>
      <c r="H170" s="389"/>
      <c r="I170" s="389"/>
      <c r="J170" s="389"/>
      <c r="K170" s="389"/>
      <c r="L170" s="389"/>
      <c r="M170" s="389"/>
      <c r="N170" s="389"/>
      <c r="O170" s="389"/>
      <c r="P170" s="389"/>
    </row>
    <row r="171" spans="1:16" s="118" customFormat="1" ht="15">
      <c r="A171" s="265"/>
      <c r="B171" s="391"/>
      <c r="C171" s="389"/>
      <c r="D171" s="389"/>
      <c r="E171" s="389"/>
      <c r="F171" s="389"/>
      <c r="G171" s="389"/>
      <c r="H171" s="389"/>
      <c r="I171" s="389"/>
      <c r="J171" s="389"/>
      <c r="K171" s="389"/>
      <c r="L171" s="389"/>
      <c r="M171" s="389"/>
      <c r="N171" s="389"/>
      <c r="O171" s="389"/>
      <c r="P171" s="389"/>
    </row>
    <row r="172" spans="1:16" s="118" customFormat="1" ht="15">
      <c r="A172" s="265"/>
      <c r="B172" s="391"/>
      <c r="C172" s="389"/>
      <c r="D172" s="389"/>
      <c r="E172" s="389"/>
      <c r="F172" s="389"/>
      <c r="G172" s="389"/>
      <c r="H172" s="389"/>
      <c r="I172" s="389"/>
      <c r="J172" s="389"/>
      <c r="K172" s="389"/>
      <c r="L172" s="389"/>
      <c r="M172" s="389"/>
      <c r="N172" s="389"/>
      <c r="O172" s="389"/>
      <c r="P172" s="389"/>
    </row>
    <row r="173" spans="1:16" s="118" customFormat="1" ht="15">
      <c r="A173" s="265"/>
      <c r="B173" s="391"/>
      <c r="C173" s="389"/>
      <c r="D173" s="389"/>
      <c r="E173" s="389"/>
      <c r="F173" s="389"/>
      <c r="G173" s="389"/>
      <c r="H173" s="389"/>
      <c r="I173" s="389"/>
      <c r="J173" s="389"/>
      <c r="K173" s="389"/>
      <c r="L173" s="389"/>
      <c r="M173" s="389"/>
      <c r="N173" s="389"/>
      <c r="O173" s="389"/>
      <c r="P173" s="389"/>
    </row>
    <row r="174" spans="1:16" s="118" customFormat="1" ht="15">
      <c r="A174" s="265"/>
      <c r="B174" s="391"/>
      <c r="C174" s="389"/>
      <c r="D174" s="389"/>
      <c r="E174" s="389"/>
      <c r="F174" s="389"/>
      <c r="G174" s="389"/>
      <c r="H174" s="389"/>
      <c r="I174" s="389"/>
      <c r="J174" s="389"/>
      <c r="K174" s="389"/>
      <c r="L174" s="389"/>
      <c r="M174" s="389"/>
      <c r="N174" s="389"/>
      <c r="O174" s="389"/>
      <c r="P174" s="389"/>
    </row>
    <row r="175" spans="1:16" s="118" customFormat="1" ht="15">
      <c r="A175" s="265"/>
      <c r="B175" s="391"/>
      <c r="C175" s="389"/>
      <c r="D175" s="389"/>
      <c r="E175" s="389"/>
      <c r="F175" s="389"/>
      <c r="G175" s="389"/>
      <c r="H175" s="389"/>
      <c r="I175" s="389"/>
      <c r="J175" s="389"/>
      <c r="K175" s="389"/>
      <c r="L175" s="389"/>
      <c r="M175" s="389"/>
      <c r="N175" s="389"/>
      <c r="O175" s="389"/>
      <c r="P175" s="389"/>
    </row>
    <row r="176" spans="1:16" s="118" customFormat="1" ht="15">
      <c r="A176" s="265"/>
      <c r="B176" s="391"/>
      <c r="C176" s="389"/>
      <c r="D176" s="389"/>
      <c r="E176" s="389"/>
      <c r="F176" s="389"/>
      <c r="G176" s="389"/>
      <c r="H176" s="389"/>
      <c r="I176" s="389"/>
      <c r="J176" s="389"/>
      <c r="K176" s="389"/>
      <c r="L176" s="389"/>
      <c r="M176" s="389"/>
      <c r="N176" s="389"/>
      <c r="O176" s="389"/>
      <c r="P176" s="389"/>
    </row>
    <row r="177" spans="1:16" s="118" customFormat="1" ht="15">
      <c r="A177" s="265"/>
      <c r="B177" s="391"/>
      <c r="C177" s="389"/>
      <c r="D177" s="389"/>
      <c r="E177" s="389"/>
      <c r="F177" s="389"/>
      <c r="G177" s="389"/>
      <c r="H177" s="389"/>
      <c r="I177" s="389"/>
      <c r="J177" s="389"/>
      <c r="K177" s="389"/>
      <c r="L177" s="389"/>
      <c r="M177" s="389"/>
      <c r="N177" s="389"/>
      <c r="O177" s="389"/>
      <c r="P177" s="389"/>
    </row>
    <row r="178" spans="1:16" s="118" customFormat="1" ht="15">
      <c r="A178" s="265"/>
      <c r="B178" s="391"/>
      <c r="C178" s="389"/>
      <c r="D178" s="389"/>
      <c r="E178" s="389"/>
      <c r="F178" s="389"/>
      <c r="G178" s="389"/>
      <c r="H178" s="389"/>
      <c r="I178" s="389"/>
      <c r="J178" s="389"/>
      <c r="K178" s="389"/>
      <c r="L178" s="389"/>
      <c r="M178" s="389"/>
      <c r="N178" s="389"/>
      <c r="O178" s="389"/>
      <c r="P178" s="389"/>
    </row>
    <row r="179" spans="1:16" s="118" customFormat="1" ht="15">
      <c r="A179" s="265"/>
      <c r="B179" s="391"/>
      <c r="C179" s="389"/>
      <c r="D179" s="389"/>
      <c r="E179" s="389"/>
      <c r="F179" s="389"/>
      <c r="G179" s="389"/>
      <c r="H179" s="389"/>
      <c r="I179" s="389"/>
      <c r="J179" s="389"/>
      <c r="K179" s="389"/>
      <c r="L179" s="389"/>
      <c r="M179" s="389"/>
      <c r="N179" s="389"/>
      <c r="O179" s="389"/>
      <c r="P179" s="389"/>
    </row>
    <row r="180" spans="1:16" s="118" customFormat="1" ht="15">
      <c r="A180" s="265"/>
      <c r="B180" s="391"/>
      <c r="C180" s="389"/>
      <c r="D180" s="389"/>
      <c r="E180" s="389"/>
      <c r="F180" s="389"/>
      <c r="G180" s="389"/>
      <c r="H180" s="389"/>
      <c r="I180" s="389"/>
      <c r="J180" s="389"/>
      <c r="K180" s="389"/>
      <c r="L180" s="389"/>
      <c r="M180" s="389"/>
      <c r="N180" s="389"/>
      <c r="O180" s="389"/>
      <c r="P180" s="389"/>
    </row>
    <row r="181" spans="1:16" s="118" customFormat="1" ht="15">
      <c r="A181" s="265"/>
      <c r="B181" s="391"/>
      <c r="C181" s="389"/>
      <c r="D181" s="389"/>
      <c r="E181" s="389"/>
      <c r="F181" s="389"/>
      <c r="G181" s="389"/>
      <c r="H181" s="389"/>
      <c r="I181" s="389"/>
      <c r="J181" s="389"/>
      <c r="K181" s="389"/>
      <c r="L181" s="389"/>
      <c r="M181" s="389"/>
      <c r="N181" s="389"/>
      <c r="O181" s="389"/>
      <c r="P181" s="389"/>
    </row>
    <row r="182" spans="1:16" s="118" customFormat="1" ht="15">
      <c r="A182" s="265"/>
      <c r="B182" s="391"/>
      <c r="C182" s="389"/>
      <c r="D182" s="389"/>
      <c r="E182" s="389"/>
      <c r="F182" s="389"/>
      <c r="G182" s="389"/>
      <c r="H182" s="389"/>
      <c r="I182" s="389"/>
      <c r="J182" s="389"/>
      <c r="K182" s="389"/>
      <c r="L182" s="389"/>
      <c r="M182" s="389"/>
      <c r="N182" s="389"/>
      <c r="O182" s="389"/>
      <c r="P182" s="389"/>
    </row>
    <row r="183" spans="1:16" s="118" customFormat="1" ht="15">
      <c r="A183" s="265"/>
      <c r="B183" s="391"/>
      <c r="C183" s="389"/>
      <c r="D183" s="389"/>
      <c r="E183" s="389"/>
      <c r="F183" s="389"/>
      <c r="G183" s="389"/>
      <c r="H183" s="389"/>
      <c r="I183" s="389"/>
      <c r="J183" s="389"/>
      <c r="K183" s="389"/>
      <c r="L183" s="389"/>
      <c r="M183" s="389"/>
      <c r="N183" s="389"/>
      <c r="O183" s="389"/>
      <c r="P183" s="389"/>
    </row>
    <row r="184" spans="1:16" s="118" customFormat="1" ht="15">
      <c r="A184" s="265"/>
      <c r="B184" s="391"/>
      <c r="C184" s="389"/>
      <c r="D184" s="389"/>
      <c r="E184" s="389"/>
      <c r="F184" s="389"/>
      <c r="G184" s="389"/>
      <c r="H184" s="389"/>
      <c r="I184" s="389"/>
      <c r="J184" s="389"/>
      <c r="K184" s="389"/>
      <c r="L184" s="389"/>
      <c r="M184" s="389"/>
      <c r="N184" s="389"/>
      <c r="O184" s="389"/>
      <c r="P184" s="389"/>
    </row>
    <row r="185" spans="1:16" s="118" customFormat="1" ht="15">
      <c r="A185" s="265"/>
      <c r="B185" s="391"/>
      <c r="C185" s="389"/>
      <c r="D185" s="389"/>
      <c r="E185" s="389"/>
      <c r="F185" s="389"/>
      <c r="G185" s="389"/>
      <c r="H185" s="389"/>
      <c r="I185" s="389"/>
      <c r="J185" s="389"/>
      <c r="K185" s="389"/>
      <c r="L185" s="389"/>
      <c r="M185" s="389"/>
      <c r="N185" s="389"/>
      <c r="O185" s="389"/>
      <c r="P185" s="389"/>
    </row>
    <row r="186" spans="1:16" s="118" customFormat="1" ht="15">
      <c r="A186" s="265"/>
      <c r="B186" s="391"/>
      <c r="C186" s="389"/>
      <c r="D186" s="389"/>
      <c r="E186" s="389"/>
      <c r="F186" s="389"/>
      <c r="G186" s="389"/>
      <c r="H186" s="389"/>
      <c r="I186" s="389"/>
      <c r="J186" s="389"/>
      <c r="K186" s="389"/>
      <c r="L186" s="389"/>
      <c r="M186" s="389"/>
      <c r="N186" s="389"/>
      <c r="O186" s="389"/>
      <c r="P186" s="389"/>
    </row>
    <row r="187" spans="1:16" s="118" customFormat="1" ht="15">
      <c r="A187" s="265"/>
      <c r="B187" s="391"/>
      <c r="C187" s="389"/>
      <c r="D187" s="389"/>
      <c r="E187" s="389"/>
      <c r="F187" s="389"/>
      <c r="G187" s="389"/>
      <c r="H187" s="389"/>
      <c r="I187" s="389"/>
      <c r="J187" s="389"/>
      <c r="K187" s="389"/>
      <c r="L187" s="389"/>
      <c r="M187" s="389"/>
      <c r="N187" s="389"/>
      <c r="O187" s="389"/>
      <c r="P187" s="389"/>
    </row>
    <row r="188" spans="1:16" s="118" customFormat="1" ht="15">
      <c r="A188" s="265"/>
      <c r="B188" s="391"/>
      <c r="C188" s="389"/>
      <c r="D188" s="389"/>
      <c r="E188" s="389"/>
      <c r="F188" s="389"/>
      <c r="G188" s="389"/>
      <c r="H188" s="389"/>
      <c r="I188" s="389"/>
      <c r="J188" s="389"/>
      <c r="K188" s="389"/>
      <c r="L188" s="389"/>
      <c r="M188" s="389"/>
      <c r="N188" s="389"/>
      <c r="O188" s="389"/>
      <c r="P188" s="389"/>
    </row>
    <row r="189" spans="1:16" s="118" customFormat="1" ht="15">
      <c r="A189" s="265"/>
      <c r="B189" s="391"/>
      <c r="C189" s="389"/>
      <c r="D189" s="389"/>
      <c r="E189" s="389"/>
      <c r="F189" s="389"/>
      <c r="G189" s="389"/>
      <c r="H189" s="389"/>
      <c r="I189" s="389"/>
      <c r="J189" s="389"/>
      <c r="K189" s="389"/>
      <c r="L189" s="389"/>
      <c r="M189" s="389"/>
      <c r="N189" s="389"/>
      <c r="O189" s="389"/>
      <c r="P189" s="389"/>
    </row>
    <row r="190" spans="1:16" s="118" customFormat="1" ht="15">
      <c r="A190" s="265"/>
      <c r="B190" s="391"/>
      <c r="C190" s="389"/>
      <c r="D190" s="389"/>
      <c r="E190" s="389"/>
      <c r="F190" s="389"/>
      <c r="G190" s="389"/>
      <c r="H190" s="389"/>
      <c r="I190" s="389"/>
      <c r="J190" s="389"/>
      <c r="K190" s="389"/>
      <c r="L190" s="389"/>
      <c r="M190" s="389"/>
      <c r="N190" s="389"/>
      <c r="O190" s="389"/>
      <c r="P190" s="389"/>
    </row>
    <row r="191" spans="1:16" s="118" customFormat="1" ht="15">
      <c r="A191" s="265"/>
      <c r="B191" s="391"/>
      <c r="C191" s="389"/>
      <c r="D191" s="389"/>
      <c r="E191" s="389"/>
      <c r="F191" s="389"/>
      <c r="G191" s="389"/>
      <c r="H191" s="389"/>
      <c r="I191" s="389"/>
      <c r="J191" s="389"/>
      <c r="K191" s="389"/>
      <c r="L191" s="389"/>
      <c r="M191" s="389"/>
      <c r="N191" s="389"/>
      <c r="O191" s="389"/>
      <c r="P191" s="389"/>
    </row>
    <row r="192" spans="1:16" s="118" customFormat="1" ht="15">
      <c r="A192" s="265"/>
      <c r="B192" s="391"/>
      <c r="C192" s="389"/>
      <c r="D192" s="389"/>
      <c r="E192" s="389"/>
      <c r="F192" s="389"/>
      <c r="G192" s="389"/>
      <c r="H192" s="389"/>
      <c r="I192" s="389"/>
      <c r="J192" s="389"/>
      <c r="K192" s="389"/>
      <c r="L192" s="389"/>
      <c r="M192" s="389"/>
      <c r="N192" s="389"/>
      <c r="O192" s="389"/>
      <c r="P192" s="389"/>
    </row>
    <row r="193" spans="1:16" s="118" customFormat="1" ht="15">
      <c r="A193" s="265"/>
      <c r="B193" s="391"/>
      <c r="C193" s="389"/>
      <c r="D193" s="389"/>
      <c r="E193" s="389"/>
      <c r="F193" s="389"/>
      <c r="G193" s="389"/>
      <c r="H193" s="389"/>
      <c r="I193" s="389"/>
      <c r="J193" s="389"/>
      <c r="K193" s="389"/>
      <c r="L193" s="389"/>
      <c r="M193" s="389"/>
      <c r="N193" s="389"/>
      <c r="O193" s="389"/>
      <c r="P193" s="389"/>
    </row>
    <row r="194" spans="1:16" s="118" customFormat="1" ht="15">
      <c r="A194" s="265"/>
      <c r="B194" s="391"/>
      <c r="C194" s="389"/>
      <c r="D194" s="389"/>
      <c r="E194" s="389"/>
      <c r="F194" s="389"/>
      <c r="G194" s="389"/>
      <c r="H194" s="389"/>
      <c r="I194" s="389"/>
      <c r="J194" s="389"/>
      <c r="K194" s="389"/>
      <c r="L194" s="389"/>
      <c r="M194" s="389"/>
      <c r="N194" s="389"/>
      <c r="O194" s="389"/>
      <c r="P194" s="389"/>
    </row>
    <row r="195" spans="1:16" s="118" customFormat="1" ht="15">
      <c r="A195" s="265"/>
      <c r="B195" s="391"/>
      <c r="C195" s="389"/>
      <c r="D195" s="389"/>
      <c r="E195" s="389"/>
      <c r="F195" s="389"/>
      <c r="G195" s="389"/>
      <c r="H195" s="389"/>
      <c r="I195" s="389"/>
      <c r="J195" s="389"/>
      <c r="K195" s="389"/>
      <c r="L195" s="389"/>
      <c r="M195" s="389"/>
      <c r="N195" s="389"/>
      <c r="O195" s="389"/>
      <c r="P195" s="389"/>
    </row>
    <row r="196" spans="1:16" s="118" customFormat="1" ht="15">
      <c r="A196" s="265"/>
      <c r="B196" s="391"/>
      <c r="C196" s="389"/>
      <c r="D196" s="389"/>
      <c r="E196" s="389"/>
      <c r="F196" s="389"/>
      <c r="G196" s="389"/>
      <c r="H196" s="389"/>
      <c r="I196" s="389"/>
      <c r="J196" s="389"/>
      <c r="K196" s="389"/>
      <c r="L196" s="389"/>
      <c r="M196" s="389"/>
      <c r="N196" s="389"/>
      <c r="O196" s="389"/>
      <c r="P196" s="389"/>
    </row>
    <row r="197" spans="1:16" s="118" customFormat="1" ht="15">
      <c r="A197" s="265"/>
      <c r="B197" s="391"/>
      <c r="C197" s="389"/>
      <c r="D197" s="389"/>
      <c r="E197" s="389"/>
      <c r="F197" s="389"/>
      <c r="G197" s="389"/>
      <c r="H197" s="389"/>
      <c r="I197" s="389"/>
      <c r="J197" s="389"/>
      <c r="K197" s="389"/>
      <c r="L197" s="389"/>
      <c r="M197" s="389"/>
      <c r="N197" s="389"/>
      <c r="O197" s="389"/>
      <c r="P197" s="389"/>
    </row>
    <row r="198" spans="1:16" s="118" customFormat="1" ht="15">
      <c r="A198" s="265"/>
      <c r="B198" s="391"/>
      <c r="C198" s="389"/>
      <c r="D198" s="389"/>
      <c r="E198" s="389"/>
      <c r="F198" s="389"/>
      <c r="G198" s="389"/>
      <c r="H198" s="389"/>
      <c r="I198" s="389"/>
      <c r="J198" s="389"/>
      <c r="K198" s="389"/>
      <c r="L198" s="389"/>
      <c r="M198" s="389"/>
      <c r="N198" s="389"/>
      <c r="O198" s="389"/>
      <c r="P198" s="389"/>
    </row>
    <row r="199" spans="1:16" s="118" customFormat="1" ht="15">
      <c r="A199" s="265"/>
      <c r="B199" s="391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389"/>
      <c r="N199" s="389"/>
      <c r="O199" s="389"/>
      <c r="P199" s="389"/>
    </row>
    <row r="200" spans="1:16" s="118" customFormat="1" ht="15">
      <c r="A200" s="265"/>
      <c r="B200" s="391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389"/>
      <c r="N200" s="389"/>
      <c r="O200" s="389"/>
      <c r="P200" s="389"/>
    </row>
    <row r="201" spans="1:16" s="118" customFormat="1" ht="15">
      <c r="A201" s="265"/>
      <c r="B201" s="391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389"/>
      <c r="N201" s="389"/>
      <c r="O201" s="389"/>
      <c r="P201" s="389"/>
    </row>
    <row r="202" spans="1:16" s="118" customFormat="1" ht="15">
      <c r="A202" s="265"/>
      <c r="B202" s="391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389"/>
      <c r="N202" s="389"/>
      <c r="O202" s="389"/>
      <c r="P202" s="389"/>
    </row>
    <row r="203" spans="1:16" s="118" customFormat="1" ht="15">
      <c r="A203" s="265"/>
      <c r="B203" s="391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389"/>
      <c r="N203" s="389"/>
      <c r="O203" s="389"/>
      <c r="P203" s="389"/>
    </row>
    <row r="204" spans="1:16" s="118" customFormat="1" ht="15">
      <c r="A204" s="265"/>
      <c r="B204" s="391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389"/>
      <c r="N204" s="389"/>
      <c r="O204" s="389"/>
      <c r="P204" s="389"/>
    </row>
    <row r="205" spans="1:16" s="118" customFormat="1" ht="15">
      <c r="A205" s="265"/>
      <c r="B205" s="391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389"/>
      <c r="N205" s="389"/>
      <c r="O205" s="389"/>
      <c r="P205" s="389"/>
    </row>
    <row r="206" spans="1:16" s="118" customFormat="1" ht="15">
      <c r="A206" s="265"/>
      <c r="B206" s="391"/>
      <c r="C206" s="389"/>
      <c r="D206" s="389"/>
      <c r="E206" s="389"/>
      <c r="F206" s="389"/>
      <c r="G206" s="389"/>
      <c r="H206" s="389"/>
      <c r="I206" s="389"/>
      <c r="J206" s="389"/>
      <c r="K206" s="389"/>
      <c r="L206" s="389"/>
      <c r="M206" s="389"/>
      <c r="N206" s="389"/>
      <c r="O206" s="389"/>
      <c r="P206" s="389"/>
    </row>
    <row r="207" spans="1:16" s="118" customFormat="1" ht="15">
      <c r="A207" s="265"/>
      <c r="B207" s="391"/>
      <c r="C207" s="389"/>
      <c r="D207" s="389"/>
      <c r="E207" s="389"/>
      <c r="F207" s="389"/>
      <c r="G207" s="389"/>
      <c r="H207" s="389"/>
      <c r="I207" s="389"/>
      <c r="J207" s="389"/>
      <c r="K207" s="389"/>
      <c r="L207" s="389"/>
      <c r="M207" s="389"/>
      <c r="N207" s="389"/>
      <c r="O207" s="389"/>
      <c r="P207" s="389"/>
    </row>
    <row r="208" spans="1:16" s="118" customFormat="1" ht="15">
      <c r="A208" s="265"/>
      <c r="B208" s="391"/>
      <c r="C208" s="389"/>
      <c r="D208" s="389"/>
      <c r="E208" s="389"/>
      <c r="F208" s="389"/>
      <c r="G208" s="389"/>
      <c r="H208" s="389"/>
      <c r="I208" s="389"/>
      <c r="J208" s="389"/>
      <c r="K208" s="389"/>
      <c r="L208" s="389"/>
      <c r="M208" s="389"/>
      <c r="N208" s="389"/>
      <c r="O208" s="389"/>
      <c r="P208" s="389"/>
    </row>
    <row r="209" spans="1:16" s="118" customFormat="1" ht="15">
      <c r="A209" s="265"/>
      <c r="B209" s="391"/>
      <c r="C209" s="389"/>
      <c r="D209" s="389"/>
      <c r="E209" s="389"/>
      <c r="F209" s="389"/>
      <c r="G209" s="389"/>
      <c r="H209" s="389"/>
      <c r="I209" s="389"/>
      <c r="J209" s="389"/>
      <c r="K209" s="389"/>
      <c r="L209" s="389"/>
      <c r="M209" s="389"/>
      <c r="N209" s="389"/>
      <c r="O209" s="389"/>
      <c r="P209" s="389"/>
    </row>
    <row r="210" spans="1:16" s="118" customFormat="1" ht="15">
      <c r="A210" s="265"/>
      <c r="B210" s="391"/>
      <c r="C210" s="389"/>
      <c r="D210" s="389"/>
      <c r="E210" s="389"/>
      <c r="F210" s="389"/>
      <c r="G210" s="389"/>
      <c r="H210" s="389"/>
      <c r="I210" s="389"/>
      <c r="J210" s="389"/>
      <c r="K210" s="389"/>
      <c r="L210" s="389"/>
      <c r="M210" s="389"/>
      <c r="N210" s="389"/>
      <c r="O210" s="389"/>
      <c r="P210" s="389"/>
    </row>
    <row r="211" spans="1:16" s="118" customFormat="1" ht="15">
      <c r="A211" s="265"/>
      <c r="B211" s="391"/>
      <c r="C211" s="389"/>
      <c r="D211" s="389"/>
      <c r="E211" s="389"/>
      <c r="F211" s="389"/>
      <c r="G211" s="389"/>
      <c r="H211" s="389"/>
      <c r="I211" s="389"/>
      <c r="J211" s="389"/>
      <c r="K211" s="389"/>
      <c r="L211" s="389"/>
      <c r="M211" s="389"/>
      <c r="N211" s="389"/>
      <c r="O211" s="389"/>
      <c r="P211" s="389"/>
    </row>
    <row r="212" spans="1:16" s="118" customFormat="1" ht="15">
      <c r="A212" s="265"/>
      <c r="B212" s="391"/>
      <c r="C212" s="389"/>
      <c r="D212" s="389"/>
      <c r="E212" s="389"/>
      <c r="F212" s="389"/>
      <c r="G212" s="389"/>
      <c r="H212" s="389"/>
      <c r="I212" s="389"/>
      <c r="J212" s="389"/>
      <c r="K212" s="389"/>
      <c r="L212" s="389"/>
      <c r="M212" s="389"/>
      <c r="N212" s="389"/>
      <c r="O212" s="389"/>
      <c r="P212" s="389"/>
    </row>
    <row r="213" spans="1:16" s="118" customFormat="1" ht="15">
      <c r="A213" s="265"/>
      <c r="B213" s="391"/>
      <c r="C213" s="389"/>
      <c r="D213" s="389"/>
      <c r="E213" s="389"/>
      <c r="F213" s="389"/>
      <c r="G213" s="389"/>
      <c r="H213" s="389"/>
      <c r="I213" s="389"/>
      <c r="J213" s="389"/>
      <c r="K213" s="389"/>
      <c r="L213" s="389"/>
      <c r="M213" s="389"/>
      <c r="N213" s="389"/>
      <c r="O213" s="389"/>
      <c r="P213" s="389"/>
    </row>
    <row r="214" spans="1:16" s="118" customFormat="1" ht="15">
      <c r="A214" s="265"/>
      <c r="B214" s="391"/>
      <c r="C214" s="389"/>
      <c r="D214" s="389"/>
      <c r="E214" s="389"/>
      <c r="F214" s="389"/>
      <c r="G214" s="389"/>
      <c r="H214" s="389"/>
      <c r="I214" s="389"/>
      <c r="J214" s="389"/>
      <c r="K214" s="389"/>
      <c r="L214" s="389"/>
      <c r="M214" s="389"/>
      <c r="N214" s="389"/>
      <c r="O214" s="389"/>
      <c r="P214" s="389"/>
    </row>
    <row r="215" spans="1:16" s="118" customFormat="1" ht="15">
      <c r="A215" s="265"/>
      <c r="B215" s="391"/>
      <c r="C215" s="389"/>
      <c r="D215" s="389"/>
      <c r="E215" s="389"/>
      <c r="F215" s="389"/>
      <c r="G215" s="389"/>
      <c r="H215" s="389"/>
      <c r="I215" s="389"/>
      <c r="J215" s="389"/>
      <c r="K215" s="389"/>
      <c r="L215" s="389"/>
      <c r="M215" s="389"/>
      <c r="N215" s="389"/>
      <c r="O215" s="389"/>
      <c r="P215" s="389"/>
    </row>
    <row r="216" spans="1:16" s="118" customFormat="1" ht="15">
      <c r="A216" s="265"/>
      <c r="B216" s="391"/>
      <c r="C216" s="389"/>
      <c r="D216" s="389"/>
      <c r="E216" s="389"/>
      <c r="F216" s="389"/>
      <c r="G216" s="389"/>
      <c r="H216" s="389"/>
      <c r="I216" s="389"/>
      <c r="J216" s="389"/>
      <c r="K216" s="389"/>
      <c r="L216" s="389"/>
      <c r="M216" s="389"/>
      <c r="N216" s="389"/>
      <c r="O216" s="389"/>
      <c r="P216" s="389"/>
    </row>
    <row r="217" spans="1:16" s="118" customFormat="1" ht="15">
      <c r="A217" s="265"/>
      <c r="B217" s="391"/>
      <c r="C217" s="389"/>
      <c r="D217" s="389"/>
      <c r="E217" s="389"/>
      <c r="F217" s="389"/>
      <c r="G217" s="389"/>
      <c r="H217" s="389"/>
      <c r="I217" s="389"/>
      <c r="J217" s="389"/>
      <c r="K217" s="389"/>
      <c r="L217" s="389"/>
      <c r="M217" s="389"/>
      <c r="N217" s="389"/>
      <c r="O217" s="389"/>
      <c r="P217" s="389"/>
    </row>
    <row r="218" spans="1:16" s="118" customFormat="1" ht="15">
      <c r="A218" s="265"/>
      <c r="B218" s="391"/>
      <c r="C218" s="389"/>
      <c r="D218" s="389"/>
      <c r="E218" s="389"/>
      <c r="F218" s="389"/>
      <c r="G218" s="389"/>
      <c r="H218" s="389"/>
      <c r="I218" s="389"/>
      <c r="J218" s="389"/>
      <c r="K218" s="389"/>
      <c r="L218" s="389"/>
      <c r="M218" s="389"/>
      <c r="N218" s="389"/>
      <c r="O218" s="389"/>
      <c r="P218" s="389"/>
    </row>
    <row r="219" spans="1:16" s="118" customFormat="1" ht="15">
      <c r="A219" s="265"/>
      <c r="B219" s="391"/>
      <c r="C219" s="389"/>
      <c r="D219" s="389"/>
      <c r="E219" s="389"/>
      <c r="F219" s="389"/>
      <c r="G219" s="389"/>
      <c r="H219" s="389"/>
      <c r="I219" s="389"/>
      <c r="J219" s="389"/>
      <c r="K219" s="389"/>
      <c r="L219" s="389"/>
      <c r="M219" s="389"/>
      <c r="N219" s="389"/>
      <c r="O219" s="389"/>
      <c r="P219" s="389"/>
    </row>
    <row r="220" spans="1:16" s="118" customFormat="1" ht="15">
      <c r="A220" s="265"/>
      <c r="B220" s="391"/>
      <c r="C220" s="389"/>
      <c r="D220" s="389"/>
      <c r="E220" s="389"/>
      <c r="F220" s="389"/>
      <c r="G220" s="389"/>
      <c r="H220" s="389"/>
      <c r="I220" s="389"/>
      <c r="J220" s="389"/>
      <c r="K220" s="389"/>
      <c r="L220" s="389"/>
      <c r="M220" s="389"/>
      <c r="N220" s="389"/>
      <c r="O220" s="389"/>
      <c r="P220" s="389"/>
    </row>
    <row r="221" spans="1:16" s="118" customFormat="1" ht="15">
      <c r="A221" s="265"/>
      <c r="B221" s="391"/>
      <c r="C221" s="389"/>
      <c r="D221" s="389"/>
      <c r="E221" s="389"/>
      <c r="F221" s="389"/>
      <c r="G221" s="389"/>
      <c r="H221" s="389"/>
      <c r="I221" s="389"/>
      <c r="J221" s="389"/>
      <c r="K221" s="389"/>
      <c r="L221" s="389"/>
      <c r="M221" s="389"/>
      <c r="N221" s="389"/>
      <c r="O221" s="389"/>
      <c r="P221" s="389"/>
    </row>
    <row r="222" spans="1:16" s="118" customFormat="1" ht="15">
      <c r="A222" s="265"/>
      <c r="B222" s="391"/>
      <c r="C222" s="389"/>
      <c r="D222" s="389"/>
      <c r="E222" s="389"/>
      <c r="F222" s="389"/>
      <c r="G222" s="389"/>
      <c r="H222" s="389"/>
      <c r="I222" s="389"/>
      <c r="J222" s="389"/>
      <c r="K222" s="389"/>
      <c r="L222" s="389"/>
      <c r="M222" s="389"/>
      <c r="N222" s="389"/>
      <c r="O222" s="389"/>
      <c r="P222" s="389"/>
    </row>
    <row r="223" spans="1:16" s="118" customFormat="1" ht="15">
      <c r="A223" s="265"/>
      <c r="B223" s="391"/>
      <c r="C223" s="389"/>
      <c r="D223" s="389"/>
      <c r="E223" s="389"/>
      <c r="F223" s="389"/>
      <c r="G223" s="389"/>
      <c r="H223" s="389"/>
      <c r="I223" s="389"/>
      <c r="J223" s="389"/>
      <c r="K223" s="389"/>
      <c r="L223" s="389"/>
      <c r="M223" s="389"/>
      <c r="N223" s="389"/>
      <c r="O223" s="389"/>
      <c r="P223" s="389"/>
    </row>
    <row r="224" spans="1:16" s="118" customFormat="1" ht="15">
      <c r="A224" s="265"/>
      <c r="B224" s="391"/>
      <c r="C224" s="389"/>
      <c r="D224" s="389"/>
      <c r="E224" s="389"/>
      <c r="F224" s="389"/>
      <c r="G224" s="389"/>
      <c r="H224" s="389"/>
      <c r="I224" s="389"/>
      <c r="J224" s="389"/>
      <c r="K224" s="389"/>
      <c r="L224" s="389"/>
      <c r="M224" s="389"/>
      <c r="N224" s="389"/>
      <c r="O224" s="389"/>
      <c r="P224" s="389"/>
    </row>
    <row r="225" spans="1:16" ht="15">
      <c r="A225" s="132"/>
      <c r="B225" s="131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389"/>
      <c r="P225" s="389"/>
    </row>
    <row r="226" spans="1:16" ht="15">
      <c r="A226" s="132"/>
      <c r="B226" s="131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389"/>
      <c r="P226" s="389"/>
    </row>
    <row r="227" spans="1:16" ht="15">
      <c r="A227" s="132"/>
      <c r="B227" s="131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389"/>
      <c r="P227" s="389"/>
    </row>
    <row r="228" spans="1:16" ht="15">
      <c r="A228" s="132"/>
      <c r="B228" s="131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389"/>
      <c r="P228" s="389"/>
    </row>
    <row r="229" spans="1:16" ht="15">
      <c r="A229" s="132"/>
      <c r="B229" s="131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389"/>
      <c r="P229" s="389"/>
    </row>
    <row r="230" spans="1:16" ht="15">
      <c r="A230" s="132"/>
      <c r="B230" s="131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389"/>
      <c r="P230" s="389"/>
    </row>
    <row r="231" spans="1:16" ht="15">
      <c r="A231" s="132"/>
      <c r="B231" s="131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389"/>
      <c r="P231" s="389"/>
    </row>
    <row r="232" spans="1:16" ht="15">
      <c r="A232" s="132"/>
      <c r="B232" s="131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389"/>
      <c r="P232" s="389"/>
    </row>
    <row r="233" spans="1:16" ht="15">
      <c r="A233" s="132"/>
      <c r="B233" s="131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389"/>
      <c r="P233" s="389"/>
    </row>
    <row r="234" spans="1:16" ht="15">
      <c r="A234" s="132"/>
      <c r="B234" s="131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389"/>
      <c r="P234" s="389"/>
    </row>
    <row r="235" spans="1:16" ht="15">
      <c r="A235" s="132"/>
      <c r="B235" s="131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389"/>
      <c r="P235" s="389"/>
    </row>
    <row r="236" spans="1:16" ht="15">
      <c r="A236" s="132"/>
      <c r="B236" s="131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389"/>
      <c r="P236" s="389"/>
    </row>
    <row r="237" spans="1:16" ht="15">
      <c r="A237" s="132"/>
      <c r="B237" s="131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389"/>
      <c r="P237" s="389"/>
    </row>
    <row r="238" spans="1:16" ht="15">
      <c r="A238" s="132"/>
      <c r="B238" s="131"/>
      <c r="C238" s="130"/>
      <c r="D238" s="130"/>
      <c r="E238" s="130"/>
      <c r="F238" s="130"/>
      <c r="G238" s="130"/>
      <c r="H238" s="130"/>
      <c r="I238" s="130"/>
      <c r="J238" s="130"/>
      <c r="K238" s="130"/>
      <c r="L238" s="130"/>
      <c r="M238" s="130"/>
      <c r="N238" s="130"/>
      <c r="O238" s="389"/>
      <c r="P238" s="389"/>
    </row>
    <row r="239" spans="1:16" ht="15">
      <c r="A239" s="132"/>
      <c r="B239" s="131"/>
      <c r="C239" s="130"/>
      <c r="D239" s="130"/>
      <c r="E239" s="130"/>
      <c r="F239" s="130"/>
      <c r="G239" s="130"/>
      <c r="H239" s="130"/>
      <c r="I239" s="130"/>
      <c r="J239" s="130"/>
      <c r="K239" s="130"/>
      <c r="L239" s="130"/>
      <c r="M239" s="130"/>
      <c r="N239" s="130"/>
      <c r="O239" s="389"/>
      <c r="P239" s="389"/>
    </row>
    <row r="240" spans="1:16" ht="15">
      <c r="A240" s="132"/>
      <c r="B240" s="131"/>
      <c r="C240" s="130"/>
      <c r="D240" s="130"/>
      <c r="E240" s="130"/>
      <c r="F240" s="130"/>
      <c r="G240" s="130"/>
      <c r="H240" s="130"/>
      <c r="I240" s="130"/>
      <c r="J240" s="130"/>
      <c r="K240" s="130"/>
      <c r="L240" s="130"/>
      <c r="M240" s="130"/>
      <c r="N240" s="130"/>
      <c r="O240" s="389"/>
      <c r="P240" s="389"/>
    </row>
    <row r="241" spans="1:16" ht="15">
      <c r="A241" s="132"/>
      <c r="B241" s="131"/>
      <c r="C241" s="130"/>
      <c r="D241" s="130"/>
      <c r="E241" s="130"/>
      <c r="F241" s="130"/>
      <c r="G241" s="130"/>
      <c r="H241" s="130"/>
      <c r="I241" s="130"/>
      <c r="J241" s="130"/>
      <c r="K241" s="130"/>
      <c r="L241" s="130"/>
      <c r="M241" s="130"/>
      <c r="N241" s="130"/>
      <c r="O241" s="389"/>
      <c r="P241" s="389"/>
    </row>
    <row r="242" spans="1:16" ht="15">
      <c r="A242" s="132"/>
      <c r="B242" s="131"/>
      <c r="C242" s="130"/>
      <c r="D242" s="130"/>
      <c r="E242" s="130"/>
      <c r="F242" s="130"/>
      <c r="G242" s="130"/>
      <c r="H242" s="130"/>
      <c r="I242" s="130"/>
      <c r="J242" s="130"/>
      <c r="K242" s="130"/>
      <c r="L242" s="130"/>
      <c r="M242" s="130"/>
      <c r="N242" s="130"/>
      <c r="O242" s="389"/>
      <c r="P242" s="389"/>
    </row>
    <row r="243" spans="1:16" ht="15">
      <c r="A243" s="132"/>
      <c r="B243" s="131"/>
      <c r="C243" s="130"/>
      <c r="D243" s="130"/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  <c r="O243" s="389"/>
      <c r="P243" s="389"/>
    </row>
    <row r="244" spans="1:16" ht="15">
      <c r="A244" s="132"/>
      <c r="B244" s="131"/>
      <c r="C244" s="130"/>
      <c r="D244" s="130"/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  <c r="O244" s="389"/>
      <c r="P244" s="389"/>
    </row>
    <row r="245" spans="1:16" ht="15">
      <c r="A245" s="132"/>
      <c r="B245" s="131"/>
      <c r="C245" s="130"/>
      <c r="D245" s="130"/>
      <c r="E245" s="130"/>
      <c r="F245" s="130"/>
      <c r="G245" s="130"/>
      <c r="H245" s="130"/>
      <c r="I245" s="130"/>
      <c r="J245" s="130"/>
      <c r="K245" s="130"/>
      <c r="L245" s="130"/>
      <c r="M245" s="130"/>
      <c r="N245" s="130"/>
      <c r="O245" s="389"/>
      <c r="P245" s="389"/>
    </row>
    <row r="246" spans="1:16" ht="15">
      <c r="A246" s="132"/>
      <c r="B246" s="131"/>
      <c r="C246" s="130"/>
      <c r="D246" s="130"/>
      <c r="E246" s="130"/>
      <c r="F246" s="130"/>
      <c r="G246" s="130"/>
      <c r="H246" s="130"/>
      <c r="I246" s="130"/>
      <c r="J246" s="130"/>
      <c r="K246" s="130"/>
      <c r="L246" s="130"/>
      <c r="M246" s="130"/>
      <c r="N246" s="130"/>
      <c r="O246" s="389"/>
      <c r="P246" s="389"/>
    </row>
    <row r="247" spans="1:16" ht="15">
      <c r="A247" s="132"/>
      <c r="B247" s="131"/>
      <c r="C247" s="130"/>
      <c r="D247" s="130"/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389"/>
      <c r="P247" s="389"/>
    </row>
    <row r="248" spans="1:16" ht="15">
      <c r="A248" s="132"/>
      <c r="B248" s="131"/>
      <c r="C248" s="130"/>
      <c r="D248" s="130"/>
      <c r="E248" s="130"/>
      <c r="F248" s="130"/>
      <c r="G248" s="130"/>
      <c r="H248" s="130"/>
      <c r="I248" s="130"/>
      <c r="J248" s="130"/>
      <c r="K248" s="130"/>
      <c r="L248" s="130"/>
      <c r="M248" s="130"/>
      <c r="N248" s="130"/>
      <c r="O248" s="389"/>
      <c r="P248" s="389"/>
    </row>
    <row r="249" spans="1:16" ht="15">
      <c r="A249" s="132"/>
      <c r="B249" s="131"/>
      <c r="C249" s="130"/>
      <c r="D249" s="130"/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  <c r="O249" s="389"/>
      <c r="P249" s="389"/>
    </row>
    <row r="250" spans="1:16" ht="15">
      <c r="A250" s="132"/>
      <c r="B250" s="131"/>
      <c r="C250" s="130"/>
      <c r="D250" s="130"/>
      <c r="E250" s="130"/>
      <c r="F250" s="130"/>
      <c r="G250" s="130"/>
      <c r="H250" s="130"/>
      <c r="I250" s="130"/>
      <c r="J250" s="130"/>
      <c r="K250" s="130"/>
      <c r="L250" s="130"/>
      <c r="M250" s="130"/>
      <c r="N250" s="130"/>
      <c r="O250" s="389"/>
      <c r="P250" s="389"/>
    </row>
    <row r="251" spans="1:16" ht="15">
      <c r="A251" s="132"/>
      <c r="B251" s="131"/>
      <c r="C251" s="130"/>
      <c r="D251" s="130"/>
      <c r="E251" s="130"/>
      <c r="F251" s="130"/>
      <c r="G251" s="130"/>
      <c r="H251" s="130"/>
      <c r="I251" s="130"/>
      <c r="J251" s="130"/>
      <c r="K251" s="130"/>
      <c r="L251" s="130"/>
      <c r="M251" s="130"/>
      <c r="N251" s="130"/>
      <c r="O251" s="389"/>
      <c r="P251" s="389"/>
    </row>
    <row r="252" spans="1:16" ht="15">
      <c r="A252" s="132"/>
      <c r="B252" s="131"/>
      <c r="C252" s="130"/>
      <c r="D252" s="130"/>
      <c r="E252" s="130"/>
      <c r="F252" s="130"/>
      <c r="G252" s="130"/>
      <c r="H252" s="130"/>
      <c r="I252" s="130"/>
      <c r="J252" s="130"/>
      <c r="K252" s="130"/>
      <c r="L252" s="130"/>
      <c r="M252" s="130"/>
      <c r="N252" s="130"/>
      <c r="O252" s="389"/>
      <c r="P252" s="389"/>
    </row>
    <row r="253" spans="1:16" ht="15">
      <c r="A253" s="132"/>
      <c r="B253" s="131"/>
      <c r="C253" s="130"/>
      <c r="D253" s="130"/>
      <c r="E253" s="130"/>
      <c r="F253" s="130"/>
      <c r="G253" s="130"/>
      <c r="H253" s="130"/>
      <c r="I253" s="130"/>
      <c r="J253" s="130"/>
      <c r="K253" s="130"/>
      <c r="L253" s="130"/>
      <c r="M253" s="130"/>
      <c r="N253" s="130"/>
      <c r="O253" s="389"/>
      <c r="P253" s="389"/>
    </row>
    <row r="254" spans="1:16" ht="15">
      <c r="A254" s="132"/>
      <c r="B254" s="131"/>
      <c r="C254" s="130"/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389"/>
      <c r="P254" s="389"/>
    </row>
    <row r="255" spans="1:16" ht="15">
      <c r="A255" s="132"/>
      <c r="B255" s="131"/>
      <c r="C255" s="130"/>
      <c r="D255" s="130"/>
      <c r="E255" s="130"/>
      <c r="F255" s="130"/>
      <c r="G255" s="130"/>
      <c r="H255" s="130"/>
      <c r="I255" s="130"/>
      <c r="J255" s="130"/>
      <c r="K255" s="130"/>
      <c r="L255" s="130"/>
      <c r="M255" s="130"/>
      <c r="N255" s="130"/>
      <c r="O255" s="389"/>
      <c r="P255" s="389"/>
    </row>
    <row r="256" spans="1:16" ht="15">
      <c r="A256" s="132"/>
      <c r="B256" s="131"/>
      <c r="C256" s="130"/>
      <c r="D256" s="130"/>
      <c r="E256" s="130"/>
      <c r="F256" s="130"/>
      <c r="G256" s="130"/>
      <c r="H256" s="130"/>
      <c r="I256" s="130"/>
      <c r="J256" s="130"/>
      <c r="K256" s="130"/>
      <c r="L256" s="130"/>
      <c r="M256" s="130"/>
      <c r="N256" s="130"/>
      <c r="O256" s="389"/>
      <c r="P256" s="389"/>
    </row>
    <row r="257" spans="1:16" ht="15">
      <c r="A257" s="132"/>
      <c r="B257" s="131"/>
      <c r="C257" s="130"/>
      <c r="D257" s="130"/>
      <c r="E257" s="130"/>
      <c r="F257" s="130"/>
      <c r="G257" s="130"/>
      <c r="H257" s="130"/>
      <c r="I257" s="130"/>
      <c r="J257" s="130"/>
      <c r="K257" s="130"/>
      <c r="L257" s="130"/>
      <c r="M257" s="130"/>
      <c r="N257" s="130"/>
      <c r="O257" s="389"/>
      <c r="P257" s="389"/>
    </row>
    <row r="258" spans="1:16" ht="15">
      <c r="A258" s="132"/>
      <c r="B258" s="131"/>
      <c r="C258" s="130"/>
      <c r="D258" s="130"/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  <c r="O258" s="389"/>
      <c r="P258" s="389"/>
    </row>
    <row r="259" spans="1:16" ht="15">
      <c r="A259" s="132"/>
      <c r="B259" s="131"/>
      <c r="C259" s="130"/>
      <c r="D259" s="130"/>
      <c r="E259" s="130"/>
      <c r="F259" s="130"/>
      <c r="G259" s="130"/>
      <c r="H259" s="130"/>
      <c r="I259" s="130"/>
      <c r="J259" s="130"/>
      <c r="K259" s="130"/>
      <c r="L259" s="130"/>
      <c r="M259" s="130"/>
      <c r="N259" s="130"/>
      <c r="O259" s="389"/>
      <c r="P259" s="389"/>
    </row>
    <row r="260" spans="1:16" ht="15">
      <c r="A260" s="132"/>
      <c r="B260" s="131"/>
      <c r="C260" s="130"/>
      <c r="D260" s="130"/>
      <c r="E260" s="130"/>
      <c r="F260" s="130"/>
      <c r="G260" s="130"/>
      <c r="H260" s="130"/>
      <c r="I260" s="130"/>
      <c r="J260" s="130"/>
      <c r="K260" s="130"/>
      <c r="L260" s="130"/>
      <c r="M260" s="130"/>
      <c r="N260" s="130"/>
      <c r="O260" s="389"/>
      <c r="P260" s="389"/>
    </row>
    <row r="261" spans="1:16" ht="15">
      <c r="A261" s="132"/>
      <c r="B261" s="131"/>
      <c r="C261" s="130"/>
      <c r="D261" s="130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389"/>
      <c r="P261" s="389"/>
    </row>
    <row r="262" spans="1:16" ht="15">
      <c r="A262" s="132"/>
      <c r="B262" s="131"/>
      <c r="C262" s="130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389"/>
      <c r="P262" s="389"/>
    </row>
    <row r="263" spans="1:16" ht="15">
      <c r="A263" s="132"/>
      <c r="B263" s="131"/>
      <c r="C263" s="130"/>
      <c r="D263" s="130"/>
      <c r="E263" s="130"/>
      <c r="F263" s="130"/>
      <c r="G263" s="130"/>
      <c r="H263" s="130"/>
      <c r="I263" s="130"/>
      <c r="J263" s="130"/>
      <c r="K263" s="130"/>
      <c r="L263" s="130"/>
      <c r="M263" s="130"/>
      <c r="N263" s="130"/>
      <c r="O263" s="389"/>
      <c r="P263" s="389"/>
    </row>
    <row r="264" spans="1:16" ht="15">
      <c r="A264" s="132"/>
      <c r="B264" s="131"/>
      <c r="C264" s="130"/>
      <c r="D264" s="130"/>
      <c r="E264" s="130"/>
      <c r="F264" s="130"/>
      <c r="G264" s="130"/>
      <c r="H264" s="130"/>
      <c r="I264" s="130"/>
      <c r="J264" s="130"/>
      <c r="K264" s="130"/>
      <c r="L264" s="130"/>
      <c r="M264" s="130"/>
      <c r="N264" s="130"/>
      <c r="O264" s="389"/>
      <c r="P264" s="389"/>
    </row>
    <row r="265" spans="1:16" ht="15">
      <c r="A265" s="132"/>
      <c r="B265" s="131"/>
      <c r="C265" s="130"/>
      <c r="D265" s="130"/>
      <c r="E265" s="130"/>
      <c r="F265" s="130"/>
      <c r="G265" s="130"/>
      <c r="H265" s="130"/>
      <c r="I265" s="130"/>
      <c r="J265" s="130"/>
      <c r="K265" s="130"/>
      <c r="L265" s="130"/>
      <c r="M265" s="130"/>
      <c r="N265" s="130"/>
      <c r="O265" s="389"/>
      <c r="P265" s="389"/>
    </row>
    <row r="266" spans="1:16" ht="15">
      <c r="A266" s="132"/>
      <c r="B266" s="131"/>
      <c r="C266" s="130"/>
      <c r="D266" s="130"/>
      <c r="E266" s="130"/>
      <c r="F266" s="130"/>
      <c r="G266" s="130"/>
      <c r="H266" s="130"/>
      <c r="I266" s="130"/>
      <c r="J266" s="130"/>
      <c r="K266" s="130"/>
      <c r="L266" s="130"/>
      <c r="M266" s="130"/>
      <c r="N266" s="130"/>
      <c r="O266" s="389"/>
      <c r="P266" s="389"/>
    </row>
    <row r="267" spans="1:16" ht="15">
      <c r="A267" s="132"/>
      <c r="B267" s="131"/>
      <c r="C267" s="130"/>
      <c r="D267" s="130"/>
      <c r="E267" s="130"/>
      <c r="F267" s="130"/>
      <c r="G267" s="130"/>
      <c r="H267" s="130"/>
      <c r="I267" s="130"/>
      <c r="J267" s="130"/>
      <c r="K267" s="130"/>
      <c r="L267" s="130"/>
      <c r="M267" s="130"/>
      <c r="N267" s="130"/>
      <c r="O267" s="389"/>
      <c r="P267" s="389"/>
    </row>
    <row r="268" spans="1:16" ht="15">
      <c r="A268" s="132"/>
      <c r="B268" s="131"/>
      <c r="C268" s="130"/>
      <c r="D268" s="130"/>
      <c r="E268" s="130"/>
      <c r="F268" s="130"/>
      <c r="G268" s="130"/>
      <c r="H268" s="130"/>
      <c r="I268" s="130"/>
      <c r="J268" s="130"/>
      <c r="K268" s="130"/>
      <c r="L268" s="130"/>
      <c r="M268" s="130"/>
      <c r="N268" s="130"/>
      <c r="O268" s="389"/>
      <c r="P268" s="389"/>
    </row>
    <row r="269" spans="1:16" ht="15">
      <c r="A269" s="132"/>
      <c r="B269" s="131"/>
      <c r="C269" s="130"/>
      <c r="D269" s="130"/>
      <c r="E269" s="130"/>
      <c r="F269" s="130"/>
      <c r="G269" s="130"/>
      <c r="H269" s="130"/>
      <c r="I269" s="130"/>
      <c r="J269" s="130"/>
      <c r="K269" s="130"/>
      <c r="L269" s="130"/>
      <c r="M269" s="130"/>
      <c r="N269" s="130"/>
      <c r="O269" s="389"/>
      <c r="P269" s="389"/>
    </row>
    <row r="270" spans="1:16" ht="15">
      <c r="A270" s="132"/>
      <c r="B270" s="131"/>
      <c r="C270" s="130"/>
      <c r="D270" s="130"/>
      <c r="E270" s="130"/>
      <c r="F270" s="130"/>
      <c r="G270" s="130"/>
      <c r="H270" s="130"/>
      <c r="I270" s="130"/>
      <c r="J270" s="130"/>
      <c r="K270" s="130"/>
      <c r="L270" s="130"/>
      <c r="M270" s="130"/>
      <c r="N270" s="130"/>
      <c r="O270" s="389"/>
      <c r="P270" s="389"/>
    </row>
    <row r="271" spans="1:16" ht="15">
      <c r="A271" s="132"/>
      <c r="B271" s="131"/>
      <c r="C271" s="130"/>
      <c r="D271" s="130"/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  <c r="O271" s="389"/>
      <c r="P271" s="389"/>
    </row>
    <row r="272" spans="1:16" ht="15">
      <c r="A272" s="132"/>
      <c r="B272" s="131"/>
      <c r="C272" s="130"/>
      <c r="D272" s="130"/>
      <c r="E272" s="130"/>
      <c r="F272" s="130"/>
      <c r="G272" s="130"/>
      <c r="H272" s="130"/>
      <c r="I272" s="130"/>
      <c r="J272" s="130"/>
      <c r="K272" s="130"/>
      <c r="L272" s="130"/>
      <c r="M272" s="130"/>
      <c r="N272" s="130"/>
      <c r="O272" s="389"/>
      <c r="P272" s="389"/>
    </row>
    <row r="273" spans="1:16" ht="15">
      <c r="A273" s="132"/>
      <c r="B273" s="131"/>
      <c r="C273" s="130"/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389"/>
      <c r="P273" s="389"/>
    </row>
    <row r="274" spans="1:16" ht="15">
      <c r="A274" s="132"/>
      <c r="B274" s="131"/>
      <c r="C274" s="130"/>
      <c r="D274" s="130"/>
      <c r="E274" s="130"/>
      <c r="F274" s="130"/>
      <c r="G274" s="130"/>
      <c r="H274" s="130"/>
      <c r="I274" s="130"/>
      <c r="J274" s="130"/>
      <c r="K274" s="130"/>
      <c r="L274" s="130"/>
      <c r="M274" s="130"/>
      <c r="N274" s="130"/>
      <c r="O274" s="389"/>
      <c r="P274" s="389"/>
    </row>
    <row r="275" spans="1:16" ht="15">
      <c r="A275" s="132"/>
      <c r="B275" s="131"/>
      <c r="C275" s="130"/>
      <c r="D275" s="130"/>
      <c r="E275" s="130"/>
      <c r="F275" s="130"/>
      <c r="G275" s="130"/>
      <c r="H275" s="130"/>
      <c r="I275" s="130"/>
      <c r="J275" s="130"/>
      <c r="K275" s="130"/>
      <c r="L275" s="130"/>
      <c r="M275" s="130"/>
      <c r="N275" s="130"/>
      <c r="O275" s="389"/>
      <c r="P275" s="389"/>
    </row>
    <row r="276" spans="1:16" ht="15">
      <c r="A276" s="132"/>
      <c r="B276" s="131"/>
      <c r="C276" s="130"/>
      <c r="D276" s="130"/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  <c r="O276" s="389"/>
      <c r="P276" s="389"/>
    </row>
    <row r="277" spans="1:16" ht="15">
      <c r="A277" s="132"/>
      <c r="B277" s="131"/>
      <c r="C277" s="130"/>
      <c r="D277" s="130"/>
      <c r="E277" s="130"/>
      <c r="F277" s="130"/>
      <c r="G277" s="130"/>
      <c r="H277" s="130"/>
      <c r="I277" s="130"/>
      <c r="J277" s="130"/>
      <c r="K277" s="130"/>
      <c r="L277" s="130"/>
      <c r="M277" s="130"/>
      <c r="N277" s="130"/>
      <c r="O277" s="389"/>
      <c r="P277" s="389"/>
    </row>
    <row r="278" spans="1:16" ht="15">
      <c r="A278" s="132"/>
      <c r="B278" s="131"/>
      <c r="C278" s="130"/>
      <c r="D278" s="130"/>
      <c r="E278" s="130"/>
      <c r="F278" s="130"/>
      <c r="G278" s="130"/>
      <c r="H278" s="130"/>
      <c r="I278" s="130"/>
      <c r="J278" s="130"/>
      <c r="K278" s="130"/>
      <c r="L278" s="130"/>
      <c r="M278" s="130"/>
      <c r="N278" s="130"/>
      <c r="O278" s="389"/>
      <c r="P278" s="389"/>
    </row>
    <row r="279" spans="1:16" ht="15">
      <c r="A279" s="132"/>
      <c r="B279" s="131"/>
      <c r="C279" s="130"/>
      <c r="D279" s="130"/>
      <c r="E279" s="130"/>
      <c r="F279" s="130"/>
      <c r="G279" s="130"/>
      <c r="H279" s="130"/>
      <c r="I279" s="130"/>
      <c r="J279" s="130"/>
      <c r="K279" s="130"/>
      <c r="L279" s="130"/>
      <c r="M279" s="130"/>
      <c r="N279" s="130"/>
      <c r="O279" s="389"/>
      <c r="P279" s="389"/>
    </row>
    <row r="280" spans="1:16" ht="15">
      <c r="A280" s="132"/>
      <c r="B280" s="131"/>
      <c r="C280" s="130"/>
      <c r="D280" s="130"/>
      <c r="E280" s="130"/>
      <c r="F280" s="130"/>
      <c r="G280" s="130"/>
      <c r="H280" s="130"/>
      <c r="I280" s="130"/>
      <c r="J280" s="130"/>
      <c r="K280" s="130"/>
      <c r="L280" s="130"/>
      <c r="M280" s="130"/>
      <c r="N280" s="130"/>
      <c r="O280" s="389"/>
      <c r="P280" s="389"/>
    </row>
    <row r="281" spans="1:16" ht="15">
      <c r="A281" s="132"/>
      <c r="B281" s="131"/>
      <c r="C281" s="130"/>
      <c r="D281" s="130"/>
      <c r="E281" s="130"/>
      <c r="F281" s="130"/>
      <c r="G281" s="130"/>
      <c r="H281" s="130"/>
      <c r="I281" s="130"/>
      <c r="J281" s="130"/>
      <c r="K281" s="130"/>
      <c r="L281" s="130"/>
      <c r="M281" s="130"/>
      <c r="N281" s="130"/>
      <c r="O281" s="389"/>
      <c r="P281" s="389"/>
    </row>
    <row r="282" spans="1:16" ht="15">
      <c r="A282" s="132"/>
      <c r="B282" s="131"/>
      <c r="C282" s="130"/>
      <c r="D282" s="130"/>
      <c r="E282" s="130"/>
      <c r="F282" s="130"/>
      <c r="G282" s="130"/>
      <c r="H282" s="130"/>
      <c r="I282" s="130"/>
      <c r="J282" s="130"/>
      <c r="K282" s="130"/>
      <c r="L282" s="130"/>
      <c r="M282" s="130"/>
      <c r="N282" s="130"/>
      <c r="O282" s="389"/>
      <c r="P282" s="389"/>
    </row>
    <row r="283" spans="1:16" ht="15">
      <c r="A283" s="132"/>
      <c r="B283" s="131"/>
      <c r="C283" s="130"/>
      <c r="D283" s="130"/>
      <c r="E283" s="130"/>
      <c r="F283" s="130"/>
      <c r="G283" s="130"/>
      <c r="H283" s="130"/>
      <c r="I283" s="130"/>
      <c r="J283" s="130"/>
      <c r="K283" s="130"/>
      <c r="L283" s="130"/>
      <c r="M283" s="130"/>
      <c r="N283" s="130"/>
      <c r="O283" s="389"/>
      <c r="P283" s="389"/>
    </row>
    <row r="284" spans="1:16" ht="15">
      <c r="A284" s="132"/>
      <c r="B284" s="131"/>
      <c r="C284" s="130"/>
      <c r="D284" s="130"/>
      <c r="E284" s="130"/>
      <c r="F284" s="130"/>
      <c r="G284" s="130"/>
      <c r="H284" s="130"/>
      <c r="I284" s="130"/>
      <c r="J284" s="130"/>
      <c r="K284" s="130"/>
      <c r="L284" s="130"/>
      <c r="M284" s="130"/>
      <c r="N284" s="130"/>
      <c r="O284" s="389"/>
      <c r="P284" s="389"/>
    </row>
    <row r="285" spans="1:16" ht="15">
      <c r="A285" s="132"/>
      <c r="B285" s="131"/>
      <c r="C285" s="130"/>
      <c r="D285" s="130"/>
      <c r="E285" s="130"/>
      <c r="F285" s="130"/>
      <c r="G285" s="130"/>
      <c r="H285" s="130"/>
      <c r="I285" s="130"/>
      <c r="J285" s="130"/>
      <c r="K285" s="130"/>
      <c r="L285" s="130"/>
      <c r="M285" s="130"/>
      <c r="N285" s="130"/>
      <c r="O285" s="389"/>
      <c r="P285" s="389"/>
    </row>
    <row r="286" spans="1:16" ht="15">
      <c r="A286" s="132"/>
      <c r="B286" s="131"/>
      <c r="C286" s="130"/>
      <c r="D286" s="130"/>
      <c r="E286" s="130"/>
      <c r="F286" s="130"/>
      <c r="G286" s="130"/>
      <c r="H286" s="130"/>
      <c r="I286" s="130"/>
      <c r="J286" s="130"/>
      <c r="K286" s="130"/>
      <c r="L286" s="130"/>
      <c r="M286" s="130"/>
      <c r="N286" s="130"/>
      <c r="O286" s="389"/>
      <c r="P286" s="389"/>
    </row>
    <row r="287" spans="1:16" ht="15">
      <c r="A287" s="132"/>
      <c r="B287" s="131"/>
      <c r="C287" s="130"/>
      <c r="D287" s="130"/>
      <c r="E287" s="130"/>
      <c r="F287" s="130"/>
      <c r="G287" s="130"/>
      <c r="H287" s="130"/>
      <c r="I287" s="130"/>
      <c r="J287" s="130"/>
      <c r="K287" s="130"/>
      <c r="L287" s="130"/>
      <c r="M287" s="130"/>
      <c r="N287" s="130"/>
      <c r="O287" s="389"/>
      <c r="P287" s="389"/>
    </row>
    <row r="288" spans="1:16" ht="15">
      <c r="A288" s="132"/>
      <c r="B288" s="131"/>
      <c r="C288" s="130"/>
      <c r="D288" s="130"/>
      <c r="E288" s="130"/>
      <c r="F288" s="130"/>
      <c r="G288" s="130"/>
      <c r="H288" s="130"/>
      <c r="I288" s="130"/>
      <c r="J288" s="130"/>
      <c r="K288" s="130"/>
      <c r="L288" s="130"/>
      <c r="M288" s="130"/>
      <c r="N288" s="130"/>
      <c r="O288" s="389"/>
      <c r="P288" s="389"/>
    </row>
    <row r="289" spans="1:16" ht="15">
      <c r="A289" s="132"/>
      <c r="B289" s="131"/>
      <c r="C289" s="130"/>
      <c r="D289" s="130"/>
      <c r="E289" s="130"/>
      <c r="F289" s="130"/>
      <c r="G289" s="130"/>
      <c r="H289" s="130"/>
      <c r="I289" s="130"/>
      <c r="J289" s="130"/>
      <c r="K289" s="130"/>
      <c r="L289" s="130"/>
      <c r="M289" s="130"/>
      <c r="N289" s="130"/>
      <c r="O289" s="389"/>
      <c r="P289" s="389"/>
    </row>
    <row r="290" spans="1:16" ht="15">
      <c r="A290" s="132"/>
      <c r="B290" s="131"/>
      <c r="C290" s="130"/>
      <c r="D290" s="130"/>
      <c r="E290" s="130"/>
      <c r="F290" s="130"/>
      <c r="G290" s="130"/>
      <c r="H290" s="130"/>
      <c r="I290" s="130"/>
      <c r="J290" s="130"/>
      <c r="K290" s="130"/>
      <c r="L290" s="130"/>
      <c r="M290" s="130"/>
      <c r="N290" s="130"/>
      <c r="O290" s="389"/>
      <c r="P290" s="389"/>
    </row>
    <row r="291" spans="1:16" ht="15">
      <c r="A291" s="132"/>
      <c r="B291" s="131"/>
      <c r="C291" s="130"/>
      <c r="D291" s="130"/>
      <c r="E291" s="130"/>
      <c r="F291" s="130"/>
      <c r="G291" s="130"/>
      <c r="H291" s="130"/>
      <c r="I291" s="130"/>
      <c r="J291" s="130"/>
      <c r="K291" s="130"/>
      <c r="L291" s="130"/>
      <c r="M291" s="130"/>
      <c r="N291" s="130"/>
      <c r="O291" s="389"/>
      <c r="P291" s="389"/>
    </row>
    <row r="292" spans="1:16" ht="15">
      <c r="A292" s="132"/>
      <c r="B292" s="131"/>
      <c r="C292" s="130"/>
      <c r="D292" s="130"/>
      <c r="E292" s="130"/>
      <c r="F292" s="130"/>
      <c r="G292" s="130"/>
      <c r="H292" s="130"/>
      <c r="I292" s="130"/>
      <c r="J292" s="130"/>
      <c r="K292" s="130"/>
      <c r="L292" s="130"/>
      <c r="M292" s="130"/>
      <c r="N292" s="130"/>
      <c r="O292" s="389"/>
      <c r="P292" s="389"/>
    </row>
    <row r="293" spans="1:16" ht="15">
      <c r="A293" s="132"/>
      <c r="B293" s="131"/>
      <c r="C293" s="130"/>
      <c r="D293" s="130"/>
      <c r="E293" s="130"/>
      <c r="F293" s="130"/>
      <c r="G293" s="130"/>
      <c r="H293" s="130"/>
      <c r="I293" s="130"/>
      <c r="J293" s="130"/>
      <c r="K293" s="130"/>
      <c r="L293" s="130"/>
      <c r="M293" s="130"/>
      <c r="N293" s="130"/>
      <c r="O293" s="389"/>
      <c r="P293" s="389"/>
    </row>
    <row r="294" spans="1:16" ht="15">
      <c r="A294" s="132"/>
      <c r="B294" s="131"/>
      <c r="C294" s="130"/>
      <c r="D294" s="130"/>
      <c r="E294" s="130"/>
      <c r="F294" s="130"/>
      <c r="G294" s="130"/>
      <c r="H294" s="130"/>
      <c r="I294" s="130"/>
      <c r="J294" s="130"/>
      <c r="K294" s="130"/>
      <c r="L294" s="130"/>
      <c r="M294" s="130"/>
      <c r="N294" s="130"/>
      <c r="O294" s="389"/>
      <c r="P294" s="389"/>
    </row>
    <row r="295" spans="1:16" ht="15">
      <c r="A295" s="132"/>
      <c r="B295" s="131"/>
      <c r="C295" s="130"/>
      <c r="D295" s="130"/>
      <c r="E295" s="130"/>
      <c r="F295" s="130"/>
      <c r="G295" s="130"/>
      <c r="H295" s="130"/>
      <c r="I295" s="130"/>
      <c r="J295" s="130"/>
      <c r="K295" s="130"/>
      <c r="L295" s="130"/>
      <c r="M295" s="130"/>
      <c r="N295" s="130"/>
      <c r="O295" s="389"/>
      <c r="P295" s="389"/>
    </row>
    <row r="296" spans="1:16" ht="15">
      <c r="A296" s="132"/>
      <c r="B296" s="131"/>
      <c r="C296" s="130"/>
      <c r="D296" s="130"/>
      <c r="E296" s="130"/>
      <c r="F296" s="130"/>
      <c r="G296" s="130"/>
      <c r="H296" s="130"/>
      <c r="I296" s="130"/>
      <c r="J296" s="130"/>
      <c r="K296" s="130"/>
      <c r="L296" s="130"/>
      <c r="M296" s="130"/>
      <c r="N296" s="130"/>
      <c r="O296" s="389"/>
      <c r="P296" s="389"/>
    </row>
    <row r="297" spans="1:16" ht="15">
      <c r="A297" s="132"/>
      <c r="B297" s="131"/>
      <c r="C297" s="130"/>
      <c r="D297" s="130"/>
      <c r="E297" s="130"/>
      <c r="F297" s="130"/>
      <c r="G297" s="130"/>
      <c r="H297" s="130"/>
      <c r="I297" s="130"/>
      <c r="J297" s="130"/>
      <c r="K297" s="130"/>
      <c r="L297" s="130"/>
      <c r="M297" s="130"/>
      <c r="N297" s="130"/>
      <c r="O297" s="389"/>
      <c r="P297" s="389"/>
    </row>
    <row r="298" spans="1:16" ht="15">
      <c r="A298" s="132"/>
      <c r="B298" s="131"/>
      <c r="C298" s="130"/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0"/>
      <c r="O298" s="389"/>
      <c r="P298" s="389"/>
    </row>
    <row r="299" spans="1:16" ht="15">
      <c r="A299" s="132"/>
      <c r="B299" s="131"/>
      <c r="C299" s="130"/>
      <c r="D299" s="130"/>
      <c r="E299" s="130"/>
      <c r="F299" s="130"/>
      <c r="G299" s="130"/>
      <c r="H299" s="130"/>
      <c r="I299" s="130"/>
      <c r="J299" s="130"/>
      <c r="K299" s="130"/>
      <c r="L299" s="130"/>
      <c r="M299" s="130"/>
      <c r="N299" s="130"/>
      <c r="O299" s="389"/>
      <c r="P299" s="389"/>
    </row>
    <row r="300" spans="1:16" ht="15">
      <c r="A300" s="132"/>
      <c r="B300" s="131"/>
      <c r="C300" s="130"/>
      <c r="D300" s="130"/>
      <c r="E300" s="130"/>
      <c r="F300" s="130"/>
      <c r="G300" s="130"/>
      <c r="H300" s="130"/>
      <c r="I300" s="130"/>
      <c r="J300" s="130"/>
      <c r="K300" s="130"/>
      <c r="L300" s="130"/>
      <c r="M300" s="130"/>
      <c r="N300" s="130"/>
      <c r="O300" s="389"/>
      <c r="P300" s="389"/>
    </row>
    <row r="301" spans="1:16" ht="15">
      <c r="A301" s="132"/>
      <c r="B301" s="131"/>
      <c r="C301" s="130"/>
      <c r="D301" s="130"/>
      <c r="E301" s="130"/>
      <c r="F301" s="130"/>
      <c r="G301" s="130"/>
      <c r="H301" s="130"/>
      <c r="I301" s="130"/>
      <c r="J301" s="130"/>
      <c r="K301" s="130"/>
      <c r="L301" s="130"/>
      <c r="M301" s="130"/>
      <c r="N301" s="130"/>
      <c r="O301" s="389"/>
      <c r="P301" s="389"/>
    </row>
    <row r="302" spans="1:16" ht="15">
      <c r="A302" s="132"/>
      <c r="B302" s="131"/>
      <c r="C302" s="130"/>
      <c r="D302" s="130"/>
      <c r="E302" s="130"/>
      <c r="F302" s="130"/>
      <c r="G302" s="130"/>
      <c r="H302" s="130"/>
      <c r="I302" s="130"/>
      <c r="J302" s="130"/>
      <c r="K302" s="130"/>
      <c r="L302" s="130"/>
      <c r="M302" s="130"/>
      <c r="N302" s="130"/>
      <c r="O302" s="389"/>
      <c r="P302" s="389"/>
    </row>
    <row r="303" spans="1:16" ht="15">
      <c r="A303" s="132"/>
      <c r="B303" s="131"/>
      <c r="C303" s="130"/>
      <c r="D303" s="130"/>
      <c r="E303" s="130"/>
      <c r="F303" s="130"/>
      <c r="G303" s="130"/>
      <c r="H303" s="130"/>
      <c r="I303" s="130"/>
      <c r="J303" s="130"/>
      <c r="K303" s="130"/>
      <c r="L303" s="130"/>
      <c r="M303" s="130"/>
      <c r="N303" s="130"/>
      <c r="O303" s="389"/>
      <c r="P303" s="389"/>
    </row>
    <row r="304" spans="1:16" ht="15">
      <c r="A304" s="132"/>
      <c r="B304" s="131"/>
      <c r="C304" s="130"/>
      <c r="D304" s="130"/>
      <c r="E304" s="130"/>
      <c r="F304" s="130"/>
      <c r="G304" s="130"/>
      <c r="H304" s="130"/>
      <c r="I304" s="130"/>
      <c r="J304" s="130"/>
      <c r="K304" s="130"/>
      <c r="L304" s="130"/>
      <c r="M304" s="130"/>
      <c r="N304" s="130"/>
      <c r="O304" s="389"/>
      <c r="P304" s="389"/>
    </row>
    <row r="305" spans="1:16" ht="15">
      <c r="A305" s="132"/>
      <c r="B305" s="131"/>
      <c r="C305" s="130"/>
      <c r="D305" s="130"/>
      <c r="E305" s="130"/>
      <c r="F305" s="130"/>
      <c r="G305" s="130"/>
      <c r="H305" s="130"/>
      <c r="I305" s="130"/>
      <c r="J305" s="130"/>
      <c r="K305" s="130"/>
      <c r="L305" s="130"/>
      <c r="M305" s="130"/>
      <c r="N305" s="130"/>
      <c r="O305" s="389"/>
      <c r="P305" s="389"/>
    </row>
    <row r="306" spans="1:16" ht="15">
      <c r="A306" s="132"/>
      <c r="B306" s="131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  <c r="O306" s="389"/>
      <c r="P306" s="389"/>
    </row>
    <row r="307" spans="1:16" ht="15">
      <c r="A307" s="132"/>
      <c r="B307" s="131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389"/>
      <c r="P307" s="389"/>
    </row>
    <row r="308" spans="1:16" ht="15">
      <c r="A308" s="132"/>
      <c r="B308" s="131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389"/>
      <c r="P308" s="389"/>
    </row>
    <row r="309" spans="1:16" ht="15">
      <c r="A309" s="132"/>
      <c r="B309" s="131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389"/>
      <c r="P309" s="389"/>
    </row>
    <row r="310" spans="1:16" ht="15">
      <c r="A310" s="132"/>
      <c r="B310" s="131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389"/>
      <c r="P310" s="389"/>
    </row>
    <row r="311" spans="1:16" ht="15">
      <c r="A311" s="132"/>
      <c r="B311" s="131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389"/>
      <c r="P311" s="389"/>
    </row>
    <row r="312" spans="1:16" ht="15">
      <c r="A312" s="132"/>
      <c r="B312" s="131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389"/>
      <c r="P312" s="389"/>
    </row>
    <row r="313" spans="1:16" ht="15">
      <c r="A313" s="132"/>
      <c r="B313" s="131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389"/>
      <c r="P313" s="389"/>
    </row>
    <row r="314" spans="1:16" ht="15">
      <c r="A314" s="132"/>
      <c r="B314" s="131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389"/>
      <c r="P314" s="389"/>
    </row>
    <row r="315" spans="1:16" ht="15">
      <c r="A315" s="132"/>
      <c r="B315" s="131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389"/>
      <c r="P315" s="389"/>
    </row>
    <row r="316" spans="1:16" ht="15">
      <c r="A316" s="132"/>
      <c r="B316" s="131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389"/>
      <c r="P316" s="389"/>
    </row>
    <row r="317" spans="1:16" ht="15">
      <c r="A317" s="132"/>
      <c r="B317" s="131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389"/>
      <c r="P317" s="389"/>
    </row>
    <row r="318" spans="1:16" ht="15">
      <c r="A318" s="132"/>
      <c r="B318" s="131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389"/>
      <c r="P318" s="389"/>
    </row>
    <row r="319" spans="1:16" ht="15">
      <c r="A319" s="132"/>
      <c r="B319" s="131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389"/>
      <c r="P319" s="389"/>
    </row>
    <row r="320" spans="1:16" ht="15">
      <c r="A320" s="132"/>
      <c r="B320" s="131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389"/>
      <c r="P320" s="389"/>
    </row>
    <row r="321" spans="1:16" ht="15">
      <c r="A321" s="132"/>
      <c r="B321" s="131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389"/>
      <c r="P321" s="389"/>
    </row>
    <row r="322" spans="1:16" ht="15">
      <c r="A322" s="132"/>
      <c r="B322" s="131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389"/>
      <c r="P322" s="389"/>
    </row>
    <row r="323" spans="1:16" ht="15">
      <c r="A323" s="132"/>
      <c r="B323" s="131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389"/>
      <c r="P323" s="389"/>
    </row>
    <row r="324" spans="1:16" ht="15">
      <c r="A324" s="132"/>
      <c r="B324" s="131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389"/>
      <c r="P324" s="389"/>
    </row>
    <row r="325" spans="1:16" ht="15">
      <c r="A325" s="132"/>
      <c r="B325" s="131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389"/>
      <c r="P325" s="389"/>
    </row>
    <row r="326" spans="1:16" ht="15">
      <c r="A326" s="132"/>
      <c r="B326" s="131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389"/>
      <c r="P326" s="389"/>
    </row>
    <row r="327" spans="1:16" ht="15">
      <c r="A327" s="132"/>
      <c r="B327" s="131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389"/>
      <c r="P327" s="389"/>
    </row>
    <row r="328" spans="1:16" ht="15">
      <c r="A328" s="132"/>
      <c r="B328" s="131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389"/>
      <c r="P328" s="389"/>
    </row>
    <row r="329" spans="1:16" ht="15">
      <c r="A329" s="132"/>
      <c r="B329" s="131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389"/>
      <c r="P329" s="389"/>
    </row>
    <row r="330" spans="1:16" ht="15">
      <c r="A330" s="132"/>
      <c r="B330" s="131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389"/>
      <c r="P330" s="389"/>
    </row>
    <row r="331" spans="1:16" ht="15">
      <c r="A331" s="132"/>
      <c r="B331" s="131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389"/>
      <c r="P331" s="389"/>
    </row>
    <row r="332" spans="1:16" ht="15">
      <c r="A332" s="132"/>
      <c r="B332" s="131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389"/>
      <c r="P332" s="389"/>
    </row>
    <row r="333" spans="1:16" ht="15">
      <c r="A333" s="132"/>
      <c r="B333" s="131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389"/>
      <c r="P333" s="389"/>
    </row>
    <row r="334" spans="1:16" ht="15">
      <c r="A334" s="132"/>
      <c r="B334" s="131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389"/>
      <c r="P334" s="389"/>
    </row>
    <row r="335" spans="1:16" ht="15">
      <c r="A335" s="132"/>
      <c r="B335" s="131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389"/>
      <c r="P335" s="389"/>
    </row>
    <row r="336" spans="1:16" ht="15">
      <c r="A336" s="132"/>
      <c r="B336" s="131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389"/>
      <c r="P336" s="389"/>
    </row>
    <row r="337" spans="1:16" ht="15">
      <c r="A337" s="132"/>
      <c r="B337" s="131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389"/>
      <c r="P337" s="389"/>
    </row>
    <row r="338" spans="1:16" ht="15">
      <c r="A338" s="132"/>
      <c r="B338" s="131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389"/>
      <c r="P338" s="389"/>
    </row>
    <row r="339" spans="1:16" ht="15">
      <c r="A339" s="132"/>
      <c r="B339" s="131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389"/>
      <c r="P339" s="389"/>
    </row>
    <row r="340" spans="1:16" ht="15">
      <c r="A340" s="132"/>
      <c r="B340" s="131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389"/>
      <c r="P340" s="389"/>
    </row>
    <row r="341" spans="1:16" ht="15">
      <c r="A341" s="132"/>
      <c r="B341" s="131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  <c r="O341" s="389"/>
      <c r="P341" s="389"/>
    </row>
    <row r="342" spans="1:16" ht="15">
      <c r="A342" s="132"/>
      <c r="B342" s="131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389"/>
      <c r="P342" s="389"/>
    </row>
    <row r="343" spans="1:16" ht="15">
      <c r="A343" s="132"/>
      <c r="B343" s="131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389"/>
      <c r="P343" s="389"/>
    </row>
    <row r="344" spans="1:16" ht="15">
      <c r="A344" s="132"/>
      <c r="B344" s="131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389"/>
      <c r="P344" s="389"/>
    </row>
    <row r="345" spans="1:16" ht="15">
      <c r="A345" s="132"/>
      <c r="B345" s="131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389"/>
      <c r="P345" s="389"/>
    </row>
    <row r="346" spans="1:16" ht="15">
      <c r="A346" s="132"/>
      <c r="B346" s="131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389"/>
      <c r="P346" s="389"/>
    </row>
    <row r="347" spans="1:16" ht="15">
      <c r="A347" s="132"/>
      <c r="B347" s="131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389"/>
      <c r="P347" s="389"/>
    </row>
    <row r="348" spans="1:16" ht="15">
      <c r="A348" s="132"/>
      <c r="B348" s="131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389"/>
      <c r="P348" s="389"/>
    </row>
    <row r="349" spans="1:16" ht="15">
      <c r="A349" s="132"/>
      <c r="B349" s="131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389"/>
      <c r="P349" s="389"/>
    </row>
    <row r="350" spans="1:16" ht="15">
      <c r="A350" s="132"/>
      <c r="B350" s="131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389"/>
      <c r="P350" s="389"/>
    </row>
    <row r="351" spans="1:16" ht="15">
      <c r="A351" s="132"/>
      <c r="B351" s="131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  <c r="O351" s="389"/>
      <c r="P351" s="389"/>
    </row>
    <row r="352" spans="1:16" ht="15">
      <c r="A352" s="132"/>
      <c r="B352" s="131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389"/>
      <c r="P352" s="389"/>
    </row>
    <row r="353" spans="1:16" ht="15">
      <c r="A353" s="132"/>
      <c r="B353" s="131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389"/>
      <c r="P353" s="389"/>
    </row>
    <row r="354" spans="1:16" ht="15">
      <c r="A354" s="132"/>
      <c r="B354" s="131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389"/>
      <c r="P354" s="389"/>
    </row>
    <row r="355" spans="1:16" ht="15">
      <c r="A355" s="132"/>
      <c r="B355" s="131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  <c r="O355" s="389"/>
      <c r="P355" s="389"/>
    </row>
    <row r="356" spans="1:16" ht="15">
      <c r="A356" s="132"/>
      <c r="B356" s="131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389"/>
      <c r="P356" s="389"/>
    </row>
    <row r="357" spans="1:16" ht="15">
      <c r="A357" s="132"/>
      <c r="B357" s="131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389"/>
      <c r="P357" s="389"/>
    </row>
    <row r="358" spans="1:16" ht="15">
      <c r="A358" s="132"/>
      <c r="B358" s="131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389"/>
      <c r="P358" s="389"/>
    </row>
    <row r="359" spans="1:16" ht="15">
      <c r="A359" s="132"/>
      <c r="B359" s="131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  <c r="O359" s="389"/>
      <c r="P359" s="389"/>
    </row>
    <row r="360" spans="1:16" ht="15">
      <c r="A360" s="132"/>
      <c r="B360" s="131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389"/>
      <c r="P360" s="389"/>
    </row>
    <row r="361" spans="1:16" ht="15">
      <c r="A361" s="132"/>
      <c r="B361" s="131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389"/>
      <c r="P361" s="389"/>
    </row>
    <row r="362" spans="1:16" ht="15">
      <c r="A362" s="132"/>
      <c r="B362" s="131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389"/>
      <c r="P362" s="389"/>
    </row>
    <row r="363" spans="1:16" ht="15">
      <c r="A363" s="132"/>
      <c r="B363" s="131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389"/>
      <c r="P363" s="389"/>
    </row>
    <row r="364" spans="1:16" ht="15">
      <c r="A364" s="132"/>
      <c r="B364" s="131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  <c r="O364" s="389"/>
      <c r="P364" s="389"/>
    </row>
    <row r="365" spans="1:16" ht="15">
      <c r="A365" s="132"/>
      <c r="B365" s="131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389"/>
      <c r="P365" s="389"/>
    </row>
    <row r="366" spans="1:16" ht="15">
      <c r="A366" s="132"/>
      <c r="B366" s="131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389"/>
      <c r="P366" s="389"/>
    </row>
    <row r="367" spans="1:16" ht="15">
      <c r="A367" s="132"/>
      <c r="B367" s="131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389"/>
      <c r="P367" s="389"/>
    </row>
    <row r="368" spans="1:16" ht="15">
      <c r="A368" s="132"/>
      <c r="B368" s="131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389"/>
      <c r="P368" s="389"/>
    </row>
    <row r="369" spans="1:16" ht="15">
      <c r="A369" s="132"/>
      <c r="B369" s="131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389"/>
      <c r="P369" s="389"/>
    </row>
    <row r="370" spans="1:16" ht="15">
      <c r="A370" s="132"/>
      <c r="B370" s="131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389"/>
      <c r="P370" s="389"/>
    </row>
    <row r="371" spans="1:16" ht="15">
      <c r="A371" s="132"/>
      <c r="B371" s="131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389"/>
      <c r="P371" s="389"/>
    </row>
    <row r="372" spans="1:16" ht="15">
      <c r="A372" s="132"/>
      <c r="B372" s="131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389"/>
      <c r="P372" s="389"/>
    </row>
    <row r="373" spans="1:16" ht="15">
      <c r="A373" s="132"/>
      <c r="B373" s="131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389"/>
      <c r="P373" s="389"/>
    </row>
    <row r="374" spans="1:16" ht="15">
      <c r="A374" s="132"/>
      <c r="B374" s="131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389"/>
      <c r="P374" s="389"/>
    </row>
    <row r="375" spans="1:16" ht="15">
      <c r="A375" s="132"/>
      <c r="B375" s="131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389"/>
      <c r="P375" s="389"/>
    </row>
    <row r="376" spans="1:16" ht="15">
      <c r="A376" s="132"/>
      <c r="B376" s="131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389"/>
      <c r="P376" s="389"/>
    </row>
    <row r="377" spans="1:16" ht="15">
      <c r="A377" s="132"/>
      <c r="B377" s="131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389"/>
      <c r="P377" s="389"/>
    </row>
    <row r="378" spans="1:16" ht="15">
      <c r="A378" s="132"/>
      <c r="B378" s="131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389"/>
      <c r="P378" s="389"/>
    </row>
    <row r="379" spans="1:16" ht="15">
      <c r="A379" s="132"/>
      <c r="B379" s="131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389"/>
      <c r="P379" s="389"/>
    </row>
    <row r="380" spans="1:16" ht="15">
      <c r="A380" s="132"/>
      <c r="B380" s="131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389"/>
      <c r="P380" s="389"/>
    </row>
    <row r="381" spans="1:16" ht="15">
      <c r="A381" s="132"/>
      <c r="B381" s="131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389"/>
      <c r="P381" s="389"/>
    </row>
    <row r="382" spans="1:16" ht="15">
      <c r="A382" s="132"/>
      <c r="B382" s="131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389"/>
      <c r="P382" s="389"/>
    </row>
    <row r="383" spans="1:16" ht="15">
      <c r="A383" s="132"/>
      <c r="B383" s="131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389"/>
      <c r="P383" s="389"/>
    </row>
    <row r="384" spans="1:16" ht="15">
      <c r="A384" s="132"/>
      <c r="B384" s="131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389"/>
      <c r="P384" s="389"/>
    </row>
    <row r="385" spans="1:16" ht="15">
      <c r="A385" s="132"/>
      <c r="B385" s="131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389"/>
      <c r="P385" s="389"/>
    </row>
    <row r="386" spans="1:16" ht="15">
      <c r="A386" s="132"/>
      <c r="B386" s="131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389"/>
      <c r="P386" s="389"/>
    </row>
    <row r="387" spans="1:16" ht="15">
      <c r="A387" s="132"/>
      <c r="B387" s="131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389"/>
      <c r="P387" s="389"/>
    </row>
    <row r="388" spans="1:16" ht="15">
      <c r="A388" s="132"/>
      <c r="B388" s="131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389"/>
      <c r="P388" s="389"/>
    </row>
    <row r="389" spans="1:16" ht="15">
      <c r="A389" s="132"/>
      <c r="B389" s="131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389"/>
      <c r="P389" s="389"/>
    </row>
    <row r="390" spans="1:16" ht="15">
      <c r="A390" s="132"/>
      <c r="B390" s="131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389"/>
      <c r="P390" s="389"/>
    </row>
    <row r="391" spans="1:16" ht="15">
      <c r="A391" s="132"/>
      <c r="B391" s="131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389"/>
      <c r="P391" s="389"/>
    </row>
    <row r="392" spans="1:16" ht="15">
      <c r="A392" s="132"/>
      <c r="B392" s="131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389"/>
      <c r="P392" s="389"/>
    </row>
    <row r="393" spans="1:16" ht="15">
      <c r="A393" s="132"/>
      <c r="B393" s="131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389"/>
      <c r="P393" s="389"/>
    </row>
    <row r="394" spans="1:16" ht="15">
      <c r="A394" s="132"/>
      <c r="B394" s="131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389"/>
      <c r="P394" s="389"/>
    </row>
    <row r="395" spans="1:16" ht="15">
      <c r="A395" s="132"/>
      <c r="B395" s="131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389"/>
      <c r="P395" s="389"/>
    </row>
    <row r="396" spans="1:16" ht="15">
      <c r="A396" s="132"/>
      <c r="B396" s="131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389"/>
      <c r="P396" s="389"/>
    </row>
    <row r="397" spans="1:16" ht="15">
      <c r="A397" s="132"/>
      <c r="B397" s="131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389"/>
      <c r="P397" s="389"/>
    </row>
    <row r="398" spans="1:16" ht="15">
      <c r="A398" s="132"/>
      <c r="B398" s="131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389"/>
      <c r="P398" s="389"/>
    </row>
    <row r="399" spans="1:16" ht="15">
      <c r="A399" s="132"/>
      <c r="B399" s="131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389"/>
      <c r="P399" s="389"/>
    </row>
    <row r="400" spans="1:16" ht="15">
      <c r="A400" s="132"/>
      <c r="B400" s="131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389"/>
      <c r="P400" s="389"/>
    </row>
    <row r="401" spans="1:16" ht="15">
      <c r="A401" s="132"/>
      <c r="B401" s="131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389"/>
      <c r="P401" s="389"/>
    </row>
    <row r="402" spans="1:16" ht="15">
      <c r="A402" s="132"/>
      <c r="B402" s="131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389"/>
      <c r="P402" s="389"/>
    </row>
    <row r="403" spans="1:16" ht="15">
      <c r="A403" s="132"/>
      <c r="B403" s="131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389"/>
      <c r="P403" s="389"/>
    </row>
    <row r="404" spans="1:16" ht="15">
      <c r="A404" s="132"/>
      <c r="B404" s="131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389"/>
      <c r="P404" s="389"/>
    </row>
    <row r="405" spans="1:16" ht="15">
      <c r="A405" s="132"/>
      <c r="B405" s="131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389"/>
      <c r="P405" s="389"/>
    </row>
    <row r="406" spans="1:16" ht="15">
      <c r="A406" s="132"/>
      <c r="B406" s="131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389"/>
      <c r="P406" s="389"/>
    </row>
    <row r="407" spans="1:16" ht="15">
      <c r="A407" s="132"/>
      <c r="B407" s="131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389"/>
      <c r="P407" s="389"/>
    </row>
    <row r="408" spans="1:16" ht="15">
      <c r="A408" s="132"/>
      <c r="B408" s="131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389"/>
      <c r="P408" s="389"/>
    </row>
    <row r="409" spans="1:16" ht="15">
      <c r="A409" s="132"/>
      <c r="B409" s="131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389"/>
      <c r="P409" s="389"/>
    </row>
    <row r="410" spans="1:16" ht="15">
      <c r="A410" s="132"/>
      <c r="B410" s="131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389"/>
      <c r="P410" s="389"/>
    </row>
    <row r="411" spans="1:16" ht="15">
      <c r="A411" s="132"/>
      <c r="B411" s="131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389"/>
      <c r="P411" s="389"/>
    </row>
    <row r="412" spans="1:16" ht="15">
      <c r="A412" s="132"/>
      <c r="B412" s="131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389"/>
      <c r="P412" s="389"/>
    </row>
    <row r="413" spans="1:16" ht="15">
      <c r="A413" s="132"/>
      <c r="B413" s="131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389"/>
      <c r="P413" s="389"/>
    </row>
    <row r="414" spans="1:16" ht="15">
      <c r="A414" s="132"/>
      <c r="B414" s="131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389"/>
      <c r="P414" s="389"/>
    </row>
    <row r="415" spans="1:16" ht="15">
      <c r="A415" s="132"/>
      <c r="B415" s="131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389"/>
      <c r="P415" s="389"/>
    </row>
    <row r="416" spans="1:16" ht="15">
      <c r="A416" s="132"/>
      <c r="B416" s="131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389"/>
      <c r="P416" s="389"/>
    </row>
    <row r="417" spans="1:16" ht="15">
      <c r="A417" s="132"/>
      <c r="B417" s="131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389"/>
      <c r="P417" s="389"/>
    </row>
    <row r="418" spans="1:16" ht="15">
      <c r="A418" s="132"/>
      <c r="B418" s="131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389"/>
      <c r="P418" s="389"/>
    </row>
    <row r="419" spans="1:16" ht="15">
      <c r="A419" s="132"/>
      <c r="B419" s="131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389"/>
      <c r="P419" s="389"/>
    </row>
    <row r="420" spans="1:16" ht="15">
      <c r="A420" s="132"/>
      <c r="B420" s="131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389"/>
      <c r="P420" s="389"/>
    </row>
    <row r="421" spans="1:16" ht="15">
      <c r="A421" s="132"/>
      <c r="B421" s="131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389"/>
      <c r="P421" s="389"/>
    </row>
    <row r="422" spans="1:16" ht="15">
      <c r="A422" s="132"/>
      <c r="B422" s="131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389"/>
      <c r="P422" s="389"/>
    </row>
    <row r="423" spans="1:16" ht="15">
      <c r="A423" s="132"/>
      <c r="B423" s="131"/>
      <c r="C423" s="130"/>
      <c r="D423" s="130"/>
      <c r="E423" s="130"/>
      <c r="F423" s="130"/>
      <c r="G423" s="130"/>
      <c r="H423" s="130"/>
      <c r="I423" s="130"/>
      <c r="J423" s="130"/>
      <c r="K423" s="130"/>
      <c r="L423" s="130"/>
      <c r="M423" s="130"/>
      <c r="N423" s="130"/>
      <c r="O423" s="389"/>
      <c r="P423" s="389"/>
    </row>
    <row r="424" spans="1:16" ht="15">
      <c r="A424" s="132"/>
      <c r="B424" s="131"/>
      <c r="C424" s="130"/>
      <c r="D424" s="130"/>
      <c r="E424" s="130"/>
      <c r="F424" s="130"/>
      <c r="G424" s="130"/>
      <c r="H424" s="130"/>
      <c r="I424" s="130"/>
      <c r="J424" s="130"/>
      <c r="K424" s="130"/>
      <c r="L424" s="130"/>
      <c r="M424" s="130"/>
      <c r="N424" s="130"/>
      <c r="O424" s="389"/>
      <c r="P424" s="389"/>
    </row>
    <row r="425" spans="1:16" ht="15">
      <c r="A425" s="132"/>
      <c r="B425" s="131"/>
      <c r="C425" s="130"/>
      <c r="D425" s="130"/>
      <c r="E425" s="130"/>
      <c r="F425" s="130"/>
      <c r="G425" s="130"/>
      <c r="H425" s="130"/>
      <c r="I425" s="130"/>
      <c r="J425" s="130"/>
      <c r="K425" s="130"/>
      <c r="L425" s="130"/>
      <c r="M425" s="130"/>
      <c r="N425" s="130"/>
      <c r="O425" s="389"/>
      <c r="P425" s="389"/>
    </row>
    <row r="426" spans="1:16" ht="15">
      <c r="A426" s="132"/>
      <c r="B426" s="131"/>
      <c r="C426" s="130"/>
      <c r="D426" s="130"/>
      <c r="E426" s="130"/>
      <c r="F426" s="130"/>
      <c r="G426" s="130"/>
      <c r="H426" s="130"/>
      <c r="I426" s="130"/>
      <c r="J426" s="130"/>
      <c r="K426" s="130"/>
      <c r="L426" s="130"/>
      <c r="M426" s="130"/>
      <c r="N426" s="130"/>
      <c r="O426" s="389"/>
      <c r="P426" s="389"/>
    </row>
    <row r="427" spans="1:16" ht="15">
      <c r="A427" s="132"/>
      <c r="B427" s="131"/>
      <c r="C427" s="130"/>
      <c r="D427" s="130"/>
      <c r="E427" s="130"/>
      <c r="F427" s="130"/>
      <c r="G427" s="130"/>
      <c r="H427" s="130"/>
      <c r="I427" s="130"/>
      <c r="J427" s="130"/>
      <c r="K427" s="130"/>
      <c r="L427" s="130"/>
      <c r="M427" s="130"/>
      <c r="N427" s="130"/>
      <c r="O427" s="389"/>
      <c r="P427" s="389"/>
    </row>
    <row r="428" spans="1:16" ht="15">
      <c r="A428" s="132"/>
      <c r="B428" s="131"/>
      <c r="C428" s="130"/>
      <c r="D428" s="130"/>
      <c r="E428" s="130"/>
      <c r="F428" s="130"/>
      <c r="G428" s="130"/>
      <c r="H428" s="130"/>
      <c r="I428" s="130"/>
      <c r="J428" s="130"/>
      <c r="K428" s="130"/>
      <c r="L428" s="130"/>
      <c r="M428" s="130"/>
      <c r="N428" s="130"/>
      <c r="O428" s="389"/>
      <c r="P428" s="389"/>
    </row>
    <row r="429" spans="1:16" ht="15">
      <c r="A429" s="132"/>
      <c r="B429" s="131"/>
      <c r="C429" s="130"/>
      <c r="D429" s="130"/>
      <c r="E429" s="130"/>
      <c r="F429" s="130"/>
      <c r="G429" s="130"/>
      <c r="H429" s="130"/>
      <c r="I429" s="130"/>
      <c r="J429" s="130"/>
      <c r="K429" s="130"/>
      <c r="L429" s="130"/>
      <c r="M429" s="130"/>
      <c r="N429" s="130"/>
      <c r="O429" s="389"/>
      <c r="P429" s="389"/>
    </row>
    <row r="430" spans="1:16" ht="15">
      <c r="A430" s="132"/>
      <c r="B430" s="131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389"/>
      <c r="P430" s="389"/>
    </row>
    <row r="431" spans="1:16" ht="15">
      <c r="A431" s="132"/>
      <c r="B431" s="131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389"/>
      <c r="P431" s="389"/>
    </row>
    <row r="432" spans="1:16" ht="15">
      <c r="A432" s="132"/>
      <c r="B432" s="131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389"/>
      <c r="P432" s="389"/>
    </row>
    <row r="433" spans="1:16" ht="15">
      <c r="A433" s="132"/>
      <c r="B433" s="131"/>
      <c r="C433" s="130"/>
      <c r="D433" s="130"/>
      <c r="E433" s="130"/>
      <c r="F433" s="130"/>
      <c r="G433" s="130"/>
      <c r="H433" s="130"/>
      <c r="I433" s="130"/>
      <c r="J433" s="130"/>
      <c r="K433" s="130"/>
      <c r="L433" s="130"/>
      <c r="M433" s="130"/>
      <c r="N433" s="130"/>
      <c r="O433" s="389"/>
      <c r="P433" s="389"/>
    </row>
    <row r="434" spans="1:16" ht="15">
      <c r="A434" s="132"/>
      <c r="B434" s="131"/>
      <c r="C434" s="130"/>
      <c r="D434" s="130"/>
      <c r="E434" s="130"/>
      <c r="F434" s="130"/>
      <c r="G434" s="130"/>
      <c r="H434" s="130"/>
      <c r="I434" s="130"/>
      <c r="J434" s="130"/>
      <c r="K434" s="130"/>
      <c r="L434" s="130"/>
      <c r="M434" s="130"/>
      <c r="N434" s="130"/>
      <c r="O434" s="389"/>
      <c r="P434" s="389"/>
    </row>
    <row r="435" spans="1:16" ht="15">
      <c r="A435" s="132"/>
      <c r="B435" s="131"/>
      <c r="C435" s="130"/>
      <c r="D435" s="130"/>
      <c r="E435" s="130"/>
      <c r="F435" s="130"/>
      <c r="G435" s="130"/>
      <c r="H435" s="130"/>
      <c r="I435" s="130"/>
      <c r="J435" s="130"/>
      <c r="K435" s="130"/>
      <c r="L435" s="130"/>
      <c r="M435" s="130"/>
      <c r="N435" s="130"/>
      <c r="O435" s="389"/>
      <c r="P435" s="389"/>
    </row>
    <row r="436" spans="1:16" ht="15">
      <c r="A436" s="132"/>
      <c r="B436" s="131"/>
      <c r="C436" s="130"/>
      <c r="D436" s="130"/>
      <c r="E436" s="130"/>
      <c r="F436" s="130"/>
      <c r="G436" s="130"/>
      <c r="H436" s="130"/>
      <c r="I436" s="130"/>
      <c r="J436" s="130"/>
      <c r="K436" s="130"/>
      <c r="L436" s="130"/>
      <c r="M436" s="130"/>
      <c r="N436" s="130"/>
      <c r="O436" s="389"/>
      <c r="P436" s="389"/>
    </row>
    <row r="437" spans="1:16" ht="15">
      <c r="A437" s="132"/>
      <c r="B437" s="131"/>
      <c r="C437" s="130"/>
      <c r="D437" s="130"/>
      <c r="E437" s="130"/>
      <c r="F437" s="130"/>
      <c r="G437" s="130"/>
      <c r="H437" s="130"/>
      <c r="I437" s="130"/>
      <c r="J437" s="130"/>
      <c r="K437" s="130"/>
      <c r="L437" s="130"/>
      <c r="M437" s="130"/>
      <c r="N437" s="130"/>
      <c r="O437" s="389"/>
      <c r="P437" s="389"/>
    </row>
    <row r="438" spans="1:16" ht="15">
      <c r="A438" s="132"/>
      <c r="B438" s="131"/>
      <c r="C438" s="130"/>
      <c r="D438" s="130"/>
      <c r="E438" s="130"/>
      <c r="F438" s="130"/>
      <c r="G438" s="130"/>
      <c r="H438" s="130"/>
      <c r="I438" s="130"/>
      <c r="J438" s="130"/>
      <c r="K438" s="130"/>
      <c r="L438" s="130"/>
      <c r="M438" s="130"/>
      <c r="N438" s="130"/>
      <c r="O438" s="389"/>
      <c r="P438" s="389"/>
    </row>
    <row r="439" spans="1:16" ht="15">
      <c r="A439" s="132"/>
      <c r="B439" s="131"/>
      <c r="C439" s="130"/>
      <c r="D439" s="130"/>
      <c r="E439" s="130"/>
      <c r="F439" s="130"/>
      <c r="G439" s="130"/>
      <c r="H439" s="130"/>
      <c r="I439" s="130"/>
      <c r="J439" s="130"/>
      <c r="K439" s="130"/>
      <c r="L439" s="130"/>
      <c r="M439" s="130"/>
      <c r="N439" s="130"/>
      <c r="O439" s="389"/>
      <c r="P439" s="389"/>
    </row>
    <row r="440" spans="1:16" ht="15">
      <c r="A440" s="132"/>
      <c r="B440" s="131"/>
      <c r="C440" s="130"/>
      <c r="D440" s="130"/>
      <c r="E440" s="130"/>
      <c r="F440" s="130"/>
      <c r="G440" s="130"/>
      <c r="H440" s="130"/>
      <c r="I440" s="130"/>
      <c r="J440" s="130"/>
      <c r="K440" s="130"/>
      <c r="L440" s="130"/>
      <c r="M440" s="130"/>
      <c r="N440" s="130"/>
      <c r="O440" s="389"/>
      <c r="P440" s="389"/>
    </row>
    <row r="441" spans="1:16" ht="15">
      <c r="A441" s="132"/>
      <c r="B441" s="131"/>
      <c r="C441" s="130"/>
      <c r="D441" s="130"/>
      <c r="E441" s="130"/>
      <c r="F441" s="130"/>
      <c r="G441" s="130"/>
      <c r="H441" s="130"/>
      <c r="I441" s="130"/>
      <c r="J441" s="130"/>
      <c r="K441" s="130"/>
      <c r="L441" s="130"/>
      <c r="M441" s="130"/>
      <c r="N441" s="130"/>
      <c r="O441" s="389"/>
      <c r="P441" s="389"/>
    </row>
    <row r="442" spans="1:16" ht="15">
      <c r="A442" s="132"/>
      <c r="B442" s="131"/>
      <c r="C442" s="130"/>
      <c r="D442" s="130"/>
      <c r="E442" s="130"/>
      <c r="F442" s="130"/>
      <c r="G442" s="130"/>
      <c r="H442" s="130"/>
      <c r="I442" s="130"/>
      <c r="J442" s="130"/>
      <c r="K442" s="130"/>
      <c r="L442" s="130"/>
      <c r="M442" s="130"/>
      <c r="N442" s="130"/>
      <c r="O442" s="389"/>
      <c r="P442" s="389"/>
    </row>
    <row r="443" spans="1:16" ht="15">
      <c r="A443" s="132"/>
      <c r="B443" s="131"/>
      <c r="C443" s="130"/>
      <c r="D443" s="130"/>
      <c r="E443" s="130"/>
      <c r="F443" s="130"/>
      <c r="G443" s="130"/>
      <c r="H443" s="130"/>
      <c r="I443" s="130"/>
      <c r="J443" s="130"/>
      <c r="K443" s="130"/>
      <c r="L443" s="130"/>
      <c r="M443" s="130"/>
      <c r="N443" s="130"/>
      <c r="O443" s="389"/>
      <c r="P443" s="389"/>
    </row>
    <row r="444" spans="1:16" ht="15">
      <c r="A444" s="132"/>
      <c r="B444" s="131"/>
      <c r="C444" s="130"/>
      <c r="D444" s="130"/>
      <c r="E444" s="130"/>
      <c r="F444" s="130"/>
      <c r="G444" s="130"/>
      <c r="H444" s="130"/>
      <c r="I444" s="130"/>
      <c r="J444" s="130"/>
      <c r="K444" s="130"/>
      <c r="L444" s="130"/>
      <c r="M444" s="130"/>
      <c r="N444" s="130"/>
      <c r="O444" s="389"/>
      <c r="P444" s="389"/>
    </row>
    <row r="445" spans="1:16" ht="15">
      <c r="A445" s="132"/>
      <c r="B445" s="131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0"/>
      <c r="N445" s="130"/>
      <c r="O445" s="389"/>
      <c r="P445" s="389"/>
    </row>
    <row r="446" spans="1:16" ht="15">
      <c r="A446" s="132"/>
      <c r="B446" s="131"/>
      <c r="C446" s="130"/>
      <c r="D446" s="130"/>
      <c r="E446" s="130"/>
      <c r="F446" s="130"/>
      <c r="G446" s="130"/>
      <c r="H446" s="130"/>
      <c r="I446" s="130"/>
      <c r="J446" s="130"/>
      <c r="K446" s="130"/>
      <c r="L446" s="130"/>
      <c r="M446" s="130"/>
      <c r="N446" s="130"/>
      <c r="O446" s="389"/>
      <c r="P446" s="389"/>
    </row>
    <row r="447" spans="1:16" ht="15">
      <c r="A447" s="132"/>
      <c r="B447" s="131"/>
      <c r="C447" s="130"/>
      <c r="D447" s="130"/>
      <c r="E447" s="130"/>
      <c r="F447" s="130"/>
      <c r="G447" s="130"/>
      <c r="H447" s="130"/>
      <c r="I447" s="130"/>
      <c r="J447" s="130"/>
      <c r="K447" s="130"/>
      <c r="L447" s="130"/>
      <c r="M447" s="130"/>
      <c r="N447" s="130"/>
      <c r="O447" s="389"/>
      <c r="P447" s="389"/>
    </row>
    <row r="448" spans="1:16" ht="15">
      <c r="A448" s="132"/>
      <c r="B448" s="131"/>
      <c r="C448" s="130"/>
      <c r="D448" s="130"/>
      <c r="E448" s="130"/>
      <c r="F448" s="130"/>
      <c r="G448" s="130"/>
      <c r="H448" s="130"/>
      <c r="I448" s="130"/>
      <c r="J448" s="130"/>
      <c r="K448" s="130"/>
      <c r="L448" s="130"/>
      <c r="M448" s="130"/>
      <c r="N448" s="130"/>
      <c r="O448" s="389"/>
      <c r="P448" s="389"/>
    </row>
    <row r="449" spans="1:16" ht="15">
      <c r="A449" s="132"/>
      <c r="B449" s="131"/>
      <c r="C449" s="130"/>
      <c r="D449" s="130"/>
      <c r="E449" s="130"/>
      <c r="F449" s="130"/>
      <c r="G449" s="130"/>
      <c r="H449" s="130"/>
      <c r="I449" s="130"/>
      <c r="J449" s="130"/>
      <c r="K449" s="130"/>
      <c r="L449" s="130"/>
      <c r="M449" s="130"/>
      <c r="N449" s="130"/>
      <c r="O449" s="389"/>
      <c r="P449" s="389"/>
    </row>
    <row r="450" spans="1:16" ht="15">
      <c r="A450" s="132"/>
      <c r="B450" s="131"/>
      <c r="C450" s="130"/>
      <c r="D450" s="130"/>
      <c r="E450" s="130"/>
      <c r="F450" s="130"/>
      <c r="G450" s="130"/>
      <c r="H450" s="130"/>
      <c r="I450" s="130"/>
      <c r="J450" s="130"/>
      <c r="K450" s="130"/>
      <c r="L450" s="130"/>
      <c r="M450" s="130"/>
      <c r="N450" s="130"/>
      <c r="O450" s="389"/>
      <c r="P450" s="389"/>
    </row>
    <row r="451" spans="1:16" ht="15">
      <c r="A451" s="132"/>
      <c r="B451" s="131"/>
      <c r="C451" s="130"/>
      <c r="D451" s="130"/>
      <c r="E451" s="130"/>
      <c r="F451" s="130"/>
      <c r="G451" s="130"/>
      <c r="H451" s="130"/>
      <c r="I451" s="130"/>
      <c r="J451" s="130"/>
      <c r="K451" s="130"/>
      <c r="L451" s="130"/>
      <c r="M451" s="130"/>
      <c r="N451" s="130"/>
      <c r="O451" s="389"/>
      <c r="P451" s="389"/>
    </row>
    <row r="452" spans="1:16" ht="15">
      <c r="A452" s="132"/>
      <c r="B452" s="131"/>
      <c r="C452" s="130"/>
      <c r="D452" s="130"/>
      <c r="E452" s="130"/>
      <c r="F452" s="130"/>
      <c r="G452" s="130"/>
      <c r="H452" s="130"/>
      <c r="I452" s="130"/>
      <c r="J452" s="130"/>
      <c r="K452" s="130"/>
      <c r="L452" s="130"/>
      <c r="M452" s="130"/>
      <c r="N452" s="130"/>
      <c r="O452" s="389"/>
      <c r="P452" s="389"/>
    </row>
    <row r="453" spans="1:16" ht="15">
      <c r="A453" s="132"/>
      <c r="B453" s="131"/>
      <c r="C453" s="130"/>
      <c r="D453" s="130"/>
      <c r="E453" s="130"/>
      <c r="F453" s="130"/>
      <c r="G453" s="130"/>
      <c r="H453" s="130"/>
      <c r="I453" s="130"/>
      <c r="J453" s="130"/>
      <c r="K453" s="130"/>
      <c r="L453" s="130"/>
      <c r="M453" s="130"/>
      <c r="N453" s="130"/>
      <c r="O453" s="389"/>
      <c r="P453" s="389"/>
    </row>
    <row r="454" spans="1:16" ht="15">
      <c r="A454" s="132"/>
      <c r="B454" s="131"/>
      <c r="C454" s="130"/>
      <c r="D454" s="130"/>
      <c r="E454" s="130"/>
      <c r="F454" s="130"/>
      <c r="G454" s="130"/>
      <c r="H454" s="130"/>
      <c r="I454" s="130"/>
      <c r="J454" s="130"/>
      <c r="K454" s="130"/>
      <c r="L454" s="130"/>
      <c r="M454" s="130"/>
      <c r="N454" s="130"/>
      <c r="O454" s="389"/>
      <c r="P454" s="389"/>
    </row>
    <row r="455" spans="1:16" ht="15">
      <c r="A455" s="132"/>
      <c r="B455" s="131"/>
      <c r="C455" s="130"/>
      <c r="D455" s="130"/>
      <c r="E455" s="130"/>
      <c r="F455" s="130"/>
      <c r="G455" s="130"/>
      <c r="H455" s="130"/>
      <c r="I455" s="130"/>
      <c r="J455" s="130"/>
      <c r="K455" s="130"/>
      <c r="L455" s="130"/>
      <c r="M455" s="130"/>
      <c r="N455" s="130"/>
      <c r="O455" s="389"/>
      <c r="P455" s="389"/>
    </row>
    <row r="456" spans="1:16" ht="15">
      <c r="A456" s="132"/>
      <c r="B456" s="131"/>
      <c r="C456" s="130"/>
      <c r="D456" s="130"/>
      <c r="E456" s="130"/>
      <c r="F456" s="130"/>
      <c r="G456" s="130"/>
      <c r="H456" s="130"/>
      <c r="I456" s="130"/>
      <c r="J456" s="130"/>
      <c r="K456" s="130"/>
      <c r="L456" s="130"/>
      <c r="M456" s="130"/>
      <c r="N456" s="130"/>
      <c r="O456" s="389"/>
      <c r="P456" s="389"/>
    </row>
    <row r="457" spans="1:16" ht="15">
      <c r="A457" s="132"/>
      <c r="B457" s="131"/>
      <c r="C457" s="130"/>
      <c r="D457" s="130"/>
      <c r="E457" s="130"/>
      <c r="F457" s="130"/>
      <c r="G457" s="130"/>
      <c r="H457" s="130"/>
      <c r="I457" s="130"/>
      <c r="J457" s="130"/>
      <c r="K457" s="130"/>
      <c r="L457" s="130"/>
      <c r="M457" s="130"/>
      <c r="N457" s="130"/>
      <c r="O457" s="389"/>
      <c r="P457" s="389"/>
    </row>
    <row r="458" spans="1:16" ht="15">
      <c r="A458" s="132"/>
      <c r="B458" s="131"/>
      <c r="C458" s="130"/>
      <c r="D458" s="130"/>
      <c r="E458" s="130"/>
      <c r="F458" s="130"/>
      <c r="G458" s="130"/>
      <c r="H458" s="130"/>
      <c r="I458" s="130"/>
      <c r="J458" s="130"/>
      <c r="K458" s="130"/>
      <c r="L458" s="130"/>
      <c r="M458" s="130"/>
      <c r="N458" s="130"/>
      <c r="O458" s="389"/>
      <c r="P458" s="389"/>
    </row>
    <row r="459" spans="1:16" ht="15">
      <c r="A459" s="132"/>
      <c r="B459" s="131"/>
      <c r="C459" s="130"/>
      <c r="D459" s="130"/>
      <c r="E459" s="130"/>
      <c r="F459" s="130"/>
      <c r="G459" s="130"/>
      <c r="H459" s="130"/>
      <c r="I459" s="130"/>
      <c r="J459" s="130"/>
      <c r="K459" s="130"/>
      <c r="L459" s="130"/>
      <c r="M459" s="130"/>
      <c r="N459" s="130"/>
      <c r="O459" s="389"/>
      <c r="P459" s="389"/>
    </row>
    <row r="460" spans="1:16" ht="15">
      <c r="A460" s="132"/>
      <c r="B460" s="131"/>
      <c r="C460" s="130"/>
      <c r="D460" s="130"/>
      <c r="E460" s="130"/>
      <c r="F460" s="130"/>
      <c r="G460" s="130"/>
      <c r="H460" s="130"/>
      <c r="I460" s="130"/>
      <c r="J460" s="130"/>
      <c r="K460" s="130"/>
      <c r="L460" s="130"/>
      <c r="M460" s="130"/>
      <c r="N460" s="130"/>
      <c r="O460" s="389"/>
      <c r="P460" s="389"/>
    </row>
    <row r="461" spans="1:16" ht="15">
      <c r="A461" s="132"/>
      <c r="B461" s="131"/>
      <c r="C461" s="130"/>
      <c r="D461" s="130"/>
      <c r="E461" s="130"/>
      <c r="F461" s="130"/>
      <c r="G461" s="130"/>
      <c r="H461" s="130"/>
      <c r="I461" s="130"/>
      <c r="J461" s="130"/>
      <c r="K461" s="130"/>
      <c r="L461" s="130"/>
      <c r="M461" s="130"/>
      <c r="N461" s="130"/>
      <c r="O461" s="389"/>
      <c r="P461" s="389"/>
    </row>
    <row r="462" spans="1:16" ht="15">
      <c r="A462" s="132"/>
      <c r="B462" s="131"/>
      <c r="C462" s="130"/>
      <c r="D462" s="130"/>
      <c r="E462" s="130"/>
      <c r="F462" s="130"/>
      <c r="G462" s="130"/>
      <c r="H462" s="130"/>
      <c r="I462" s="130"/>
      <c r="J462" s="130"/>
      <c r="K462" s="130"/>
      <c r="L462" s="130"/>
      <c r="M462" s="130"/>
      <c r="N462" s="130"/>
      <c r="O462" s="389"/>
      <c r="P462" s="389"/>
    </row>
    <row r="463" spans="1:16" ht="15">
      <c r="A463" s="132"/>
      <c r="B463" s="131"/>
      <c r="C463" s="130"/>
      <c r="D463" s="130"/>
      <c r="E463" s="130"/>
      <c r="F463" s="130"/>
      <c r="G463" s="130"/>
      <c r="H463" s="130"/>
      <c r="I463" s="130"/>
      <c r="J463" s="130"/>
      <c r="K463" s="130"/>
      <c r="L463" s="130"/>
      <c r="M463" s="130"/>
      <c r="N463" s="130"/>
      <c r="O463" s="389"/>
      <c r="P463" s="389"/>
    </row>
    <row r="464" spans="1:16" ht="15">
      <c r="A464" s="132"/>
      <c r="B464" s="131"/>
      <c r="C464" s="130"/>
      <c r="D464" s="130"/>
      <c r="E464" s="130"/>
      <c r="F464" s="130"/>
      <c r="G464" s="130"/>
      <c r="H464" s="130"/>
      <c r="I464" s="130"/>
      <c r="J464" s="130"/>
      <c r="K464" s="130"/>
      <c r="L464" s="130"/>
      <c r="M464" s="130"/>
      <c r="N464" s="130"/>
      <c r="O464" s="389"/>
      <c r="P464" s="389"/>
    </row>
    <row r="465" spans="1:16" ht="15">
      <c r="A465" s="132"/>
      <c r="B465" s="131"/>
      <c r="C465" s="130"/>
      <c r="D465" s="130"/>
      <c r="E465" s="130"/>
      <c r="F465" s="130"/>
      <c r="G465" s="130"/>
      <c r="H465" s="130"/>
      <c r="I465" s="130"/>
      <c r="J465" s="130"/>
      <c r="K465" s="130"/>
      <c r="L465" s="130"/>
      <c r="M465" s="130"/>
      <c r="N465" s="130"/>
      <c r="O465" s="389"/>
      <c r="P465" s="389"/>
    </row>
    <row r="466" spans="1:16" ht="15">
      <c r="A466" s="132"/>
      <c r="B466" s="131"/>
      <c r="C466" s="130"/>
      <c r="D466" s="130"/>
      <c r="E466" s="130"/>
      <c r="F466" s="130"/>
      <c r="G466" s="130"/>
      <c r="H466" s="130"/>
      <c r="I466" s="130"/>
      <c r="J466" s="130"/>
      <c r="K466" s="130"/>
      <c r="L466" s="130"/>
      <c r="M466" s="130"/>
      <c r="N466" s="130"/>
      <c r="O466" s="389"/>
      <c r="P466" s="389"/>
    </row>
    <row r="467" spans="1:16" ht="15">
      <c r="A467" s="132"/>
      <c r="B467" s="131"/>
      <c r="C467" s="130"/>
      <c r="D467" s="130"/>
      <c r="E467" s="130"/>
      <c r="F467" s="130"/>
      <c r="G467" s="130"/>
      <c r="H467" s="130"/>
      <c r="I467" s="130"/>
      <c r="J467" s="130"/>
      <c r="K467" s="130"/>
      <c r="L467" s="130"/>
      <c r="M467" s="130"/>
      <c r="N467" s="130"/>
      <c r="O467" s="389"/>
      <c r="P467" s="389"/>
    </row>
    <row r="468" spans="1:16" ht="15">
      <c r="A468" s="132"/>
      <c r="B468" s="131"/>
      <c r="C468" s="130"/>
      <c r="D468" s="130"/>
      <c r="E468" s="130"/>
      <c r="F468" s="130"/>
      <c r="G468" s="130"/>
      <c r="H468" s="130"/>
      <c r="I468" s="130"/>
      <c r="J468" s="130"/>
      <c r="K468" s="130"/>
      <c r="L468" s="130"/>
      <c r="M468" s="130"/>
      <c r="N468" s="130"/>
      <c r="O468" s="389"/>
      <c r="P468" s="389"/>
    </row>
    <row r="469" spans="1:16" ht="15">
      <c r="A469" s="132"/>
      <c r="B469" s="131"/>
      <c r="C469" s="130"/>
      <c r="D469" s="130"/>
      <c r="E469" s="130"/>
      <c r="F469" s="130"/>
      <c r="G469" s="130"/>
      <c r="H469" s="130"/>
      <c r="I469" s="130"/>
      <c r="J469" s="130"/>
      <c r="K469" s="130"/>
      <c r="L469" s="130"/>
      <c r="M469" s="130"/>
      <c r="N469" s="130"/>
      <c r="O469" s="389"/>
      <c r="P469" s="389"/>
    </row>
    <row r="470" spans="1:16" ht="15">
      <c r="A470" s="132"/>
      <c r="B470" s="131"/>
      <c r="C470" s="130"/>
      <c r="D470" s="130"/>
      <c r="E470" s="130"/>
      <c r="F470" s="130"/>
      <c r="G470" s="130"/>
      <c r="H470" s="130"/>
      <c r="I470" s="130"/>
      <c r="J470" s="130"/>
      <c r="K470" s="130"/>
      <c r="L470" s="130"/>
      <c r="M470" s="130"/>
      <c r="N470" s="130"/>
      <c r="O470" s="389"/>
      <c r="P470" s="389"/>
    </row>
    <row r="471" spans="1:16" ht="15">
      <c r="A471" s="132"/>
      <c r="B471" s="131"/>
      <c r="C471" s="130"/>
      <c r="D471" s="130"/>
      <c r="E471" s="130"/>
      <c r="F471" s="130"/>
      <c r="G471" s="130"/>
      <c r="H471" s="130"/>
      <c r="I471" s="130"/>
      <c r="J471" s="130"/>
      <c r="K471" s="130"/>
      <c r="L471" s="130"/>
      <c r="M471" s="130"/>
      <c r="N471" s="130"/>
      <c r="O471" s="389"/>
      <c r="P471" s="389"/>
    </row>
    <row r="472" spans="1:16" ht="15">
      <c r="A472" s="132"/>
      <c r="B472" s="131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0"/>
      <c r="N472" s="130"/>
      <c r="O472" s="389"/>
      <c r="P472" s="389"/>
    </row>
    <row r="473" spans="1:16" ht="15">
      <c r="A473" s="132"/>
      <c r="B473" s="131"/>
      <c r="C473" s="130"/>
      <c r="D473" s="130"/>
      <c r="E473" s="130"/>
      <c r="F473" s="130"/>
      <c r="G473" s="130"/>
      <c r="H473" s="130"/>
      <c r="I473" s="130"/>
      <c r="J473" s="130"/>
      <c r="K473" s="130"/>
      <c r="L473" s="130"/>
      <c r="M473" s="130"/>
      <c r="N473" s="130"/>
      <c r="O473" s="389"/>
      <c r="P473" s="389"/>
    </row>
    <row r="474" spans="1:16" ht="15">
      <c r="A474" s="132"/>
      <c r="B474" s="131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0"/>
      <c r="N474" s="130"/>
      <c r="O474" s="389"/>
      <c r="P474" s="389"/>
    </row>
    <row r="475" spans="1:16" ht="15">
      <c r="A475" s="132"/>
      <c r="B475" s="131"/>
      <c r="C475" s="130"/>
      <c r="D475" s="130"/>
      <c r="E475" s="130"/>
      <c r="F475" s="130"/>
      <c r="G475" s="130"/>
      <c r="H475" s="130"/>
      <c r="I475" s="130"/>
      <c r="J475" s="130"/>
      <c r="K475" s="130"/>
      <c r="L475" s="130"/>
      <c r="M475" s="130"/>
      <c r="N475" s="130"/>
      <c r="O475" s="389"/>
      <c r="P475" s="389"/>
    </row>
    <row r="476" spans="1:16" ht="15">
      <c r="A476" s="132"/>
      <c r="B476" s="131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0"/>
      <c r="N476" s="130"/>
      <c r="O476" s="389"/>
      <c r="P476" s="389"/>
    </row>
    <row r="477" spans="1:16" ht="15">
      <c r="A477" s="132"/>
      <c r="B477" s="131"/>
      <c r="C477" s="130"/>
      <c r="D477" s="130"/>
      <c r="E477" s="130"/>
      <c r="F477" s="130"/>
      <c r="G477" s="130"/>
      <c r="H477" s="130"/>
      <c r="I477" s="130"/>
      <c r="J477" s="130"/>
      <c r="K477" s="130"/>
      <c r="L477" s="130"/>
      <c r="M477" s="130"/>
      <c r="N477" s="130"/>
      <c r="O477" s="389"/>
      <c r="P477" s="389"/>
    </row>
    <row r="478" spans="1:16" ht="15">
      <c r="A478" s="132"/>
      <c r="B478" s="131"/>
      <c r="C478" s="130"/>
      <c r="D478" s="130"/>
      <c r="E478" s="130"/>
      <c r="F478" s="130"/>
      <c r="G478" s="130"/>
      <c r="H478" s="130"/>
      <c r="I478" s="130"/>
      <c r="J478" s="130"/>
      <c r="K478" s="130"/>
      <c r="L478" s="130"/>
      <c r="M478" s="130"/>
      <c r="N478" s="130"/>
      <c r="O478" s="389"/>
      <c r="P478" s="389"/>
    </row>
    <row r="479" spans="1:16" ht="15">
      <c r="A479" s="132"/>
      <c r="B479" s="131"/>
      <c r="C479" s="130"/>
      <c r="D479" s="130"/>
      <c r="E479" s="130"/>
      <c r="F479" s="130"/>
      <c r="G479" s="130"/>
      <c r="H479" s="130"/>
      <c r="I479" s="130"/>
      <c r="J479" s="130"/>
      <c r="K479" s="130"/>
      <c r="L479" s="130"/>
      <c r="M479" s="130"/>
      <c r="N479" s="130"/>
      <c r="O479" s="389"/>
      <c r="P479" s="389"/>
    </row>
    <row r="480" spans="1:16" ht="15">
      <c r="A480" s="132"/>
      <c r="B480" s="131"/>
      <c r="C480" s="130"/>
      <c r="D480" s="130"/>
      <c r="E480" s="130"/>
      <c r="F480" s="130"/>
      <c r="G480" s="130"/>
      <c r="H480" s="130"/>
      <c r="I480" s="130"/>
      <c r="J480" s="130"/>
      <c r="K480" s="130"/>
      <c r="L480" s="130"/>
      <c r="M480" s="130"/>
      <c r="N480" s="130"/>
      <c r="O480" s="389"/>
      <c r="P480" s="389"/>
    </row>
    <row r="481" spans="1:16" ht="15">
      <c r="A481" s="132"/>
      <c r="B481" s="131"/>
      <c r="C481" s="130"/>
      <c r="D481" s="130"/>
      <c r="E481" s="130"/>
      <c r="F481" s="130"/>
      <c r="G481" s="130"/>
      <c r="H481" s="130"/>
      <c r="I481" s="130"/>
      <c r="J481" s="130"/>
      <c r="K481" s="130"/>
      <c r="L481" s="130"/>
      <c r="M481" s="130"/>
      <c r="N481" s="130"/>
      <c r="O481" s="389"/>
      <c r="P481" s="389"/>
    </row>
    <row r="482" spans="1:16" ht="15">
      <c r="A482" s="132"/>
      <c r="B482" s="131"/>
      <c r="C482" s="130"/>
      <c r="D482" s="130"/>
      <c r="E482" s="130"/>
      <c r="F482" s="130"/>
      <c r="G482" s="130"/>
      <c r="H482" s="130"/>
      <c r="I482" s="130"/>
      <c r="J482" s="130"/>
      <c r="K482" s="130"/>
      <c r="L482" s="130"/>
      <c r="M482" s="130"/>
      <c r="N482" s="130"/>
      <c r="O482" s="389"/>
      <c r="P482" s="389"/>
    </row>
    <row r="483" spans="1:16" ht="15">
      <c r="A483" s="132"/>
      <c r="B483" s="131"/>
      <c r="C483" s="130"/>
      <c r="D483" s="130"/>
      <c r="E483" s="130"/>
      <c r="F483" s="130"/>
      <c r="G483" s="130"/>
      <c r="H483" s="130"/>
      <c r="I483" s="130"/>
      <c r="J483" s="130"/>
      <c r="K483" s="130"/>
      <c r="L483" s="130"/>
      <c r="M483" s="130"/>
      <c r="N483" s="130"/>
      <c r="O483" s="389"/>
      <c r="P483" s="389"/>
    </row>
    <row r="484" spans="1:16" ht="15">
      <c r="A484" s="132"/>
      <c r="B484" s="131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0"/>
      <c r="N484" s="130"/>
      <c r="O484" s="389"/>
      <c r="P484" s="389"/>
    </row>
    <row r="485" spans="1:16" ht="15">
      <c r="A485" s="132"/>
      <c r="B485" s="131"/>
      <c r="C485" s="130"/>
      <c r="D485" s="130"/>
      <c r="E485" s="130"/>
      <c r="F485" s="130"/>
      <c r="G485" s="130"/>
      <c r="H485" s="130"/>
      <c r="I485" s="130"/>
      <c r="J485" s="130"/>
      <c r="K485" s="130"/>
      <c r="L485" s="130"/>
      <c r="M485" s="130"/>
      <c r="N485" s="130"/>
      <c r="O485" s="389"/>
      <c r="P485" s="389"/>
    </row>
    <row r="486" spans="1:16" ht="15">
      <c r="A486" s="132"/>
      <c r="B486" s="131"/>
      <c r="C486" s="130"/>
      <c r="D486" s="130"/>
      <c r="E486" s="130"/>
      <c r="F486" s="130"/>
      <c r="G486" s="130"/>
      <c r="H486" s="130"/>
      <c r="I486" s="130"/>
      <c r="J486" s="130"/>
      <c r="K486" s="130"/>
      <c r="L486" s="130"/>
      <c r="M486" s="130"/>
      <c r="N486" s="130"/>
      <c r="O486" s="389"/>
      <c r="P486" s="389"/>
    </row>
    <row r="487" spans="1:16" ht="15">
      <c r="A487" s="132"/>
      <c r="B487" s="131"/>
      <c r="C487" s="130"/>
      <c r="D487" s="130"/>
      <c r="E487" s="130"/>
      <c r="F487" s="130"/>
      <c r="G487" s="130"/>
      <c r="H487" s="130"/>
      <c r="I487" s="130"/>
      <c r="J487" s="130"/>
      <c r="K487" s="130"/>
      <c r="L487" s="130"/>
      <c r="M487" s="130"/>
      <c r="N487" s="130"/>
      <c r="O487" s="389"/>
      <c r="P487" s="389"/>
    </row>
    <row r="488" spans="1:16" ht="15">
      <c r="A488" s="132"/>
      <c r="B488" s="131"/>
      <c r="C488" s="130"/>
      <c r="D488" s="130"/>
      <c r="E488" s="130"/>
      <c r="F488" s="130"/>
      <c r="G488" s="130"/>
      <c r="H488" s="130"/>
      <c r="I488" s="130"/>
      <c r="J488" s="130"/>
      <c r="K488" s="130"/>
      <c r="L488" s="130"/>
      <c r="M488" s="130"/>
      <c r="N488" s="130"/>
      <c r="O488" s="389"/>
      <c r="P488" s="389"/>
    </row>
    <row r="489" spans="1:16" ht="15">
      <c r="A489" s="132"/>
      <c r="B489" s="131"/>
      <c r="C489" s="130"/>
      <c r="D489" s="130"/>
      <c r="E489" s="130"/>
      <c r="F489" s="130"/>
      <c r="G489" s="130"/>
      <c r="H489" s="130"/>
      <c r="I489" s="130"/>
      <c r="J489" s="130"/>
      <c r="K489" s="130"/>
      <c r="L489" s="130"/>
      <c r="M489" s="130"/>
      <c r="N489" s="130"/>
      <c r="O489" s="389"/>
      <c r="P489" s="389"/>
    </row>
    <row r="490" spans="1:16" ht="15">
      <c r="A490" s="132"/>
      <c r="B490" s="131"/>
      <c r="C490" s="130"/>
      <c r="D490" s="130"/>
      <c r="E490" s="130"/>
      <c r="F490" s="130"/>
      <c r="G490" s="130"/>
      <c r="H490" s="130"/>
      <c r="I490" s="130"/>
      <c r="J490" s="130"/>
      <c r="K490" s="130"/>
      <c r="L490" s="130"/>
      <c r="M490" s="130"/>
      <c r="N490" s="130"/>
      <c r="O490" s="389"/>
      <c r="P490" s="389"/>
    </row>
    <row r="491" spans="1:16" ht="15">
      <c r="A491" s="132"/>
      <c r="B491" s="131"/>
      <c r="C491" s="130"/>
      <c r="D491" s="130"/>
      <c r="E491" s="130"/>
      <c r="F491" s="130"/>
      <c r="G491" s="130"/>
      <c r="H491" s="130"/>
      <c r="I491" s="130"/>
      <c r="J491" s="130"/>
      <c r="K491" s="130"/>
      <c r="L491" s="130"/>
      <c r="M491" s="130"/>
      <c r="N491" s="130"/>
      <c r="O491" s="389"/>
      <c r="P491" s="389"/>
    </row>
    <row r="492" spans="1:16" ht="15">
      <c r="A492" s="132"/>
      <c r="B492" s="131"/>
      <c r="C492" s="130"/>
      <c r="D492" s="130"/>
      <c r="E492" s="130"/>
      <c r="F492" s="130"/>
      <c r="G492" s="130"/>
      <c r="H492" s="130"/>
      <c r="I492" s="130"/>
      <c r="J492" s="130"/>
      <c r="K492" s="130"/>
      <c r="L492" s="130"/>
      <c r="M492" s="130"/>
      <c r="N492" s="130"/>
      <c r="O492" s="389"/>
      <c r="P492" s="389"/>
    </row>
    <row r="493" spans="1:16" ht="15">
      <c r="A493" s="132"/>
      <c r="B493" s="131"/>
      <c r="C493" s="130"/>
      <c r="D493" s="130"/>
      <c r="E493" s="130"/>
      <c r="F493" s="130"/>
      <c r="G493" s="130"/>
      <c r="H493" s="130"/>
      <c r="I493" s="130"/>
      <c r="J493" s="130"/>
      <c r="K493" s="130"/>
      <c r="L493" s="130"/>
      <c r="M493" s="130"/>
      <c r="N493" s="130"/>
      <c r="O493" s="389"/>
      <c r="P493" s="389"/>
    </row>
    <row r="494" spans="1:16" ht="15">
      <c r="A494" s="132"/>
      <c r="B494" s="131"/>
      <c r="C494" s="130"/>
      <c r="D494" s="130"/>
      <c r="E494" s="130"/>
      <c r="F494" s="130"/>
      <c r="G494" s="130"/>
      <c r="H494" s="130"/>
      <c r="I494" s="130"/>
      <c r="J494" s="130"/>
      <c r="K494" s="130"/>
      <c r="L494" s="130"/>
      <c r="M494" s="130"/>
      <c r="N494" s="130"/>
      <c r="O494" s="389"/>
      <c r="P494" s="389"/>
    </row>
    <row r="495" spans="1:16" ht="15">
      <c r="A495" s="132"/>
      <c r="B495" s="131"/>
      <c r="C495" s="130"/>
      <c r="D495" s="130"/>
      <c r="E495" s="130"/>
      <c r="F495" s="130"/>
      <c r="G495" s="130"/>
      <c r="H495" s="130"/>
      <c r="I495" s="130"/>
      <c r="J495" s="130"/>
      <c r="K495" s="130"/>
      <c r="L495" s="130"/>
      <c r="M495" s="130"/>
      <c r="N495" s="130"/>
      <c r="O495" s="389"/>
      <c r="P495" s="389"/>
    </row>
    <row r="496" spans="1:16" ht="15">
      <c r="A496" s="132"/>
      <c r="B496" s="131"/>
      <c r="C496" s="130"/>
      <c r="D496" s="130"/>
      <c r="E496" s="130"/>
      <c r="F496" s="130"/>
      <c r="G496" s="130"/>
      <c r="H496" s="130"/>
      <c r="I496" s="130"/>
      <c r="J496" s="130"/>
      <c r="K496" s="130"/>
      <c r="L496" s="130"/>
      <c r="M496" s="130"/>
      <c r="N496" s="130"/>
      <c r="O496" s="389"/>
      <c r="P496" s="389"/>
    </row>
    <row r="497" spans="1:16" ht="15">
      <c r="A497" s="132"/>
      <c r="B497" s="131"/>
      <c r="C497" s="130"/>
      <c r="D497" s="130"/>
      <c r="E497" s="130"/>
      <c r="F497" s="130"/>
      <c r="G497" s="130"/>
      <c r="H497" s="130"/>
      <c r="I497" s="130"/>
      <c r="J497" s="130"/>
      <c r="K497" s="130"/>
      <c r="L497" s="130"/>
      <c r="M497" s="130"/>
      <c r="N497" s="130"/>
      <c r="O497" s="389"/>
      <c r="P497" s="389"/>
    </row>
    <row r="498" spans="1:16" ht="15">
      <c r="A498" s="132"/>
      <c r="B498" s="131"/>
      <c r="C498" s="130"/>
      <c r="D498" s="130"/>
      <c r="E498" s="130"/>
      <c r="F498" s="130"/>
      <c r="G498" s="130"/>
      <c r="H498" s="130"/>
      <c r="I498" s="130"/>
      <c r="J498" s="130"/>
      <c r="K498" s="130"/>
      <c r="L498" s="130"/>
      <c r="M498" s="130"/>
      <c r="N498" s="130"/>
      <c r="O498" s="389"/>
      <c r="P498" s="389"/>
    </row>
    <row r="499" spans="1:16" ht="15">
      <c r="A499" s="132"/>
      <c r="B499" s="131"/>
      <c r="C499" s="130"/>
      <c r="D499" s="130"/>
      <c r="E499" s="130"/>
      <c r="F499" s="130"/>
      <c r="G499" s="130"/>
      <c r="H499" s="130"/>
      <c r="I499" s="130"/>
      <c r="J499" s="130"/>
      <c r="K499" s="130"/>
      <c r="L499" s="130"/>
      <c r="M499" s="130"/>
      <c r="N499" s="130"/>
      <c r="O499" s="389"/>
      <c r="P499" s="389"/>
    </row>
    <row r="500" spans="1:16" ht="15">
      <c r="A500" s="132"/>
      <c r="B500" s="131"/>
      <c r="C500" s="130"/>
      <c r="D500" s="130"/>
      <c r="E500" s="130"/>
      <c r="F500" s="130"/>
      <c r="G500" s="130"/>
      <c r="H500" s="130"/>
      <c r="I500" s="130"/>
      <c r="J500" s="130"/>
      <c r="K500" s="130"/>
      <c r="L500" s="130"/>
      <c r="M500" s="130"/>
      <c r="N500" s="130"/>
      <c r="O500" s="389"/>
      <c r="P500" s="389"/>
    </row>
    <row r="501" spans="1:16" ht="15">
      <c r="A501" s="132"/>
      <c r="B501" s="131"/>
      <c r="C501" s="130"/>
      <c r="D501" s="130"/>
      <c r="E501" s="130"/>
      <c r="F501" s="130"/>
      <c r="G501" s="130"/>
      <c r="H501" s="130"/>
      <c r="I501" s="130"/>
      <c r="J501" s="130"/>
      <c r="K501" s="130"/>
      <c r="L501" s="130"/>
      <c r="M501" s="130"/>
      <c r="N501" s="130"/>
      <c r="O501" s="389"/>
      <c r="P501" s="389"/>
    </row>
    <row r="502" spans="1:16" ht="15">
      <c r="A502" s="132"/>
      <c r="B502" s="131"/>
      <c r="C502" s="130"/>
      <c r="D502" s="130"/>
      <c r="E502" s="130"/>
      <c r="F502" s="130"/>
      <c r="G502" s="130"/>
      <c r="H502" s="130"/>
      <c r="I502" s="130"/>
      <c r="J502" s="130"/>
      <c r="K502" s="130"/>
      <c r="L502" s="130"/>
      <c r="M502" s="130"/>
      <c r="N502" s="130"/>
      <c r="O502" s="389"/>
      <c r="P502" s="389"/>
    </row>
    <row r="503" spans="1:16" ht="15">
      <c r="A503" s="132"/>
      <c r="B503" s="131"/>
      <c r="C503" s="130"/>
      <c r="D503" s="130"/>
      <c r="E503" s="130"/>
      <c r="F503" s="130"/>
      <c r="G503" s="130"/>
      <c r="H503" s="130"/>
      <c r="I503" s="130"/>
      <c r="J503" s="130"/>
      <c r="K503" s="130"/>
      <c r="L503" s="130"/>
      <c r="M503" s="130"/>
      <c r="N503" s="130"/>
      <c r="O503" s="389"/>
      <c r="P503" s="389"/>
    </row>
    <row r="504" spans="1:16" ht="15">
      <c r="A504" s="132"/>
      <c r="B504" s="131"/>
      <c r="C504" s="130"/>
      <c r="D504" s="130"/>
      <c r="E504" s="130"/>
      <c r="F504" s="130"/>
      <c r="G504" s="130"/>
      <c r="H504" s="130"/>
      <c r="I504" s="130"/>
      <c r="J504" s="130"/>
      <c r="K504" s="130"/>
      <c r="L504" s="130"/>
      <c r="M504" s="130"/>
      <c r="N504" s="130"/>
      <c r="O504" s="389"/>
      <c r="P504" s="389"/>
    </row>
    <row r="505" spans="1:16" ht="15">
      <c r="A505" s="132"/>
      <c r="B505" s="131"/>
      <c r="C505" s="130"/>
      <c r="D505" s="130"/>
      <c r="E505" s="130"/>
      <c r="F505" s="130"/>
      <c r="G505" s="130"/>
      <c r="H505" s="130"/>
      <c r="I505" s="130"/>
      <c r="J505" s="130"/>
      <c r="K505" s="130"/>
      <c r="L505" s="130"/>
      <c r="M505" s="130"/>
      <c r="N505" s="130"/>
      <c r="O505" s="389"/>
      <c r="P505" s="389"/>
    </row>
    <row r="506" spans="1:16" ht="15">
      <c r="A506" s="132"/>
      <c r="B506" s="131"/>
      <c r="C506" s="130"/>
      <c r="D506" s="130"/>
      <c r="E506" s="130"/>
      <c r="F506" s="130"/>
      <c r="G506" s="130"/>
      <c r="H506" s="130"/>
      <c r="I506" s="130"/>
      <c r="J506" s="130"/>
      <c r="K506" s="130"/>
      <c r="L506" s="130"/>
      <c r="M506" s="130"/>
      <c r="N506" s="130"/>
      <c r="O506" s="389"/>
      <c r="P506" s="389"/>
    </row>
    <row r="507" spans="1:16" ht="15">
      <c r="A507" s="132"/>
      <c r="B507" s="131"/>
      <c r="C507" s="130"/>
      <c r="D507" s="130"/>
      <c r="E507" s="130"/>
      <c r="F507" s="130"/>
      <c r="G507" s="130"/>
      <c r="H507" s="130"/>
      <c r="I507" s="130"/>
      <c r="J507" s="130"/>
      <c r="K507" s="130"/>
      <c r="L507" s="130"/>
      <c r="M507" s="130"/>
      <c r="N507" s="130"/>
      <c r="O507" s="389"/>
      <c r="P507" s="389"/>
    </row>
    <row r="508" spans="1:16" ht="15">
      <c r="A508" s="132"/>
      <c r="B508" s="131"/>
      <c r="C508" s="130"/>
      <c r="D508" s="130"/>
      <c r="E508" s="130"/>
      <c r="F508" s="130"/>
      <c r="G508" s="130"/>
      <c r="H508" s="130"/>
      <c r="I508" s="130"/>
      <c r="J508" s="130"/>
      <c r="K508" s="130"/>
      <c r="L508" s="130"/>
      <c r="M508" s="130"/>
      <c r="N508" s="130"/>
      <c r="O508" s="389"/>
      <c r="P508" s="389"/>
    </row>
    <row r="509" spans="1:16" ht="15">
      <c r="A509" s="132"/>
      <c r="B509" s="131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0"/>
      <c r="N509" s="130"/>
      <c r="O509" s="389"/>
      <c r="P509" s="389"/>
    </row>
    <row r="510" spans="1:16" ht="15">
      <c r="A510" s="132"/>
      <c r="B510" s="131"/>
      <c r="C510" s="130"/>
      <c r="D510" s="130"/>
      <c r="E510" s="130"/>
      <c r="F510" s="130"/>
      <c r="G510" s="130"/>
      <c r="H510" s="130"/>
      <c r="I510" s="130"/>
      <c r="J510" s="130"/>
      <c r="K510" s="130"/>
      <c r="L510" s="130"/>
      <c r="M510" s="130"/>
      <c r="N510" s="130"/>
      <c r="O510" s="389"/>
      <c r="P510" s="389"/>
    </row>
    <row r="511" spans="1:16" ht="15">
      <c r="A511" s="132"/>
      <c r="B511" s="131"/>
      <c r="C511" s="130"/>
      <c r="D511" s="130"/>
      <c r="E511" s="130"/>
      <c r="F511" s="130"/>
      <c r="G511" s="130"/>
      <c r="H511" s="130"/>
      <c r="I511" s="130"/>
      <c r="J511" s="130"/>
      <c r="K511" s="130"/>
      <c r="L511" s="130"/>
      <c r="M511" s="130"/>
      <c r="N511" s="130"/>
      <c r="O511" s="389"/>
      <c r="P511" s="389"/>
    </row>
    <row r="512" spans="1:16" ht="15">
      <c r="A512" s="132"/>
      <c r="B512" s="131"/>
      <c r="C512" s="130"/>
      <c r="D512" s="130"/>
      <c r="E512" s="130"/>
      <c r="F512" s="130"/>
      <c r="G512" s="130"/>
      <c r="H512" s="130"/>
      <c r="I512" s="130"/>
      <c r="J512" s="130"/>
      <c r="K512" s="130"/>
      <c r="L512" s="130"/>
      <c r="M512" s="130"/>
      <c r="N512" s="130"/>
      <c r="O512" s="389"/>
      <c r="P512" s="389"/>
    </row>
    <row r="513" spans="1:16" ht="15">
      <c r="A513" s="132"/>
      <c r="B513" s="131"/>
      <c r="C513" s="130"/>
      <c r="D513" s="130"/>
      <c r="E513" s="130"/>
      <c r="F513" s="130"/>
      <c r="G513" s="130"/>
      <c r="H513" s="130"/>
      <c r="I513" s="130"/>
      <c r="J513" s="130"/>
      <c r="K513" s="130"/>
      <c r="L513" s="130"/>
      <c r="M513" s="130"/>
      <c r="N513" s="130"/>
      <c r="O513" s="389"/>
      <c r="P513" s="389"/>
    </row>
    <row r="514" spans="1:16" ht="15">
      <c r="A514" s="132"/>
      <c r="B514" s="131"/>
      <c r="C514" s="130"/>
      <c r="D514" s="130"/>
      <c r="E514" s="130"/>
      <c r="F514" s="130"/>
      <c r="G514" s="130"/>
      <c r="H514" s="130"/>
      <c r="I514" s="130"/>
      <c r="J514" s="130"/>
      <c r="K514" s="130"/>
      <c r="L514" s="130"/>
      <c r="M514" s="130"/>
      <c r="N514" s="130"/>
      <c r="O514" s="389"/>
      <c r="P514" s="389"/>
    </row>
    <row r="515" spans="1:16" ht="15">
      <c r="A515" s="132"/>
      <c r="B515" s="131"/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0"/>
      <c r="N515" s="130"/>
      <c r="O515" s="389"/>
      <c r="P515" s="389"/>
    </row>
    <row r="516" spans="1:16" ht="15">
      <c r="A516" s="132"/>
      <c r="B516" s="131"/>
      <c r="C516" s="130"/>
      <c r="D516" s="130"/>
      <c r="E516" s="130"/>
      <c r="F516" s="130"/>
      <c r="G516" s="130"/>
      <c r="H516" s="130"/>
      <c r="I516" s="130"/>
      <c r="J516" s="130"/>
      <c r="K516" s="130"/>
      <c r="L516" s="130"/>
      <c r="M516" s="130"/>
      <c r="N516" s="130"/>
      <c r="O516" s="389"/>
      <c r="P516" s="389"/>
    </row>
    <row r="517" spans="1:16" ht="15">
      <c r="A517" s="132"/>
      <c r="B517" s="131"/>
      <c r="C517" s="130"/>
      <c r="D517" s="130"/>
      <c r="E517" s="130"/>
      <c r="F517" s="130"/>
      <c r="G517" s="130"/>
      <c r="H517" s="130"/>
      <c r="I517" s="130"/>
      <c r="J517" s="130"/>
      <c r="K517" s="130"/>
      <c r="L517" s="130"/>
      <c r="M517" s="130"/>
      <c r="N517" s="130"/>
      <c r="O517" s="389"/>
      <c r="P517" s="389"/>
    </row>
    <row r="518" spans="1:16" ht="15">
      <c r="A518" s="132"/>
      <c r="B518" s="131"/>
      <c r="C518" s="130"/>
      <c r="D518" s="130"/>
      <c r="E518" s="130"/>
      <c r="F518" s="130"/>
      <c r="G518" s="130"/>
      <c r="H518" s="130"/>
      <c r="I518" s="130"/>
      <c r="J518" s="130"/>
      <c r="K518" s="130"/>
      <c r="L518" s="130"/>
      <c r="M518" s="130"/>
      <c r="N518" s="130"/>
      <c r="O518" s="389"/>
      <c r="P518" s="389"/>
    </row>
    <row r="519" spans="1:16" ht="15">
      <c r="A519" s="132"/>
      <c r="B519" s="131"/>
      <c r="C519" s="130"/>
      <c r="D519" s="130"/>
      <c r="E519" s="130"/>
      <c r="F519" s="130"/>
      <c r="G519" s="130"/>
      <c r="H519" s="130"/>
      <c r="I519" s="130"/>
      <c r="J519" s="130"/>
      <c r="K519" s="130"/>
      <c r="L519" s="130"/>
      <c r="M519" s="130"/>
      <c r="N519" s="130"/>
      <c r="O519" s="389"/>
      <c r="P519" s="389"/>
    </row>
    <row r="520" spans="1:16" ht="15">
      <c r="A520" s="132"/>
      <c r="B520" s="131"/>
      <c r="C520" s="130"/>
      <c r="D520" s="130"/>
      <c r="E520" s="130"/>
      <c r="F520" s="130"/>
      <c r="G520" s="130"/>
      <c r="H520" s="130"/>
      <c r="I520" s="130"/>
      <c r="J520" s="130"/>
      <c r="K520" s="130"/>
      <c r="L520" s="130"/>
      <c r="M520" s="130"/>
      <c r="N520" s="130"/>
      <c r="O520" s="389"/>
      <c r="P520" s="389"/>
    </row>
    <row r="521" spans="1:16" ht="15">
      <c r="A521" s="132"/>
      <c r="B521" s="131"/>
      <c r="C521" s="130"/>
      <c r="D521" s="130"/>
      <c r="E521" s="130"/>
      <c r="F521" s="130"/>
      <c r="G521" s="130"/>
      <c r="H521" s="130"/>
      <c r="I521" s="130"/>
      <c r="J521" s="130"/>
      <c r="K521" s="130"/>
      <c r="L521" s="130"/>
      <c r="M521" s="130"/>
      <c r="N521" s="130"/>
      <c r="O521" s="389"/>
      <c r="P521" s="389"/>
    </row>
    <row r="522" spans="1:16" ht="15">
      <c r="A522" s="132"/>
      <c r="B522" s="131"/>
      <c r="C522" s="130"/>
      <c r="D522" s="130"/>
      <c r="E522" s="130"/>
      <c r="F522" s="130"/>
      <c r="G522" s="130"/>
      <c r="H522" s="130"/>
      <c r="I522" s="130"/>
      <c r="J522" s="130"/>
      <c r="K522" s="130"/>
      <c r="L522" s="130"/>
      <c r="M522" s="130"/>
      <c r="N522" s="130"/>
      <c r="O522" s="389"/>
      <c r="P522" s="389"/>
    </row>
    <row r="523" spans="1:16" ht="15">
      <c r="A523" s="132"/>
      <c r="B523" s="131"/>
      <c r="C523" s="130"/>
      <c r="D523" s="130"/>
      <c r="E523" s="130"/>
      <c r="F523" s="130"/>
      <c r="G523" s="130"/>
      <c r="H523" s="130"/>
      <c r="I523" s="130"/>
      <c r="J523" s="130"/>
      <c r="K523" s="130"/>
      <c r="L523" s="130"/>
      <c r="M523" s="130"/>
      <c r="N523" s="130"/>
      <c r="O523" s="389"/>
      <c r="P523" s="389"/>
    </row>
    <row r="524" spans="1:16" ht="15">
      <c r="A524" s="132"/>
      <c r="B524" s="131"/>
      <c r="C524" s="130"/>
      <c r="D524" s="130"/>
      <c r="E524" s="130"/>
      <c r="F524" s="130"/>
      <c r="G524" s="130"/>
      <c r="H524" s="130"/>
      <c r="I524" s="130"/>
      <c r="J524" s="130"/>
      <c r="K524" s="130"/>
      <c r="L524" s="130"/>
      <c r="M524" s="130"/>
      <c r="N524" s="130"/>
      <c r="O524" s="389"/>
      <c r="P524" s="389"/>
    </row>
    <row r="525" spans="1:16" ht="15">
      <c r="A525" s="132"/>
      <c r="B525" s="131"/>
      <c r="C525" s="130"/>
      <c r="D525" s="130"/>
      <c r="E525" s="130"/>
      <c r="F525" s="130"/>
      <c r="G525" s="130"/>
      <c r="H525" s="130"/>
      <c r="I525" s="130"/>
      <c r="J525" s="130"/>
      <c r="K525" s="130"/>
      <c r="L525" s="130"/>
      <c r="M525" s="130"/>
      <c r="N525" s="130"/>
      <c r="O525" s="389"/>
      <c r="P525" s="389"/>
    </row>
    <row r="526" spans="1:16" ht="15">
      <c r="A526" s="132"/>
      <c r="B526" s="131"/>
      <c r="C526" s="130"/>
      <c r="D526" s="130"/>
      <c r="E526" s="130"/>
      <c r="F526" s="130"/>
      <c r="G526" s="130"/>
      <c r="H526" s="130"/>
      <c r="I526" s="130"/>
      <c r="J526" s="130"/>
      <c r="K526" s="130"/>
      <c r="L526" s="130"/>
      <c r="M526" s="130"/>
      <c r="N526" s="130"/>
      <c r="O526" s="389"/>
      <c r="P526" s="389"/>
    </row>
    <row r="527" spans="1:16" ht="15">
      <c r="A527" s="132"/>
      <c r="B527" s="131"/>
      <c r="C527" s="130"/>
      <c r="D527" s="130"/>
      <c r="E527" s="130"/>
      <c r="F527" s="130"/>
      <c r="G527" s="130"/>
      <c r="H527" s="130"/>
      <c r="I527" s="130"/>
      <c r="J527" s="130"/>
      <c r="K527" s="130"/>
      <c r="L527" s="130"/>
      <c r="M527" s="130"/>
      <c r="N527" s="130"/>
      <c r="O527" s="389"/>
      <c r="P527" s="389"/>
    </row>
    <row r="528" spans="1:16" ht="15">
      <c r="A528" s="132"/>
      <c r="B528" s="131"/>
      <c r="C528" s="130"/>
      <c r="D528" s="130"/>
      <c r="E528" s="130"/>
      <c r="F528" s="130"/>
      <c r="G528" s="130"/>
      <c r="H528" s="130"/>
      <c r="I528" s="130"/>
      <c r="J528" s="130"/>
      <c r="K528" s="130"/>
      <c r="L528" s="130"/>
      <c r="M528" s="130"/>
      <c r="N528" s="130"/>
      <c r="O528" s="389"/>
      <c r="P528" s="389"/>
    </row>
    <row r="529" spans="1:16" ht="15">
      <c r="A529" s="132"/>
      <c r="B529" s="131"/>
      <c r="C529" s="130"/>
      <c r="D529" s="130"/>
      <c r="E529" s="130"/>
      <c r="F529" s="130"/>
      <c r="G529" s="130"/>
      <c r="H529" s="130"/>
      <c r="I529" s="130"/>
      <c r="J529" s="130"/>
      <c r="K529" s="130"/>
      <c r="L529" s="130"/>
      <c r="M529" s="130"/>
      <c r="N529" s="130"/>
      <c r="O529" s="389"/>
      <c r="P529" s="389"/>
    </row>
    <row r="530" spans="1:16" ht="15">
      <c r="A530" s="132"/>
      <c r="B530" s="131"/>
      <c r="C530" s="130"/>
      <c r="D530" s="130"/>
      <c r="E530" s="130"/>
      <c r="F530" s="130"/>
      <c r="G530" s="130"/>
      <c r="H530" s="130"/>
      <c r="I530" s="130"/>
      <c r="J530" s="130"/>
      <c r="K530" s="130"/>
      <c r="L530" s="130"/>
      <c r="M530" s="130"/>
      <c r="N530" s="130"/>
      <c r="O530" s="389"/>
      <c r="P530" s="389"/>
    </row>
    <row r="531" spans="1:16" ht="15">
      <c r="A531" s="132"/>
      <c r="B531" s="131"/>
      <c r="C531" s="130"/>
      <c r="D531" s="130"/>
      <c r="E531" s="130"/>
      <c r="F531" s="130"/>
      <c r="G531" s="130"/>
      <c r="H531" s="130"/>
      <c r="I531" s="130"/>
      <c r="J531" s="130"/>
      <c r="K531" s="130"/>
      <c r="L531" s="130"/>
      <c r="M531" s="130"/>
      <c r="N531" s="130"/>
      <c r="O531" s="389"/>
      <c r="P531" s="389"/>
    </row>
    <row r="532" spans="1:16" ht="15">
      <c r="A532" s="132"/>
      <c r="B532" s="131"/>
      <c r="C532" s="130"/>
      <c r="D532" s="130"/>
      <c r="E532" s="130"/>
      <c r="F532" s="130"/>
      <c r="G532" s="130"/>
      <c r="H532" s="130"/>
      <c r="I532" s="130"/>
      <c r="J532" s="130"/>
      <c r="K532" s="130"/>
      <c r="L532" s="130"/>
      <c r="M532" s="130"/>
      <c r="N532" s="130"/>
      <c r="O532" s="389"/>
      <c r="P532" s="389"/>
    </row>
    <row r="533" spans="1:16" ht="15">
      <c r="A533" s="132"/>
      <c r="B533" s="131"/>
      <c r="C533" s="130"/>
      <c r="D533" s="130"/>
      <c r="E533" s="130"/>
      <c r="F533" s="130"/>
      <c r="G533" s="130"/>
      <c r="H533" s="130"/>
      <c r="I533" s="130"/>
      <c r="J533" s="130"/>
      <c r="K533" s="130"/>
      <c r="L533" s="130"/>
      <c r="M533" s="130"/>
      <c r="N533" s="130"/>
      <c r="O533" s="389"/>
      <c r="P533" s="389"/>
    </row>
    <row r="534" spans="1:16" ht="15">
      <c r="A534" s="132"/>
      <c r="B534" s="131"/>
      <c r="C534" s="130"/>
      <c r="D534" s="130"/>
      <c r="E534" s="130"/>
      <c r="F534" s="130"/>
      <c r="G534" s="130"/>
      <c r="H534" s="130"/>
      <c r="I534" s="130"/>
      <c r="J534" s="130"/>
      <c r="K534" s="130"/>
      <c r="L534" s="130"/>
      <c r="M534" s="130"/>
      <c r="N534" s="130"/>
      <c r="O534" s="389"/>
      <c r="P534" s="389"/>
    </row>
    <row r="535" spans="1:16" ht="15">
      <c r="A535" s="132"/>
      <c r="B535" s="131"/>
      <c r="C535" s="130"/>
      <c r="D535" s="130"/>
      <c r="E535" s="130"/>
      <c r="F535" s="130"/>
      <c r="G535" s="130"/>
      <c r="H535" s="130"/>
      <c r="I535" s="130"/>
      <c r="J535" s="130"/>
      <c r="K535" s="130"/>
      <c r="L535" s="130"/>
      <c r="M535" s="130"/>
      <c r="N535" s="130"/>
      <c r="O535" s="389"/>
      <c r="P535" s="389"/>
    </row>
    <row r="536" spans="1:16" ht="15">
      <c r="A536" s="132"/>
      <c r="B536" s="131"/>
      <c r="C536" s="130"/>
      <c r="D536" s="130"/>
      <c r="E536" s="130"/>
      <c r="F536" s="130"/>
      <c r="G536" s="130"/>
      <c r="H536" s="130"/>
      <c r="I536" s="130"/>
      <c r="J536" s="130"/>
      <c r="K536" s="130"/>
      <c r="L536" s="130"/>
      <c r="M536" s="130"/>
      <c r="N536" s="130"/>
      <c r="O536" s="389"/>
      <c r="P536" s="389"/>
    </row>
    <row r="537" spans="1:16" ht="15">
      <c r="A537" s="132"/>
      <c r="B537" s="131"/>
      <c r="C537" s="130"/>
      <c r="D537" s="130"/>
      <c r="E537" s="130"/>
      <c r="F537" s="130"/>
      <c r="G537" s="130"/>
      <c r="H537" s="130"/>
      <c r="I537" s="130"/>
      <c r="J537" s="130"/>
      <c r="K537" s="130"/>
      <c r="L537" s="130"/>
      <c r="M537" s="130"/>
      <c r="N537" s="130"/>
      <c r="O537" s="389"/>
      <c r="P537" s="389"/>
    </row>
    <row r="538" spans="1:16" ht="15">
      <c r="A538" s="132"/>
      <c r="B538" s="131"/>
      <c r="C538" s="130"/>
      <c r="D538" s="130"/>
      <c r="E538" s="130"/>
      <c r="F538" s="130"/>
      <c r="G538" s="130"/>
      <c r="H538" s="130"/>
      <c r="I538" s="130"/>
      <c r="J538" s="130"/>
      <c r="K538" s="130"/>
      <c r="L538" s="130"/>
      <c r="M538" s="130"/>
      <c r="N538" s="130"/>
      <c r="O538" s="389"/>
      <c r="P538" s="389"/>
    </row>
    <row r="539" spans="1:16" ht="15">
      <c r="A539" s="132"/>
      <c r="B539" s="131"/>
      <c r="C539" s="130"/>
      <c r="D539" s="130"/>
      <c r="E539" s="130"/>
      <c r="F539" s="130"/>
      <c r="G539" s="130"/>
      <c r="H539" s="130"/>
      <c r="I539" s="130"/>
      <c r="J539" s="130"/>
      <c r="K539" s="130"/>
      <c r="L539" s="130"/>
      <c r="M539" s="130"/>
      <c r="N539" s="130"/>
      <c r="O539" s="389"/>
      <c r="P539" s="389"/>
    </row>
    <row r="540" spans="1:16" ht="15">
      <c r="A540" s="132"/>
      <c r="B540" s="131"/>
      <c r="C540" s="130"/>
      <c r="D540" s="130"/>
      <c r="E540" s="130"/>
      <c r="F540" s="130"/>
      <c r="G540" s="130"/>
      <c r="H540" s="130"/>
      <c r="I540" s="130"/>
      <c r="J540" s="130"/>
      <c r="K540" s="130"/>
      <c r="L540" s="130"/>
      <c r="M540" s="130"/>
      <c r="N540" s="130"/>
      <c r="O540" s="389"/>
      <c r="P540" s="389"/>
    </row>
    <row r="541" spans="1:16" ht="15">
      <c r="A541" s="132"/>
      <c r="B541" s="131"/>
      <c r="C541" s="130"/>
      <c r="D541" s="130"/>
      <c r="E541" s="130"/>
      <c r="F541" s="130"/>
      <c r="G541" s="130"/>
      <c r="H541" s="130"/>
      <c r="I541" s="130"/>
      <c r="J541" s="130"/>
      <c r="K541" s="130"/>
      <c r="L541" s="130"/>
      <c r="M541" s="130"/>
      <c r="N541" s="130"/>
      <c r="O541" s="389"/>
      <c r="P541" s="389"/>
    </row>
    <row r="542" spans="1:16" ht="15">
      <c r="A542" s="132"/>
      <c r="B542" s="131"/>
      <c r="C542" s="130"/>
      <c r="D542" s="130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  <c r="O542" s="389"/>
      <c r="P542" s="389"/>
    </row>
    <row r="543" spans="1:16" ht="15">
      <c r="A543" s="132"/>
      <c r="B543" s="131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389"/>
      <c r="P543" s="389"/>
    </row>
    <row r="544" spans="1:16" ht="15">
      <c r="A544" s="132"/>
      <c r="B544" s="131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389"/>
      <c r="P544" s="389"/>
    </row>
    <row r="545" spans="1:16" ht="15">
      <c r="A545" s="132"/>
      <c r="B545" s="131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389"/>
      <c r="P545" s="389"/>
    </row>
    <row r="546" spans="1:16" ht="15">
      <c r="A546" s="132"/>
      <c r="B546" s="131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389"/>
      <c r="P546" s="389"/>
    </row>
    <row r="547" spans="1:16" ht="15">
      <c r="A547" s="132"/>
      <c r="B547" s="131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389"/>
      <c r="P547" s="389"/>
    </row>
    <row r="548" spans="1:16" ht="15">
      <c r="A548" s="132"/>
      <c r="B548" s="131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389"/>
      <c r="P548" s="389"/>
    </row>
    <row r="549" spans="1:16" ht="15">
      <c r="A549" s="132"/>
      <c r="B549" s="131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389"/>
      <c r="P549" s="389"/>
    </row>
    <row r="550" spans="1:16" ht="15">
      <c r="A550" s="132"/>
      <c r="B550" s="131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389"/>
      <c r="P550" s="389"/>
    </row>
    <row r="551" spans="1:16" ht="15">
      <c r="A551" s="132"/>
      <c r="B551" s="131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389"/>
      <c r="P551" s="389"/>
    </row>
    <row r="552" spans="1:16" ht="15">
      <c r="A552" s="132"/>
      <c r="B552" s="131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389"/>
      <c r="P552" s="389"/>
    </row>
    <row r="553" spans="1:16" ht="15">
      <c r="A553" s="132"/>
      <c r="B553" s="131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389"/>
      <c r="P553" s="389"/>
    </row>
    <row r="554" spans="1:16" ht="15">
      <c r="A554" s="132"/>
      <c r="B554" s="131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389"/>
      <c r="P554" s="389"/>
    </row>
    <row r="555" spans="1:16" ht="15">
      <c r="A555" s="132"/>
      <c r="B555" s="131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389"/>
      <c r="P555" s="389"/>
    </row>
    <row r="556" spans="1:16" ht="15">
      <c r="A556" s="132"/>
      <c r="B556" s="131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389"/>
      <c r="P556" s="389"/>
    </row>
    <row r="557" spans="1:16" ht="15">
      <c r="A557" s="132"/>
      <c r="B557" s="131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389"/>
      <c r="P557" s="389"/>
    </row>
    <row r="558" spans="1:16" ht="15">
      <c r="A558" s="132"/>
      <c r="B558" s="131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389"/>
      <c r="P558" s="389"/>
    </row>
    <row r="559" spans="1:16" ht="15">
      <c r="A559" s="132"/>
      <c r="B559" s="131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389"/>
      <c r="P559" s="389"/>
    </row>
    <row r="560" spans="1:16" ht="15">
      <c r="A560" s="132"/>
      <c r="B560" s="131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389"/>
      <c r="P560" s="389"/>
    </row>
    <row r="561" spans="1:16" ht="15">
      <c r="A561" s="132"/>
      <c r="B561" s="131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389"/>
      <c r="P561" s="389"/>
    </row>
    <row r="562" spans="1:16" ht="15">
      <c r="A562" s="132"/>
      <c r="B562" s="131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389"/>
      <c r="P562" s="389"/>
    </row>
    <row r="563" spans="1:16" ht="15">
      <c r="A563" s="132"/>
      <c r="B563" s="131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389"/>
      <c r="P563" s="389"/>
    </row>
    <row r="564" spans="1:16" ht="15">
      <c r="A564" s="132"/>
      <c r="B564" s="131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389"/>
      <c r="P564" s="389"/>
    </row>
    <row r="565" spans="1:16" ht="15">
      <c r="A565" s="132"/>
      <c r="B565" s="131"/>
      <c r="C565" s="130"/>
      <c r="D565" s="130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  <c r="O565" s="389"/>
      <c r="P565" s="389"/>
    </row>
    <row r="566" spans="1:16" ht="15">
      <c r="A566" s="132"/>
      <c r="B566" s="131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389"/>
      <c r="P566" s="389"/>
    </row>
    <row r="567" spans="1:16" ht="15">
      <c r="A567" s="132"/>
      <c r="B567" s="131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389"/>
      <c r="P567" s="389"/>
    </row>
    <row r="568" spans="1:16" ht="15">
      <c r="A568" s="132"/>
      <c r="B568" s="131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389"/>
      <c r="P568" s="389"/>
    </row>
    <row r="569" spans="1:16" ht="15">
      <c r="A569" s="132"/>
      <c r="B569" s="131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389"/>
      <c r="P569" s="389"/>
    </row>
    <row r="570" spans="1:16" ht="15">
      <c r="A570" s="132"/>
      <c r="B570" s="131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389"/>
      <c r="P570" s="389"/>
    </row>
    <row r="571" spans="1:16" ht="15">
      <c r="A571" s="132"/>
      <c r="B571" s="131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389"/>
      <c r="P571" s="389"/>
    </row>
    <row r="572" spans="1:16" ht="15">
      <c r="A572" s="132"/>
      <c r="B572" s="131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389"/>
      <c r="P572" s="389"/>
    </row>
    <row r="573" spans="1:16" ht="15">
      <c r="A573" s="132"/>
      <c r="B573" s="131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389"/>
      <c r="P573" s="389"/>
    </row>
    <row r="574" spans="1:16" ht="15">
      <c r="A574" s="132"/>
      <c r="B574" s="131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389"/>
      <c r="P574" s="389"/>
    </row>
    <row r="575" spans="1:16" ht="15">
      <c r="A575" s="132"/>
      <c r="B575" s="131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389"/>
      <c r="P575" s="389"/>
    </row>
    <row r="576" spans="1:16" ht="15">
      <c r="A576" s="132"/>
      <c r="B576" s="131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389"/>
      <c r="P576" s="389"/>
    </row>
    <row r="577" spans="1:16" ht="15">
      <c r="A577" s="132"/>
      <c r="B577" s="131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389"/>
      <c r="P577" s="389"/>
    </row>
    <row r="578" spans="1:16" ht="15">
      <c r="A578" s="132"/>
      <c r="B578" s="131"/>
      <c r="C578" s="130"/>
      <c r="D578" s="130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389"/>
      <c r="P578" s="389"/>
    </row>
    <row r="579" spans="1:16" ht="15">
      <c r="A579" s="132"/>
      <c r="B579" s="131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389"/>
      <c r="P579" s="389"/>
    </row>
    <row r="580" spans="1:16" ht="15">
      <c r="A580" s="132"/>
      <c r="B580" s="131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389"/>
      <c r="P580" s="389"/>
    </row>
    <row r="581" spans="1:16" ht="15">
      <c r="A581" s="132"/>
      <c r="B581" s="131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389"/>
      <c r="P581" s="389"/>
    </row>
    <row r="582" spans="1:16" ht="15">
      <c r="A582" s="132"/>
      <c r="B582" s="131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389"/>
      <c r="P582" s="389"/>
    </row>
    <row r="583" spans="1:16" ht="15">
      <c r="A583" s="132"/>
      <c r="B583" s="131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389"/>
      <c r="P583" s="389"/>
    </row>
    <row r="584" spans="1:16" ht="15">
      <c r="A584" s="132"/>
      <c r="B584" s="131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389"/>
      <c r="P584" s="389"/>
    </row>
    <row r="585" spans="1:16" ht="15">
      <c r="A585" s="132"/>
      <c r="B585" s="131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389"/>
      <c r="P585" s="389"/>
    </row>
    <row r="586" spans="1:16" ht="15">
      <c r="A586" s="132"/>
      <c r="B586" s="131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389"/>
      <c r="P586" s="389"/>
    </row>
    <row r="587" spans="1:16" ht="15">
      <c r="A587" s="132"/>
      <c r="B587" s="131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389"/>
      <c r="P587" s="389"/>
    </row>
    <row r="588" spans="1:16" ht="15">
      <c r="A588" s="132"/>
      <c r="B588" s="131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389"/>
      <c r="P588" s="389"/>
    </row>
    <row r="589" spans="1:16" ht="15">
      <c r="A589" s="132"/>
      <c r="B589" s="131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389"/>
      <c r="P589" s="389"/>
    </row>
    <row r="590" spans="1:16" ht="15">
      <c r="A590" s="132"/>
      <c r="B590" s="131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389"/>
      <c r="P590" s="389"/>
    </row>
    <row r="591" spans="1:16" ht="15">
      <c r="A591" s="132"/>
      <c r="B591" s="131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389"/>
      <c r="P591" s="389"/>
    </row>
    <row r="592" spans="1:16" ht="15">
      <c r="A592" s="132"/>
      <c r="B592" s="131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389"/>
      <c r="P592" s="389"/>
    </row>
    <row r="593" spans="1:16" ht="15">
      <c r="A593" s="132"/>
      <c r="B593" s="131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389"/>
      <c r="P593" s="389"/>
    </row>
    <row r="594" spans="1:16" ht="15">
      <c r="A594" s="132"/>
      <c r="B594" s="131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389"/>
      <c r="P594" s="389"/>
    </row>
    <row r="595" spans="1:16" ht="15">
      <c r="A595" s="132"/>
      <c r="B595" s="131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389"/>
      <c r="P595" s="389"/>
    </row>
    <row r="596" spans="1:16" ht="15">
      <c r="A596" s="132"/>
      <c r="B596" s="131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389"/>
      <c r="P596" s="389"/>
    </row>
    <row r="597" spans="1:16" ht="15">
      <c r="A597" s="132"/>
      <c r="B597" s="131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389"/>
      <c r="P597" s="389"/>
    </row>
    <row r="598" spans="1:16" ht="15">
      <c r="A598" s="132"/>
      <c r="B598" s="131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389"/>
      <c r="P598" s="389"/>
    </row>
    <row r="599" spans="1:16" ht="15">
      <c r="A599" s="132"/>
      <c r="B599" s="131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389"/>
      <c r="P599" s="389"/>
    </row>
    <row r="600" spans="1:16" ht="15">
      <c r="A600" s="132"/>
      <c r="B600" s="131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389"/>
      <c r="P600" s="389"/>
    </row>
    <row r="601" spans="1:16" ht="15">
      <c r="A601" s="132"/>
      <c r="B601" s="131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389"/>
      <c r="P601" s="389"/>
    </row>
    <row r="602" spans="1:16" ht="15">
      <c r="A602" s="132"/>
      <c r="B602" s="131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389"/>
      <c r="P602" s="389"/>
    </row>
    <row r="603" spans="1:16" ht="15">
      <c r="A603" s="132"/>
      <c r="B603" s="131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389"/>
      <c r="P603" s="389"/>
    </row>
    <row r="604" spans="1:16" ht="15">
      <c r="A604" s="132"/>
      <c r="B604" s="131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389"/>
      <c r="P604" s="389"/>
    </row>
    <row r="605" spans="1:16" ht="15">
      <c r="A605" s="132"/>
      <c r="B605" s="131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389"/>
      <c r="P605" s="389"/>
    </row>
    <row r="606" spans="1:16" ht="15">
      <c r="A606" s="132"/>
      <c r="B606" s="131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389"/>
      <c r="P606" s="389"/>
    </row>
    <row r="607" spans="1:16" ht="15">
      <c r="A607" s="132"/>
      <c r="B607" s="131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389"/>
      <c r="P607" s="389"/>
    </row>
    <row r="608" spans="1:16" ht="15">
      <c r="A608" s="132"/>
      <c r="B608" s="131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389"/>
      <c r="P608" s="389"/>
    </row>
    <row r="609" spans="1:16" ht="15">
      <c r="A609" s="132"/>
      <c r="B609" s="131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389"/>
      <c r="P609" s="389"/>
    </row>
    <row r="610" spans="1:16" ht="15">
      <c r="A610" s="132"/>
      <c r="B610" s="131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389"/>
      <c r="P610" s="389"/>
    </row>
    <row r="611" spans="1:16" ht="15">
      <c r="A611" s="132"/>
      <c r="B611" s="131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389"/>
      <c r="P611" s="389"/>
    </row>
    <row r="612" spans="1:16" ht="15">
      <c r="A612" s="132"/>
      <c r="B612" s="131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389"/>
      <c r="P612" s="389"/>
    </row>
    <row r="613" spans="1:16" ht="15">
      <c r="A613" s="132"/>
      <c r="B613" s="131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389"/>
      <c r="P613" s="389"/>
    </row>
    <row r="614" spans="1:16" ht="15">
      <c r="A614" s="132"/>
      <c r="B614" s="131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389"/>
      <c r="P614" s="389"/>
    </row>
    <row r="615" spans="1:16" ht="15">
      <c r="A615" s="132"/>
      <c r="B615" s="131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389"/>
      <c r="P615" s="389"/>
    </row>
    <row r="616" spans="1:16" ht="15">
      <c r="A616" s="132"/>
      <c r="B616" s="131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389"/>
      <c r="P616" s="389"/>
    </row>
    <row r="617" spans="1:16" ht="15">
      <c r="A617" s="132"/>
      <c r="B617" s="131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389"/>
      <c r="P617" s="389"/>
    </row>
    <row r="618" spans="1:16" ht="15">
      <c r="A618" s="132"/>
      <c r="B618" s="131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389"/>
      <c r="P618" s="389"/>
    </row>
    <row r="619" spans="1:16" ht="15">
      <c r="A619" s="132"/>
      <c r="B619" s="131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389"/>
      <c r="P619" s="389"/>
    </row>
    <row r="620" spans="1:16" ht="15">
      <c r="A620" s="132"/>
      <c r="B620" s="131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389"/>
      <c r="P620" s="389"/>
    </row>
    <row r="621" spans="1:16" ht="15">
      <c r="A621" s="132"/>
      <c r="B621" s="131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389"/>
      <c r="P621" s="389"/>
    </row>
    <row r="622" spans="1:16" ht="15">
      <c r="A622" s="132"/>
      <c r="B622" s="131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389"/>
      <c r="P622" s="389"/>
    </row>
    <row r="623" spans="1:16" ht="15">
      <c r="A623" s="132"/>
      <c r="B623" s="131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389"/>
      <c r="P623" s="389"/>
    </row>
    <row r="624" spans="1:16" ht="15">
      <c r="A624" s="132"/>
      <c r="B624" s="131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389"/>
      <c r="P624" s="389"/>
    </row>
    <row r="625" spans="1:16" ht="15">
      <c r="A625" s="132"/>
      <c r="B625" s="131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389"/>
      <c r="P625" s="389"/>
    </row>
    <row r="626" spans="1:16" ht="15">
      <c r="A626" s="132"/>
      <c r="B626" s="131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389"/>
      <c r="P626" s="389"/>
    </row>
    <row r="627" spans="1:16" ht="15">
      <c r="A627" s="132"/>
      <c r="B627" s="131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389"/>
      <c r="P627" s="389"/>
    </row>
    <row r="628" spans="1:16" ht="15">
      <c r="A628" s="132"/>
      <c r="B628" s="131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389"/>
      <c r="P628" s="389"/>
    </row>
    <row r="629" spans="1:16" ht="15">
      <c r="A629" s="132"/>
      <c r="B629" s="131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389"/>
      <c r="P629" s="389"/>
    </row>
    <row r="630" spans="1:16" ht="15">
      <c r="A630" s="132"/>
      <c r="B630" s="131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389"/>
      <c r="P630" s="389"/>
    </row>
    <row r="631" spans="1:16" ht="15">
      <c r="A631" s="132"/>
      <c r="B631" s="131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389"/>
      <c r="P631" s="389"/>
    </row>
    <row r="632" spans="1:16" ht="15">
      <c r="A632" s="132"/>
      <c r="B632" s="131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389"/>
      <c r="P632" s="389"/>
    </row>
    <row r="633" spans="1:16" ht="15">
      <c r="A633" s="132"/>
      <c r="B633" s="131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389"/>
      <c r="P633" s="389"/>
    </row>
    <row r="634" spans="1:16" ht="15">
      <c r="A634" s="132"/>
      <c r="B634" s="131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389"/>
      <c r="P634" s="389"/>
    </row>
    <row r="635" spans="1:16" ht="15">
      <c r="A635" s="132"/>
      <c r="B635" s="131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389"/>
      <c r="P635" s="389"/>
    </row>
    <row r="636" spans="1:16" ht="15">
      <c r="A636" s="132"/>
      <c r="B636" s="131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389"/>
      <c r="P636" s="389"/>
    </row>
    <row r="637" spans="1:16" ht="15">
      <c r="A637" s="132"/>
      <c r="B637" s="131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389"/>
      <c r="P637" s="389"/>
    </row>
    <row r="638" spans="1:16" ht="15">
      <c r="A638" s="132"/>
      <c r="B638" s="131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389"/>
      <c r="P638" s="389"/>
    </row>
    <row r="639" spans="1:16" ht="15">
      <c r="A639" s="132"/>
      <c r="B639" s="131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389"/>
      <c r="P639" s="389"/>
    </row>
    <row r="640" spans="1:16" ht="15">
      <c r="A640" s="132"/>
      <c r="B640" s="131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389"/>
      <c r="P640" s="389"/>
    </row>
    <row r="641" spans="1:16" ht="15">
      <c r="A641" s="132"/>
      <c r="B641" s="131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389"/>
      <c r="P641" s="389"/>
    </row>
    <row r="642" spans="1:16" ht="15">
      <c r="A642" s="132"/>
      <c r="B642" s="131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389"/>
      <c r="P642" s="389"/>
    </row>
    <row r="643" spans="1:16" ht="15">
      <c r="A643" s="132"/>
      <c r="B643" s="131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389"/>
      <c r="P643" s="389"/>
    </row>
    <row r="644" spans="1:16" ht="15">
      <c r="A644" s="132"/>
      <c r="B644" s="131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389"/>
      <c r="P644" s="389"/>
    </row>
    <row r="645" spans="1:16" ht="15">
      <c r="A645" s="132"/>
      <c r="B645" s="131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389"/>
      <c r="P645" s="389"/>
    </row>
    <row r="646" spans="1:16" ht="15">
      <c r="A646" s="132"/>
      <c r="B646" s="131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389"/>
      <c r="P646" s="389"/>
    </row>
    <row r="647" spans="1:16" ht="15">
      <c r="A647" s="132"/>
      <c r="B647" s="131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389"/>
      <c r="P647" s="389"/>
    </row>
    <row r="648" spans="1:16" ht="15">
      <c r="A648" s="132"/>
      <c r="B648" s="131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389"/>
      <c r="P648" s="389"/>
    </row>
    <row r="649" spans="1:16" ht="15">
      <c r="A649" s="132"/>
      <c r="B649" s="131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389"/>
      <c r="P649" s="389"/>
    </row>
    <row r="650" spans="1:16" ht="15">
      <c r="A650" s="132"/>
      <c r="B650" s="131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389"/>
      <c r="P650" s="389"/>
    </row>
    <row r="651" spans="1:16" ht="15">
      <c r="A651" s="132"/>
      <c r="B651" s="131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389"/>
      <c r="P651" s="389"/>
    </row>
    <row r="652" spans="1:16" ht="15">
      <c r="A652" s="132"/>
      <c r="B652" s="131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389"/>
      <c r="P652" s="389"/>
    </row>
    <row r="653" spans="1:16" ht="15">
      <c r="A653" s="132"/>
      <c r="B653" s="131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389"/>
      <c r="P653" s="389"/>
    </row>
    <row r="654" spans="1:16" ht="15">
      <c r="A654" s="132"/>
      <c r="B654" s="131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389"/>
      <c r="P654" s="389"/>
    </row>
    <row r="655" spans="1:16" ht="15">
      <c r="A655" s="132"/>
      <c r="B655" s="131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389"/>
      <c r="P655" s="389"/>
    </row>
    <row r="656" spans="1:16" ht="15">
      <c r="A656" s="132"/>
      <c r="B656" s="131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389"/>
      <c r="P656" s="389"/>
    </row>
    <row r="657" spans="1:16" ht="15">
      <c r="A657" s="132"/>
      <c r="B657" s="131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389"/>
      <c r="P657" s="389"/>
    </row>
    <row r="658" spans="1:16" ht="15">
      <c r="A658" s="132"/>
      <c r="B658" s="131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389"/>
      <c r="P658" s="389"/>
    </row>
    <row r="659" spans="1:16" ht="15">
      <c r="A659" s="132"/>
      <c r="B659" s="131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389"/>
      <c r="P659" s="389"/>
    </row>
    <row r="660" spans="1:16" ht="15">
      <c r="A660" s="132"/>
      <c r="B660" s="131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389"/>
      <c r="P660" s="389"/>
    </row>
    <row r="661" spans="1:16" ht="15">
      <c r="A661" s="132"/>
      <c r="B661" s="131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389"/>
      <c r="P661" s="389"/>
    </row>
    <row r="662" spans="1:16" ht="15">
      <c r="A662" s="132"/>
      <c r="B662" s="131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389"/>
      <c r="P662" s="389"/>
    </row>
    <row r="663" spans="1:16" ht="15">
      <c r="A663" s="132"/>
      <c r="B663" s="131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389"/>
      <c r="P663" s="389"/>
    </row>
    <row r="664" spans="1:16" ht="15">
      <c r="A664" s="132"/>
      <c r="B664" s="131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389"/>
      <c r="P664" s="389"/>
    </row>
    <row r="665" spans="1:16" ht="15">
      <c r="A665" s="132"/>
      <c r="B665" s="131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389"/>
      <c r="P665" s="389"/>
    </row>
    <row r="666" spans="1:16" ht="15">
      <c r="A666" s="132"/>
      <c r="B666" s="131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389"/>
      <c r="P666" s="389"/>
    </row>
    <row r="667" spans="1:16" ht="15">
      <c r="A667" s="132"/>
      <c r="B667" s="131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389"/>
      <c r="P667" s="389"/>
    </row>
    <row r="668" spans="1:16" ht="15">
      <c r="A668" s="132"/>
      <c r="B668" s="131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389"/>
      <c r="P668" s="389"/>
    </row>
    <row r="669" spans="1:16" ht="15">
      <c r="A669" s="132"/>
      <c r="B669" s="131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389"/>
      <c r="P669" s="389"/>
    </row>
    <row r="670" spans="1:16" ht="15">
      <c r="A670" s="132"/>
      <c r="B670" s="131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389"/>
      <c r="P670" s="389"/>
    </row>
    <row r="671" spans="1:16" ht="15">
      <c r="A671" s="132"/>
      <c r="B671" s="131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389"/>
      <c r="P671" s="389"/>
    </row>
    <row r="672" spans="1:16" ht="15">
      <c r="A672" s="132"/>
      <c r="B672" s="131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389"/>
      <c r="P672" s="389"/>
    </row>
    <row r="673" spans="1:16" ht="15">
      <c r="A673" s="132"/>
      <c r="B673" s="131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389"/>
      <c r="P673" s="389"/>
    </row>
    <row r="674" spans="1:16" ht="15">
      <c r="A674" s="132"/>
      <c r="B674" s="131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389"/>
      <c r="P674" s="389"/>
    </row>
    <row r="675" spans="1:16" ht="15">
      <c r="A675" s="132"/>
      <c r="B675" s="131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389"/>
      <c r="P675" s="389"/>
    </row>
    <row r="676" spans="1:16" ht="15">
      <c r="A676" s="132"/>
      <c r="B676" s="131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389"/>
      <c r="P676" s="389"/>
    </row>
    <row r="677" spans="1:16" ht="15">
      <c r="A677" s="132"/>
      <c r="B677" s="131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389"/>
      <c r="P677" s="389"/>
    </row>
    <row r="678" spans="1:16" ht="15">
      <c r="A678" s="132"/>
      <c r="B678" s="131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389"/>
      <c r="P678" s="389"/>
    </row>
    <row r="679" spans="1:16" ht="15">
      <c r="A679" s="132"/>
      <c r="B679" s="131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389"/>
      <c r="P679" s="389"/>
    </row>
    <row r="680" spans="1:16" ht="15">
      <c r="A680" s="132"/>
      <c r="B680" s="131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389"/>
      <c r="P680" s="389"/>
    </row>
    <row r="681" spans="1:16" ht="15">
      <c r="A681" s="132"/>
      <c r="B681" s="131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389"/>
      <c r="P681" s="389"/>
    </row>
    <row r="682" spans="1:16" ht="15">
      <c r="A682" s="132"/>
      <c r="B682" s="131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389"/>
      <c r="P682" s="389"/>
    </row>
    <row r="683" spans="1:16" ht="15">
      <c r="A683" s="132"/>
      <c r="B683" s="131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389"/>
      <c r="P683" s="389"/>
    </row>
    <row r="684" spans="1:16" ht="15">
      <c r="A684" s="132"/>
      <c r="B684" s="131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389"/>
      <c r="P684" s="389"/>
    </row>
    <row r="685" spans="1:16" ht="15">
      <c r="A685" s="132"/>
      <c r="B685" s="131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389"/>
      <c r="P685" s="389"/>
    </row>
    <row r="686" spans="1:16" ht="15">
      <c r="A686" s="132"/>
      <c r="B686" s="131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389"/>
      <c r="P686" s="389"/>
    </row>
    <row r="687" spans="1:16" ht="15">
      <c r="A687" s="132"/>
      <c r="B687" s="131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389"/>
      <c r="P687" s="389"/>
    </row>
    <row r="688" spans="1:16" ht="15">
      <c r="A688" s="132"/>
      <c r="B688" s="131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389"/>
      <c r="P688" s="389"/>
    </row>
    <row r="689" spans="1:16" ht="15">
      <c r="A689" s="132"/>
      <c r="B689" s="131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389"/>
      <c r="P689" s="389"/>
    </row>
    <row r="690" spans="1:16" ht="15">
      <c r="A690" s="132"/>
      <c r="B690" s="131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389"/>
      <c r="P690" s="389"/>
    </row>
    <row r="691" spans="1:16" ht="15">
      <c r="A691" s="132"/>
      <c r="B691" s="131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389"/>
      <c r="P691" s="389"/>
    </row>
    <row r="692" spans="1:16" ht="15">
      <c r="A692" s="132"/>
      <c r="B692" s="131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389"/>
      <c r="P692" s="389"/>
    </row>
    <row r="693" spans="1:16" ht="15">
      <c r="A693" s="132"/>
      <c r="B693" s="131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389"/>
      <c r="P693" s="389"/>
    </row>
    <row r="694" spans="1:16" ht="15">
      <c r="A694" s="132"/>
      <c r="B694" s="131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389"/>
      <c r="P694" s="389"/>
    </row>
    <row r="695" spans="1:16" ht="15">
      <c r="A695" s="132"/>
      <c r="B695" s="131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389"/>
      <c r="P695" s="389"/>
    </row>
    <row r="696" spans="1:16" ht="15">
      <c r="A696" s="132"/>
      <c r="B696" s="131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0"/>
      <c r="N696" s="130"/>
      <c r="O696" s="389"/>
      <c r="P696" s="389"/>
    </row>
    <row r="697" spans="1:16" ht="15">
      <c r="A697" s="132"/>
      <c r="B697" s="131"/>
      <c r="C697" s="130"/>
      <c r="D697" s="130"/>
      <c r="E697" s="130"/>
      <c r="F697" s="130"/>
      <c r="G697" s="130"/>
      <c r="H697" s="130"/>
      <c r="I697" s="130"/>
      <c r="J697" s="130"/>
      <c r="K697" s="130"/>
      <c r="L697" s="130"/>
      <c r="M697" s="130"/>
      <c r="N697" s="130"/>
      <c r="O697" s="389"/>
      <c r="P697" s="389"/>
    </row>
    <row r="698" spans="1:16" ht="15">
      <c r="A698" s="132"/>
      <c r="B698" s="131"/>
      <c r="C698" s="130"/>
      <c r="D698" s="130"/>
      <c r="E698" s="130"/>
      <c r="F698" s="130"/>
      <c r="G698" s="130"/>
      <c r="H698" s="130"/>
      <c r="I698" s="130"/>
      <c r="J698" s="130"/>
      <c r="K698" s="130"/>
      <c r="L698" s="130"/>
      <c r="M698" s="130"/>
      <c r="N698" s="130"/>
      <c r="O698" s="389"/>
      <c r="P698" s="389"/>
    </row>
    <row r="699" spans="1:16" ht="15">
      <c r="A699" s="132"/>
      <c r="B699" s="131"/>
      <c r="C699" s="130"/>
      <c r="D699" s="130"/>
      <c r="E699" s="130"/>
      <c r="F699" s="130"/>
      <c r="G699" s="130"/>
      <c r="H699" s="130"/>
      <c r="I699" s="130"/>
      <c r="J699" s="130"/>
      <c r="K699" s="130"/>
      <c r="L699" s="130"/>
      <c r="M699" s="130"/>
      <c r="N699" s="130"/>
      <c r="O699" s="389"/>
      <c r="P699" s="389"/>
    </row>
    <row r="700" spans="1:16" ht="15">
      <c r="A700" s="132"/>
      <c r="B700" s="131"/>
      <c r="C700" s="130"/>
      <c r="D700" s="130"/>
      <c r="E700" s="130"/>
      <c r="F700" s="130"/>
      <c r="G700" s="130"/>
      <c r="H700" s="130"/>
      <c r="I700" s="130"/>
      <c r="J700" s="130"/>
      <c r="K700" s="130"/>
      <c r="L700" s="130"/>
      <c r="M700" s="130"/>
      <c r="N700" s="130"/>
      <c r="O700" s="389"/>
      <c r="P700" s="389"/>
    </row>
    <row r="701" spans="1:16" ht="15">
      <c r="A701" s="132"/>
      <c r="B701" s="131"/>
      <c r="C701" s="130"/>
      <c r="D701" s="130"/>
      <c r="E701" s="130"/>
      <c r="F701" s="130"/>
      <c r="G701" s="130"/>
      <c r="H701" s="130"/>
      <c r="I701" s="130"/>
      <c r="J701" s="130"/>
      <c r="K701" s="130"/>
      <c r="L701" s="130"/>
      <c r="M701" s="130"/>
      <c r="N701" s="130"/>
      <c r="O701" s="389"/>
      <c r="P701" s="389"/>
    </row>
    <row r="702" spans="1:16" ht="15">
      <c r="A702" s="132"/>
      <c r="B702" s="131"/>
      <c r="C702" s="130"/>
      <c r="D702" s="130"/>
      <c r="E702" s="130"/>
      <c r="F702" s="130"/>
      <c r="G702" s="130"/>
      <c r="H702" s="130"/>
      <c r="I702" s="130"/>
      <c r="J702" s="130"/>
      <c r="K702" s="130"/>
      <c r="L702" s="130"/>
      <c r="M702" s="130"/>
      <c r="N702" s="130"/>
      <c r="O702" s="389"/>
      <c r="P702" s="389"/>
    </row>
    <row r="703" spans="1:16" ht="15">
      <c r="A703" s="132"/>
      <c r="B703" s="131"/>
      <c r="C703" s="130"/>
      <c r="D703" s="130"/>
      <c r="E703" s="130"/>
      <c r="F703" s="130"/>
      <c r="G703" s="130"/>
      <c r="H703" s="130"/>
      <c r="I703" s="130"/>
      <c r="J703" s="130"/>
      <c r="K703" s="130"/>
      <c r="L703" s="130"/>
      <c r="M703" s="130"/>
      <c r="N703" s="130"/>
      <c r="O703" s="389"/>
      <c r="P703" s="389"/>
    </row>
    <row r="704" spans="1:16" ht="15">
      <c r="A704" s="132"/>
      <c r="B704" s="131"/>
      <c r="C704" s="130"/>
      <c r="D704" s="130"/>
      <c r="E704" s="130"/>
      <c r="F704" s="130"/>
      <c r="G704" s="130"/>
      <c r="H704" s="130"/>
      <c r="I704" s="130"/>
      <c r="J704" s="130"/>
      <c r="K704" s="130"/>
      <c r="L704" s="130"/>
      <c r="M704" s="130"/>
      <c r="N704" s="130"/>
      <c r="O704" s="389"/>
      <c r="P704" s="389"/>
    </row>
    <row r="705" spans="1:16" ht="15">
      <c r="A705" s="132"/>
      <c r="B705" s="131"/>
      <c r="C705" s="130"/>
      <c r="D705" s="130"/>
      <c r="E705" s="130"/>
      <c r="F705" s="130"/>
      <c r="G705" s="130"/>
      <c r="H705" s="130"/>
      <c r="I705" s="130"/>
      <c r="J705" s="130"/>
      <c r="K705" s="130"/>
      <c r="L705" s="130"/>
      <c r="M705" s="130"/>
      <c r="N705" s="130"/>
      <c r="O705" s="389"/>
      <c r="P705" s="389"/>
    </row>
    <row r="706" spans="1:16" ht="15">
      <c r="A706" s="132"/>
      <c r="B706" s="131"/>
      <c r="C706" s="130"/>
      <c r="D706" s="130"/>
      <c r="E706" s="130"/>
      <c r="F706" s="130"/>
      <c r="G706" s="130"/>
      <c r="H706" s="130"/>
      <c r="I706" s="130"/>
      <c r="J706" s="130"/>
      <c r="K706" s="130"/>
      <c r="L706" s="130"/>
      <c r="M706" s="130"/>
      <c r="N706" s="130"/>
      <c r="O706" s="389"/>
      <c r="P706" s="389"/>
    </row>
    <row r="707" spans="1:16" ht="15">
      <c r="A707" s="132"/>
      <c r="B707" s="131"/>
      <c r="C707" s="130"/>
      <c r="D707" s="130"/>
      <c r="E707" s="130"/>
      <c r="F707" s="130"/>
      <c r="G707" s="130"/>
      <c r="H707" s="130"/>
      <c r="I707" s="130"/>
      <c r="J707" s="130"/>
      <c r="K707" s="130"/>
      <c r="L707" s="130"/>
      <c r="M707" s="130"/>
      <c r="N707" s="130"/>
      <c r="O707" s="389"/>
      <c r="P707" s="389"/>
    </row>
    <row r="708" spans="1:16" ht="15">
      <c r="A708" s="132"/>
      <c r="B708" s="131"/>
      <c r="C708" s="130"/>
      <c r="D708" s="130"/>
      <c r="E708" s="130"/>
      <c r="F708" s="130"/>
      <c r="G708" s="130"/>
      <c r="H708" s="130"/>
      <c r="I708" s="130"/>
      <c r="J708" s="130"/>
      <c r="K708" s="130"/>
      <c r="L708" s="130"/>
      <c r="M708" s="130"/>
      <c r="N708" s="130"/>
      <c r="O708" s="389"/>
      <c r="P708" s="389"/>
    </row>
    <row r="709" spans="1:16" ht="15">
      <c r="A709" s="132"/>
      <c r="B709" s="131"/>
      <c r="C709" s="130"/>
      <c r="D709" s="130"/>
      <c r="E709" s="130"/>
      <c r="F709" s="130"/>
      <c r="G709" s="130"/>
      <c r="H709" s="130"/>
      <c r="I709" s="130"/>
      <c r="J709" s="130"/>
      <c r="K709" s="130"/>
      <c r="L709" s="130"/>
      <c r="M709" s="130"/>
      <c r="N709" s="130"/>
      <c r="O709" s="389"/>
      <c r="P709" s="389"/>
    </row>
    <row r="710" spans="1:16" ht="15">
      <c r="A710" s="132"/>
      <c r="B710" s="131"/>
      <c r="C710" s="130"/>
      <c r="D710" s="130"/>
      <c r="E710" s="130"/>
      <c r="F710" s="130"/>
      <c r="G710" s="130"/>
      <c r="H710" s="130"/>
      <c r="I710" s="130"/>
      <c r="J710" s="130"/>
      <c r="K710" s="130"/>
      <c r="L710" s="130"/>
      <c r="M710" s="130"/>
      <c r="N710" s="130"/>
      <c r="O710" s="389"/>
      <c r="P710" s="389"/>
    </row>
    <row r="711" spans="1:16" ht="15">
      <c r="A711" s="132"/>
      <c r="B711" s="131"/>
      <c r="C711" s="130"/>
      <c r="D711" s="130"/>
      <c r="E711" s="130"/>
      <c r="F711" s="130"/>
      <c r="G711" s="130"/>
      <c r="H711" s="130"/>
      <c r="I711" s="130"/>
      <c r="J711" s="130"/>
      <c r="K711" s="130"/>
      <c r="L711" s="130"/>
      <c r="M711" s="130"/>
      <c r="N711" s="130"/>
      <c r="O711" s="389"/>
      <c r="P711" s="389"/>
    </row>
    <row r="712" spans="1:16" ht="15">
      <c r="A712" s="132"/>
      <c r="B712" s="131"/>
      <c r="C712" s="130"/>
      <c r="D712" s="130"/>
      <c r="E712" s="130"/>
      <c r="F712" s="130"/>
      <c r="G712" s="130"/>
      <c r="H712" s="130"/>
      <c r="I712" s="130"/>
      <c r="J712" s="130"/>
      <c r="K712" s="130"/>
      <c r="L712" s="130"/>
      <c r="M712" s="130"/>
      <c r="N712" s="130"/>
      <c r="O712" s="389"/>
      <c r="P712" s="389"/>
    </row>
    <row r="713" spans="1:16" ht="15">
      <c r="A713" s="132"/>
      <c r="B713" s="131"/>
      <c r="C713" s="130"/>
      <c r="D713" s="130"/>
      <c r="E713" s="130"/>
      <c r="F713" s="130"/>
      <c r="G713" s="130"/>
      <c r="H713" s="130"/>
      <c r="I713" s="130"/>
      <c r="J713" s="130"/>
      <c r="K713" s="130"/>
      <c r="L713" s="130"/>
      <c r="M713" s="130"/>
      <c r="N713" s="130"/>
      <c r="O713" s="389"/>
      <c r="P713" s="389"/>
    </row>
    <row r="714" spans="1:16" ht="15">
      <c r="A714" s="132"/>
      <c r="B714" s="131"/>
      <c r="C714" s="130"/>
      <c r="D714" s="130"/>
      <c r="E714" s="130"/>
      <c r="F714" s="130"/>
      <c r="G714" s="130"/>
      <c r="H714" s="130"/>
      <c r="I714" s="130"/>
      <c r="J714" s="130"/>
      <c r="K714" s="130"/>
      <c r="L714" s="130"/>
      <c r="M714" s="130"/>
      <c r="N714" s="130"/>
      <c r="O714" s="389"/>
      <c r="P714" s="389"/>
    </row>
    <row r="715" spans="1:16" ht="15">
      <c r="A715" s="132"/>
      <c r="B715" s="131"/>
      <c r="C715" s="130"/>
      <c r="D715" s="130"/>
      <c r="E715" s="130"/>
      <c r="F715" s="130"/>
      <c r="G715" s="130"/>
      <c r="H715" s="130"/>
      <c r="I715" s="130"/>
      <c r="J715" s="130"/>
      <c r="K715" s="130"/>
      <c r="L715" s="130"/>
      <c r="M715" s="130"/>
      <c r="N715" s="130"/>
      <c r="O715" s="389"/>
      <c r="P715" s="389"/>
    </row>
    <row r="716" spans="1:16" ht="15">
      <c r="A716" s="132"/>
      <c r="B716" s="131"/>
      <c r="C716" s="130"/>
      <c r="D716" s="130"/>
      <c r="E716" s="130"/>
      <c r="F716" s="130"/>
      <c r="G716" s="130"/>
      <c r="H716" s="130"/>
      <c r="I716" s="130"/>
      <c r="J716" s="130"/>
      <c r="K716" s="130"/>
      <c r="L716" s="130"/>
      <c r="M716" s="130"/>
      <c r="N716" s="130"/>
      <c r="O716" s="389"/>
      <c r="P716" s="389"/>
    </row>
    <row r="717" spans="1:16" ht="15">
      <c r="A717" s="132"/>
      <c r="B717" s="131"/>
      <c r="C717" s="130"/>
      <c r="D717" s="130"/>
      <c r="E717" s="130"/>
      <c r="F717" s="130"/>
      <c r="G717" s="130"/>
      <c r="H717" s="130"/>
      <c r="I717" s="130"/>
      <c r="J717" s="130"/>
      <c r="K717" s="130"/>
      <c r="L717" s="130"/>
      <c r="M717" s="130"/>
      <c r="N717" s="130"/>
      <c r="O717" s="389"/>
      <c r="P717" s="389"/>
    </row>
    <row r="718" spans="1:16" ht="15">
      <c r="A718" s="132"/>
      <c r="B718" s="131"/>
      <c r="C718" s="130"/>
      <c r="D718" s="130"/>
      <c r="E718" s="130"/>
      <c r="F718" s="130"/>
      <c r="G718" s="130"/>
      <c r="H718" s="130"/>
      <c r="I718" s="130"/>
      <c r="J718" s="130"/>
      <c r="K718" s="130"/>
      <c r="L718" s="130"/>
      <c r="M718" s="130"/>
      <c r="N718" s="130"/>
      <c r="O718" s="389"/>
      <c r="P718" s="389"/>
    </row>
    <row r="719" spans="1:16" ht="15">
      <c r="A719" s="132"/>
      <c r="B719" s="131"/>
      <c r="C719" s="130"/>
      <c r="D719" s="130"/>
      <c r="E719" s="130"/>
      <c r="F719" s="130"/>
      <c r="G719" s="130"/>
      <c r="H719" s="130"/>
      <c r="I719" s="130"/>
      <c r="J719" s="130"/>
      <c r="K719" s="130"/>
      <c r="L719" s="130"/>
      <c r="M719" s="130"/>
      <c r="N719" s="130"/>
      <c r="O719" s="389"/>
      <c r="P719" s="389"/>
    </row>
    <row r="720" spans="1:16" ht="15">
      <c r="A720" s="132"/>
      <c r="B720" s="131"/>
      <c r="C720" s="130"/>
      <c r="D720" s="130"/>
      <c r="E720" s="130"/>
      <c r="F720" s="130"/>
      <c r="G720" s="130"/>
      <c r="H720" s="130"/>
      <c r="I720" s="130"/>
      <c r="J720" s="130"/>
      <c r="K720" s="130"/>
      <c r="L720" s="130"/>
      <c r="M720" s="130"/>
      <c r="N720" s="130"/>
      <c r="O720" s="389"/>
      <c r="P720" s="389"/>
    </row>
    <row r="721" spans="1:16" ht="15">
      <c r="A721" s="132"/>
      <c r="B721" s="131"/>
      <c r="C721" s="130"/>
      <c r="D721" s="130"/>
      <c r="E721" s="130"/>
      <c r="F721" s="130"/>
      <c r="G721" s="130"/>
      <c r="H721" s="130"/>
      <c r="I721" s="130"/>
      <c r="J721" s="130"/>
      <c r="K721" s="130"/>
      <c r="L721" s="130"/>
      <c r="M721" s="130"/>
      <c r="N721" s="130"/>
      <c r="O721" s="389"/>
      <c r="P721" s="389"/>
    </row>
    <row r="722" spans="1:16" ht="15">
      <c r="A722" s="132"/>
      <c r="B722" s="131"/>
      <c r="C722" s="130"/>
      <c r="D722" s="130"/>
      <c r="E722" s="130"/>
      <c r="F722" s="130"/>
      <c r="G722" s="130"/>
      <c r="H722" s="130"/>
      <c r="I722" s="130"/>
      <c r="J722" s="130"/>
      <c r="K722" s="130"/>
      <c r="L722" s="130"/>
      <c r="M722" s="130"/>
      <c r="N722" s="130"/>
      <c r="O722" s="389"/>
      <c r="P722" s="389"/>
    </row>
    <row r="723" spans="1:16" ht="15">
      <c r="A723" s="132"/>
      <c r="B723" s="131"/>
      <c r="C723" s="130"/>
      <c r="D723" s="130"/>
      <c r="E723" s="130"/>
      <c r="F723" s="130"/>
      <c r="G723" s="130"/>
      <c r="H723" s="130"/>
      <c r="I723" s="130"/>
      <c r="J723" s="130"/>
      <c r="K723" s="130"/>
      <c r="L723" s="130"/>
      <c r="M723" s="130"/>
      <c r="N723" s="130"/>
      <c r="O723" s="389"/>
      <c r="P723" s="389"/>
    </row>
    <row r="724" spans="1:16" ht="15">
      <c r="A724" s="132"/>
      <c r="B724" s="131"/>
      <c r="C724" s="130"/>
      <c r="D724" s="130"/>
      <c r="E724" s="130"/>
      <c r="F724" s="130"/>
      <c r="G724" s="130"/>
      <c r="H724" s="130"/>
      <c r="I724" s="130"/>
      <c r="J724" s="130"/>
      <c r="K724" s="130"/>
      <c r="L724" s="130"/>
      <c r="M724" s="130"/>
      <c r="N724" s="130"/>
      <c r="O724" s="389"/>
      <c r="P724" s="389"/>
    </row>
    <row r="725" spans="1:16" ht="15">
      <c r="A725" s="132"/>
      <c r="B725" s="131"/>
      <c r="C725" s="130"/>
      <c r="D725" s="130"/>
      <c r="E725" s="130"/>
      <c r="F725" s="130"/>
      <c r="G725" s="130"/>
      <c r="H725" s="130"/>
      <c r="I725" s="130"/>
      <c r="J725" s="130"/>
      <c r="K725" s="130"/>
      <c r="L725" s="130"/>
      <c r="M725" s="130"/>
      <c r="N725" s="130"/>
      <c r="O725" s="389"/>
      <c r="P725" s="389"/>
    </row>
    <row r="726" spans="1:16" ht="15">
      <c r="A726" s="132"/>
      <c r="B726" s="131"/>
      <c r="C726" s="130"/>
      <c r="D726" s="130"/>
      <c r="E726" s="130"/>
      <c r="F726" s="130"/>
      <c r="G726" s="130"/>
      <c r="H726" s="130"/>
      <c r="I726" s="130"/>
      <c r="J726" s="130"/>
      <c r="K726" s="130"/>
      <c r="L726" s="130"/>
      <c r="M726" s="130"/>
      <c r="N726" s="130"/>
      <c r="O726" s="389"/>
      <c r="P726" s="389"/>
    </row>
    <row r="727" spans="1:16" ht="15">
      <c r="A727" s="132"/>
      <c r="B727" s="131"/>
      <c r="C727" s="130"/>
      <c r="D727" s="130"/>
      <c r="E727" s="130"/>
      <c r="F727" s="130"/>
      <c r="G727" s="130"/>
      <c r="H727" s="130"/>
      <c r="I727" s="130"/>
      <c r="J727" s="130"/>
      <c r="K727" s="130"/>
      <c r="L727" s="130"/>
      <c r="M727" s="130"/>
      <c r="N727" s="130"/>
      <c r="O727" s="389"/>
      <c r="P727" s="389"/>
    </row>
    <row r="728" spans="1:16" ht="15">
      <c r="A728" s="132"/>
      <c r="B728" s="131"/>
      <c r="C728" s="130"/>
      <c r="D728" s="130"/>
      <c r="E728" s="130"/>
      <c r="F728" s="130"/>
      <c r="G728" s="130"/>
      <c r="H728" s="130"/>
      <c r="I728" s="130"/>
      <c r="J728" s="130"/>
      <c r="K728" s="130"/>
      <c r="L728" s="130"/>
      <c r="M728" s="130"/>
      <c r="N728" s="130"/>
      <c r="O728" s="389"/>
      <c r="P728" s="389"/>
    </row>
    <row r="729" spans="1:16" ht="15">
      <c r="A729" s="132"/>
      <c r="B729" s="131"/>
      <c r="C729" s="130"/>
      <c r="D729" s="130"/>
      <c r="E729" s="130"/>
      <c r="F729" s="130"/>
      <c r="G729" s="130"/>
      <c r="H729" s="130"/>
      <c r="I729" s="130"/>
      <c r="J729" s="130"/>
      <c r="K729" s="130"/>
      <c r="L729" s="130"/>
      <c r="M729" s="130"/>
      <c r="N729" s="130"/>
      <c r="O729" s="389"/>
      <c r="P729" s="389"/>
    </row>
    <row r="730" spans="1:16" ht="15">
      <c r="A730" s="132"/>
      <c r="B730" s="131"/>
      <c r="C730" s="130"/>
      <c r="D730" s="130"/>
      <c r="E730" s="130"/>
      <c r="F730" s="130"/>
      <c r="G730" s="130"/>
      <c r="H730" s="130"/>
      <c r="I730" s="130"/>
      <c r="J730" s="130"/>
      <c r="K730" s="130"/>
      <c r="L730" s="130"/>
      <c r="M730" s="130"/>
      <c r="N730" s="130"/>
      <c r="O730" s="389"/>
      <c r="P730" s="389"/>
    </row>
    <row r="731" spans="1:16" ht="15">
      <c r="A731" s="132"/>
      <c r="B731" s="131"/>
      <c r="C731" s="130"/>
      <c r="D731" s="130"/>
      <c r="E731" s="130"/>
      <c r="F731" s="130"/>
      <c r="G731" s="130"/>
      <c r="H731" s="130"/>
      <c r="I731" s="130"/>
      <c r="J731" s="130"/>
      <c r="K731" s="130"/>
      <c r="L731" s="130"/>
      <c r="M731" s="130"/>
      <c r="N731" s="130"/>
      <c r="O731" s="389"/>
      <c r="P731" s="389"/>
    </row>
    <row r="732" spans="1:16" ht="15">
      <c r="A732" s="132"/>
      <c r="B732" s="131"/>
      <c r="C732" s="130"/>
      <c r="D732" s="130"/>
      <c r="E732" s="130"/>
      <c r="F732" s="130"/>
      <c r="G732" s="130"/>
      <c r="H732" s="130"/>
      <c r="I732" s="130"/>
      <c r="J732" s="130"/>
      <c r="K732" s="130"/>
      <c r="L732" s="130"/>
      <c r="M732" s="130"/>
      <c r="N732" s="130"/>
      <c r="O732" s="389"/>
      <c r="P732" s="389"/>
    </row>
    <row r="733" spans="1:16" ht="15">
      <c r="A733" s="132"/>
      <c r="B733" s="131"/>
      <c r="C733" s="130"/>
      <c r="D733" s="130"/>
      <c r="E733" s="130"/>
      <c r="F733" s="130"/>
      <c r="G733" s="130"/>
      <c r="H733" s="130"/>
      <c r="I733" s="130"/>
      <c r="J733" s="130"/>
      <c r="K733" s="130"/>
      <c r="L733" s="130"/>
      <c r="M733" s="130"/>
      <c r="N733" s="130"/>
      <c r="O733" s="389"/>
      <c r="P733" s="389"/>
    </row>
    <row r="734" spans="1:16" ht="15">
      <c r="A734" s="132"/>
      <c r="B734" s="131"/>
      <c r="C734" s="130"/>
      <c r="D734" s="130"/>
      <c r="E734" s="130"/>
      <c r="F734" s="130"/>
      <c r="G734" s="130"/>
      <c r="H734" s="130"/>
      <c r="I734" s="130"/>
      <c r="J734" s="130"/>
      <c r="K734" s="130"/>
      <c r="L734" s="130"/>
      <c r="M734" s="130"/>
      <c r="N734" s="130"/>
      <c r="O734" s="389"/>
      <c r="P734" s="389"/>
    </row>
    <row r="735" spans="1:16" ht="15">
      <c r="A735" s="132"/>
      <c r="B735" s="131"/>
      <c r="C735" s="130"/>
      <c r="D735" s="130"/>
      <c r="E735" s="130"/>
      <c r="F735" s="130"/>
      <c r="G735" s="130"/>
      <c r="H735" s="130"/>
      <c r="I735" s="130"/>
      <c r="J735" s="130"/>
      <c r="K735" s="130"/>
      <c r="L735" s="130"/>
      <c r="M735" s="130"/>
      <c r="N735" s="130"/>
      <c r="O735" s="389"/>
      <c r="P735" s="389"/>
    </row>
    <row r="736" spans="1:16" ht="15">
      <c r="A736" s="132"/>
      <c r="B736" s="131"/>
      <c r="C736" s="130"/>
      <c r="D736" s="130"/>
      <c r="E736" s="130"/>
      <c r="F736" s="130"/>
      <c r="G736" s="130"/>
      <c r="H736" s="130"/>
      <c r="I736" s="130"/>
      <c r="J736" s="130"/>
      <c r="K736" s="130"/>
      <c r="L736" s="130"/>
      <c r="M736" s="130"/>
      <c r="N736" s="130"/>
      <c r="O736" s="389"/>
      <c r="P736" s="389"/>
    </row>
    <row r="737" spans="1:16" ht="15">
      <c r="A737" s="132"/>
      <c r="B737" s="131"/>
      <c r="C737" s="130"/>
      <c r="D737" s="130"/>
      <c r="E737" s="130"/>
      <c r="F737" s="130"/>
      <c r="G737" s="130"/>
      <c r="H737" s="130"/>
      <c r="I737" s="130"/>
      <c r="J737" s="130"/>
      <c r="K737" s="130"/>
      <c r="L737" s="130"/>
      <c r="M737" s="130"/>
      <c r="N737" s="130"/>
      <c r="O737" s="389"/>
      <c r="P737" s="389"/>
    </row>
    <row r="738" spans="1:16" ht="15">
      <c r="A738" s="132"/>
      <c r="B738" s="131"/>
      <c r="C738" s="130"/>
      <c r="D738" s="130"/>
      <c r="E738" s="130"/>
      <c r="F738" s="130"/>
      <c r="G738" s="130"/>
      <c r="H738" s="130"/>
      <c r="I738" s="130"/>
      <c r="J738" s="130"/>
      <c r="K738" s="130"/>
      <c r="L738" s="130"/>
      <c r="M738" s="130"/>
      <c r="N738" s="130"/>
      <c r="O738" s="389"/>
      <c r="P738" s="389"/>
    </row>
    <row r="739" spans="1:16" ht="15">
      <c r="A739" s="132"/>
      <c r="B739" s="131"/>
      <c r="C739" s="130"/>
      <c r="D739" s="130"/>
      <c r="E739" s="130"/>
      <c r="F739" s="130"/>
      <c r="G739" s="130"/>
      <c r="H739" s="130"/>
      <c r="I739" s="130"/>
      <c r="J739" s="130"/>
      <c r="K739" s="130"/>
      <c r="L739" s="130"/>
      <c r="M739" s="130"/>
      <c r="N739" s="130"/>
      <c r="O739" s="389"/>
      <c r="P739" s="389"/>
    </row>
    <row r="740" spans="1:16" ht="15">
      <c r="A740" s="132"/>
      <c r="B740" s="131"/>
      <c r="C740" s="130"/>
      <c r="D740" s="130"/>
      <c r="E740" s="130"/>
      <c r="F740" s="130"/>
      <c r="G740" s="130"/>
      <c r="H740" s="130"/>
      <c r="I740" s="130"/>
      <c r="J740" s="130"/>
      <c r="K740" s="130"/>
      <c r="L740" s="130"/>
      <c r="M740" s="130"/>
      <c r="N740" s="130"/>
      <c r="O740" s="389"/>
      <c r="P740" s="389"/>
    </row>
    <row r="741" spans="1:16" ht="15">
      <c r="A741" s="132"/>
      <c r="B741" s="131"/>
      <c r="C741" s="130"/>
      <c r="D741" s="130"/>
      <c r="E741" s="130"/>
      <c r="F741" s="130"/>
      <c r="G741" s="130"/>
      <c r="H741" s="130"/>
      <c r="I741" s="130"/>
      <c r="J741" s="130"/>
      <c r="K741" s="130"/>
      <c r="L741" s="130"/>
      <c r="M741" s="130"/>
      <c r="N741" s="130"/>
      <c r="O741" s="389"/>
      <c r="P741" s="389"/>
    </row>
    <row r="742" spans="1:16" ht="15">
      <c r="A742" s="132"/>
      <c r="B742" s="131"/>
      <c r="C742" s="130"/>
      <c r="D742" s="130"/>
      <c r="E742" s="130"/>
      <c r="F742" s="130"/>
      <c r="G742" s="130"/>
      <c r="H742" s="130"/>
      <c r="I742" s="130"/>
      <c r="J742" s="130"/>
      <c r="K742" s="130"/>
      <c r="L742" s="130"/>
      <c r="M742" s="130"/>
      <c r="N742" s="130"/>
      <c r="O742" s="389"/>
      <c r="P742" s="389"/>
    </row>
    <row r="743" spans="1:16" ht="15">
      <c r="A743" s="132"/>
      <c r="B743" s="131"/>
      <c r="C743" s="130"/>
      <c r="D743" s="130"/>
      <c r="E743" s="130"/>
      <c r="F743" s="130"/>
      <c r="G743" s="130"/>
      <c r="H743" s="130"/>
      <c r="I743" s="130"/>
      <c r="J743" s="130"/>
      <c r="K743" s="130"/>
      <c r="L743" s="130"/>
      <c r="M743" s="130"/>
      <c r="N743" s="130"/>
      <c r="O743" s="389"/>
      <c r="P743" s="389"/>
    </row>
    <row r="744" spans="1:16" ht="15">
      <c r="A744" s="132"/>
      <c r="B744" s="131"/>
      <c r="C744" s="130"/>
      <c r="D744" s="130"/>
      <c r="E744" s="130"/>
      <c r="F744" s="130"/>
      <c r="G744" s="130"/>
      <c r="H744" s="130"/>
      <c r="I744" s="130"/>
      <c r="J744" s="130"/>
      <c r="K744" s="130"/>
      <c r="L744" s="130"/>
      <c r="M744" s="130"/>
      <c r="N744" s="130"/>
      <c r="O744" s="389"/>
      <c r="P744" s="389"/>
    </row>
    <row r="745" spans="1:16" ht="15">
      <c r="A745" s="132"/>
      <c r="B745" s="131"/>
      <c r="C745" s="130"/>
      <c r="D745" s="130"/>
      <c r="E745" s="130"/>
      <c r="F745" s="130"/>
      <c r="G745" s="130"/>
      <c r="H745" s="130"/>
      <c r="I745" s="130"/>
      <c r="J745" s="130"/>
      <c r="K745" s="130"/>
      <c r="L745" s="130"/>
      <c r="M745" s="130"/>
      <c r="N745" s="130"/>
      <c r="O745" s="389"/>
      <c r="P745" s="389"/>
    </row>
    <row r="746" spans="1:16" ht="15">
      <c r="A746" s="132"/>
      <c r="B746" s="131"/>
      <c r="C746" s="130"/>
      <c r="D746" s="130"/>
      <c r="E746" s="130"/>
      <c r="F746" s="130"/>
      <c r="G746" s="130"/>
      <c r="H746" s="130"/>
      <c r="I746" s="130"/>
      <c r="J746" s="130"/>
      <c r="K746" s="130"/>
      <c r="L746" s="130"/>
      <c r="M746" s="130"/>
      <c r="N746" s="130"/>
      <c r="O746" s="389"/>
      <c r="P746" s="389"/>
    </row>
    <row r="747" spans="1:16" ht="15">
      <c r="A747" s="132"/>
      <c r="B747" s="131"/>
      <c r="C747" s="130"/>
      <c r="D747" s="130"/>
      <c r="E747" s="130"/>
      <c r="F747" s="130"/>
      <c r="G747" s="130"/>
      <c r="H747" s="130"/>
      <c r="I747" s="130"/>
      <c r="J747" s="130"/>
      <c r="K747" s="130"/>
      <c r="L747" s="130"/>
      <c r="M747" s="130"/>
      <c r="N747" s="130"/>
      <c r="O747" s="389"/>
      <c r="P747" s="389"/>
    </row>
    <row r="748" spans="1:16" ht="15">
      <c r="A748" s="132"/>
      <c r="B748" s="131"/>
      <c r="C748" s="130"/>
      <c r="D748" s="130"/>
      <c r="E748" s="130"/>
      <c r="F748" s="130"/>
      <c r="G748" s="130"/>
      <c r="H748" s="130"/>
      <c r="I748" s="130"/>
      <c r="J748" s="130"/>
      <c r="K748" s="130"/>
      <c r="L748" s="130"/>
      <c r="M748" s="130"/>
      <c r="N748" s="130"/>
      <c r="O748" s="389"/>
      <c r="P748" s="389"/>
    </row>
    <row r="749" spans="1:16" ht="15">
      <c r="A749" s="132"/>
      <c r="B749" s="131"/>
      <c r="C749" s="130"/>
      <c r="D749" s="130"/>
      <c r="E749" s="130"/>
      <c r="F749" s="130"/>
      <c r="G749" s="130"/>
      <c r="H749" s="130"/>
      <c r="I749" s="130"/>
      <c r="J749" s="130"/>
      <c r="K749" s="130"/>
      <c r="L749" s="130"/>
      <c r="M749" s="130"/>
      <c r="N749" s="130"/>
      <c r="O749" s="389"/>
      <c r="P749" s="389"/>
    </row>
    <row r="750" spans="1:16" ht="15">
      <c r="A750" s="132"/>
      <c r="B750" s="131"/>
      <c r="C750" s="130"/>
      <c r="D750" s="130"/>
      <c r="E750" s="130"/>
      <c r="F750" s="130"/>
      <c r="G750" s="130"/>
      <c r="H750" s="130"/>
      <c r="I750" s="130"/>
      <c r="J750" s="130"/>
      <c r="K750" s="130"/>
      <c r="L750" s="130"/>
      <c r="M750" s="130"/>
      <c r="N750" s="130"/>
      <c r="O750" s="389"/>
      <c r="P750" s="389"/>
    </row>
    <row r="751" spans="1:16" ht="15">
      <c r="A751" s="132"/>
      <c r="B751" s="131"/>
      <c r="C751" s="130"/>
      <c r="D751" s="130"/>
      <c r="E751" s="130"/>
      <c r="F751" s="130"/>
      <c r="G751" s="130"/>
      <c r="H751" s="130"/>
      <c r="I751" s="130"/>
      <c r="J751" s="130"/>
      <c r="K751" s="130"/>
      <c r="L751" s="130"/>
      <c r="M751" s="130"/>
      <c r="N751" s="130"/>
      <c r="O751" s="389"/>
      <c r="P751" s="389"/>
    </row>
    <row r="752" spans="1:16" ht="15">
      <c r="A752" s="132"/>
      <c r="B752" s="131"/>
      <c r="C752" s="130"/>
      <c r="D752" s="130"/>
      <c r="E752" s="130"/>
      <c r="F752" s="130"/>
      <c r="G752" s="130"/>
      <c r="H752" s="130"/>
      <c r="I752" s="130"/>
      <c r="J752" s="130"/>
      <c r="K752" s="130"/>
      <c r="L752" s="130"/>
      <c r="M752" s="130"/>
      <c r="N752" s="130"/>
      <c r="O752" s="389"/>
      <c r="P752" s="389"/>
    </row>
    <row r="753" spans="1:16" ht="15">
      <c r="A753" s="132"/>
      <c r="B753" s="131"/>
      <c r="C753" s="130"/>
      <c r="D753" s="130"/>
      <c r="E753" s="130"/>
      <c r="F753" s="130"/>
      <c r="G753" s="130"/>
      <c r="H753" s="130"/>
      <c r="I753" s="130"/>
      <c r="J753" s="130"/>
      <c r="K753" s="130"/>
      <c r="L753" s="130"/>
      <c r="M753" s="130"/>
      <c r="N753" s="130"/>
      <c r="O753" s="389"/>
      <c r="P753" s="389"/>
    </row>
    <row r="754" spans="1:16" ht="15">
      <c r="A754" s="132"/>
      <c r="B754" s="131"/>
      <c r="C754" s="130"/>
      <c r="D754" s="130"/>
      <c r="E754" s="130"/>
      <c r="F754" s="130"/>
      <c r="G754" s="130"/>
      <c r="H754" s="130"/>
      <c r="I754" s="130"/>
      <c r="J754" s="130"/>
      <c r="K754" s="130"/>
      <c r="L754" s="130"/>
      <c r="M754" s="130"/>
      <c r="N754" s="130"/>
      <c r="O754" s="389"/>
      <c r="P754" s="389"/>
    </row>
    <row r="755" spans="1:16" ht="15">
      <c r="A755" s="132"/>
      <c r="B755" s="131"/>
      <c r="C755" s="130"/>
      <c r="D755" s="130"/>
      <c r="E755" s="130"/>
      <c r="F755" s="130"/>
      <c r="G755" s="130"/>
      <c r="H755" s="130"/>
      <c r="I755" s="130"/>
      <c r="J755" s="130"/>
      <c r="K755" s="130"/>
      <c r="L755" s="130"/>
      <c r="M755" s="130"/>
      <c r="N755" s="130"/>
      <c r="O755" s="389"/>
      <c r="P755" s="389"/>
    </row>
    <row r="756" spans="1:16" ht="15">
      <c r="A756" s="132"/>
      <c r="B756" s="131"/>
      <c r="C756" s="130"/>
      <c r="D756" s="130"/>
      <c r="E756" s="130"/>
      <c r="F756" s="130"/>
      <c r="G756" s="130"/>
      <c r="H756" s="130"/>
      <c r="I756" s="130"/>
      <c r="J756" s="130"/>
      <c r="K756" s="130"/>
      <c r="L756" s="130"/>
      <c r="M756" s="130"/>
      <c r="N756" s="130"/>
      <c r="O756" s="389"/>
      <c r="P756" s="389"/>
    </row>
    <row r="757" spans="1:16" ht="15">
      <c r="A757" s="132"/>
      <c r="B757" s="131"/>
      <c r="C757" s="130"/>
      <c r="D757" s="130"/>
      <c r="E757" s="130"/>
      <c r="F757" s="130"/>
      <c r="G757" s="130"/>
      <c r="H757" s="130"/>
      <c r="I757" s="130"/>
      <c r="J757" s="130"/>
      <c r="K757" s="130"/>
      <c r="L757" s="130"/>
      <c r="M757" s="130"/>
      <c r="N757" s="130"/>
      <c r="O757" s="389"/>
      <c r="P757" s="389"/>
    </row>
    <row r="758" spans="1:16" ht="15">
      <c r="A758" s="132"/>
      <c r="B758" s="131"/>
      <c r="C758" s="130"/>
      <c r="D758" s="130"/>
      <c r="E758" s="130"/>
      <c r="F758" s="130"/>
      <c r="G758" s="130"/>
      <c r="H758" s="130"/>
      <c r="I758" s="130"/>
      <c r="J758" s="130"/>
      <c r="K758" s="130"/>
      <c r="L758" s="130"/>
      <c r="M758" s="130"/>
      <c r="N758" s="130"/>
      <c r="O758" s="389"/>
      <c r="P758" s="389"/>
    </row>
    <row r="759" spans="1:16" ht="15">
      <c r="A759" s="132"/>
      <c r="B759" s="131"/>
      <c r="C759" s="130"/>
      <c r="D759" s="130"/>
      <c r="E759" s="130"/>
      <c r="F759" s="130"/>
      <c r="G759" s="130"/>
      <c r="H759" s="130"/>
      <c r="I759" s="130"/>
      <c r="J759" s="130"/>
      <c r="K759" s="130"/>
      <c r="L759" s="130"/>
      <c r="M759" s="130"/>
      <c r="N759" s="130"/>
      <c r="O759" s="389"/>
      <c r="P759" s="389"/>
    </row>
    <row r="760" spans="1:16" ht="15">
      <c r="A760" s="132"/>
      <c r="B760" s="131"/>
      <c r="C760" s="130"/>
      <c r="D760" s="130"/>
      <c r="E760" s="130"/>
      <c r="F760" s="130"/>
      <c r="G760" s="130"/>
      <c r="H760" s="130"/>
      <c r="I760" s="130"/>
      <c r="J760" s="130"/>
      <c r="K760" s="130"/>
      <c r="L760" s="130"/>
      <c r="M760" s="130"/>
      <c r="N760" s="130"/>
      <c r="O760" s="389"/>
      <c r="P760" s="389"/>
    </row>
    <row r="761" spans="1:16" ht="15">
      <c r="A761" s="132"/>
      <c r="B761" s="131"/>
      <c r="C761" s="130"/>
      <c r="D761" s="130"/>
      <c r="E761" s="130"/>
      <c r="F761" s="130"/>
      <c r="G761" s="130"/>
      <c r="H761" s="130"/>
      <c r="I761" s="130"/>
      <c r="J761" s="130"/>
      <c r="K761" s="130"/>
      <c r="L761" s="130"/>
      <c r="M761" s="130"/>
      <c r="N761" s="130"/>
      <c r="O761" s="389"/>
      <c r="P761" s="389"/>
    </row>
    <row r="762" spans="1:16" ht="15">
      <c r="A762" s="132"/>
      <c r="B762" s="131"/>
      <c r="C762" s="130"/>
      <c r="D762" s="130"/>
      <c r="E762" s="130"/>
      <c r="F762" s="130"/>
      <c r="G762" s="130"/>
      <c r="H762" s="130"/>
      <c r="I762" s="130"/>
      <c r="J762" s="130"/>
      <c r="K762" s="130"/>
      <c r="L762" s="130"/>
      <c r="M762" s="130"/>
      <c r="N762" s="130"/>
      <c r="O762" s="389"/>
      <c r="P762" s="389"/>
    </row>
    <row r="763" spans="1:16" ht="15">
      <c r="A763" s="132"/>
      <c r="B763" s="131"/>
      <c r="C763" s="130"/>
      <c r="D763" s="130"/>
      <c r="E763" s="130"/>
      <c r="F763" s="130"/>
      <c r="G763" s="130"/>
      <c r="H763" s="130"/>
      <c r="I763" s="130"/>
      <c r="J763" s="130"/>
      <c r="K763" s="130"/>
      <c r="L763" s="130"/>
      <c r="M763" s="130"/>
      <c r="N763" s="130"/>
      <c r="O763" s="389"/>
      <c r="P763" s="389"/>
    </row>
    <row r="764" spans="1:16" ht="15">
      <c r="A764" s="132"/>
      <c r="B764" s="131"/>
      <c r="C764" s="130"/>
      <c r="D764" s="130"/>
      <c r="E764" s="130"/>
      <c r="F764" s="130"/>
      <c r="G764" s="130"/>
      <c r="H764" s="130"/>
      <c r="I764" s="130"/>
      <c r="J764" s="130"/>
      <c r="K764" s="130"/>
      <c r="L764" s="130"/>
      <c r="M764" s="130"/>
      <c r="N764" s="130"/>
      <c r="O764" s="389"/>
      <c r="P764" s="389"/>
    </row>
    <row r="765" spans="1:16" ht="15">
      <c r="A765" s="132"/>
      <c r="B765" s="131"/>
      <c r="C765" s="130"/>
      <c r="D765" s="130"/>
      <c r="E765" s="130"/>
      <c r="F765" s="130"/>
      <c r="G765" s="130"/>
      <c r="H765" s="130"/>
      <c r="I765" s="130"/>
      <c r="J765" s="130"/>
      <c r="K765" s="130"/>
      <c r="L765" s="130"/>
      <c r="M765" s="130"/>
      <c r="N765" s="130"/>
      <c r="O765" s="389"/>
      <c r="P765" s="389"/>
    </row>
    <row r="766" spans="1:16" ht="15">
      <c r="A766" s="132"/>
      <c r="B766" s="131"/>
      <c r="C766" s="130"/>
      <c r="D766" s="130"/>
      <c r="E766" s="130"/>
      <c r="F766" s="130"/>
      <c r="G766" s="130"/>
      <c r="H766" s="130"/>
      <c r="I766" s="130"/>
      <c r="J766" s="130"/>
      <c r="K766" s="130"/>
      <c r="L766" s="130"/>
      <c r="M766" s="130"/>
      <c r="N766" s="130"/>
      <c r="O766" s="389"/>
      <c r="P766" s="389"/>
    </row>
    <row r="767" spans="1:16" ht="15">
      <c r="A767" s="132"/>
      <c r="B767" s="131"/>
      <c r="C767" s="130"/>
      <c r="D767" s="130"/>
      <c r="E767" s="130"/>
      <c r="F767" s="130"/>
      <c r="G767" s="130"/>
      <c r="H767" s="130"/>
      <c r="I767" s="130"/>
      <c r="J767" s="130"/>
      <c r="K767" s="130"/>
      <c r="L767" s="130"/>
      <c r="M767" s="130"/>
      <c r="N767" s="130"/>
      <c r="O767" s="389"/>
      <c r="P767" s="389"/>
    </row>
    <row r="768" spans="1:16" ht="15">
      <c r="A768" s="132"/>
      <c r="B768" s="131"/>
      <c r="C768" s="130"/>
      <c r="D768" s="130"/>
      <c r="E768" s="130"/>
      <c r="F768" s="130"/>
      <c r="G768" s="130"/>
      <c r="H768" s="130"/>
      <c r="I768" s="130"/>
      <c r="J768" s="130"/>
      <c r="K768" s="130"/>
      <c r="L768" s="130"/>
      <c r="M768" s="130"/>
      <c r="N768" s="130"/>
      <c r="O768" s="389"/>
      <c r="P768" s="389"/>
    </row>
    <row r="769" spans="1:16" ht="15">
      <c r="A769" s="132"/>
      <c r="B769" s="131"/>
      <c r="C769" s="130"/>
      <c r="D769" s="130"/>
      <c r="E769" s="130"/>
      <c r="F769" s="130"/>
      <c r="G769" s="130"/>
      <c r="H769" s="130"/>
      <c r="I769" s="130"/>
      <c r="J769" s="130"/>
      <c r="K769" s="130"/>
      <c r="L769" s="130"/>
      <c r="M769" s="130"/>
      <c r="N769" s="130"/>
      <c r="O769" s="389"/>
      <c r="P769" s="389"/>
    </row>
    <row r="770" spans="1:16" ht="15">
      <c r="A770" s="132"/>
      <c r="B770" s="131"/>
      <c r="C770" s="130"/>
      <c r="D770" s="130"/>
      <c r="E770" s="130"/>
      <c r="F770" s="130"/>
      <c r="G770" s="130"/>
      <c r="H770" s="130"/>
      <c r="I770" s="130"/>
      <c r="J770" s="130"/>
      <c r="K770" s="130"/>
      <c r="L770" s="130"/>
      <c r="M770" s="130"/>
      <c r="N770" s="130"/>
      <c r="O770" s="389"/>
      <c r="P770" s="389"/>
    </row>
    <row r="771" spans="1:16" ht="15">
      <c r="A771" s="132"/>
      <c r="B771" s="131"/>
      <c r="C771" s="130"/>
      <c r="D771" s="130"/>
      <c r="E771" s="130"/>
      <c r="F771" s="130"/>
      <c r="G771" s="130"/>
      <c r="H771" s="130"/>
      <c r="I771" s="130"/>
      <c r="J771" s="130"/>
      <c r="K771" s="130"/>
      <c r="L771" s="130"/>
      <c r="M771" s="130"/>
      <c r="N771" s="130"/>
      <c r="O771" s="389"/>
      <c r="P771" s="389"/>
    </row>
    <row r="772" spans="1:16" ht="15">
      <c r="A772" s="132"/>
      <c r="B772" s="131"/>
      <c r="C772" s="130"/>
      <c r="D772" s="130"/>
      <c r="E772" s="130"/>
      <c r="F772" s="130"/>
      <c r="G772" s="130"/>
      <c r="H772" s="130"/>
      <c r="I772" s="130"/>
      <c r="J772" s="130"/>
      <c r="K772" s="130"/>
      <c r="L772" s="130"/>
      <c r="M772" s="130"/>
      <c r="N772" s="130"/>
      <c r="O772" s="389"/>
      <c r="P772" s="389"/>
    </row>
    <row r="773" spans="1:16" ht="15">
      <c r="A773" s="132"/>
      <c r="B773" s="131"/>
      <c r="C773" s="130"/>
      <c r="D773" s="130"/>
      <c r="E773" s="130"/>
      <c r="F773" s="130"/>
      <c r="G773" s="130"/>
      <c r="H773" s="130"/>
      <c r="I773" s="130"/>
      <c r="J773" s="130"/>
      <c r="K773" s="130"/>
      <c r="L773" s="130"/>
      <c r="M773" s="130"/>
      <c r="N773" s="130"/>
      <c r="O773" s="389"/>
      <c r="P773" s="389"/>
    </row>
    <row r="774" spans="1:16" ht="15">
      <c r="A774" s="132"/>
      <c r="B774" s="131"/>
      <c r="C774" s="130"/>
      <c r="D774" s="130"/>
      <c r="E774" s="130"/>
      <c r="F774" s="130"/>
      <c r="G774" s="130"/>
      <c r="H774" s="130"/>
      <c r="I774" s="130"/>
      <c r="J774" s="130"/>
      <c r="K774" s="130"/>
      <c r="L774" s="130"/>
      <c r="M774" s="130"/>
      <c r="N774" s="130"/>
      <c r="O774" s="389"/>
      <c r="P774" s="389"/>
    </row>
    <row r="775" spans="1:16" ht="15">
      <c r="A775" s="132"/>
      <c r="B775" s="131"/>
      <c r="C775" s="130"/>
      <c r="D775" s="130"/>
      <c r="E775" s="130"/>
      <c r="F775" s="130"/>
      <c r="G775" s="130"/>
      <c r="H775" s="130"/>
      <c r="I775" s="130"/>
      <c r="J775" s="130"/>
      <c r="K775" s="130"/>
      <c r="L775" s="130"/>
      <c r="M775" s="130"/>
      <c r="N775" s="130"/>
      <c r="O775" s="389"/>
      <c r="P775" s="389"/>
    </row>
    <row r="776" spans="1:16" ht="15">
      <c r="A776" s="132"/>
      <c r="B776" s="131"/>
      <c r="C776" s="130"/>
      <c r="D776" s="130"/>
      <c r="E776" s="130"/>
      <c r="F776" s="130"/>
      <c r="G776" s="130"/>
      <c r="H776" s="130"/>
      <c r="I776" s="130"/>
      <c r="J776" s="130"/>
      <c r="K776" s="130"/>
      <c r="L776" s="130"/>
      <c r="M776" s="130"/>
      <c r="N776" s="130"/>
      <c r="O776" s="389"/>
      <c r="P776" s="389"/>
    </row>
    <row r="777" spans="1:16" ht="15">
      <c r="A777" s="132"/>
      <c r="B777" s="131"/>
      <c r="C777" s="130"/>
      <c r="D777" s="130"/>
      <c r="E777" s="130"/>
      <c r="F777" s="130"/>
      <c r="G777" s="130"/>
      <c r="H777" s="130"/>
      <c r="I777" s="130"/>
      <c r="J777" s="130"/>
      <c r="K777" s="130"/>
      <c r="L777" s="130"/>
      <c r="M777" s="130"/>
      <c r="N777" s="130"/>
      <c r="O777" s="389"/>
      <c r="P777" s="389"/>
    </row>
    <row r="778" spans="1:16" ht="15">
      <c r="A778" s="132"/>
      <c r="B778" s="131"/>
      <c r="C778" s="130"/>
      <c r="D778" s="130"/>
      <c r="E778" s="130"/>
      <c r="F778" s="130"/>
      <c r="G778" s="130"/>
      <c r="H778" s="130"/>
      <c r="I778" s="130"/>
      <c r="J778" s="130"/>
      <c r="K778" s="130"/>
      <c r="L778" s="130"/>
      <c r="M778" s="130"/>
      <c r="N778" s="130"/>
      <c r="O778" s="389"/>
      <c r="P778" s="389"/>
    </row>
    <row r="779" spans="1:16" ht="15">
      <c r="A779" s="132"/>
      <c r="B779" s="131"/>
      <c r="C779" s="130"/>
      <c r="D779" s="130"/>
      <c r="E779" s="130"/>
      <c r="F779" s="130"/>
      <c r="G779" s="130"/>
      <c r="H779" s="130"/>
      <c r="I779" s="130"/>
      <c r="J779" s="130"/>
      <c r="K779" s="130"/>
      <c r="L779" s="130"/>
      <c r="M779" s="130"/>
      <c r="N779" s="130"/>
      <c r="O779" s="389"/>
      <c r="P779" s="389"/>
    </row>
    <row r="780" spans="1:16" ht="15">
      <c r="A780" s="132"/>
      <c r="B780" s="131"/>
      <c r="C780" s="130"/>
      <c r="D780" s="130"/>
      <c r="E780" s="130"/>
      <c r="F780" s="130"/>
      <c r="G780" s="130"/>
      <c r="H780" s="130"/>
      <c r="I780" s="130"/>
      <c r="J780" s="130"/>
      <c r="K780" s="130"/>
      <c r="L780" s="130"/>
      <c r="M780" s="130"/>
      <c r="N780" s="130"/>
      <c r="O780" s="389"/>
      <c r="P780" s="389"/>
    </row>
    <row r="781" spans="1:16" ht="15">
      <c r="A781" s="132"/>
      <c r="B781" s="131"/>
      <c r="C781" s="130"/>
      <c r="D781" s="130"/>
      <c r="E781" s="130"/>
      <c r="F781" s="130"/>
      <c r="G781" s="130"/>
      <c r="H781" s="130"/>
      <c r="I781" s="130"/>
      <c r="J781" s="130"/>
      <c r="K781" s="130"/>
      <c r="L781" s="130"/>
      <c r="M781" s="130"/>
      <c r="N781" s="130"/>
      <c r="O781" s="389"/>
      <c r="P781" s="389"/>
    </row>
    <row r="782" spans="1:16" ht="15">
      <c r="A782" s="132"/>
      <c r="B782" s="131"/>
      <c r="C782" s="130"/>
      <c r="D782" s="130"/>
      <c r="E782" s="130"/>
      <c r="F782" s="130"/>
      <c r="G782" s="130"/>
      <c r="H782" s="130"/>
      <c r="I782" s="130"/>
      <c r="J782" s="130"/>
      <c r="K782" s="130"/>
      <c r="L782" s="130"/>
      <c r="M782" s="130"/>
      <c r="N782" s="130"/>
      <c r="O782" s="389"/>
      <c r="P782" s="389"/>
    </row>
    <row r="783" spans="1:16" ht="15">
      <c r="A783" s="132"/>
      <c r="B783" s="131"/>
      <c r="C783" s="130"/>
      <c r="D783" s="130"/>
      <c r="E783" s="130"/>
      <c r="F783" s="130"/>
      <c r="G783" s="130"/>
      <c r="H783" s="130"/>
      <c r="I783" s="130"/>
      <c r="J783" s="130"/>
      <c r="K783" s="130"/>
      <c r="L783" s="130"/>
      <c r="M783" s="130"/>
      <c r="N783" s="130"/>
      <c r="O783" s="389"/>
      <c r="P783" s="389"/>
    </row>
    <row r="784" spans="1:16" ht="15">
      <c r="A784" s="132"/>
      <c r="B784" s="131"/>
      <c r="C784" s="130"/>
      <c r="D784" s="130"/>
      <c r="E784" s="130"/>
      <c r="F784" s="130"/>
      <c r="G784" s="130"/>
      <c r="H784" s="130"/>
      <c r="I784" s="130"/>
      <c r="J784" s="130"/>
      <c r="K784" s="130"/>
      <c r="L784" s="130"/>
      <c r="M784" s="130"/>
      <c r="N784" s="130"/>
      <c r="O784" s="389"/>
      <c r="P784" s="389"/>
    </row>
    <row r="785" spans="1:16" ht="15">
      <c r="A785" s="132"/>
      <c r="B785" s="131"/>
      <c r="C785" s="130"/>
      <c r="D785" s="130"/>
      <c r="E785" s="130"/>
      <c r="F785" s="130"/>
      <c r="G785" s="130"/>
      <c r="H785" s="130"/>
      <c r="I785" s="130"/>
      <c r="J785" s="130"/>
      <c r="K785" s="130"/>
      <c r="L785" s="130"/>
      <c r="M785" s="130"/>
      <c r="N785" s="130"/>
      <c r="O785" s="389"/>
      <c r="P785" s="389"/>
    </row>
    <row r="786" spans="1:16" ht="15">
      <c r="A786" s="132"/>
      <c r="B786" s="131"/>
      <c r="C786" s="130"/>
      <c r="D786" s="130"/>
      <c r="E786" s="130"/>
      <c r="F786" s="130"/>
      <c r="G786" s="130"/>
      <c r="H786" s="130"/>
      <c r="I786" s="130"/>
      <c r="J786" s="130"/>
      <c r="K786" s="130"/>
      <c r="L786" s="130"/>
      <c r="M786" s="130"/>
      <c r="N786" s="130"/>
      <c r="O786" s="389"/>
      <c r="P786" s="389"/>
    </row>
    <row r="787" spans="1:16" ht="15">
      <c r="A787" s="132"/>
      <c r="B787" s="131"/>
      <c r="C787" s="130"/>
      <c r="D787" s="130"/>
      <c r="E787" s="130"/>
      <c r="F787" s="130"/>
      <c r="G787" s="130"/>
      <c r="H787" s="130"/>
      <c r="I787" s="130"/>
      <c r="J787" s="130"/>
      <c r="K787" s="130"/>
      <c r="L787" s="130"/>
      <c r="M787" s="130"/>
      <c r="N787" s="130"/>
      <c r="O787" s="389"/>
      <c r="P787" s="389"/>
    </row>
    <row r="788" spans="1:16" ht="15">
      <c r="A788" s="132"/>
      <c r="B788" s="131"/>
      <c r="C788" s="130"/>
      <c r="D788" s="130"/>
      <c r="E788" s="130"/>
      <c r="F788" s="130"/>
      <c r="G788" s="130"/>
      <c r="H788" s="130"/>
      <c r="I788" s="130"/>
      <c r="J788" s="130"/>
      <c r="K788" s="130"/>
      <c r="L788" s="130"/>
      <c r="M788" s="130"/>
      <c r="N788" s="130"/>
      <c r="O788" s="389"/>
      <c r="P788" s="389"/>
    </row>
    <row r="789" spans="1:16" ht="15">
      <c r="A789" s="132"/>
      <c r="B789" s="131"/>
      <c r="C789" s="130"/>
      <c r="D789" s="130"/>
      <c r="E789" s="130"/>
      <c r="F789" s="130"/>
      <c r="G789" s="130"/>
      <c r="H789" s="130"/>
      <c r="I789" s="130"/>
      <c r="J789" s="130"/>
      <c r="K789" s="130"/>
      <c r="L789" s="130"/>
      <c r="M789" s="130"/>
      <c r="N789" s="130"/>
      <c r="O789" s="389"/>
      <c r="P789" s="389"/>
    </row>
    <row r="790" spans="1:16" ht="15">
      <c r="A790" s="132"/>
      <c r="B790" s="131"/>
      <c r="C790" s="130"/>
      <c r="D790" s="130"/>
      <c r="E790" s="130"/>
      <c r="F790" s="130"/>
      <c r="G790" s="130"/>
      <c r="H790" s="130"/>
      <c r="I790" s="130"/>
      <c r="J790" s="130"/>
      <c r="K790" s="130"/>
      <c r="L790" s="130"/>
      <c r="M790" s="130"/>
      <c r="N790" s="130"/>
      <c r="O790" s="389"/>
      <c r="P790" s="389"/>
    </row>
    <row r="791" spans="1:16" ht="15">
      <c r="A791" s="132"/>
      <c r="B791" s="131"/>
      <c r="C791" s="130"/>
      <c r="D791" s="130"/>
      <c r="E791" s="130"/>
      <c r="F791" s="130"/>
      <c r="G791" s="130"/>
      <c r="H791" s="130"/>
      <c r="I791" s="130"/>
      <c r="J791" s="130"/>
      <c r="K791" s="130"/>
      <c r="L791" s="130"/>
      <c r="M791" s="130"/>
      <c r="N791" s="130"/>
      <c r="O791" s="389"/>
      <c r="P791" s="389"/>
    </row>
    <row r="792" spans="1:16" ht="15">
      <c r="A792" s="132"/>
      <c r="B792" s="131"/>
      <c r="C792" s="130"/>
      <c r="D792" s="130"/>
      <c r="E792" s="130"/>
      <c r="F792" s="130"/>
      <c r="G792" s="130"/>
      <c r="H792" s="130"/>
      <c r="I792" s="130"/>
      <c r="J792" s="130"/>
      <c r="K792" s="130"/>
      <c r="L792" s="130"/>
      <c r="M792" s="130"/>
      <c r="N792" s="130"/>
      <c r="O792" s="389"/>
      <c r="P792" s="389"/>
    </row>
    <row r="793" spans="1:16" ht="15">
      <c r="A793" s="132"/>
      <c r="B793" s="131"/>
      <c r="C793" s="130"/>
      <c r="D793" s="130"/>
      <c r="E793" s="130"/>
      <c r="F793" s="130"/>
      <c r="G793" s="130"/>
      <c r="H793" s="130"/>
      <c r="I793" s="130"/>
      <c r="J793" s="130"/>
      <c r="K793" s="130"/>
      <c r="L793" s="130"/>
      <c r="M793" s="130"/>
      <c r="N793" s="130"/>
      <c r="O793" s="389"/>
      <c r="P793" s="389"/>
    </row>
    <row r="794" spans="1:16" ht="15">
      <c r="A794" s="132"/>
      <c r="B794" s="131"/>
      <c r="C794" s="130"/>
      <c r="D794" s="130"/>
      <c r="E794" s="130"/>
      <c r="F794" s="130"/>
      <c r="G794" s="130"/>
      <c r="H794" s="130"/>
      <c r="I794" s="130"/>
      <c r="J794" s="130"/>
      <c r="K794" s="130"/>
      <c r="L794" s="130"/>
      <c r="M794" s="130"/>
      <c r="N794" s="130"/>
      <c r="O794" s="389"/>
      <c r="P794" s="389"/>
    </row>
    <row r="795" spans="1:16" ht="15">
      <c r="A795" s="132"/>
      <c r="B795" s="131"/>
      <c r="C795" s="130"/>
      <c r="D795" s="130"/>
      <c r="E795" s="130"/>
      <c r="F795" s="130"/>
      <c r="G795" s="130"/>
      <c r="H795" s="130"/>
      <c r="I795" s="130"/>
      <c r="J795" s="130"/>
      <c r="K795" s="130"/>
      <c r="L795" s="130"/>
      <c r="M795" s="130"/>
      <c r="N795" s="130"/>
      <c r="O795" s="389"/>
      <c r="P795" s="389"/>
    </row>
    <row r="796" spans="1:16" ht="15">
      <c r="A796" s="132"/>
      <c r="B796" s="131"/>
      <c r="C796" s="130"/>
      <c r="D796" s="130"/>
      <c r="E796" s="130"/>
      <c r="F796" s="130"/>
      <c r="G796" s="130"/>
      <c r="H796" s="130"/>
      <c r="I796" s="130"/>
      <c r="J796" s="130"/>
      <c r="K796" s="130"/>
      <c r="L796" s="130"/>
      <c r="M796" s="130"/>
      <c r="N796" s="130"/>
      <c r="O796" s="389"/>
      <c r="P796" s="389"/>
    </row>
    <row r="797" spans="1:16" ht="15">
      <c r="A797" s="132"/>
      <c r="B797" s="131"/>
      <c r="C797" s="130"/>
      <c r="D797" s="130"/>
      <c r="E797" s="130"/>
      <c r="F797" s="130"/>
      <c r="G797" s="130"/>
      <c r="H797" s="130"/>
      <c r="I797" s="130"/>
      <c r="J797" s="130"/>
      <c r="K797" s="130"/>
      <c r="L797" s="130"/>
      <c r="M797" s="130"/>
      <c r="N797" s="130"/>
      <c r="O797" s="389"/>
      <c r="P797" s="389"/>
    </row>
    <row r="798" spans="1:16" ht="15">
      <c r="A798" s="132"/>
      <c r="B798" s="131"/>
      <c r="C798" s="130"/>
      <c r="D798" s="130"/>
      <c r="E798" s="130"/>
      <c r="F798" s="130"/>
      <c r="G798" s="130"/>
      <c r="H798" s="130"/>
      <c r="I798" s="130"/>
      <c r="J798" s="130"/>
      <c r="K798" s="130"/>
      <c r="L798" s="130"/>
      <c r="M798" s="130"/>
      <c r="N798" s="130"/>
      <c r="O798" s="389"/>
      <c r="P798" s="389"/>
    </row>
    <row r="799" spans="1:16" ht="15">
      <c r="A799" s="132"/>
      <c r="B799" s="131"/>
      <c r="C799" s="130"/>
      <c r="D799" s="130"/>
      <c r="E799" s="130"/>
      <c r="F799" s="130"/>
      <c r="G799" s="130"/>
      <c r="H799" s="130"/>
      <c r="I799" s="130"/>
      <c r="J799" s="130"/>
      <c r="K799" s="130"/>
      <c r="L799" s="130"/>
      <c r="M799" s="130"/>
      <c r="N799" s="130"/>
      <c r="O799" s="389"/>
      <c r="P799" s="389"/>
    </row>
    <row r="800" spans="1:16" ht="15">
      <c r="A800" s="132"/>
      <c r="B800" s="131"/>
      <c r="C800" s="130"/>
      <c r="D800" s="130"/>
      <c r="E800" s="130"/>
      <c r="F800" s="130"/>
      <c r="G800" s="130"/>
      <c r="H800" s="130"/>
      <c r="I800" s="130"/>
      <c r="J800" s="130"/>
      <c r="K800" s="130"/>
      <c r="L800" s="130"/>
      <c r="M800" s="130"/>
      <c r="N800" s="130"/>
      <c r="O800" s="389"/>
      <c r="P800" s="389"/>
    </row>
    <row r="801" spans="1:16" ht="15">
      <c r="A801" s="132"/>
      <c r="B801" s="131"/>
      <c r="C801" s="130"/>
      <c r="D801" s="130"/>
      <c r="E801" s="130"/>
      <c r="F801" s="130"/>
      <c r="G801" s="130"/>
      <c r="H801" s="130"/>
      <c r="I801" s="130"/>
      <c r="J801" s="130"/>
      <c r="K801" s="130"/>
      <c r="L801" s="130"/>
      <c r="M801" s="130"/>
      <c r="N801" s="130"/>
      <c r="O801" s="389"/>
      <c r="P801" s="389"/>
    </row>
    <row r="802" spans="1:16" ht="15">
      <c r="A802" s="132"/>
      <c r="B802" s="131"/>
      <c r="C802" s="130"/>
      <c r="D802" s="130"/>
      <c r="E802" s="130"/>
      <c r="F802" s="130"/>
      <c r="G802" s="130"/>
      <c r="H802" s="130"/>
      <c r="I802" s="130"/>
      <c r="J802" s="130"/>
      <c r="K802" s="130"/>
      <c r="L802" s="130"/>
      <c r="M802" s="130"/>
      <c r="N802" s="130"/>
      <c r="O802" s="389"/>
      <c r="P802" s="389"/>
    </row>
    <row r="803" spans="1:16" ht="15">
      <c r="A803" s="132"/>
      <c r="B803" s="131"/>
      <c r="C803" s="130"/>
      <c r="D803" s="130"/>
      <c r="E803" s="130"/>
      <c r="F803" s="130"/>
      <c r="G803" s="130"/>
      <c r="H803" s="130"/>
      <c r="I803" s="130"/>
      <c r="J803" s="130"/>
      <c r="K803" s="130"/>
      <c r="L803" s="130"/>
      <c r="M803" s="130"/>
      <c r="N803" s="130"/>
      <c r="O803" s="389"/>
      <c r="P803" s="389"/>
    </row>
    <row r="804" spans="1:16" ht="15">
      <c r="A804" s="132"/>
      <c r="B804" s="131"/>
      <c r="C804" s="130"/>
      <c r="D804" s="130"/>
      <c r="E804" s="130"/>
      <c r="F804" s="130"/>
      <c r="G804" s="130"/>
      <c r="H804" s="130"/>
      <c r="I804" s="130"/>
      <c r="J804" s="130"/>
      <c r="K804" s="130"/>
      <c r="L804" s="130"/>
      <c r="M804" s="130"/>
      <c r="N804" s="130"/>
      <c r="O804" s="389"/>
      <c r="P804" s="389"/>
    </row>
    <row r="805" spans="1:16" ht="15">
      <c r="A805" s="132"/>
      <c r="B805" s="131"/>
      <c r="C805" s="130"/>
      <c r="D805" s="130"/>
      <c r="E805" s="130"/>
      <c r="F805" s="130"/>
      <c r="G805" s="130"/>
      <c r="H805" s="130"/>
      <c r="I805" s="130"/>
      <c r="J805" s="130"/>
      <c r="K805" s="130"/>
      <c r="L805" s="130"/>
      <c r="M805" s="130"/>
      <c r="N805" s="130"/>
      <c r="O805" s="389"/>
      <c r="P805" s="389"/>
    </row>
    <row r="806" spans="1:16" ht="15">
      <c r="A806" s="132"/>
      <c r="B806" s="131"/>
      <c r="C806" s="130"/>
      <c r="D806" s="130"/>
      <c r="E806" s="130"/>
      <c r="F806" s="130"/>
      <c r="G806" s="130"/>
      <c r="H806" s="130"/>
      <c r="I806" s="130"/>
      <c r="J806" s="130"/>
      <c r="K806" s="130"/>
      <c r="L806" s="130"/>
      <c r="M806" s="130"/>
      <c r="N806" s="130"/>
      <c r="O806" s="389"/>
      <c r="P806" s="389"/>
    </row>
    <row r="807" spans="1:16" ht="15">
      <c r="A807" s="132"/>
      <c r="B807" s="131"/>
      <c r="C807" s="130"/>
      <c r="D807" s="130"/>
      <c r="E807" s="130"/>
      <c r="F807" s="130"/>
      <c r="G807" s="130"/>
      <c r="H807" s="130"/>
      <c r="I807" s="130"/>
      <c r="J807" s="130"/>
      <c r="K807" s="130"/>
      <c r="L807" s="130"/>
      <c r="M807" s="130"/>
      <c r="N807" s="130"/>
      <c r="O807" s="389"/>
      <c r="P807" s="389"/>
    </row>
    <row r="808" spans="1:16" ht="15">
      <c r="A808" s="132"/>
      <c r="B808" s="131"/>
      <c r="C808" s="130"/>
      <c r="D808" s="130"/>
      <c r="E808" s="130"/>
      <c r="F808" s="130"/>
      <c r="G808" s="130"/>
      <c r="H808" s="130"/>
      <c r="I808" s="130"/>
      <c r="J808" s="130"/>
      <c r="K808" s="130"/>
      <c r="L808" s="130"/>
      <c r="M808" s="130"/>
      <c r="N808" s="130"/>
      <c r="O808" s="389"/>
      <c r="P808" s="389"/>
    </row>
    <row r="809" spans="1:16" ht="15">
      <c r="A809" s="132"/>
      <c r="B809" s="131"/>
      <c r="C809" s="130"/>
      <c r="D809" s="130"/>
      <c r="E809" s="130"/>
      <c r="F809" s="130"/>
      <c r="G809" s="130"/>
      <c r="H809" s="130"/>
      <c r="I809" s="130"/>
      <c r="J809" s="130"/>
      <c r="K809" s="130"/>
      <c r="L809" s="130"/>
      <c r="M809" s="130"/>
      <c r="N809" s="130"/>
      <c r="O809" s="389"/>
      <c r="P809" s="389"/>
    </row>
    <row r="810" spans="1:16" ht="15">
      <c r="A810" s="132"/>
      <c r="B810" s="131"/>
      <c r="C810" s="130"/>
      <c r="D810" s="130"/>
      <c r="E810" s="130"/>
      <c r="F810" s="130"/>
      <c r="G810" s="130"/>
      <c r="H810" s="130"/>
      <c r="I810" s="130"/>
      <c r="J810" s="130"/>
      <c r="K810" s="130"/>
      <c r="L810" s="130"/>
      <c r="M810" s="130"/>
      <c r="N810" s="130"/>
      <c r="O810" s="389"/>
      <c r="P810" s="389"/>
    </row>
    <row r="811" spans="1:16" ht="15">
      <c r="A811" s="132"/>
      <c r="B811" s="131"/>
      <c r="C811" s="130"/>
      <c r="D811" s="130"/>
      <c r="E811" s="130"/>
      <c r="F811" s="130"/>
      <c r="G811" s="130"/>
      <c r="H811" s="130"/>
      <c r="I811" s="130"/>
      <c r="J811" s="130"/>
      <c r="K811" s="130"/>
      <c r="L811" s="130"/>
      <c r="M811" s="130"/>
      <c r="N811" s="130"/>
      <c r="O811" s="389"/>
      <c r="P811" s="389"/>
    </row>
    <row r="812" spans="1:16" ht="15">
      <c r="A812" s="132"/>
      <c r="B812" s="131"/>
      <c r="C812" s="130"/>
      <c r="D812" s="130"/>
      <c r="E812" s="130"/>
      <c r="F812" s="130"/>
      <c r="G812" s="130"/>
      <c r="H812" s="130"/>
      <c r="I812" s="130"/>
      <c r="J812" s="130"/>
      <c r="K812" s="130"/>
      <c r="L812" s="130"/>
      <c r="M812" s="130"/>
      <c r="N812" s="130"/>
      <c r="O812" s="389"/>
      <c r="P812" s="389"/>
    </row>
    <row r="813" spans="1:16" ht="15">
      <c r="A813" s="132"/>
      <c r="B813" s="131"/>
      <c r="C813" s="130"/>
      <c r="D813" s="130"/>
      <c r="E813" s="130"/>
      <c r="F813" s="130"/>
      <c r="G813" s="130"/>
      <c r="H813" s="130"/>
      <c r="I813" s="130"/>
      <c r="J813" s="130"/>
      <c r="K813" s="130"/>
      <c r="L813" s="130"/>
      <c r="M813" s="130"/>
      <c r="N813" s="130"/>
      <c r="O813" s="389"/>
      <c r="P813" s="389"/>
    </row>
    <row r="814" spans="1:16" ht="15">
      <c r="A814" s="132"/>
      <c r="B814" s="131"/>
      <c r="C814" s="130"/>
      <c r="D814" s="130"/>
      <c r="E814" s="130"/>
      <c r="F814" s="130"/>
      <c r="G814" s="130"/>
      <c r="H814" s="130"/>
      <c r="I814" s="130"/>
      <c r="J814" s="130"/>
      <c r="K814" s="130"/>
      <c r="L814" s="130"/>
      <c r="M814" s="130"/>
      <c r="N814" s="130"/>
      <c r="O814" s="389"/>
      <c r="P814" s="389"/>
    </row>
    <row r="815" spans="1:16" ht="15">
      <c r="A815" s="132"/>
      <c r="B815" s="131"/>
      <c r="C815" s="130"/>
      <c r="D815" s="130"/>
      <c r="E815" s="130"/>
      <c r="F815" s="130"/>
      <c r="G815" s="130"/>
      <c r="H815" s="130"/>
      <c r="I815" s="130"/>
      <c r="J815" s="130"/>
      <c r="K815" s="130"/>
      <c r="L815" s="130"/>
      <c r="M815" s="130"/>
      <c r="N815" s="130"/>
      <c r="O815" s="389"/>
      <c r="P815" s="389"/>
    </row>
    <row r="816" spans="1:16" ht="15">
      <c r="A816" s="132"/>
      <c r="B816" s="131"/>
      <c r="C816" s="130"/>
      <c r="D816" s="130"/>
      <c r="E816" s="130"/>
      <c r="F816" s="130"/>
      <c r="G816" s="130"/>
      <c r="H816" s="130"/>
      <c r="I816" s="130"/>
      <c r="J816" s="130"/>
      <c r="K816" s="130"/>
      <c r="L816" s="130"/>
      <c r="M816" s="130"/>
      <c r="N816" s="130"/>
      <c r="O816" s="389"/>
      <c r="P816" s="389"/>
    </row>
    <row r="817" spans="1:16" ht="15">
      <c r="A817" s="132"/>
      <c r="B817" s="131"/>
      <c r="C817" s="130"/>
      <c r="D817" s="130"/>
      <c r="E817" s="130"/>
      <c r="F817" s="130"/>
      <c r="G817" s="130"/>
      <c r="H817" s="130"/>
      <c r="I817" s="130"/>
      <c r="J817" s="130"/>
      <c r="K817" s="130"/>
      <c r="L817" s="130"/>
      <c r="M817" s="130"/>
      <c r="N817" s="130"/>
      <c r="O817" s="389"/>
      <c r="P817" s="389"/>
    </row>
    <row r="818" spans="1:16" ht="15">
      <c r="A818" s="132"/>
      <c r="B818" s="131"/>
      <c r="C818" s="130"/>
      <c r="D818" s="130"/>
      <c r="E818" s="130"/>
      <c r="F818" s="130"/>
      <c r="G818" s="130"/>
      <c r="H818" s="130"/>
      <c r="I818" s="130"/>
      <c r="J818" s="130"/>
      <c r="K818" s="130"/>
      <c r="L818" s="130"/>
      <c r="M818" s="130"/>
      <c r="N818" s="130"/>
      <c r="O818" s="389"/>
      <c r="P818" s="389"/>
    </row>
    <row r="819" spans="1:16" ht="15">
      <c r="A819" s="132"/>
      <c r="B819" s="131"/>
      <c r="C819" s="130"/>
      <c r="D819" s="130"/>
      <c r="E819" s="130"/>
      <c r="F819" s="130"/>
      <c r="G819" s="130"/>
      <c r="H819" s="130"/>
      <c r="I819" s="130"/>
      <c r="J819" s="130"/>
      <c r="K819" s="130"/>
      <c r="L819" s="130"/>
      <c r="M819" s="130"/>
      <c r="N819" s="130"/>
      <c r="O819" s="389"/>
      <c r="P819" s="389"/>
    </row>
    <row r="820" spans="1:16" ht="15">
      <c r="A820" s="132"/>
      <c r="B820" s="131"/>
      <c r="C820" s="130"/>
      <c r="D820" s="130"/>
      <c r="E820" s="130"/>
      <c r="F820" s="130"/>
      <c r="G820" s="130"/>
      <c r="H820" s="130"/>
      <c r="I820" s="130"/>
      <c r="J820" s="130"/>
      <c r="K820" s="130"/>
      <c r="L820" s="130"/>
      <c r="M820" s="130"/>
      <c r="N820" s="130"/>
      <c r="O820" s="389"/>
      <c r="P820" s="389"/>
    </row>
    <row r="821" spans="1:16" ht="15">
      <c r="A821" s="132"/>
      <c r="B821" s="131"/>
      <c r="C821" s="130"/>
      <c r="D821" s="130"/>
      <c r="E821" s="130"/>
      <c r="F821" s="130"/>
      <c r="G821" s="130"/>
      <c r="H821" s="130"/>
      <c r="I821" s="130"/>
      <c r="J821" s="130"/>
      <c r="K821" s="130"/>
      <c r="L821" s="130"/>
      <c r="M821" s="130"/>
      <c r="N821" s="130"/>
      <c r="O821" s="389"/>
      <c r="P821" s="389"/>
    </row>
    <row r="822" spans="1:16" ht="15">
      <c r="A822" s="132"/>
      <c r="B822" s="131"/>
      <c r="C822" s="130"/>
      <c r="D822" s="130"/>
      <c r="E822" s="130"/>
      <c r="F822" s="130"/>
      <c r="G822" s="130"/>
      <c r="H822" s="130"/>
      <c r="I822" s="130"/>
      <c r="J822" s="130"/>
      <c r="K822" s="130"/>
      <c r="L822" s="130"/>
      <c r="M822" s="130"/>
      <c r="N822" s="130"/>
      <c r="O822" s="389"/>
      <c r="P822" s="389"/>
    </row>
    <row r="823" spans="1:16" ht="15">
      <c r="A823" s="132"/>
      <c r="B823" s="131"/>
      <c r="C823" s="130"/>
      <c r="D823" s="130"/>
      <c r="E823" s="130"/>
      <c r="F823" s="130"/>
      <c r="G823" s="130"/>
      <c r="H823" s="130"/>
      <c r="I823" s="130"/>
      <c r="J823" s="130"/>
      <c r="K823" s="130"/>
      <c r="L823" s="130"/>
      <c r="M823" s="130"/>
      <c r="N823" s="130"/>
      <c r="O823" s="389"/>
      <c r="P823" s="389"/>
    </row>
    <row r="824" spans="1:16" ht="15">
      <c r="A824" s="132"/>
      <c r="B824" s="131"/>
      <c r="C824" s="130"/>
      <c r="D824" s="130"/>
      <c r="E824" s="130"/>
      <c r="F824" s="130"/>
      <c r="G824" s="130"/>
      <c r="H824" s="130"/>
      <c r="I824" s="130"/>
      <c r="J824" s="130"/>
      <c r="K824" s="130"/>
      <c r="L824" s="130"/>
      <c r="M824" s="130"/>
      <c r="N824" s="130"/>
      <c r="O824" s="389"/>
      <c r="P824" s="389"/>
    </row>
    <row r="825" spans="1:16" ht="15">
      <c r="A825" s="132"/>
      <c r="B825" s="131"/>
      <c r="C825" s="130"/>
      <c r="D825" s="130"/>
      <c r="E825" s="130"/>
      <c r="F825" s="130"/>
      <c r="G825" s="130"/>
      <c r="H825" s="130"/>
      <c r="I825" s="130"/>
      <c r="J825" s="130"/>
      <c r="K825" s="130"/>
      <c r="L825" s="130"/>
      <c r="M825" s="130"/>
      <c r="N825" s="130"/>
      <c r="O825" s="389"/>
      <c r="P825" s="389"/>
    </row>
    <row r="826" spans="1:16" ht="15">
      <c r="A826" s="132"/>
      <c r="B826" s="131"/>
      <c r="C826" s="130"/>
      <c r="D826" s="130"/>
      <c r="E826" s="130"/>
      <c r="F826" s="130"/>
      <c r="G826" s="130"/>
      <c r="H826" s="130"/>
      <c r="I826" s="130"/>
      <c r="J826" s="130"/>
      <c r="K826" s="130"/>
      <c r="L826" s="130"/>
      <c r="M826" s="130"/>
      <c r="N826" s="130"/>
      <c r="O826" s="389"/>
      <c r="P826" s="389"/>
    </row>
    <row r="827" spans="1:16" ht="15">
      <c r="A827" s="132"/>
      <c r="B827" s="131"/>
      <c r="C827" s="130"/>
      <c r="D827" s="130"/>
      <c r="E827" s="130"/>
      <c r="F827" s="130"/>
      <c r="G827" s="130"/>
      <c r="H827" s="130"/>
      <c r="I827" s="130"/>
      <c r="J827" s="130"/>
      <c r="K827" s="130"/>
      <c r="L827" s="130"/>
      <c r="M827" s="130"/>
      <c r="N827" s="130"/>
      <c r="O827" s="389"/>
      <c r="P827" s="389"/>
    </row>
    <row r="828" spans="1:16" ht="15">
      <c r="A828" s="132"/>
      <c r="B828" s="131"/>
      <c r="C828" s="130"/>
      <c r="D828" s="130"/>
      <c r="E828" s="130"/>
      <c r="F828" s="130"/>
      <c r="G828" s="130"/>
      <c r="H828" s="130"/>
      <c r="I828" s="130"/>
      <c r="J828" s="130"/>
      <c r="K828" s="130"/>
      <c r="L828" s="130"/>
      <c r="M828" s="130"/>
      <c r="N828" s="130"/>
      <c r="O828" s="389"/>
      <c r="P828" s="389"/>
    </row>
    <row r="829" spans="1:16" ht="15">
      <c r="A829" s="132"/>
      <c r="B829" s="131"/>
      <c r="C829" s="130"/>
      <c r="D829" s="130"/>
      <c r="E829" s="130"/>
      <c r="F829" s="130"/>
      <c r="G829" s="130"/>
      <c r="H829" s="130"/>
      <c r="I829" s="130"/>
      <c r="J829" s="130"/>
      <c r="K829" s="130"/>
      <c r="L829" s="130"/>
      <c r="M829" s="130"/>
      <c r="N829" s="130"/>
      <c r="O829" s="389"/>
      <c r="P829" s="389"/>
    </row>
    <row r="830" spans="1:16" ht="15">
      <c r="A830" s="132"/>
      <c r="B830" s="131"/>
      <c r="C830" s="130"/>
      <c r="D830" s="130"/>
      <c r="E830" s="130"/>
      <c r="F830" s="130"/>
      <c r="G830" s="130"/>
      <c r="H830" s="130"/>
      <c r="I830" s="130"/>
      <c r="J830" s="130"/>
      <c r="K830" s="130"/>
      <c r="L830" s="130"/>
      <c r="M830" s="130"/>
      <c r="N830" s="130"/>
      <c r="O830" s="389"/>
      <c r="P830" s="389"/>
    </row>
    <row r="831" spans="1:16" ht="15">
      <c r="A831" s="132"/>
      <c r="B831" s="131"/>
      <c r="C831" s="130"/>
      <c r="D831" s="130"/>
      <c r="E831" s="130"/>
      <c r="F831" s="130"/>
      <c r="G831" s="130"/>
      <c r="H831" s="130"/>
      <c r="I831" s="130"/>
      <c r="J831" s="130"/>
      <c r="K831" s="130"/>
      <c r="L831" s="130"/>
      <c r="M831" s="130"/>
      <c r="N831" s="130"/>
      <c r="O831" s="389"/>
      <c r="P831" s="389"/>
    </row>
    <row r="832" spans="1:16" ht="15">
      <c r="A832" s="132"/>
      <c r="B832" s="131"/>
      <c r="C832" s="130"/>
      <c r="D832" s="130"/>
      <c r="E832" s="130"/>
      <c r="F832" s="130"/>
      <c r="G832" s="130"/>
      <c r="H832" s="130"/>
      <c r="I832" s="130"/>
      <c r="J832" s="130"/>
      <c r="K832" s="130"/>
      <c r="L832" s="130"/>
      <c r="M832" s="130"/>
      <c r="N832" s="130"/>
      <c r="O832" s="389"/>
      <c r="P832" s="389"/>
    </row>
    <row r="833" spans="1:16" ht="15">
      <c r="A833" s="132"/>
      <c r="B833" s="131"/>
      <c r="C833" s="130"/>
      <c r="D833" s="130"/>
      <c r="E833" s="130"/>
      <c r="F833" s="130"/>
      <c r="G833" s="130"/>
      <c r="H833" s="130"/>
      <c r="I833" s="130"/>
      <c r="J833" s="130"/>
      <c r="K833" s="130"/>
      <c r="L833" s="130"/>
      <c r="M833" s="130"/>
      <c r="N833" s="130"/>
      <c r="O833" s="389"/>
      <c r="P833" s="389"/>
    </row>
    <row r="834" spans="1:16" ht="15">
      <c r="A834" s="132"/>
      <c r="B834" s="131"/>
      <c r="C834" s="130"/>
      <c r="D834" s="130"/>
      <c r="E834" s="130"/>
      <c r="F834" s="130"/>
      <c r="G834" s="130"/>
      <c r="H834" s="130"/>
      <c r="I834" s="130"/>
      <c r="J834" s="130"/>
      <c r="K834" s="130"/>
      <c r="L834" s="130"/>
      <c r="M834" s="130"/>
      <c r="N834" s="130"/>
      <c r="O834" s="389"/>
      <c r="P834" s="389"/>
    </row>
    <row r="835" spans="1:16" ht="15">
      <c r="A835" s="132"/>
      <c r="B835" s="131"/>
      <c r="C835" s="130"/>
      <c r="D835" s="130"/>
      <c r="E835" s="130"/>
      <c r="F835" s="130"/>
      <c r="G835" s="130"/>
      <c r="H835" s="130"/>
      <c r="I835" s="130"/>
      <c r="J835" s="130"/>
      <c r="K835" s="130"/>
      <c r="L835" s="130"/>
      <c r="M835" s="130"/>
      <c r="N835" s="130"/>
      <c r="O835" s="389"/>
      <c r="P835" s="389"/>
    </row>
    <row r="836" spans="1:16" ht="15">
      <c r="A836" s="132"/>
      <c r="B836" s="131"/>
      <c r="C836" s="130"/>
      <c r="D836" s="130"/>
      <c r="E836" s="130"/>
      <c r="F836" s="130"/>
      <c r="G836" s="130"/>
      <c r="H836" s="130"/>
      <c r="I836" s="130"/>
      <c r="J836" s="130"/>
      <c r="K836" s="130"/>
      <c r="L836" s="130"/>
      <c r="M836" s="130"/>
      <c r="N836" s="130"/>
      <c r="O836" s="389"/>
      <c r="P836" s="389"/>
    </row>
    <row r="837" spans="1:16" ht="15">
      <c r="A837" s="132"/>
      <c r="B837" s="131"/>
      <c r="C837" s="130"/>
      <c r="D837" s="130"/>
      <c r="E837" s="130"/>
      <c r="F837" s="130"/>
      <c r="G837" s="130"/>
      <c r="H837" s="130"/>
      <c r="I837" s="130"/>
      <c r="J837" s="130"/>
      <c r="K837" s="130"/>
      <c r="L837" s="130"/>
      <c r="M837" s="130"/>
      <c r="N837" s="130"/>
      <c r="O837" s="389"/>
      <c r="P837" s="389"/>
    </row>
    <row r="838" spans="1:16" ht="15">
      <c r="A838" s="132"/>
      <c r="B838" s="131"/>
      <c r="C838" s="130"/>
      <c r="D838" s="130"/>
      <c r="E838" s="130"/>
      <c r="F838" s="130"/>
      <c r="G838" s="130"/>
      <c r="H838" s="130"/>
      <c r="I838" s="130"/>
      <c r="J838" s="130"/>
      <c r="K838" s="130"/>
      <c r="L838" s="130"/>
      <c r="M838" s="130"/>
      <c r="N838" s="130"/>
      <c r="O838" s="389"/>
      <c r="P838" s="389"/>
    </row>
    <row r="839" spans="1:16" ht="15">
      <c r="A839" s="132"/>
      <c r="B839" s="131"/>
      <c r="C839" s="130"/>
      <c r="D839" s="130"/>
      <c r="E839" s="130"/>
      <c r="F839" s="130"/>
      <c r="G839" s="130"/>
      <c r="H839" s="130"/>
      <c r="I839" s="130"/>
      <c r="J839" s="130"/>
      <c r="K839" s="130"/>
      <c r="L839" s="130"/>
      <c r="M839" s="130"/>
      <c r="N839" s="130"/>
      <c r="O839" s="389"/>
      <c r="P839" s="389"/>
    </row>
    <row r="840" spans="1:16" ht="15">
      <c r="A840" s="132"/>
      <c r="B840" s="131"/>
      <c r="C840" s="130"/>
      <c r="D840" s="130"/>
      <c r="E840" s="130"/>
      <c r="F840" s="130"/>
      <c r="G840" s="130"/>
      <c r="H840" s="130"/>
      <c r="I840" s="130"/>
      <c r="J840" s="130"/>
      <c r="K840" s="130"/>
      <c r="L840" s="130"/>
      <c r="M840" s="130"/>
      <c r="N840" s="130"/>
      <c r="O840" s="389"/>
      <c r="P840" s="389"/>
    </row>
    <row r="841" spans="1:16" ht="15">
      <c r="A841" s="132"/>
      <c r="B841" s="131"/>
      <c r="C841" s="130"/>
      <c r="D841" s="130"/>
      <c r="E841" s="130"/>
      <c r="F841" s="130"/>
      <c r="G841" s="130"/>
      <c r="H841" s="130"/>
      <c r="I841" s="130"/>
      <c r="J841" s="130"/>
      <c r="K841" s="130"/>
      <c r="L841" s="130"/>
      <c r="M841" s="130"/>
      <c r="N841" s="130"/>
      <c r="O841" s="389"/>
      <c r="P841" s="389"/>
    </row>
    <row r="842" spans="1:16" ht="15">
      <c r="A842" s="132"/>
      <c r="B842" s="131"/>
      <c r="C842" s="130"/>
      <c r="D842" s="130"/>
      <c r="E842" s="130"/>
      <c r="F842" s="130"/>
      <c r="G842" s="130"/>
      <c r="H842" s="130"/>
      <c r="I842" s="130"/>
      <c r="J842" s="130"/>
      <c r="K842" s="130"/>
      <c r="L842" s="130"/>
      <c r="M842" s="130"/>
      <c r="N842" s="130"/>
      <c r="O842" s="389"/>
      <c r="P842" s="389"/>
    </row>
    <row r="843" spans="1:16" ht="15">
      <c r="A843" s="132"/>
      <c r="B843" s="131"/>
      <c r="C843" s="130"/>
      <c r="D843" s="130"/>
      <c r="E843" s="130"/>
      <c r="F843" s="130"/>
      <c r="G843" s="130"/>
      <c r="H843" s="130"/>
      <c r="I843" s="130"/>
      <c r="J843" s="130"/>
      <c r="K843" s="130"/>
      <c r="L843" s="130"/>
      <c r="M843" s="130"/>
      <c r="N843" s="130"/>
      <c r="O843" s="389"/>
      <c r="P843" s="389"/>
    </row>
    <row r="844" spans="1:16" ht="15">
      <c r="A844" s="132"/>
      <c r="B844" s="131"/>
      <c r="C844" s="130"/>
      <c r="D844" s="130"/>
      <c r="E844" s="130"/>
      <c r="F844" s="130"/>
      <c r="G844" s="130"/>
      <c r="H844" s="130"/>
      <c r="I844" s="130"/>
      <c r="J844" s="130"/>
      <c r="K844" s="130"/>
      <c r="L844" s="130"/>
      <c r="M844" s="130"/>
      <c r="N844" s="130"/>
      <c r="O844" s="389"/>
      <c r="P844" s="389"/>
    </row>
    <row r="845" spans="1:16" ht="15">
      <c r="A845" s="132"/>
      <c r="B845" s="131"/>
      <c r="C845" s="130"/>
      <c r="D845" s="130"/>
      <c r="E845" s="130"/>
      <c r="F845" s="130"/>
      <c r="G845" s="130"/>
      <c r="H845" s="130"/>
      <c r="I845" s="130"/>
      <c r="J845" s="130"/>
      <c r="K845" s="130"/>
      <c r="L845" s="130"/>
      <c r="M845" s="130"/>
      <c r="N845" s="130"/>
      <c r="O845" s="389"/>
      <c r="P845" s="389"/>
    </row>
    <row r="846" spans="1:16" ht="15">
      <c r="A846" s="132"/>
      <c r="B846" s="131"/>
      <c r="C846" s="130"/>
      <c r="D846" s="130"/>
      <c r="E846" s="130"/>
      <c r="F846" s="130"/>
      <c r="G846" s="130"/>
      <c r="H846" s="130"/>
      <c r="I846" s="130"/>
      <c r="J846" s="130"/>
      <c r="K846" s="130"/>
      <c r="L846" s="130"/>
      <c r="M846" s="130"/>
      <c r="N846" s="130"/>
      <c r="O846" s="389"/>
      <c r="P846" s="389"/>
    </row>
    <row r="847" spans="1:16" ht="15">
      <c r="A847" s="132"/>
      <c r="B847" s="131"/>
      <c r="C847" s="130"/>
      <c r="D847" s="130"/>
      <c r="E847" s="130"/>
      <c r="F847" s="130"/>
      <c r="G847" s="130"/>
      <c r="H847" s="130"/>
      <c r="I847" s="130"/>
      <c r="J847" s="130"/>
      <c r="K847" s="130"/>
      <c r="L847" s="130"/>
      <c r="M847" s="130"/>
      <c r="N847" s="130"/>
      <c r="O847" s="389"/>
      <c r="P847" s="389"/>
    </row>
    <row r="848" spans="1:16" ht="15">
      <c r="A848" s="132"/>
      <c r="B848" s="131"/>
      <c r="C848" s="130"/>
      <c r="D848" s="130"/>
      <c r="E848" s="130"/>
      <c r="F848" s="130"/>
      <c r="G848" s="130"/>
      <c r="H848" s="130"/>
      <c r="I848" s="130"/>
      <c r="J848" s="130"/>
      <c r="K848" s="130"/>
      <c r="L848" s="130"/>
      <c r="M848" s="130"/>
      <c r="N848" s="130"/>
      <c r="O848" s="389"/>
      <c r="P848" s="389"/>
    </row>
    <row r="849" spans="1:16" ht="15">
      <c r="A849" s="132"/>
      <c r="B849" s="131"/>
      <c r="C849" s="130"/>
      <c r="D849" s="130"/>
      <c r="E849" s="130"/>
      <c r="F849" s="130"/>
      <c r="G849" s="130"/>
      <c r="H849" s="130"/>
      <c r="I849" s="130"/>
      <c r="J849" s="130"/>
      <c r="K849" s="130"/>
      <c r="L849" s="130"/>
      <c r="M849" s="130"/>
      <c r="N849" s="130"/>
      <c r="O849" s="389"/>
      <c r="P849" s="389"/>
    </row>
    <row r="850" spans="1:16" ht="15">
      <c r="A850" s="132"/>
      <c r="B850" s="131"/>
      <c r="C850" s="130"/>
      <c r="D850" s="130"/>
      <c r="E850" s="130"/>
      <c r="F850" s="130"/>
      <c r="G850" s="130"/>
      <c r="H850" s="130"/>
      <c r="I850" s="130"/>
      <c r="J850" s="130"/>
      <c r="K850" s="130"/>
      <c r="L850" s="130"/>
      <c r="M850" s="130"/>
      <c r="N850" s="130"/>
      <c r="O850" s="389"/>
      <c r="P850" s="389"/>
    </row>
    <row r="851" spans="1:16" ht="15">
      <c r="A851" s="132"/>
      <c r="B851" s="131"/>
      <c r="C851" s="130"/>
      <c r="D851" s="130"/>
      <c r="E851" s="130"/>
      <c r="F851" s="130"/>
      <c r="G851" s="130"/>
      <c r="H851" s="130"/>
      <c r="I851" s="130"/>
      <c r="J851" s="130"/>
      <c r="K851" s="130"/>
      <c r="L851" s="130"/>
      <c r="M851" s="130"/>
      <c r="N851" s="130"/>
      <c r="O851" s="389"/>
      <c r="P851" s="389"/>
    </row>
    <row r="852" spans="1:16" ht="15">
      <c r="A852" s="132"/>
      <c r="B852" s="131"/>
      <c r="C852" s="130"/>
      <c r="D852" s="130"/>
      <c r="E852" s="130"/>
      <c r="F852" s="130"/>
      <c r="G852" s="130"/>
      <c r="H852" s="130"/>
      <c r="I852" s="130"/>
      <c r="J852" s="130"/>
      <c r="K852" s="130"/>
      <c r="L852" s="130"/>
      <c r="M852" s="130"/>
      <c r="N852" s="130"/>
      <c r="O852" s="389"/>
      <c r="P852" s="389"/>
    </row>
    <row r="853" spans="1:16" ht="15">
      <c r="A853" s="132"/>
      <c r="B853" s="131"/>
      <c r="C853" s="130"/>
      <c r="D853" s="130"/>
      <c r="E853" s="130"/>
      <c r="F853" s="130"/>
      <c r="G853" s="130"/>
      <c r="H853" s="130"/>
      <c r="I853" s="130"/>
      <c r="J853" s="130"/>
      <c r="K853" s="130"/>
      <c r="L853" s="130"/>
      <c r="M853" s="130"/>
      <c r="N853" s="130"/>
      <c r="O853" s="389"/>
      <c r="P853" s="389"/>
    </row>
    <row r="854" spans="1:16" ht="15">
      <c r="A854" s="132"/>
      <c r="B854" s="131"/>
      <c r="C854" s="130"/>
      <c r="D854" s="130"/>
      <c r="E854" s="130"/>
      <c r="F854" s="130"/>
      <c r="G854" s="130"/>
      <c r="H854" s="130"/>
      <c r="I854" s="130"/>
      <c r="J854" s="130"/>
      <c r="K854" s="130"/>
      <c r="L854" s="130"/>
      <c r="M854" s="130"/>
      <c r="N854" s="130"/>
      <c r="O854" s="389"/>
      <c r="P854" s="389"/>
    </row>
    <row r="855" spans="1:16" ht="15">
      <c r="A855" s="132"/>
      <c r="B855" s="131"/>
      <c r="C855" s="130"/>
      <c r="D855" s="130"/>
      <c r="E855" s="130"/>
      <c r="F855" s="130"/>
      <c r="G855" s="130"/>
      <c r="H855" s="130"/>
      <c r="I855" s="130"/>
      <c r="J855" s="130"/>
      <c r="K855" s="130"/>
      <c r="L855" s="130"/>
      <c r="M855" s="130"/>
      <c r="N855" s="130"/>
      <c r="O855" s="389"/>
      <c r="P855" s="389"/>
    </row>
    <row r="856" spans="1:16" ht="15">
      <c r="A856" s="132"/>
      <c r="B856" s="131"/>
      <c r="C856" s="130"/>
      <c r="D856" s="130"/>
      <c r="E856" s="130"/>
      <c r="F856" s="130"/>
      <c r="G856" s="130"/>
      <c r="H856" s="130"/>
      <c r="I856" s="130"/>
      <c r="J856" s="130"/>
      <c r="K856" s="130"/>
      <c r="L856" s="130"/>
      <c r="M856" s="130"/>
      <c r="N856" s="130"/>
      <c r="O856" s="389"/>
      <c r="P856" s="389"/>
    </row>
    <row r="857" spans="1:16" ht="15">
      <c r="A857" s="132"/>
      <c r="B857" s="131"/>
      <c r="C857" s="130"/>
      <c r="D857" s="130"/>
      <c r="E857" s="130"/>
      <c r="F857" s="130"/>
      <c r="G857" s="130"/>
      <c r="H857" s="130"/>
      <c r="I857" s="130"/>
      <c r="J857" s="130"/>
      <c r="K857" s="130"/>
      <c r="L857" s="130"/>
      <c r="M857" s="130"/>
      <c r="N857" s="130"/>
      <c r="O857" s="389"/>
      <c r="P857" s="389"/>
    </row>
    <row r="858" spans="1:16" ht="15">
      <c r="A858" s="132"/>
      <c r="B858" s="131"/>
      <c r="C858" s="130"/>
      <c r="D858" s="130"/>
      <c r="E858" s="130"/>
      <c r="F858" s="130"/>
      <c r="G858" s="130"/>
      <c r="H858" s="130"/>
      <c r="I858" s="130"/>
      <c r="J858" s="130"/>
      <c r="K858" s="130"/>
      <c r="L858" s="130"/>
      <c r="M858" s="130"/>
      <c r="N858" s="130"/>
      <c r="O858" s="389"/>
      <c r="P858" s="389"/>
    </row>
    <row r="859" spans="1:16" ht="15">
      <c r="A859" s="132"/>
      <c r="B859" s="131"/>
      <c r="C859" s="130"/>
      <c r="D859" s="130"/>
      <c r="E859" s="130"/>
      <c r="F859" s="130"/>
      <c r="G859" s="130"/>
      <c r="H859" s="130"/>
      <c r="I859" s="130"/>
      <c r="J859" s="130"/>
      <c r="K859" s="130"/>
      <c r="L859" s="130"/>
      <c r="M859" s="130"/>
      <c r="N859" s="130"/>
      <c r="O859" s="389"/>
      <c r="P859" s="389"/>
    </row>
    <row r="860" spans="1:16" ht="15">
      <c r="A860" s="132"/>
      <c r="B860" s="131"/>
      <c r="C860" s="130"/>
      <c r="D860" s="130"/>
      <c r="E860" s="130"/>
      <c r="F860" s="130"/>
      <c r="G860" s="130"/>
      <c r="H860" s="130"/>
      <c r="I860" s="130"/>
      <c r="J860" s="130"/>
      <c r="K860" s="130"/>
      <c r="L860" s="130"/>
      <c r="M860" s="130"/>
      <c r="N860" s="130"/>
      <c r="O860" s="389"/>
      <c r="P860" s="389"/>
    </row>
    <row r="861" spans="1:16" ht="15">
      <c r="A861" s="132"/>
      <c r="B861" s="131"/>
      <c r="C861" s="130"/>
      <c r="D861" s="130"/>
      <c r="E861" s="130"/>
      <c r="F861" s="130"/>
      <c r="G861" s="130"/>
      <c r="H861" s="130"/>
      <c r="I861" s="130"/>
      <c r="J861" s="130"/>
      <c r="K861" s="130"/>
      <c r="L861" s="130"/>
      <c r="M861" s="130"/>
      <c r="N861" s="130"/>
      <c r="O861" s="389"/>
      <c r="P861" s="389"/>
    </row>
    <row r="862" spans="1:16" ht="15">
      <c r="A862" s="132"/>
      <c r="B862" s="131"/>
      <c r="C862" s="130"/>
      <c r="D862" s="130"/>
      <c r="E862" s="130"/>
      <c r="F862" s="130"/>
      <c r="G862" s="130"/>
      <c r="H862" s="130"/>
      <c r="I862" s="130"/>
      <c r="J862" s="130"/>
      <c r="K862" s="130"/>
      <c r="L862" s="130"/>
      <c r="M862" s="130"/>
      <c r="N862" s="130"/>
      <c r="O862" s="389"/>
      <c r="P862" s="389"/>
    </row>
    <row r="863" spans="1:16" ht="15">
      <c r="A863" s="132"/>
      <c r="B863" s="131"/>
      <c r="C863" s="130"/>
      <c r="D863" s="130"/>
      <c r="E863" s="130"/>
      <c r="F863" s="130"/>
      <c r="G863" s="130"/>
      <c r="H863" s="130"/>
      <c r="I863" s="130"/>
      <c r="J863" s="130"/>
      <c r="K863" s="130"/>
      <c r="L863" s="130"/>
      <c r="M863" s="130"/>
      <c r="N863" s="130"/>
      <c r="O863" s="389"/>
      <c r="P863" s="389"/>
    </row>
    <row r="864" spans="1:16" ht="15">
      <c r="A864" s="132"/>
      <c r="B864" s="131"/>
      <c r="C864" s="130"/>
      <c r="D864" s="130"/>
      <c r="E864" s="130"/>
      <c r="F864" s="130"/>
      <c r="G864" s="130"/>
      <c r="H864" s="130"/>
      <c r="I864" s="130"/>
      <c r="J864" s="130"/>
      <c r="K864" s="130"/>
      <c r="L864" s="130"/>
      <c r="M864" s="130"/>
      <c r="N864" s="130"/>
      <c r="O864" s="389"/>
      <c r="P864" s="389"/>
    </row>
    <row r="865" spans="1:16" ht="15">
      <c r="A865" s="132"/>
      <c r="B865" s="131"/>
      <c r="C865" s="130"/>
      <c r="D865" s="130"/>
      <c r="E865" s="130"/>
      <c r="F865" s="130"/>
      <c r="G865" s="130"/>
      <c r="H865" s="130"/>
      <c r="I865" s="130"/>
      <c r="J865" s="130"/>
      <c r="K865" s="130"/>
      <c r="L865" s="130"/>
      <c r="M865" s="130"/>
      <c r="N865" s="130"/>
      <c r="O865" s="389"/>
      <c r="P865" s="389"/>
    </row>
    <row r="866" spans="1:16" ht="15">
      <c r="A866" s="132"/>
      <c r="B866" s="131"/>
      <c r="C866" s="130"/>
      <c r="D866" s="130"/>
      <c r="E866" s="130"/>
      <c r="F866" s="130"/>
      <c r="G866" s="130"/>
      <c r="H866" s="130"/>
      <c r="I866" s="130"/>
      <c r="J866" s="130"/>
      <c r="K866" s="130"/>
      <c r="L866" s="130"/>
      <c r="M866" s="130"/>
      <c r="N866" s="130"/>
      <c r="O866" s="389"/>
      <c r="P866" s="389"/>
    </row>
    <row r="867" spans="1:16" ht="15">
      <c r="A867" s="132"/>
      <c r="B867" s="131"/>
      <c r="C867" s="130"/>
      <c r="D867" s="130"/>
      <c r="E867" s="130"/>
      <c r="F867" s="130"/>
      <c r="G867" s="130"/>
      <c r="H867" s="130"/>
      <c r="I867" s="130"/>
      <c r="J867" s="130"/>
      <c r="K867" s="130"/>
      <c r="L867" s="130"/>
      <c r="M867" s="130"/>
      <c r="N867" s="130"/>
      <c r="O867" s="389"/>
      <c r="P867" s="389"/>
    </row>
    <row r="868" spans="1:16" ht="15">
      <c r="A868" s="132"/>
      <c r="B868" s="131"/>
      <c r="C868" s="130"/>
      <c r="D868" s="130"/>
      <c r="E868" s="130"/>
      <c r="F868" s="130"/>
      <c r="G868" s="130"/>
      <c r="H868" s="130"/>
      <c r="I868" s="130"/>
      <c r="J868" s="130"/>
      <c r="K868" s="130"/>
      <c r="L868" s="130"/>
      <c r="M868" s="130"/>
      <c r="N868" s="130"/>
      <c r="O868" s="389"/>
      <c r="P868" s="389"/>
    </row>
    <row r="869" spans="1:16" ht="15">
      <c r="A869" s="132"/>
      <c r="B869" s="131"/>
      <c r="C869" s="130"/>
      <c r="D869" s="130"/>
      <c r="E869" s="130"/>
      <c r="F869" s="130"/>
      <c r="G869" s="130"/>
      <c r="H869" s="130"/>
      <c r="I869" s="130"/>
      <c r="J869" s="130"/>
      <c r="K869" s="130"/>
      <c r="L869" s="130"/>
      <c r="M869" s="130"/>
      <c r="N869" s="130"/>
      <c r="O869" s="389"/>
      <c r="P869" s="389"/>
    </row>
    <row r="870" spans="1:16" ht="15">
      <c r="A870" s="132"/>
      <c r="B870" s="131"/>
      <c r="C870" s="130"/>
      <c r="D870" s="130"/>
      <c r="E870" s="130"/>
      <c r="F870" s="130"/>
      <c r="G870" s="130"/>
      <c r="H870" s="130"/>
      <c r="I870" s="130"/>
      <c r="J870" s="130"/>
      <c r="K870" s="130"/>
      <c r="L870" s="130"/>
      <c r="M870" s="130"/>
      <c r="N870" s="130"/>
      <c r="O870" s="389"/>
      <c r="P870" s="389"/>
    </row>
    <row r="871" spans="1:16" ht="15">
      <c r="A871" s="132"/>
      <c r="B871" s="131"/>
      <c r="C871" s="130"/>
      <c r="D871" s="130"/>
      <c r="E871" s="130"/>
      <c r="F871" s="130"/>
      <c r="G871" s="130"/>
      <c r="H871" s="130"/>
      <c r="I871" s="130"/>
      <c r="J871" s="130"/>
      <c r="K871" s="130"/>
      <c r="L871" s="130"/>
      <c r="M871" s="130"/>
      <c r="N871" s="130"/>
      <c r="O871" s="389"/>
      <c r="P871" s="389"/>
    </row>
    <row r="872" spans="1:16" ht="15">
      <c r="A872" s="132"/>
      <c r="B872" s="131"/>
      <c r="C872" s="130"/>
      <c r="D872" s="130"/>
      <c r="E872" s="130"/>
      <c r="F872" s="130"/>
      <c r="G872" s="130"/>
      <c r="H872" s="130"/>
      <c r="I872" s="130"/>
      <c r="J872" s="130"/>
      <c r="K872" s="130"/>
      <c r="L872" s="130"/>
      <c r="M872" s="130"/>
      <c r="N872" s="130"/>
      <c r="O872" s="389"/>
      <c r="P872" s="389"/>
    </row>
    <row r="873" spans="1:16" ht="15">
      <c r="A873" s="132"/>
      <c r="B873" s="131"/>
      <c r="C873" s="130"/>
      <c r="D873" s="130"/>
      <c r="E873" s="130"/>
      <c r="F873" s="130"/>
      <c r="G873" s="130"/>
      <c r="H873" s="130"/>
      <c r="I873" s="130"/>
      <c r="J873" s="130"/>
      <c r="K873" s="130"/>
      <c r="L873" s="130"/>
      <c r="M873" s="130"/>
      <c r="N873" s="130"/>
      <c r="O873" s="389"/>
      <c r="P873" s="389"/>
    </row>
    <row r="874" spans="1:16" ht="15">
      <c r="A874" s="132"/>
      <c r="B874" s="131"/>
      <c r="C874" s="130"/>
      <c r="D874" s="130"/>
      <c r="E874" s="130"/>
      <c r="F874" s="130"/>
      <c r="G874" s="130"/>
      <c r="H874" s="130"/>
      <c r="I874" s="130"/>
      <c r="J874" s="130"/>
      <c r="K874" s="130"/>
      <c r="L874" s="130"/>
      <c r="M874" s="130"/>
      <c r="N874" s="130"/>
      <c r="O874" s="389"/>
      <c r="P874" s="389"/>
    </row>
    <row r="875" spans="1:16" ht="15">
      <c r="A875" s="132"/>
      <c r="B875" s="131"/>
      <c r="C875" s="130"/>
      <c r="D875" s="130"/>
      <c r="E875" s="130"/>
      <c r="F875" s="130"/>
      <c r="G875" s="130"/>
      <c r="H875" s="130"/>
      <c r="I875" s="130"/>
      <c r="J875" s="130"/>
      <c r="K875" s="130"/>
      <c r="L875" s="130"/>
      <c r="M875" s="130"/>
      <c r="N875" s="130"/>
      <c r="O875" s="389"/>
      <c r="P875" s="389"/>
    </row>
    <row r="876" spans="1:16" ht="15">
      <c r="A876" s="132"/>
      <c r="B876" s="131"/>
      <c r="C876" s="130"/>
      <c r="D876" s="130"/>
      <c r="E876" s="130"/>
      <c r="F876" s="130"/>
      <c r="G876" s="130"/>
      <c r="H876" s="130"/>
      <c r="I876" s="130"/>
      <c r="J876" s="130"/>
      <c r="K876" s="130"/>
      <c r="L876" s="130"/>
      <c r="M876" s="130"/>
      <c r="N876" s="130"/>
      <c r="O876" s="389"/>
      <c r="P876" s="389"/>
    </row>
    <row r="877" spans="1:16" ht="15">
      <c r="A877" s="132"/>
      <c r="B877" s="131"/>
      <c r="C877" s="130"/>
      <c r="D877" s="130"/>
      <c r="E877" s="130"/>
      <c r="F877" s="130"/>
      <c r="G877" s="130"/>
      <c r="H877" s="130"/>
      <c r="I877" s="130"/>
      <c r="J877" s="130"/>
      <c r="K877" s="130"/>
      <c r="L877" s="130"/>
      <c r="M877" s="130"/>
      <c r="N877" s="130"/>
      <c r="O877" s="389"/>
      <c r="P877" s="389"/>
    </row>
    <row r="878" spans="1:16" ht="15">
      <c r="A878" s="132"/>
      <c r="B878" s="131"/>
      <c r="C878" s="130"/>
      <c r="D878" s="130"/>
      <c r="E878" s="130"/>
      <c r="F878" s="130"/>
      <c r="G878" s="130"/>
      <c r="H878" s="130"/>
      <c r="I878" s="130"/>
      <c r="J878" s="130"/>
      <c r="K878" s="130"/>
      <c r="L878" s="130"/>
      <c r="M878" s="130"/>
      <c r="N878" s="130"/>
      <c r="O878" s="389"/>
      <c r="P878" s="389"/>
    </row>
    <row r="879" spans="1:16" ht="15">
      <c r="A879" s="132"/>
      <c r="B879" s="131"/>
      <c r="C879" s="130"/>
      <c r="D879" s="130"/>
      <c r="E879" s="130"/>
      <c r="F879" s="130"/>
      <c r="G879" s="130"/>
      <c r="H879" s="130"/>
      <c r="I879" s="130"/>
      <c r="J879" s="130"/>
      <c r="K879" s="130"/>
      <c r="L879" s="130"/>
      <c r="M879" s="130"/>
      <c r="N879" s="130"/>
      <c r="O879" s="389"/>
      <c r="P879" s="389"/>
    </row>
    <row r="880" spans="1:16" ht="15">
      <c r="A880" s="132"/>
      <c r="B880" s="131"/>
      <c r="C880" s="130"/>
      <c r="D880" s="130"/>
      <c r="E880" s="130"/>
      <c r="F880" s="130"/>
      <c r="G880" s="130"/>
      <c r="H880" s="130"/>
      <c r="I880" s="130"/>
      <c r="J880" s="130"/>
      <c r="K880" s="130"/>
      <c r="L880" s="130"/>
      <c r="M880" s="130"/>
      <c r="N880" s="130"/>
      <c r="O880" s="389"/>
      <c r="P880" s="389"/>
    </row>
    <row r="881" spans="1:16" ht="15">
      <c r="A881" s="132"/>
      <c r="B881" s="131"/>
      <c r="C881" s="130"/>
      <c r="D881" s="130"/>
      <c r="E881" s="130"/>
      <c r="F881" s="130"/>
      <c r="G881" s="130"/>
      <c r="H881" s="130"/>
      <c r="I881" s="130"/>
      <c r="J881" s="130"/>
      <c r="K881" s="130"/>
      <c r="L881" s="130"/>
      <c r="M881" s="130"/>
      <c r="N881" s="130"/>
      <c r="O881" s="389"/>
      <c r="P881" s="389"/>
    </row>
    <row r="882" spans="1:16" ht="15">
      <c r="A882" s="132"/>
      <c r="B882" s="131"/>
      <c r="C882" s="130"/>
      <c r="D882" s="130"/>
      <c r="E882" s="130"/>
      <c r="F882" s="130"/>
      <c r="G882" s="130"/>
      <c r="H882" s="130"/>
      <c r="I882" s="130"/>
      <c r="J882" s="130"/>
      <c r="K882" s="130"/>
      <c r="L882" s="130"/>
      <c r="M882" s="130"/>
      <c r="N882" s="130"/>
      <c r="O882" s="389"/>
      <c r="P882" s="389"/>
    </row>
    <row r="883" spans="1:16" ht="15">
      <c r="A883" s="132"/>
      <c r="B883" s="131"/>
      <c r="C883" s="130"/>
      <c r="D883" s="130"/>
      <c r="E883" s="130"/>
      <c r="F883" s="130"/>
      <c r="G883" s="130"/>
      <c r="H883" s="130"/>
      <c r="I883" s="130"/>
      <c r="J883" s="130"/>
      <c r="K883" s="130"/>
      <c r="L883" s="130"/>
      <c r="M883" s="130"/>
      <c r="N883" s="130"/>
      <c r="O883" s="389"/>
      <c r="P883" s="389"/>
    </row>
    <row r="884" spans="1:16" ht="15">
      <c r="A884" s="132"/>
      <c r="B884" s="131"/>
      <c r="C884" s="130"/>
      <c r="D884" s="130"/>
      <c r="E884" s="130"/>
      <c r="F884" s="130"/>
      <c r="G884" s="130"/>
      <c r="H884" s="130"/>
      <c r="I884" s="130"/>
      <c r="J884" s="130"/>
      <c r="K884" s="130"/>
      <c r="L884" s="130"/>
      <c r="M884" s="130"/>
      <c r="N884" s="130"/>
      <c r="O884" s="389"/>
      <c r="P884" s="389"/>
    </row>
    <row r="885" spans="1:16" ht="15">
      <c r="A885" s="132"/>
      <c r="B885" s="131"/>
      <c r="C885" s="130"/>
      <c r="D885" s="130"/>
      <c r="E885" s="130"/>
      <c r="F885" s="130"/>
      <c r="G885" s="130"/>
      <c r="H885" s="130"/>
      <c r="I885" s="130"/>
      <c r="J885" s="130"/>
      <c r="K885" s="130"/>
      <c r="L885" s="130"/>
      <c r="M885" s="130"/>
      <c r="N885" s="130"/>
      <c r="O885" s="389"/>
      <c r="P885" s="389"/>
    </row>
    <row r="886" spans="1:16" ht="15">
      <c r="A886" s="132"/>
      <c r="B886" s="131"/>
      <c r="C886" s="130"/>
      <c r="D886" s="130"/>
      <c r="E886" s="130"/>
      <c r="F886" s="130"/>
      <c r="G886" s="130"/>
      <c r="H886" s="130"/>
      <c r="I886" s="130"/>
      <c r="J886" s="130"/>
      <c r="K886" s="130"/>
      <c r="L886" s="130"/>
      <c r="M886" s="130"/>
      <c r="N886" s="130"/>
      <c r="O886" s="389"/>
      <c r="P886" s="389"/>
    </row>
    <row r="887" spans="1:16" ht="15">
      <c r="A887" s="132"/>
      <c r="B887" s="131"/>
      <c r="C887" s="130"/>
      <c r="D887" s="130"/>
      <c r="E887" s="130"/>
      <c r="F887" s="130"/>
      <c r="G887" s="130"/>
      <c r="H887" s="130"/>
      <c r="I887" s="130"/>
      <c r="J887" s="130"/>
      <c r="K887" s="130"/>
      <c r="L887" s="130"/>
      <c r="M887" s="130"/>
      <c r="N887" s="130"/>
      <c r="O887" s="389"/>
      <c r="P887" s="389"/>
    </row>
    <row r="888" spans="1:16" ht="15">
      <c r="A888" s="132"/>
      <c r="B888" s="131"/>
      <c r="C888" s="130"/>
      <c r="D888" s="130"/>
      <c r="E888" s="130"/>
      <c r="F888" s="130"/>
      <c r="G888" s="130"/>
      <c r="H888" s="130"/>
      <c r="I888" s="130"/>
      <c r="J888" s="130"/>
      <c r="K888" s="130"/>
      <c r="L888" s="130"/>
      <c r="M888" s="130"/>
      <c r="N888" s="130"/>
      <c r="O888" s="389"/>
      <c r="P888" s="389"/>
    </row>
    <row r="889" spans="1:16" ht="15">
      <c r="A889" s="132"/>
      <c r="B889" s="131"/>
      <c r="C889" s="130"/>
      <c r="D889" s="130"/>
      <c r="E889" s="130"/>
      <c r="F889" s="130"/>
      <c r="G889" s="130"/>
      <c r="H889" s="130"/>
      <c r="I889" s="130"/>
      <c r="J889" s="130"/>
      <c r="K889" s="130"/>
      <c r="L889" s="130"/>
      <c r="M889" s="130"/>
      <c r="N889" s="130"/>
      <c r="O889" s="389"/>
      <c r="P889" s="389"/>
    </row>
    <row r="890" spans="1:16" ht="15">
      <c r="A890" s="132"/>
      <c r="B890" s="131"/>
      <c r="C890" s="130"/>
      <c r="D890" s="130"/>
      <c r="E890" s="130"/>
      <c r="F890" s="130"/>
      <c r="G890" s="130"/>
      <c r="H890" s="130"/>
      <c r="I890" s="130"/>
      <c r="J890" s="130"/>
      <c r="K890" s="130"/>
      <c r="L890" s="130"/>
      <c r="M890" s="130"/>
      <c r="N890" s="130"/>
      <c r="O890" s="389"/>
      <c r="P890" s="389"/>
    </row>
    <row r="891" spans="1:16" ht="15">
      <c r="A891" s="132"/>
      <c r="B891" s="131"/>
      <c r="C891" s="130"/>
      <c r="D891" s="130"/>
      <c r="E891" s="130"/>
      <c r="F891" s="130"/>
      <c r="G891" s="130"/>
      <c r="H891" s="130"/>
      <c r="I891" s="130"/>
      <c r="J891" s="130"/>
      <c r="K891" s="130"/>
      <c r="L891" s="130"/>
      <c r="M891" s="130"/>
      <c r="N891" s="130"/>
      <c r="O891" s="389"/>
      <c r="P891" s="389"/>
    </row>
    <row r="892" spans="1:16" ht="15">
      <c r="A892" s="132"/>
      <c r="B892" s="131"/>
      <c r="C892" s="130"/>
      <c r="D892" s="130"/>
      <c r="E892" s="130"/>
      <c r="F892" s="130"/>
      <c r="G892" s="130"/>
      <c r="H892" s="130"/>
      <c r="I892" s="130"/>
      <c r="J892" s="130"/>
      <c r="K892" s="130"/>
      <c r="L892" s="130"/>
      <c r="M892" s="130"/>
      <c r="N892" s="130"/>
      <c r="O892" s="389"/>
      <c r="P892" s="389"/>
    </row>
    <row r="893" spans="1:16" ht="15">
      <c r="A893" s="132"/>
      <c r="B893" s="131"/>
      <c r="C893" s="130"/>
      <c r="D893" s="130"/>
      <c r="E893" s="130"/>
      <c r="F893" s="130"/>
      <c r="G893" s="130"/>
      <c r="H893" s="130"/>
      <c r="I893" s="130"/>
      <c r="J893" s="130"/>
      <c r="K893" s="130"/>
      <c r="L893" s="130"/>
      <c r="M893" s="130"/>
      <c r="N893" s="130"/>
      <c r="O893" s="389"/>
      <c r="P893" s="389"/>
    </row>
    <row r="894" spans="1:16" ht="15">
      <c r="A894" s="132"/>
      <c r="B894" s="131"/>
      <c r="C894" s="130"/>
      <c r="D894" s="130"/>
      <c r="E894" s="130"/>
      <c r="F894" s="130"/>
      <c r="G894" s="130"/>
      <c r="H894" s="130"/>
      <c r="I894" s="130"/>
      <c r="J894" s="130"/>
      <c r="K894" s="130"/>
      <c r="L894" s="130"/>
      <c r="M894" s="130"/>
      <c r="N894" s="130"/>
      <c r="O894" s="389"/>
      <c r="P894" s="389"/>
    </row>
    <row r="895" spans="1:16" ht="15">
      <c r="A895" s="132"/>
      <c r="B895" s="131"/>
      <c r="C895" s="130"/>
      <c r="D895" s="130"/>
      <c r="E895" s="130"/>
      <c r="F895" s="130"/>
      <c r="G895" s="130"/>
      <c r="H895" s="130"/>
      <c r="I895" s="130"/>
      <c r="J895" s="130"/>
      <c r="K895" s="130"/>
      <c r="L895" s="130"/>
      <c r="M895" s="130"/>
      <c r="N895" s="130"/>
      <c r="O895" s="389"/>
      <c r="P895" s="389"/>
    </row>
    <row r="896" spans="1:16" ht="15">
      <c r="A896" s="132"/>
      <c r="B896" s="131"/>
      <c r="C896" s="130"/>
      <c r="D896" s="130"/>
      <c r="E896" s="130"/>
      <c r="F896" s="130"/>
      <c r="G896" s="130"/>
      <c r="H896" s="130"/>
      <c r="I896" s="130"/>
      <c r="J896" s="130"/>
      <c r="K896" s="130"/>
      <c r="L896" s="130"/>
      <c r="M896" s="130"/>
      <c r="N896" s="130"/>
      <c r="O896" s="389"/>
      <c r="P896" s="389"/>
    </row>
    <row r="897" spans="1:16" ht="15">
      <c r="A897" s="132"/>
      <c r="B897" s="131"/>
      <c r="C897" s="130"/>
      <c r="D897" s="130"/>
      <c r="E897" s="130"/>
      <c r="F897" s="130"/>
      <c r="G897" s="130"/>
      <c r="H897" s="130"/>
      <c r="I897" s="130"/>
      <c r="J897" s="130"/>
      <c r="K897" s="130"/>
      <c r="L897" s="130"/>
      <c r="M897" s="130"/>
      <c r="N897" s="130"/>
      <c r="O897" s="389"/>
      <c r="P897" s="389"/>
    </row>
    <row r="898" spans="1:16" ht="15">
      <c r="A898" s="132"/>
      <c r="B898" s="131"/>
      <c r="C898" s="130"/>
      <c r="D898" s="130"/>
      <c r="E898" s="130"/>
      <c r="F898" s="130"/>
      <c r="G898" s="130"/>
      <c r="H898" s="130"/>
      <c r="I898" s="130"/>
      <c r="J898" s="130"/>
      <c r="K898" s="130"/>
      <c r="L898" s="130"/>
      <c r="M898" s="130"/>
      <c r="N898" s="130"/>
      <c r="O898" s="389"/>
      <c r="P898" s="389"/>
    </row>
    <row r="899" spans="1:16" ht="15">
      <c r="A899" s="132"/>
      <c r="B899" s="131"/>
      <c r="C899" s="130"/>
      <c r="D899" s="130"/>
      <c r="E899" s="130"/>
      <c r="F899" s="130"/>
      <c r="G899" s="130"/>
      <c r="H899" s="130"/>
      <c r="I899" s="130"/>
      <c r="J899" s="130"/>
      <c r="K899" s="130"/>
      <c r="L899" s="130"/>
      <c r="M899" s="130"/>
      <c r="N899" s="130"/>
      <c r="O899" s="389"/>
      <c r="P899" s="389"/>
    </row>
    <row r="900" spans="1:16" ht="15">
      <c r="A900" s="132"/>
      <c r="B900" s="131"/>
      <c r="C900" s="130"/>
      <c r="D900" s="130"/>
      <c r="E900" s="130"/>
      <c r="F900" s="130"/>
      <c r="G900" s="130"/>
      <c r="H900" s="130"/>
      <c r="I900" s="130"/>
      <c r="J900" s="130"/>
      <c r="K900" s="130"/>
      <c r="L900" s="130"/>
      <c r="M900" s="130"/>
      <c r="N900" s="130"/>
      <c r="O900" s="389"/>
      <c r="P900" s="389"/>
    </row>
    <row r="901" spans="1:16" ht="15">
      <c r="A901" s="132"/>
      <c r="B901" s="131"/>
      <c r="C901" s="130"/>
      <c r="D901" s="130"/>
      <c r="E901" s="130"/>
      <c r="F901" s="130"/>
      <c r="G901" s="130"/>
      <c r="H901" s="130"/>
      <c r="I901" s="130"/>
      <c r="J901" s="130"/>
      <c r="K901" s="130"/>
      <c r="L901" s="130"/>
      <c r="M901" s="130"/>
      <c r="N901" s="130"/>
      <c r="O901" s="389"/>
      <c r="P901" s="389"/>
    </row>
    <row r="902" spans="1:16" ht="15">
      <c r="A902" s="132"/>
      <c r="B902" s="131"/>
      <c r="C902" s="130"/>
      <c r="D902" s="130"/>
      <c r="E902" s="130"/>
      <c r="F902" s="130"/>
      <c r="G902" s="130"/>
      <c r="H902" s="130"/>
      <c r="I902" s="130"/>
      <c r="J902" s="130"/>
      <c r="K902" s="130"/>
      <c r="L902" s="130"/>
      <c r="M902" s="130"/>
      <c r="N902" s="130"/>
      <c r="O902" s="389"/>
      <c r="P902" s="389"/>
    </row>
    <row r="903" spans="1:16" ht="15">
      <c r="A903" s="132"/>
      <c r="B903" s="131"/>
      <c r="C903" s="130"/>
      <c r="D903" s="130"/>
      <c r="E903" s="130"/>
      <c r="F903" s="130"/>
      <c r="G903" s="130"/>
      <c r="H903" s="130"/>
      <c r="I903" s="130"/>
      <c r="J903" s="130"/>
      <c r="K903" s="130"/>
      <c r="L903" s="130"/>
      <c r="M903" s="130"/>
      <c r="N903" s="130"/>
      <c r="O903" s="389"/>
      <c r="P903" s="389"/>
    </row>
    <row r="904" spans="1:16" ht="15">
      <c r="A904" s="132"/>
      <c r="B904" s="131"/>
      <c r="C904" s="130"/>
      <c r="D904" s="130"/>
      <c r="E904" s="130"/>
      <c r="F904" s="130"/>
      <c r="G904" s="130"/>
      <c r="H904" s="130"/>
      <c r="I904" s="130"/>
      <c r="J904" s="130"/>
      <c r="K904" s="130"/>
      <c r="L904" s="130"/>
      <c r="M904" s="130"/>
      <c r="N904" s="130"/>
      <c r="O904" s="389"/>
      <c r="P904" s="389"/>
    </row>
    <row r="905" spans="1:16" ht="15">
      <c r="A905" s="132"/>
      <c r="B905" s="131"/>
      <c r="C905" s="130"/>
      <c r="D905" s="130"/>
      <c r="E905" s="130"/>
      <c r="F905" s="130"/>
      <c r="G905" s="130"/>
      <c r="H905" s="130"/>
      <c r="I905" s="130"/>
      <c r="J905" s="130"/>
      <c r="K905" s="130"/>
      <c r="L905" s="130"/>
      <c r="M905" s="130"/>
      <c r="N905" s="130"/>
      <c r="O905" s="389"/>
      <c r="P905" s="389"/>
    </row>
    <row r="906" spans="1:16" ht="15">
      <c r="A906" s="132"/>
      <c r="B906" s="131"/>
      <c r="C906" s="130"/>
      <c r="D906" s="130"/>
      <c r="E906" s="130"/>
      <c r="F906" s="130"/>
      <c r="G906" s="130"/>
      <c r="H906" s="130"/>
      <c r="I906" s="130"/>
      <c r="J906" s="130"/>
      <c r="K906" s="130"/>
      <c r="L906" s="130"/>
      <c r="M906" s="130"/>
      <c r="N906" s="130"/>
      <c r="O906" s="389"/>
      <c r="P906" s="389"/>
    </row>
    <row r="907" spans="1:16" ht="15">
      <c r="A907" s="132"/>
      <c r="B907" s="131"/>
      <c r="C907" s="130"/>
      <c r="D907" s="130"/>
      <c r="E907" s="130"/>
      <c r="F907" s="130"/>
      <c r="G907" s="130"/>
      <c r="H907" s="130"/>
      <c r="I907" s="130"/>
      <c r="J907" s="130"/>
      <c r="K907" s="130"/>
      <c r="L907" s="130"/>
      <c r="M907" s="130"/>
      <c r="N907" s="130"/>
      <c r="O907" s="389"/>
      <c r="P907" s="389"/>
    </row>
    <row r="908" spans="1:16" ht="15">
      <c r="A908" s="132"/>
      <c r="B908" s="131"/>
      <c r="C908" s="130"/>
      <c r="D908" s="130"/>
      <c r="E908" s="130"/>
      <c r="F908" s="130"/>
      <c r="G908" s="130"/>
      <c r="H908" s="130"/>
      <c r="I908" s="130"/>
      <c r="J908" s="130"/>
      <c r="K908" s="130"/>
      <c r="L908" s="130"/>
      <c r="M908" s="130"/>
      <c r="N908" s="130"/>
      <c r="O908" s="389"/>
      <c r="P908" s="389"/>
    </row>
    <row r="909" spans="1:16" ht="15">
      <c r="A909" s="132"/>
      <c r="B909" s="131"/>
      <c r="C909" s="130"/>
      <c r="D909" s="130"/>
      <c r="E909" s="130"/>
      <c r="F909" s="130"/>
      <c r="G909" s="130"/>
      <c r="H909" s="130"/>
      <c r="I909" s="130"/>
      <c r="J909" s="130"/>
      <c r="K909" s="130"/>
      <c r="L909" s="130"/>
      <c r="M909" s="130"/>
      <c r="N909" s="130"/>
      <c r="O909" s="389"/>
      <c r="P909" s="389"/>
    </row>
    <row r="910" spans="1:16" ht="15">
      <c r="A910" s="132"/>
      <c r="B910" s="131"/>
      <c r="C910" s="130"/>
      <c r="D910" s="130"/>
      <c r="E910" s="130"/>
      <c r="F910" s="130"/>
      <c r="G910" s="130"/>
      <c r="H910" s="130"/>
      <c r="I910" s="130"/>
      <c r="J910" s="130"/>
      <c r="K910" s="130"/>
      <c r="L910" s="130"/>
      <c r="M910" s="130"/>
      <c r="N910" s="130"/>
      <c r="O910" s="389"/>
      <c r="P910" s="389"/>
    </row>
    <row r="911" spans="1:16" ht="15">
      <c r="A911" s="132"/>
      <c r="B911" s="131"/>
      <c r="C911" s="130"/>
      <c r="D911" s="130"/>
      <c r="E911" s="130"/>
      <c r="F911" s="130"/>
      <c r="G911" s="130"/>
      <c r="H911" s="130"/>
      <c r="I911" s="130"/>
      <c r="J911" s="130"/>
      <c r="K911" s="130"/>
      <c r="L911" s="130"/>
      <c r="M911" s="130"/>
      <c r="N911" s="130"/>
      <c r="O911" s="389"/>
      <c r="P911" s="389"/>
    </row>
    <row r="912" spans="1:16" ht="15">
      <c r="A912" s="132"/>
      <c r="B912" s="131"/>
      <c r="C912" s="130"/>
      <c r="D912" s="130"/>
      <c r="E912" s="130"/>
      <c r="F912" s="130"/>
      <c r="G912" s="130"/>
      <c r="H912" s="130"/>
      <c r="I912" s="130"/>
      <c r="J912" s="130"/>
      <c r="K912" s="130"/>
      <c r="L912" s="130"/>
      <c r="M912" s="130"/>
      <c r="N912" s="130"/>
      <c r="O912" s="389"/>
      <c r="P912" s="389"/>
    </row>
    <row r="913" spans="1:16" ht="15">
      <c r="A913" s="132"/>
      <c r="B913" s="131"/>
      <c r="C913" s="130"/>
      <c r="D913" s="130"/>
      <c r="E913" s="130"/>
      <c r="F913" s="130"/>
      <c r="G913" s="130"/>
      <c r="H913" s="130"/>
      <c r="I913" s="130"/>
      <c r="J913" s="130"/>
      <c r="K913" s="130"/>
      <c r="L913" s="130"/>
      <c r="M913" s="130"/>
      <c r="N913" s="130"/>
      <c r="O913" s="389"/>
      <c r="P913" s="389"/>
    </row>
    <row r="914" spans="1:16" ht="15">
      <c r="A914" s="132"/>
      <c r="B914" s="131"/>
      <c r="C914" s="130"/>
      <c r="D914" s="130"/>
      <c r="E914" s="130"/>
      <c r="F914" s="130"/>
      <c r="G914" s="130"/>
      <c r="H914" s="130"/>
      <c r="I914" s="130"/>
      <c r="J914" s="130"/>
      <c r="K914" s="130"/>
      <c r="L914" s="130"/>
      <c r="M914" s="130"/>
      <c r="N914" s="130"/>
      <c r="O914" s="389"/>
      <c r="P914" s="389"/>
    </row>
    <row r="915" spans="1:16" ht="15">
      <c r="A915" s="132"/>
      <c r="B915" s="131"/>
      <c r="C915" s="130"/>
      <c r="D915" s="130"/>
      <c r="E915" s="130"/>
      <c r="F915" s="130"/>
      <c r="G915" s="130"/>
      <c r="H915" s="130"/>
      <c r="I915" s="130"/>
      <c r="J915" s="130"/>
      <c r="K915" s="130"/>
      <c r="L915" s="130"/>
      <c r="M915" s="130"/>
      <c r="N915" s="130"/>
      <c r="O915" s="389"/>
      <c r="P915" s="389"/>
    </row>
    <row r="916" spans="1:16" ht="15">
      <c r="A916" s="132"/>
      <c r="B916" s="131"/>
      <c r="C916" s="130"/>
      <c r="D916" s="130"/>
      <c r="E916" s="130"/>
      <c r="F916" s="130"/>
      <c r="G916" s="130"/>
      <c r="H916" s="130"/>
      <c r="I916" s="130"/>
      <c r="J916" s="130"/>
      <c r="K916" s="130"/>
      <c r="L916" s="130"/>
      <c r="M916" s="130"/>
      <c r="N916" s="130"/>
      <c r="O916" s="389"/>
      <c r="P916" s="389"/>
    </row>
    <row r="917" spans="1:16" ht="15">
      <c r="A917" s="132"/>
      <c r="B917" s="131"/>
      <c r="C917" s="130"/>
      <c r="D917" s="130"/>
      <c r="E917" s="130"/>
      <c r="F917" s="130"/>
      <c r="G917" s="130"/>
      <c r="H917" s="130"/>
      <c r="I917" s="130"/>
      <c r="J917" s="130"/>
      <c r="K917" s="130"/>
      <c r="L917" s="130"/>
      <c r="M917" s="130"/>
      <c r="N917" s="130"/>
      <c r="O917" s="389"/>
      <c r="P917" s="389"/>
    </row>
    <row r="918" spans="1:16" ht="15">
      <c r="A918" s="132"/>
      <c r="B918" s="131"/>
      <c r="C918" s="130"/>
      <c r="D918" s="130"/>
      <c r="E918" s="130"/>
      <c r="F918" s="130"/>
      <c r="G918" s="130"/>
      <c r="H918" s="130"/>
      <c r="I918" s="130"/>
      <c r="J918" s="130"/>
      <c r="K918" s="130"/>
      <c r="L918" s="130"/>
      <c r="M918" s="130"/>
      <c r="N918" s="130"/>
      <c r="O918" s="389"/>
      <c r="P918" s="389"/>
    </row>
    <row r="919" spans="1:16" ht="15">
      <c r="A919" s="132"/>
      <c r="B919" s="131"/>
      <c r="C919" s="130"/>
      <c r="D919" s="130"/>
      <c r="E919" s="130"/>
      <c r="F919" s="130"/>
      <c r="G919" s="130"/>
      <c r="H919" s="130"/>
      <c r="I919" s="130"/>
      <c r="J919" s="130"/>
      <c r="K919" s="130"/>
      <c r="L919" s="130"/>
      <c r="M919" s="130"/>
      <c r="N919" s="130"/>
      <c r="O919" s="389"/>
      <c r="P919" s="389"/>
    </row>
    <row r="920" spans="1:16" ht="15">
      <c r="A920" s="132"/>
      <c r="B920" s="131"/>
      <c r="C920" s="130"/>
      <c r="D920" s="130"/>
      <c r="E920" s="130"/>
      <c r="F920" s="130"/>
      <c r="G920" s="130"/>
      <c r="H920" s="130"/>
      <c r="I920" s="130"/>
      <c r="J920" s="130"/>
      <c r="K920" s="130"/>
      <c r="L920" s="130"/>
      <c r="M920" s="130"/>
      <c r="N920" s="130"/>
      <c r="O920" s="389"/>
      <c r="P920" s="389"/>
    </row>
    <row r="921" spans="1:16" ht="15">
      <c r="A921" s="132"/>
      <c r="B921" s="131"/>
      <c r="C921" s="130"/>
      <c r="D921" s="130"/>
      <c r="E921" s="130"/>
      <c r="F921" s="130"/>
      <c r="G921" s="130"/>
      <c r="H921" s="130"/>
      <c r="I921" s="130"/>
      <c r="J921" s="130"/>
      <c r="K921" s="130"/>
      <c r="L921" s="130"/>
      <c r="M921" s="130"/>
      <c r="N921" s="130"/>
      <c r="O921" s="389"/>
      <c r="P921" s="389"/>
    </row>
    <row r="922" spans="1:16" ht="15">
      <c r="A922" s="132"/>
      <c r="B922" s="131"/>
      <c r="C922" s="130"/>
      <c r="D922" s="130"/>
      <c r="E922" s="130"/>
      <c r="F922" s="130"/>
      <c r="G922" s="130"/>
      <c r="H922" s="130"/>
      <c r="I922" s="130"/>
      <c r="J922" s="130"/>
      <c r="K922" s="130"/>
      <c r="L922" s="130"/>
      <c r="M922" s="130"/>
      <c r="N922" s="130"/>
      <c r="O922" s="389"/>
      <c r="P922" s="389"/>
    </row>
    <row r="923" spans="1:16" ht="15">
      <c r="A923" s="132"/>
      <c r="B923" s="131"/>
      <c r="C923" s="130"/>
      <c r="D923" s="130"/>
      <c r="E923" s="130"/>
      <c r="F923" s="130"/>
      <c r="G923" s="130"/>
      <c r="H923" s="130"/>
      <c r="I923" s="130"/>
      <c r="J923" s="130"/>
      <c r="K923" s="130"/>
      <c r="L923" s="130"/>
      <c r="M923" s="130"/>
      <c r="N923" s="130"/>
      <c r="O923" s="389"/>
      <c r="P923" s="389"/>
    </row>
    <row r="924" spans="1:16" ht="15">
      <c r="A924" s="132"/>
      <c r="B924" s="131"/>
      <c r="C924" s="130"/>
      <c r="D924" s="130"/>
      <c r="E924" s="130"/>
      <c r="F924" s="130"/>
      <c r="G924" s="130"/>
      <c r="H924" s="130"/>
      <c r="I924" s="130"/>
      <c r="J924" s="130"/>
      <c r="K924" s="130"/>
      <c r="L924" s="130"/>
      <c r="M924" s="130"/>
      <c r="N924" s="130"/>
      <c r="O924" s="389"/>
      <c r="P924" s="389"/>
    </row>
    <row r="925" spans="1:16" ht="15">
      <c r="A925" s="132"/>
      <c r="B925" s="131"/>
      <c r="C925" s="130"/>
      <c r="D925" s="130"/>
      <c r="E925" s="130"/>
      <c r="F925" s="130"/>
      <c r="G925" s="130"/>
      <c r="H925" s="130"/>
      <c r="I925" s="130"/>
      <c r="J925" s="130"/>
      <c r="K925" s="130"/>
      <c r="L925" s="130"/>
      <c r="M925" s="130"/>
      <c r="N925" s="130"/>
      <c r="O925" s="389"/>
      <c r="P925" s="389"/>
    </row>
    <row r="926" spans="1:16" ht="15">
      <c r="A926" s="132"/>
      <c r="B926" s="131"/>
      <c r="C926" s="130"/>
      <c r="D926" s="130"/>
      <c r="E926" s="130"/>
      <c r="F926" s="130"/>
      <c r="G926" s="130"/>
      <c r="H926" s="130"/>
      <c r="I926" s="130"/>
      <c r="J926" s="130"/>
      <c r="K926" s="130"/>
      <c r="L926" s="130"/>
      <c r="M926" s="130"/>
      <c r="N926" s="130"/>
      <c r="O926" s="389"/>
      <c r="P926" s="389"/>
    </row>
    <row r="927" spans="1:16" ht="15">
      <c r="A927" s="132"/>
      <c r="B927" s="131"/>
      <c r="C927" s="130"/>
      <c r="D927" s="130"/>
      <c r="E927" s="130"/>
      <c r="F927" s="130"/>
      <c r="G927" s="130"/>
      <c r="H927" s="130"/>
      <c r="I927" s="130"/>
      <c r="J927" s="130"/>
      <c r="K927" s="130"/>
      <c r="L927" s="130"/>
      <c r="M927" s="130"/>
      <c r="N927" s="130"/>
      <c r="O927" s="389"/>
      <c r="P927" s="389"/>
    </row>
    <row r="928" spans="1:16" ht="15">
      <c r="A928" s="132"/>
      <c r="B928" s="131"/>
      <c r="C928" s="130"/>
      <c r="D928" s="130"/>
      <c r="E928" s="130"/>
      <c r="F928" s="130"/>
      <c r="G928" s="130"/>
      <c r="H928" s="130"/>
      <c r="I928" s="130"/>
      <c r="J928" s="130"/>
      <c r="K928" s="130"/>
      <c r="L928" s="130"/>
      <c r="M928" s="130"/>
      <c r="N928" s="130"/>
      <c r="O928" s="389"/>
      <c r="P928" s="389"/>
    </row>
    <row r="929" spans="1:16" ht="15">
      <c r="A929" s="132"/>
      <c r="B929" s="131"/>
      <c r="C929" s="130"/>
      <c r="D929" s="130"/>
      <c r="E929" s="130"/>
      <c r="F929" s="130"/>
      <c r="G929" s="130"/>
      <c r="H929" s="130"/>
      <c r="I929" s="130"/>
      <c r="J929" s="130"/>
      <c r="K929" s="130"/>
      <c r="L929" s="130"/>
      <c r="M929" s="130"/>
      <c r="N929" s="130"/>
      <c r="O929" s="389"/>
      <c r="P929" s="389"/>
    </row>
    <row r="930" spans="1:16" ht="15">
      <c r="A930" s="132"/>
      <c r="B930" s="131"/>
      <c r="C930" s="130"/>
      <c r="D930" s="130"/>
      <c r="E930" s="130"/>
      <c r="F930" s="130"/>
      <c r="G930" s="130"/>
      <c r="H930" s="130"/>
      <c r="I930" s="130"/>
      <c r="J930" s="130"/>
      <c r="K930" s="130"/>
      <c r="L930" s="130"/>
      <c r="M930" s="130"/>
      <c r="N930" s="130"/>
      <c r="O930" s="389"/>
      <c r="P930" s="389"/>
    </row>
    <row r="931" spans="1:16" ht="15">
      <c r="A931" s="132"/>
      <c r="B931" s="131"/>
      <c r="C931" s="130"/>
      <c r="D931" s="130"/>
      <c r="E931" s="130"/>
      <c r="F931" s="130"/>
      <c r="G931" s="130"/>
      <c r="H931" s="130"/>
      <c r="I931" s="130"/>
      <c r="J931" s="130"/>
      <c r="K931" s="130"/>
      <c r="L931" s="130"/>
      <c r="M931" s="130"/>
      <c r="N931" s="130"/>
      <c r="O931" s="389"/>
      <c r="P931" s="389"/>
    </row>
    <row r="932" spans="1:16" ht="15">
      <c r="A932" s="132"/>
      <c r="B932" s="131"/>
      <c r="C932" s="130"/>
      <c r="D932" s="130"/>
      <c r="E932" s="130"/>
      <c r="F932" s="130"/>
      <c r="G932" s="130"/>
      <c r="H932" s="130"/>
      <c r="I932" s="130"/>
      <c r="J932" s="130"/>
      <c r="K932" s="130"/>
      <c r="L932" s="130"/>
      <c r="M932" s="130"/>
      <c r="N932" s="130"/>
      <c r="O932" s="389"/>
      <c r="P932" s="389"/>
    </row>
    <row r="933" spans="1:16" ht="15">
      <c r="A933" s="132"/>
      <c r="B933" s="131"/>
      <c r="C933" s="130"/>
      <c r="D933" s="130"/>
      <c r="E933" s="130"/>
      <c r="F933" s="130"/>
      <c r="G933" s="130"/>
      <c r="H933" s="130"/>
      <c r="I933" s="130"/>
      <c r="J933" s="130"/>
      <c r="K933" s="130"/>
      <c r="L933" s="130"/>
      <c r="M933" s="130"/>
      <c r="N933" s="130"/>
      <c r="O933" s="389"/>
      <c r="P933" s="389"/>
    </row>
    <row r="934" spans="1:16" ht="15">
      <c r="A934" s="132"/>
      <c r="B934" s="131"/>
      <c r="C934" s="130"/>
      <c r="D934" s="130"/>
      <c r="E934" s="130"/>
      <c r="F934" s="130"/>
      <c r="G934" s="130"/>
      <c r="H934" s="130"/>
      <c r="I934" s="130"/>
      <c r="J934" s="130"/>
      <c r="K934" s="130"/>
      <c r="L934" s="130"/>
      <c r="M934" s="130"/>
      <c r="N934" s="130"/>
      <c r="O934" s="389"/>
      <c r="P934" s="389"/>
    </row>
    <row r="935" spans="1:16" ht="15">
      <c r="A935" s="132"/>
      <c r="B935" s="131"/>
      <c r="C935" s="130"/>
      <c r="D935" s="130"/>
      <c r="E935" s="130"/>
      <c r="F935" s="130"/>
      <c r="G935" s="130"/>
      <c r="H935" s="130"/>
      <c r="I935" s="130"/>
      <c r="J935" s="130"/>
      <c r="K935" s="130"/>
      <c r="L935" s="130"/>
      <c r="M935" s="130"/>
      <c r="N935" s="130"/>
      <c r="O935" s="389"/>
      <c r="P935" s="389"/>
    </row>
    <row r="936" spans="1:16" ht="15">
      <c r="A936" s="132"/>
      <c r="B936" s="131"/>
      <c r="C936" s="130"/>
      <c r="D936" s="130"/>
      <c r="E936" s="130"/>
      <c r="F936" s="130"/>
      <c r="G936" s="130"/>
      <c r="H936" s="130"/>
      <c r="I936" s="130"/>
      <c r="J936" s="130"/>
      <c r="K936" s="130"/>
      <c r="L936" s="130"/>
      <c r="M936" s="130"/>
      <c r="N936" s="130"/>
      <c r="O936" s="389"/>
      <c r="P936" s="389"/>
    </row>
    <row r="937" spans="1:16" ht="15">
      <c r="A937" s="132"/>
      <c r="B937" s="131"/>
      <c r="C937" s="130"/>
      <c r="D937" s="130"/>
      <c r="E937" s="130"/>
      <c r="F937" s="130"/>
      <c r="G937" s="130"/>
      <c r="H937" s="130"/>
      <c r="I937" s="130"/>
      <c r="J937" s="130"/>
      <c r="K937" s="130"/>
      <c r="L937" s="130"/>
      <c r="M937" s="130"/>
      <c r="N937" s="130"/>
      <c r="O937" s="389"/>
      <c r="P937" s="389"/>
    </row>
    <row r="938" spans="1:16" ht="15">
      <c r="A938" s="132"/>
      <c r="B938" s="131"/>
      <c r="C938" s="130"/>
      <c r="D938" s="130"/>
      <c r="E938" s="130"/>
      <c r="F938" s="130"/>
      <c r="G938" s="130"/>
      <c r="H938" s="130"/>
      <c r="I938" s="130"/>
      <c r="J938" s="130"/>
      <c r="K938" s="130"/>
      <c r="L938" s="130"/>
      <c r="M938" s="130"/>
      <c r="N938" s="130"/>
      <c r="O938" s="389"/>
      <c r="P938" s="389"/>
    </row>
    <row r="939" spans="1:16" ht="15">
      <c r="A939" s="132"/>
      <c r="B939" s="131"/>
      <c r="C939" s="130"/>
      <c r="D939" s="130"/>
      <c r="E939" s="130"/>
      <c r="F939" s="130"/>
      <c r="G939" s="130"/>
      <c r="H939" s="130"/>
      <c r="I939" s="130"/>
      <c r="J939" s="130"/>
      <c r="K939" s="130"/>
      <c r="L939" s="130"/>
      <c r="M939" s="130"/>
      <c r="N939" s="130"/>
      <c r="O939" s="389"/>
      <c r="P939" s="389"/>
    </row>
    <row r="940" spans="1:16" ht="15">
      <c r="A940" s="132"/>
      <c r="B940" s="131"/>
      <c r="C940" s="130"/>
      <c r="D940" s="130"/>
      <c r="E940" s="130"/>
      <c r="F940" s="130"/>
      <c r="G940" s="130"/>
      <c r="H940" s="130"/>
      <c r="I940" s="130"/>
      <c r="J940" s="130"/>
      <c r="K940" s="130"/>
      <c r="L940" s="130"/>
      <c r="M940" s="130"/>
      <c r="N940" s="130"/>
      <c r="O940" s="389"/>
      <c r="P940" s="389"/>
    </row>
    <row r="941" spans="1:16" ht="15">
      <c r="A941" s="132"/>
      <c r="B941" s="131"/>
      <c r="C941" s="130"/>
      <c r="D941" s="130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389"/>
      <c r="P941" s="389"/>
    </row>
    <row r="942" spans="1:16" ht="15">
      <c r="A942" s="132"/>
      <c r="B942" s="131"/>
      <c r="C942" s="130"/>
      <c r="D942" s="130"/>
      <c r="E942" s="130"/>
      <c r="F942" s="130"/>
      <c r="G942" s="130"/>
      <c r="H942" s="130"/>
      <c r="I942" s="130"/>
      <c r="J942" s="130"/>
      <c r="K942" s="130"/>
      <c r="L942" s="130"/>
      <c r="M942" s="130"/>
      <c r="N942" s="130"/>
      <c r="O942" s="389"/>
      <c r="P942" s="389"/>
    </row>
    <row r="943" spans="1:16" ht="15">
      <c r="A943" s="132"/>
      <c r="B943" s="131"/>
      <c r="C943" s="130"/>
      <c r="D943" s="130"/>
      <c r="E943" s="130"/>
      <c r="F943" s="130"/>
      <c r="G943" s="130"/>
      <c r="H943" s="130"/>
      <c r="I943" s="130"/>
      <c r="J943" s="130"/>
      <c r="K943" s="130"/>
      <c r="L943" s="130"/>
      <c r="M943" s="130"/>
      <c r="N943" s="130"/>
      <c r="O943" s="389"/>
      <c r="P943" s="389"/>
    </row>
    <row r="944" spans="1:16" ht="15">
      <c r="A944" s="132"/>
      <c r="B944" s="131"/>
      <c r="C944" s="130"/>
      <c r="D944" s="130"/>
      <c r="E944" s="130"/>
      <c r="F944" s="130"/>
      <c r="G944" s="130"/>
      <c r="H944" s="130"/>
      <c r="I944" s="130"/>
      <c r="J944" s="130"/>
      <c r="K944" s="130"/>
      <c r="L944" s="130"/>
      <c r="M944" s="130"/>
      <c r="N944" s="130"/>
      <c r="O944" s="389"/>
      <c r="P944" s="389"/>
    </row>
    <row r="945" spans="1:16" ht="15">
      <c r="A945" s="132"/>
      <c r="B945" s="131"/>
      <c r="C945" s="130"/>
      <c r="D945" s="130"/>
      <c r="E945" s="130"/>
      <c r="F945" s="130"/>
      <c r="G945" s="130"/>
      <c r="H945" s="130"/>
      <c r="I945" s="130"/>
      <c r="J945" s="130"/>
      <c r="K945" s="130"/>
      <c r="L945" s="130"/>
      <c r="M945" s="130"/>
      <c r="N945" s="130"/>
      <c r="O945" s="389"/>
      <c r="P945" s="389"/>
    </row>
    <row r="946" spans="1:16" ht="15">
      <c r="A946" s="132"/>
      <c r="B946" s="131"/>
      <c r="C946" s="130"/>
      <c r="D946" s="130"/>
      <c r="E946" s="130"/>
      <c r="F946" s="130"/>
      <c r="G946" s="130"/>
      <c r="H946" s="130"/>
      <c r="I946" s="130"/>
      <c r="J946" s="130"/>
      <c r="K946" s="130"/>
      <c r="L946" s="130"/>
      <c r="M946" s="130"/>
      <c r="N946" s="130"/>
      <c r="O946" s="389"/>
      <c r="P946" s="389"/>
    </row>
    <row r="947" spans="1:16" ht="15">
      <c r="A947" s="132"/>
      <c r="B947" s="131"/>
      <c r="C947" s="130"/>
      <c r="D947" s="130"/>
      <c r="E947" s="130"/>
      <c r="F947" s="130"/>
      <c r="G947" s="130"/>
      <c r="H947" s="130"/>
      <c r="I947" s="130"/>
      <c r="J947" s="130"/>
      <c r="K947" s="130"/>
      <c r="L947" s="130"/>
      <c r="M947" s="130"/>
      <c r="N947" s="130"/>
      <c r="O947" s="389"/>
      <c r="P947" s="389"/>
    </row>
    <row r="948" spans="1:16" ht="15">
      <c r="A948" s="132"/>
      <c r="B948" s="131"/>
      <c r="C948" s="130"/>
      <c r="D948" s="130"/>
      <c r="E948" s="130"/>
      <c r="F948" s="130"/>
      <c r="G948" s="130"/>
      <c r="H948" s="130"/>
      <c r="I948" s="130"/>
      <c r="J948" s="130"/>
      <c r="K948" s="130"/>
      <c r="L948" s="130"/>
      <c r="M948" s="130"/>
      <c r="N948" s="130"/>
      <c r="O948" s="389"/>
      <c r="P948" s="389"/>
    </row>
    <row r="949" spans="1:16" ht="15">
      <c r="A949" s="132"/>
      <c r="B949" s="131"/>
      <c r="C949" s="130"/>
      <c r="D949" s="130"/>
      <c r="E949" s="130"/>
      <c r="F949" s="130"/>
      <c r="G949" s="130"/>
      <c r="H949" s="130"/>
      <c r="I949" s="130"/>
      <c r="J949" s="130"/>
      <c r="K949" s="130"/>
      <c r="L949" s="130"/>
      <c r="M949" s="130"/>
      <c r="N949" s="130"/>
      <c r="O949" s="389"/>
      <c r="P949" s="389"/>
    </row>
    <row r="950" spans="1:16" ht="15">
      <c r="A950" s="132"/>
      <c r="B950" s="131"/>
      <c r="C950" s="130"/>
      <c r="D950" s="130"/>
      <c r="E950" s="130"/>
      <c r="F950" s="130"/>
      <c r="G950" s="130"/>
      <c r="H950" s="130"/>
      <c r="I950" s="130"/>
      <c r="J950" s="130"/>
      <c r="K950" s="130"/>
      <c r="L950" s="130"/>
      <c r="M950" s="130"/>
      <c r="N950" s="130"/>
      <c r="O950" s="389"/>
      <c r="P950" s="389"/>
    </row>
    <row r="951" spans="1:16" ht="15">
      <c r="A951" s="132"/>
      <c r="B951" s="131"/>
      <c r="C951" s="130"/>
      <c r="D951" s="130"/>
      <c r="E951" s="130"/>
      <c r="F951" s="130"/>
      <c r="G951" s="130"/>
      <c r="H951" s="130"/>
      <c r="I951" s="130"/>
      <c r="J951" s="130"/>
      <c r="K951" s="130"/>
      <c r="L951" s="130"/>
      <c r="M951" s="130"/>
      <c r="N951" s="130"/>
      <c r="O951" s="389"/>
      <c r="P951" s="389"/>
    </row>
    <row r="952" spans="1:16" ht="15">
      <c r="A952" s="132"/>
      <c r="B952" s="131"/>
      <c r="C952" s="130"/>
      <c r="D952" s="130"/>
      <c r="E952" s="130"/>
      <c r="F952" s="130"/>
      <c r="G952" s="130"/>
      <c r="H952" s="130"/>
      <c r="I952" s="130"/>
      <c r="J952" s="130"/>
      <c r="K952" s="130"/>
      <c r="L952" s="130"/>
      <c r="M952" s="130"/>
      <c r="N952" s="130"/>
      <c r="O952" s="389"/>
      <c r="P952" s="389"/>
    </row>
    <row r="953" spans="1:16" ht="15">
      <c r="A953" s="132"/>
      <c r="B953" s="131"/>
      <c r="C953" s="130"/>
      <c r="D953" s="130"/>
      <c r="E953" s="130"/>
      <c r="F953" s="130"/>
      <c r="G953" s="130"/>
      <c r="H953" s="130"/>
      <c r="I953" s="130"/>
      <c r="J953" s="130"/>
      <c r="K953" s="130"/>
      <c r="L953" s="130"/>
      <c r="M953" s="130"/>
      <c r="N953" s="130"/>
      <c r="O953" s="389"/>
      <c r="P953" s="389"/>
    </row>
    <row r="954" spans="1:16" ht="15">
      <c r="A954" s="132"/>
      <c r="B954" s="131"/>
      <c r="C954" s="130"/>
      <c r="D954" s="130"/>
      <c r="E954" s="130"/>
      <c r="F954" s="130"/>
      <c r="G954" s="130"/>
      <c r="H954" s="130"/>
      <c r="I954" s="130"/>
      <c r="J954" s="130"/>
      <c r="K954" s="130"/>
      <c r="L954" s="130"/>
      <c r="M954" s="130"/>
      <c r="N954" s="130"/>
      <c r="O954" s="389"/>
      <c r="P954" s="389"/>
    </row>
    <row r="955" spans="1:16" ht="15">
      <c r="A955" s="132"/>
      <c r="B955" s="131"/>
      <c r="C955" s="130"/>
      <c r="D955" s="130"/>
      <c r="E955" s="130"/>
      <c r="F955" s="130"/>
      <c r="G955" s="130"/>
      <c r="H955" s="130"/>
      <c r="I955" s="130"/>
      <c r="J955" s="130"/>
      <c r="K955" s="130"/>
      <c r="L955" s="130"/>
      <c r="M955" s="130"/>
      <c r="N955" s="130"/>
      <c r="O955" s="389"/>
      <c r="P955" s="389"/>
    </row>
    <row r="956" spans="1:16" ht="15">
      <c r="A956" s="132"/>
      <c r="B956" s="131"/>
      <c r="C956" s="130"/>
      <c r="D956" s="130"/>
      <c r="E956" s="130"/>
      <c r="F956" s="130"/>
      <c r="G956" s="130"/>
      <c r="H956" s="130"/>
      <c r="I956" s="130"/>
      <c r="J956" s="130"/>
      <c r="K956" s="130"/>
      <c r="L956" s="130"/>
      <c r="M956" s="130"/>
      <c r="N956" s="130"/>
      <c r="O956" s="389"/>
      <c r="P956" s="389"/>
    </row>
    <row r="957" spans="1:16" ht="15">
      <c r="A957" s="132"/>
      <c r="B957" s="131"/>
      <c r="C957" s="130"/>
      <c r="D957" s="130"/>
      <c r="E957" s="130"/>
      <c r="F957" s="130"/>
      <c r="G957" s="130"/>
      <c r="H957" s="130"/>
      <c r="I957" s="130"/>
      <c r="J957" s="130"/>
      <c r="K957" s="130"/>
      <c r="L957" s="130"/>
      <c r="M957" s="130"/>
      <c r="N957" s="130"/>
      <c r="O957" s="389"/>
      <c r="P957" s="389"/>
    </row>
    <row r="958" spans="1:16" ht="15">
      <c r="A958" s="132"/>
      <c r="B958" s="131"/>
      <c r="C958" s="130"/>
      <c r="D958" s="130"/>
      <c r="E958" s="130"/>
      <c r="F958" s="130"/>
      <c r="G958" s="130"/>
      <c r="H958" s="130"/>
      <c r="I958" s="130"/>
      <c r="J958" s="130"/>
      <c r="K958" s="130"/>
      <c r="L958" s="130"/>
      <c r="M958" s="130"/>
      <c r="N958" s="130"/>
      <c r="O958" s="389"/>
      <c r="P958" s="389"/>
    </row>
    <row r="959" spans="1:16" ht="15">
      <c r="A959" s="132"/>
      <c r="B959" s="131"/>
      <c r="C959" s="130"/>
      <c r="D959" s="130"/>
      <c r="E959" s="130"/>
      <c r="F959" s="130"/>
      <c r="G959" s="130"/>
      <c r="H959" s="130"/>
      <c r="I959" s="130"/>
      <c r="J959" s="130"/>
      <c r="K959" s="130"/>
      <c r="L959" s="130"/>
      <c r="M959" s="130"/>
      <c r="N959" s="130"/>
      <c r="O959" s="389"/>
      <c r="P959" s="389"/>
    </row>
    <row r="960" spans="1:16" ht="15">
      <c r="A960" s="132"/>
      <c r="B960" s="131"/>
      <c r="C960" s="130"/>
      <c r="D960" s="130"/>
      <c r="E960" s="130"/>
      <c r="F960" s="130"/>
      <c r="G960" s="130"/>
      <c r="H960" s="130"/>
      <c r="I960" s="130"/>
      <c r="J960" s="130"/>
      <c r="K960" s="130"/>
      <c r="L960" s="130"/>
      <c r="M960" s="130"/>
      <c r="N960" s="130"/>
      <c r="O960" s="389"/>
      <c r="P960" s="389"/>
    </row>
    <row r="961" spans="1:16" ht="15">
      <c r="A961" s="132"/>
      <c r="B961" s="131"/>
      <c r="C961" s="130"/>
      <c r="D961" s="130"/>
      <c r="E961" s="130"/>
      <c r="F961" s="130"/>
      <c r="G961" s="130"/>
      <c r="H961" s="130"/>
      <c r="I961" s="130"/>
      <c r="J961" s="130"/>
      <c r="K961" s="130"/>
      <c r="L961" s="130"/>
      <c r="M961" s="130"/>
      <c r="N961" s="130"/>
      <c r="O961" s="389"/>
      <c r="P961" s="389"/>
    </row>
    <row r="962" spans="1:16" ht="15">
      <c r="A962" s="132"/>
      <c r="B962" s="131"/>
      <c r="C962" s="130"/>
      <c r="D962" s="130"/>
      <c r="E962" s="130"/>
      <c r="F962" s="130"/>
      <c r="G962" s="130"/>
      <c r="H962" s="130"/>
      <c r="I962" s="130"/>
      <c r="J962" s="130"/>
      <c r="K962" s="130"/>
      <c r="L962" s="130"/>
      <c r="M962" s="130"/>
      <c r="N962" s="130"/>
      <c r="O962" s="389"/>
      <c r="P962" s="389"/>
    </row>
    <row r="963" spans="1:16" ht="15">
      <c r="A963" s="132"/>
      <c r="B963" s="131"/>
      <c r="C963" s="130"/>
      <c r="D963" s="130"/>
      <c r="E963" s="130"/>
      <c r="F963" s="130"/>
      <c r="G963" s="130"/>
      <c r="H963" s="130"/>
      <c r="I963" s="130"/>
      <c r="J963" s="130"/>
      <c r="K963" s="130"/>
      <c r="L963" s="130"/>
      <c r="M963" s="130"/>
      <c r="N963" s="130"/>
      <c r="O963" s="389"/>
      <c r="P963" s="389"/>
    </row>
    <row r="964" spans="1:16" ht="15">
      <c r="A964" s="132"/>
      <c r="B964" s="131"/>
      <c r="C964" s="130"/>
      <c r="D964" s="130"/>
      <c r="E964" s="130"/>
      <c r="F964" s="130"/>
      <c r="G964" s="130"/>
      <c r="H964" s="130"/>
      <c r="I964" s="130"/>
      <c r="J964" s="130"/>
      <c r="K964" s="130"/>
      <c r="L964" s="130"/>
      <c r="M964" s="130"/>
      <c r="N964" s="130"/>
      <c r="O964" s="389"/>
      <c r="P964" s="389"/>
    </row>
    <row r="965" spans="1:16" ht="15">
      <c r="A965" s="132"/>
      <c r="B965" s="131"/>
      <c r="C965" s="130"/>
      <c r="D965" s="130"/>
      <c r="E965" s="130"/>
      <c r="F965" s="130"/>
      <c r="G965" s="130"/>
      <c r="H965" s="130"/>
      <c r="I965" s="130"/>
      <c r="J965" s="130"/>
      <c r="K965" s="130"/>
      <c r="L965" s="130"/>
      <c r="M965" s="130"/>
      <c r="N965" s="130"/>
      <c r="O965" s="389"/>
      <c r="P965" s="389"/>
    </row>
    <row r="966" spans="1:16" ht="15">
      <c r="A966" s="132"/>
      <c r="B966" s="131"/>
      <c r="C966" s="130"/>
      <c r="D966" s="130"/>
      <c r="E966" s="130"/>
      <c r="F966" s="130"/>
      <c r="G966" s="130"/>
      <c r="H966" s="130"/>
      <c r="I966" s="130"/>
      <c r="J966" s="130"/>
      <c r="K966" s="130"/>
      <c r="L966" s="130"/>
      <c r="M966" s="130"/>
      <c r="N966" s="130"/>
      <c r="O966" s="389"/>
      <c r="P966" s="389"/>
    </row>
    <row r="967" spans="1:16" ht="15">
      <c r="A967" s="132"/>
      <c r="B967" s="131"/>
      <c r="C967" s="130"/>
      <c r="D967" s="130"/>
      <c r="E967" s="130"/>
      <c r="F967" s="130"/>
      <c r="G967" s="130"/>
      <c r="H967" s="130"/>
      <c r="I967" s="130"/>
      <c r="J967" s="130"/>
      <c r="K967" s="130"/>
      <c r="L967" s="130"/>
      <c r="M967" s="130"/>
      <c r="N967" s="130"/>
      <c r="O967" s="389"/>
      <c r="P967" s="389"/>
    </row>
    <row r="968" spans="1:16" ht="15">
      <c r="A968" s="132"/>
      <c r="B968" s="131"/>
      <c r="C968" s="130"/>
      <c r="D968" s="130"/>
      <c r="E968" s="130"/>
      <c r="F968" s="130"/>
      <c r="G968" s="130"/>
      <c r="H968" s="130"/>
      <c r="I968" s="130"/>
      <c r="J968" s="130"/>
      <c r="K968" s="130"/>
      <c r="L968" s="130"/>
      <c r="M968" s="130"/>
      <c r="N968" s="130"/>
      <c r="O968" s="389"/>
      <c r="P968" s="389"/>
    </row>
    <row r="969" spans="1:16" ht="15">
      <c r="A969" s="132"/>
      <c r="B969" s="131"/>
      <c r="C969" s="130"/>
      <c r="D969" s="130"/>
      <c r="E969" s="130"/>
      <c r="F969" s="130"/>
      <c r="G969" s="130"/>
      <c r="H969" s="130"/>
      <c r="I969" s="130"/>
      <c r="J969" s="130"/>
      <c r="K969" s="130"/>
      <c r="L969" s="130"/>
      <c r="M969" s="130"/>
      <c r="N969" s="130"/>
      <c r="O969" s="389"/>
      <c r="P969" s="389"/>
    </row>
    <row r="970" spans="1:16" ht="15">
      <c r="A970" s="132"/>
      <c r="B970" s="131"/>
      <c r="C970" s="130"/>
      <c r="D970" s="130"/>
      <c r="E970" s="130"/>
      <c r="F970" s="130"/>
      <c r="G970" s="130"/>
      <c r="H970" s="130"/>
      <c r="I970" s="130"/>
      <c r="J970" s="130"/>
      <c r="K970" s="130"/>
      <c r="L970" s="130"/>
      <c r="M970" s="130"/>
      <c r="N970" s="130"/>
      <c r="O970" s="389"/>
      <c r="P970" s="389"/>
    </row>
    <row r="971" spans="1:16" ht="15">
      <c r="A971" s="132"/>
      <c r="B971" s="131"/>
      <c r="C971" s="130"/>
      <c r="D971" s="130"/>
      <c r="E971" s="130"/>
      <c r="F971" s="130"/>
      <c r="G971" s="130"/>
      <c r="H971" s="130"/>
      <c r="I971" s="130"/>
      <c r="J971" s="130"/>
      <c r="K971" s="130"/>
      <c r="L971" s="130"/>
      <c r="M971" s="130"/>
      <c r="N971" s="130"/>
      <c r="O971" s="389"/>
      <c r="P971" s="389"/>
    </row>
    <row r="972" spans="1:16" ht="15">
      <c r="A972" s="132"/>
      <c r="B972" s="131"/>
      <c r="C972" s="130"/>
      <c r="D972" s="130"/>
      <c r="E972" s="130"/>
      <c r="F972" s="130"/>
      <c r="G972" s="130"/>
      <c r="H972" s="130"/>
      <c r="I972" s="130"/>
      <c r="J972" s="130"/>
      <c r="K972" s="130"/>
      <c r="L972" s="130"/>
      <c r="M972" s="130"/>
      <c r="N972" s="130"/>
      <c r="O972" s="389"/>
      <c r="P972" s="389"/>
    </row>
    <row r="973" spans="1:16" ht="15">
      <c r="A973" s="132"/>
      <c r="B973" s="131"/>
      <c r="C973" s="130"/>
      <c r="D973" s="130"/>
      <c r="E973" s="130"/>
      <c r="F973" s="130"/>
      <c r="G973" s="130"/>
      <c r="H973" s="130"/>
      <c r="I973" s="130"/>
      <c r="J973" s="130"/>
      <c r="K973" s="130"/>
      <c r="L973" s="130"/>
      <c r="M973" s="130"/>
      <c r="N973" s="130"/>
      <c r="O973" s="389"/>
      <c r="P973" s="389"/>
    </row>
    <row r="974" spans="1:16" ht="15">
      <c r="A974" s="132"/>
      <c r="B974" s="131"/>
      <c r="C974" s="130"/>
      <c r="D974" s="130"/>
      <c r="E974" s="130"/>
      <c r="F974" s="130"/>
      <c r="G974" s="130"/>
      <c r="H974" s="130"/>
      <c r="I974" s="130"/>
      <c r="J974" s="130"/>
      <c r="K974" s="130"/>
      <c r="L974" s="130"/>
      <c r="M974" s="130"/>
      <c r="N974" s="130"/>
      <c r="O974" s="389"/>
      <c r="P974" s="389"/>
    </row>
    <row r="975" spans="1:16" ht="15">
      <c r="A975" s="132"/>
      <c r="B975" s="131"/>
      <c r="C975" s="130"/>
      <c r="D975" s="130"/>
      <c r="E975" s="130"/>
      <c r="F975" s="130"/>
      <c r="G975" s="130"/>
      <c r="H975" s="130"/>
      <c r="I975" s="130"/>
      <c r="J975" s="130"/>
      <c r="K975" s="130"/>
      <c r="L975" s="130"/>
      <c r="M975" s="130"/>
      <c r="N975" s="130"/>
      <c r="O975" s="389"/>
      <c r="P975" s="389"/>
    </row>
    <row r="976" spans="1:16" ht="15">
      <c r="A976" s="132"/>
      <c r="B976" s="131"/>
      <c r="C976" s="130"/>
      <c r="D976" s="130"/>
      <c r="E976" s="130"/>
      <c r="F976" s="130"/>
      <c r="G976" s="130"/>
      <c r="H976" s="130"/>
      <c r="I976" s="130"/>
      <c r="J976" s="130"/>
      <c r="K976" s="130"/>
      <c r="L976" s="130"/>
      <c r="M976" s="130"/>
      <c r="N976" s="130"/>
      <c r="O976" s="389"/>
      <c r="P976" s="389"/>
    </row>
    <row r="977" spans="1:16" ht="15">
      <c r="A977" s="132"/>
      <c r="B977" s="131"/>
      <c r="C977" s="130"/>
      <c r="D977" s="130"/>
      <c r="E977" s="130"/>
      <c r="F977" s="130"/>
      <c r="G977" s="130"/>
      <c r="H977" s="130"/>
      <c r="I977" s="130"/>
      <c r="J977" s="130"/>
      <c r="K977" s="130"/>
      <c r="L977" s="130"/>
      <c r="M977" s="130"/>
      <c r="N977" s="130"/>
      <c r="O977" s="389"/>
      <c r="P977" s="389"/>
    </row>
    <row r="978" spans="1:16" ht="15">
      <c r="A978" s="132"/>
      <c r="B978" s="131"/>
      <c r="C978" s="130"/>
      <c r="D978" s="130"/>
      <c r="E978" s="130"/>
      <c r="F978" s="130"/>
      <c r="G978" s="130"/>
      <c r="H978" s="130"/>
      <c r="I978" s="130"/>
      <c r="J978" s="130"/>
      <c r="K978" s="130"/>
      <c r="L978" s="130"/>
      <c r="M978" s="130"/>
      <c r="N978" s="130"/>
      <c r="O978" s="389"/>
      <c r="P978" s="389"/>
    </row>
    <row r="979" spans="1:16" ht="15">
      <c r="A979" s="132"/>
      <c r="B979" s="131"/>
      <c r="C979" s="130"/>
      <c r="D979" s="130"/>
      <c r="E979" s="130"/>
      <c r="F979" s="130"/>
      <c r="G979" s="130"/>
      <c r="H979" s="130"/>
      <c r="I979" s="130"/>
      <c r="J979" s="130"/>
      <c r="K979" s="130"/>
      <c r="L979" s="130"/>
      <c r="M979" s="130"/>
      <c r="N979" s="130"/>
      <c r="O979" s="389"/>
      <c r="P979" s="389"/>
    </row>
    <row r="980" spans="1:16" ht="15">
      <c r="A980" s="132"/>
      <c r="B980" s="131"/>
      <c r="C980" s="130"/>
      <c r="D980" s="130"/>
      <c r="E980" s="130"/>
      <c r="F980" s="130"/>
      <c r="G980" s="130"/>
      <c r="H980" s="130"/>
      <c r="I980" s="130"/>
      <c r="J980" s="130"/>
      <c r="K980" s="130"/>
      <c r="L980" s="130"/>
      <c r="M980" s="130"/>
      <c r="N980" s="130"/>
      <c r="O980" s="389"/>
      <c r="P980" s="389"/>
    </row>
    <row r="981" spans="1:16" ht="15">
      <c r="A981" s="132"/>
      <c r="B981" s="131"/>
      <c r="C981" s="130"/>
      <c r="D981" s="130"/>
      <c r="E981" s="130"/>
      <c r="F981" s="130"/>
      <c r="G981" s="130"/>
      <c r="H981" s="130"/>
      <c r="I981" s="130"/>
      <c r="J981" s="130"/>
      <c r="K981" s="130"/>
      <c r="L981" s="130"/>
      <c r="M981" s="130"/>
      <c r="N981" s="130"/>
      <c r="O981" s="389"/>
      <c r="P981" s="389"/>
    </row>
    <row r="982" spans="1:16" ht="15">
      <c r="A982" s="132"/>
      <c r="B982" s="131"/>
      <c r="C982" s="130"/>
      <c r="D982" s="130"/>
      <c r="E982" s="130"/>
      <c r="F982" s="130"/>
      <c r="G982" s="130"/>
      <c r="H982" s="130"/>
      <c r="I982" s="130"/>
      <c r="J982" s="130"/>
      <c r="K982" s="130"/>
      <c r="L982" s="130"/>
      <c r="M982" s="130"/>
      <c r="N982" s="130"/>
      <c r="O982" s="389"/>
      <c r="P982" s="389"/>
    </row>
    <row r="983" spans="1:16" ht="15">
      <c r="A983" s="132"/>
      <c r="B983" s="131"/>
      <c r="C983" s="130"/>
      <c r="D983" s="130"/>
      <c r="E983" s="130"/>
      <c r="F983" s="130"/>
      <c r="G983" s="130"/>
      <c r="H983" s="130"/>
      <c r="I983" s="130"/>
      <c r="J983" s="130"/>
      <c r="K983" s="130"/>
      <c r="L983" s="130"/>
      <c r="M983" s="130"/>
      <c r="N983" s="130"/>
      <c r="O983" s="389"/>
      <c r="P983" s="389"/>
    </row>
    <row r="984" spans="1:16" ht="15">
      <c r="A984" s="132"/>
      <c r="B984" s="131"/>
      <c r="C984" s="130"/>
      <c r="D984" s="130"/>
      <c r="E984" s="130"/>
      <c r="F984" s="130"/>
      <c r="G984" s="130"/>
      <c r="H984" s="130"/>
      <c r="I984" s="130"/>
      <c r="J984" s="130"/>
      <c r="K984" s="130"/>
      <c r="L984" s="130"/>
      <c r="M984" s="130"/>
      <c r="N984" s="130"/>
      <c r="O984" s="389"/>
      <c r="P984" s="389"/>
    </row>
    <row r="985" spans="1:16" ht="15">
      <c r="A985" s="132"/>
      <c r="B985" s="131"/>
      <c r="C985" s="130"/>
      <c r="D985" s="130"/>
      <c r="E985" s="130"/>
      <c r="F985" s="130"/>
      <c r="G985" s="130"/>
      <c r="H985" s="130"/>
      <c r="I985" s="130"/>
      <c r="J985" s="130"/>
      <c r="K985" s="130"/>
      <c r="L985" s="130"/>
      <c r="M985" s="130"/>
      <c r="N985" s="130"/>
      <c r="O985" s="389"/>
      <c r="P985" s="389"/>
    </row>
    <row r="986" spans="1:16" ht="15">
      <c r="A986" s="132"/>
      <c r="B986" s="131"/>
      <c r="C986" s="130"/>
      <c r="D986" s="130"/>
      <c r="E986" s="130"/>
      <c r="F986" s="130"/>
      <c r="G986" s="130"/>
      <c r="H986" s="130"/>
      <c r="I986" s="130"/>
      <c r="J986" s="130"/>
      <c r="K986" s="130"/>
      <c r="L986" s="130"/>
      <c r="M986" s="130"/>
      <c r="N986" s="130"/>
      <c r="O986" s="389"/>
      <c r="P986" s="389"/>
    </row>
    <row r="987" spans="1:16" ht="15">
      <c r="A987" s="132"/>
      <c r="B987" s="131"/>
      <c r="C987" s="130"/>
      <c r="D987" s="130"/>
      <c r="E987" s="130"/>
      <c r="F987" s="130"/>
      <c r="G987" s="130"/>
      <c r="H987" s="130"/>
      <c r="I987" s="130"/>
      <c r="J987" s="130"/>
      <c r="K987" s="130"/>
      <c r="L987" s="130"/>
      <c r="M987" s="130"/>
      <c r="N987" s="130"/>
      <c r="O987" s="389"/>
      <c r="P987" s="389"/>
    </row>
    <row r="988" spans="1:16" ht="15">
      <c r="A988" s="132"/>
      <c r="B988" s="131"/>
      <c r="C988" s="130"/>
      <c r="D988" s="130"/>
      <c r="E988" s="130"/>
      <c r="F988" s="130"/>
      <c r="G988" s="130"/>
      <c r="H988" s="130"/>
      <c r="I988" s="130"/>
      <c r="J988" s="130"/>
      <c r="K988" s="130"/>
      <c r="L988" s="130"/>
      <c r="M988" s="130"/>
      <c r="N988" s="130"/>
      <c r="O988" s="389"/>
      <c r="P988" s="389"/>
    </row>
    <row r="989" spans="1:16" ht="15">
      <c r="A989" s="132"/>
      <c r="B989" s="131"/>
      <c r="C989" s="130"/>
      <c r="D989" s="130"/>
      <c r="E989" s="130"/>
      <c r="F989" s="130"/>
      <c r="G989" s="130"/>
      <c r="H989" s="130"/>
      <c r="I989" s="130"/>
      <c r="J989" s="130"/>
      <c r="K989" s="130"/>
      <c r="L989" s="130"/>
      <c r="M989" s="130"/>
      <c r="N989" s="130"/>
      <c r="O989" s="389"/>
      <c r="P989" s="389"/>
    </row>
    <row r="990" spans="1:16" ht="15">
      <c r="A990" s="132"/>
      <c r="B990" s="131"/>
      <c r="C990" s="130"/>
      <c r="D990" s="130"/>
      <c r="E990" s="130"/>
      <c r="F990" s="130"/>
      <c r="G990" s="130"/>
      <c r="H990" s="130"/>
      <c r="I990" s="130"/>
      <c r="J990" s="130"/>
      <c r="K990" s="130"/>
      <c r="L990" s="130"/>
      <c r="M990" s="130"/>
      <c r="N990" s="130"/>
      <c r="O990" s="389"/>
      <c r="P990" s="389"/>
    </row>
    <row r="991" spans="1:16" ht="15">
      <c r="A991" s="132"/>
      <c r="B991" s="131"/>
      <c r="C991" s="130"/>
      <c r="D991" s="130"/>
      <c r="E991" s="130"/>
      <c r="F991" s="130"/>
      <c r="G991" s="130"/>
      <c r="H991" s="130"/>
      <c r="I991" s="130"/>
      <c r="J991" s="130"/>
      <c r="K991" s="130"/>
      <c r="L991" s="130"/>
      <c r="M991" s="130"/>
      <c r="N991" s="130"/>
      <c r="O991" s="389"/>
      <c r="P991" s="389"/>
    </row>
    <row r="992" spans="1:16" ht="15">
      <c r="A992" s="132"/>
      <c r="B992" s="131"/>
      <c r="C992" s="130"/>
      <c r="D992" s="130"/>
      <c r="E992" s="130"/>
      <c r="F992" s="130"/>
      <c r="G992" s="130"/>
      <c r="H992" s="130"/>
      <c r="I992" s="130"/>
      <c r="J992" s="130"/>
      <c r="K992" s="130"/>
      <c r="L992" s="130"/>
      <c r="M992" s="130"/>
      <c r="N992" s="130"/>
      <c r="O992" s="389"/>
      <c r="P992" s="389"/>
    </row>
    <row r="993" spans="1:16" ht="15">
      <c r="A993" s="132"/>
      <c r="B993" s="131"/>
      <c r="C993" s="130"/>
      <c r="D993" s="130"/>
      <c r="E993" s="130"/>
      <c r="F993" s="130"/>
      <c r="G993" s="130"/>
      <c r="H993" s="130"/>
      <c r="I993" s="130"/>
      <c r="J993" s="130"/>
      <c r="K993" s="130"/>
      <c r="L993" s="130"/>
      <c r="M993" s="130"/>
      <c r="N993" s="130"/>
      <c r="O993" s="389"/>
      <c r="P993" s="389"/>
    </row>
    <row r="994" spans="1:16" ht="15">
      <c r="A994" s="132"/>
      <c r="B994" s="131"/>
      <c r="C994" s="130"/>
      <c r="D994" s="130"/>
      <c r="E994" s="130"/>
      <c r="F994" s="130"/>
      <c r="G994" s="130"/>
      <c r="H994" s="130"/>
      <c r="I994" s="130"/>
      <c r="J994" s="130"/>
      <c r="K994" s="130"/>
      <c r="L994" s="130"/>
      <c r="M994" s="130"/>
      <c r="N994" s="130"/>
      <c r="O994" s="389"/>
      <c r="P994" s="389"/>
    </row>
    <row r="995" spans="1:16" ht="15">
      <c r="A995" s="132"/>
      <c r="B995" s="131"/>
      <c r="C995" s="130"/>
      <c r="D995" s="130"/>
      <c r="E995" s="130"/>
      <c r="F995" s="130"/>
      <c r="G995" s="130"/>
      <c r="H995" s="130"/>
      <c r="I995" s="130"/>
      <c r="J995" s="130"/>
      <c r="K995" s="130"/>
      <c r="L995" s="130"/>
      <c r="M995" s="130"/>
      <c r="N995" s="130"/>
      <c r="O995" s="389"/>
      <c r="P995" s="389"/>
    </row>
    <row r="996" spans="1:16" ht="15">
      <c r="A996" s="132"/>
      <c r="B996" s="131"/>
      <c r="C996" s="130"/>
      <c r="D996" s="130"/>
      <c r="E996" s="130"/>
      <c r="F996" s="130"/>
      <c r="G996" s="130"/>
      <c r="H996" s="130"/>
      <c r="I996" s="130"/>
      <c r="J996" s="130"/>
      <c r="K996" s="130"/>
      <c r="L996" s="130"/>
      <c r="M996" s="130"/>
      <c r="N996" s="130"/>
      <c r="O996" s="389"/>
      <c r="P996" s="389"/>
    </row>
    <row r="997" spans="1:16" ht="15">
      <c r="A997" s="132"/>
      <c r="B997" s="131"/>
      <c r="C997" s="130"/>
      <c r="D997" s="130"/>
      <c r="E997" s="130"/>
      <c r="F997" s="130"/>
      <c r="G997" s="130"/>
      <c r="H997" s="130"/>
      <c r="I997" s="130"/>
      <c r="J997" s="130"/>
      <c r="K997" s="130"/>
      <c r="L997" s="130"/>
      <c r="M997" s="130"/>
      <c r="N997" s="130"/>
      <c r="O997" s="389"/>
      <c r="P997" s="389"/>
    </row>
  </sheetData>
  <mergeCells count="6">
    <mergeCell ref="B38:E38"/>
    <mergeCell ref="B3:N4"/>
    <mergeCell ref="F5:I5"/>
    <mergeCell ref="J5:N5"/>
    <mergeCell ref="B2:N2"/>
    <mergeCell ref="B5:E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93"/>
  <sheetViews>
    <sheetView zoomScale="70" zoomScaleNormal="70" zoomScalePageLayoutView="70" workbookViewId="0">
      <pane ySplit="3" topLeftCell="A12" activePane="bottomLeft" state="frozen"/>
      <selection pane="bottomLeft" activeCell="D12" sqref="D12:D29"/>
    </sheetView>
  </sheetViews>
  <sheetFormatPr defaultColWidth="14.42578125" defaultRowHeight="15" customHeight="1"/>
  <cols>
    <col min="1" max="1" width="14.42578125" style="118"/>
    <col min="2" max="6" width="20.7109375" style="1" customWidth="1"/>
    <col min="7" max="7" width="1.7109375" style="118" customWidth="1"/>
    <col min="8" max="8" width="5" style="118" customWidth="1"/>
    <col min="9" max="9" width="15.85546875" style="118" bestFit="1" customWidth="1"/>
    <col min="10" max="10" width="2.140625" style="118" customWidth="1"/>
    <col min="11" max="26" width="14.42578125" style="118" customWidth="1"/>
    <col min="27" max="28" width="14.42578125" style="1" customWidth="1"/>
    <col min="29" max="16384" width="14.42578125" style="1"/>
  </cols>
  <sheetData>
    <row r="1" spans="1:12" s="118" customFormat="1" ht="81" customHeight="1" thickBot="1">
      <c r="A1" s="118" t="s">
        <v>348</v>
      </c>
      <c r="C1" s="914"/>
      <c r="D1" s="914"/>
      <c r="E1" s="914"/>
      <c r="F1" s="914"/>
      <c r="G1" s="264"/>
      <c r="H1" s="264"/>
      <c r="I1" s="264"/>
      <c r="J1" s="264"/>
      <c r="K1" s="265"/>
      <c r="L1" s="265"/>
    </row>
    <row r="2" spans="1:12" ht="30" customHeight="1" thickTop="1" thickBot="1">
      <c r="B2" s="907" t="s">
        <v>185</v>
      </c>
      <c r="C2" s="908"/>
      <c r="D2" s="908"/>
      <c r="E2" s="908"/>
      <c r="F2" s="909"/>
      <c r="G2" s="266"/>
      <c r="H2" s="912"/>
      <c r="I2" s="913"/>
      <c r="J2" s="913"/>
      <c r="K2" s="265"/>
      <c r="L2" s="268"/>
    </row>
    <row r="3" spans="1:12" ht="30" customHeight="1" thickTop="1">
      <c r="B3" s="428" t="s">
        <v>127</v>
      </c>
      <c r="C3" s="428" t="s">
        <v>284</v>
      </c>
      <c r="D3" s="428" t="s">
        <v>285</v>
      </c>
      <c r="E3" s="428" t="s">
        <v>286</v>
      </c>
      <c r="F3" s="428" t="s">
        <v>287</v>
      </c>
      <c r="G3" s="266"/>
      <c r="K3" s="265"/>
      <c r="L3" s="268"/>
    </row>
    <row r="4" spans="1:12" ht="15" customHeight="1">
      <c r="B4" s="412">
        <v>2010</v>
      </c>
      <c r="C4" s="379"/>
      <c r="D4" s="379">
        <v>743195.08</v>
      </c>
      <c r="E4" s="379">
        <f t="shared" ref="E4:E10" si="0">D4/12</f>
        <v>61932.923333333332</v>
      </c>
      <c r="F4" s="415" t="s">
        <v>159</v>
      </c>
      <c r="G4" s="269"/>
      <c r="K4" s="265"/>
      <c r="L4" s="265"/>
    </row>
    <row r="5" spans="1:12" ht="15" customHeight="1">
      <c r="B5" s="413">
        <v>2011</v>
      </c>
      <c r="C5" s="378"/>
      <c r="D5" s="378">
        <v>603261.36</v>
      </c>
      <c r="E5" s="378">
        <f t="shared" si="0"/>
        <v>50271.78</v>
      </c>
      <c r="F5" s="416">
        <f>D5/D4-1</f>
        <v>-0.18828666088586055</v>
      </c>
      <c r="G5" s="269"/>
      <c r="K5" s="265"/>
      <c r="L5" s="265"/>
    </row>
    <row r="6" spans="1:12" ht="15" customHeight="1">
      <c r="B6" s="412">
        <v>2012</v>
      </c>
      <c r="C6" s="379"/>
      <c r="D6" s="379">
        <v>1275751.67</v>
      </c>
      <c r="E6" s="379">
        <f t="shared" si="0"/>
        <v>106312.63916666666</v>
      </c>
      <c r="F6" s="415">
        <f t="shared" ref="F6:F36" si="1">D6/D5-1</f>
        <v>1.1147578058041043</v>
      </c>
      <c r="G6" s="269"/>
      <c r="K6" s="265"/>
      <c r="L6" s="265"/>
    </row>
    <row r="7" spans="1:12" ht="15" customHeight="1">
      <c r="B7" s="413">
        <v>2013</v>
      </c>
      <c r="C7" s="378"/>
      <c r="D7" s="378">
        <v>926336.56</v>
      </c>
      <c r="E7" s="378">
        <f t="shared" si="0"/>
        <v>77194.713333333333</v>
      </c>
      <c r="F7" s="416">
        <f t="shared" si="1"/>
        <v>-0.27388959639770638</v>
      </c>
      <c r="G7" s="269"/>
      <c r="K7" s="265"/>
      <c r="L7" s="265"/>
    </row>
    <row r="8" spans="1:12" ht="15" customHeight="1">
      <c r="B8" s="412">
        <v>2014</v>
      </c>
      <c r="C8" s="379"/>
      <c r="D8" s="379">
        <v>1076384.2</v>
      </c>
      <c r="E8" s="379">
        <f t="shared" si="0"/>
        <v>89698.683333333334</v>
      </c>
      <c r="F8" s="415">
        <f t="shared" si="1"/>
        <v>0.16197961570252595</v>
      </c>
      <c r="G8" s="269"/>
      <c r="K8" s="265"/>
      <c r="L8" s="265"/>
    </row>
    <row r="9" spans="1:12" ht="15" customHeight="1">
      <c r="B9" s="413">
        <v>2015</v>
      </c>
      <c r="C9" s="378"/>
      <c r="D9" s="378">
        <v>1889316.28</v>
      </c>
      <c r="E9" s="378">
        <f t="shared" si="0"/>
        <v>157443.02333333335</v>
      </c>
      <c r="F9" s="416">
        <f t="shared" si="1"/>
        <v>0.75524341587325439</v>
      </c>
      <c r="G9" s="269"/>
      <c r="K9" s="265"/>
      <c r="L9" s="265"/>
    </row>
    <row r="10" spans="1:12" ht="15" customHeight="1">
      <c r="B10" s="412">
        <v>2016</v>
      </c>
      <c r="C10" s="379"/>
      <c r="D10" s="379">
        <v>2372289.37</v>
      </c>
      <c r="E10" s="379">
        <f t="shared" si="0"/>
        <v>197690.78083333335</v>
      </c>
      <c r="F10" s="415">
        <f t="shared" si="1"/>
        <v>0.25563379467624125</v>
      </c>
      <c r="G10" s="269"/>
      <c r="K10" s="265"/>
      <c r="L10" s="265"/>
    </row>
    <row r="11" spans="1:12" ht="15" customHeight="1">
      <c r="B11" s="413">
        <v>2017</v>
      </c>
      <c r="C11" s="378"/>
      <c r="D11" s="378">
        <f>1863366.08*2</f>
        <v>3726732.16</v>
      </c>
      <c r="E11" s="378">
        <f>D11/12</f>
        <v>310561.01333333337</v>
      </c>
      <c r="F11" s="416">
        <f t="shared" si="1"/>
        <v>0.57094332889077526</v>
      </c>
      <c r="G11" s="218"/>
      <c r="K11" s="265"/>
      <c r="L11" s="265"/>
    </row>
    <row r="12" spans="1:12" ht="15" customHeight="1">
      <c r="B12" s="412">
        <v>2018</v>
      </c>
      <c r="C12" s="379" t="s">
        <v>159</v>
      </c>
      <c r="D12" s="379">
        <f>P.C.!$Y4</f>
        <v>3871589.1005240711</v>
      </c>
      <c r="E12" s="379">
        <f>D12/12</f>
        <v>322632.42504367261</v>
      </c>
      <c r="F12" s="415">
        <f t="shared" si="1"/>
        <v>3.8869694495048179E-2</v>
      </c>
      <c r="G12" s="265"/>
      <c r="I12" s="270"/>
      <c r="K12" s="265"/>
      <c r="L12" s="265"/>
    </row>
    <row r="13" spans="1:12" ht="15" customHeight="1">
      <c r="B13" s="413">
        <v>2019</v>
      </c>
      <c r="C13" s="378" t="s">
        <v>159</v>
      </c>
      <c r="D13" s="378">
        <f>P.C.!$Y5</f>
        <v>4019255.3121028552</v>
      </c>
      <c r="E13" s="378">
        <f t="shared" ref="E13:E36" si="2">D13/12</f>
        <v>334937.94267523795</v>
      </c>
      <c r="F13" s="416">
        <f t="shared" si="1"/>
        <v>3.8140982357553144E-2</v>
      </c>
      <c r="G13" s="265"/>
      <c r="K13" s="265"/>
      <c r="L13" s="265"/>
    </row>
    <row r="14" spans="1:12" ht="15" customHeight="1">
      <c r="B14" s="412">
        <v>2020</v>
      </c>
      <c r="C14" s="379" t="s">
        <v>159</v>
      </c>
      <c r="D14" s="379">
        <f>P.C.!$Y6</f>
        <v>4161827.9126359825</v>
      </c>
      <c r="E14" s="379">
        <f t="shared" si="2"/>
        <v>346818.99271966523</v>
      </c>
      <c r="F14" s="415">
        <f t="shared" si="1"/>
        <v>3.5472392137869457E-2</v>
      </c>
      <c r="G14" s="265"/>
      <c r="K14" s="265"/>
      <c r="L14" s="265"/>
    </row>
    <row r="15" spans="1:12" ht="15" customHeight="1">
      <c r="B15" s="413">
        <v>2021</v>
      </c>
      <c r="C15" s="378" t="s">
        <v>159</v>
      </c>
      <c r="D15" s="378">
        <f>P.C.!$Y7</f>
        <v>4305154.2873356128</v>
      </c>
      <c r="E15" s="378">
        <f t="shared" si="2"/>
        <v>358762.85727796773</v>
      </c>
      <c r="F15" s="416">
        <f t="shared" si="1"/>
        <v>3.4438323185941533E-2</v>
      </c>
      <c r="G15" s="265"/>
      <c r="K15" s="265"/>
      <c r="L15" s="265"/>
    </row>
    <row r="16" spans="1:12" ht="15" customHeight="1">
      <c r="B16" s="412">
        <v>2022</v>
      </c>
      <c r="C16" s="379" t="s">
        <v>159</v>
      </c>
      <c r="D16" s="379">
        <f>P.C.!$Y8</f>
        <v>4453416.5820482187</v>
      </c>
      <c r="E16" s="379">
        <f t="shared" si="2"/>
        <v>371118.04850401822</v>
      </c>
      <c r="F16" s="415">
        <f t="shared" si="1"/>
        <v>3.4438323185941533E-2</v>
      </c>
      <c r="G16" s="265"/>
      <c r="K16" s="265"/>
      <c r="L16" s="265"/>
    </row>
    <row r="17" spans="2:12" ht="15" customHeight="1">
      <c r="B17" s="413">
        <v>2023</v>
      </c>
      <c r="C17" s="378" t="s">
        <v>159</v>
      </c>
      <c r="D17" s="378">
        <f>P.C.!$Y9</f>
        <v>4606784.7815824263</v>
      </c>
      <c r="E17" s="378">
        <f t="shared" si="2"/>
        <v>383898.7317985355</v>
      </c>
      <c r="F17" s="416">
        <f t="shared" si="1"/>
        <v>3.4438323185941533E-2</v>
      </c>
      <c r="G17" s="265"/>
      <c r="K17" s="265"/>
      <c r="L17" s="265"/>
    </row>
    <row r="18" spans="2:12" ht="15" customHeight="1">
      <c r="B18" s="412">
        <v>2024</v>
      </c>
      <c r="C18" s="379" t="s">
        <v>159</v>
      </c>
      <c r="D18" s="379">
        <f>P.C.!$Y10</f>
        <v>4765434.7247386388</v>
      </c>
      <c r="E18" s="379">
        <f t="shared" si="2"/>
        <v>397119.56039488659</v>
      </c>
      <c r="F18" s="415">
        <f t="shared" si="1"/>
        <v>3.4438323185941533E-2</v>
      </c>
      <c r="G18" s="265"/>
      <c r="K18" s="265"/>
      <c r="L18" s="265"/>
    </row>
    <row r="19" spans="2:12" ht="15" customHeight="1">
      <c r="B19" s="413">
        <v>2025</v>
      </c>
      <c r="C19" s="378" t="s">
        <v>159</v>
      </c>
      <c r="D19" s="378">
        <f>P.C.!$Y11</f>
        <v>4929548.3059106963</v>
      </c>
      <c r="E19" s="378">
        <f t="shared" si="2"/>
        <v>410795.69215922471</v>
      </c>
      <c r="F19" s="416">
        <f t="shared" si="1"/>
        <v>3.4438323185941533E-2</v>
      </c>
      <c r="G19" s="265"/>
      <c r="K19" s="265"/>
      <c r="L19" s="265"/>
    </row>
    <row r="20" spans="2:12" ht="15" customHeight="1">
      <c r="B20" s="412">
        <v>2026</v>
      </c>
      <c r="C20" s="379" t="s">
        <v>159</v>
      </c>
      <c r="D20" s="379">
        <f>P.C.!$Y12</f>
        <v>5099313.6836303594</v>
      </c>
      <c r="E20" s="379">
        <f t="shared" si="2"/>
        <v>424942.80696919659</v>
      </c>
      <c r="F20" s="415">
        <f t="shared" si="1"/>
        <v>3.4438323185941533E-2</v>
      </c>
      <c r="G20" s="265"/>
      <c r="K20" s="265"/>
      <c r="L20" s="265"/>
    </row>
    <row r="21" spans="2:12" ht="15" customHeight="1">
      <c r="B21" s="413">
        <v>2027</v>
      </c>
      <c r="C21" s="378" t="s">
        <v>159</v>
      </c>
      <c r="D21" s="378">
        <f>P.C.!$Y13</f>
        <v>5274925.4962937161</v>
      </c>
      <c r="E21" s="378">
        <f t="shared" si="2"/>
        <v>439577.12469114299</v>
      </c>
      <c r="F21" s="416">
        <f t="shared" si="1"/>
        <v>3.4438323185941533E-2</v>
      </c>
      <c r="G21" s="265"/>
      <c r="K21" s="265"/>
      <c r="L21" s="265"/>
    </row>
    <row r="22" spans="2:12" ht="15" customHeight="1">
      <c r="B22" s="412">
        <v>2028</v>
      </c>
      <c r="C22" s="379" t="s">
        <v>159</v>
      </c>
      <c r="D22" s="379">
        <f>P.C.!$Y14</f>
        <v>5456585.0853168424</v>
      </c>
      <c r="E22" s="379">
        <f t="shared" si="2"/>
        <v>454715.42377640354</v>
      </c>
      <c r="F22" s="415">
        <f t="shared" si="1"/>
        <v>3.4438323185941533E-2</v>
      </c>
    </row>
    <row r="23" spans="2:12" ht="15" customHeight="1">
      <c r="B23" s="413">
        <v>2029</v>
      </c>
      <c r="C23" s="378" t="s">
        <v>159</v>
      </c>
      <c r="D23" s="378">
        <f>P.C.!$Y15</f>
        <v>5644500.7259765724</v>
      </c>
      <c r="E23" s="378">
        <f t="shared" si="2"/>
        <v>470375.06049804768</v>
      </c>
      <c r="F23" s="416">
        <f t="shared" si="1"/>
        <v>3.4438323185941533E-2</v>
      </c>
    </row>
    <row r="24" spans="2:12" ht="15" customHeight="1">
      <c r="B24" s="412">
        <v>2030</v>
      </c>
      <c r="C24" s="379" t="s">
        <v>159</v>
      </c>
      <c r="D24" s="379">
        <f>P.C.!$Y16</f>
        <v>5838887.8662010347</v>
      </c>
      <c r="E24" s="379">
        <f t="shared" si="2"/>
        <v>486573.98885008623</v>
      </c>
      <c r="F24" s="415">
        <f t="shared" si="1"/>
        <v>3.4438323185941533E-2</v>
      </c>
    </row>
    <row r="25" spans="2:12" ht="15" customHeight="1">
      <c r="B25" s="413">
        <v>2031</v>
      </c>
      <c r="C25" s="378" t="s">
        <v>159</v>
      </c>
      <c r="D25" s="378">
        <f>P.C.!$Y17</f>
        <v>6039969.3735837387</v>
      </c>
      <c r="E25" s="378">
        <f t="shared" si="2"/>
        <v>503330.7811319782</v>
      </c>
      <c r="F25" s="416">
        <f t="shared" si="1"/>
        <v>3.4438323185941533E-2</v>
      </c>
    </row>
    <row r="26" spans="2:12" ht="15" customHeight="1">
      <c r="B26" s="412">
        <v>2032</v>
      </c>
      <c r="C26" s="379" t="s">
        <v>159</v>
      </c>
      <c r="D26" s="379">
        <f>P.C.!$Y18</f>
        <v>6247975.7909044046</v>
      </c>
      <c r="E26" s="379">
        <f t="shared" si="2"/>
        <v>520664.64924203372</v>
      </c>
      <c r="F26" s="415">
        <f t="shared" si="1"/>
        <v>3.4438323185941533E-2</v>
      </c>
    </row>
    <row r="27" spans="2:12" ht="15" customHeight="1">
      <c r="B27" s="413">
        <v>2033</v>
      </c>
      <c r="C27" s="378" t="s">
        <v>159</v>
      </c>
      <c r="D27" s="378">
        <f>P.C.!$Y19</f>
        <v>6463145.600449509</v>
      </c>
      <c r="E27" s="378">
        <f t="shared" si="2"/>
        <v>538595.46670412575</v>
      </c>
      <c r="F27" s="416">
        <f t="shared" si="1"/>
        <v>3.4438323185941533E-2</v>
      </c>
    </row>
    <row r="28" spans="2:12" ht="15" customHeight="1">
      <c r="B28" s="412">
        <v>2034</v>
      </c>
      <c r="C28" s="379" t="s">
        <v>159</v>
      </c>
      <c r="D28" s="379">
        <f>P.C.!$Y20</f>
        <v>6685725.4974355856</v>
      </c>
      <c r="E28" s="379">
        <f t="shared" si="2"/>
        <v>557143.79145296547</v>
      </c>
      <c r="F28" s="415">
        <f t="shared" si="1"/>
        <v>3.4438323185941533E-2</v>
      </c>
    </row>
    <row r="29" spans="2:12" ht="15" customHeight="1">
      <c r="B29" s="413">
        <v>2035</v>
      </c>
      <c r="C29" s="378" t="s">
        <v>159</v>
      </c>
      <c r="D29" s="378">
        <f>P.C.!$Y21</f>
        <v>6915970.672848762</v>
      </c>
      <c r="E29" s="378">
        <f t="shared" si="2"/>
        <v>576330.88940406346</v>
      </c>
      <c r="F29" s="416">
        <f t="shared" si="1"/>
        <v>3.4438323185941533E-2</v>
      </c>
    </row>
    <row r="30" spans="2:12" ht="15" customHeight="1">
      <c r="B30" s="412">
        <v>2036</v>
      </c>
      <c r="C30" s="379" t="s">
        <v>159</v>
      </c>
      <c r="D30" s="379">
        <f>P.C.!$Y22</f>
        <v>7154145.1060248213</v>
      </c>
      <c r="E30" s="379">
        <f t="shared" si="2"/>
        <v>596178.75883540174</v>
      </c>
      <c r="F30" s="415">
        <f t="shared" si="1"/>
        <v>3.4438323185941533E-2</v>
      </c>
    </row>
    <row r="31" spans="2:12" ht="15" customHeight="1">
      <c r="B31" s="413">
        <v>2037</v>
      </c>
      <c r="C31" s="378" t="s">
        <v>159</v>
      </c>
      <c r="D31" s="378">
        <f>P.C.!$Y23</f>
        <v>7400521.8673052257</v>
      </c>
      <c r="E31" s="378">
        <f t="shared" si="2"/>
        <v>616710.15560876881</v>
      </c>
      <c r="F31" s="416">
        <f t="shared" si="1"/>
        <v>3.4438323185941533E-2</v>
      </c>
    </row>
    <row r="32" spans="2:12" ht="15" customHeight="1">
      <c r="B32" s="412">
        <v>2038</v>
      </c>
      <c r="C32" s="379" t="s">
        <v>159</v>
      </c>
      <c r="D32" s="379">
        <f>P.C.!$Y24</f>
        <v>7655383.4311161106</v>
      </c>
      <c r="E32" s="379">
        <f t="shared" si="2"/>
        <v>637948.61925967585</v>
      </c>
      <c r="F32" s="415">
        <f t="shared" si="1"/>
        <v>3.4438323185941533E-2</v>
      </c>
    </row>
    <row r="33" spans="2:6" ht="15" customHeight="1">
      <c r="B33" s="413">
        <v>2039</v>
      </c>
      <c r="C33" s="378" t="s">
        <v>159</v>
      </c>
      <c r="D33" s="378">
        <f>P.C.!$Y25</f>
        <v>7919021.9998291889</v>
      </c>
      <c r="E33" s="378">
        <f t="shared" si="2"/>
        <v>659918.49998576578</v>
      </c>
      <c r="F33" s="416">
        <f t="shared" si="1"/>
        <v>3.4438323185941533E-2</v>
      </c>
    </row>
    <row r="34" spans="2:6" ht="15" customHeight="1">
      <c r="B34" s="412">
        <v>2040</v>
      </c>
      <c r="C34" s="379" t="s">
        <v>159</v>
      </c>
      <c r="D34" s="379">
        <f>P.C.!$Y26</f>
        <v>8191739.8387758872</v>
      </c>
      <c r="E34" s="379">
        <f t="shared" si="2"/>
        <v>682644.9865646573</v>
      </c>
      <c r="F34" s="415">
        <f t="shared" si="1"/>
        <v>3.4438323185941533E-2</v>
      </c>
    </row>
    <row r="35" spans="2:6" ht="15" customHeight="1">
      <c r="B35" s="413">
        <v>2041</v>
      </c>
      <c r="C35" s="378" t="s">
        <v>159</v>
      </c>
      <c r="D35" s="378">
        <f>P.C.!$Y27</f>
        <v>8473849.6227988042</v>
      </c>
      <c r="E35" s="378">
        <f t="shared" si="2"/>
        <v>706154.13523323368</v>
      </c>
      <c r="F35" s="416">
        <f t="shared" si="1"/>
        <v>3.4438323185941533E-2</v>
      </c>
    </row>
    <row r="36" spans="2:6" ht="15" customHeight="1" thickBot="1">
      <c r="B36" s="414">
        <v>2042</v>
      </c>
      <c r="C36" s="380" t="s">
        <v>159</v>
      </c>
      <c r="D36" s="380">
        <f>P.C.!$Y28</f>
        <v>8765674.7947378177</v>
      </c>
      <c r="E36" s="380">
        <f t="shared" si="2"/>
        <v>730472.89956148481</v>
      </c>
      <c r="F36" s="417">
        <f t="shared" si="1"/>
        <v>3.4438323185941533E-2</v>
      </c>
    </row>
    <row r="37" spans="2:6" s="118" customFormat="1" ht="15.75" customHeight="1"/>
    <row r="38" spans="2:6" s="118" customFormat="1" ht="15.75" customHeight="1"/>
    <row r="39" spans="2:6" s="118" customFormat="1" ht="15.75" customHeight="1"/>
    <row r="40" spans="2:6" s="118" customFormat="1" ht="15.75" customHeight="1"/>
    <row r="41" spans="2:6" s="118" customFormat="1" ht="15.75" customHeight="1"/>
    <row r="42" spans="2:6" s="118" customFormat="1" ht="15.75" customHeight="1"/>
    <row r="43" spans="2:6" s="118" customFormat="1" ht="15.75" customHeight="1"/>
    <row r="44" spans="2:6" s="118" customFormat="1" ht="15.75" customHeight="1"/>
    <row r="45" spans="2:6" s="118" customFormat="1" ht="15.75" customHeight="1"/>
    <row r="46" spans="2:6" s="118" customFormat="1" ht="15.75" customHeight="1"/>
    <row r="47" spans="2:6" s="118" customFormat="1" ht="15.75" customHeight="1"/>
    <row r="48" spans="2:6" s="118" customFormat="1" ht="15.75" customHeight="1"/>
    <row r="49" s="118" customFormat="1" ht="15.75" customHeight="1"/>
    <row r="50" s="118" customFormat="1" ht="15.75" customHeight="1"/>
    <row r="51" s="118" customFormat="1" ht="15.75" customHeight="1"/>
    <row r="52" s="118" customFormat="1" ht="15.75" customHeight="1"/>
    <row r="53" s="118" customFormat="1" ht="15.75" customHeight="1"/>
    <row r="54" s="118" customFormat="1" ht="15.75" customHeight="1"/>
    <row r="55" s="118" customFormat="1" ht="15.75" customHeight="1"/>
    <row r="56" s="118" customFormat="1" ht="15.75" customHeight="1"/>
    <row r="57" s="118" customFormat="1" ht="15.75" customHeight="1"/>
    <row r="58" s="118" customFormat="1" ht="15.75" customHeight="1"/>
    <row r="59" s="118" customFormat="1" ht="15.75" customHeight="1"/>
    <row r="60" s="118" customFormat="1" ht="15.75" customHeight="1"/>
    <row r="61" s="118" customFormat="1" ht="15.75" customHeight="1"/>
    <row r="62" s="118" customFormat="1" ht="15.75" customHeight="1"/>
    <row r="63" s="118" customFormat="1" ht="15.75" customHeight="1"/>
    <row r="64" s="118" customFormat="1" ht="15.75" customHeight="1"/>
    <row r="65" s="118" customFormat="1" ht="15.75" customHeight="1"/>
    <row r="66" s="118" customFormat="1" ht="15.75" customHeight="1"/>
    <row r="67" s="118" customFormat="1" ht="15.75" customHeight="1"/>
    <row r="68" s="118" customFormat="1" ht="15.75" customHeight="1"/>
    <row r="69" s="118" customFormat="1" ht="15.75" customHeight="1"/>
    <row r="70" s="118" customFormat="1" ht="15.75" customHeight="1"/>
    <row r="71" s="118" customFormat="1" ht="15.75" customHeight="1"/>
    <row r="72" s="118" customFormat="1" ht="15.75" customHeight="1"/>
    <row r="73" s="118" customFormat="1" ht="15.75" customHeight="1"/>
    <row r="74" s="118" customFormat="1" ht="15.75" customHeight="1"/>
    <row r="75" s="118" customFormat="1" ht="15.75" customHeight="1"/>
    <row r="76" s="118" customFormat="1" ht="15.75" customHeight="1"/>
    <row r="77" s="118" customFormat="1" ht="15.75" customHeight="1"/>
    <row r="78" s="118" customFormat="1" ht="15.75" customHeight="1"/>
    <row r="79" s="118" customFormat="1" ht="15.75" customHeight="1"/>
    <row r="80" s="118" customFormat="1" ht="15.75" customHeight="1"/>
    <row r="81" s="118" customFormat="1" ht="15.75" customHeight="1"/>
    <row r="82" s="118" customFormat="1" ht="15.75" customHeight="1"/>
    <row r="83" s="118" customFormat="1" ht="15.75" customHeight="1"/>
    <row r="84" s="118" customFormat="1" ht="15.75" customHeight="1"/>
    <row r="85" s="118" customFormat="1" ht="15.75" customHeight="1"/>
    <row r="86" s="118" customFormat="1" ht="15.75" customHeight="1"/>
    <row r="87" s="118" customFormat="1" ht="15.75" customHeight="1"/>
    <row r="88" s="118" customFormat="1" ht="15.75" customHeight="1"/>
    <row r="89" s="118" customFormat="1" ht="15.75" customHeight="1"/>
    <row r="90" s="118" customFormat="1" ht="15.75" customHeight="1"/>
    <row r="91" s="118" customFormat="1" ht="15.75" customHeight="1"/>
    <row r="92" s="118" customFormat="1" ht="15.75" customHeight="1"/>
    <row r="93" s="118" customFormat="1" ht="15.75" customHeight="1"/>
    <row r="94" s="118" customFormat="1" ht="15.75" customHeight="1"/>
    <row r="95" s="118" customFormat="1" ht="15.75" customHeight="1"/>
    <row r="96" s="118" customFormat="1" ht="15.75" customHeight="1"/>
    <row r="97" s="118" customFormat="1" ht="15.75" customHeight="1"/>
    <row r="98" s="118" customFormat="1" ht="15.75" customHeight="1"/>
    <row r="99" s="118" customFormat="1" ht="15.75" customHeight="1"/>
    <row r="100" s="118" customFormat="1" ht="15.75" customHeight="1"/>
    <row r="101" s="118" customFormat="1" ht="15.75" customHeight="1"/>
    <row r="102" s="118" customFormat="1" ht="15.75" customHeight="1"/>
    <row r="103" s="118" customFormat="1" ht="15.75" customHeight="1"/>
    <row r="104" s="118" customFormat="1" ht="15.75" customHeight="1"/>
    <row r="105" s="118" customFormat="1" ht="15.75" customHeight="1"/>
    <row r="106" s="118" customFormat="1" ht="15.75" customHeight="1"/>
    <row r="107" s="118" customFormat="1" ht="15.75" customHeight="1"/>
    <row r="108" s="118" customFormat="1" ht="15.75" customHeight="1"/>
    <row r="109" s="118" customFormat="1" ht="15.75" customHeight="1"/>
    <row r="110" s="118" customFormat="1" ht="15.75" customHeight="1"/>
    <row r="111" s="118" customFormat="1" ht="15.75" customHeight="1"/>
    <row r="112" s="118" customFormat="1" ht="15.75" customHeight="1"/>
    <row r="113" s="118" customFormat="1" ht="15.75" customHeight="1"/>
    <row r="114" s="118" customFormat="1" ht="15.75" customHeight="1"/>
    <row r="115" s="118" customFormat="1" ht="15.75" customHeight="1"/>
    <row r="116" s="118" customFormat="1" ht="15.75" customHeight="1"/>
    <row r="117" s="118" customFormat="1" ht="15.75" customHeight="1"/>
    <row r="118" s="118" customFormat="1" ht="15.75" customHeight="1"/>
    <row r="119" s="118" customFormat="1" ht="15.75" customHeight="1"/>
    <row r="120" s="118" customFormat="1" ht="15.75" customHeight="1"/>
    <row r="121" s="118" customFormat="1" ht="15.75" customHeight="1"/>
    <row r="122" s="118" customFormat="1" ht="15.75" customHeight="1"/>
    <row r="123" s="118" customFormat="1" ht="15.75" customHeight="1"/>
    <row r="124" s="118" customFormat="1" ht="15.75" customHeight="1"/>
    <row r="125" s="118" customFormat="1" ht="15.75" customHeight="1"/>
    <row r="126" s="118" customFormat="1" ht="15.75" customHeight="1"/>
    <row r="127" s="118" customFormat="1" ht="15.75" customHeight="1"/>
    <row r="128" s="118" customFormat="1" ht="15.75" customHeight="1"/>
    <row r="129" s="118" customFormat="1" ht="15.75" customHeight="1"/>
    <row r="130" s="118" customFormat="1" ht="15.75" customHeight="1"/>
    <row r="131" s="118" customFormat="1" ht="15.75" customHeight="1"/>
    <row r="132" s="118" customFormat="1" ht="15.75" customHeight="1"/>
    <row r="133" s="118" customFormat="1" ht="15.75" customHeight="1"/>
    <row r="134" s="118" customFormat="1" ht="15.75" customHeight="1"/>
    <row r="135" s="118" customFormat="1" ht="15.75" customHeight="1"/>
    <row r="136" s="118" customFormat="1" ht="15.75" customHeight="1"/>
    <row r="137" s="118" customFormat="1" ht="15.75" customHeight="1"/>
    <row r="138" s="118" customFormat="1" ht="15.75" customHeight="1"/>
    <row r="139" s="118" customFormat="1" ht="15.75" customHeight="1"/>
    <row r="140" s="118" customFormat="1" ht="15.75" customHeight="1"/>
    <row r="141" s="118" customFormat="1" ht="15.75" customHeight="1"/>
    <row r="142" s="118" customFormat="1" ht="15.75" customHeight="1"/>
    <row r="143" s="118" customFormat="1" ht="15.75" customHeight="1"/>
    <row r="144" s="118" customFormat="1" ht="15.75" customHeight="1"/>
    <row r="145" s="118" customFormat="1" ht="15.75" customHeight="1"/>
    <row r="146" s="118" customFormat="1" ht="15.75" customHeight="1"/>
    <row r="147" s="118" customFormat="1" ht="15.75" customHeight="1"/>
    <row r="148" s="118" customFormat="1" ht="15.75" customHeight="1"/>
    <row r="149" s="118" customFormat="1" ht="15.75" customHeight="1"/>
    <row r="150" s="118" customFormat="1" ht="15.75" customHeight="1"/>
    <row r="151" s="118" customFormat="1" ht="15.75" customHeight="1"/>
    <row r="152" s="118" customFormat="1" ht="15.75" customHeight="1"/>
    <row r="153" s="118" customFormat="1" ht="15.75" customHeight="1"/>
    <row r="154" s="118" customFormat="1" ht="15.75" customHeight="1"/>
    <row r="155" s="118" customFormat="1" ht="15.75" customHeight="1"/>
    <row r="156" s="118" customFormat="1" ht="15.75" customHeight="1"/>
    <row r="157" s="118" customFormat="1" ht="15.75" customHeight="1"/>
    <row r="158" s="118" customFormat="1" ht="15.75" customHeight="1"/>
    <row r="159" s="118" customFormat="1" ht="15.75" customHeight="1"/>
    <row r="160" s="118" customFormat="1" ht="15.75" customHeight="1"/>
    <row r="161" s="118" customFormat="1" ht="15.75" customHeight="1"/>
    <row r="162" s="118" customFormat="1" ht="15.75" customHeight="1"/>
    <row r="163" s="118" customFormat="1" ht="15.75" customHeight="1"/>
    <row r="164" s="118" customFormat="1" ht="15.75" customHeight="1"/>
    <row r="165" s="118" customFormat="1" ht="15.75" customHeight="1"/>
    <row r="166" s="118" customFormat="1" ht="15.75" customHeight="1"/>
    <row r="167" s="118" customFormat="1" ht="15.75" customHeight="1"/>
    <row r="168" s="118" customFormat="1" ht="15.75" customHeight="1"/>
    <row r="169" s="118" customFormat="1" ht="15.75" customHeight="1"/>
    <row r="170" s="118" customFormat="1" ht="15.75" customHeight="1"/>
    <row r="171" s="118" customFormat="1" ht="15.75" customHeight="1"/>
    <row r="172" s="118" customFormat="1" ht="15.75" customHeight="1"/>
    <row r="173" s="118" customFormat="1" ht="15.75" customHeight="1"/>
    <row r="174" s="118" customFormat="1" ht="15.75" customHeight="1"/>
    <row r="175" s="118" customFormat="1" ht="15.75" customHeight="1"/>
    <row r="176" s="118" customFormat="1" ht="15.75" customHeight="1"/>
    <row r="177" s="118" customFormat="1" ht="15.75" customHeight="1"/>
    <row r="178" s="118" customFormat="1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3">
    <mergeCell ref="H2:J2"/>
    <mergeCell ref="B2:F2"/>
    <mergeCell ref="C1:F1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023"/>
  <sheetViews>
    <sheetView zoomScale="85" zoomScaleNormal="85" zoomScalePageLayoutView="85" workbookViewId="0">
      <pane xSplit="8" ySplit="3" topLeftCell="I4" activePane="bottomRight" state="frozen"/>
      <selection pane="topRight"/>
      <selection pane="bottomLeft"/>
      <selection pane="bottomRight" activeCell="H51" sqref="H51"/>
    </sheetView>
  </sheetViews>
  <sheetFormatPr defaultColWidth="14.42578125" defaultRowHeight="15" customHeight="1"/>
  <cols>
    <col min="1" max="1" width="27.85546875" style="1" bestFit="1" customWidth="1"/>
    <col min="2" max="2" width="13.28515625" style="1" bestFit="1" customWidth="1"/>
    <col min="3" max="3" width="11.42578125" style="1" bestFit="1" customWidth="1"/>
    <col min="4" max="6" width="13.28515625" style="1" bestFit="1" customWidth="1"/>
    <col min="7" max="7" width="13.28515625" style="189" bestFit="1" customWidth="1"/>
    <col min="8" max="8" width="16.28515625" style="124" bestFit="1" customWidth="1"/>
    <col min="9" max="10" width="17.140625" style="1" bestFit="1" customWidth="1"/>
    <col min="11" max="24" width="14.28515625" style="1" customWidth="1"/>
    <col min="25" max="33" width="15.28515625" style="1" bestFit="1" customWidth="1"/>
    <col min="34" max="16384" width="14.42578125" style="1"/>
  </cols>
  <sheetData>
    <row r="1" spans="1:33" ht="37.5" customHeight="1">
      <c r="C1" s="489"/>
      <c r="D1" s="495" t="s">
        <v>238</v>
      </c>
      <c r="F1" s="489"/>
      <c r="G1" s="489"/>
      <c r="H1" s="915" t="s">
        <v>189</v>
      </c>
      <c r="I1" s="916"/>
      <c r="J1" s="916"/>
      <c r="K1" s="916"/>
      <c r="L1" s="916"/>
      <c r="M1" s="916"/>
      <c r="N1" s="916"/>
      <c r="O1" s="916"/>
      <c r="P1" s="916"/>
      <c r="Q1" s="916"/>
      <c r="R1" s="916"/>
      <c r="S1" s="916"/>
      <c r="T1" s="917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</row>
    <row r="2" spans="1:33">
      <c r="A2" s="147"/>
      <c r="B2" s="491"/>
      <c r="C2" s="492"/>
      <c r="D2" s="492"/>
      <c r="E2" s="493" t="s">
        <v>188</v>
      </c>
      <c r="F2" s="492"/>
      <c r="G2" s="494"/>
      <c r="H2" s="266"/>
      <c r="I2" s="240">
        <v>1</v>
      </c>
      <c r="J2" s="149">
        <f>I2+1</f>
        <v>2</v>
      </c>
      <c r="K2" s="149">
        <f t="shared" ref="K2:Z3" si="0">J2+1</f>
        <v>3</v>
      </c>
      <c r="L2" s="149">
        <f t="shared" si="0"/>
        <v>4</v>
      </c>
      <c r="M2" s="149">
        <f t="shared" si="0"/>
        <v>5</v>
      </c>
      <c r="N2" s="149">
        <f t="shared" si="0"/>
        <v>6</v>
      </c>
      <c r="O2" s="149">
        <f t="shared" si="0"/>
        <v>7</v>
      </c>
      <c r="P2" s="149">
        <f t="shared" si="0"/>
        <v>8</v>
      </c>
      <c r="Q2" s="149">
        <f t="shared" si="0"/>
        <v>9</v>
      </c>
      <c r="R2" s="149">
        <f t="shared" si="0"/>
        <v>10</v>
      </c>
      <c r="S2" s="149">
        <f t="shared" si="0"/>
        <v>11</v>
      </c>
      <c r="T2" s="149">
        <f t="shared" si="0"/>
        <v>12</v>
      </c>
      <c r="U2" s="149">
        <f t="shared" si="0"/>
        <v>13</v>
      </c>
      <c r="V2" s="149">
        <f t="shared" si="0"/>
        <v>14</v>
      </c>
      <c r="W2" s="149">
        <f t="shared" si="0"/>
        <v>15</v>
      </c>
      <c r="X2" s="149">
        <f t="shared" si="0"/>
        <v>16</v>
      </c>
      <c r="Y2" s="149">
        <f t="shared" si="0"/>
        <v>17</v>
      </c>
      <c r="Z2" s="149">
        <f t="shared" si="0"/>
        <v>18</v>
      </c>
      <c r="AA2" s="149">
        <f t="shared" ref="AA2:AG3" si="1">Z2+1</f>
        <v>19</v>
      </c>
      <c r="AB2" s="149">
        <f t="shared" si="1"/>
        <v>20</v>
      </c>
      <c r="AC2" s="149">
        <f t="shared" si="1"/>
        <v>21</v>
      </c>
      <c r="AD2" s="149">
        <f t="shared" si="1"/>
        <v>22</v>
      </c>
      <c r="AE2" s="149">
        <f t="shared" si="1"/>
        <v>23</v>
      </c>
      <c r="AF2" s="149">
        <f t="shared" si="1"/>
        <v>24</v>
      </c>
      <c r="AG2" s="149">
        <f t="shared" si="1"/>
        <v>25</v>
      </c>
    </row>
    <row r="3" spans="1:33" s="154" customFormat="1" ht="15.75" customHeight="1">
      <c r="A3" s="150"/>
      <c r="B3" s="476">
        <v>2012</v>
      </c>
      <c r="C3" s="476">
        <v>2013</v>
      </c>
      <c r="D3" s="476">
        <v>2014</v>
      </c>
      <c r="E3" s="476">
        <v>2015</v>
      </c>
      <c r="F3" s="476">
        <v>2016</v>
      </c>
      <c r="G3" s="476">
        <v>2017</v>
      </c>
      <c r="H3" s="490" t="s">
        <v>190</v>
      </c>
      <c r="I3" s="151">
        <v>2018</v>
      </c>
      <c r="J3" s="152">
        <f>I3+1</f>
        <v>2019</v>
      </c>
      <c r="K3" s="152">
        <f t="shared" si="0"/>
        <v>2020</v>
      </c>
      <c r="L3" s="152">
        <f t="shared" si="0"/>
        <v>2021</v>
      </c>
      <c r="M3" s="152">
        <f t="shared" si="0"/>
        <v>2022</v>
      </c>
      <c r="N3" s="152">
        <f t="shared" si="0"/>
        <v>2023</v>
      </c>
      <c r="O3" s="152">
        <f t="shared" si="0"/>
        <v>2024</v>
      </c>
      <c r="P3" s="152">
        <f t="shared" si="0"/>
        <v>2025</v>
      </c>
      <c r="Q3" s="152">
        <f t="shared" si="0"/>
        <v>2026</v>
      </c>
      <c r="R3" s="152">
        <f t="shared" si="0"/>
        <v>2027</v>
      </c>
      <c r="S3" s="152">
        <f t="shared" si="0"/>
        <v>2028</v>
      </c>
      <c r="T3" s="152">
        <f t="shared" si="0"/>
        <v>2029</v>
      </c>
      <c r="U3" s="153">
        <f t="shared" si="0"/>
        <v>2030</v>
      </c>
      <c r="V3" s="153">
        <f t="shared" si="0"/>
        <v>2031</v>
      </c>
      <c r="W3" s="153">
        <f t="shared" si="0"/>
        <v>2032</v>
      </c>
      <c r="X3" s="153">
        <f t="shared" si="0"/>
        <v>2033</v>
      </c>
      <c r="Y3" s="153">
        <f t="shared" si="0"/>
        <v>2034</v>
      </c>
      <c r="Z3" s="153">
        <f t="shared" si="0"/>
        <v>2035</v>
      </c>
      <c r="AA3" s="153">
        <f t="shared" si="1"/>
        <v>2036</v>
      </c>
      <c r="AB3" s="153">
        <f t="shared" si="1"/>
        <v>2037</v>
      </c>
      <c r="AC3" s="153">
        <f t="shared" si="1"/>
        <v>2038</v>
      </c>
      <c r="AD3" s="153">
        <f t="shared" si="1"/>
        <v>2039</v>
      </c>
      <c r="AE3" s="153">
        <f t="shared" si="1"/>
        <v>2040</v>
      </c>
      <c r="AF3" s="153">
        <f t="shared" si="1"/>
        <v>2041</v>
      </c>
      <c r="AG3" s="153">
        <f t="shared" si="1"/>
        <v>2042</v>
      </c>
    </row>
    <row r="4" spans="1:33" s="159" customFormat="1" ht="15.75" customHeight="1">
      <c r="A4" s="155" t="s">
        <v>191</v>
      </c>
      <c r="B4" s="155"/>
      <c r="C4" s="155"/>
      <c r="D4" s="155"/>
      <c r="E4" s="155"/>
      <c r="F4" s="155"/>
      <c r="G4" s="156"/>
      <c r="H4" s="157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</row>
    <row r="5" spans="1:33" s="163" customFormat="1" ht="15.75" customHeight="1">
      <c r="A5" s="160" t="s">
        <v>192</v>
      </c>
      <c r="B5" s="160">
        <f>'9'!D6</f>
        <v>1275751.67</v>
      </c>
      <c r="C5" s="160">
        <f>'9'!D7</f>
        <v>926336.56</v>
      </c>
      <c r="D5" s="160">
        <f>'9'!D8</f>
        <v>1076384.2</v>
      </c>
      <c r="E5" s="160">
        <f>'9'!D9</f>
        <v>1889316.28</v>
      </c>
      <c r="F5" s="160">
        <f>'9'!D10</f>
        <v>2372289.37</v>
      </c>
      <c r="G5" s="161">
        <f>'9'!D11</f>
        <v>3726732.16</v>
      </c>
      <c r="H5" s="162">
        <f>SUM(I5:AG5)</f>
        <v>150340347.46010685</v>
      </c>
      <c r="I5" s="160">
        <f>'9'!D12</f>
        <v>3871589.1005240711</v>
      </c>
      <c r="J5" s="160">
        <f>'9'!$D13</f>
        <v>4019255.3121028552</v>
      </c>
      <c r="K5" s="160">
        <f>'9'!$D14</f>
        <v>4161827.9126359825</v>
      </c>
      <c r="L5" s="160">
        <f>'9'!$D15</f>
        <v>4305154.2873356128</v>
      </c>
      <c r="M5" s="160">
        <f>'9'!$D16</f>
        <v>4453416.5820482187</v>
      </c>
      <c r="N5" s="160">
        <f>'9'!$D17</f>
        <v>4606784.7815824263</v>
      </c>
      <c r="O5" s="160">
        <f>'9'!$D18</f>
        <v>4765434.7247386388</v>
      </c>
      <c r="P5" s="160">
        <f>'9'!$D19</f>
        <v>4929548.3059106963</v>
      </c>
      <c r="Q5" s="160">
        <f>'9'!$D20</f>
        <v>5099313.6836303594</v>
      </c>
      <c r="R5" s="160">
        <f>'9'!$D21</f>
        <v>5274925.4962937161</v>
      </c>
      <c r="S5" s="160">
        <f>'9'!$D22</f>
        <v>5456585.0853168424</v>
      </c>
      <c r="T5" s="160">
        <f>'9'!$D23</f>
        <v>5644500.7259765724</v>
      </c>
      <c r="U5" s="160">
        <f>'9'!$D24</f>
        <v>5838887.8662010347</v>
      </c>
      <c r="V5" s="160">
        <f>'9'!$D25</f>
        <v>6039969.3735837387</v>
      </c>
      <c r="W5" s="160">
        <f>'9'!$D26</f>
        <v>6247975.7909044046</v>
      </c>
      <c r="X5" s="160">
        <f>'9'!$D27</f>
        <v>6463145.600449509</v>
      </c>
      <c r="Y5" s="160">
        <f>'9'!$D28</f>
        <v>6685725.4974355856</v>
      </c>
      <c r="Z5" s="160">
        <f>'9'!$D29</f>
        <v>6915970.672848762</v>
      </c>
      <c r="AA5" s="160">
        <f>'9'!$D30</f>
        <v>7154145.1060248213</v>
      </c>
      <c r="AB5" s="160">
        <f>'9'!$D31</f>
        <v>7400521.8673052257</v>
      </c>
      <c r="AC5" s="160">
        <f>'9'!$D32</f>
        <v>7655383.4311161106</v>
      </c>
      <c r="AD5" s="160">
        <f>'9'!$D33</f>
        <v>7919021.9998291889</v>
      </c>
      <c r="AE5" s="160">
        <f>'9'!$D34</f>
        <v>8191739.8387758872</v>
      </c>
      <c r="AF5" s="160">
        <f>'9'!$D35</f>
        <v>8473849.6227988042</v>
      </c>
      <c r="AG5" s="160">
        <f>'9'!$D36</f>
        <v>8765674.7947378177</v>
      </c>
    </row>
    <row r="6" spans="1:33" s="168" customFormat="1" ht="3.75" customHeight="1">
      <c r="A6" s="164"/>
      <c r="B6" s="165"/>
      <c r="C6" s="165"/>
      <c r="D6" s="165"/>
      <c r="E6" s="165"/>
      <c r="F6" s="165"/>
      <c r="G6" s="166"/>
      <c r="H6" s="167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</row>
    <row r="7" spans="1:33" s="172" customFormat="1" ht="15.75" customHeight="1">
      <c r="A7" s="169" t="s">
        <v>193</v>
      </c>
      <c r="B7" s="170"/>
      <c r="C7" s="170"/>
      <c r="D7" s="170"/>
      <c r="E7" s="170"/>
      <c r="F7" s="170"/>
      <c r="G7" s="170"/>
      <c r="H7" s="171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</row>
    <row r="8" spans="1:33" s="177" customFormat="1" ht="15.75" customHeight="1">
      <c r="A8" s="173" t="s">
        <v>194</v>
      </c>
      <c r="B8" s="174"/>
      <c r="C8" s="174"/>
      <c r="D8" s="174"/>
      <c r="E8" s="174"/>
      <c r="F8" s="174"/>
      <c r="G8" s="175"/>
      <c r="H8" s="176">
        <f>SUM(I8:AG8)</f>
        <v>139794083.72213951</v>
      </c>
      <c r="I8" s="174">
        <f>P.C.!C20</f>
        <v>3600000</v>
      </c>
      <c r="J8" s="174">
        <f>I8+I8*P.C.!$N6</f>
        <v>3737307.5364871919</v>
      </c>
      <c r="K8" s="174">
        <f>J8+J8*P.C.!$N7</f>
        <v>3869878.7749612806</v>
      </c>
      <c r="L8" s="174">
        <f>K8+K8*P.C.!$N8</f>
        <v>4003150.9109038129</v>
      </c>
      <c r="M8" s="174">
        <f>L8+L8*P.C.!$N9</f>
        <v>4141012.7157356148</v>
      </c>
      <c r="N8" s="174">
        <f>M8+M8*P.C.!$N10</f>
        <v>4283622.2499572113</v>
      </c>
      <c r="O8" s="174">
        <f>N8+N8*P.C.!$N11</f>
        <v>4431143.0174077274</v>
      </c>
      <c r="P8" s="174">
        <f>O8+O8*P.C.!$N12</f>
        <v>4583744.1527243424</v>
      </c>
      <c r="Q8" s="174">
        <f>P8+P8*P.C.!$N13</f>
        <v>4741600.6152575333</v>
      </c>
      <c r="R8" s="174">
        <f>Q8+Q8*P.C.!$N14</f>
        <v>4904893.3896644311</v>
      </c>
      <c r="S8" s="174">
        <f>R8+R8*P.C.!$N15</f>
        <v>5073809.693410283</v>
      </c>
      <c r="T8" s="174">
        <f>S8+S8*P.C.!$N16</f>
        <v>5248543.1914159097</v>
      </c>
      <c r="U8" s="174">
        <f>T8+T8*P.C.!$N17</f>
        <v>5429294.2180972639</v>
      </c>
      <c r="V8" s="174">
        <f>U8+U8*P.C.!$N18</f>
        <v>5616270.0070516616</v>
      </c>
      <c r="W8" s="174">
        <f>V8+V8*P.C.!$N19</f>
        <v>5809684.9286540169</v>
      </c>
      <c r="X8" s="174">
        <f>W8+W8*P.C.!$N20</f>
        <v>6009760.7358354973</v>
      </c>
      <c r="Y8" s="174">
        <f>X8+X8*P.C.!$N21</f>
        <v>6216726.818326382</v>
      </c>
      <c r="Z8" s="174">
        <f>Y8+Y8*P.C.!$N22</f>
        <v>6430820.4656546162</v>
      </c>
      <c r="AA8" s="174">
        <f>Z8+Z8*P.C.!$N23</f>
        <v>6652287.1392015973</v>
      </c>
      <c r="AB8" s="174">
        <f>AA8+AA8*P.C.!$N24</f>
        <v>6881380.7536271047</v>
      </c>
      <c r="AC8" s="174">
        <f>AB8+AB8*P.C.!$N25</f>
        <v>7118363.9679860324</v>
      </c>
      <c r="AD8" s="174">
        <f>AC8+AC8*P.C.!$N26</f>
        <v>7363508.4868706968</v>
      </c>
      <c r="AE8" s="174">
        <f>AD8+AD8*P.C.!$N27</f>
        <v>7617095.3719239729</v>
      </c>
      <c r="AF8" s="174">
        <f>AE8+AE8*P.C.!$N28</f>
        <v>7879415.36408043</v>
      </c>
      <c r="AG8" s="174">
        <f>AF8+AF8*P.C.!$N29</f>
        <v>8150769.2169049047</v>
      </c>
    </row>
    <row r="9" spans="1:33" s="182" customFormat="1" ht="15.75" customHeight="1">
      <c r="A9" s="178" t="s">
        <v>195</v>
      </c>
      <c r="B9" s="179"/>
      <c r="C9" s="179"/>
      <c r="D9" s="179"/>
      <c r="E9" s="179"/>
      <c r="F9" s="179"/>
      <c r="G9" s="180"/>
      <c r="H9" s="176">
        <f>SUM(I9:AG9)</f>
        <v>840600</v>
      </c>
      <c r="I9" s="181">
        <f>IF(I2&lt;=P.C.!$C$7,P.C.!$Q$12*P.C.!$Q$10,0)</f>
        <v>420300</v>
      </c>
      <c r="J9" s="181">
        <f>IF(J2&lt;=P.C.!$C$7,P.C.!$Q$12*P.C.!$Q$10,0)</f>
        <v>420300</v>
      </c>
      <c r="K9" s="181">
        <f>IF(K2&lt;=P.C.!$C$7,P.C.!$Q$12*P.C.!$Q$10,0)</f>
        <v>0</v>
      </c>
      <c r="L9" s="181">
        <f>IF(L2&lt;=P.C.!$C$7,P.C.!$Q$12*P.C.!$Q$10,0)</f>
        <v>0</v>
      </c>
      <c r="M9" s="181">
        <f>IF(M2&lt;=P.C.!$C$7,P.C.!$Q$12*P.C.!$Q$10,0)</f>
        <v>0</v>
      </c>
      <c r="N9" s="181">
        <v>0</v>
      </c>
      <c r="O9" s="181">
        <v>0</v>
      </c>
      <c r="P9" s="181">
        <v>0</v>
      </c>
      <c r="Q9" s="181">
        <v>0</v>
      </c>
      <c r="R9" s="181">
        <v>0</v>
      </c>
      <c r="S9" s="181">
        <v>0</v>
      </c>
      <c r="T9" s="181">
        <v>0</v>
      </c>
      <c r="U9" s="181">
        <v>0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81">
        <v>0</v>
      </c>
      <c r="AC9" s="181">
        <v>0</v>
      </c>
      <c r="AD9" s="181">
        <v>0</v>
      </c>
      <c r="AE9" s="181">
        <v>0</v>
      </c>
      <c r="AF9" s="181">
        <v>0</v>
      </c>
      <c r="AG9" s="181">
        <v>0</v>
      </c>
    </row>
    <row r="10" spans="1:33" s="159" customFormat="1" ht="15.75" customHeight="1">
      <c r="B10" s="183"/>
      <c r="C10" s="183"/>
      <c r="D10" s="183"/>
      <c r="E10" s="183"/>
      <c r="F10" s="183"/>
      <c r="G10" s="184"/>
      <c r="H10" s="157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</row>
    <row r="11" spans="1:33" s="188" customFormat="1" ht="15.75" customHeight="1">
      <c r="A11" s="185" t="s">
        <v>196</v>
      </c>
      <c r="B11" s="186">
        <f t="shared" ref="B11:G11" si="2">SUM(B4:B10)</f>
        <v>1275751.67</v>
      </c>
      <c r="C11" s="186">
        <f t="shared" si="2"/>
        <v>926336.56</v>
      </c>
      <c r="D11" s="186">
        <f t="shared" si="2"/>
        <v>1076384.2</v>
      </c>
      <c r="E11" s="186">
        <f t="shared" si="2"/>
        <v>1889316.28</v>
      </c>
      <c r="F11" s="186">
        <f t="shared" si="2"/>
        <v>2372289.37</v>
      </c>
      <c r="G11" s="187">
        <f t="shared" si="2"/>
        <v>3726732.16</v>
      </c>
      <c r="H11" s="162">
        <f>SUM(I11:AG11)</f>
        <v>140634683.72213951</v>
      </c>
      <c r="I11" s="186">
        <f>SUM(I8:I9)</f>
        <v>4020300</v>
      </c>
      <c r="J11" s="186">
        <f t="shared" ref="J11:AG11" si="3">SUM(J8:J9)</f>
        <v>4157607.5364871919</v>
      </c>
      <c r="K11" s="186">
        <f t="shared" si="3"/>
        <v>3869878.7749612806</v>
      </c>
      <c r="L11" s="186">
        <f t="shared" si="3"/>
        <v>4003150.9109038129</v>
      </c>
      <c r="M11" s="186">
        <f t="shared" si="3"/>
        <v>4141012.7157356148</v>
      </c>
      <c r="N11" s="186">
        <f t="shared" si="3"/>
        <v>4283622.2499572113</v>
      </c>
      <c r="O11" s="186">
        <f t="shared" si="3"/>
        <v>4431143.0174077274</v>
      </c>
      <c r="P11" s="186">
        <f t="shared" si="3"/>
        <v>4583744.1527243424</v>
      </c>
      <c r="Q11" s="186">
        <f t="shared" si="3"/>
        <v>4741600.6152575333</v>
      </c>
      <c r="R11" s="186">
        <f t="shared" si="3"/>
        <v>4904893.3896644311</v>
      </c>
      <c r="S11" s="186">
        <f t="shared" si="3"/>
        <v>5073809.693410283</v>
      </c>
      <c r="T11" s="186">
        <f t="shared" si="3"/>
        <v>5248543.1914159097</v>
      </c>
      <c r="U11" s="186">
        <f t="shared" si="3"/>
        <v>5429294.2180972639</v>
      </c>
      <c r="V11" s="186">
        <f t="shared" si="3"/>
        <v>5616270.0070516616</v>
      </c>
      <c r="W11" s="186">
        <f t="shared" si="3"/>
        <v>5809684.9286540169</v>
      </c>
      <c r="X11" s="186">
        <f t="shared" si="3"/>
        <v>6009760.7358354973</v>
      </c>
      <c r="Y11" s="186">
        <f t="shared" si="3"/>
        <v>6216726.818326382</v>
      </c>
      <c r="Z11" s="186">
        <f t="shared" si="3"/>
        <v>6430820.4656546162</v>
      </c>
      <c r="AA11" s="186">
        <f t="shared" si="3"/>
        <v>6652287.1392015973</v>
      </c>
      <c r="AB11" s="186">
        <f t="shared" si="3"/>
        <v>6881380.7536271047</v>
      </c>
      <c r="AC11" s="186">
        <f t="shared" si="3"/>
        <v>7118363.9679860324</v>
      </c>
      <c r="AD11" s="186">
        <f t="shared" si="3"/>
        <v>7363508.4868706968</v>
      </c>
      <c r="AE11" s="186">
        <f t="shared" si="3"/>
        <v>7617095.3719239729</v>
      </c>
      <c r="AF11" s="186">
        <f t="shared" si="3"/>
        <v>7879415.36408043</v>
      </c>
      <c r="AG11" s="186">
        <f t="shared" si="3"/>
        <v>8150769.2169049047</v>
      </c>
    </row>
    <row r="12" spans="1:33" ht="4.5" customHeight="1">
      <c r="H12" s="190"/>
    </row>
    <row r="13" spans="1:33" s="182" customFormat="1" ht="12.75">
      <c r="A13" s="179" t="s">
        <v>197</v>
      </c>
      <c r="B13" s="191"/>
      <c r="C13" s="191"/>
      <c r="D13" s="191"/>
      <c r="E13" s="191"/>
      <c r="F13" s="191"/>
      <c r="G13" s="192"/>
      <c r="H13" s="176">
        <f>SUM(I13:AG13)</f>
        <v>26574548.389403261</v>
      </c>
      <c r="I13" s="181">
        <f>IF($A$13="Modelo Único",I14,IF($A$13="Modelo Equivalente",I15,0))</f>
        <v>5983994.7165105697</v>
      </c>
      <c r="J13" s="181">
        <f t="shared" ref="J13:AG13" si="4">IF($A$13="Modelo Único",J14,IF($A$13="Modelo Equivalente",J15,0))</f>
        <v>5177274.5199892959</v>
      </c>
      <c r="K13" s="181">
        <f t="shared" si="4"/>
        <v>368284.32346802246</v>
      </c>
      <c r="L13" s="181">
        <f t="shared" si="4"/>
        <v>351544.1269467487</v>
      </c>
      <c r="M13" s="181">
        <f t="shared" si="4"/>
        <v>334803.93042547494</v>
      </c>
      <c r="N13" s="181">
        <f t="shared" si="4"/>
        <v>318063.73390420119</v>
      </c>
      <c r="O13" s="181">
        <f t="shared" si="4"/>
        <v>301323.53738292743</v>
      </c>
      <c r="P13" s="181">
        <f t="shared" si="4"/>
        <v>284583.34086165368</v>
      </c>
      <c r="Q13" s="181">
        <f t="shared" si="4"/>
        <v>267843.14434037992</v>
      </c>
      <c r="R13" s="181">
        <f t="shared" si="4"/>
        <v>251102.94781910619</v>
      </c>
      <c r="S13" s="181">
        <f t="shared" si="4"/>
        <v>234362.75129783244</v>
      </c>
      <c r="T13" s="181">
        <f t="shared" si="4"/>
        <v>217622.55477655868</v>
      </c>
      <c r="U13" s="181">
        <f t="shared" si="4"/>
        <v>200882.35825528498</v>
      </c>
      <c r="V13" s="181">
        <f t="shared" si="4"/>
        <v>184142.16173401123</v>
      </c>
      <c r="W13" s="181">
        <f t="shared" si="4"/>
        <v>167401.96521273747</v>
      </c>
      <c r="X13" s="181">
        <f t="shared" si="4"/>
        <v>6134656.4852020331</v>
      </c>
      <c r="Y13" s="181">
        <f t="shared" si="4"/>
        <v>5311196.0921594854</v>
      </c>
      <c r="Z13" s="181">
        <f t="shared" si="4"/>
        <v>485465.69911693869</v>
      </c>
      <c r="AA13" s="181">
        <f t="shared" si="4"/>
        <v>0</v>
      </c>
      <c r="AB13" s="181">
        <f t="shared" si="4"/>
        <v>0</v>
      </c>
      <c r="AC13" s="181">
        <f t="shared" si="4"/>
        <v>0</v>
      </c>
      <c r="AD13" s="181">
        <f t="shared" si="4"/>
        <v>0</v>
      </c>
      <c r="AE13" s="181">
        <f t="shared" si="4"/>
        <v>0</v>
      </c>
      <c r="AF13" s="181">
        <f t="shared" si="4"/>
        <v>0</v>
      </c>
      <c r="AG13" s="181">
        <f t="shared" si="4"/>
        <v>0</v>
      </c>
    </row>
    <row r="14" spans="1:33" s="182" customFormat="1" ht="12.75" hidden="1">
      <c r="A14" s="193" t="s">
        <v>198</v>
      </c>
      <c r="B14" s="191"/>
      <c r="C14" s="191"/>
      <c r="D14" s="191"/>
      <c r="E14" s="191"/>
      <c r="F14" s="191"/>
      <c r="G14" s="192"/>
      <c r="H14" s="176">
        <f>SUM(I14:AG14)</f>
        <v>25363225</v>
      </c>
      <c r="I14" s="181">
        <f>'2'!$G6</f>
        <v>5033050</v>
      </c>
      <c r="J14" s="181">
        <f>'2'!$G7</f>
        <v>5017975</v>
      </c>
      <c r="K14" s="181">
        <f>'2'!$G8</f>
        <v>331650</v>
      </c>
      <c r="L14" s="181">
        <f>'2'!$G9</f>
        <v>316575</v>
      </c>
      <c r="M14" s="181">
        <f>'2'!$G10</f>
        <v>301500</v>
      </c>
      <c r="N14" s="181">
        <f>'2'!$G11</f>
        <v>286425</v>
      </c>
      <c r="O14" s="181">
        <f>'2'!$G12</f>
        <v>271350</v>
      </c>
      <c r="P14" s="181">
        <f>'2'!$G13</f>
        <v>256274.99999999997</v>
      </c>
      <c r="Q14" s="181">
        <f>'2'!$G14</f>
        <v>241199.99999999997</v>
      </c>
      <c r="R14" s="181">
        <f>'2'!$G15</f>
        <v>226124.99999999997</v>
      </c>
      <c r="S14" s="181">
        <f>'2'!$G16</f>
        <v>5244100</v>
      </c>
      <c r="T14" s="181">
        <f>'2'!$G17</f>
        <v>5213950</v>
      </c>
      <c r="U14" s="181">
        <f>'2'!$G18</f>
        <v>512549.99999999994</v>
      </c>
      <c r="V14" s="181">
        <f>'2'!$G19</f>
        <v>482399.99999999994</v>
      </c>
      <c r="W14" s="181">
        <f>'2'!$G20</f>
        <v>452249.99999999994</v>
      </c>
      <c r="X14" s="181">
        <f>'2'!$G21</f>
        <v>422099.99999999994</v>
      </c>
      <c r="Y14" s="181">
        <f>'2'!$G22</f>
        <v>391950</v>
      </c>
      <c r="Z14" s="181">
        <f>'2'!$G23</f>
        <v>361800</v>
      </c>
      <c r="AA14" s="181">
        <f>'2'!$G24</f>
        <v>0</v>
      </c>
      <c r="AB14" s="181">
        <f>'2'!$G25</f>
        <v>0</v>
      </c>
      <c r="AC14" s="181">
        <f>'2'!$G26</f>
        <v>0</v>
      </c>
      <c r="AD14" s="181">
        <f>'2'!$G27</f>
        <v>0</v>
      </c>
      <c r="AE14" s="181">
        <f>'2'!$G28</f>
        <v>0</v>
      </c>
      <c r="AF14" s="181">
        <f>'2'!$G29</f>
        <v>0</v>
      </c>
      <c r="AG14" s="181">
        <f>'2'!$G30</f>
        <v>0</v>
      </c>
    </row>
    <row r="15" spans="1:33" s="182" customFormat="1" ht="12.75" hidden="1">
      <c r="A15" s="179" t="s">
        <v>197</v>
      </c>
      <c r="B15" s="179"/>
      <c r="C15" s="179"/>
      <c r="D15" s="179"/>
      <c r="E15" s="179"/>
      <c r="F15" s="179"/>
      <c r="G15" s="180"/>
      <c r="H15" s="176">
        <f>SUM(I15:AG15)</f>
        <v>26574548.389403261</v>
      </c>
      <c r="I15" s="181">
        <f>'3'!$G5</f>
        <v>5983994.7165105697</v>
      </c>
      <c r="J15" s="181">
        <f>'3'!$G6</f>
        <v>5177274.5199892959</v>
      </c>
      <c r="K15" s="181">
        <f>'3'!$G7</f>
        <v>368284.32346802246</v>
      </c>
      <c r="L15" s="181">
        <f>'3'!$G8</f>
        <v>351544.1269467487</v>
      </c>
      <c r="M15" s="181">
        <f>'3'!$G9</f>
        <v>334803.93042547494</v>
      </c>
      <c r="N15" s="181">
        <f>'3'!$G10</f>
        <v>318063.73390420119</v>
      </c>
      <c r="O15" s="181">
        <f>'3'!$G11</f>
        <v>301323.53738292743</v>
      </c>
      <c r="P15" s="181">
        <f>'3'!$G12</f>
        <v>284583.34086165368</v>
      </c>
      <c r="Q15" s="181">
        <f>'3'!$G13</f>
        <v>267843.14434037992</v>
      </c>
      <c r="R15" s="181">
        <f>'3'!$G14</f>
        <v>251102.94781910619</v>
      </c>
      <c r="S15" s="181">
        <f>'3'!$G15</f>
        <v>234362.75129783244</v>
      </c>
      <c r="T15" s="181">
        <f>'3'!$G16</f>
        <v>217622.55477655868</v>
      </c>
      <c r="U15" s="181">
        <f>'3'!$G17</f>
        <v>200882.35825528498</v>
      </c>
      <c r="V15" s="181">
        <f>'3'!$G18</f>
        <v>184142.16173401123</v>
      </c>
      <c r="W15" s="181">
        <f>'3'!$G19</f>
        <v>167401.96521273747</v>
      </c>
      <c r="X15" s="181">
        <f>'3'!$G20</f>
        <v>6134656.4852020331</v>
      </c>
      <c r="Y15" s="181">
        <f>'3'!$G21</f>
        <v>5311196.0921594854</v>
      </c>
      <c r="Z15" s="181">
        <f>'3'!$G22</f>
        <v>485465.69911693869</v>
      </c>
      <c r="AA15" s="181">
        <f>'3'!$G23</f>
        <v>0</v>
      </c>
      <c r="AB15" s="181">
        <f>'3'!$G24</f>
        <v>0</v>
      </c>
      <c r="AC15" s="181">
        <f>'3'!$G25</f>
        <v>0</v>
      </c>
      <c r="AD15" s="181">
        <f>'3'!$G26</f>
        <v>0</v>
      </c>
      <c r="AE15" s="181">
        <f>'3'!$G27</f>
        <v>0</v>
      </c>
      <c r="AF15" s="181">
        <f>'3'!$G28</f>
        <v>0</v>
      </c>
      <c r="AG15" s="181">
        <f>'3'!$G29</f>
        <v>0</v>
      </c>
    </row>
    <row r="16" spans="1:33" s="182" customFormat="1" ht="12.75">
      <c r="A16" s="179" t="s">
        <v>369</v>
      </c>
      <c r="B16" s="179"/>
      <c r="C16" s="179"/>
      <c r="D16" s="179"/>
      <c r="E16" s="179"/>
      <c r="F16" s="179"/>
      <c r="G16" s="180"/>
      <c r="H16" s="176">
        <f>SUM(I16:AG16)</f>
        <v>478000</v>
      </c>
      <c r="I16" s="181">
        <f>P.F.!$J$29</f>
        <v>364000</v>
      </c>
      <c r="J16" s="181">
        <f>P.F.!$M$29</f>
        <v>0</v>
      </c>
      <c r="K16" s="181">
        <f>P.F.!$P$29</f>
        <v>0</v>
      </c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>
        <f>P.F.!$Y$29</f>
        <v>114000</v>
      </c>
      <c r="Y16" s="181">
        <f>P.F.!$AB$29</f>
        <v>0</v>
      </c>
      <c r="Z16" s="181">
        <f>P.F.!AE29</f>
        <v>0</v>
      </c>
      <c r="AA16" s="181"/>
      <c r="AB16" s="181"/>
      <c r="AC16" s="181"/>
      <c r="AD16" s="181"/>
      <c r="AE16" s="181"/>
      <c r="AF16" s="181"/>
      <c r="AG16" s="181"/>
    </row>
    <row r="17" spans="1:33" s="197" customFormat="1" ht="15.75" customHeight="1">
      <c r="A17" s="194" t="s">
        <v>199</v>
      </c>
      <c r="B17" s="194"/>
      <c r="C17" s="194"/>
      <c r="D17" s="194"/>
      <c r="E17" s="194"/>
      <c r="F17" s="194"/>
      <c r="G17" s="195"/>
      <c r="H17" s="162">
        <f>SUM(I17:AG17)</f>
        <v>27052548.389403261</v>
      </c>
      <c r="I17" s="196">
        <f t="shared" ref="I17:AG17" si="5">SUM(I13,I16)</f>
        <v>6347994.7165105697</v>
      </c>
      <c r="J17" s="196">
        <f t="shared" si="5"/>
        <v>5177274.5199892959</v>
      </c>
      <c r="K17" s="196">
        <f t="shared" si="5"/>
        <v>368284.32346802246</v>
      </c>
      <c r="L17" s="196">
        <f t="shared" si="5"/>
        <v>351544.1269467487</v>
      </c>
      <c r="M17" s="196">
        <f t="shared" si="5"/>
        <v>334803.93042547494</v>
      </c>
      <c r="N17" s="196">
        <f t="shared" si="5"/>
        <v>318063.73390420119</v>
      </c>
      <c r="O17" s="196">
        <f t="shared" si="5"/>
        <v>301323.53738292743</v>
      </c>
      <c r="P17" s="196">
        <f t="shared" si="5"/>
        <v>284583.34086165368</v>
      </c>
      <c r="Q17" s="196">
        <f t="shared" si="5"/>
        <v>267843.14434037992</v>
      </c>
      <c r="R17" s="196">
        <f t="shared" si="5"/>
        <v>251102.94781910619</v>
      </c>
      <c r="S17" s="196">
        <f t="shared" si="5"/>
        <v>234362.75129783244</v>
      </c>
      <c r="T17" s="196">
        <f t="shared" si="5"/>
        <v>217622.55477655868</v>
      </c>
      <c r="U17" s="196">
        <f t="shared" si="5"/>
        <v>200882.35825528498</v>
      </c>
      <c r="V17" s="196">
        <f t="shared" si="5"/>
        <v>184142.16173401123</v>
      </c>
      <c r="W17" s="196">
        <f t="shared" si="5"/>
        <v>167401.96521273747</v>
      </c>
      <c r="X17" s="196">
        <f t="shared" si="5"/>
        <v>6248656.4852020331</v>
      </c>
      <c r="Y17" s="196">
        <f t="shared" si="5"/>
        <v>5311196.0921594854</v>
      </c>
      <c r="Z17" s="196">
        <f t="shared" si="5"/>
        <v>485465.69911693869</v>
      </c>
      <c r="AA17" s="196">
        <f t="shared" si="5"/>
        <v>0</v>
      </c>
      <c r="AB17" s="196">
        <f t="shared" si="5"/>
        <v>0</v>
      </c>
      <c r="AC17" s="196">
        <f t="shared" si="5"/>
        <v>0</v>
      </c>
      <c r="AD17" s="196">
        <f t="shared" si="5"/>
        <v>0</v>
      </c>
      <c r="AE17" s="196">
        <f t="shared" si="5"/>
        <v>0</v>
      </c>
      <c r="AF17" s="196">
        <f t="shared" si="5"/>
        <v>0</v>
      </c>
      <c r="AG17" s="196">
        <f t="shared" si="5"/>
        <v>0</v>
      </c>
    </row>
    <row r="18" spans="1:33" ht="5.25" customHeight="1">
      <c r="H18" s="190"/>
    </row>
    <row r="19" spans="1:33" s="198" customFormat="1" ht="15.75" customHeight="1">
      <c r="A19" s="198" t="s">
        <v>200</v>
      </c>
      <c r="B19" s="274">
        <v>499227.32</v>
      </c>
      <c r="C19" s="274">
        <v>185739.59999999998</v>
      </c>
      <c r="D19" s="274">
        <v>373563.32</v>
      </c>
      <c r="E19" s="274">
        <v>593752.87</v>
      </c>
      <c r="F19" s="274">
        <v>725063.51</v>
      </c>
      <c r="G19" s="275">
        <v>761344.08000000007</v>
      </c>
      <c r="H19" s="176">
        <f t="shared" ref="H19:H28" si="6">SUM(I19:AG19)</f>
        <v>17090334.361702625</v>
      </c>
      <c r="I19" s="201">
        <f>'8'!$N8</f>
        <v>679309.83517110883</v>
      </c>
      <c r="J19" s="201">
        <f>'8'!$N9</f>
        <v>400956.96558891539</v>
      </c>
      <c r="K19" s="201">
        <f>'8'!$N10</f>
        <v>437498.21980136342</v>
      </c>
      <c r="L19" s="201">
        <f>'8'!N11</f>
        <v>472760.72082218109</v>
      </c>
      <c r="M19" s="201">
        <f>'8'!N12</f>
        <v>506344.05512772169</v>
      </c>
      <c r="N19" s="201">
        <f>'8'!N13</f>
        <v>538248.22271798528</v>
      </c>
      <c r="O19" s="201">
        <f>'8'!N14</f>
        <v>568473.22359297168</v>
      </c>
      <c r="P19" s="201">
        <f>'8'!N15</f>
        <v>597019.05775268131</v>
      </c>
      <c r="Q19" s="201">
        <f>'8'!N16</f>
        <v>623885.7251971137</v>
      </c>
      <c r="R19" s="201">
        <f>'8'!N17</f>
        <v>649073.22592626943</v>
      </c>
      <c r="S19" s="201">
        <f>'8'!N18</f>
        <v>672581.55994014768</v>
      </c>
      <c r="T19" s="201">
        <f>'8'!N19</f>
        <v>694410.72723874915</v>
      </c>
      <c r="U19" s="201">
        <f>'8'!N20</f>
        <v>714560.72782207339</v>
      </c>
      <c r="V19" s="201">
        <f>'8'!N21</f>
        <v>733031.56169012084</v>
      </c>
      <c r="W19" s="201">
        <f>'8'!N22</f>
        <v>749823.22884289105</v>
      </c>
      <c r="X19" s="201">
        <f>'8'!N23</f>
        <v>764935.72928038426</v>
      </c>
      <c r="Y19" s="201">
        <f>'8'!N24</f>
        <v>778369.06300260045</v>
      </c>
      <c r="Z19" s="201">
        <f>'8'!N25</f>
        <v>790123.23000953963</v>
      </c>
      <c r="AA19" s="201">
        <f>'8'!N26</f>
        <v>800198.23030120193</v>
      </c>
      <c r="AB19" s="201">
        <f>'8'!N27</f>
        <v>808594.06387758709</v>
      </c>
      <c r="AC19" s="201">
        <f>'8'!N28</f>
        <v>815310.73073869536</v>
      </c>
      <c r="AD19" s="201">
        <f>'8'!N29</f>
        <v>820348.23088452627</v>
      </c>
      <c r="AE19" s="201">
        <f>'8'!N30</f>
        <v>823706.56431508041</v>
      </c>
      <c r="AF19" s="201">
        <f>'8'!N31</f>
        <v>825385.7310303573</v>
      </c>
      <c r="AG19" s="201">
        <f>'8'!N32</f>
        <v>825385.7310303573</v>
      </c>
    </row>
    <row r="20" spans="1:33" s="198" customFormat="1" ht="15.75" customHeight="1">
      <c r="A20" s="198" t="s">
        <v>201</v>
      </c>
      <c r="B20" s="199"/>
      <c r="C20" s="199"/>
      <c r="D20" s="199"/>
      <c r="E20" s="199"/>
      <c r="F20" s="199"/>
      <c r="G20" s="200"/>
      <c r="H20" s="176">
        <f t="shared" si="6"/>
        <v>1299438.8192955819</v>
      </c>
      <c r="I20" s="201">
        <f>SUM(P.C.!$Q$25,P.C.!$Q$26)</f>
        <v>33463.360000000001</v>
      </c>
      <c r="J20" s="201">
        <f>I20+I20*P.C.!$N$6</f>
        <v>34739.685423384457</v>
      </c>
      <c r="K20" s="201">
        <f>J20+J20*P.C.!$N$7</f>
        <v>35971.985167468978</v>
      </c>
      <c r="L20" s="201">
        <f>K20+K20*P.C.!$N$8</f>
        <v>37210.800018306167</v>
      </c>
      <c r="M20" s="201">
        <f>L20+L20*P.C.!$N$9</f>
        <v>38492.277575344036</v>
      </c>
      <c r="N20" s="201">
        <f>M20+M20*P.C.!$N$10</f>
        <v>39817.887070646706</v>
      </c>
      <c r="O20" s="201">
        <f>N20+N20*P.C.!$N$11</f>
        <v>41189.148334166959</v>
      </c>
      <c r="P20" s="201">
        <f>O20+O20*P.C.!$N$12</f>
        <v>42607.633536252688</v>
      </c>
      <c r="Q20" s="201">
        <f>P20+P20*P.C.!$N$13</f>
        <v>44074.968990162321</v>
      </c>
      <c r="R20" s="201">
        <f>Q20+Q20*P.C.!$N$14</f>
        <v>45592.837016655882</v>
      </c>
      <c r="S20" s="201">
        <f>R20+R20*P.C.!$N$15</f>
        <v>47162.977872799434</v>
      </c>
      <c r="T20" s="201">
        <f>S20+S20*P.C.!$N$16</f>
        <v>48787.191747194309</v>
      </c>
      <c r="U20" s="201">
        <f>T20+T20*P.C.!$N$17</f>
        <v>50467.340823918683</v>
      </c>
      <c r="V20" s="201">
        <f>U20+U20*P.C.!$N$18</f>
        <v>52205.351417547856</v>
      </c>
      <c r="W20" s="201">
        <f>V20+V20*P.C.!$N$19</f>
        <v>54003.21618170102</v>
      </c>
      <c r="X20" s="201">
        <f>W20+W20*P.C.!$N$20</f>
        <v>55862.99639364671</v>
      </c>
      <c r="Y20" s="201">
        <f>X20+X20*P.C.!$N$21</f>
        <v>57786.824317586201</v>
      </c>
      <c r="Z20" s="201">
        <f>Y20+Y20*P.C.!$N$22</f>
        <v>59776.905649324457</v>
      </c>
      <c r="AA20" s="201">
        <f>Z20+Z20*P.C.!$N$23</f>
        <v>61835.522045131424</v>
      </c>
      <c r="AB20" s="201">
        <f>AA20+AA20*P.C.!$N$24</f>
        <v>63965.033737693069</v>
      </c>
      <c r="AC20" s="201">
        <f>AB20+AB20*P.C.!$N$25</f>
        <v>66167.882242151391</v>
      </c>
      <c r="AD20" s="201">
        <f>AC20+AC20*P.C.!$N$26</f>
        <v>68446.593155335926</v>
      </c>
      <c r="AE20" s="201">
        <f>AD20+AD20*P.C.!$N$27</f>
        <v>70803.779051396035</v>
      </c>
      <c r="AF20" s="201">
        <f>AE20+AE20*P.C.!$N$28</f>
        <v>73242.142477154004</v>
      </c>
      <c r="AG20" s="201">
        <f>AF20+AF20*P.C.!$N$29</f>
        <v>75764.479050613008</v>
      </c>
    </row>
    <row r="21" spans="1:33" s="198" customFormat="1" ht="15.75" customHeight="1">
      <c r="A21" s="198" t="s">
        <v>202</v>
      </c>
      <c r="B21" s="199"/>
      <c r="C21" s="199"/>
      <c r="D21" s="199"/>
      <c r="E21" s="199"/>
      <c r="F21" s="199"/>
      <c r="G21" s="200"/>
      <c r="H21" s="176">
        <f t="shared" si="6"/>
        <v>641810.17104431149</v>
      </c>
      <c r="I21" s="201">
        <f>P.C.!$Q$29</f>
        <v>16528</v>
      </c>
      <c r="J21" s="201">
        <f>I21+I21*P.C.!$N6</f>
        <v>17158.39415640564</v>
      </c>
      <c r="K21" s="201">
        <f>J21+J21*P.C.!$N7</f>
        <v>17767.043442377788</v>
      </c>
      <c r="L21" s="201">
        <f>K21+K21*P.C.!$N8</f>
        <v>18378.910626505058</v>
      </c>
      <c r="M21" s="201">
        <f>L21+L21*P.C.!$N9</f>
        <v>19011.849490466175</v>
      </c>
      <c r="N21" s="201">
        <f>M21+M21*P.C.!$N10</f>
        <v>19666.585707581326</v>
      </c>
      <c r="O21" s="201">
        <f>N21+N21*P.C.!$N11</f>
        <v>20343.869942143028</v>
      </c>
      <c r="P21" s="201">
        <f>O21+O21*P.C.!$N12</f>
        <v>21044.478710063311</v>
      </c>
      <c r="Q21" s="201">
        <f>P21+P21*P.C.!$N13</f>
        <v>21769.215269160137</v>
      </c>
      <c r="R21" s="201">
        <f>Q21+Q21*P.C.!$N14</f>
        <v>22518.910540103807</v>
      </c>
      <c r="S21" s="201">
        <f>R21+R21*P.C.!$N15</f>
        <v>23294.424059079207</v>
      </c>
      <c r="T21" s="201">
        <f>S21+S21*P.C.!$N16</f>
        <v>24096.644963256149</v>
      </c>
      <c r="U21" s="201">
        <f>T21+T21*P.C.!$N17</f>
        <v>24926.493010197653</v>
      </c>
      <c r="V21" s="201">
        <f>U21+U21*P.C.!$N18</f>
        <v>25784.919632374953</v>
      </c>
      <c r="W21" s="201">
        <f>V21+V21*P.C.!$N19</f>
        <v>26672.909027998212</v>
      </c>
      <c r="X21" s="201">
        <f>W21+W21*P.C.!$N20</f>
        <v>27591.479289413634</v>
      </c>
      <c r="Y21" s="201">
        <f>X21+X21*P.C.!$N21</f>
        <v>28541.683570360674</v>
      </c>
      <c r="Z21" s="201">
        <f>Y21+Y21*P.C.!$N22</f>
        <v>29524.611293427632</v>
      </c>
      <c r="AA21" s="201">
        <f>Z21+Z21*P.C.!$N23</f>
        <v>30541.389399089992</v>
      </c>
      <c r="AB21" s="201">
        <f>AA21+AA21*P.C.!$N24</f>
        <v>31593.183637763541</v>
      </c>
      <c r="AC21" s="201">
        <f>AB21+AB21*P.C.!$N25</f>
        <v>32681.199906353642</v>
      </c>
      <c r="AD21" s="201">
        <f>AC21+AC21*P.C.!$N26</f>
        <v>33806.68563083301</v>
      </c>
      <c r="AE21" s="201">
        <f>AD21+AD21*P.C.!$N27</f>
        <v>34970.931196433165</v>
      </c>
      <c r="AF21" s="201">
        <f>AE21+AE21*P.C.!$N28</f>
        <v>36175.271427089254</v>
      </c>
      <c r="AG21" s="201">
        <f>AF21+AF21*P.C.!$N29</f>
        <v>37421.087115834511</v>
      </c>
    </row>
    <row r="22" spans="1:33" s="198" customFormat="1" ht="15.75" customHeight="1">
      <c r="A22" s="198" t="s">
        <v>277</v>
      </c>
      <c r="B22" s="271">
        <f>'4'!C10</f>
        <v>248761.75</v>
      </c>
      <c r="C22" s="271">
        <f>'4'!C9</f>
        <v>183914.88</v>
      </c>
      <c r="D22" s="271">
        <f>'4'!C8</f>
        <v>660981.05999999994</v>
      </c>
      <c r="E22" s="271">
        <f>'4'!C7</f>
        <v>1105701.8899999999</v>
      </c>
      <c r="F22" s="271">
        <f>'4'!C6</f>
        <v>1326895.76</v>
      </c>
      <c r="G22" s="272">
        <f>'4'!C5</f>
        <v>1159453.3200000003</v>
      </c>
      <c r="H22" s="176">
        <f t="shared" si="6"/>
        <v>485235</v>
      </c>
      <c r="I22" s="201">
        <f>'5'!I5</f>
        <v>0</v>
      </c>
      <c r="J22" s="201">
        <f>'5'!I6</f>
        <v>0</v>
      </c>
      <c r="K22" s="201">
        <f>'5'!I7</f>
        <v>0</v>
      </c>
      <c r="L22" s="201">
        <f>'5'!I8</f>
        <v>0</v>
      </c>
      <c r="M22" s="201">
        <f>'5'!I9</f>
        <v>0</v>
      </c>
      <c r="N22" s="201">
        <f>'5'!I10</f>
        <v>0</v>
      </c>
      <c r="O22" s="201">
        <f>'5'!I11</f>
        <v>0</v>
      </c>
      <c r="P22" s="201">
        <f>'5'!I12</f>
        <v>0</v>
      </c>
      <c r="Q22" s="201">
        <f>'5'!I13</f>
        <v>0</v>
      </c>
      <c r="R22" s="201">
        <f>'5'!I14</f>
        <v>0</v>
      </c>
      <c r="S22" s="201">
        <f>'5'!I15</f>
        <v>-2110.4999999999995</v>
      </c>
      <c r="T22" s="201">
        <f>'5'!I16</f>
        <v>-4070.2500000000014</v>
      </c>
      <c r="U22" s="201">
        <f>'5'!I17</f>
        <v>-5879.2500000000018</v>
      </c>
      <c r="V22" s="201">
        <f>'5'!I18</f>
        <v>-7537.5000000000018</v>
      </c>
      <c r="W22" s="201">
        <f>'5'!I19</f>
        <v>-9045.0000000000018</v>
      </c>
      <c r="X22" s="201">
        <f>'5'!I20</f>
        <v>-6180.7500000000018</v>
      </c>
      <c r="Y22" s="201">
        <f>'5'!I21</f>
        <v>-3467.2500000000023</v>
      </c>
      <c r="Z22" s="201">
        <f>'5'!I22</f>
        <v>-904.50000000000239</v>
      </c>
      <c r="AA22" s="201">
        <f>'5'!I23</f>
        <v>1507.4999999999975</v>
      </c>
      <c r="AB22" s="201">
        <f>'5'!I24</f>
        <v>3768.7499999999973</v>
      </c>
      <c r="AC22" s="201">
        <f>'5'!I25</f>
        <v>56209.749999999993</v>
      </c>
      <c r="AD22" s="201">
        <f>'5'!I26</f>
        <v>108349.25</v>
      </c>
      <c r="AE22" s="201">
        <f>'5'!I27</f>
        <v>113474.75</v>
      </c>
      <c r="AF22" s="201">
        <f>'5'!I28</f>
        <v>118298.75</v>
      </c>
      <c r="AG22" s="201">
        <f>'5'!I29</f>
        <v>122821.25</v>
      </c>
    </row>
    <row r="23" spans="1:33" s="198" customFormat="1" ht="15.75" customHeight="1">
      <c r="A23" s="198" t="s">
        <v>8</v>
      </c>
      <c r="B23" s="199"/>
      <c r="C23" s="199"/>
      <c r="D23" s="199"/>
      <c r="E23" s="199"/>
      <c r="F23" s="199"/>
      <c r="G23" s="200"/>
      <c r="H23" s="176">
        <f t="shared" si="6"/>
        <v>1496068.5176563521</v>
      </c>
      <c r="I23" s="201">
        <f>P.C.!$Q$30</f>
        <v>38527</v>
      </c>
      <c r="J23" s="201">
        <f>I23+I23*P.C.!$N6</f>
        <v>39996.457627289456</v>
      </c>
      <c r="K23" s="201">
        <f>J23+J23*P.C.!$N7</f>
        <v>41415.227656370349</v>
      </c>
      <c r="L23" s="201">
        <f>K23+K23*P.C.!$N8</f>
        <v>42841.498651219772</v>
      </c>
      <c r="M23" s="201">
        <f>L23+L23*P.C.!$N9</f>
        <v>44316.888027540554</v>
      </c>
      <c r="N23" s="201">
        <f>M23+M23*P.C.!$N10</f>
        <v>45843.087340028178</v>
      </c>
      <c r="O23" s="201">
        <f>N23+N23*P.C.!$N11</f>
        <v>47421.846397685411</v>
      </c>
      <c r="P23" s="201">
        <f>O23+O23*P.C.!$N12</f>
        <v>49054.975270002979</v>
      </c>
      <c r="Q23" s="201">
        <f>P23+P23*P.C.!$N13</f>
        <v>50744.346362229713</v>
      </c>
      <c r="R23" s="201">
        <f>Q23+Q23*P.C.!$N14</f>
        <v>52491.896562111535</v>
      </c>
      <c r="S23" s="201">
        <f>R23+R23*P.C.!$N15</f>
        <v>54299.629460560544</v>
      </c>
      <c r="T23" s="201">
        <f>S23+S23*P.C.!$N16</f>
        <v>56169.617648800202</v>
      </c>
      <c r="U23" s="201">
        <f>T23+T23*P.C.!$N17</f>
        <v>58104.005094620348</v>
      </c>
      <c r="V23" s="201">
        <f>U23+U23*P.C.!$N18</f>
        <v>60105.009600466474</v>
      </c>
      <c r="W23" s="201">
        <f>V23+V23*P.C.!$N19</f>
        <v>62174.925346181459</v>
      </c>
      <c r="X23" s="201">
        <f>W23+W23*P.C.!$N20</f>
        <v>64316.125519315043</v>
      </c>
      <c r="Y23" s="201">
        <f>X23+X23*P.C.!$N21</f>
        <v>66531.065036016793</v>
      </c>
      <c r="Z23" s="201">
        <f>Y23+Y23*P.C.!$N22</f>
        <v>68822.28335563204</v>
      </c>
      <c r="AA23" s="201">
        <f>Z23+Z23*P.C.!$N23</f>
        <v>71192.407392227746</v>
      </c>
      <c r="AB23" s="201">
        <f>AA23+AA23*P.C.!$N24</f>
        <v>73644.154526386497</v>
      </c>
      <c r="AC23" s="201">
        <f>AB23+AB23*P.C.!$N25</f>
        <v>76180.335720721618</v>
      </c>
      <c r="AD23" s="201">
        <f>AC23+AC23*P.C.!$N26</f>
        <v>78803.858742685348</v>
      </c>
      <c r="AE23" s="201">
        <f>AD23+AD23*P.C.!$N27</f>
        <v>81517.731498365232</v>
      </c>
      <c r="AF23" s="201">
        <f>AE23+AE23*P.C.!$N28</f>
        <v>84325.065481090744</v>
      </c>
      <c r="AG23" s="201">
        <f>AF23+AF23*P.C.!$N29</f>
        <v>87229.079338804222</v>
      </c>
    </row>
    <row r="24" spans="1:33" s="198" customFormat="1" ht="15.75" customHeight="1">
      <c r="A24" s="198" t="s">
        <v>203</v>
      </c>
      <c r="B24" s="199"/>
      <c r="C24" s="199"/>
      <c r="D24" s="199"/>
      <c r="E24" s="199"/>
      <c r="F24" s="199"/>
      <c r="G24" s="200"/>
      <c r="H24" s="176">
        <f t="shared" si="6"/>
        <v>186392.11162951926</v>
      </c>
      <c r="I24" s="201">
        <f>P.C.!$Q$26</f>
        <v>4800</v>
      </c>
      <c r="J24" s="201">
        <f>I24+I24*P.C.!$N$6</f>
        <v>4983.076715316256</v>
      </c>
      <c r="K24" s="201">
        <f>J24+J24*P.C.!$N$7</f>
        <v>5159.8383666150403</v>
      </c>
      <c r="L24" s="201">
        <f>K24+K24*P.C.!$N$8</f>
        <v>5337.53454787175</v>
      </c>
      <c r="M24" s="201">
        <f>L24+L24*P.C.!$N$9</f>
        <v>5521.3502876474859</v>
      </c>
      <c r="N24" s="201">
        <f>M24+M24*P.C.!$N$10</f>
        <v>5711.4963332762809</v>
      </c>
      <c r="O24" s="201">
        <f>N24+N24*P.C.!$N$11</f>
        <v>5908.1906898769694</v>
      </c>
      <c r="P24" s="201">
        <f>O24+O24*P.C.!$N$12</f>
        <v>6111.658870299123</v>
      </c>
      <c r="Q24" s="201">
        <f>P24+P24*P.C.!$N$13</f>
        <v>6322.1341536767104</v>
      </c>
      <c r="R24" s="201">
        <f>Q24+Q24*P.C.!$N$14</f>
        <v>6539.857852885908</v>
      </c>
      <c r="S24" s="201">
        <f>R24+R24*P.C.!$N$15</f>
        <v>6765.079591213711</v>
      </c>
      <c r="T24" s="201">
        <f>S24+S24*P.C.!$N$16</f>
        <v>6998.0575885545459</v>
      </c>
      <c r="U24" s="201">
        <f>T24+T24*P.C.!$N$17</f>
        <v>7239.0589574630176</v>
      </c>
      <c r="V24" s="201">
        <f>U24+U24*P.C.!$N$18</f>
        <v>7488.360009402214</v>
      </c>
      <c r="W24" s="201">
        <f>V24+V24*P.C.!$N$19</f>
        <v>7746.2465715386879</v>
      </c>
      <c r="X24" s="201">
        <f>W24+W24*P.C.!$N$20</f>
        <v>8013.0143144473286</v>
      </c>
      <c r="Y24" s="201">
        <f>X24+X24*P.C.!$N$21</f>
        <v>8288.9690911018406</v>
      </c>
      <c r="Z24" s="201">
        <f>Y24+Y24*P.C.!$N$22</f>
        <v>8574.4272875394854</v>
      </c>
      <c r="AA24" s="201">
        <f>Z24+Z24*P.C.!$N$23</f>
        <v>8869.7161856021266</v>
      </c>
      <c r="AB24" s="201">
        <f>AA24+AA24*P.C.!$N$24</f>
        <v>9175.1743381694687</v>
      </c>
      <c r="AC24" s="201">
        <f>AB24+AB24*P.C.!$N$25</f>
        <v>9491.1519573147052</v>
      </c>
      <c r="AD24" s="201">
        <f>AC24+AC24*P.C.!$N$26</f>
        <v>9818.0113158275908</v>
      </c>
      <c r="AE24" s="201">
        <f>AD24+AD24*P.C.!$N$27</f>
        <v>10156.127162565292</v>
      </c>
      <c r="AF24" s="201">
        <f>AE24+AE24*P.C.!$N$28</f>
        <v>10505.887152107234</v>
      </c>
      <c r="AG24" s="201">
        <f>AF24+AF24*P.C.!$N$29</f>
        <v>10867.692289206534</v>
      </c>
    </row>
    <row r="25" spans="1:33" s="198" customFormat="1" ht="15.75" customHeight="1">
      <c r="A25" s="198" t="s">
        <v>204</v>
      </c>
      <c r="B25" s="199"/>
      <c r="C25" s="199"/>
      <c r="D25" s="199"/>
      <c r="E25" s="199"/>
      <c r="F25" s="199"/>
      <c r="G25" s="200"/>
      <c r="H25" s="176">
        <f t="shared" si="6"/>
        <v>346145.68397198652</v>
      </c>
      <c r="I25" s="201">
        <f>P.C.!$Q$27</f>
        <v>8914</v>
      </c>
      <c r="J25" s="201">
        <f>I25+I25*P.C.!$N$6</f>
        <v>9253.9887167352299</v>
      </c>
      <c r="K25" s="201">
        <f>J25+J25*P.C.!$N$7</f>
        <v>9582.2498333346812</v>
      </c>
      <c r="L25" s="201">
        <f>K25+K25*P.C.!$N$8</f>
        <v>9912.2464499434955</v>
      </c>
      <c r="M25" s="201">
        <f>L25+L25*P.C.!$N$9</f>
        <v>10253.607596685351</v>
      </c>
      <c r="N25" s="201">
        <f>M25+M25*P.C.!$N$10</f>
        <v>10606.724648921827</v>
      </c>
      <c r="O25" s="201">
        <f>N25+N25*P.C.!$N$11</f>
        <v>10972.00246032569</v>
      </c>
      <c r="P25" s="201">
        <f>O25+O25*P.C.!$N$12</f>
        <v>11349.859827051332</v>
      </c>
      <c r="Q25" s="201">
        <f>P25+P25*P.C.!$N$13</f>
        <v>11740.72996789046</v>
      </c>
      <c r="R25" s="201">
        <f>Q25+Q25*P.C.!$N$14</f>
        <v>12145.061020963542</v>
      </c>
      <c r="S25" s="201">
        <f>R25+R25*P.C.!$N$15</f>
        <v>12563.316557516466</v>
      </c>
      <c r="T25" s="201">
        <f>S25+S25*P.C.!$N$16</f>
        <v>12995.976113411509</v>
      </c>
      <c r="U25" s="201">
        <f>T25+T25*P.C.!$N$17</f>
        <v>13443.53573892195</v>
      </c>
      <c r="V25" s="201">
        <f>U25+U25*P.C.!$N$18</f>
        <v>13906.5085674607</v>
      </c>
      <c r="W25" s="201">
        <f>V25+V25*P.C.!$N$19</f>
        <v>14385.425403894977</v>
      </c>
      <c r="X25" s="201">
        <f>W25+W25*P.C.!$N$20</f>
        <v>14880.835333121566</v>
      </c>
      <c r="Y25" s="201">
        <f>X25+X25*P.C.!$N$21</f>
        <v>15393.306349600385</v>
      </c>
      <c r="Z25" s="201">
        <f>Y25+Y25*P.C.!$N$22</f>
        <v>15923.426008568129</v>
      </c>
      <c r="AA25" s="201">
        <f>Z25+Z25*P.C.!$N$23</f>
        <v>16471.802099678625</v>
      </c>
      <c r="AB25" s="201">
        <f>AA25+AA25*P.C.!$N$24</f>
        <v>17039.063343842226</v>
      </c>
      <c r="AC25" s="201">
        <f>AB25+AB25*P.C.!$N$25</f>
        <v>17625.860114063194</v>
      </c>
      <c r="AD25" s="201">
        <f>AC25+AC25*P.C.!$N$26</f>
        <v>18232.865181101501</v>
      </c>
      <c r="AE25" s="201">
        <f>AD25+AD25*P.C.!$N$27</f>
        <v>18860.774484813974</v>
      </c>
      <c r="AF25" s="201">
        <f>AE25+AE25*P.C.!$N$28</f>
        <v>19510.307932059157</v>
      </c>
      <c r="AG25" s="201">
        <f>AF25+AF25*P.C.!$N$29</f>
        <v>20182.210222080648</v>
      </c>
    </row>
    <row r="26" spans="1:33" s="198" customFormat="1" ht="15.75" customHeight="1">
      <c r="A26" s="198" t="s">
        <v>9</v>
      </c>
      <c r="B26" s="199"/>
      <c r="C26" s="199"/>
      <c r="D26" s="199"/>
      <c r="E26" s="199"/>
      <c r="F26" s="199"/>
      <c r="G26" s="200"/>
      <c r="H26" s="176">
        <f t="shared" si="6"/>
        <v>612764.06698204461</v>
      </c>
      <c r="I26" s="201">
        <f>P.C.!$Q$28</f>
        <v>15780</v>
      </c>
      <c r="J26" s="201">
        <f>I26+I26*P.C.!$N$6</f>
        <v>16381.864701602191</v>
      </c>
      <c r="K26" s="201">
        <f>J26+J26*P.C.!$N$7</f>
        <v>16962.968630246945</v>
      </c>
      <c r="L26" s="201">
        <f>K26+K26*P.C.!$N$8</f>
        <v>17547.144826128377</v>
      </c>
      <c r="M26" s="201">
        <f>L26+L26*P.C.!$N$9</f>
        <v>18151.439070641107</v>
      </c>
      <c r="N26" s="201">
        <f>M26+M26*P.C.!$N$10</f>
        <v>18776.544195645773</v>
      </c>
      <c r="O26" s="201">
        <f>N26+N26*P.C.!$N$11</f>
        <v>19423.176892970536</v>
      </c>
      <c r="P26" s="201">
        <f>O26+O26*P.C.!$N$12</f>
        <v>20092.078536108365</v>
      </c>
      <c r="Q26" s="201">
        <f>P26+P26*P.C.!$N$13</f>
        <v>20784.016030212184</v>
      </c>
      <c r="R26" s="201">
        <f>Q26+Q26*P.C.!$N$14</f>
        <v>21499.782691362419</v>
      </c>
      <c r="S26" s="201">
        <f>R26+R26*P.C.!$N$15</f>
        <v>22240.199156115072</v>
      </c>
      <c r="T26" s="201">
        <f>S26+S26*P.C.!$N$16</f>
        <v>23006.114322373065</v>
      </c>
      <c r="U26" s="201">
        <f>T26+T26*P.C.!$N$17</f>
        <v>23798.406322659666</v>
      </c>
      <c r="V26" s="201">
        <f>U26+U26*P.C.!$N$18</f>
        <v>24617.983530909776</v>
      </c>
      <c r="W26" s="201">
        <f>V26+V26*P.C.!$N$19</f>
        <v>25465.785603933433</v>
      </c>
      <c r="X26" s="201">
        <f>W26+W26*P.C.!$N$20</f>
        <v>26342.784558745589</v>
      </c>
      <c r="Y26" s="201">
        <f>X26+X26*P.C.!$N$21</f>
        <v>27249.9858869973</v>
      </c>
      <c r="Z26" s="201">
        <f>Y26+Y26*P.C.!$N$22</f>
        <v>28188.429707786057</v>
      </c>
      <c r="AA26" s="201">
        <f>Z26+Z26*P.C.!$N$23</f>
        <v>29159.191960166991</v>
      </c>
      <c r="AB26" s="201">
        <f>AA26+AA26*P.C.!$N$24</f>
        <v>30163.385636732128</v>
      </c>
      <c r="AC26" s="201">
        <f>AB26+AB26*P.C.!$N$25</f>
        <v>31202.162059672097</v>
      </c>
      <c r="AD26" s="201">
        <f>AC26+AC26*P.C.!$N$26</f>
        <v>32276.712200783208</v>
      </c>
      <c r="AE26" s="201">
        <f>AD26+AD26*P.C.!$N$27</f>
        <v>33388.268046933401</v>
      </c>
      <c r="AF26" s="201">
        <f>AE26+AE26*P.C.!$N$28</f>
        <v>34538.10401255254</v>
      </c>
      <c r="AG26" s="201">
        <f>AF26+AF26*P.C.!$N$29</f>
        <v>35727.538400766491</v>
      </c>
    </row>
    <row r="27" spans="1:33" s="198" customFormat="1" ht="15.75" customHeight="1">
      <c r="A27" s="198" t="s">
        <v>205</v>
      </c>
      <c r="B27" s="199"/>
      <c r="C27" s="199"/>
      <c r="D27" s="199"/>
      <c r="E27" s="199"/>
      <c r="F27" s="199"/>
      <c r="G27" s="200"/>
      <c r="H27" s="176">
        <f t="shared" si="6"/>
        <v>7517017.3730053436</v>
      </c>
      <c r="I27" s="201">
        <f>I5*5%</f>
        <v>193579.45502620356</v>
      </c>
      <c r="J27" s="201">
        <f t="shared" ref="J27:AG27" si="7">J5*5%</f>
        <v>200962.76560514278</v>
      </c>
      <c r="K27" s="201">
        <f t="shared" si="7"/>
        <v>208091.39563179913</v>
      </c>
      <c r="L27" s="201">
        <f t="shared" si="7"/>
        <v>215257.71436678065</v>
      </c>
      <c r="M27" s="201">
        <f t="shared" si="7"/>
        <v>222670.82910241093</v>
      </c>
      <c r="N27" s="201">
        <f t="shared" si="7"/>
        <v>230339.23907912133</v>
      </c>
      <c r="O27" s="201">
        <f t="shared" si="7"/>
        <v>238271.73623693196</v>
      </c>
      <c r="P27" s="201">
        <f t="shared" si="7"/>
        <v>246477.41529553483</v>
      </c>
      <c r="Q27" s="201">
        <f t="shared" si="7"/>
        <v>254965.68418151798</v>
      </c>
      <c r="R27" s="201">
        <f t="shared" si="7"/>
        <v>263746.27481468581</v>
      </c>
      <c r="S27" s="201">
        <f t="shared" si="7"/>
        <v>272829.25426584214</v>
      </c>
      <c r="T27" s="201">
        <f t="shared" si="7"/>
        <v>282225.03629882861</v>
      </c>
      <c r="U27" s="201">
        <f t="shared" si="7"/>
        <v>291944.39331005176</v>
      </c>
      <c r="V27" s="201">
        <f t="shared" si="7"/>
        <v>301998.46867918695</v>
      </c>
      <c r="W27" s="201">
        <f t="shared" si="7"/>
        <v>312398.78954522026</v>
      </c>
      <c r="X27" s="201">
        <f t="shared" si="7"/>
        <v>323157.28002247546</v>
      </c>
      <c r="Y27" s="201">
        <f t="shared" si="7"/>
        <v>334286.27487177931</v>
      </c>
      <c r="Z27" s="201">
        <f t="shared" si="7"/>
        <v>345798.53364243812</v>
      </c>
      <c r="AA27" s="201">
        <f t="shared" si="7"/>
        <v>357707.25530124106</v>
      </c>
      <c r="AB27" s="201">
        <f t="shared" si="7"/>
        <v>370026.09336526133</v>
      </c>
      <c r="AC27" s="201">
        <f t="shared" si="7"/>
        <v>382769.17155580554</v>
      </c>
      <c r="AD27" s="201">
        <f t="shared" si="7"/>
        <v>395951.09999145946</v>
      </c>
      <c r="AE27" s="201">
        <f t="shared" si="7"/>
        <v>409586.99193879438</v>
      </c>
      <c r="AF27" s="201">
        <f t="shared" si="7"/>
        <v>423692.48113994021</v>
      </c>
      <c r="AG27" s="201">
        <f t="shared" si="7"/>
        <v>438283.73973689089</v>
      </c>
    </row>
    <row r="28" spans="1:33" s="204" customFormat="1" ht="15.75" customHeight="1">
      <c r="A28" s="202" t="s">
        <v>206</v>
      </c>
      <c r="B28" s="160">
        <f>SUM(B19:B27)</f>
        <v>747989.07000000007</v>
      </c>
      <c r="C28" s="160">
        <f t="shared" ref="C28:G28" si="8">SUM(C19:C27)</f>
        <v>369654.48</v>
      </c>
      <c r="D28" s="160">
        <f t="shared" si="8"/>
        <v>1034544.3799999999</v>
      </c>
      <c r="E28" s="160">
        <f t="shared" si="8"/>
        <v>1699454.7599999998</v>
      </c>
      <c r="F28" s="160">
        <f t="shared" si="8"/>
        <v>2051959.27</v>
      </c>
      <c r="G28" s="160">
        <f t="shared" si="8"/>
        <v>1920797.4000000004</v>
      </c>
      <c r="H28" s="162">
        <f t="shared" si="6"/>
        <v>29675206.105287764</v>
      </c>
      <c r="I28" s="186">
        <f>SUM(I19:I27)</f>
        <v>990901.65019731235</v>
      </c>
      <c r="J28" s="186">
        <f t="shared" ref="J28:AG28" si="9">SUM(J19:J27)</f>
        <v>724433.19853479147</v>
      </c>
      <c r="K28" s="186">
        <f t="shared" si="9"/>
        <v>772448.92852957628</v>
      </c>
      <c r="L28" s="186">
        <f t="shared" si="9"/>
        <v>819246.57030893653</v>
      </c>
      <c r="M28" s="186">
        <f t="shared" si="9"/>
        <v>864762.29627845716</v>
      </c>
      <c r="N28" s="186">
        <f t="shared" si="9"/>
        <v>909009.78709320677</v>
      </c>
      <c r="O28" s="186">
        <f t="shared" si="9"/>
        <v>952003.1945470724</v>
      </c>
      <c r="P28" s="186">
        <f t="shared" si="9"/>
        <v>993757.15779799386</v>
      </c>
      <c r="Q28" s="186">
        <f t="shared" si="9"/>
        <v>1034286.820151963</v>
      </c>
      <c r="R28" s="186">
        <f t="shared" si="9"/>
        <v>1073607.8464250383</v>
      </c>
      <c r="S28" s="186">
        <f t="shared" si="9"/>
        <v>1109625.9409032743</v>
      </c>
      <c r="T28" s="186">
        <f t="shared" si="9"/>
        <v>1144619.1159211677</v>
      </c>
      <c r="U28" s="186">
        <f t="shared" si="9"/>
        <v>1178604.7110799067</v>
      </c>
      <c r="V28" s="186">
        <f t="shared" si="9"/>
        <v>1211600.6631274698</v>
      </c>
      <c r="W28" s="186">
        <f t="shared" si="9"/>
        <v>1243625.5265233591</v>
      </c>
      <c r="X28" s="186">
        <f t="shared" si="9"/>
        <v>1278919.4947115495</v>
      </c>
      <c r="Y28" s="186">
        <f t="shared" si="9"/>
        <v>1312979.9221260431</v>
      </c>
      <c r="Z28" s="186">
        <f t="shared" si="9"/>
        <v>1345827.3469542554</v>
      </c>
      <c r="AA28" s="186">
        <f t="shared" si="9"/>
        <v>1377483.01468434</v>
      </c>
      <c r="AB28" s="186">
        <f t="shared" si="9"/>
        <v>1407968.9024634354</v>
      </c>
      <c r="AC28" s="186">
        <f t="shared" si="9"/>
        <v>1487638.2442947775</v>
      </c>
      <c r="AD28" s="186">
        <f t="shared" si="9"/>
        <v>1566033.3071025521</v>
      </c>
      <c r="AE28" s="186">
        <f t="shared" si="9"/>
        <v>1596465.9176943819</v>
      </c>
      <c r="AF28" s="186">
        <f t="shared" si="9"/>
        <v>1625673.7406523505</v>
      </c>
      <c r="AG28" s="186">
        <f t="shared" si="9"/>
        <v>1653682.8071845532</v>
      </c>
    </row>
    <row r="29" spans="1:33" ht="3.75" customHeight="1">
      <c r="H29" s="190"/>
    </row>
    <row r="30" spans="1:33" s="198" customFormat="1" ht="15.75" customHeight="1">
      <c r="A30" s="198" t="s">
        <v>207</v>
      </c>
      <c r="B30" s="205"/>
      <c r="C30" s="205"/>
      <c r="D30" s="205"/>
      <c r="E30" s="205"/>
      <c r="F30" s="205"/>
      <c r="G30" s="206"/>
      <c r="H30" s="176">
        <f>SUM(I30:AG30)</f>
        <v>1839113.3642547179</v>
      </c>
      <c r="I30" s="201">
        <f>'11'!B18</f>
        <v>0</v>
      </c>
      <c r="J30" s="201">
        <f>'11'!C18</f>
        <v>0</v>
      </c>
      <c r="K30" s="201">
        <f>'11'!D18</f>
        <v>0</v>
      </c>
      <c r="L30" s="201">
        <f>'11'!E18</f>
        <v>59241.375182209107</v>
      </c>
      <c r="M30" s="201">
        <f>'11'!F18</f>
        <v>61757.520788570197</v>
      </c>
      <c r="N30" s="201">
        <f>'11'!G18</f>
        <v>64350.805909589108</v>
      </c>
      <c r="O30" s="201">
        <f>'11'!H18</f>
        <v>67023.887100802036</v>
      </c>
      <c r="P30" s="201">
        <f>'11'!I18</f>
        <v>69779.512405063273</v>
      </c>
      <c r="Q30" s="201">
        <f>'11'!J18</f>
        <v>72620.5245032151</v>
      </c>
      <c r="R30" s="201">
        <f>'11'!K18</f>
        <v>75549.863973261323</v>
      </c>
      <c r="S30" s="201">
        <f>'11'!L18</f>
        <v>78570.572661781393</v>
      </c>
      <c r="T30" s="201">
        <f>'11'!M18</f>
        <v>81685.797171450366</v>
      </c>
      <c r="U30" s="201">
        <f>'11'!N18</f>
        <v>84898.79246866316</v>
      </c>
      <c r="V30" s="201">
        <f>'11'!O18</f>
        <v>88212.925615399348</v>
      </c>
      <c r="W30" s="201">
        <f>'11'!P18</f>
        <v>91631.679629607155</v>
      </c>
      <c r="X30" s="201">
        <f>'11'!Q18</f>
        <v>-5458.2553438918549</v>
      </c>
      <c r="Y30" s="201">
        <f>'11'!R18</f>
        <v>13372.556629748578</v>
      </c>
      <c r="Z30" s="201">
        <f>'11'!S18</f>
        <v>96475.629886162191</v>
      </c>
      <c r="AA30" s="201">
        <f>'11'!T18</f>
        <v>108084.13014976961</v>
      </c>
      <c r="AB30" s="201">
        <f>'11'!U18</f>
        <v>111806.36635513876</v>
      </c>
      <c r="AC30" s="201">
        <f>'11'!V18</f>
        <v>115656.7901339228</v>
      </c>
      <c r="AD30" s="201">
        <f>'11'!W18</f>
        <v>119639.81605120345</v>
      </c>
      <c r="AE30" s="201">
        <f>'11'!X18</f>
        <v>123760.01070228138</v>
      </c>
      <c r="AF30" s="201">
        <f>'11'!Y18</f>
        <v>128022.09794834214</v>
      </c>
      <c r="AG30" s="201">
        <f>'11'!Z18</f>
        <v>132430.9643324294</v>
      </c>
    </row>
    <row r="31" spans="1:33" s="198" customFormat="1" ht="15.75" customHeight="1">
      <c r="A31" s="198" t="s">
        <v>208</v>
      </c>
      <c r="B31" s="205"/>
      <c r="C31" s="205"/>
      <c r="D31" s="205"/>
      <c r="E31" s="205"/>
      <c r="F31" s="205"/>
      <c r="G31" s="206"/>
      <c r="H31" s="176">
        <f>SUM(I31:AG31)</f>
        <v>8471067.6171732452</v>
      </c>
      <c r="I31" s="201">
        <f>'11'!B23</f>
        <v>0</v>
      </c>
      <c r="J31" s="201">
        <f>'11'!C23</f>
        <v>0</v>
      </c>
      <c r="K31" s="201">
        <f>'11'!D23</f>
        <v>0</v>
      </c>
      <c r="L31" s="201">
        <f>'11'!E23</f>
        <v>272869.36447562982</v>
      </c>
      <c r="M31" s="201">
        <f>'11'!F23</f>
        <v>284458.88363220211</v>
      </c>
      <c r="N31" s="201">
        <f>'11'!G23</f>
        <v>296403.71206841047</v>
      </c>
      <c r="O31" s="201">
        <f>'11'!H23</f>
        <v>308716.08604005782</v>
      </c>
      <c r="P31" s="201">
        <f>'11'!I23</f>
        <v>321408.66319907928</v>
      </c>
      <c r="Q31" s="201">
        <f>'11'!J23</f>
        <v>334494.53710571799</v>
      </c>
      <c r="R31" s="201">
        <f>'11'!K23</f>
        <v>347987.25224047631</v>
      </c>
      <c r="S31" s="201">
        <f>'11'!L23</f>
        <v>361900.81953305361</v>
      </c>
      <c r="T31" s="201">
        <f>'11'!M23</f>
        <v>376249.73242607439</v>
      </c>
      <c r="U31" s="201">
        <f>'11'!N23</f>
        <v>391048.98349202418</v>
      </c>
      <c r="V31" s="201">
        <f>'11'!O23</f>
        <v>406314.08162244549</v>
      </c>
      <c r="W31" s="201">
        <f>'11'!P23</f>
        <v>422061.06980909954</v>
      </c>
      <c r="X31" s="201">
        <f>'11'!Q23</f>
        <v>-25141.054917320085</v>
      </c>
      <c r="Y31" s="201">
        <f>'11'!R23</f>
        <v>61594.80629459949</v>
      </c>
      <c r="Z31" s="201">
        <f>'11'!S23</f>
        <v>444372.59826353495</v>
      </c>
      <c r="AA31" s="201">
        <f>'11'!T23</f>
        <v>497842.05402318126</v>
      </c>
      <c r="AB31" s="201">
        <f>'11'!U23</f>
        <v>514986.89957518451</v>
      </c>
      <c r="AC31" s="201">
        <f>'11'!V23</f>
        <v>532722.18485928071</v>
      </c>
      <c r="AD31" s="201">
        <f>'11'!W23</f>
        <v>551068.24362978549</v>
      </c>
      <c r="AE31" s="201">
        <f>'11'!X23</f>
        <v>570046.10990141728</v>
      </c>
      <c r="AF31" s="201">
        <f>'11'!Y23</f>
        <v>589677.54206509108</v>
      </c>
      <c r="AG31" s="201">
        <f>'11'!Z23</f>
        <v>609985.04783422011</v>
      </c>
    </row>
    <row r="32" spans="1:33" s="198" customFormat="1" ht="15.75" customHeight="1">
      <c r="A32" s="198" t="s">
        <v>2</v>
      </c>
      <c r="B32" s="205"/>
      <c r="C32" s="205"/>
      <c r="D32" s="205"/>
      <c r="E32" s="205"/>
      <c r="F32" s="205"/>
      <c r="G32" s="206"/>
      <c r="H32" s="176">
        <f>SUM(I32:AG32)</f>
        <v>0</v>
      </c>
      <c r="I32" s="201">
        <f>I11*P.C.!$Q$18</f>
        <v>0</v>
      </c>
      <c r="J32" s="201">
        <f>J11*P.C.!$Q$18</f>
        <v>0</v>
      </c>
      <c r="K32" s="201">
        <f>K11*P.C.!$Q$18</f>
        <v>0</v>
      </c>
      <c r="L32" s="201">
        <f>L11*P.C.!$Q$18</f>
        <v>0</v>
      </c>
      <c r="M32" s="201">
        <f>M11*P.C.!$Q$18</f>
        <v>0</v>
      </c>
      <c r="N32" s="201">
        <f>N11*P.C.!$Q$18</f>
        <v>0</v>
      </c>
      <c r="O32" s="201">
        <f>O11*P.C.!$Q$18</f>
        <v>0</v>
      </c>
      <c r="P32" s="201">
        <f>P11*P.C.!$Q$18</f>
        <v>0</v>
      </c>
      <c r="Q32" s="201">
        <f>Q11*P.C.!$Q$18</f>
        <v>0</v>
      </c>
      <c r="R32" s="201">
        <f>R11*P.C.!$Q$18</f>
        <v>0</v>
      </c>
      <c r="S32" s="201">
        <f>S11*P.C.!$Q$18</f>
        <v>0</v>
      </c>
      <c r="T32" s="201">
        <f>T11*P.C.!$Q$18</f>
        <v>0</v>
      </c>
      <c r="U32" s="201">
        <f>U11*P.C.!$Q$18</f>
        <v>0</v>
      </c>
      <c r="V32" s="201">
        <f>V11*P.C.!$Q$18</f>
        <v>0</v>
      </c>
      <c r="W32" s="201">
        <f>W11*P.C.!$Q$18</f>
        <v>0</v>
      </c>
      <c r="X32" s="201">
        <f>X11*P.C.!$Q$18</f>
        <v>0</v>
      </c>
      <c r="Y32" s="201">
        <f>Y11*P.C.!$Q$18</f>
        <v>0</v>
      </c>
      <c r="Z32" s="201">
        <f>Z11*P.C.!$Q$18</f>
        <v>0</v>
      </c>
      <c r="AA32" s="201">
        <f>AA11*P.C.!$Q$18</f>
        <v>0</v>
      </c>
      <c r="AB32" s="201">
        <f>AB11*P.C.!$Q$18</f>
        <v>0</v>
      </c>
      <c r="AC32" s="201">
        <f>AC11*P.C.!$Q$18</f>
        <v>0</v>
      </c>
      <c r="AD32" s="201">
        <f>AD11*P.C.!$Q$18</f>
        <v>0</v>
      </c>
      <c r="AE32" s="201">
        <f>AE11*P.C.!$Q$18</f>
        <v>0</v>
      </c>
      <c r="AF32" s="201">
        <f>AF11*P.C.!$Q$18</f>
        <v>0</v>
      </c>
      <c r="AG32" s="201">
        <f>AG11*P.C.!$Q$18</f>
        <v>0</v>
      </c>
    </row>
    <row r="33" spans="1:33" s="209" customFormat="1" ht="15.75" customHeight="1">
      <c r="A33" s="194" t="s">
        <v>209</v>
      </c>
      <c r="B33" s="207"/>
      <c r="C33" s="207"/>
      <c r="D33" s="207"/>
      <c r="E33" s="207"/>
      <c r="F33" s="207"/>
      <c r="G33" s="208"/>
      <c r="H33" s="162">
        <f>SUM(I33:AG33)</f>
        <v>10310180.981427964</v>
      </c>
      <c r="I33" s="196">
        <f t="shared" ref="I33:AG33" si="10">SUM(I30:I32)</f>
        <v>0</v>
      </c>
      <c r="J33" s="196">
        <f t="shared" si="10"/>
        <v>0</v>
      </c>
      <c r="K33" s="196">
        <f t="shared" si="10"/>
        <v>0</v>
      </c>
      <c r="L33" s="196">
        <f t="shared" si="10"/>
        <v>332110.73965783895</v>
      </c>
      <c r="M33" s="196">
        <f t="shared" si="10"/>
        <v>346216.40442077233</v>
      </c>
      <c r="N33" s="196">
        <f t="shared" si="10"/>
        <v>360754.51797799958</v>
      </c>
      <c r="O33" s="196">
        <f t="shared" si="10"/>
        <v>375739.97314085986</v>
      </c>
      <c r="P33" s="196">
        <f t="shared" si="10"/>
        <v>391188.17560414254</v>
      </c>
      <c r="Q33" s="196">
        <f t="shared" si="10"/>
        <v>407115.06160893309</v>
      </c>
      <c r="R33" s="196">
        <f t="shared" si="10"/>
        <v>423537.11621373764</v>
      </c>
      <c r="S33" s="196">
        <f t="shared" si="10"/>
        <v>440471.392194835</v>
      </c>
      <c r="T33" s="196">
        <f t="shared" si="10"/>
        <v>457935.52959752479</v>
      </c>
      <c r="U33" s="196">
        <f t="shared" si="10"/>
        <v>475947.77596068732</v>
      </c>
      <c r="V33" s="196">
        <f t="shared" si="10"/>
        <v>494527.00723784487</v>
      </c>
      <c r="W33" s="196">
        <f t="shared" si="10"/>
        <v>513692.74943870667</v>
      </c>
      <c r="X33" s="196">
        <f t="shared" si="10"/>
        <v>-30599.31026121194</v>
      </c>
      <c r="Y33" s="196">
        <f t="shared" si="10"/>
        <v>74967.362924348068</v>
      </c>
      <c r="Z33" s="196">
        <f t="shared" si="10"/>
        <v>540848.22814969718</v>
      </c>
      <c r="AA33" s="196">
        <f t="shared" si="10"/>
        <v>605926.18417295092</v>
      </c>
      <c r="AB33" s="196">
        <f t="shared" si="10"/>
        <v>626793.26593032328</v>
      </c>
      <c r="AC33" s="196">
        <f t="shared" si="10"/>
        <v>648378.97499320353</v>
      </c>
      <c r="AD33" s="196">
        <f t="shared" si="10"/>
        <v>670708.0596809889</v>
      </c>
      <c r="AE33" s="196">
        <f t="shared" si="10"/>
        <v>693806.12060369866</v>
      </c>
      <c r="AF33" s="196">
        <f t="shared" si="10"/>
        <v>717699.64001343318</v>
      </c>
      <c r="AG33" s="196">
        <f t="shared" si="10"/>
        <v>742416.01216664957</v>
      </c>
    </row>
    <row r="34" spans="1:33" ht="5.25" customHeight="1">
      <c r="A34" s="132"/>
      <c r="B34" s="132"/>
      <c r="C34" s="132"/>
      <c r="D34" s="132"/>
      <c r="E34" s="132"/>
      <c r="F34" s="132"/>
      <c r="G34" s="145"/>
      <c r="H34" s="210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</row>
    <row r="35" spans="1:33" s="188" customFormat="1" ht="15.75" customHeight="1">
      <c r="A35" s="202" t="s">
        <v>210</v>
      </c>
      <c r="B35" s="202"/>
      <c r="C35" s="202"/>
      <c r="D35" s="202"/>
      <c r="E35" s="202"/>
      <c r="F35" s="202"/>
      <c r="G35" s="203"/>
      <c r="H35" s="162">
        <f>SUM(I35:AG35)</f>
        <v>73596748.246020511</v>
      </c>
      <c r="I35" s="186">
        <f t="shared" ref="I35:AG35" si="11">I11-I17-I28-I33</f>
        <v>-3318596.3667078819</v>
      </c>
      <c r="J35" s="186">
        <f t="shared" si="11"/>
        <v>-1744100.1820368953</v>
      </c>
      <c r="K35" s="186">
        <f t="shared" si="11"/>
        <v>2729145.5229636817</v>
      </c>
      <c r="L35" s="186">
        <f t="shared" si="11"/>
        <v>2500249.4739902886</v>
      </c>
      <c r="M35" s="186">
        <f t="shared" si="11"/>
        <v>2595230.0846109102</v>
      </c>
      <c r="N35" s="186">
        <f t="shared" si="11"/>
        <v>2695794.2109818039</v>
      </c>
      <c r="O35" s="186">
        <f t="shared" si="11"/>
        <v>2802076.3123368677</v>
      </c>
      <c r="P35" s="186">
        <f t="shared" si="11"/>
        <v>2914215.4784605517</v>
      </c>
      <c r="Q35" s="186">
        <f t="shared" si="11"/>
        <v>3032355.589156257</v>
      </c>
      <c r="R35" s="186">
        <f t="shared" si="11"/>
        <v>3156645.479206549</v>
      </c>
      <c r="S35" s="186">
        <f t="shared" si="11"/>
        <v>3289349.6090143411</v>
      </c>
      <c r="T35" s="186">
        <f t="shared" si="11"/>
        <v>3428365.9911206588</v>
      </c>
      <c r="U35" s="186">
        <f t="shared" si="11"/>
        <v>3573859.3728013849</v>
      </c>
      <c r="V35" s="186">
        <f t="shared" si="11"/>
        <v>3726000.1749523357</v>
      </c>
      <c r="W35" s="186">
        <f t="shared" si="11"/>
        <v>3884964.6874792138</v>
      </c>
      <c r="X35" s="186">
        <f t="shared" si="11"/>
        <v>-1487215.9338168735</v>
      </c>
      <c r="Y35" s="186">
        <f t="shared" si="11"/>
        <v>-482416.5588834947</v>
      </c>
      <c r="Z35" s="186">
        <f t="shared" si="11"/>
        <v>4058679.1914337249</v>
      </c>
      <c r="AA35" s="186">
        <f t="shared" si="11"/>
        <v>4668877.9403443066</v>
      </c>
      <c r="AB35" s="186">
        <f t="shared" si="11"/>
        <v>4846618.5852333466</v>
      </c>
      <c r="AC35" s="186">
        <f t="shared" si="11"/>
        <v>4982346.7486980511</v>
      </c>
      <c r="AD35" s="186">
        <f t="shared" si="11"/>
        <v>5126767.1200871561</v>
      </c>
      <c r="AE35" s="186">
        <f t="shared" si="11"/>
        <v>5326823.3336258931</v>
      </c>
      <c r="AF35" s="186">
        <f t="shared" si="11"/>
        <v>5536041.9834146462</v>
      </c>
      <c r="AG35" s="186">
        <f t="shared" si="11"/>
        <v>5754670.3975537028</v>
      </c>
    </row>
    <row r="36" spans="1:33" ht="9" customHeight="1">
      <c r="A36" s="147"/>
      <c r="B36" s="147"/>
      <c r="C36" s="147"/>
      <c r="D36" s="147"/>
      <c r="E36" s="147"/>
      <c r="F36" s="147"/>
      <c r="G36" s="211"/>
      <c r="H36" s="212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</row>
    <row r="37" spans="1:33" s="159" customFormat="1" ht="15.75" customHeight="1">
      <c r="A37" s="155" t="s">
        <v>211</v>
      </c>
      <c r="B37" s="155"/>
      <c r="C37" s="155"/>
      <c r="D37" s="155"/>
      <c r="E37" s="155"/>
      <c r="F37" s="155"/>
      <c r="G37" s="156"/>
      <c r="H37" s="176">
        <f>SUM(I37:AG37)</f>
        <v>25219803.812716082</v>
      </c>
      <c r="J37" s="158">
        <f>'12'!C29</f>
        <v>634799.47165105701</v>
      </c>
      <c r="K37" s="158">
        <f>'12'!D29</f>
        <v>1152526.9236499867</v>
      </c>
      <c r="L37" s="158">
        <f>'12'!E29</f>
        <v>1189355.3559967889</v>
      </c>
      <c r="M37" s="158">
        <f>'12'!F29</f>
        <v>1224509.7686914639</v>
      </c>
      <c r="N37" s="158">
        <f>'12'!G29</f>
        <v>1257990.1617340113</v>
      </c>
      <c r="O37" s="158">
        <f>'12'!H29</f>
        <v>1289796.5351244314</v>
      </c>
      <c r="P37" s="158">
        <f>'12'!I29</f>
        <v>1319928.8888627242</v>
      </c>
      <c r="Q37" s="158">
        <f>'12'!J29</f>
        <v>1348387.2229488895</v>
      </c>
      <c r="R37" s="158">
        <f>'12'!K29</f>
        <v>1375171.5373829275</v>
      </c>
      <c r="S37" s="158">
        <f>'12'!L29</f>
        <v>1400281.8321648382</v>
      </c>
      <c r="T37" s="158">
        <f>'12'!M29</f>
        <v>788918.63564356428</v>
      </c>
      <c r="U37" s="158">
        <f>'12'!N29</f>
        <v>292953.43912229053</v>
      </c>
      <c r="V37" s="158">
        <f>'12'!O29</f>
        <v>276213.24260101683</v>
      </c>
      <c r="W37" s="158">
        <f>'12'!P29</f>
        <v>259473.0460797431</v>
      </c>
      <c r="X37" s="158">
        <f>'12'!Q29</f>
        <v>242732.84955846934</v>
      </c>
      <c r="Y37" s="158">
        <f>'12'!R29</f>
        <v>835792.12468825257</v>
      </c>
      <c r="Z37" s="158">
        <f>'12'!S29</f>
        <v>1336779.3801659083</v>
      </c>
      <c r="AA37" s="158">
        <f>'12'!T29</f>
        <v>1356867.6159914369</v>
      </c>
      <c r="AB37" s="158">
        <f>'12'!U29</f>
        <v>1330083.3015573989</v>
      </c>
      <c r="AC37" s="158">
        <f>'12'!V29</f>
        <v>1304973.0067754881</v>
      </c>
      <c r="AD37" s="158">
        <f>'12'!W29</f>
        <v>1281536.7316457049</v>
      </c>
      <c r="AE37" s="158">
        <f>'12'!X29</f>
        <v>1259774.4761680493</v>
      </c>
      <c r="AF37" s="158">
        <f>'12'!Y29</f>
        <v>1239686.2403425206</v>
      </c>
      <c r="AG37" s="158">
        <f>'12'!Z29</f>
        <v>1221272.0241691193</v>
      </c>
    </row>
    <row r="38" spans="1:33" s="159" customFormat="1" ht="15.75" customHeight="1">
      <c r="A38" s="155" t="s">
        <v>212</v>
      </c>
      <c r="B38" s="155"/>
      <c r="C38" s="155"/>
      <c r="D38" s="155"/>
      <c r="E38" s="155"/>
      <c r="F38" s="155"/>
      <c r="G38" s="156"/>
      <c r="H38" s="176">
        <f>SUM(I38:AG38)</f>
        <v>0</v>
      </c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</row>
    <row r="39" spans="1:33" s="188" customFormat="1" ht="15.75" customHeight="1">
      <c r="A39" s="202" t="s">
        <v>213</v>
      </c>
      <c r="B39" s="202"/>
      <c r="C39" s="202"/>
      <c r="D39" s="202"/>
      <c r="E39" s="202"/>
      <c r="F39" s="202"/>
      <c r="G39" s="203"/>
      <c r="H39" s="162">
        <f>SUM(I39:AG39)</f>
        <v>73596748.246020511</v>
      </c>
      <c r="I39" s="186">
        <f>I35</f>
        <v>-3318596.3667078819</v>
      </c>
      <c r="J39" s="186">
        <f t="shared" ref="J39:AG39" si="12">J35</f>
        <v>-1744100.1820368953</v>
      </c>
      <c r="K39" s="186">
        <f t="shared" si="12"/>
        <v>2729145.5229636817</v>
      </c>
      <c r="L39" s="186">
        <f t="shared" si="12"/>
        <v>2500249.4739902886</v>
      </c>
      <c r="M39" s="186">
        <f t="shared" si="12"/>
        <v>2595230.0846109102</v>
      </c>
      <c r="N39" s="186">
        <f t="shared" si="12"/>
        <v>2695794.2109818039</v>
      </c>
      <c r="O39" s="186">
        <f t="shared" si="12"/>
        <v>2802076.3123368677</v>
      </c>
      <c r="P39" s="186">
        <f t="shared" si="12"/>
        <v>2914215.4784605517</v>
      </c>
      <c r="Q39" s="186">
        <f t="shared" si="12"/>
        <v>3032355.589156257</v>
      </c>
      <c r="R39" s="186">
        <f t="shared" si="12"/>
        <v>3156645.479206549</v>
      </c>
      <c r="S39" s="186">
        <f t="shared" si="12"/>
        <v>3289349.6090143411</v>
      </c>
      <c r="T39" s="186">
        <f t="shared" si="12"/>
        <v>3428365.9911206588</v>
      </c>
      <c r="U39" s="186">
        <f t="shared" si="12"/>
        <v>3573859.3728013849</v>
      </c>
      <c r="V39" s="186">
        <f t="shared" si="12"/>
        <v>3726000.1749523357</v>
      </c>
      <c r="W39" s="186">
        <f t="shared" si="12"/>
        <v>3884964.6874792138</v>
      </c>
      <c r="X39" s="186">
        <f t="shared" si="12"/>
        <v>-1487215.9338168735</v>
      </c>
      <c r="Y39" s="186">
        <f t="shared" si="12"/>
        <v>-482416.5588834947</v>
      </c>
      <c r="Z39" s="186">
        <f t="shared" si="12"/>
        <v>4058679.1914337249</v>
      </c>
      <c r="AA39" s="186">
        <f t="shared" si="12"/>
        <v>4668877.9403443066</v>
      </c>
      <c r="AB39" s="186">
        <f t="shared" si="12"/>
        <v>4846618.5852333466</v>
      </c>
      <c r="AC39" s="186">
        <f t="shared" si="12"/>
        <v>4982346.7486980511</v>
      </c>
      <c r="AD39" s="186">
        <f t="shared" si="12"/>
        <v>5126767.1200871561</v>
      </c>
      <c r="AE39" s="186">
        <f t="shared" si="12"/>
        <v>5326823.3336258931</v>
      </c>
      <c r="AF39" s="186">
        <f t="shared" si="12"/>
        <v>5536041.9834146462</v>
      </c>
      <c r="AG39" s="186">
        <f t="shared" si="12"/>
        <v>5754670.3975537028</v>
      </c>
    </row>
    <row r="40" spans="1:33" s="118" customFormat="1" ht="5.25" customHeight="1">
      <c r="A40" s="214"/>
      <c r="B40" s="214"/>
      <c r="C40" s="214"/>
      <c r="D40" s="214"/>
      <c r="E40" s="214"/>
      <c r="F40" s="214"/>
      <c r="G40" s="215"/>
      <c r="H40" s="212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</row>
    <row r="41" spans="1:33" s="159" customFormat="1">
      <c r="A41" s="155" t="s">
        <v>214</v>
      </c>
      <c r="B41" s="155"/>
      <c r="C41" s="155"/>
      <c r="D41" s="155"/>
      <c r="E41" s="155"/>
      <c r="F41" s="155"/>
      <c r="G41" s="156"/>
      <c r="H41" s="176">
        <f>SUM(I41:AG41)</f>
        <v>48376944.433304444</v>
      </c>
      <c r="I41" s="158">
        <f>I39-I38-I37</f>
        <v>-3318596.3667078819</v>
      </c>
      <c r="J41" s="158">
        <f t="shared" ref="J41:AG41" si="13">J39-J38-J37</f>
        <v>-2378899.6536879521</v>
      </c>
      <c r="K41" s="158">
        <f t="shared" si="13"/>
        <v>1576618.599313695</v>
      </c>
      <c r="L41" s="158">
        <f t="shared" si="13"/>
        <v>1310894.1179934996</v>
      </c>
      <c r="M41" s="158">
        <f t="shared" si="13"/>
        <v>1370720.3159194463</v>
      </c>
      <c r="N41" s="158">
        <f t="shared" si="13"/>
        <v>1437804.0492477927</v>
      </c>
      <c r="O41" s="158">
        <f t="shared" si="13"/>
        <v>1512279.7772124363</v>
      </c>
      <c r="P41" s="158">
        <f t="shared" si="13"/>
        <v>1594286.5895978275</v>
      </c>
      <c r="Q41" s="158">
        <f t="shared" si="13"/>
        <v>1683968.3662073675</v>
      </c>
      <c r="R41" s="158">
        <f t="shared" si="13"/>
        <v>1781473.9418236215</v>
      </c>
      <c r="S41" s="158">
        <f t="shared" si="13"/>
        <v>1889067.7768495029</v>
      </c>
      <c r="T41" s="158">
        <f t="shared" si="13"/>
        <v>2639447.3554770947</v>
      </c>
      <c r="U41" s="158">
        <f t="shared" si="13"/>
        <v>3280905.9336790945</v>
      </c>
      <c r="V41" s="158">
        <f t="shared" si="13"/>
        <v>3449786.9323513187</v>
      </c>
      <c r="W41" s="158">
        <f t="shared" si="13"/>
        <v>3625491.6413994706</v>
      </c>
      <c r="X41" s="158">
        <f t="shared" si="13"/>
        <v>-1729948.7833753428</v>
      </c>
      <c r="Y41" s="158">
        <f t="shared" si="13"/>
        <v>-1318208.6835717473</v>
      </c>
      <c r="Z41" s="158">
        <f t="shared" si="13"/>
        <v>2721899.8112678165</v>
      </c>
      <c r="AA41" s="158">
        <f t="shared" si="13"/>
        <v>3312010.3243528698</v>
      </c>
      <c r="AB41" s="158">
        <f t="shared" si="13"/>
        <v>3516535.2836759477</v>
      </c>
      <c r="AC41" s="158">
        <f t="shared" si="13"/>
        <v>3677373.7419225629</v>
      </c>
      <c r="AD41" s="158">
        <f t="shared" si="13"/>
        <v>3845230.3884414509</v>
      </c>
      <c r="AE41" s="158">
        <f t="shared" si="13"/>
        <v>4067048.8574578436</v>
      </c>
      <c r="AF41" s="158">
        <f t="shared" si="13"/>
        <v>4296355.7430721261</v>
      </c>
      <c r="AG41" s="158">
        <f t="shared" si="13"/>
        <v>4533398.3733845837</v>
      </c>
    </row>
    <row r="42" spans="1:33" s="204" customFormat="1" ht="15.75" customHeight="1">
      <c r="A42" s="202" t="s">
        <v>3</v>
      </c>
      <c r="B42" s="202"/>
      <c r="C42" s="202"/>
      <c r="D42" s="202"/>
      <c r="E42" s="202"/>
      <c r="F42" s="202"/>
      <c r="G42" s="203"/>
      <c r="H42" s="162">
        <f>SUM(I42:AG42)</f>
        <v>5733259.7920647375</v>
      </c>
      <c r="I42" s="213">
        <f>IF(I41&lt;=0,0,IF(I41&lt;=20000,I41*P.C.!$Q$20,(20000*P.C.!$Q$20)+((I41-20000)*P.C.!$Q$21)))</f>
        <v>0</v>
      </c>
      <c r="J42" s="213">
        <f>IF(J41&lt;=0,0,IF(J41&lt;=20000,J41*P.C.!$Q$20,(20000*P.C.!$Q$20)+((J41-20000)*P.C.!$Q$21)))</f>
        <v>0</v>
      </c>
      <c r="K42" s="213">
        <f>IF(K41&lt;=0,0,IF(K41&lt;=20000,K41*P.C.!$Q$20,(20000*P.C.!$Q$20)+((K41-20000)*P.C.!$Q$21)))</f>
        <v>158661.85993136952</v>
      </c>
      <c r="L42" s="213">
        <f>IF(L41&lt;=0,0,IF(L41&lt;=20000,L41*P.C.!$Q$20,(20000*P.C.!$Q$20)+((L41-20000)*P.C.!$Q$21)))</f>
        <v>132089.41179934997</v>
      </c>
      <c r="M42" s="213">
        <f>IF(M41&lt;=0,0,IF(M41&lt;=20000,M41*P.C.!$Q$20,(20000*P.C.!$Q$20)+((M41-20000)*P.C.!$Q$21)))</f>
        <v>138072.03159194463</v>
      </c>
      <c r="N42" s="213">
        <f>IF(N41&lt;=0,0,IF(N41&lt;=20000,N41*P.C.!$Q$20,(20000*P.C.!$Q$20)+((N41-20000)*P.C.!$Q$21)))</f>
        <v>144780.40492477929</v>
      </c>
      <c r="O42" s="213">
        <f>IF(O41&lt;=0,0,IF(O41&lt;=20000,O41*P.C.!$Q$20,(20000*P.C.!$Q$20)+((O41-20000)*P.C.!$Q$21)))</f>
        <v>152227.97772124363</v>
      </c>
      <c r="P42" s="213">
        <f>IF(P41&lt;=0,0,IF(P41&lt;=20000,P41*P.C.!$Q$20,(20000*P.C.!$Q$20)+((P41-20000)*P.C.!$Q$21)))</f>
        <v>160428.65895978277</v>
      </c>
      <c r="Q42" s="213">
        <f>IF(Q41&lt;=0,0,IF(Q41&lt;=20000,Q41*P.C.!$Q$20,(20000*P.C.!$Q$20)+((Q41-20000)*P.C.!$Q$21)))</f>
        <v>169396.83662073675</v>
      </c>
      <c r="R42" s="213">
        <f>IF(R41&lt;=0,0,IF(R41&lt;=20000,R41*P.C.!$Q$20,(20000*P.C.!$Q$20)+((R41-20000)*P.C.!$Q$21)))</f>
        <v>179147.39418236216</v>
      </c>
      <c r="S42" s="213">
        <f>IF(S41&lt;=0,0,IF(S41&lt;=20000,S41*P.C.!$Q$20,(20000*P.C.!$Q$20)+((S41-20000)*P.C.!$Q$21)))</f>
        <v>189906.7776849503</v>
      </c>
      <c r="T42" s="213">
        <f>IF(T41&lt;=0,0,IF(T41&lt;=20000,T41*P.C.!$Q$20,(20000*P.C.!$Q$20)+((T41-20000)*P.C.!$Q$21)))</f>
        <v>264944.73554770951</v>
      </c>
      <c r="U42" s="213">
        <f>IF(U41&lt;=0,0,IF(U41&lt;=20000,U41*P.C.!$Q$20,(20000*P.C.!$Q$20)+((U41-20000)*P.C.!$Q$21)))</f>
        <v>329090.59336790949</v>
      </c>
      <c r="V42" s="213">
        <f>IF(V41&lt;=0,0,IF(V41&lt;=20000,V41*P.C.!$Q$20,(20000*P.C.!$Q$20)+((V41-20000)*P.C.!$Q$21)))</f>
        <v>345978.69323513191</v>
      </c>
      <c r="W42" s="213">
        <f>IF(W41&lt;=0,0,IF(W41&lt;=20000,W41*P.C.!$Q$20,(20000*P.C.!$Q$20)+((W41-20000)*P.C.!$Q$21)))</f>
        <v>363549.1641399471</v>
      </c>
      <c r="X42" s="213">
        <f>IF(X41&lt;=0,0,IF(X41&lt;=20000,X41*P.C.!$Q$20,(20000*P.C.!$Q$20)+((X41-20000)*P.C.!$Q$21)))</f>
        <v>0</v>
      </c>
      <c r="Y42" s="213">
        <f>IF(Y41&lt;=0,0,IF(Y41&lt;=20000,Y41*P.C.!$Q$20,(20000*P.C.!$Q$20)+((Y41-20000)*P.C.!$Q$21)))</f>
        <v>0</v>
      </c>
      <c r="Z42" s="213">
        <f>IF(Z41&lt;=0,0,IF(Z41&lt;=20000,Z41*P.C.!$Q$20,(20000*P.C.!$Q$20)+((Z41-20000)*P.C.!$Q$21)))</f>
        <v>273189.98112678167</v>
      </c>
      <c r="AA42" s="213">
        <f>IF(AA41&lt;=0,0,IF(AA41&lt;=20000,AA41*P.C.!$Q$20,(20000*P.C.!$Q$20)+((AA41-20000)*P.C.!$Q$21)))</f>
        <v>332201.03243528702</v>
      </c>
      <c r="AB42" s="213">
        <f>IF(AB41&lt;=0,0,IF(AB41&lt;=20000,AB41*P.C.!$Q$20,(20000*P.C.!$Q$20)+((AB41-20000)*P.C.!$Q$21)))</f>
        <v>352653.52836759482</v>
      </c>
      <c r="AC42" s="213">
        <f>IF(AC41&lt;=0,0,IF(AC41&lt;=20000,AC41*P.C.!$Q$20,(20000*P.C.!$Q$20)+((AC41-20000)*P.C.!$Q$21)))</f>
        <v>368737.37419225631</v>
      </c>
      <c r="AD42" s="213">
        <f>IF(AD41&lt;=0,0,IF(AD41&lt;=20000,AD41*P.C.!$Q$20,(20000*P.C.!$Q$20)+((AD41-20000)*P.C.!$Q$21)))</f>
        <v>385523.03884414514</v>
      </c>
      <c r="AE42" s="213">
        <f>IF(AE41&lt;=0,0,IF(AE41&lt;=20000,AE41*P.C.!$Q$20,(20000*P.C.!$Q$20)+((AE41-20000)*P.C.!$Q$21)))</f>
        <v>407704.88574578438</v>
      </c>
      <c r="AF42" s="213">
        <f>IF(AF41&lt;=0,0,IF(AF41&lt;=20000,AF41*P.C.!$Q$20,(20000*P.C.!$Q$20)+((AF41-20000)*P.C.!$Q$21)))</f>
        <v>430635.57430721261</v>
      </c>
      <c r="AG42" s="213">
        <f>IF(AG41&lt;=0,0,IF(AG41&lt;=20000,AG41*P.C.!$Q$20,(20000*P.C.!$Q$20)+((AG41-20000)*P.C.!$Q$21)))</f>
        <v>454339.8373384584</v>
      </c>
    </row>
    <row r="43" spans="1:33" s="204" customFormat="1" ht="15.75" customHeight="1">
      <c r="A43" s="202" t="s">
        <v>4</v>
      </c>
      <c r="B43" s="202"/>
      <c r="C43" s="202"/>
      <c r="D43" s="202"/>
      <c r="E43" s="202"/>
      <c r="F43" s="202"/>
      <c r="G43" s="203"/>
      <c r="H43" s="162">
        <f>SUM(I43:AG43)</f>
        <v>5141033.812858264</v>
      </c>
      <c r="I43" s="213">
        <f>IF(I41&lt;=0,0,(I41)*P.C.!$Q$19)</f>
        <v>0</v>
      </c>
      <c r="J43" s="213">
        <f>IF(J41&lt;=0,0,(J41)*P.C.!$Q$19)</f>
        <v>0</v>
      </c>
      <c r="K43" s="213">
        <f>IF(K41&lt;=0,0,(K41)*P.C.!$Q$19)</f>
        <v>141895.67393823253</v>
      </c>
      <c r="L43" s="213">
        <f>IF(L41&lt;=0,0,(L41)*P.C.!$Q$19)</f>
        <v>117980.47061941496</v>
      </c>
      <c r="M43" s="213">
        <f>IF(M41&lt;=0,0,(M41)*P.C.!$Q$19)</f>
        <v>123364.82843275016</v>
      </c>
      <c r="N43" s="213">
        <f>IF(N41&lt;=0,0,(N41)*P.C.!$Q$19)</f>
        <v>129402.36443230134</v>
      </c>
      <c r="O43" s="213">
        <f>IF(O41&lt;=0,0,(O41)*P.C.!$Q$19)</f>
        <v>136105.17994911925</v>
      </c>
      <c r="P43" s="213">
        <f>IF(P41&lt;=0,0,(P41)*P.C.!$Q$19)</f>
        <v>143485.79306380448</v>
      </c>
      <c r="Q43" s="213">
        <f>IF(Q41&lt;=0,0,(Q41)*P.C.!$Q$19)</f>
        <v>151557.15295866306</v>
      </c>
      <c r="R43" s="213">
        <f>IF(R41&lt;=0,0,(R41)*P.C.!$Q$19)</f>
        <v>160332.65476412594</v>
      </c>
      <c r="S43" s="213">
        <f>IF(S41&lt;=0,0,(S41)*P.C.!$Q$19)</f>
        <v>170016.09991645525</v>
      </c>
      <c r="T43" s="213">
        <f>IF(T41&lt;=0,0,(T41)*P.C.!$Q$19)</f>
        <v>237550.2619929385</v>
      </c>
      <c r="U43" s="213">
        <f>IF(U41&lt;=0,0,(U41)*P.C.!$Q$19)</f>
        <v>295281.5340311185</v>
      </c>
      <c r="V43" s="213">
        <f>IF(V41&lt;=0,0,(V41)*P.C.!$Q$19)</f>
        <v>310480.82391161867</v>
      </c>
      <c r="W43" s="213">
        <f>IF(W41&lt;=0,0,(W41)*P.C.!$Q$19)</f>
        <v>326294.24772595236</v>
      </c>
      <c r="X43" s="213">
        <f>IF(X41&lt;=0,0,(X41)*P.C.!$Q$19)</f>
        <v>0</v>
      </c>
      <c r="Y43" s="213">
        <f>IF(Y41&lt;=0,0,(Y41)*P.C.!$Q$19)</f>
        <v>0</v>
      </c>
      <c r="Z43" s="213">
        <f>IF(Z41&lt;=0,0,(Z41)*P.C.!$Q$19)</f>
        <v>244970.98301410346</v>
      </c>
      <c r="AA43" s="213">
        <f>IF(AA41&lt;=0,0,(AA41)*P.C.!$Q$19)</f>
        <v>298080.92919175827</v>
      </c>
      <c r="AB43" s="213">
        <f>IF(AB41&lt;=0,0,(AB41)*P.C.!$Q$19)</f>
        <v>316488.17553083529</v>
      </c>
      <c r="AC43" s="213">
        <f>IF(AC41&lt;=0,0,(AC41)*P.C.!$Q$19)</f>
        <v>330963.63677303068</v>
      </c>
      <c r="AD43" s="213">
        <f>IF(AD41&lt;=0,0,(AD41)*P.C.!$Q$19)</f>
        <v>346070.73495973059</v>
      </c>
      <c r="AE43" s="213">
        <f>IF(AE41&lt;=0,0,(AE41)*P.C.!$Q$19)</f>
        <v>366034.3971712059</v>
      </c>
      <c r="AF43" s="213">
        <f>IF(AF41&lt;=0,0,(AF41)*P.C.!$Q$19)</f>
        <v>386672.01687649131</v>
      </c>
      <c r="AG43" s="213">
        <f>IF(AG41&lt;=0,0,(AG41)*P.C.!$Q$19)</f>
        <v>408005.85360461252</v>
      </c>
    </row>
    <row r="44" spans="1:33" ht="6.75" customHeight="1">
      <c r="A44" s="147"/>
      <c r="B44" s="147"/>
      <c r="C44" s="147"/>
      <c r="D44" s="147"/>
      <c r="E44" s="147"/>
      <c r="F44" s="147"/>
      <c r="G44" s="211"/>
      <c r="H44" s="212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</row>
    <row r="45" spans="1:33" s="188" customFormat="1" ht="15.75" customHeight="1">
      <c r="A45" s="202" t="s">
        <v>215</v>
      </c>
      <c r="B45" s="630">
        <f t="shared" ref="B45:F45" si="14">B11-B17-B28</f>
        <v>527762.59999999986</v>
      </c>
      <c r="C45" s="630">
        <f t="shared" si="14"/>
        <v>556682.08000000007</v>
      </c>
      <c r="D45" s="630">
        <f t="shared" si="14"/>
        <v>41839.820000000065</v>
      </c>
      <c r="E45" s="630">
        <f t="shared" si="14"/>
        <v>189861.52000000025</v>
      </c>
      <c r="F45" s="630">
        <f t="shared" si="14"/>
        <v>320330.10000000009</v>
      </c>
      <c r="G45" s="630">
        <f>G11-G17-G28</f>
        <v>1805934.7599999998</v>
      </c>
      <c r="H45" s="162">
        <f>SUM(I45:AG45)</f>
        <v>62722454.641097531</v>
      </c>
      <c r="I45" s="186">
        <f>I39-I42-I43</f>
        <v>-3318596.3667078819</v>
      </c>
      <c r="J45" s="186">
        <f t="shared" ref="J45:AG45" si="15">J39-J42-J43</f>
        <v>-1744100.1820368953</v>
      </c>
      <c r="K45" s="186">
        <f t="shared" si="15"/>
        <v>2428587.9890940799</v>
      </c>
      <c r="L45" s="186">
        <f t="shared" si="15"/>
        <v>2250179.5915715238</v>
      </c>
      <c r="M45" s="186">
        <f t="shared" si="15"/>
        <v>2333793.2245862158</v>
      </c>
      <c r="N45" s="186">
        <f t="shared" si="15"/>
        <v>2421611.4416247234</v>
      </c>
      <c r="O45" s="186">
        <f t="shared" si="15"/>
        <v>2513743.1546665048</v>
      </c>
      <c r="P45" s="186">
        <f t="shared" si="15"/>
        <v>2610301.0264369645</v>
      </c>
      <c r="Q45" s="186">
        <f t="shared" si="15"/>
        <v>2711401.5995768569</v>
      </c>
      <c r="R45" s="186">
        <f t="shared" si="15"/>
        <v>2817165.4302600608</v>
      </c>
      <c r="S45" s="186">
        <f t="shared" si="15"/>
        <v>2929426.7314129355</v>
      </c>
      <c r="T45" s="186">
        <f t="shared" si="15"/>
        <v>2925870.9935800112</v>
      </c>
      <c r="U45" s="186">
        <f t="shared" si="15"/>
        <v>2949487.2454023566</v>
      </c>
      <c r="V45" s="186">
        <f t="shared" si="15"/>
        <v>3069540.6578055853</v>
      </c>
      <c r="W45" s="186">
        <f t="shared" si="15"/>
        <v>3195121.2756133145</v>
      </c>
      <c r="X45" s="186">
        <f t="shared" si="15"/>
        <v>-1487215.9338168735</v>
      </c>
      <c r="Y45" s="186">
        <f t="shared" si="15"/>
        <v>-482416.5588834947</v>
      </c>
      <c r="Z45" s="186">
        <f t="shared" si="15"/>
        <v>3540518.2272928399</v>
      </c>
      <c r="AA45" s="186">
        <f t="shared" si="15"/>
        <v>4038595.9787172615</v>
      </c>
      <c r="AB45" s="186">
        <f t="shared" si="15"/>
        <v>4177476.8813349167</v>
      </c>
      <c r="AC45" s="186">
        <f t="shared" si="15"/>
        <v>4282645.7377327643</v>
      </c>
      <c r="AD45" s="186">
        <f t="shared" si="15"/>
        <v>4395173.3462832803</v>
      </c>
      <c r="AE45" s="186">
        <f t="shared" si="15"/>
        <v>4553084.050708903</v>
      </c>
      <c r="AF45" s="186">
        <f t="shared" si="15"/>
        <v>4718734.3922309419</v>
      </c>
      <c r="AG45" s="186">
        <f t="shared" si="15"/>
        <v>4892324.7066106312</v>
      </c>
    </row>
    <row r="46" spans="1:33" s="188" customFormat="1" ht="15.75" customHeight="1" thickBot="1">
      <c r="A46" s="202" t="s">
        <v>216</v>
      </c>
      <c r="B46" s="202"/>
      <c r="C46" s="202"/>
      <c r="D46" s="202"/>
      <c r="E46" s="202"/>
      <c r="F46" s="202"/>
      <c r="G46" s="203"/>
      <c r="H46" s="217">
        <f>AG46</f>
        <v>62722454.641097531</v>
      </c>
      <c r="I46" s="186">
        <f>I35</f>
        <v>-3318596.3667078819</v>
      </c>
      <c r="J46" s="186">
        <f>I46+J45</f>
        <v>-5062696.5487447772</v>
      </c>
      <c r="K46" s="186">
        <f>J46+K45</f>
        <v>-2634108.5596506973</v>
      </c>
      <c r="L46" s="186">
        <f t="shared" ref="L46:AF46" si="16">K46+L45</f>
        <v>-383928.96807917347</v>
      </c>
      <c r="M46" s="186">
        <f t="shared" si="16"/>
        <v>1949864.2565070423</v>
      </c>
      <c r="N46" s="186">
        <f t="shared" si="16"/>
        <v>4371475.6981317662</v>
      </c>
      <c r="O46" s="186">
        <f t="shared" si="16"/>
        <v>6885218.852798271</v>
      </c>
      <c r="P46" s="186">
        <f t="shared" si="16"/>
        <v>9495519.879235236</v>
      </c>
      <c r="Q46" s="186">
        <f t="shared" si="16"/>
        <v>12206921.478812093</v>
      </c>
      <c r="R46" s="186">
        <f t="shared" si="16"/>
        <v>15024086.909072153</v>
      </c>
      <c r="S46" s="186">
        <f t="shared" si="16"/>
        <v>17953513.640485089</v>
      </c>
      <c r="T46" s="186">
        <f t="shared" si="16"/>
        <v>20879384.634065099</v>
      </c>
      <c r="U46" s="186">
        <f t="shared" si="16"/>
        <v>23828871.879467458</v>
      </c>
      <c r="V46" s="186">
        <f t="shared" si="16"/>
        <v>26898412.537273042</v>
      </c>
      <c r="W46" s="186">
        <f t="shared" si="16"/>
        <v>30093533.812886357</v>
      </c>
      <c r="X46" s="186">
        <f t="shared" si="16"/>
        <v>28606317.879069485</v>
      </c>
      <c r="Y46" s="186">
        <f t="shared" si="16"/>
        <v>28123901.320185989</v>
      </c>
      <c r="Z46" s="186">
        <f t="shared" si="16"/>
        <v>31664419.547478829</v>
      </c>
      <c r="AA46" s="186">
        <f t="shared" si="16"/>
        <v>35703015.526196092</v>
      </c>
      <c r="AB46" s="186">
        <f t="shared" si="16"/>
        <v>39880492.407531008</v>
      </c>
      <c r="AC46" s="186">
        <f t="shared" si="16"/>
        <v>44163138.145263776</v>
      </c>
      <c r="AD46" s="186">
        <f t="shared" si="16"/>
        <v>48558311.491547056</v>
      </c>
      <c r="AE46" s="186">
        <f t="shared" si="16"/>
        <v>53111395.54225596</v>
      </c>
      <c r="AF46" s="186">
        <f t="shared" si="16"/>
        <v>57830129.934486903</v>
      </c>
      <c r="AG46" s="186">
        <f>AF46+AG45</f>
        <v>62722454.641097531</v>
      </c>
    </row>
    <row r="47" spans="1:33" ht="15.75" customHeight="1">
      <c r="A47" s="132"/>
      <c r="B47" s="132"/>
      <c r="C47" s="132"/>
      <c r="D47" s="132"/>
      <c r="E47" s="132"/>
      <c r="F47" s="132"/>
      <c r="G47" s="145"/>
      <c r="H47" s="21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</row>
    <row r="48" spans="1:33" ht="15.75" customHeight="1">
      <c r="A48" s="147" t="s">
        <v>217</v>
      </c>
      <c r="B48" s="147"/>
      <c r="C48" s="147"/>
      <c r="D48" s="147"/>
      <c r="E48" s="147"/>
      <c r="F48" s="147"/>
      <c r="G48" s="211"/>
      <c r="H48" s="219">
        <f>NPV(P.C.!$N$5,I45:AG45)</f>
        <v>34135024.159366645</v>
      </c>
      <c r="I48" s="220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</row>
    <row r="49" spans="1:33" ht="15.75" customHeight="1">
      <c r="A49" s="147" t="s">
        <v>218</v>
      </c>
      <c r="B49" s="147"/>
      <c r="C49" s="147"/>
      <c r="D49" s="147"/>
      <c r="E49" s="147"/>
      <c r="F49" s="147"/>
      <c r="G49" s="211"/>
      <c r="H49" s="221">
        <v>0.13500000000000001</v>
      </c>
      <c r="I49" s="222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</row>
    <row r="50" spans="1:33" ht="15.75" hidden="1" customHeight="1">
      <c r="A50" s="242"/>
      <c r="B50" s="242"/>
      <c r="C50" s="242"/>
      <c r="D50" s="242"/>
      <c r="E50" s="242"/>
      <c r="F50" s="242"/>
      <c r="G50" s="211"/>
      <c r="H50" s="221"/>
      <c r="I50" s="222" t="str">
        <f>IF(I46&gt;0,"ok","negativo")</f>
        <v>negativo</v>
      </c>
      <c r="J50" s="222" t="str">
        <f t="shared" ref="J50:AG50" si="17">IF(J46&gt;0,"ok","negativo")</f>
        <v>negativo</v>
      </c>
      <c r="K50" s="222" t="str">
        <f t="shared" si="17"/>
        <v>negativo</v>
      </c>
      <c r="L50" s="222" t="str">
        <f t="shared" si="17"/>
        <v>negativo</v>
      </c>
      <c r="M50" s="222" t="str">
        <f t="shared" si="17"/>
        <v>ok</v>
      </c>
      <c r="N50" s="222" t="str">
        <f t="shared" si="17"/>
        <v>ok</v>
      </c>
      <c r="O50" s="222" t="str">
        <f t="shared" si="17"/>
        <v>ok</v>
      </c>
      <c r="P50" s="222" t="str">
        <f t="shared" si="17"/>
        <v>ok</v>
      </c>
      <c r="Q50" s="222" t="str">
        <f t="shared" si="17"/>
        <v>ok</v>
      </c>
      <c r="R50" s="222" t="str">
        <f t="shared" si="17"/>
        <v>ok</v>
      </c>
      <c r="S50" s="222" t="str">
        <f t="shared" si="17"/>
        <v>ok</v>
      </c>
      <c r="T50" s="222" t="str">
        <f t="shared" si="17"/>
        <v>ok</v>
      </c>
      <c r="U50" s="222" t="str">
        <f t="shared" si="17"/>
        <v>ok</v>
      </c>
      <c r="V50" s="222" t="str">
        <f t="shared" si="17"/>
        <v>ok</v>
      </c>
      <c r="W50" s="222" t="str">
        <f t="shared" si="17"/>
        <v>ok</v>
      </c>
      <c r="X50" s="222" t="str">
        <f t="shared" si="17"/>
        <v>ok</v>
      </c>
      <c r="Y50" s="222" t="str">
        <f t="shared" si="17"/>
        <v>ok</v>
      </c>
      <c r="Z50" s="222" t="str">
        <f t="shared" si="17"/>
        <v>ok</v>
      </c>
      <c r="AA50" s="222" t="str">
        <f t="shared" si="17"/>
        <v>ok</v>
      </c>
      <c r="AB50" s="222" t="str">
        <f t="shared" si="17"/>
        <v>ok</v>
      </c>
      <c r="AC50" s="222" t="str">
        <f t="shared" si="17"/>
        <v>ok</v>
      </c>
      <c r="AD50" s="222" t="str">
        <f t="shared" si="17"/>
        <v>ok</v>
      </c>
      <c r="AE50" s="222" t="str">
        <f t="shared" si="17"/>
        <v>ok</v>
      </c>
      <c r="AF50" s="222" t="str">
        <f t="shared" si="17"/>
        <v>ok</v>
      </c>
      <c r="AG50" s="222" t="str">
        <f t="shared" si="17"/>
        <v>ok</v>
      </c>
    </row>
    <row r="51" spans="1:33" ht="15.75" customHeight="1">
      <c r="A51" s="147" t="s">
        <v>219</v>
      </c>
      <c r="B51" s="147"/>
      <c r="C51" s="147"/>
      <c r="D51" s="147"/>
      <c r="E51" s="147"/>
      <c r="F51" s="147"/>
      <c r="G51" s="211"/>
      <c r="H51" s="629">
        <f>COUNTIF(I50:AG50,"negativo")+1</f>
        <v>5</v>
      </c>
      <c r="I51" s="220" t="s">
        <v>676</v>
      </c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</row>
    <row r="52" spans="1:33" ht="15.75" hidden="1" customHeight="1">
      <c r="A52" s="242"/>
      <c r="B52" s="242"/>
      <c r="C52" s="242"/>
      <c r="D52" s="242"/>
      <c r="E52" s="242"/>
      <c r="F52" s="242"/>
      <c r="G52" s="211"/>
      <c r="H52" s="215"/>
      <c r="I52" s="629" t="str">
        <f>IF(I45&gt;0,"OK","NEGATIVO")</f>
        <v>NEGATIVO</v>
      </c>
      <c r="J52" s="629" t="str">
        <f t="shared" ref="J52:W52" si="18">IF(J45&gt;0,"OK","NEGATIVO")</f>
        <v>NEGATIVO</v>
      </c>
      <c r="K52" s="629" t="str">
        <f t="shared" si="18"/>
        <v>OK</v>
      </c>
      <c r="L52" s="629" t="str">
        <f t="shared" si="18"/>
        <v>OK</v>
      </c>
      <c r="M52" s="629" t="str">
        <f t="shared" si="18"/>
        <v>OK</v>
      </c>
      <c r="N52" s="629" t="str">
        <f t="shared" si="18"/>
        <v>OK</v>
      </c>
      <c r="O52" s="629" t="str">
        <f t="shared" si="18"/>
        <v>OK</v>
      </c>
      <c r="P52" s="629" t="str">
        <f t="shared" si="18"/>
        <v>OK</v>
      </c>
      <c r="Q52" s="629" t="str">
        <f t="shared" si="18"/>
        <v>OK</v>
      </c>
      <c r="R52" s="629" t="str">
        <f t="shared" si="18"/>
        <v>OK</v>
      </c>
      <c r="S52" s="629" t="str">
        <f t="shared" si="18"/>
        <v>OK</v>
      </c>
      <c r="T52" s="629" t="str">
        <f t="shared" si="18"/>
        <v>OK</v>
      </c>
      <c r="U52" s="629" t="str">
        <f t="shared" si="18"/>
        <v>OK</v>
      </c>
      <c r="V52" s="629" t="str">
        <f t="shared" si="18"/>
        <v>OK</v>
      </c>
      <c r="W52" s="629" t="str">
        <f t="shared" si="18"/>
        <v>OK</v>
      </c>
      <c r="X52" s="629"/>
      <c r="Y52" s="629"/>
      <c r="Z52" s="629"/>
      <c r="AA52" s="629"/>
      <c r="AB52" s="629"/>
      <c r="AC52" s="629"/>
      <c r="AD52" s="629"/>
      <c r="AE52" s="629"/>
      <c r="AF52" s="629"/>
      <c r="AG52" s="629"/>
    </row>
    <row r="53" spans="1:33" ht="15.75" customHeight="1">
      <c r="A53" s="147" t="s">
        <v>220</v>
      </c>
      <c r="B53" s="132"/>
      <c r="C53" s="132"/>
      <c r="D53" s="132"/>
      <c r="E53" s="132"/>
      <c r="F53" s="132"/>
      <c r="G53" s="145"/>
      <c r="H53" s="629">
        <f>COUNTIF(I52:AG52,"NEGATIVO")+1</f>
        <v>3</v>
      </c>
      <c r="I53" s="220" t="s">
        <v>676</v>
      </c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</row>
    <row r="54" spans="1:33" ht="15.75" customHeight="1">
      <c r="A54" s="132"/>
      <c r="B54" s="132"/>
      <c r="C54" s="132"/>
      <c r="D54" s="132"/>
      <c r="E54" s="132"/>
      <c r="F54" s="132"/>
      <c r="G54" s="145"/>
      <c r="H54" s="21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</row>
    <row r="55" spans="1:33" ht="15.75" customHeight="1">
      <c r="A55" s="132"/>
      <c r="B55" s="132"/>
      <c r="C55" s="132"/>
      <c r="D55" s="132"/>
      <c r="E55" s="132"/>
      <c r="F55" s="132"/>
      <c r="G55" s="211"/>
      <c r="H55" s="21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</row>
    <row r="56" spans="1:33" ht="15.75" customHeight="1">
      <c r="A56" s="132"/>
      <c r="B56" s="132"/>
      <c r="C56" s="132"/>
      <c r="D56" s="132"/>
      <c r="E56" s="132"/>
      <c r="F56" s="132"/>
      <c r="G56" s="145"/>
      <c r="H56" s="21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</row>
    <row r="57" spans="1:33" ht="15.75" customHeight="1">
      <c r="A57" s="132"/>
      <c r="B57" s="132"/>
      <c r="C57" s="132"/>
      <c r="D57" s="132"/>
      <c r="E57" s="132"/>
      <c r="F57" s="132"/>
      <c r="G57" s="145"/>
      <c r="H57" s="21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</row>
    <row r="58" spans="1:33" ht="15.75" customHeight="1">
      <c r="A58" s="132"/>
      <c r="B58" s="132"/>
      <c r="C58" s="132"/>
      <c r="D58" s="132"/>
      <c r="E58" s="132"/>
      <c r="F58" s="132"/>
      <c r="G58" s="145"/>
      <c r="H58" s="21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</row>
    <row r="59" spans="1:33" ht="15.75" customHeight="1">
      <c r="A59" s="132"/>
      <c r="B59" s="132"/>
      <c r="C59" s="132"/>
      <c r="D59" s="132"/>
      <c r="E59" s="132"/>
      <c r="F59" s="132"/>
      <c r="G59" s="145"/>
      <c r="H59" s="21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</row>
    <row r="60" spans="1:33" ht="15.75" customHeight="1">
      <c r="A60" s="132"/>
      <c r="B60" s="132"/>
      <c r="C60" s="132"/>
      <c r="D60" s="132"/>
      <c r="E60" s="132"/>
      <c r="F60" s="132"/>
      <c r="G60" s="145"/>
      <c r="H60" s="21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</row>
    <row r="61" spans="1:33" ht="15.75" customHeight="1">
      <c r="A61" s="132"/>
      <c r="B61" s="132"/>
      <c r="C61" s="132"/>
      <c r="D61" s="132"/>
      <c r="E61" s="132"/>
      <c r="F61" s="132"/>
      <c r="G61" s="145"/>
      <c r="H61" s="21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</row>
    <row r="62" spans="1:33" ht="15.75" customHeight="1">
      <c r="A62" s="132"/>
      <c r="B62" s="132"/>
      <c r="C62" s="132"/>
      <c r="D62" s="132"/>
      <c r="E62" s="132"/>
      <c r="F62" s="132"/>
      <c r="G62" s="145"/>
      <c r="H62" s="21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</row>
    <row r="63" spans="1:33" ht="15.75" customHeight="1">
      <c r="A63" s="132"/>
      <c r="B63" s="132"/>
      <c r="C63" s="132"/>
      <c r="D63" s="132"/>
      <c r="E63" s="132"/>
      <c r="F63" s="132"/>
      <c r="G63" s="145"/>
      <c r="H63" s="21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</row>
    <row r="64" spans="1:33" ht="15.75" customHeight="1">
      <c r="A64" s="132"/>
      <c r="B64" s="132"/>
      <c r="C64" s="132"/>
      <c r="D64" s="132"/>
      <c r="E64" s="132"/>
      <c r="F64" s="132"/>
      <c r="G64" s="145"/>
      <c r="H64" s="21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</row>
    <row r="65" spans="1:33" ht="15.75" customHeight="1">
      <c r="A65" s="132"/>
      <c r="B65" s="132"/>
      <c r="C65" s="132"/>
      <c r="D65" s="132"/>
      <c r="E65" s="132"/>
      <c r="F65" s="132"/>
      <c r="G65" s="145"/>
      <c r="H65" s="21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</row>
    <row r="66" spans="1:33" ht="15.75" customHeight="1">
      <c r="A66" s="132"/>
      <c r="B66" s="132"/>
      <c r="C66" s="132"/>
      <c r="D66" s="132"/>
      <c r="E66" s="132"/>
      <c r="F66" s="132"/>
      <c r="G66" s="145"/>
      <c r="H66" s="21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</row>
    <row r="67" spans="1:33" ht="15.75" customHeight="1">
      <c r="A67" s="132"/>
      <c r="B67" s="132"/>
      <c r="C67" s="132"/>
      <c r="D67" s="132"/>
      <c r="E67" s="132"/>
      <c r="F67" s="132"/>
      <c r="G67" s="145"/>
      <c r="H67" s="21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</row>
    <row r="68" spans="1:33" ht="15.75" customHeight="1">
      <c r="A68" s="132"/>
      <c r="B68" s="132"/>
      <c r="C68" s="132"/>
      <c r="D68" s="132"/>
      <c r="E68" s="132"/>
      <c r="F68" s="132"/>
      <c r="G68" s="145"/>
      <c r="H68" s="21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</row>
    <row r="69" spans="1:33" ht="15.75" customHeight="1">
      <c r="A69" s="132"/>
      <c r="B69" s="132"/>
      <c r="C69" s="132"/>
      <c r="D69" s="132"/>
      <c r="E69" s="132"/>
      <c r="F69" s="132"/>
      <c r="G69" s="145"/>
      <c r="H69" s="21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</row>
    <row r="70" spans="1:33" ht="15.75" customHeight="1">
      <c r="A70" s="132"/>
      <c r="B70" s="132"/>
      <c r="C70" s="132"/>
      <c r="D70" s="132"/>
      <c r="E70" s="132"/>
      <c r="F70" s="132"/>
      <c r="G70" s="145"/>
      <c r="H70" s="21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</row>
    <row r="71" spans="1:33" ht="15.75" customHeight="1">
      <c r="A71" s="132"/>
      <c r="B71" s="132"/>
      <c r="C71" s="132"/>
      <c r="D71" s="132"/>
      <c r="E71" s="132"/>
      <c r="F71" s="132"/>
      <c r="G71" s="145"/>
      <c r="H71" s="21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</row>
    <row r="72" spans="1:33" ht="15.75" customHeight="1">
      <c r="A72" s="132"/>
      <c r="B72" s="132"/>
      <c r="C72" s="132"/>
      <c r="D72" s="132"/>
      <c r="E72" s="132"/>
      <c r="F72" s="132"/>
      <c r="G72" s="145"/>
      <c r="H72" s="21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</row>
    <row r="73" spans="1:33" ht="15.75" customHeight="1">
      <c r="A73" s="132"/>
      <c r="B73" s="132"/>
      <c r="C73" s="132"/>
      <c r="D73" s="132"/>
      <c r="E73" s="132"/>
      <c r="F73" s="132"/>
      <c r="G73" s="145"/>
      <c r="H73" s="21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</row>
    <row r="74" spans="1:33" ht="15.75" customHeight="1">
      <c r="A74" s="132"/>
      <c r="B74" s="132"/>
      <c r="C74" s="132"/>
      <c r="D74" s="132"/>
      <c r="E74" s="132"/>
      <c r="F74" s="132"/>
      <c r="G74" s="145"/>
      <c r="H74" s="21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</row>
    <row r="75" spans="1:33" ht="15.75" customHeight="1">
      <c r="A75" s="132"/>
      <c r="B75" s="132"/>
      <c r="C75" s="132"/>
      <c r="D75" s="132"/>
      <c r="E75" s="132"/>
      <c r="F75" s="132"/>
      <c r="G75" s="145"/>
      <c r="H75" s="21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</row>
    <row r="76" spans="1:33" ht="15.75" customHeight="1">
      <c r="A76" s="132"/>
      <c r="B76" s="132"/>
      <c r="C76" s="132"/>
      <c r="D76" s="132"/>
      <c r="E76" s="132"/>
      <c r="F76" s="132"/>
      <c r="G76" s="145"/>
      <c r="H76" s="21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</row>
    <row r="77" spans="1:33" ht="15.75" customHeight="1">
      <c r="A77" s="132"/>
      <c r="B77" s="132"/>
      <c r="C77" s="132"/>
      <c r="D77" s="132"/>
      <c r="E77" s="132"/>
      <c r="F77" s="132"/>
      <c r="G77" s="145"/>
      <c r="H77" s="21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</row>
    <row r="78" spans="1:33" ht="15.75" customHeight="1">
      <c r="A78" s="132"/>
      <c r="B78" s="132"/>
      <c r="C78" s="132"/>
      <c r="D78" s="132"/>
      <c r="E78" s="132"/>
      <c r="F78" s="132"/>
      <c r="G78" s="145"/>
      <c r="H78" s="21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</row>
    <row r="79" spans="1:33" ht="15.75" customHeight="1">
      <c r="A79" s="132"/>
      <c r="B79" s="132"/>
      <c r="C79" s="132"/>
      <c r="D79" s="132"/>
      <c r="E79" s="132"/>
      <c r="F79" s="132"/>
      <c r="G79" s="145"/>
      <c r="H79" s="21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</row>
    <row r="80" spans="1:33" ht="15.75" customHeight="1">
      <c r="A80" s="132"/>
      <c r="B80" s="132"/>
      <c r="C80" s="132"/>
      <c r="D80" s="132"/>
      <c r="E80" s="132"/>
      <c r="F80" s="132"/>
      <c r="G80" s="145"/>
      <c r="H80" s="21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</row>
    <row r="81" spans="1:33" ht="15.75" customHeight="1">
      <c r="A81" s="132"/>
      <c r="B81" s="132"/>
      <c r="C81" s="132"/>
      <c r="D81" s="132"/>
      <c r="E81" s="132"/>
      <c r="F81" s="132"/>
      <c r="G81" s="145"/>
      <c r="H81" s="21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</row>
    <row r="82" spans="1:33" ht="15.75" customHeight="1">
      <c r="A82" s="132"/>
      <c r="B82" s="132"/>
      <c r="C82" s="132"/>
      <c r="D82" s="132"/>
      <c r="E82" s="132"/>
      <c r="F82" s="132"/>
      <c r="G82" s="145"/>
      <c r="H82" s="21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</row>
    <row r="83" spans="1:33" ht="15.75" customHeight="1">
      <c r="A83" s="132"/>
      <c r="B83" s="132"/>
      <c r="C83" s="132"/>
      <c r="D83" s="132"/>
      <c r="E83" s="132"/>
      <c r="F83" s="132"/>
      <c r="G83" s="145"/>
      <c r="H83" s="21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</row>
    <row r="84" spans="1:33" ht="15.75" customHeight="1">
      <c r="A84" s="132"/>
      <c r="B84" s="132"/>
      <c r="C84" s="132"/>
      <c r="D84" s="132"/>
      <c r="E84" s="132"/>
      <c r="F84" s="132"/>
      <c r="G84" s="145"/>
      <c r="H84" s="21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</row>
    <row r="85" spans="1:33" ht="15.75" customHeight="1">
      <c r="A85" s="132"/>
      <c r="B85" s="132"/>
      <c r="C85" s="132"/>
      <c r="D85" s="132"/>
      <c r="E85" s="132"/>
      <c r="F85" s="132"/>
      <c r="G85" s="145"/>
      <c r="H85" s="21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</row>
    <row r="86" spans="1:33" ht="15.75" customHeight="1">
      <c r="A86" s="132"/>
      <c r="B86" s="132"/>
      <c r="C86" s="132"/>
      <c r="D86" s="132"/>
      <c r="E86" s="132"/>
      <c r="F86" s="132"/>
      <c r="G86" s="145"/>
      <c r="H86" s="21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</row>
    <row r="87" spans="1:33" ht="15.75" customHeight="1">
      <c r="A87" s="132"/>
      <c r="B87" s="132"/>
      <c r="C87" s="132"/>
      <c r="D87" s="132"/>
      <c r="E87" s="132"/>
      <c r="F87" s="132"/>
      <c r="G87" s="145"/>
      <c r="H87" s="21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</row>
    <row r="88" spans="1:33" ht="15.75" customHeight="1">
      <c r="A88" s="132"/>
      <c r="B88" s="132"/>
      <c r="C88" s="132"/>
      <c r="D88" s="132"/>
      <c r="E88" s="132"/>
      <c r="F88" s="132"/>
      <c r="G88" s="145"/>
      <c r="H88" s="21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</row>
    <row r="89" spans="1:33" ht="15.75" customHeight="1">
      <c r="A89" s="132"/>
      <c r="B89" s="132"/>
      <c r="C89" s="132"/>
      <c r="D89" s="132"/>
      <c r="E89" s="132"/>
      <c r="F89" s="132"/>
      <c r="G89" s="145"/>
      <c r="H89" s="21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</row>
    <row r="90" spans="1:33" ht="15.75" customHeight="1">
      <c r="A90" s="132"/>
      <c r="B90" s="132"/>
      <c r="C90" s="132"/>
      <c r="D90" s="132"/>
      <c r="E90" s="132"/>
      <c r="F90" s="132"/>
      <c r="G90" s="145"/>
      <c r="H90" s="21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</row>
    <row r="91" spans="1:33" ht="15.75" customHeight="1">
      <c r="A91" s="132"/>
      <c r="B91" s="132"/>
      <c r="C91" s="132"/>
      <c r="D91" s="132"/>
      <c r="E91" s="132"/>
      <c r="F91" s="132"/>
      <c r="G91" s="145"/>
      <c r="H91" s="21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</row>
    <row r="92" spans="1:33" ht="15.75" customHeight="1">
      <c r="A92" s="132"/>
      <c r="B92" s="132"/>
      <c r="C92" s="132"/>
      <c r="D92" s="132"/>
      <c r="E92" s="132"/>
      <c r="F92" s="132"/>
      <c r="G92" s="145"/>
      <c r="H92" s="21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</row>
    <row r="93" spans="1:33" ht="15.75" customHeight="1">
      <c r="A93" s="132"/>
      <c r="B93" s="132"/>
      <c r="C93" s="132"/>
      <c r="D93" s="132"/>
      <c r="E93" s="132"/>
      <c r="F93" s="132"/>
      <c r="G93" s="145"/>
      <c r="H93" s="21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</row>
    <row r="94" spans="1:33" ht="15.75" customHeight="1">
      <c r="A94" s="132"/>
      <c r="B94" s="132"/>
      <c r="C94" s="132"/>
      <c r="D94" s="132"/>
      <c r="E94" s="132"/>
      <c r="F94" s="132"/>
      <c r="G94" s="145"/>
      <c r="H94" s="21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</row>
    <row r="95" spans="1:33" ht="15.75" customHeight="1">
      <c r="A95" s="132"/>
      <c r="B95" s="132"/>
      <c r="C95" s="132"/>
      <c r="D95" s="132"/>
      <c r="E95" s="132"/>
      <c r="F95" s="132"/>
      <c r="G95" s="145"/>
      <c r="H95" s="21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</row>
    <row r="96" spans="1:33" ht="15.75" customHeight="1">
      <c r="A96" s="132"/>
      <c r="B96" s="132"/>
      <c r="C96" s="132"/>
      <c r="D96" s="132"/>
      <c r="E96" s="132"/>
      <c r="F96" s="132"/>
      <c r="G96" s="145"/>
      <c r="H96" s="21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</row>
    <row r="97" spans="1:33" ht="15.75" customHeight="1">
      <c r="A97" s="132"/>
      <c r="B97" s="132"/>
      <c r="C97" s="132"/>
      <c r="D97" s="132"/>
      <c r="E97" s="132"/>
      <c r="F97" s="132"/>
      <c r="G97" s="145"/>
      <c r="H97" s="21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</row>
    <row r="98" spans="1:33" ht="15.75" customHeight="1">
      <c r="A98" s="132"/>
      <c r="B98" s="132"/>
      <c r="C98" s="132"/>
      <c r="D98" s="132"/>
      <c r="E98" s="132"/>
      <c r="F98" s="132"/>
      <c r="G98" s="145"/>
      <c r="H98" s="21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</row>
    <row r="99" spans="1:33" ht="15.75" customHeight="1">
      <c r="A99" s="132"/>
      <c r="B99" s="132"/>
      <c r="C99" s="132"/>
      <c r="D99" s="132"/>
      <c r="E99" s="132"/>
      <c r="F99" s="132"/>
      <c r="G99" s="145"/>
      <c r="H99" s="21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</row>
    <row r="100" spans="1:33" ht="15.75" customHeight="1">
      <c r="A100" s="132"/>
      <c r="B100" s="132"/>
      <c r="C100" s="132"/>
      <c r="D100" s="132"/>
      <c r="E100" s="132"/>
      <c r="F100" s="132"/>
      <c r="G100" s="145"/>
      <c r="H100" s="21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</row>
    <row r="101" spans="1:33" ht="15.75" customHeight="1">
      <c r="A101" s="132"/>
      <c r="B101" s="132"/>
      <c r="C101" s="132"/>
      <c r="D101" s="132"/>
      <c r="E101" s="132"/>
      <c r="F101" s="132"/>
      <c r="G101" s="145"/>
      <c r="H101" s="21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</row>
    <row r="102" spans="1:33" ht="15.75" customHeight="1">
      <c r="A102" s="132"/>
      <c r="B102" s="132"/>
      <c r="C102" s="132"/>
      <c r="D102" s="132"/>
      <c r="E102" s="132"/>
      <c r="F102" s="132"/>
      <c r="G102" s="145"/>
      <c r="H102" s="21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</row>
    <row r="103" spans="1:33" ht="15.75" customHeight="1">
      <c r="A103" s="132"/>
      <c r="B103" s="132"/>
      <c r="C103" s="132"/>
      <c r="D103" s="132"/>
      <c r="E103" s="132"/>
      <c r="F103" s="132"/>
      <c r="G103" s="145"/>
      <c r="H103" s="21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</row>
    <row r="104" spans="1:33" ht="15.75" customHeight="1">
      <c r="A104" s="132"/>
      <c r="B104" s="132"/>
      <c r="C104" s="132"/>
      <c r="D104" s="132"/>
      <c r="E104" s="132"/>
      <c r="F104" s="132"/>
      <c r="G104" s="145"/>
      <c r="H104" s="21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</row>
    <row r="105" spans="1:33" ht="15.75" customHeight="1">
      <c r="A105" s="132"/>
      <c r="B105" s="132"/>
      <c r="C105" s="132"/>
      <c r="D105" s="132"/>
      <c r="E105" s="132"/>
      <c r="F105" s="132"/>
      <c r="G105" s="145"/>
      <c r="H105" s="21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</row>
    <row r="106" spans="1:33" ht="15.75" customHeight="1">
      <c r="A106" s="132"/>
      <c r="B106" s="132"/>
      <c r="C106" s="132"/>
      <c r="D106" s="132"/>
      <c r="E106" s="132"/>
      <c r="F106" s="132"/>
      <c r="G106" s="145"/>
      <c r="H106" s="21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</row>
    <row r="107" spans="1:33" ht="15.75" customHeight="1">
      <c r="A107" s="132"/>
      <c r="B107" s="132"/>
      <c r="C107" s="132"/>
      <c r="D107" s="132"/>
      <c r="E107" s="132"/>
      <c r="F107" s="132"/>
      <c r="G107" s="145"/>
      <c r="H107" s="21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</row>
    <row r="108" spans="1:33" ht="15.75" customHeight="1">
      <c r="A108" s="132"/>
      <c r="B108" s="132"/>
      <c r="C108" s="132"/>
      <c r="D108" s="132"/>
      <c r="E108" s="132"/>
      <c r="F108" s="132"/>
      <c r="G108" s="145"/>
      <c r="H108" s="21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</row>
    <row r="109" spans="1:33" ht="15.75" customHeight="1">
      <c r="A109" s="132"/>
      <c r="B109" s="132"/>
      <c r="C109" s="132"/>
      <c r="D109" s="132"/>
      <c r="E109" s="132"/>
      <c r="F109" s="132"/>
      <c r="G109" s="145"/>
      <c r="H109" s="21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</row>
    <row r="110" spans="1:33" ht="15.75" customHeight="1">
      <c r="A110" s="132"/>
      <c r="B110" s="132"/>
      <c r="C110" s="132"/>
      <c r="D110" s="132"/>
      <c r="E110" s="132"/>
      <c r="F110" s="132"/>
      <c r="G110" s="145"/>
      <c r="H110" s="21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</row>
    <row r="111" spans="1:33" ht="15.75" customHeight="1">
      <c r="A111" s="132"/>
      <c r="B111" s="132"/>
      <c r="C111" s="132"/>
      <c r="D111" s="132"/>
      <c r="E111" s="132"/>
      <c r="F111" s="132"/>
      <c r="G111" s="145"/>
      <c r="H111" s="21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</row>
    <row r="112" spans="1:33" ht="15.75" customHeight="1">
      <c r="A112" s="132"/>
      <c r="B112" s="132"/>
      <c r="C112" s="132"/>
      <c r="D112" s="132"/>
      <c r="E112" s="132"/>
      <c r="F112" s="132"/>
      <c r="G112" s="145"/>
      <c r="H112" s="21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</row>
    <row r="113" spans="1:33" ht="15.75" customHeight="1">
      <c r="A113" s="132"/>
      <c r="B113" s="132"/>
      <c r="C113" s="132"/>
      <c r="D113" s="132"/>
      <c r="E113" s="132"/>
      <c r="F113" s="132"/>
      <c r="G113" s="145"/>
      <c r="H113" s="21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</row>
    <row r="114" spans="1:33" ht="15.75" customHeight="1">
      <c r="A114" s="132"/>
      <c r="B114" s="132"/>
      <c r="C114" s="132"/>
      <c r="D114" s="132"/>
      <c r="E114" s="132"/>
      <c r="F114" s="132"/>
      <c r="G114" s="145"/>
      <c r="H114" s="21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</row>
    <row r="115" spans="1:33" ht="15.75" customHeight="1">
      <c r="A115" s="132"/>
      <c r="B115" s="132"/>
      <c r="C115" s="132"/>
      <c r="D115" s="132"/>
      <c r="E115" s="132"/>
      <c r="F115" s="132"/>
      <c r="G115" s="145"/>
      <c r="H115" s="21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</row>
    <row r="116" spans="1:33" ht="15.75" customHeight="1">
      <c r="A116" s="132"/>
      <c r="B116" s="132"/>
      <c r="C116" s="132"/>
      <c r="D116" s="132"/>
      <c r="E116" s="132"/>
      <c r="F116" s="132"/>
      <c r="G116" s="145"/>
      <c r="H116" s="21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</row>
    <row r="117" spans="1:33" ht="15.75" customHeight="1">
      <c r="A117" s="132"/>
      <c r="B117" s="132"/>
      <c r="C117" s="132"/>
      <c r="D117" s="132"/>
      <c r="E117" s="132"/>
      <c r="F117" s="132"/>
      <c r="G117" s="145"/>
      <c r="H117" s="21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</row>
    <row r="118" spans="1:33" ht="15.75" customHeight="1">
      <c r="A118" s="132"/>
      <c r="B118" s="132"/>
      <c r="C118" s="132"/>
      <c r="D118" s="132"/>
      <c r="E118" s="132"/>
      <c r="F118" s="132"/>
      <c r="G118" s="145"/>
      <c r="H118" s="21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</row>
    <row r="119" spans="1:33" ht="15.75" customHeight="1">
      <c r="A119" s="132"/>
      <c r="B119" s="132"/>
      <c r="C119" s="132"/>
      <c r="D119" s="132"/>
      <c r="E119" s="132"/>
      <c r="F119" s="132"/>
      <c r="G119" s="145"/>
      <c r="H119" s="21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</row>
    <row r="120" spans="1:33" ht="15.75" customHeight="1">
      <c r="A120" s="132"/>
      <c r="B120" s="132"/>
      <c r="C120" s="132"/>
      <c r="D120" s="132"/>
      <c r="E120" s="132"/>
      <c r="F120" s="132"/>
      <c r="G120" s="145"/>
      <c r="H120" s="21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</row>
    <row r="121" spans="1:33" ht="15.75" customHeight="1">
      <c r="A121" s="132"/>
      <c r="B121" s="132"/>
      <c r="C121" s="132"/>
      <c r="D121" s="132"/>
      <c r="E121" s="132"/>
      <c r="F121" s="132"/>
      <c r="G121" s="145"/>
      <c r="H121" s="21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</row>
    <row r="122" spans="1:33" ht="15.75" customHeight="1">
      <c r="A122" s="132"/>
      <c r="B122" s="132"/>
      <c r="C122" s="132"/>
      <c r="D122" s="132"/>
      <c r="E122" s="132"/>
      <c r="F122" s="132"/>
      <c r="G122" s="145"/>
      <c r="H122" s="21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</row>
    <row r="123" spans="1:33" ht="15.75" customHeight="1">
      <c r="A123" s="132"/>
      <c r="B123" s="132"/>
      <c r="C123" s="132"/>
      <c r="D123" s="132"/>
      <c r="E123" s="132"/>
      <c r="F123" s="132"/>
      <c r="G123" s="145"/>
      <c r="H123" s="21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</row>
    <row r="124" spans="1:33" ht="15.75" customHeight="1">
      <c r="A124" s="132"/>
      <c r="B124" s="132"/>
      <c r="C124" s="132"/>
      <c r="D124" s="132"/>
      <c r="E124" s="132"/>
      <c r="F124" s="132"/>
      <c r="G124" s="145"/>
      <c r="H124" s="21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</row>
    <row r="125" spans="1:33" ht="15.75" customHeight="1">
      <c r="A125" s="132"/>
      <c r="B125" s="132"/>
      <c r="C125" s="132"/>
      <c r="D125" s="132"/>
      <c r="E125" s="132"/>
      <c r="F125" s="132"/>
      <c r="G125" s="145"/>
      <c r="H125" s="21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</row>
    <row r="126" spans="1:33" ht="15.75" customHeight="1">
      <c r="A126" s="132"/>
      <c r="B126" s="132"/>
      <c r="C126" s="132"/>
      <c r="D126" s="132"/>
      <c r="E126" s="132"/>
      <c r="F126" s="132"/>
      <c r="G126" s="145"/>
      <c r="H126" s="21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</row>
    <row r="127" spans="1:33" ht="15.75" customHeight="1">
      <c r="A127" s="132"/>
      <c r="B127" s="132"/>
      <c r="C127" s="132"/>
      <c r="D127" s="132"/>
      <c r="E127" s="132"/>
      <c r="F127" s="132"/>
      <c r="G127" s="145"/>
      <c r="H127" s="21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</row>
    <row r="128" spans="1:33" ht="15.75" customHeight="1">
      <c r="A128" s="132"/>
      <c r="B128" s="132"/>
      <c r="C128" s="132"/>
      <c r="D128" s="132"/>
      <c r="E128" s="132"/>
      <c r="F128" s="132"/>
      <c r="G128" s="145"/>
      <c r="H128" s="21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</row>
    <row r="129" spans="1:33" ht="15.75" customHeight="1">
      <c r="A129" s="132"/>
      <c r="B129" s="132"/>
      <c r="C129" s="132"/>
      <c r="D129" s="132"/>
      <c r="E129" s="132"/>
      <c r="F129" s="132"/>
      <c r="G129" s="145"/>
      <c r="H129" s="21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</row>
    <row r="130" spans="1:33" ht="15.75" customHeight="1">
      <c r="A130" s="132"/>
      <c r="B130" s="132"/>
      <c r="C130" s="132"/>
      <c r="D130" s="132"/>
      <c r="E130" s="132"/>
      <c r="F130" s="132"/>
      <c r="G130" s="145"/>
      <c r="H130" s="21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</row>
    <row r="131" spans="1:33" ht="15.75" customHeight="1">
      <c r="A131" s="132"/>
      <c r="B131" s="132"/>
      <c r="C131" s="132"/>
      <c r="D131" s="132"/>
      <c r="E131" s="132"/>
      <c r="F131" s="132"/>
      <c r="G131" s="145"/>
      <c r="H131" s="21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</row>
    <row r="132" spans="1:33" ht="15.75" customHeight="1">
      <c r="A132" s="132"/>
      <c r="B132" s="132"/>
      <c r="C132" s="132"/>
      <c r="D132" s="132"/>
      <c r="E132" s="132"/>
      <c r="F132" s="132"/>
      <c r="G132" s="145"/>
      <c r="H132" s="21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</row>
    <row r="133" spans="1:33" ht="15.75" customHeight="1">
      <c r="A133" s="132"/>
      <c r="B133" s="132"/>
      <c r="C133" s="132"/>
      <c r="D133" s="132"/>
      <c r="E133" s="132"/>
      <c r="F133" s="132"/>
      <c r="G133" s="145"/>
      <c r="H133" s="21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</row>
    <row r="134" spans="1:33" ht="15.75" customHeight="1">
      <c r="A134" s="132"/>
      <c r="B134" s="132"/>
      <c r="C134" s="132"/>
      <c r="D134" s="132"/>
      <c r="E134" s="132"/>
      <c r="F134" s="132"/>
      <c r="G134" s="145"/>
      <c r="H134" s="21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</row>
    <row r="135" spans="1:33" ht="15.75" customHeight="1">
      <c r="A135" s="132"/>
      <c r="B135" s="132"/>
      <c r="C135" s="132"/>
      <c r="D135" s="132"/>
      <c r="E135" s="132"/>
      <c r="F135" s="132"/>
      <c r="G135" s="145"/>
      <c r="H135" s="21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</row>
    <row r="136" spans="1:33" ht="15.75" customHeight="1">
      <c r="A136" s="132"/>
      <c r="B136" s="132"/>
      <c r="C136" s="132"/>
      <c r="D136" s="132"/>
      <c r="E136" s="132"/>
      <c r="F136" s="132"/>
      <c r="G136" s="145"/>
      <c r="H136" s="21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</row>
    <row r="137" spans="1:33" ht="15.75" customHeight="1">
      <c r="A137" s="132"/>
      <c r="B137" s="132"/>
      <c r="C137" s="132"/>
      <c r="D137" s="132"/>
      <c r="E137" s="132"/>
      <c r="F137" s="132"/>
      <c r="G137" s="145"/>
      <c r="H137" s="21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</row>
    <row r="138" spans="1:33" ht="15.75" customHeight="1">
      <c r="A138" s="132"/>
      <c r="B138" s="132"/>
      <c r="C138" s="132"/>
      <c r="D138" s="132"/>
      <c r="E138" s="132"/>
      <c r="F138" s="132"/>
      <c r="G138" s="145"/>
      <c r="H138" s="21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</row>
    <row r="139" spans="1:33" ht="15.75" customHeight="1">
      <c r="A139" s="132"/>
      <c r="B139" s="132"/>
      <c r="C139" s="132"/>
      <c r="D139" s="132"/>
      <c r="E139" s="132"/>
      <c r="F139" s="132"/>
      <c r="G139" s="145"/>
      <c r="H139" s="21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</row>
    <row r="140" spans="1:33" ht="15.75" customHeight="1">
      <c r="A140" s="132"/>
      <c r="B140" s="132"/>
      <c r="C140" s="132"/>
      <c r="D140" s="132"/>
      <c r="E140" s="132"/>
      <c r="F140" s="132"/>
      <c r="G140" s="145"/>
      <c r="H140" s="21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</row>
    <row r="141" spans="1:33" ht="15.75" customHeight="1">
      <c r="A141" s="132"/>
      <c r="B141" s="132"/>
      <c r="C141" s="132"/>
      <c r="D141" s="132"/>
      <c r="E141" s="132"/>
      <c r="F141" s="132"/>
      <c r="G141" s="145"/>
      <c r="H141" s="21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</row>
    <row r="142" spans="1:33" ht="15.75" customHeight="1">
      <c r="A142" s="132"/>
      <c r="B142" s="132"/>
      <c r="C142" s="132"/>
      <c r="D142" s="132"/>
      <c r="E142" s="132"/>
      <c r="F142" s="132"/>
      <c r="G142" s="145"/>
      <c r="H142" s="21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</row>
    <row r="143" spans="1:33" ht="15.75" customHeight="1">
      <c r="A143" s="132"/>
      <c r="B143" s="132"/>
      <c r="C143" s="132"/>
      <c r="D143" s="132"/>
      <c r="E143" s="132"/>
      <c r="F143" s="132"/>
      <c r="G143" s="145"/>
      <c r="H143" s="21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</row>
    <row r="144" spans="1:33" ht="15.75" customHeight="1">
      <c r="A144" s="132"/>
      <c r="B144" s="132"/>
      <c r="C144" s="132"/>
      <c r="D144" s="132"/>
      <c r="E144" s="132"/>
      <c r="F144" s="132"/>
      <c r="G144" s="145"/>
      <c r="H144" s="21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</row>
    <row r="145" spans="1:33" ht="15.75" customHeight="1">
      <c r="A145" s="132"/>
      <c r="B145" s="132"/>
      <c r="C145" s="132"/>
      <c r="D145" s="132"/>
      <c r="E145" s="132"/>
      <c r="F145" s="132"/>
      <c r="G145" s="145"/>
      <c r="H145" s="21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</row>
    <row r="146" spans="1:33" ht="15.75" customHeight="1">
      <c r="A146" s="132"/>
      <c r="B146" s="132"/>
      <c r="C146" s="132"/>
      <c r="D146" s="132"/>
      <c r="E146" s="132"/>
      <c r="F146" s="132"/>
      <c r="G146" s="145"/>
      <c r="H146" s="21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</row>
    <row r="147" spans="1:33" ht="15.75" customHeight="1">
      <c r="A147" s="132"/>
      <c r="B147" s="132"/>
      <c r="C147" s="132"/>
      <c r="D147" s="132"/>
      <c r="E147" s="132"/>
      <c r="F147" s="132"/>
      <c r="G147" s="145"/>
      <c r="H147" s="21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</row>
    <row r="148" spans="1:33" ht="15.75" customHeight="1">
      <c r="A148" s="132"/>
      <c r="B148" s="132"/>
      <c r="C148" s="132"/>
      <c r="D148" s="132"/>
      <c r="E148" s="132"/>
      <c r="F148" s="132"/>
      <c r="G148" s="145"/>
      <c r="H148" s="21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</row>
    <row r="149" spans="1:33" ht="15.75" customHeight="1">
      <c r="A149" s="132"/>
      <c r="B149" s="132"/>
      <c r="C149" s="132"/>
      <c r="D149" s="132"/>
      <c r="E149" s="132"/>
      <c r="F149" s="132"/>
      <c r="G149" s="145"/>
      <c r="H149" s="21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</row>
    <row r="150" spans="1:33" ht="15.75" customHeight="1">
      <c r="A150" s="132"/>
      <c r="B150" s="132"/>
      <c r="C150" s="132"/>
      <c r="D150" s="132"/>
      <c r="E150" s="132"/>
      <c r="F150" s="132"/>
      <c r="G150" s="145"/>
      <c r="H150" s="21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</row>
    <row r="151" spans="1:33" ht="15.75" customHeight="1">
      <c r="A151" s="132"/>
      <c r="B151" s="132"/>
      <c r="C151" s="132"/>
      <c r="D151" s="132"/>
      <c r="E151" s="132"/>
      <c r="F151" s="132"/>
      <c r="G151" s="145"/>
      <c r="H151" s="21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</row>
    <row r="152" spans="1:33" ht="15.75" customHeight="1">
      <c r="A152" s="132"/>
      <c r="B152" s="132"/>
      <c r="C152" s="132"/>
      <c r="D152" s="132"/>
      <c r="E152" s="132"/>
      <c r="F152" s="132"/>
      <c r="G152" s="145"/>
      <c r="H152" s="21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</row>
    <row r="153" spans="1:33" ht="15.75" customHeight="1">
      <c r="A153" s="132"/>
      <c r="B153" s="132"/>
      <c r="C153" s="132"/>
      <c r="D153" s="132"/>
      <c r="E153" s="132"/>
      <c r="F153" s="132"/>
      <c r="G153" s="145"/>
      <c r="H153" s="21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</row>
    <row r="154" spans="1:33" ht="15.75" customHeight="1">
      <c r="A154" s="132"/>
      <c r="B154" s="132"/>
      <c r="C154" s="132"/>
      <c r="D154" s="132"/>
      <c r="E154" s="132"/>
      <c r="F154" s="132"/>
      <c r="G154" s="145"/>
      <c r="H154" s="21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</row>
    <row r="155" spans="1:33" ht="15.75" customHeight="1">
      <c r="A155" s="132"/>
      <c r="B155" s="132"/>
      <c r="C155" s="132"/>
      <c r="D155" s="132"/>
      <c r="E155" s="132"/>
      <c r="F155" s="132"/>
      <c r="G155" s="145"/>
      <c r="H155" s="21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</row>
    <row r="156" spans="1:33" ht="15.75" customHeight="1">
      <c r="A156" s="132"/>
      <c r="B156" s="132"/>
      <c r="C156" s="132"/>
      <c r="D156" s="132"/>
      <c r="E156" s="132"/>
      <c r="F156" s="132"/>
      <c r="G156" s="145"/>
      <c r="H156" s="21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</row>
    <row r="157" spans="1:33" ht="15.75" customHeight="1">
      <c r="A157" s="132"/>
      <c r="B157" s="132"/>
      <c r="C157" s="132"/>
      <c r="D157" s="132"/>
      <c r="E157" s="132"/>
      <c r="F157" s="132"/>
      <c r="G157" s="145"/>
      <c r="H157" s="21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</row>
    <row r="158" spans="1:33" ht="15.75" customHeight="1">
      <c r="A158" s="132"/>
      <c r="B158" s="132"/>
      <c r="C158" s="132"/>
      <c r="D158" s="132"/>
      <c r="E158" s="132"/>
      <c r="F158" s="132"/>
      <c r="G158" s="145"/>
      <c r="H158" s="21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</row>
    <row r="159" spans="1:33" ht="15.75" customHeight="1">
      <c r="A159" s="132"/>
      <c r="B159" s="132"/>
      <c r="C159" s="132"/>
      <c r="D159" s="132"/>
      <c r="E159" s="132"/>
      <c r="F159" s="132"/>
      <c r="G159" s="145"/>
      <c r="H159" s="21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</row>
    <row r="160" spans="1:33" ht="15.75" customHeight="1">
      <c r="A160" s="132"/>
      <c r="B160" s="132"/>
      <c r="C160" s="132"/>
      <c r="D160" s="132"/>
      <c r="E160" s="132"/>
      <c r="F160" s="132"/>
      <c r="G160" s="145"/>
      <c r="H160" s="21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</row>
    <row r="161" spans="1:33" ht="15.75" customHeight="1">
      <c r="A161" s="132"/>
      <c r="B161" s="132"/>
      <c r="C161" s="132"/>
      <c r="D161" s="132"/>
      <c r="E161" s="132"/>
      <c r="F161" s="132"/>
      <c r="G161" s="145"/>
      <c r="H161" s="21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</row>
    <row r="162" spans="1:33" ht="15.75" customHeight="1">
      <c r="A162" s="132"/>
      <c r="B162" s="132"/>
      <c r="C162" s="132"/>
      <c r="D162" s="132"/>
      <c r="E162" s="132"/>
      <c r="F162" s="132"/>
      <c r="G162" s="145"/>
      <c r="H162" s="21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</row>
    <row r="163" spans="1:33" ht="15.75" customHeight="1">
      <c r="A163" s="132"/>
      <c r="B163" s="132"/>
      <c r="C163" s="132"/>
      <c r="D163" s="132"/>
      <c r="E163" s="132"/>
      <c r="F163" s="132"/>
      <c r="G163" s="145"/>
      <c r="H163" s="21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</row>
    <row r="164" spans="1:33" ht="15.75" customHeight="1">
      <c r="A164" s="132"/>
      <c r="B164" s="132"/>
      <c r="C164" s="132"/>
      <c r="D164" s="132"/>
      <c r="E164" s="132"/>
      <c r="F164" s="132"/>
      <c r="G164" s="145"/>
      <c r="H164" s="21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</row>
    <row r="165" spans="1:33" ht="15.75" customHeight="1">
      <c r="A165" s="132"/>
      <c r="B165" s="132"/>
      <c r="C165" s="132"/>
      <c r="D165" s="132"/>
      <c r="E165" s="132"/>
      <c r="F165" s="132"/>
      <c r="G165" s="145"/>
      <c r="H165" s="21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</row>
    <row r="166" spans="1:33" ht="15.75" customHeight="1">
      <c r="A166" s="132"/>
      <c r="B166" s="132"/>
      <c r="C166" s="132"/>
      <c r="D166" s="132"/>
      <c r="E166" s="132"/>
      <c r="F166" s="132"/>
      <c r="G166" s="145"/>
      <c r="H166" s="21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</row>
    <row r="167" spans="1:33" ht="15.75" customHeight="1">
      <c r="A167" s="132"/>
      <c r="B167" s="132"/>
      <c r="C167" s="132"/>
      <c r="D167" s="132"/>
      <c r="E167" s="132"/>
      <c r="F167" s="132"/>
      <c r="G167" s="145"/>
      <c r="H167" s="21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</row>
    <row r="168" spans="1:33" ht="15.75" customHeight="1">
      <c r="A168" s="132"/>
      <c r="B168" s="132"/>
      <c r="C168" s="132"/>
      <c r="D168" s="132"/>
      <c r="E168" s="132"/>
      <c r="F168" s="132"/>
      <c r="G168" s="145"/>
      <c r="H168" s="21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</row>
    <row r="169" spans="1:33" ht="15.75" customHeight="1">
      <c r="A169" s="132"/>
      <c r="B169" s="132"/>
      <c r="C169" s="132"/>
      <c r="D169" s="132"/>
      <c r="E169" s="132"/>
      <c r="F169" s="132"/>
      <c r="G169" s="145"/>
      <c r="H169" s="21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</row>
    <row r="170" spans="1:33" ht="15.75" customHeight="1">
      <c r="A170" s="132"/>
      <c r="B170" s="132"/>
      <c r="C170" s="132"/>
      <c r="D170" s="132"/>
      <c r="E170" s="132"/>
      <c r="F170" s="132"/>
      <c r="G170" s="145"/>
      <c r="H170" s="21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</row>
    <row r="171" spans="1:33" ht="15.75" customHeight="1">
      <c r="A171" s="132"/>
      <c r="B171" s="132"/>
      <c r="C171" s="132"/>
      <c r="D171" s="132"/>
      <c r="E171" s="132"/>
      <c r="F171" s="132"/>
      <c r="G171" s="145"/>
      <c r="H171" s="21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</row>
    <row r="172" spans="1:33" ht="15.75" customHeight="1">
      <c r="A172" s="132"/>
      <c r="B172" s="132"/>
      <c r="C172" s="132"/>
      <c r="D172" s="132"/>
      <c r="E172" s="132"/>
      <c r="F172" s="132"/>
      <c r="G172" s="145"/>
      <c r="H172" s="21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</row>
    <row r="173" spans="1:33" ht="15.75" customHeight="1">
      <c r="A173" s="132"/>
      <c r="B173" s="132"/>
      <c r="C173" s="132"/>
      <c r="D173" s="132"/>
      <c r="E173" s="132"/>
      <c r="F173" s="132"/>
      <c r="G173" s="145"/>
      <c r="H173" s="21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</row>
    <row r="174" spans="1:33" ht="15.75" customHeight="1">
      <c r="A174" s="132"/>
      <c r="B174" s="132"/>
      <c r="C174" s="132"/>
      <c r="D174" s="132"/>
      <c r="E174" s="132"/>
      <c r="F174" s="132"/>
      <c r="G174" s="145"/>
      <c r="H174" s="21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</row>
    <row r="175" spans="1:33" ht="15.75" customHeight="1">
      <c r="A175" s="132"/>
      <c r="B175" s="132"/>
      <c r="C175" s="132"/>
      <c r="D175" s="132"/>
      <c r="E175" s="132"/>
      <c r="F175" s="132"/>
      <c r="G175" s="145"/>
      <c r="H175" s="21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</row>
    <row r="176" spans="1:33" ht="15.75" customHeight="1">
      <c r="A176" s="132"/>
      <c r="B176" s="132"/>
      <c r="C176" s="132"/>
      <c r="D176" s="132"/>
      <c r="E176" s="132"/>
      <c r="F176" s="132"/>
      <c r="G176" s="145"/>
      <c r="H176" s="21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</row>
    <row r="177" spans="1:33" ht="15.75" customHeight="1">
      <c r="A177" s="132"/>
      <c r="B177" s="132"/>
      <c r="C177" s="132"/>
      <c r="D177" s="132"/>
      <c r="E177" s="132"/>
      <c r="F177" s="132"/>
      <c r="G177" s="145"/>
      <c r="H177" s="21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</row>
    <row r="178" spans="1:33" ht="15.75" customHeight="1">
      <c r="A178" s="132"/>
      <c r="B178" s="132"/>
      <c r="C178" s="132"/>
      <c r="D178" s="132"/>
      <c r="E178" s="132"/>
      <c r="F178" s="132"/>
      <c r="G178" s="145"/>
      <c r="H178" s="21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</row>
    <row r="179" spans="1:33" ht="15.75" customHeight="1">
      <c r="A179" s="132"/>
      <c r="B179" s="132"/>
      <c r="C179" s="132"/>
      <c r="D179" s="132"/>
      <c r="E179" s="132"/>
      <c r="F179" s="132"/>
      <c r="G179" s="145"/>
      <c r="H179" s="21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</row>
    <row r="180" spans="1:33" ht="15.75" customHeight="1">
      <c r="A180" s="132"/>
      <c r="B180" s="132"/>
      <c r="C180" s="132"/>
      <c r="D180" s="132"/>
      <c r="E180" s="132"/>
      <c r="F180" s="132"/>
      <c r="G180" s="145"/>
      <c r="H180" s="21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</row>
    <row r="181" spans="1:33" ht="15.75" customHeight="1">
      <c r="A181" s="132"/>
      <c r="B181" s="132"/>
      <c r="C181" s="132"/>
      <c r="D181" s="132"/>
      <c r="E181" s="132"/>
      <c r="F181" s="132"/>
      <c r="G181" s="145"/>
      <c r="H181" s="21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</row>
    <row r="182" spans="1:33" ht="15.75" customHeight="1">
      <c r="A182" s="132"/>
      <c r="B182" s="132"/>
      <c r="C182" s="132"/>
      <c r="D182" s="132"/>
      <c r="E182" s="132"/>
      <c r="F182" s="132"/>
      <c r="G182" s="145"/>
      <c r="H182" s="21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</row>
    <row r="183" spans="1:33" ht="15.75" customHeight="1">
      <c r="A183" s="132"/>
      <c r="B183" s="132"/>
      <c r="C183" s="132"/>
      <c r="D183" s="132"/>
      <c r="E183" s="132"/>
      <c r="F183" s="132"/>
      <c r="G183" s="145"/>
      <c r="H183" s="21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</row>
    <row r="184" spans="1:33" ht="15.75" customHeight="1">
      <c r="A184" s="132"/>
      <c r="B184" s="132"/>
      <c r="C184" s="132"/>
      <c r="D184" s="132"/>
      <c r="E184" s="132"/>
      <c r="F184" s="132"/>
      <c r="G184" s="145"/>
      <c r="H184" s="21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</row>
    <row r="185" spans="1:33" ht="15.75" customHeight="1">
      <c r="A185" s="132"/>
      <c r="B185" s="132"/>
      <c r="C185" s="132"/>
      <c r="D185" s="132"/>
      <c r="E185" s="132"/>
      <c r="F185" s="132"/>
      <c r="G185" s="145"/>
      <c r="H185" s="21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</row>
    <row r="186" spans="1:33" ht="15.75" customHeight="1">
      <c r="A186" s="132"/>
      <c r="B186" s="132"/>
      <c r="C186" s="132"/>
      <c r="D186" s="132"/>
      <c r="E186" s="132"/>
      <c r="F186" s="132"/>
      <c r="G186" s="145"/>
      <c r="H186" s="21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</row>
    <row r="187" spans="1:33" ht="15.75" customHeight="1">
      <c r="A187" s="132"/>
      <c r="B187" s="132"/>
      <c r="C187" s="132"/>
      <c r="D187" s="132"/>
      <c r="E187" s="132"/>
      <c r="F187" s="132"/>
      <c r="G187" s="145"/>
      <c r="H187" s="21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</row>
    <row r="188" spans="1:33" ht="15.75" customHeight="1">
      <c r="A188" s="132"/>
      <c r="B188" s="132"/>
      <c r="C188" s="132"/>
      <c r="D188" s="132"/>
      <c r="E188" s="132"/>
      <c r="F188" s="132"/>
      <c r="G188" s="145"/>
      <c r="H188" s="21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</row>
    <row r="189" spans="1:33" ht="15.75" customHeight="1">
      <c r="A189" s="132"/>
      <c r="B189" s="132"/>
      <c r="C189" s="132"/>
      <c r="D189" s="132"/>
      <c r="E189" s="132"/>
      <c r="F189" s="132"/>
      <c r="G189" s="145"/>
      <c r="H189" s="21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</row>
    <row r="190" spans="1:33" ht="15.75" customHeight="1">
      <c r="A190" s="132"/>
      <c r="B190" s="132"/>
      <c r="C190" s="132"/>
      <c r="D190" s="132"/>
      <c r="E190" s="132"/>
      <c r="F190" s="132"/>
      <c r="G190" s="145"/>
      <c r="H190" s="21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</row>
    <row r="191" spans="1:33" ht="15.75" customHeight="1">
      <c r="A191" s="132"/>
      <c r="B191" s="132"/>
      <c r="C191" s="132"/>
      <c r="D191" s="132"/>
      <c r="E191" s="132"/>
      <c r="F191" s="132"/>
      <c r="G191" s="145"/>
      <c r="H191" s="21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</row>
    <row r="192" spans="1:33" ht="15.75" customHeight="1">
      <c r="A192" s="132"/>
      <c r="B192" s="132"/>
      <c r="C192" s="132"/>
      <c r="D192" s="132"/>
      <c r="E192" s="132"/>
      <c r="F192" s="132"/>
      <c r="G192" s="145"/>
      <c r="H192" s="21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</row>
    <row r="193" spans="1:33" ht="15.75" customHeight="1">
      <c r="A193" s="132"/>
      <c r="B193" s="132"/>
      <c r="C193" s="132"/>
      <c r="D193" s="132"/>
      <c r="E193" s="132"/>
      <c r="F193" s="132"/>
      <c r="G193" s="145"/>
      <c r="H193" s="21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</row>
    <row r="194" spans="1:33" ht="15.75" customHeight="1">
      <c r="A194" s="132"/>
      <c r="B194" s="132"/>
      <c r="C194" s="132"/>
      <c r="D194" s="132"/>
      <c r="E194" s="132"/>
      <c r="F194" s="132"/>
      <c r="G194" s="145"/>
      <c r="H194" s="21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</row>
    <row r="195" spans="1:33" ht="15.75" customHeight="1">
      <c r="A195" s="132"/>
      <c r="B195" s="132"/>
      <c r="C195" s="132"/>
      <c r="D195" s="132"/>
      <c r="E195" s="132"/>
      <c r="F195" s="132"/>
      <c r="G195" s="145"/>
      <c r="H195" s="21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</row>
    <row r="196" spans="1:33" ht="15.75" customHeight="1">
      <c r="A196" s="132"/>
      <c r="B196" s="132"/>
      <c r="C196" s="132"/>
      <c r="D196" s="132"/>
      <c r="E196" s="132"/>
      <c r="F196" s="132"/>
      <c r="G196" s="145"/>
      <c r="H196" s="21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</row>
    <row r="197" spans="1:33" ht="15.75" customHeight="1">
      <c r="A197" s="132"/>
      <c r="B197" s="132"/>
      <c r="C197" s="132"/>
      <c r="D197" s="132"/>
      <c r="E197" s="132"/>
      <c r="F197" s="132"/>
      <c r="G197" s="145"/>
      <c r="H197" s="21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</row>
    <row r="198" spans="1:33" ht="15.75" customHeight="1">
      <c r="A198" s="132"/>
      <c r="B198" s="132"/>
      <c r="C198" s="132"/>
      <c r="D198" s="132"/>
      <c r="E198" s="132"/>
      <c r="F198" s="132"/>
      <c r="G198" s="145"/>
      <c r="H198" s="21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</row>
    <row r="199" spans="1:33" ht="15.75" customHeight="1">
      <c r="A199" s="132"/>
      <c r="B199" s="132"/>
      <c r="C199" s="132"/>
      <c r="D199" s="132"/>
      <c r="E199" s="132"/>
      <c r="F199" s="132"/>
      <c r="G199" s="145"/>
      <c r="H199" s="21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</row>
    <row r="200" spans="1:33" ht="15.75" customHeight="1">
      <c r="A200" s="132"/>
      <c r="B200" s="132"/>
      <c r="C200" s="132"/>
      <c r="D200" s="132"/>
      <c r="E200" s="132"/>
      <c r="F200" s="132"/>
      <c r="G200" s="145"/>
      <c r="H200" s="21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</row>
    <row r="201" spans="1:33" ht="15.75" customHeight="1">
      <c r="A201" s="132"/>
      <c r="B201" s="132"/>
      <c r="C201" s="132"/>
      <c r="D201" s="132"/>
      <c r="E201" s="132"/>
      <c r="F201" s="132"/>
      <c r="G201" s="145"/>
      <c r="H201" s="21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</row>
    <row r="202" spans="1:33" ht="15.75" customHeight="1">
      <c r="A202" s="132"/>
      <c r="B202" s="132"/>
      <c r="C202" s="132"/>
      <c r="D202" s="132"/>
      <c r="E202" s="132"/>
      <c r="F202" s="132"/>
      <c r="G202" s="145"/>
      <c r="H202" s="21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</row>
    <row r="203" spans="1:33" ht="15.75" customHeight="1">
      <c r="A203" s="132"/>
      <c r="B203" s="132"/>
      <c r="C203" s="132"/>
      <c r="D203" s="132"/>
      <c r="E203" s="132"/>
      <c r="F203" s="132"/>
      <c r="G203" s="145"/>
      <c r="H203" s="21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</row>
    <row r="204" spans="1:33" ht="15.75" customHeight="1">
      <c r="A204" s="132"/>
      <c r="B204" s="132"/>
      <c r="C204" s="132"/>
      <c r="D204" s="132"/>
      <c r="E204" s="132"/>
      <c r="F204" s="132"/>
      <c r="G204" s="145"/>
      <c r="H204" s="21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</row>
    <row r="205" spans="1:33" ht="15.75" customHeight="1">
      <c r="A205" s="132"/>
      <c r="B205" s="132"/>
      <c r="C205" s="132"/>
      <c r="D205" s="132"/>
      <c r="E205" s="132"/>
      <c r="F205" s="132"/>
      <c r="G205" s="145"/>
      <c r="H205" s="21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</row>
    <row r="206" spans="1:33" ht="15.75" customHeight="1">
      <c r="A206" s="132"/>
      <c r="B206" s="132"/>
      <c r="C206" s="132"/>
      <c r="D206" s="132"/>
      <c r="E206" s="132"/>
      <c r="F206" s="132"/>
      <c r="G206" s="145"/>
      <c r="H206" s="21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</row>
    <row r="207" spans="1:33" ht="15.75" customHeight="1">
      <c r="A207" s="132"/>
      <c r="B207" s="132"/>
      <c r="C207" s="132"/>
      <c r="D207" s="132"/>
      <c r="E207" s="132"/>
      <c r="F207" s="132"/>
      <c r="G207" s="145"/>
      <c r="H207" s="21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</row>
    <row r="208" spans="1:33" ht="15.75" customHeight="1">
      <c r="A208" s="132"/>
      <c r="B208" s="132"/>
      <c r="C208" s="132"/>
      <c r="D208" s="132"/>
      <c r="E208" s="132"/>
      <c r="F208" s="132"/>
      <c r="G208" s="145"/>
      <c r="H208" s="21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</row>
    <row r="209" spans="1:33" ht="15.75" customHeight="1">
      <c r="A209" s="132"/>
      <c r="B209" s="132"/>
      <c r="C209" s="132"/>
      <c r="D209" s="132"/>
      <c r="E209" s="132"/>
      <c r="F209" s="132"/>
      <c r="G209" s="145"/>
      <c r="H209" s="21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</row>
    <row r="210" spans="1:33" ht="15.75" customHeight="1">
      <c r="A210" s="132"/>
      <c r="B210" s="132"/>
      <c r="C210" s="132"/>
      <c r="D210" s="132"/>
      <c r="E210" s="132"/>
      <c r="F210" s="132"/>
      <c r="G210" s="145"/>
      <c r="H210" s="21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</row>
    <row r="211" spans="1:33" ht="15.75" customHeight="1">
      <c r="A211" s="132"/>
      <c r="B211" s="132"/>
      <c r="C211" s="132"/>
      <c r="D211" s="132"/>
      <c r="E211" s="132"/>
      <c r="F211" s="132"/>
      <c r="G211" s="145"/>
      <c r="H211" s="21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</row>
    <row r="212" spans="1:33" ht="15.75" customHeight="1">
      <c r="A212" s="132"/>
      <c r="B212" s="132"/>
      <c r="C212" s="132"/>
      <c r="D212" s="132"/>
      <c r="E212" s="132"/>
      <c r="F212" s="132"/>
      <c r="G212" s="145"/>
      <c r="H212" s="21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</row>
    <row r="213" spans="1:33" ht="15.75" customHeight="1">
      <c r="A213" s="132"/>
      <c r="B213" s="132"/>
      <c r="C213" s="132"/>
      <c r="D213" s="132"/>
      <c r="E213" s="132"/>
      <c r="F213" s="132"/>
      <c r="G213" s="145"/>
      <c r="H213" s="21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</row>
    <row r="214" spans="1:33" ht="15.75" customHeight="1">
      <c r="A214" s="132"/>
      <c r="B214" s="132"/>
      <c r="C214" s="132"/>
      <c r="D214" s="132"/>
      <c r="E214" s="132"/>
      <c r="F214" s="132"/>
      <c r="G214" s="145"/>
      <c r="H214" s="21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</row>
    <row r="215" spans="1:33" ht="15.75" customHeight="1">
      <c r="A215" s="132"/>
      <c r="B215" s="132"/>
      <c r="C215" s="132"/>
      <c r="D215" s="132"/>
      <c r="E215" s="132"/>
      <c r="F215" s="132"/>
      <c r="G215" s="145"/>
      <c r="H215" s="21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</row>
    <row r="216" spans="1:33" ht="15.75" customHeight="1">
      <c r="A216" s="132"/>
      <c r="B216" s="132"/>
      <c r="C216" s="132"/>
      <c r="D216" s="132"/>
      <c r="E216" s="132"/>
      <c r="F216" s="132"/>
      <c r="G216" s="145"/>
      <c r="H216" s="21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</row>
    <row r="217" spans="1:33" ht="15.75" customHeight="1">
      <c r="A217" s="132"/>
      <c r="B217" s="132"/>
      <c r="C217" s="132"/>
      <c r="D217" s="132"/>
      <c r="E217" s="132"/>
      <c r="F217" s="132"/>
      <c r="G217" s="145"/>
      <c r="H217" s="21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</row>
    <row r="218" spans="1:33" ht="15.75" customHeight="1">
      <c r="A218" s="132"/>
      <c r="B218" s="132"/>
      <c r="C218" s="132"/>
      <c r="D218" s="132"/>
      <c r="E218" s="132"/>
      <c r="F218" s="132"/>
      <c r="G218" s="145"/>
      <c r="H218" s="21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</row>
    <row r="219" spans="1:33" ht="15.75" customHeight="1">
      <c r="A219" s="132"/>
      <c r="B219" s="132"/>
      <c r="C219" s="132"/>
      <c r="D219" s="132"/>
      <c r="E219" s="132"/>
      <c r="F219" s="132"/>
      <c r="G219" s="145"/>
      <c r="H219" s="21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</row>
    <row r="220" spans="1:33" ht="15.75" customHeight="1">
      <c r="A220" s="132"/>
      <c r="B220" s="132"/>
      <c r="C220" s="132"/>
      <c r="D220" s="132"/>
      <c r="E220" s="132"/>
      <c r="F220" s="132"/>
      <c r="G220" s="145"/>
      <c r="H220" s="21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</row>
    <row r="221" spans="1:33" ht="15.75" customHeight="1">
      <c r="A221" s="132"/>
      <c r="B221" s="132"/>
      <c r="C221" s="132"/>
      <c r="D221" s="132"/>
      <c r="E221" s="132"/>
      <c r="F221" s="132"/>
      <c r="G221" s="145"/>
      <c r="H221" s="21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</row>
    <row r="222" spans="1:33" ht="15.75" customHeight="1">
      <c r="A222" s="132"/>
      <c r="B222" s="132"/>
      <c r="C222" s="132"/>
      <c r="D222" s="132"/>
      <c r="E222" s="132"/>
      <c r="F222" s="132"/>
      <c r="G222" s="145"/>
      <c r="H222" s="21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</row>
    <row r="223" spans="1:33" ht="15.75" customHeight="1">
      <c r="A223" s="132"/>
      <c r="B223" s="132"/>
      <c r="C223" s="132"/>
      <c r="D223" s="132"/>
      <c r="E223" s="132"/>
      <c r="F223" s="132"/>
      <c r="G223" s="145"/>
      <c r="H223" s="21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</row>
    <row r="224" spans="1:33" ht="15.75" customHeight="1">
      <c r="A224" s="132"/>
      <c r="B224" s="132"/>
      <c r="C224" s="132"/>
      <c r="D224" s="132"/>
      <c r="E224" s="132"/>
      <c r="F224" s="132"/>
      <c r="G224" s="145"/>
      <c r="H224" s="21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</row>
    <row r="225" spans="1:33" ht="15.75" customHeight="1">
      <c r="A225" s="132"/>
      <c r="B225" s="132"/>
      <c r="C225" s="132"/>
      <c r="D225" s="132"/>
      <c r="E225" s="132"/>
      <c r="F225" s="132"/>
      <c r="G225" s="145"/>
      <c r="H225" s="21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</row>
    <row r="226" spans="1:33" ht="15.75" customHeight="1">
      <c r="A226" s="132"/>
      <c r="B226" s="132"/>
      <c r="C226" s="132"/>
      <c r="D226" s="132"/>
      <c r="E226" s="132"/>
      <c r="F226" s="132"/>
      <c r="G226" s="145"/>
      <c r="H226" s="21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</row>
    <row r="227" spans="1:33" ht="15.75" customHeight="1">
      <c r="A227" s="132"/>
      <c r="B227" s="132"/>
      <c r="C227" s="132"/>
      <c r="D227" s="132"/>
      <c r="E227" s="132"/>
      <c r="F227" s="132"/>
      <c r="G227" s="145"/>
      <c r="H227" s="21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</row>
    <row r="228" spans="1:33" ht="15.75" customHeight="1">
      <c r="A228" s="132"/>
      <c r="B228" s="132"/>
      <c r="C228" s="132"/>
      <c r="D228" s="132"/>
      <c r="E228" s="132"/>
      <c r="F228" s="132"/>
      <c r="G228" s="145"/>
      <c r="H228" s="21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</row>
    <row r="229" spans="1:33" ht="15.75" customHeight="1">
      <c r="A229" s="132"/>
      <c r="B229" s="132"/>
      <c r="C229" s="132"/>
      <c r="D229" s="132"/>
      <c r="E229" s="132"/>
      <c r="F229" s="132"/>
      <c r="G229" s="145"/>
      <c r="H229" s="21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</row>
    <row r="230" spans="1:33" ht="15.75" customHeight="1">
      <c r="A230" s="132"/>
      <c r="B230" s="132"/>
      <c r="C230" s="132"/>
      <c r="D230" s="132"/>
      <c r="E230" s="132"/>
      <c r="F230" s="132"/>
      <c r="G230" s="145"/>
      <c r="H230" s="21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</row>
    <row r="231" spans="1:33" ht="15.75" customHeight="1">
      <c r="A231" s="132"/>
      <c r="B231" s="132"/>
      <c r="C231" s="132"/>
      <c r="D231" s="132"/>
      <c r="E231" s="132"/>
      <c r="F231" s="132"/>
      <c r="G231" s="145"/>
      <c r="H231" s="21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</row>
    <row r="232" spans="1:33" ht="15.75" customHeight="1">
      <c r="A232" s="132"/>
      <c r="B232" s="132"/>
      <c r="C232" s="132"/>
      <c r="D232" s="132"/>
      <c r="E232" s="132"/>
      <c r="F232" s="132"/>
      <c r="G232" s="145"/>
      <c r="H232" s="21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</row>
    <row r="233" spans="1:33" ht="15.75" customHeight="1">
      <c r="A233" s="132"/>
      <c r="B233" s="132"/>
      <c r="C233" s="132"/>
      <c r="D233" s="132"/>
      <c r="E233" s="132"/>
      <c r="F233" s="132"/>
      <c r="G233" s="145"/>
      <c r="H233" s="21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</row>
    <row r="234" spans="1:33" ht="15.75" customHeight="1">
      <c r="A234" s="132"/>
      <c r="B234" s="132"/>
      <c r="C234" s="132"/>
      <c r="D234" s="132"/>
      <c r="E234" s="132"/>
      <c r="F234" s="132"/>
      <c r="G234" s="145"/>
      <c r="H234" s="21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</row>
    <row r="235" spans="1:33" ht="15.75" customHeight="1">
      <c r="A235" s="132"/>
      <c r="B235" s="132"/>
      <c r="C235" s="132"/>
      <c r="D235" s="132"/>
      <c r="E235" s="132"/>
      <c r="F235" s="132"/>
      <c r="G235" s="145"/>
      <c r="H235" s="21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</row>
    <row r="236" spans="1:33" ht="15.75" customHeight="1">
      <c r="A236" s="132"/>
      <c r="B236" s="132"/>
      <c r="C236" s="132"/>
      <c r="D236" s="132"/>
      <c r="E236" s="132"/>
      <c r="F236" s="132"/>
      <c r="G236" s="145"/>
      <c r="H236" s="21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</row>
    <row r="237" spans="1:33" ht="15.75" customHeight="1">
      <c r="A237" s="132"/>
      <c r="B237" s="132"/>
      <c r="C237" s="132"/>
      <c r="D237" s="132"/>
      <c r="E237" s="132"/>
      <c r="F237" s="132"/>
      <c r="G237" s="145"/>
      <c r="H237" s="21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</row>
    <row r="238" spans="1:33" ht="15.75" customHeight="1">
      <c r="A238" s="132"/>
      <c r="B238" s="132"/>
      <c r="C238" s="132"/>
      <c r="D238" s="132"/>
      <c r="E238" s="132"/>
      <c r="F238" s="132"/>
      <c r="G238" s="145"/>
      <c r="H238" s="21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</row>
    <row r="239" spans="1:33" ht="15.75" customHeight="1">
      <c r="A239" s="132"/>
      <c r="B239" s="132"/>
      <c r="C239" s="132"/>
      <c r="D239" s="132"/>
      <c r="E239" s="132"/>
      <c r="F239" s="132"/>
      <c r="G239" s="145"/>
      <c r="H239" s="21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</row>
    <row r="240" spans="1:33" ht="15.75" customHeight="1">
      <c r="A240" s="132"/>
      <c r="B240" s="132"/>
      <c r="C240" s="132"/>
      <c r="D240" s="132"/>
      <c r="E240" s="132"/>
      <c r="F240" s="132"/>
      <c r="G240" s="145"/>
      <c r="H240" s="21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</row>
    <row r="241" spans="1:33" ht="15.75" customHeight="1">
      <c r="A241" s="132"/>
      <c r="B241" s="132"/>
      <c r="C241" s="132"/>
      <c r="D241" s="132"/>
      <c r="E241" s="132"/>
      <c r="F241" s="132"/>
      <c r="G241" s="145"/>
      <c r="H241" s="21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</row>
    <row r="242" spans="1:33" ht="15.75" customHeight="1">
      <c r="A242" s="132"/>
      <c r="B242" s="132"/>
      <c r="C242" s="132"/>
      <c r="D242" s="132"/>
      <c r="E242" s="132"/>
      <c r="F242" s="132"/>
      <c r="G242" s="145"/>
      <c r="H242" s="21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</row>
    <row r="243" spans="1:33" ht="15.75" customHeight="1">
      <c r="A243" s="132"/>
      <c r="B243" s="132"/>
      <c r="C243" s="132"/>
      <c r="D243" s="132"/>
      <c r="E243" s="132"/>
      <c r="F243" s="132"/>
      <c r="G243" s="145"/>
      <c r="H243" s="21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</row>
    <row r="244" spans="1:33" ht="15.75" customHeight="1">
      <c r="A244" s="132"/>
      <c r="B244" s="132"/>
      <c r="C244" s="132"/>
      <c r="D244" s="132"/>
      <c r="E244" s="132"/>
      <c r="F244" s="132"/>
      <c r="G244" s="145"/>
      <c r="H244" s="21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</row>
    <row r="245" spans="1:33" ht="15.75" customHeight="1">
      <c r="A245" s="132"/>
      <c r="B245" s="132"/>
      <c r="C245" s="132"/>
      <c r="D245" s="132"/>
      <c r="E245" s="132"/>
      <c r="F245" s="132"/>
      <c r="G245" s="145"/>
      <c r="H245" s="21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</row>
    <row r="246" spans="1:33" ht="15.75" customHeight="1">
      <c r="A246" s="132"/>
      <c r="B246" s="132"/>
      <c r="C246" s="132"/>
      <c r="D246" s="132"/>
      <c r="E246" s="132"/>
      <c r="F246" s="132"/>
      <c r="G246" s="145"/>
      <c r="H246" s="21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</row>
    <row r="247" spans="1:33" ht="15.75" customHeight="1">
      <c r="A247" s="132"/>
      <c r="B247" s="132"/>
      <c r="C247" s="132"/>
      <c r="D247" s="132"/>
      <c r="E247" s="132"/>
      <c r="F247" s="132"/>
      <c r="G247" s="145"/>
      <c r="H247" s="21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</row>
    <row r="248" spans="1:33" ht="15.75" customHeight="1">
      <c r="A248" s="132"/>
      <c r="B248" s="132"/>
      <c r="C248" s="132"/>
      <c r="D248" s="132"/>
      <c r="E248" s="132"/>
      <c r="F248" s="132"/>
      <c r="G248" s="145"/>
      <c r="H248" s="21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</row>
    <row r="249" spans="1:33" ht="15.75" customHeight="1">
      <c r="A249" s="132"/>
      <c r="B249" s="132"/>
      <c r="C249" s="132"/>
      <c r="D249" s="132"/>
      <c r="E249" s="132"/>
      <c r="F249" s="132"/>
      <c r="G249" s="145"/>
      <c r="H249" s="21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</row>
    <row r="250" spans="1:33" ht="15.75" customHeight="1">
      <c r="A250" s="132"/>
      <c r="B250" s="132"/>
      <c r="C250" s="132"/>
      <c r="D250" s="132"/>
      <c r="E250" s="132"/>
      <c r="F250" s="132"/>
      <c r="G250" s="145"/>
      <c r="H250" s="21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</row>
    <row r="251" spans="1:33" ht="15.75" customHeight="1">
      <c r="A251" s="132"/>
      <c r="B251" s="132"/>
      <c r="C251" s="132"/>
      <c r="D251" s="132"/>
      <c r="E251" s="132"/>
      <c r="F251" s="132"/>
      <c r="G251" s="145"/>
      <c r="H251" s="21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</row>
    <row r="252" spans="1:33" ht="15.75" customHeight="1">
      <c r="A252" s="132"/>
      <c r="B252" s="132"/>
      <c r="C252" s="132"/>
      <c r="D252" s="132"/>
      <c r="E252" s="132"/>
      <c r="F252" s="132"/>
      <c r="G252" s="145"/>
      <c r="H252" s="21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</row>
    <row r="253" spans="1:33" ht="15.75" customHeight="1">
      <c r="A253" s="132"/>
      <c r="B253" s="132"/>
      <c r="C253" s="132"/>
      <c r="D253" s="132"/>
      <c r="E253" s="132"/>
      <c r="F253" s="132"/>
      <c r="G253" s="145"/>
      <c r="H253" s="21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</row>
    <row r="254" spans="1:33" ht="15.75" customHeight="1">
      <c r="A254" s="132"/>
      <c r="B254" s="132"/>
      <c r="C254" s="132"/>
      <c r="D254" s="132"/>
      <c r="E254" s="132"/>
      <c r="F254" s="132"/>
      <c r="G254" s="145"/>
      <c r="H254" s="21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</row>
    <row r="255" spans="1:33" ht="15.75" customHeight="1">
      <c r="A255" s="132"/>
      <c r="B255" s="132"/>
      <c r="C255" s="132"/>
      <c r="D255" s="132"/>
      <c r="E255" s="132"/>
      <c r="F255" s="132"/>
      <c r="G255" s="145"/>
      <c r="H255" s="21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</row>
    <row r="256" spans="1:33" ht="15.75" customHeight="1">
      <c r="A256" s="132"/>
      <c r="B256" s="132"/>
      <c r="C256" s="132"/>
      <c r="D256" s="132"/>
      <c r="E256" s="132"/>
      <c r="F256" s="132"/>
      <c r="G256" s="145"/>
      <c r="H256" s="21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</row>
    <row r="257" spans="1:33" ht="15.75" customHeight="1">
      <c r="A257" s="132"/>
      <c r="B257" s="132"/>
      <c r="C257" s="132"/>
      <c r="D257" s="132"/>
      <c r="E257" s="132"/>
      <c r="F257" s="132"/>
      <c r="G257" s="145"/>
      <c r="H257" s="21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</row>
    <row r="258" spans="1:33" ht="15.75" customHeight="1">
      <c r="A258" s="132"/>
      <c r="B258" s="132"/>
      <c r="C258" s="132"/>
      <c r="D258" s="132"/>
      <c r="E258" s="132"/>
      <c r="F258" s="132"/>
      <c r="G258" s="145"/>
      <c r="H258" s="21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</row>
    <row r="259" spans="1:33" ht="15.75" customHeight="1">
      <c r="A259" s="132"/>
      <c r="B259" s="132"/>
      <c r="C259" s="132"/>
      <c r="D259" s="132"/>
      <c r="E259" s="132"/>
      <c r="F259" s="132"/>
      <c r="G259" s="145"/>
      <c r="H259" s="21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</row>
    <row r="260" spans="1:33" ht="15.75" customHeight="1">
      <c r="A260" s="132"/>
      <c r="B260" s="132"/>
      <c r="C260" s="132"/>
      <c r="D260" s="132"/>
      <c r="E260" s="132"/>
      <c r="F260" s="132"/>
      <c r="G260" s="145"/>
      <c r="H260" s="21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</row>
    <row r="261" spans="1:33" ht="15.75" customHeight="1">
      <c r="A261" s="132"/>
      <c r="B261" s="132"/>
      <c r="C261" s="132"/>
      <c r="D261" s="132"/>
      <c r="E261" s="132"/>
      <c r="F261" s="132"/>
      <c r="G261" s="145"/>
      <c r="H261" s="21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</row>
    <row r="262" spans="1:33" ht="15.75" customHeight="1">
      <c r="A262" s="132"/>
      <c r="B262" s="132"/>
      <c r="C262" s="132"/>
      <c r="D262" s="132"/>
      <c r="E262" s="132"/>
      <c r="F262" s="132"/>
      <c r="G262" s="145"/>
      <c r="H262" s="21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</row>
    <row r="263" spans="1:33" ht="15.75" customHeight="1">
      <c r="A263" s="132"/>
      <c r="B263" s="132"/>
      <c r="C263" s="132"/>
      <c r="D263" s="132"/>
      <c r="E263" s="132"/>
      <c r="F263" s="132"/>
      <c r="G263" s="145"/>
      <c r="H263" s="21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</row>
    <row r="264" spans="1:33" ht="15.75" customHeight="1">
      <c r="A264" s="132"/>
      <c r="B264" s="132"/>
      <c r="C264" s="132"/>
      <c r="D264" s="132"/>
      <c r="E264" s="132"/>
      <c r="F264" s="132"/>
      <c r="G264" s="145"/>
      <c r="H264" s="21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</row>
    <row r="265" spans="1:33" ht="15.75" customHeight="1">
      <c r="A265" s="132"/>
      <c r="B265" s="132"/>
      <c r="C265" s="132"/>
      <c r="D265" s="132"/>
      <c r="E265" s="132"/>
      <c r="F265" s="132"/>
      <c r="G265" s="145"/>
      <c r="H265" s="21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</row>
    <row r="266" spans="1:33" ht="15.75" customHeight="1">
      <c r="A266" s="132"/>
      <c r="B266" s="132"/>
      <c r="C266" s="132"/>
      <c r="D266" s="132"/>
      <c r="E266" s="132"/>
      <c r="F266" s="132"/>
      <c r="G266" s="145"/>
      <c r="H266" s="21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</row>
    <row r="267" spans="1:33" ht="15.75" customHeight="1">
      <c r="A267" s="132"/>
      <c r="B267" s="132"/>
      <c r="C267" s="132"/>
      <c r="D267" s="132"/>
      <c r="E267" s="132"/>
      <c r="F267" s="132"/>
      <c r="G267" s="145"/>
      <c r="H267" s="21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</row>
    <row r="268" spans="1:33" ht="15.75" customHeight="1">
      <c r="A268" s="132"/>
      <c r="B268" s="132"/>
      <c r="C268" s="132"/>
      <c r="D268" s="132"/>
      <c r="E268" s="132"/>
      <c r="F268" s="132"/>
      <c r="G268" s="145"/>
      <c r="H268" s="21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</row>
    <row r="269" spans="1:33" ht="15.75" customHeight="1">
      <c r="A269" s="132"/>
      <c r="B269" s="132"/>
      <c r="C269" s="132"/>
      <c r="D269" s="132"/>
      <c r="E269" s="132"/>
      <c r="F269" s="132"/>
      <c r="G269" s="145"/>
      <c r="H269" s="21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</row>
    <row r="270" spans="1:33" ht="15.75" customHeight="1">
      <c r="A270" s="132"/>
      <c r="B270" s="132"/>
      <c r="C270" s="132"/>
      <c r="D270" s="132"/>
      <c r="E270" s="132"/>
      <c r="F270" s="132"/>
      <c r="G270" s="145"/>
      <c r="H270" s="21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</row>
    <row r="271" spans="1:33" ht="15.75" customHeight="1">
      <c r="A271" s="132"/>
      <c r="B271" s="132"/>
      <c r="C271" s="132"/>
      <c r="D271" s="132"/>
      <c r="E271" s="132"/>
      <c r="F271" s="132"/>
      <c r="G271" s="145"/>
      <c r="H271" s="21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</row>
    <row r="272" spans="1:33" ht="15.75" customHeight="1">
      <c r="A272" s="132"/>
      <c r="B272" s="132"/>
      <c r="C272" s="132"/>
      <c r="D272" s="132"/>
      <c r="E272" s="132"/>
      <c r="F272" s="132"/>
      <c r="G272" s="145"/>
      <c r="H272" s="21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</row>
    <row r="273" spans="1:33" ht="15.75" customHeight="1">
      <c r="A273" s="132"/>
      <c r="B273" s="132"/>
      <c r="C273" s="132"/>
      <c r="D273" s="132"/>
      <c r="E273" s="132"/>
      <c r="F273" s="132"/>
      <c r="G273" s="145"/>
      <c r="H273" s="21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</row>
    <row r="274" spans="1:33" ht="15.75" customHeight="1">
      <c r="A274" s="132"/>
      <c r="B274" s="132"/>
      <c r="C274" s="132"/>
      <c r="D274" s="132"/>
      <c r="E274" s="132"/>
      <c r="F274" s="132"/>
      <c r="G274" s="145"/>
      <c r="H274" s="21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</row>
    <row r="275" spans="1:33" ht="15.75" customHeight="1">
      <c r="A275" s="132"/>
      <c r="B275" s="132"/>
      <c r="C275" s="132"/>
      <c r="D275" s="132"/>
      <c r="E275" s="132"/>
      <c r="F275" s="132"/>
      <c r="G275" s="145"/>
      <c r="H275" s="21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</row>
    <row r="276" spans="1:33" ht="15.75" customHeight="1">
      <c r="A276" s="132"/>
      <c r="B276" s="132"/>
      <c r="C276" s="132"/>
      <c r="D276" s="132"/>
      <c r="E276" s="132"/>
      <c r="F276" s="132"/>
      <c r="G276" s="145"/>
      <c r="H276" s="21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</row>
    <row r="277" spans="1:33" ht="15.75" customHeight="1">
      <c r="A277" s="132"/>
      <c r="B277" s="132"/>
      <c r="C277" s="132"/>
      <c r="D277" s="132"/>
      <c r="E277" s="132"/>
      <c r="F277" s="132"/>
      <c r="G277" s="145"/>
      <c r="H277" s="21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</row>
    <row r="278" spans="1:33" ht="15.75" customHeight="1">
      <c r="A278" s="132"/>
      <c r="B278" s="132"/>
      <c r="C278" s="132"/>
      <c r="D278" s="132"/>
      <c r="E278" s="132"/>
      <c r="F278" s="132"/>
      <c r="G278" s="145"/>
      <c r="H278" s="21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</row>
    <row r="279" spans="1:33" ht="15.75" customHeight="1">
      <c r="A279" s="132"/>
      <c r="B279" s="132"/>
      <c r="C279" s="132"/>
      <c r="D279" s="132"/>
      <c r="E279" s="132"/>
      <c r="F279" s="132"/>
      <c r="G279" s="145"/>
      <c r="H279" s="21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</row>
    <row r="280" spans="1:33" ht="15.75" customHeight="1">
      <c r="A280" s="132"/>
      <c r="B280" s="132"/>
      <c r="C280" s="132"/>
      <c r="D280" s="132"/>
      <c r="E280" s="132"/>
      <c r="F280" s="132"/>
      <c r="G280" s="145"/>
      <c r="H280" s="21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</row>
    <row r="281" spans="1:33" ht="15.75" customHeight="1">
      <c r="A281" s="132"/>
      <c r="B281" s="132"/>
      <c r="C281" s="132"/>
      <c r="D281" s="132"/>
      <c r="E281" s="132"/>
      <c r="F281" s="132"/>
      <c r="G281" s="145"/>
      <c r="H281" s="21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</row>
    <row r="282" spans="1:33" ht="15.75" customHeight="1">
      <c r="A282" s="132"/>
      <c r="B282" s="132"/>
      <c r="C282" s="132"/>
      <c r="D282" s="132"/>
      <c r="E282" s="132"/>
      <c r="F282" s="132"/>
      <c r="G282" s="145"/>
      <c r="H282" s="21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</row>
    <row r="283" spans="1:33" ht="15.75" customHeight="1">
      <c r="A283" s="132"/>
      <c r="B283" s="132"/>
      <c r="C283" s="132"/>
      <c r="D283" s="132"/>
      <c r="E283" s="132"/>
      <c r="F283" s="132"/>
      <c r="G283" s="145"/>
      <c r="H283" s="21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</row>
    <row r="284" spans="1:33" ht="15.75" customHeight="1">
      <c r="A284" s="132"/>
      <c r="B284" s="132"/>
      <c r="C284" s="132"/>
      <c r="D284" s="132"/>
      <c r="E284" s="132"/>
      <c r="F284" s="132"/>
      <c r="G284" s="145"/>
      <c r="H284" s="21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</row>
    <row r="285" spans="1:33" ht="15.75" customHeight="1">
      <c r="A285" s="132"/>
      <c r="B285" s="132"/>
      <c r="C285" s="132"/>
      <c r="D285" s="132"/>
      <c r="E285" s="132"/>
      <c r="F285" s="132"/>
      <c r="G285" s="145"/>
      <c r="H285" s="21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</row>
    <row r="286" spans="1:33" ht="15.75" customHeight="1">
      <c r="A286" s="132"/>
      <c r="B286" s="132"/>
      <c r="C286" s="132"/>
      <c r="D286" s="132"/>
      <c r="E286" s="132"/>
      <c r="F286" s="132"/>
      <c r="G286" s="145"/>
      <c r="H286" s="21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</row>
    <row r="287" spans="1:33" ht="15.75" customHeight="1">
      <c r="A287" s="132"/>
      <c r="B287" s="132"/>
      <c r="C287" s="132"/>
      <c r="D287" s="132"/>
      <c r="E287" s="132"/>
      <c r="F287" s="132"/>
      <c r="G287" s="145"/>
      <c r="H287" s="21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</row>
    <row r="288" spans="1:33" ht="15.75" customHeight="1">
      <c r="A288" s="132"/>
      <c r="B288" s="132"/>
      <c r="C288" s="132"/>
      <c r="D288" s="132"/>
      <c r="E288" s="132"/>
      <c r="F288" s="132"/>
      <c r="G288" s="145"/>
      <c r="H288" s="21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</row>
    <row r="289" spans="1:33" ht="15.75" customHeight="1">
      <c r="A289" s="132"/>
      <c r="B289" s="132"/>
      <c r="C289" s="132"/>
      <c r="D289" s="132"/>
      <c r="E289" s="132"/>
      <c r="F289" s="132"/>
      <c r="G289" s="145"/>
      <c r="H289" s="21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</row>
    <row r="290" spans="1:33" ht="15.75" customHeight="1">
      <c r="A290" s="132"/>
      <c r="B290" s="132"/>
      <c r="C290" s="132"/>
      <c r="D290" s="132"/>
      <c r="E290" s="132"/>
      <c r="F290" s="132"/>
      <c r="G290" s="145"/>
      <c r="H290" s="21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</row>
    <row r="291" spans="1:33" ht="15.75" customHeight="1">
      <c r="A291" s="132"/>
      <c r="B291" s="132"/>
      <c r="C291" s="132"/>
      <c r="D291" s="132"/>
      <c r="E291" s="132"/>
      <c r="F291" s="132"/>
      <c r="G291" s="145"/>
      <c r="H291" s="21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</row>
    <row r="292" spans="1:33" ht="15.75" customHeight="1">
      <c r="A292" s="132"/>
      <c r="B292" s="132"/>
      <c r="C292" s="132"/>
      <c r="D292" s="132"/>
      <c r="E292" s="132"/>
      <c r="F292" s="132"/>
      <c r="G292" s="145"/>
      <c r="H292" s="21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</row>
    <row r="293" spans="1:33" ht="15.75" customHeight="1">
      <c r="A293" s="132"/>
      <c r="B293" s="132"/>
      <c r="C293" s="132"/>
      <c r="D293" s="132"/>
      <c r="E293" s="132"/>
      <c r="F293" s="132"/>
      <c r="G293" s="145"/>
      <c r="H293" s="21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</row>
    <row r="294" spans="1:33" ht="15.75" customHeight="1">
      <c r="A294" s="132"/>
      <c r="B294" s="132"/>
      <c r="C294" s="132"/>
      <c r="D294" s="132"/>
      <c r="E294" s="132"/>
      <c r="F294" s="132"/>
      <c r="G294" s="145"/>
      <c r="H294" s="21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</row>
    <row r="295" spans="1:33" ht="15.75" customHeight="1">
      <c r="A295" s="132"/>
      <c r="B295" s="132"/>
      <c r="C295" s="132"/>
      <c r="D295" s="132"/>
      <c r="E295" s="132"/>
      <c r="F295" s="132"/>
      <c r="G295" s="145"/>
      <c r="H295" s="21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</row>
    <row r="296" spans="1:33" ht="15.75" customHeight="1">
      <c r="A296" s="132"/>
      <c r="B296" s="132"/>
      <c r="C296" s="132"/>
      <c r="D296" s="132"/>
      <c r="E296" s="132"/>
      <c r="F296" s="132"/>
      <c r="G296" s="145"/>
      <c r="H296" s="21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</row>
    <row r="297" spans="1:33" ht="15.75" customHeight="1">
      <c r="A297" s="132"/>
      <c r="B297" s="132"/>
      <c r="C297" s="132"/>
      <c r="D297" s="132"/>
      <c r="E297" s="132"/>
      <c r="F297" s="132"/>
      <c r="G297" s="145"/>
      <c r="H297" s="21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</row>
    <row r="298" spans="1:33" ht="15.75" customHeight="1">
      <c r="A298" s="132"/>
      <c r="B298" s="132"/>
      <c r="C298" s="132"/>
      <c r="D298" s="132"/>
      <c r="E298" s="132"/>
      <c r="F298" s="132"/>
      <c r="G298" s="145"/>
      <c r="H298" s="21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</row>
    <row r="299" spans="1:33" ht="15.75" customHeight="1">
      <c r="A299" s="132"/>
      <c r="B299" s="132"/>
      <c r="C299" s="132"/>
      <c r="D299" s="132"/>
      <c r="E299" s="132"/>
      <c r="F299" s="132"/>
      <c r="G299" s="145"/>
      <c r="H299" s="21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</row>
    <row r="300" spans="1:33" ht="15.75" customHeight="1">
      <c r="A300" s="132"/>
      <c r="B300" s="132"/>
      <c r="C300" s="132"/>
      <c r="D300" s="132"/>
      <c r="E300" s="132"/>
      <c r="F300" s="132"/>
      <c r="G300" s="145"/>
      <c r="H300" s="21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</row>
    <row r="301" spans="1:33" ht="15.75" customHeight="1">
      <c r="A301" s="132"/>
      <c r="B301" s="132"/>
      <c r="C301" s="132"/>
      <c r="D301" s="132"/>
      <c r="E301" s="132"/>
      <c r="F301" s="132"/>
      <c r="G301" s="145"/>
      <c r="H301" s="218"/>
      <c r="I301" s="148"/>
      <c r="J301" s="148"/>
      <c r="K301" s="148"/>
      <c r="L301" s="148"/>
      <c r="M301" s="148"/>
      <c r="N301" s="148"/>
      <c r="O301" s="148"/>
      <c r="P301" s="148"/>
      <c r="Q301" s="148"/>
      <c r="R301" s="148"/>
      <c r="S301" s="148"/>
      <c r="T301" s="148"/>
      <c r="U301" s="148"/>
      <c r="V301" s="148"/>
      <c r="W301" s="14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/>
    </row>
    <row r="302" spans="1:33" ht="15.75" customHeight="1">
      <c r="A302" s="132"/>
      <c r="B302" s="132"/>
      <c r="C302" s="132"/>
      <c r="D302" s="132"/>
      <c r="E302" s="132"/>
      <c r="F302" s="132"/>
      <c r="G302" s="145"/>
      <c r="H302" s="218"/>
      <c r="I302" s="148"/>
      <c r="J302" s="148"/>
      <c r="K302" s="148"/>
      <c r="L302" s="148"/>
      <c r="M302" s="148"/>
      <c r="N302" s="148"/>
      <c r="O302" s="148"/>
      <c r="P302" s="148"/>
      <c r="Q302" s="148"/>
      <c r="R302" s="148"/>
      <c r="S302" s="148"/>
      <c r="T302" s="148"/>
      <c r="U302" s="148"/>
      <c r="V302" s="148"/>
      <c r="W302" s="14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/>
    </row>
    <row r="303" spans="1:33" ht="15.75" customHeight="1">
      <c r="A303" s="132"/>
      <c r="B303" s="132"/>
      <c r="C303" s="132"/>
      <c r="D303" s="132"/>
      <c r="E303" s="132"/>
      <c r="F303" s="132"/>
      <c r="G303" s="145"/>
      <c r="H303" s="218"/>
      <c r="I303" s="148"/>
      <c r="J303" s="148"/>
      <c r="K303" s="148"/>
      <c r="L303" s="148"/>
      <c r="M303" s="148"/>
      <c r="N303" s="148"/>
      <c r="O303" s="148"/>
      <c r="P303" s="148"/>
      <c r="Q303" s="148"/>
      <c r="R303" s="148"/>
      <c r="S303" s="148"/>
      <c r="T303" s="148"/>
      <c r="U303" s="148"/>
      <c r="V303" s="148"/>
      <c r="W303" s="14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/>
    </row>
    <row r="304" spans="1:33" ht="15.75" customHeight="1">
      <c r="A304" s="132"/>
      <c r="B304" s="132"/>
      <c r="C304" s="132"/>
      <c r="D304" s="132"/>
      <c r="E304" s="132"/>
      <c r="F304" s="132"/>
      <c r="G304" s="145"/>
      <c r="H304" s="218"/>
      <c r="I304" s="148"/>
      <c r="J304" s="148"/>
      <c r="K304" s="148"/>
      <c r="L304" s="148"/>
      <c r="M304" s="148"/>
      <c r="N304" s="148"/>
      <c r="O304" s="148"/>
      <c r="P304" s="148"/>
      <c r="Q304" s="148"/>
      <c r="R304" s="148"/>
      <c r="S304" s="148"/>
      <c r="T304" s="148"/>
      <c r="U304" s="148"/>
      <c r="V304" s="148"/>
      <c r="W304" s="14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/>
    </row>
    <row r="305" spans="1:33" ht="15.75" customHeight="1">
      <c r="A305" s="132"/>
      <c r="B305" s="132"/>
      <c r="C305" s="132"/>
      <c r="D305" s="132"/>
      <c r="E305" s="132"/>
      <c r="F305" s="132"/>
      <c r="G305" s="145"/>
      <c r="H305" s="21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/>
    </row>
    <row r="306" spans="1:33" ht="15.75" customHeight="1">
      <c r="A306" s="132"/>
      <c r="B306" s="132"/>
      <c r="C306" s="132"/>
      <c r="D306" s="132"/>
      <c r="E306" s="132"/>
      <c r="F306" s="132"/>
      <c r="G306" s="145"/>
      <c r="H306" s="218"/>
      <c r="I306" s="148"/>
      <c r="J306" s="148"/>
      <c r="K306" s="148"/>
      <c r="L306" s="148"/>
      <c r="M306" s="148"/>
      <c r="N306" s="148"/>
      <c r="O306" s="148"/>
      <c r="P306" s="148"/>
      <c r="Q306" s="148"/>
      <c r="R306" s="148"/>
      <c r="S306" s="148"/>
      <c r="T306" s="148"/>
      <c r="U306" s="148"/>
      <c r="V306" s="148"/>
      <c r="W306" s="14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/>
    </row>
    <row r="307" spans="1:33" ht="15.75" customHeight="1">
      <c r="A307" s="132"/>
      <c r="B307" s="132"/>
      <c r="C307" s="132"/>
      <c r="D307" s="132"/>
      <c r="E307" s="132"/>
      <c r="F307" s="132"/>
      <c r="G307" s="145"/>
      <c r="H307" s="218"/>
      <c r="I307" s="148"/>
      <c r="J307" s="148"/>
      <c r="K307" s="148"/>
      <c r="L307" s="148"/>
      <c r="M307" s="148"/>
      <c r="N307" s="148"/>
      <c r="O307" s="148"/>
      <c r="P307" s="148"/>
      <c r="Q307" s="148"/>
      <c r="R307" s="148"/>
      <c r="S307" s="148"/>
      <c r="T307" s="148"/>
      <c r="U307" s="148"/>
      <c r="V307" s="148"/>
      <c r="W307" s="14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/>
    </row>
    <row r="308" spans="1:33" ht="15.75" customHeight="1">
      <c r="A308" s="132"/>
      <c r="B308" s="132"/>
      <c r="C308" s="132"/>
      <c r="D308" s="132"/>
      <c r="E308" s="132"/>
      <c r="F308" s="132"/>
      <c r="G308" s="145"/>
      <c r="H308" s="218"/>
      <c r="I308" s="148"/>
      <c r="J308" s="148"/>
      <c r="K308" s="148"/>
      <c r="L308" s="148"/>
      <c r="M308" s="148"/>
      <c r="N308" s="148"/>
      <c r="O308" s="148"/>
      <c r="P308" s="148"/>
      <c r="Q308" s="148"/>
      <c r="R308" s="148"/>
      <c r="S308" s="148"/>
      <c r="T308" s="148"/>
      <c r="U308" s="148"/>
      <c r="V308" s="148"/>
      <c r="W308" s="14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/>
    </row>
    <row r="309" spans="1:33" ht="15.75" customHeight="1">
      <c r="A309" s="132"/>
      <c r="B309" s="132"/>
      <c r="C309" s="132"/>
      <c r="D309" s="132"/>
      <c r="E309" s="132"/>
      <c r="F309" s="132"/>
      <c r="G309" s="145"/>
      <c r="H309" s="218"/>
      <c r="I309" s="148"/>
      <c r="J309" s="148"/>
      <c r="K309" s="148"/>
      <c r="L309" s="148"/>
      <c r="M309" s="148"/>
      <c r="N309" s="148"/>
      <c r="O309" s="148"/>
      <c r="P309" s="148"/>
      <c r="Q309" s="148"/>
      <c r="R309" s="148"/>
      <c r="S309" s="148"/>
      <c r="T309" s="148"/>
      <c r="U309" s="148"/>
      <c r="V309" s="148"/>
      <c r="W309" s="14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/>
    </row>
    <row r="310" spans="1:33" ht="15.75" customHeight="1">
      <c r="A310" s="132"/>
      <c r="B310" s="132"/>
      <c r="C310" s="132"/>
      <c r="D310" s="132"/>
      <c r="E310" s="132"/>
      <c r="F310" s="132"/>
      <c r="G310" s="145"/>
      <c r="H310" s="218"/>
      <c r="I310" s="148"/>
      <c r="J310" s="148"/>
      <c r="K310" s="148"/>
      <c r="L310" s="148"/>
      <c r="M310" s="148"/>
      <c r="N310" s="148"/>
      <c r="O310" s="148"/>
      <c r="P310" s="148"/>
      <c r="Q310" s="148"/>
      <c r="R310" s="148"/>
      <c r="S310" s="148"/>
      <c r="T310" s="148"/>
      <c r="U310" s="148"/>
      <c r="V310" s="148"/>
      <c r="W310" s="14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/>
    </row>
    <row r="311" spans="1:33" ht="15.75" customHeight="1">
      <c r="A311" s="132"/>
      <c r="B311" s="132"/>
      <c r="C311" s="132"/>
      <c r="D311" s="132"/>
      <c r="E311" s="132"/>
      <c r="F311" s="132"/>
      <c r="G311" s="145"/>
      <c r="H311" s="218"/>
      <c r="I311" s="148"/>
      <c r="J311" s="148"/>
      <c r="K311" s="148"/>
      <c r="L311" s="148"/>
      <c r="M311" s="148"/>
      <c r="N311" s="148"/>
      <c r="O311" s="148"/>
      <c r="P311" s="148"/>
      <c r="Q311" s="148"/>
      <c r="R311" s="148"/>
      <c r="S311" s="148"/>
      <c r="T311" s="148"/>
      <c r="U311" s="148"/>
      <c r="V311" s="148"/>
      <c r="W311" s="14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/>
    </row>
    <row r="312" spans="1:33" ht="15.75" customHeight="1">
      <c r="A312" s="132"/>
      <c r="B312" s="132"/>
      <c r="C312" s="132"/>
      <c r="D312" s="132"/>
      <c r="E312" s="132"/>
      <c r="F312" s="132"/>
      <c r="G312" s="145"/>
      <c r="H312" s="218"/>
      <c r="I312" s="148"/>
      <c r="J312" s="148"/>
      <c r="K312" s="148"/>
      <c r="L312" s="148"/>
      <c r="M312" s="148"/>
      <c r="N312" s="148"/>
      <c r="O312" s="148"/>
      <c r="P312" s="148"/>
      <c r="Q312" s="148"/>
      <c r="R312" s="148"/>
      <c r="S312" s="148"/>
      <c r="T312" s="148"/>
      <c r="U312" s="148"/>
      <c r="V312" s="148"/>
      <c r="W312" s="14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/>
    </row>
    <row r="313" spans="1:33" ht="15.75" customHeight="1">
      <c r="A313" s="132"/>
      <c r="B313" s="132"/>
      <c r="C313" s="132"/>
      <c r="D313" s="132"/>
      <c r="E313" s="132"/>
      <c r="F313" s="132"/>
      <c r="G313" s="145"/>
      <c r="H313" s="218"/>
      <c r="I313" s="148"/>
      <c r="J313" s="148"/>
      <c r="K313" s="148"/>
      <c r="L313" s="148"/>
      <c r="M313" s="148"/>
      <c r="N313" s="148"/>
      <c r="O313" s="148"/>
      <c r="P313" s="148"/>
      <c r="Q313" s="148"/>
      <c r="R313" s="148"/>
      <c r="S313" s="148"/>
      <c r="T313" s="148"/>
      <c r="U313" s="148"/>
      <c r="V313" s="148"/>
      <c r="W313" s="14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/>
    </row>
    <row r="314" spans="1:33" ht="15.75" customHeight="1">
      <c r="A314" s="132"/>
      <c r="B314" s="132"/>
      <c r="C314" s="132"/>
      <c r="D314" s="132"/>
      <c r="E314" s="132"/>
      <c r="F314" s="132"/>
      <c r="G314" s="145"/>
      <c r="H314" s="21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T314" s="148"/>
      <c r="U314" s="148"/>
      <c r="V314" s="148"/>
      <c r="W314" s="14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/>
    </row>
    <row r="315" spans="1:33" ht="15.75" customHeight="1">
      <c r="A315" s="132"/>
      <c r="B315" s="132"/>
      <c r="C315" s="132"/>
      <c r="D315" s="132"/>
      <c r="E315" s="132"/>
      <c r="F315" s="132"/>
      <c r="G315" s="145"/>
      <c r="H315" s="21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/>
    </row>
    <row r="316" spans="1:33" ht="15.75" customHeight="1">
      <c r="A316" s="132"/>
      <c r="B316" s="132"/>
      <c r="C316" s="132"/>
      <c r="D316" s="132"/>
      <c r="E316" s="132"/>
      <c r="F316" s="132"/>
      <c r="G316" s="145"/>
      <c r="H316" s="21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T316" s="148"/>
      <c r="U316" s="148"/>
      <c r="V316" s="148"/>
      <c r="W316" s="14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/>
    </row>
    <row r="317" spans="1:33" ht="15.75" customHeight="1">
      <c r="A317" s="132"/>
      <c r="B317" s="132"/>
      <c r="C317" s="132"/>
      <c r="D317" s="132"/>
      <c r="E317" s="132"/>
      <c r="F317" s="132"/>
      <c r="G317" s="145"/>
      <c r="H317" s="21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T317" s="148"/>
      <c r="U317" s="148"/>
      <c r="V317" s="148"/>
      <c r="W317" s="14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/>
    </row>
    <row r="318" spans="1:33" ht="15.75" customHeight="1">
      <c r="A318" s="132"/>
      <c r="B318" s="132"/>
      <c r="C318" s="132"/>
      <c r="D318" s="132"/>
      <c r="E318" s="132"/>
      <c r="F318" s="132"/>
      <c r="G318" s="145"/>
      <c r="H318" s="21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/>
    </row>
    <row r="319" spans="1:33" ht="15.75" customHeight="1">
      <c r="A319" s="132"/>
      <c r="B319" s="132"/>
      <c r="C319" s="132"/>
      <c r="D319" s="132"/>
      <c r="E319" s="132"/>
      <c r="F319" s="132"/>
      <c r="G319" s="145"/>
      <c r="H319" s="218"/>
      <c r="I319" s="148"/>
      <c r="J319" s="148"/>
      <c r="K319" s="148"/>
      <c r="L319" s="148"/>
      <c r="M319" s="148"/>
      <c r="N319" s="148"/>
      <c r="O319" s="148"/>
      <c r="P319" s="148"/>
      <c r="Q319" s="148"/>
      <c r="R319" s="148"/>
      <c r="S319" s="148"/>
      <c r="T319" s="148"/>
      <c r="U319" s="148"/>
      <c r="V319" s="148"/>
      <c r="W319" s="14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/>
    </row>
    <row r="320" spans="1:33" ht="15.75" customHeight="1">
      <c r="A320" s="132"/>
      <c r="B320" s="132"/>
      <c r="C320" s="132"/>
      <c r="D320" s="132"/>
      <c r="E320" s="132"/>
      <c r="F320" s="132"/>
      <c r="G320" s="145"/>
      <c r="H320" s="218"/>
      <c r="I320" s="148"/>
      <c r="J320" s="148"/>
      <c r="K320" s="148"/>
      <c r="L320" s="148"/>
      <c r="M320" s="148"/>
      <c r="N320" s="148"/>
      <c r="O320" s="148"/>
      <c r="P320" s="148"/>
      <c r="Q320" s="148"/>
      <c r="R320" s="148"/>
      <c r="S320" s="148"/>
      <c r="T320" s="148"/>
      <c r="U320" s="148"/>
      <c r="V320" s="148"/>
      <c r="W320" s="14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/>
    </row>
    <row r="321" spans="1:33" ht="15.75" customHeight="1">
      <c r="A321" s="132"/>
      <c r="B321" s="132"/>
      <c r="C321" s="132"/>
      <c r="D321" s="132"/>
      <c r="E321" s="132"/>
      <c r="F321" s="132"/>
      <c r="G321" s="145"/>
      <c r="H321" s="218"/>
      <c r="I321" s="148"/>
      <c r="J321" s="148"/>
      <c r="K321" s="148"/>
      <c r="L321" s="148"/>
      <c r="M321" s="148"/>
      <c r="N321" s="148"/>
      <c r="O321" s="148"/>
      <c r="P321" s="148"/>
      <c r="Q321" s="148"/>
      <c r="R321" s="148"/>
      <c r="S321" s="148"/>
      <c r="T321" s="148"/>
      <c r="U321" s="148"/>
      <c r="V321" s="148"/>
      <c r="W321" s="14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/>
    </row>
    <row r="322" spans="1:33" ht="15.75" customHeight="1">
      <c r="A322" s="132"/>
      <c r="B322" s="132"/>
      <c r="C322" s="132"/>
      <c r="D322" s="132"/>
      <c r="E322" s="132"/>
      <c r="F322" s="132"/>
      <c r="G322" s="145"/>
      <c r="H322" s="218"/>
      <c r="I322" s="148"/>
      <c r="J322" s="148"/>
      <c r="K322" s="148"/>
      <c r="L322" s="148"/>
      <c r="M322" s="148"/>
      <c r="N322" s="148"/>
      <c r="O322" s="148"/>
      <c r="P322" s="148"/>
      <c r="Q322" s="148"/>
      <c r="R322" s="148"/>
      <c r="S322" s="148"/>
      <c r="T322" s="148"/>
      <c r="U322" s="148"/>
      <c r="V322" s="148"/>
      <c r="W322" s="14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/>
    </row>
    <row r="323" spans="1:33" ht="15.75" customHeight="1">
      <c r="A323" s="132"/>
      <c r="B323" s="132"/>
      <c r="C323" s="132"/>
      <c r="D323" s="132"/>
      <c r="E323" s="132"/>
      <c r="F323" s="132"/>
      <c r="G323" s="145"/>
      <c r="H323" s="218"/>
      <c r="I323" s="148"/>
      <c r="J323" s="148"/>
      <c r="K323" s="148"/>
      <c r="L323" s="148"/>
      <c r="M323" s="148"/>
      <c r="N323" s="148"/>
      <c r="O323" s="148"/>
      <c r="P323" s="148"/>
      <c r="Q323" s="148"/>
      <c r="R323" s="148"/>
      <c r="S323" s="148"/>
      <c r="T323" s="148"/>
      <c r="U323" s="148"/>
      <c r="V323" s="148"/>
      <c r="W323" s="14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/>
    </row>
    <row r="324" spans="1:33" ht="15.75" customHeight="1">
      <c r="A324" s="132"/>
      <c r="B324" s="132"/>
      <c r="C324" s="132"/>
      <c r="D324" s="132"/>
      <c r="E324" s="132"/>
      <c r="F324" s="132"/>
      <c r="G324" s="145"/>
      <c r="H324" s="218"/>
      <c r="I324" s="148"/>
      <c r="J324" s="148"/>
      <c r="K324" s="148"/>
      <c r="L324" s="148"/>
      <c r="M324" s="148"/>
      <c r="N324" s="148"/>
      <c r="O324" s="148"/>
      <c r="P324" s="148"/>
      <c r="Q324" s="148"/>
      <c r="R324" s="148"/>
      <c r="S324" s="148"/>
      <c r="T324" s="148"/>
      <c r="U324" s="148"/>
      <c r="V324" s="148"/>
      <c r="W324" s="14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/>
    </row>
    <row r="325" spans="1:33" ht="15.75" customHeight="1">
      <c r="A325" s="132"/>
      <c r="B325" s="132"/>
      <c r="C325" s="132"/>
      <c r="D325" s="132"/>
      <c r="E325" s="132"/>
      <c r="F325" s="132"/>
      <c r="G325" s="145"/>
      <c r="H325" s="218"/>
      <c r="I325" s="148"/>
      <c r="J325" s="148"/>
      <c r="K325" s="148"/>
      <c r="L325" s="148"/>
      <c r="M325" s="148"/>
      <c r="N325" s="148"/>
      <c r="O325" s="148"/>
      <c r="P325" s="148"/>
      <c r="Q325" s="148"/>
      <c r="R325" s="148"/>
      <c r="S325" s="148"/>
      <c r="T325" s="148"/>
      <c r="U325" s="148"/>
      <c r="V325" s="148"/>
      <c r="W325" s="14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/>
    </row>
    <row r="326" spans="1:33" ht="15.75" customHeight="1">
      <c r="A326" s="132"/>
      <c r="B326" s="132"/>
      <c r="C326" s="132"/>
      <c r="D326" s="132"/>
      <c r="E326" s="132"/>
      <c r="F326" s="132"/>
      <c r="G326" s="145"/>
      <c r="H326" s="218"/>
      <c r="I326" s="148"/>
      <c r="J326" s="148"/>
      <c r="K326" s="148"/>
      <c r="L326" s="148"/>
      <c r="M326" s="148"/>
      <c r="N326" s="148"/>
      <c r="O326" s="148"/>
      <c r="P326" s="148"/>
      <c r="Q326" s="148"/>
      <c r="R326" s="148"/>
      <c r="S326" s="148"/>
      <c r="T326" s="148"/>
      <c r="U326" s="148"/>
      <c r="V326" s="148"/>
      <c r="W326" s="14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/>
    </row>
    <row r="327" spans="1:33" ht="15.75" customHeight="1">
      <c r="A327" s="132"/>
      <c r="B327" s="132"/>
      <c r="C327" s="132"/>
      <c r="D327" s="132"/>
      <c r="E327" s="132"/>
      <c r="F327" s="132"/>
      <c r="G327" s="145"/>
      <c r="H327" s="218"/>
      <c r="I327" s="148"/>
      <c r="J327" s="148"/>
      <c r="K327" s="148"/>
      <c r="L327" s="148"/>
      <c r="M327" s="148"/>
      <c r="N327" s="148"/>
      <c r="O327" s="148"/>
      <c r="P327" s="148"/>
      <c r="Q327" s="148"/>
      <c r="R327" s="148"/>
      <c r="S327" s="148"/>
      <c r="T327" s="148"/>
      <c r="U327" s="148"/>
      <c r="V327" s="148"/>
      <c r="W327" s="14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/>
    </row>
    <row r="328" spans="1:33" ht="15.75" customHeight="1">
      <c r="A328" s="132"/>
      <c r="B328" s="132"/>
      <c r="C328" s="132"/>
      <c r="D328" s="132"/>
      <c r="E328" s="132"/>
      <c r="F328" s="132"/>
      <c r="G328" s="145"/>
      <c r="H328" s="218"/>
      <c r="I328" s="148"/>
      <c r="J328" s="148"/>
      <c r="K328" s="148"/>
      <c r="L328" s="148"/>
      <c r="M328" s="148"/>
      <c r="N328" s="148"/>
      <c r="O328" s="148"/>
      <c r="P328" s="148"/>
      <c r="Q328" s="148"/>
      <c r="R328" s="148"/>
      <c r="S328" s="148"/>
      <c r="T328" s="148"/>
      <c r="U328" s="148"/>
      <c r="V328" s="148"/>
      <c r="W328" s="14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/>
    </row>
    <row r="329" spans="1:33" ht="15.75" customHeight="1">
      <c r="A329" s="132"/>
      <c r="B329" s="132"/>
      <c r="C329" s="132"/>
      <c r="D329" s="132"/>
      <c r="E329" s="132"/>
      <c r="F329" s="132"/>
      <c r="G329" s="145"/>
      <c r="H329" s="218"/>
      <c r="I329" s="148"/>
      <c r="J329" s="148"/>
      <c r="K329" s="148"/>
      <c r="L329" s="148"/>
      <c r="M329" s="148"/>
      <c r="N329" s="148"/>
      <c r="O329" s="148"/>
      <c r="P329" s="148"/>
      <c r="Q329" s="148"/>
      <c r="R329" s="148"/>
      <c r="S329" s="148"/>
      <c r="T329" s="148"/>
      <c r="U329" s="148"/>
      <c r="V329" s="148"/>
      <c r="W329" s="14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/>
    </row>
    <row r="330" spans="1:33" ht="15.75" customHeight="1">
      <c r="A330" s="132"/>
      <c r="B330" s="132"/>
      <c r="C330" s="132"/>
      <c r="D330" s="132"/>
      <c r="E330" s="132"/>
      <c r="F330" s="132"/>
      <c r="G330" s="145"/>
      <c r="H330" s="218"/>
      <c r="I330" s="148"/>
      <c r="J330" s="148"/>
      <c r="K330" s="148"/>
      <c r="L330" s="148"/>
      <c r="M330" s="148"/>
      <c r="N330" s="148"/>
      <c r="O330" s="148"/>
      <c r="P330" s="148"/>
      <c r="Q330" s="148"/>
      <c r="R330" s="148"/>
      <c r="S330" s="148"/>
      <c r="T330" s="148"/>
      <c r="U330" s="148"/>
      <c r="V330" s="148"/>
      <c r="W330" s="14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/>
    </row>
    <row r="331" spans="1:33" ht="15.75" customHeight="1">
      <c r="A331" s="132"/>
      <c r="B331" s="132"/>
      <c r="C331" s="132"/>
      <c r="D331" s="132"/>
      <c r="E331" s="132"/>
      <c r="F331" s="132"/>
      <c r="G331" s="145"/>
      <c r="H331" s="218"/>
      <c r="I331" s="148"/>
      <c r="J331" s="148"/>
      <c r="K331" s="148"/>
      <c r="L331" s="148"/>
      <c r="M331" s="148"/>
      <c r="N331" s="148"/>
      <c r="O331" s="148"/>
      <c r="P331" s="148"/>
      <c r="Q331" s="148"/>
      <c r="R331" s="148"/>
      <c r="S331" s="148"/>
      <c r="T331" s="148"/>
      <c r="U331" s="148"/>
      <c r="V331" s="148"/>
      <c r="W331" s="14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/>
    </row>
    <row r="332" spans="1:33" ht="15.75" customHeight="1">
      <c r="A332" s="132"/>
      <c r="B332" s="132"/>
      <c r="C332" s="132"/>
      <c r="D332" s="132"/>
      <c r="E332" s="132"/>
      <c r="F332" s="132"/>
      <c r="G332" s="145"/>
      <c r="H332" s="218"/>
      <c r="I332" s="148"/>
      <c r="J332" s="148"/>
      <c r="K332" s="148"/>
      <c r="L332" s="148"/>
      <c r="M332" s="148"/>
      <c r="N332" s="148"/>
      <c r="O332" s="148"/>
      <c r="P332" s="148"/>
      <c r="Q332" s="148"/>
      <c r="R332" s="148"/>
      <c r="S332" s="148"/>
      <c r="T332" s="148"/>
      <c r="U332" s="148"/>
      <c r="V332" s="148"/>
      <c r="W332" s="14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/>
    </row>
    <row r="333" spans="1:33" ht="15.75" customHeight="1">
      <c r="A333" s="132"/>
      <c r="B333" s="132"/>
      <c r="C333" s="132"/>
      <c r="D333" s="132"/>
      <c r="E333" s="132"/>
      <c r="F333" s="132"/>
      <c r="G333" s="145"/>
      <c r="H333" s="218"/>
      <c r="I333" s="148"/>
      <c r="J333" s="148"/>
      <c r="K333" s="148"/>
      <c r="L333" s="148"/>
      <c r="M333" s="148"/>
      <c r="N333" s="148"/>
      <c r="O333" s="148"/>
      <c r="P333" s="148"/>
      <c r="Q333" s="148"/>
      <c r="R333" s="148"/>
      <c r="S333" s="148"/>
      <c r="T333" s="148"/>
      <c r="U333" s="148"/>
      <c r="V333" s="148"/>
      <c r="W333" s="14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/>
    </row>
    <row r="334" spans="1:33" ht="15.75" customHeight="1">
      <c r="A334" s="132"/>
      <c r="B334" s="132"/>
      <c r="C334" s="132"/>
      <c r="D334" s="132"/>
      <c r="E334" s="132"/>
      <c r="F334" s="132"/>
      <c r="G334" s="145"/>
      <c r="H334" s="218"/>
      <c r="I334" s="148"/>
      <c r="J334" s="148"/>
      <c r="K334" s="148"/>
      <c r="L334" s="148"/>
      <c r="M334" s="148"/>
      <c r="N334" s="148"/>
      <c r="O334" s="148"/>
      <c r="P334" s="148"/>
      <c r="Q334" s="148"/>
      <c r="R334" s="148"/>
      <c r="S334" s="148"/>
      <c r="T334" s="148"/>
      <c r="U334" s="148"/>
      <c r="V334" s="148"/>
      <c r="W334" s="14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/>
    </row>
    <row r="335" spans="1:33" ht="15.75" customHeight="1">
      <c r="A335" s="132"/>
      <c r="B335" s="132"/>
      <c r="C335" s="132"/>
      <c r="D335" s="132"/>
      <c r="E335" s="132"/>
      <c r="F335" s="132"/>
      <c r="G335" s="145"/>
      <c r="H335" s="218"/>
      <c r="I335" s="148"/>
      <c r="J335" s="148"/>
      <c r="K335" s="148"/>
      <c r="L335" s="148"/>
      <c r="M335" s="148"/>
      <c r="N335" s="148"/>
      <c r="O335" s="148"/>
      <c r="P335" s="148"/>
      <c r="Q335" s="148"/>
      <c r="R335" s="148"/>
      <c r="S335" s="148"/>
      <c r="T335" s="148"/>
      <c r="U335" s="148"/>
      <c r="V335" s="148"/>
      <c r="W335" s="14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/>
    </row>
    <row r="336" spans="1:33" ht="15.75" customHeight="1">
      <c r="A336" s="132"/>
      <c r="B336" s="132"/>
      <c r="C336" s="132"/>
      <c r="D336" s="132"/>
      <c r="E336" s="132"/>
      <c r="F336" s="132"/>
      <c r="G336" s="145"/>
      <c r="H336" s="218"/>
      <c r="I336" s="148"/>
      <c r="J336" s="148"/>
      <c r="K336" s="148"/>
      <c r="L336" s="148"/>
      <c r="M336" s="148"/>
      <c r="N336" s="148"/>
      <c r="O336" s="148"/>
      <c r="P336" s="148"/>
      <c r="Q336" s="148"/>
      <c r="R336" s="148"/>
      <c r="S336" s="148"/>
      <c r="T336" s="148"/>
      <c r="U336" s="148"/>
      <c r="V336" s="148"/>
      <c r="W336" s="14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/>
    </row>
    <row r="337" spans="1:33" ht="15.75" customHeight="1">
      <c r="A337" s="132"/>
      <c r="B337" s="132"/>
      <c r="C337" s="132"/>
      <c r="D337" s="132"/>
      <c r="E337" s="132"/>
      <c r="F337" s="132"/>
      <c r="G337" s="145"/>
      <c r="H337" s="218"/>
      <c r="I337" s="148"/>
      <c r="J337" s="148"/>
      <c r="K337" s="148"/>
      <c r="L337" s="148"/>
      <c r="M337" s="148"/>
      <c r="N337" s="148"/>
      <c r="O337" s="148"/>
      <c r="P337" s="148"/>
      <c r="Q337" s="148"/>
      <c r="R337" s="148"/>
      <c r="S337" s="148"/>
      <c r="T337" s="148"/>
      <c r="U337" s="148"/>
      <c r="V337" s="148"/>
      <c r="W337" s="14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/>
    </row>
    <row r="338" spans="1:33" ht="15.75" customHeight="1">
      <c r="A338" s="132"/>
      <c r="B338" s="132"/>
      <c r="C338" s="132"/>
      <c r="D338" s="132"/>
      <c r="E338" s="132"/>
      <c r="F338" s="132"/>
      <c r="G338" s="145"/>
      <c r="H338" s="218"/>
      <c r="I338" s="148"/>
      <c r="J338" s="148"/>
      <c r="K338" s="148"/>
      <c r="L338" s="148"/>
      <c r="M338" s="148"/>
      <c r="N338" s="148"/>
      <c r="O338" s="148"/>
      <c r="P338" s="148"/>
      <c r="Q338" s="148"/>
      <c r="R338" s="148"/>
      <c r="S338" s="148"/>
      <c r="T338" s="148"/>
      <c r="U338" s="148"/>
      <c r="V338" s="148"/>
      <c r="W338" s="14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/>
    </row>
    <row r="339" spans="1:33" ht="15.75" customHeight="1">
      <c r="A339" s="132"/>
      <c r="B339" s="132"/>
      <c r="C339" s="132"/>
      <c r="D339" s="132"/>
      <c r="E339" s="132"/>
      <c r="F339" s="132"/>
      <c r="G339" s="145"/>
      <c r="H339" s="218"/>
      <c r="I339" s="148"/>
      <c r="J339" s="148"/>
      <c r="K339" s="148"/>
      <c r="L339" s="148"/>
      <c r="M339" s="148"/>
      <c r="N339" s="148"/>
      <c r="O339" s="148"/>
      <c r="P339" s="148"/>
      <c r="Q339" s="148"/>
      <c r="R339" s="148"/>
      <c r="S339" s="148"/>
      <c r="T339" s="148"/>
      <c r="U339" s="148"/>
      <c r="V339" s="148"/>
      <c r="W339" s="14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/>
    </row>
    <row r="340" spans="1:33" ht="15.75" customHeight="1">
      <c r="A340" s="132"/>
      <c r="B340" s="132"/>
      <c r="C340" s="132"/>
      <c r="D340" s="132"/>
      <c r="E340" s="132"/>
      <c r="F340" s="132"/>
      <c r="G340" s="145"/>
      <c r="H340" s="218"/>
      <c r="I340" s="148"/>
      <c r="J340" s="148"/>
      <c r="K340" s="148"/>
      <c r="L340" s="148"/>
      <c r="M340" s="148"/>
      <c r="N340" s="148"/>
      <c r="O340" s="148"/>
      <c r="P340" s="148"/>
      <c r="Q340" s="148"/>
      <c r="R340" s="148"/>
      <c r="S340" s="148"/>
      <c r="T340" s="148"/>
      <c r="U340" s="148"/>
      <c r="V340" s="148"/>
      <c r="W340" s="14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/>
    </row>
    <row r="341" spans="1:33" ht="15.75" customHeight="1">
      <c r="A341" s="132"/>
      <c r="B341" s="132"/>
      <c r="C341" s="132"/>
      <c r="D341" s="132"/>
      <c r="E341" s="132"/>
      <c r="F341" s="132"/>
      <c r="G341" s="145"/>
      <c r="H341" s="218"/>
      <c r="I341" s="148"/>
      <c r="J341" s="148"/>
      <c r="K341" s="148"/>
      <c r="L341" s="148"/>
      <c r="M341" s="148"/>
      <c r="N341" s="148"/>
      <c r="O341" s="148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/>
    </row>
    <row r="342" spans="1:33" ht="15.75" customHeight="1">
      <c r="A342" s="132"/>
      <c r="B342" s="132"/>
      <c r="C342" s="132"/>
      <c r="D342" s="132"/>
      <c r="E342" s="132"/>
      <c r="F342" s="132"/>
      <c r="G342" s="145"/>
      <c r="H342" s="21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/>
    </row>
    <row r="343" spans="1:33" ht="15.75" customHeight="1">
      <c r="A343" s="132"/>
      <c r="B343" s="132"/>
      <c r="C343" s="132"/>
      <c r="D343" s="132"/>
      <c r="E343" s="132"/>
      <c r="F343" s="132"/>
      <c r="G343" s="145"/>
      <c r="H343" s="218"/>
      <c r="I343" s="148"/>
      <c r="J343" s="148"/>
      <c r="K343" s="148"/>
      <c r="L343" s="148"/>
      <c r="M343" s="148"/>
      <c r="N343" s="148"/>
      <c r="O343" s="148"/>
      <c r="P343" s="148"/>
      <c r="Q343" s="148"/>
      <c r="R343" s="148"/>
      <c r="S343" s="148"/>
      <c r="T343" s="148"/>
      <c r="U343" s="148"/>
      <c r="V343" s="148"/>
      <c r="W343" s="14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/>
    </row>
    <row r="344" spans="1:33" ht="15.75" customHeight="1">
      <c r="A344" s="132"/>
      <c r="B344" s="132"/>
      <c r="C344" s="132"/>
      <c r="D344" s="132"/>
      <c r="E344" s="132"/>
      <c r="F344" s="132"/>
      <c r="G344" s="145"/>
      <c r="H344" s="218"/>
      <c r="I344" s="148"/>
      <c r="J344" s="148"/>
      <c r="K344" s="148"/>
      <c r="L344" s="148"/>
      <c r="M344" s="148"/>
      <c r="N344" s="148"/>
      <c r="O344" s="148"/>
      <c r="P344" s="148"/>
      <c r="Q344" s="148"/>
      <c r="R344" s="148"/>
      <c r="S344" s="148"/>
      <c r="T344" s="148"/>
      <c r="U344" s="148"/>
      <c r="V344" s="148"/>
      <c r="W344" s="14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/>
    </row>
    <row r="345" spans="1:33" ht="15.75" customHeight="1">
      <c r="A345" s="132"/>
      <c r="B345" s="132"/>
      <c r="C345" s="132"/>
      <c r="D345" s="132"/>
      <c r="E345" s="132"/>
      <c r="F345" s="132"/>
      <c r="G345" s="145"/>
      <c r="H345" s="218"/>
      <c r="I345" s="148"/>
      <c r="J345" s="148"/>
      <c r="K345" s="148"/>
      <c r="L345" s="148"/>
      <c r="M345" s="148"/>
      <c r="N345" s="148"/>
      <c r="O345" s="148"/>
      <c r="P345" s="148"/>
      <c r="Q345" s="148"/>
      <c r="R345" s="148"/>
      <c r="S345" s="148"/>
      <c r="T345" s="148"/>
      <c r="U345" s="148"/>
      <c r="V345" s="148"/>
      <c r="W345" s="14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/>
    </row>
    <row r="346" spans="1:33" ht="15.75" customHeight="1">
      <c r="A346" s="132"/>
      <c r="B346" s="132"/>
      <c r="C346" s="132"/>
      <c r="D346" s="132"/>
      <c r="E346" s="132"/>
      <c r="F346" s="132"/>
      <c r="G346" s="145"/>
      <c r="H346" s="218"/>
      <c r="I346" s="148"/>
      <c r="J346" s="148"/>
      <c r="K346" s="148"/>
      <c r="L346" s="148"/>
      <c r="M346" s="148"/>
      <c r="N346" s="148"/>
      <c r="O346" s="148"/>
      <c r="P346" s="148"/>
      <c r="Q346" s="148"/>
      <c r="R346" s="148"/>
      <c r="S346" s="148"/>
      <c r="T346" s="148"/>
      <c r="U346" s="148"/>
      <c r="V346" s="148"/>
      <c r="W346" s="14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/>
    </row>
    <row r="347" spans="1:33" ht="15.75" customHeight="1">
      <c r="A347" s="132"/>
      <c r="B347" s="132"/>
      <c r="C347" s="132"/>
      <c r="D347" s="132"/>
      <c r="E347" s="132"/>
      <c r="F347" s="132"/>
      <c r="G347" s="145"/>
      <c r="H347" s="218"/>
      <c r="I347" s="148"/>
      <c r="J347" s="148"/>
      <c r="K347" s="148"/>
      <c r="L347" s="148"/>
      <c r="M347" s="148"/>
      <c r="N347" s="148"/>
      <c r="O347" s="148"/>
      <c r="P347" s="148"/>
      <c r="Q347" s="148"/>
      <c r="R347" s="148"/>
      <c r="S347" s="148"/>
      <c r="T347" s="148"/>
      <c r="U347" s="148"/>
      <c r="V347" s="148"/>
      <c r="W347" s="14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/>
    </row>
    <row r="348" spans="1:33" ht="15.75" customHeight="1">
      <c r="A348" s="132"/>
      <c r="B348" s="132"/>
      <c r="C348" s="132"/>
      <c r="D348" s="132"/>
      <c r="E348" s="132"/>
      <c r="F348" s="132"/>
      <c r="G348" s="145"/>
      <c r="H348" s="218"/>
      <c r="I348" s="148"/>
      <c r="J348" s="148"/>
      <c r="K348" s="148"/>
      <c r="L348" s="148"/>
      <c r="M348" s="148"/>
      <c r="N348" s="148"/>
      <c r="O348" s="148"/>
      <c r="P348" s="148"/>
      <c r="Q348" s="148"/>
      <c r="R348" s="148"/>
      <c r="S348" s="148"/>
      <c r="T348" s="148"/>
      <c r="U348" s="148"/>
      <c r="V348" s="148"/>
      <c r="W348" s="14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/>
    </row>
    <row r="349" spans="1:33" ht="15.75" customHeight="1">
      <c r="A349" s="132"/>
      <c r="B349" s="132"/>
      <c r="C349" s="132"/>
      <c r="D349" s="132"/>
      <c r="E349" s="132"/>
      <c r="F349" s="132"/>
      <c r="G349" s="145"/>
      <c r="H349" s="218"/>
      <c r="I349" s="148"/>
      <c r="J349" s="148"/>
      <c r="K349" s="148"/>
      <c r="L349" s="148"/>
      <c r="M349" s="148"/>
      <c r="N349" s="148"/>
      <c r="O349" s="148"/>
      <c r="P349" s="148"/>
      <c r="Q349" s="148"/>
      <c r="R349" s="148"/>
      <c r="S349" s="148"/>
      <c r="T349" s="148"/>
      <c r="U349" s="148"/>
      <c r="V349" s="148"/>
      <c r="W349" s="14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/>
    </row>
    <row r="350" spans="1:33" ht="15.75" customHeight="1">
      <c r="A350" s="132"/>
      <c r="B350" s="132"/>
      <c r="C350" s="132"/>
      <c r="D350" s="132"/>
      <c r="E350" s="132"/>
      <c r="F350" s="132"/>
      <c r="G350" s="145"/>
      <c r="H350" s="218"/>
      <c r="I350" s="148"/>
      <c r="J350" s="148"/>
      <c r="K350" s="148"/>
      <c r="L350" s="148"/>
      <c r="M350" s="148"/>
      <c r="N350" s="148"/>
      <c r="O350" s="148"/>
      <c r="P350" s="148"/>
      <c r="Q350" s="148"/>
      <c r="R350" s="148"/>
      <c r="S350" s="148"/>
      <c r="T350" s="148"/>
      <c r="U350" s="148"/>
      <c r="V350" s="148"/>
      <c r="W350" s="14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/>
    </row>
    <row r="351" spans="1:33" ht="15.75" customHeight="1">
      <c r="A351" s="132"/>
      <c r="B351" s="132"/>
      <c r="C351" s="132"/>
      <c r="D351" s="132"/>
      <c r="E351" s="132"/>
      <c r="F351" s="132"/>
      <c r="G351" s="145"/>
      <c r="H351" s="218"/>
      <c r="I351" s="148"/>
      <c r="J351" s="148"/>
      <c r="K351" s="148"/>
      <c r="L351" s="148"/>
      <c r="M351" s="148"/>
      <c r="N351" s="148"/>
      <c r="O351" s="148"/>
      <c r="P351" s="148"/>
      <c r="Q351" s="148"/>
      <c r="R351" s="148"/>
      <c r="S351" s="148"/>
      <c r="T351" s="148"/>
      <c r="U351" s="148"/>
      <c r="V351" s="148"/>
      <c r="W351" s="14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/>
    </row>
    <row r="352" spans="1:33" ht="15.75" customHeight="1">
      <c r="A352" s="132"/>
      <c r="B352" s="132"/>
      <c r="C352" s="132"/>
      <c r="D352" s="132"/>
      <c r="E352" s="132"/>
      <c r="F352" s="132"/>
      <c r="G352" s="145"/>
      <c r="H352" s="218"/>
      <c r="I352" s="148"/>
      <c r="J352" s="148"/>
      <c r="K352" s="148"/>
      <c r="L352" s="148"/>
      <c r="M352" s="148"/>
      <c r="N352" s="148"/>
      <c r="O352" s="148"/>
      <c r="P352" s="148"/>
      <c r="Q352" s="148"/>
      <c r="R352" s="148"/>
      <c r="S352" s="148"/>
      <c r="T352" s="148"/>
      <c r="U352" s="148"/>
      <c r="V352" s="148"/>
      <c r="W352" s="14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/>
    </row>
    <row r="353" spans="1:33" ht="15.75" customHeight="1">
      <c r="A353" s="132"/>
      <c r="B353" s="132"/>
      <c r="C353" s="132"/>
      <c r="D353" s="132"/>
      <c r="E353" s="132"/>
      <c r="F353" s="132"/>
      <c r="G353" s="145"/>
      <c r="H353" s="218"/>
      <c r="I353" s="148"/>
      <c r="J353" s="148"/>
      <c r="K353" s="148"/>
      <c r="L353" s="148"/>
      <c r="M353" s="148"/>
      <c r="N353" s="148"/>
      <c r="O353" s="148"/>
      <c r="P353" s="148"/>
      <c r="Q353" s="148"/>
      <c r="R353" s="148"/>
      <c r="S353" s="148"/>
      <c r="T353" s="148"/>
      <c r="U353" s="148"/>
      <c r="V353" s="148"/>
      <c r="W353" s="14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/>
    </row>
    <row r="354" spans="1:33" ht="15.75" customHeight="1">
      <c r="A354" s="132"/>
      <c r="B354" s="132"/>
      <c r="C354" s="132"/>
      <c r="D354" s="132"/>
      <c r="E354" s="132"/>
      <c r="F354" s="132"/>
      <c r="G354" s="145"/>
      <c r="H354" s="218"/>
      <c r="I354" s="148"/>
      <c r="J354" s="148"/>
      <c r="K354" s="148"/>
      <c r="L354" s="148"/>
      <c r="M354" s="148"/>
      <c r="N354" s="148"/>
      <c r="O354" s="148"/>
      <c r="P354" s="148"/>
      <c r="Q354" s="148"/>
      <c r="R354" s="148"/>
      <c r="S354" s="148"/>
      <c r="T354" s="148"/>
      <c r="U354" s="148"/>
      <c r="V354" s="148"/>
      <c r="W354" s="14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/>
    </row>
    <row r="355" spans="1:33" ht="15.75" customHeight="1">
      <c r="A355" s="132"/>
      <c r="B355" s="132"/>
      <c r="C355" s="132"/>
      <c r="D355" s="132"/>
      <c r="E355" s="132"/>
      <c r="F355" s="132"/>
      <c r="G355" s="145"/>
      <c r="H355" s="218"/>
      <c r="I355" s="148"/>
      <c r="J355" s="148"/>
      <c r="K355" s="148"/>
      <c r="L355" s="148"/>
      <c r="M355" s="148"/>
      <c r="N355" s="148"/>
      <c r="O355" s="148"/>
      <c r="P355" s="148"/>
      <c r="Q355" s="148"/>
      <c r="R355" s="148"/>
      <c r="S355" s="148"/>
      <c r="T355" s="148"/>
      <c r="U355" s="148"/>
      <c r="V355" s="148"/>
      <c r="W355" s="14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/>
    </row>
    <row r="356" spans="1:33" ht="15.75" customHeight="1">
      <c r="A356" s="132"/>
      <c r="B356" s="132"/>
      <c r="C356" s="132"/>
      <c r="D356" s="132"/>
      <c r="E356" s="132"/>
      <c r="F356" s="132"/>
      <c r="G356" s="145"/>
      <c r="H356" s="218"/>
      <c r="I356" s="148"/>
      <c r="J356" s="148"/>
      <c r="K356" s="148"/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/>
    </row>
    <row r="357" spans="1:33" ht="15.75" customHeight="1">
      <c r="A357" s="132"/>
      <c r="B357" s="132"/>
      <c r="C357" s="132"/>
      <c r="D357" s="132"/>
      <c r="E357" s="132"/>
      <c r="F357" s="132"/>
      <c r="G357" s="145"/>
      <c r="H357" s="218"/>
      <c r="I357" s="148"/>
      <c r="J357" s="148"/>
      <c r="K357" s="148"/>
      <c r="L357" s="148"/>
      <c r="M357" s="148"/>
      <c r="N357" s="148"/>
      <c r="O357" s="148"/>
      <c r="P357" s="148"/>
      <c r="Q357" s="148"/>
      <c r="R357" s="148"/>
      <c r="S357" s="148"/>
      <c r="T357" s="148"/>
      <c r="U357" s="148"/>
      <c r="V357" s="148"/>
      <c r="W357" s="14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/>
    </row>
    <row r="358" spans="1:33" ht="15.75" customHeight="1">
      <c r="A358" s="132"/>
      <c r="B358" s="132"/>
      <c r="C358" s="132"/>
      <c r="D358" s="132"/>
      <c r="E358" s="132"/>
      <c r="F358" s="132"/>
      <c r="G358" s="145"/>
      <c r="H358" s="218"/>
      <c r="I358" s="148"/>
      <c r="J358" s="148"/>
      <c r="K358" s="148"/>
      <c r="L358" s="148"/>
      <c r="M358" s="148"/>
      <c r="N358" s="148"/>
      <c r="O358" s="148"/>
      <c r="P358" s="148"/>
      <c r="Q358" s="148"/>
      <c r="R358" s="148"/>
      <c r="S358" s="148"/>
      <c r="T358" s="148"/>
      <c r="U358" s="148"/>
      <c r="V358" s="148"/>
      <c r="W358" s="14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/>
    </row>
    <row r="359" spans="1:33" ht="15.75" customHeight="1">
      <c r="A359" s="132"/>
      <c r="B359" s="132"/>
      <c r="C359" s="132"/>
      <c r="D359" s="132"/>
      <c r="E359" s="132"/>
      <c r="F359" s="132"/>
      <c r="G359" s="145"/>
      <c r="H359" s="218"/>
      <c r="I359" s="148"/>
      <c r="J359" s="148"/>
      <c r="K359" s="148"/>
      <c r="L359" s="148"/>
      <c r="M359" s="148"/>
      <c r="N359" s="148"/>
      <c r="O359" s="148"/>
      <c r="P359" s="148"/>
      <c r="Q359" s="148"/>
      <c r="R359" s="148"/>
      <c r="S359" s="148"/>
      <c r="T359" s="148"/>
      <c r="U359" s="148"/>
      <c r="V359" s="148"/>
      <c r="W359" s="14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/>
    </row>
    <row r="360" spans="1:33" ht="15.75" customHeight="1">
      <c r="A360" s="132"/>
      <c r="B360" s="132"/>
      <c r="C360" s="132"/>
      <c r="D360" s="132"/>
      <c r="E360" s="132"/>
      <c r="F360" s="132"/>
      <c r="G360" s="145"/>
      <c r="H360" s="218"/>
      <c r="I360" s="148"/>
      <c r="J360" s="148"/>
      <c r="K360" s="148"/>
      <c r="L360" s="148"/>
      <c r="M360" s="148"/>
      <c r="N360" s="148"/>
      <c r="O360" s="148"/>
      <c r="P360" s="148"/>
      <c r="Q360" s="148"/>
      <c r="R360" s="148"/>
      <c r="S360" s="148"/>
      <c r="T360" s="148"/>
      <c r="U360" s="148"/>
      <c r="V360" s="148"/>
      <c r="W360" s="14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/>
    </row>
    <row r="361" spans="1:33" ht="15.75" customHeight="1">
      <c r="A361" s="132"/>
      <c r="B361" s="132"/>
      <c r="C361" s="132"/>
      <c r="D361" s="132"/>
      <c r="E361" s="132"/>
      <c r="F361" s="132"/>
      <c r="G361" s="145"/>
      <c r="H361" s="218"/>
      <c r="I361" s="148"/>
      <c r="J361" s="148"/>
      <c r="K361" s="148"/>
      <c r="L361" s="148"/>
      <c r="M361" s="148"/>
      <c r="N361" s="148"/>
      <c r="O361" s="148"/>
      <c r="P361" s="148"/>
      <c r="Q361" s="148"/>
      <c r="R361" s="148"/>
      <c r="S361" s="148"/>
      <c r="T361" s="148"/>
      <c r="U361" s="148"/>
      <c r="V361" s="148"/>
      <c r="W361" s="14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/>
    </row>
    <row r="362" spans="1:33" ht="15.75" customHeight="1">
      <c r="A362" s="132"/>
      <c r="B362" s="132"/>
      <c r="C362" s="132"/>
      <c r="D362" s="132"/>
      <c r="E362" s="132"/>
      <c r="F362" s="132"/>
      <c r="G362" s="145"/>
      <c r="H362" s="218"/>
      <c r="I362" s="148"/>
      <c r="J362" s="148"/>
      <c r="K362" s="148"/>
      <c r="L362" s="148"/>
      <c r="M362" s="148"/>
      <c r="N362" s="148"/>
      <c r="O362" s="148"/>
      <c r="P362" s="148"/>
      <c r="Q362" s="148"/>
      <c r="R362" s="148"/>
      <c r="S362" s="148"/>
      <c r="T362" s="148"/>
      <c r="U362" s="148"/>
      <c r="V362" s="148"/>
      <c r="W362" s="14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/>
    </row>
    <row r="363" spans="1:33" ht="15.75" customHeight="1">
      <c r="A363" s="132"/>
      <c r="B363" s="132"/>
      <c r="C363" s="132"/>
      <c r="D363" s="132"/>
      <c r="E363" s="132"/>
      <c r="F363" s="132"/>
      <c r="G363" s="145"/>
      <c r="H363" s="218"/>
      <c r="I363" s="148"/>
      <c r="J363" s="148"/>
      <c r="K363" s="148"/>
      <c r="L363" s="148"/>
      <c r="M363" s="148"/>
      <c r="N363" s="148"/>
      <c r="O363" s="148"/>
      <c r="P363" s="148"/>
      <c r="Q363" s="148"/>
      <c r="R363" s="148"/>
      <c r="S363" s="148"/>
      <c r="T363" s="148"/>
      <c r="U363" s="148"/>
      <c r="V363" s="148"/>
      <c r="W363" s="14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/>
    </row>
    <row r="364" spans="1:33" ht="15.75" customHeight="1">
      <c r="A364" s="132"/>
      <c r="B364" s="132"/>
      <c r="C364" s="132"/>
      <c r="D364" s="132"/>
      <c r="E364" s="132"/>
      <c r="F364" s="132"/>
      <c r="G364" s="145"/>
      <c r="H364" s="218"/>
      <c r="I364" s="148"/>
      <c r="J364" s="148"/>
      <c r="K364" s="148"/>
      <c r="L364" s="148"/>
      <c r="M364" s="148"/>
      <c r="N364" s="148"/>
      <c r="O364" s="148"/>
      <c r="P364" s="148"/>
      <c r="Q364" s="148"/>
      <c r="R364" s="148"/>
      <c r="S364" s="148"/>
      <c r="T364" s="148"/>
      <c r="U364" s="148"/>
      <c r="V364" s="148"/>
      <c r="W364" s="14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/>
    </row>
    <row r="365" spans="1:33" ht="15.75" customHeight="1">
      <c r="A365" s="132"/>
      <c r="B365" s="132"/>
      <c r="C365" s="132"/>
      <c r="D365" s="132"/>
      <c r="E365" s="132"/>
      <c r="F365" s="132"/>
      <c r="G365" s="145"/>
      <c r="H365" s="218"/>
      <c r="I365" s="148"/>
      <c r="J365" s="148"/>
      <c r="K365" s="148"/>
      <c r="L365" s="148"/>
      <c r="M365" s="148"/>
      <c r="N365" s="148"/>
      <c r="O365" s="148"/>
      <c r="P365" s="148"/>
      <c r="Q365" s="148"/>
      <c r="R365" s="148"/>
      <c r="S365" s="148"/>
      <c r="T365" s="148"/>
      <c r="U365" s="148"/>
      <c r="V365" s="148"/>
      <c r="W365" s="14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/>
    </row>
    <row r="366" spans="1:33" ht="15.75" customHeight="1">
      <c r="A366" s="132"/>
      <c r="B366" s="132"/>
      <c r="C366" s="132"/>
      <c r="D366" s="132"/>
      <c r="E366" s="132"/>
      <c r="F366" s="132"/>
      <c r="G366" s="145"/>
      <c r="H366" s="218"/>
      <c r="I366" s="148"/>
      <c r="J366" s="148"/>
      <c r="K366" s="148"/>
      <c r="L366" s="148"/>
      <c r="M366" s="148"/>
      <c r="N366" s="148"/>
      <c r="O366" s="148"/>
      <c r="P366" s="148"/>
      <c r="Q366" s="148"/>
      <c r="R366" s="148"/>
      <c r="S366" s="148"/>
      <c r="T366" s="148"/>
      <c r="U366" s="148"/>
      <c r="V366" s="148"/>
      <c r="W366" s="14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/>
    </row>
    <row r="367" spans="1:33" ht="15.75" customHeight="1">
      <c r="A367" s="132"/>
      <c r="B367" s="132"/>
      <c r="C367" s="132"/>
      <c r="D367" s="132"/>
      <c r="E367" s="132"/>
      <c r="F367" s="132"/>
      <c r="G367" s="145"/>
      <c r="H367" s="218"/>
      <c r="I367" s="148"/>
      <c r="J367" s="148"/>
      <c r="K367" s="148"/>
      <c r="L367" s="148"/>
      <c r="M367" s="148"/>
      <c r="N367" s="148"/>
      <c r="O367" s="148"/>
      <c r="P367" s="148"/>
      <c r="Q367" s="148"/>
      <c r="R367" s="148"/>
      <c r="S367" s="148"/>
      <c r="T367" s="148"/>
      <c r="U367" s="148"/>
      <c r="V367" s="148"/>
      <c r="W367" s="14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/>
    </row>
    <row r="368" spans="1:33" ht="15.75" customHeight="1">
      <c r="A368" s="132"/>
      <c r="B368" s="132"/>
      <c r="C368" s="132"/>
      <c r="D368" s="132"/>
      <c r="E368" s="132"/>
      <c r="F368" s="132"/>
      <c r="G368" s="145"/>
      <c r="H368" s="218"/>
      <c r="I368" s="148"/>
      <c r="J368" s="148"/>
      <c r="K368" s="148"/>
      <c r="L368" s="148"/>
      <c r="M368" s="148"/>
      <c r="N368" s="148"/>
      <c r="O368" s="148"/>
      <c r="P368" s="148"/>
      <c r="Q368" s="148"/>
      <c r="R368" s="148"/>
      <c r="S368" s="148"/>
      <c r="T368" s="148"/>
      <c r="U368" s="148"/>
      <c r="V368" s="148"/>
      <c r="W368" s="14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/>
    </row>
    <row r="369" spans="1:33" ht="15.75" customHeight="1">
      <c r="A369" s="132"/>
      <c r="B369" s="132"/>
      <c r="C369" s="132"/>
      <c r="D369" s="132"/>
      <c r="E369" s="132"/>
      <c r="F369" s="132"/>
      <c r="G369" s="145"/>
      <c r="H369" s="218"/>
      <c r="I369" s="148"/>
      <c r="J369" s="148"/>
      <c r="K369" s="148"/>
      <c r="L369" s="148"/>
      <c r="M369" s="148"/>
      <c r="N369" s="148"/>
      <c r="O369" s="148"/>
      <c r="P369" s="148"/>
      <c r="Q369" s="148"/>
      <c r="R369" s="148"/>
      <c r="S369" s="148"/>
      <c r="T369" s="148"/>
      <c r="U369" s="148"/>
      <c r="V369" s="148"/>
      <c r="W369" s="14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/>
    </row>
    <row r="370" spans="1:33" ht="15.75" customHeight="1">
      <c r="A370" s="132"/>
      <c r="B370" s="132"/>
      <c r="C370" s="132"/>
      <c r="D370" s="132"/>
      <c r="E370" s="132"/>
      <c r="F370" s="132"/>
      <c r="G370" s="145"/>
      <c r="H370" s="218"/>
      <c r="I370" s="148"/>
      <c r="J370" s="148"/>
      <c r="K370" s="148"/>
      <c r="L370" s="148"/>
      <c r="M370" s="148"/>
      <c r="N370" s="148"/>
      <c r="O370" s="148"/>
      <c r="P370" s="148"/>
      <c r="Q370" s="148"/>
      <c r="R370" s="148"/>
      <c r="S370" s="148"/>
      <c r="T370" s="148"/>
      <c r="U370" s="148"/>
      <c r="V370" s="148"/>
      <c r="W370" s="14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/>
    </row>
    <row r="371" spans="1:33" ht="15.75" customHeight="1">
      <c r="A371" s="132"/>
      <c r="B371" s="132"/>
      <c r="C371" s="132"/>
      <c r="D371" s="132"/>
      <c r="E371" s="132"/>
      <c r="F371" s="132"/>
      <c r="G371" s="145"/>
      <c r="H371" s="218"/>
      <c r="I371" s="148"/>
      <c r="J371" s="148"/>
      <c r="K371" s="148"/>
      <c r="L371" s="148"/>
      <c r="M371" s="148"/>
      <c r="N371" s="148"/>
      <c r="O371" s="148"/>
      <c r="P371" s="148"/>
      <c r="Q371" s="148"/>
      <c r="R371" s="148"/>
      <c r="S371" s="148"/>
      <c r="T371" s="148"/>
      <c r="U371" s="148"/>
      <c r="V371" s="148"/>
      <c r="W371" s="14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/>
    </row>
    <row r="372" spans="1:33" ht="15.75" customHeight="1">
      <c r="A372" s="132"/>
      <c r="B372" s="132"/>
      <c r="C372" s="132"/>
      <c r="D372" s="132"/>
      <c r="E372" s="132"/>
      <c r="F372" s="132"/>
      <c r="G372" s="145"/>
      <c r="H372" s="218"/>
      <c r="I372" s="148"/>
      <c r="J372" s="148"/>
      <c r="K372" s="148"/>
      <c r="L372" s="148"/>
      <c r="M372" s="148"/>
      <c r="N372" s="148"/>
      <c r="O372" s="148"/>
      <c r="P372" s="148"/>
      <c r="Q372" s="148"/>
      <c r="R372" s="148"/>
      <c r="S372" s="148"/>
      <c r="T372" s="148"/>
      <c r="U372" s="148"/>
      <c r="V372" s="148"/>
      <c r="W372" s="14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/>
    </row>
    <row r="373" spans="1:33" ht="15.75" customHeight="1">
      <c r="A373" s="132"/>
      <c r="B373" s="132"/>
      <c r="C373" s="132"/>
      <c r="D373" s="132"/>
      <c r="E373" s="132"/>
      <c r="F373" s="132"/>
      <c r="G373" s="145"/>
      <c r="H373" s="218"/>
      <c r="I373" s="148"/>
      <c r="J373" s="148"/>
      <c r="K373" s="148"/>
      <c r="L373" s="148"/>
      <c r="M373" s="148"/>
      <c r="N373" s="148"/>
      <c r="O373" s="148"/>
      <c r="P373" s="148"/>
      <c r="Q373" s="148"/>
      <c r="R373" s="148"/>
      <c r="S373" s="148"/>
      <c r="T373" s="148"/>
      <c r="U373" s="148"/>
      <c r="V373" s="148"/>
      <c r="W373" s="14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/>
    </row>
    <row r="374" spans="1:33" ht="15.75" customHeight="1">
      <c r="A374" s="132"/>
      <c r="B374" s="132"/>
      <c r="C374" s="132"/>
      <c r="D374" s="132"/>
      <c r="E374" s="132"/>
      <c r="F374" s="132"/>
      <c r="G374" s="145"/>
      <c r="H374" s="218"/>
      <c r="I374" s="148"/>
      <c r="J374" s="148"/>
      <c r="K374" s="148"/>
      <c r="L374" s="148"/>
      <c r="M374" s="148"/>
      <c r="N374" s="148"/>
      <c r="O374" s="148"/>
      <c r="P374" s="148"/>
      <c r="Q374" s="148"/>
      <c r="R374" s="148"/>
      <c r="S374" s="148"/>
      <c r="T374" s="148"/>
      <c r="U374" s="148"/>
      <c r="V374" s="148"/>
      <c r="W374" s="14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/>
    </row>
    <row r="375" spans="1:33" ht="15.75" customHeight="1">
      <c r="A375" s="132"/>
      <c r="B375" s="132"/>
      <c r="C375" s="132"/>
      <c r="D375" s="132"/>
      <c r="E375" s="132"/>
      <c r="F375" s="132"/>
      <c r="G375" s="145"/>
      <c r="H375" s="218"/>
      <c r="I375" s="148"/>
      <c r="J375" s="148"/>
      <c r="K375" s="148"/>
      <c r="L375" s="148"/>
      <c r="M375" s="148"/>
      <c r="N375" s="148"/>
      <c r="O375" s="148"/>
      <c r="P375" s="148"/>
      <c r="Q375" s="148"/>
      <c r="R375" s="148"/>
      <c r="S375" s="148"/>
      <c r="T375" s="148"/>
      <c r="U375" s="148"/>
      <c r="V375" s="148"/>
      <c r="W375" s="14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/>
    </row>
    <row r="376" spans="1:33" ht="15.75" customHeight="1">
      <c r="A376" s="132"/>
      <c r="B376" s="132"/>
      <c r="C376" s="132"/>
      <c r="D376" s="132"/>
      <c r="E376" s="132"/>
      <c r="F376" s="132"/>
      <c r="G376" s="145"/>
      <c r="H376" s="218"/>
      <c r="I376" s="148"/>
      <c r="J376" s="148"/>
      <c r="K376" s="148"/>
      <c r="L376" s="148"/>
      <c r="M376" s="148"/>
      <c r="N376" s="148"/>
      <c r="O376" s="148"/>
      <c r="P376" s="148"/>
      <c r="Q376" s="148"/>
      <c r="R376" s="148"/>
      <c r="S376" s="148"/>
      <c r="T376" s="148"/>
      <c r="U376" s="148"/>
      <c r="V376" s="148"/>
      <c r="W376" s="14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/>
    </row>
    <row r="377" spans="1:33" ht="15.75" customHeight="1">
      <c r="A377" s="132"/>
      <c r="B377" s="132"/>
      <c r="C377" s="132"/>
      <c r="D377" s="132"/>
      <c r="E377" s="132"/>
      <c r="F377" s="132"/>
      <c r="G377" s="145"/>
      <c r="H377" s="218"/>
      <c r="I377" s="148"/>
      <c r="J377" s="148"/>
      <c r="K377" s="148"/>
      <c r="L377" s="148"/>
      <c r="M377" s="148"/>
      <c r="N377" s="148"/>
      <c r="O377" s="148"/>
      <c r="P377" s="148"/>
      <c r="Q377" s="148"/>
      <c r="R377" s="148"/>
      <c r="S377" s="148"/>
      <c r="T377" s="148"/>
      <c r="U377" s="148"/>
      <c r="V377" s="148"/>
      <c r="W377" s="14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/>
    </row>
    <row r="378" spans="1:33" ht="15.75" customHeight="1">
      <c r="A378" s="132"/>
      <c r="B378" s="132"/>
      <c r="C378" s="132"/>
      <c r="D378" s="132"/>
      <c r="E378" s="132"/>
      <c r="F378" s="132"/>
      <c r="G378" s="145"/>
      <c r="H378" s="218"/>
      <c r="I378" s="148"/>
      <c r="J378" s="148"/>
      <c r="K378" s="148"/>
      <c r="L378" s="148"/>
      <c r="M378" s="148"/>
      <c r="N378" s="148"/>
      <c r="O378" s="148"/>
      <c r="P378" s="148"/>
      <c r="Q378" s="148"/>
      <c r="R378" s="148"/>
      <c r="S378" s="148"/>
      <c r="T378" s="148"/>
      <c r="U378" s="148"/>
      <c r="V378" s="148"/>
      <c r="W378" s="14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/>
    </row>
    <row r="379" spans="1:33" ht="15.75" customHeight="1">
      <c r="A379" s="132"/>
      <c r="B379" s="132"/>
      <c r="C379" s="132"/>
      <c r="D379" s="132"/>
      <c r="E379" s="132"/>
      <c r="F379" s="132"/>
      <c r="G379" s="145"/>
      <c r="H379" s="218"/>
      <c r="I379" s="148"/>
      <c r="J379" s="148"/>
      <c r="K379" s="148"/>
      <c r="L379" s="148"/>
      <c r="M379" s="148"/>
      <c r="N379" s="148"/>
      <c r="O379" s="148"/>
      <c r="P379" s="148"/>
      <c r="Q379" s="148"/>
      <c r="R379" s="148"/>
      <c r="S379" s="148"/>
      <c r="T379" s="148"/>
      <c r="U379" s="148"/>
      <c r="V379" s="148"/>
      <c r="W379" s="14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/>
    </row>
    <row r="380" spans="1:33" ht="15.75" customHeight="1">
      <c r="A380" s="132"/>
      <c r="B380" s="132"/>
      <c r="C380" s="132"/>
      <c r="D380" s="132"/>
      <c r="E380" s="132"/>
      <c r="F380" s="132"/>
      <c r="G380" s="145"/>
      <c r="H380" s="218"/>
      <c r="I380" s="148"/>
      <c r="J380" s="148"/>
      <c r="K380" s="148"/>
      <c r="L380" s="148"/>
      <c r="M380" s="148"/>
      <c r="N380" s="148"/>
      <c r="O380" s="148"/>
      <c r="P380" s="148"/>
      <c r="Q380" s="148"/>
      <c r="R380" s="148"/>
      <c r="S380" s="148"/>
      <c r="T380" s="148"/>
      <c r="U380" s="148"/>
      <c r="V380" s="148"/>
      <c r="W380" s="14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/>
    </row>
    <row r="381" spans="1:33" ht="15.75" customHeight="1">
      <c r="A381" s="132"/>
      <c r="B381" s="132"/>
      <c r="C381" s="132"/>
      <c r="D381" s="132"/>
      <c r="E381" s="132"/>
      <c r="F381" s="132"/>
      <c r="G381" s="145"/>
      <c r="H381" s="218"/>
      <c r="I381" s="148"/>
      <c r="J381" s="148"/>
      <c r="K381" s="148"/>
      <c r="L381" s="148"/>
      <c r="M381" s="148"/>
      <c r="N381" s="148"/>
      <c r="O381" s="148"/>
      <c r="P381" s="148"/>
      <c r="Q381" s="148"/>
      <c r="R381" s="148"/>
      <c r="S381" s="148"/>
      <c r="T381" s="148"/>
      <c r="U381" s="148"/>
      <c r="V381" s="148"/>
      <c r="W381" s="14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/>
    </row>
    <row r="382" spans="1:33" ht="15.75" customHeight="1">
      <c r="A382" s="132"/>
      <c r="B382" s="132"/>
      <c r="C382" s="132"/>
      <c r="D382" s="132"/>
      <c r="E382" s="132"/>
      <c r="F382" s="132"/>
      <c r="G382" s="145"/>
      <c r="H382" s="218"/>
      <c r="I382" s="148"/>
      <c r="J382" s="148"/>
      <c r="K382" s="148"/>
      <c r="L382" s="148"/>
      <c r="M382" s="148"/>
      <c r="N382" s="148"/>
      <c r="O382" s="148"/>
      <c r="P382" s="148"/>
      <c r="Q382" s="148"/>
      <c r="R382" s="148"/>
      <c r="S382" s="148"/>
      <c r="T382" s="148"/>
      <c r="U382" s="148"/>
      <c r="V382" s="148"/>
      <c r="W382" s="14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/>
    </row>
    <row r="383" spans="1:33" ht="15.75" customHeight="1">
      <c r="A383" s="132"/>
      <c r="B383" s="132"/>
      <c r="C383" s="132"/>
      <c r="D383" s="132"/>
      <c r="E383" s="132"/>
      <c r="F383" s="132"/>
      <c r="G383" s="145"/>
      <c r="H383" s="218"/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/>
    </row>
    <row r="384" spans="1:33" ht="15.75" customHeight="1">
      <c r="A384" s="132"/>
      <c r="B384" s="132"/>
      <c r="C384" s="132"/>
      <c r="D384" s="132"/>
      <c r="E384" s="132"/>
      <c r="F384" s="132"/>
      <c r="G384" s="145"/>
      <c r="H384" s="218"/>
      <c r="I384" s="148"/>
      <c r="J384" s="148"/>
      <c r="K384" s="148"/>
      <c r="L384" s="148"/>
      <c r="M384" s="148"/>
      <c r="N384" s="148"/>
      <c r="O384" s="148"/>
      <c r="P384" s="148"/>
      <c r="Q384" s="148"/>
      <c r="R384" s="148"/>
      <c r="S384" s="148"/>
      <c r="T384" s="148"/>
      <c r="U384" s="148"/>
      <c r="V384" s="148"/>
      <c r="W384" s="14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/>
    </row>
    <row r="385" spans="1:33" ht="15.75" customHeight="1">
      <c r="A385" s="132"/>
      <c r="B385" s="132"/>
      <c r="C385" s="132"/>
      <c r="D385" s="132"/>
      <c r="E385" s="132"/>
      <c r="F385" s="132"/>
      <c r="G385" s="145"/>
      <c r="H385" s="218"/>
      <c r="I385" s="148"/>
      <c r="J385" s="148"/>
      <c r="K385" s="148"/>
      <c r="L385" s="148"/>
      <c r="M385" s="148"/>
      <c r="N385" s="148"/>
      <c r="O385" s="148"/>
      <c r="P385" s="148"/>
      <c r="Q385" s="148"/>
      <c r="R385" s="148"/>
      <c r="S385" s="148"/>
      <c r="T385" s="148"/>
      <c r="U385" s="148"/>
      <c r="V385" s="148"/>
      <c r="W385" s="14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/>
    </row>
    <row r="386" spans="1:33" ht="15.75" customHeight="1">
      <c r="A386" s="132"/>
      <c r="B386" s="132"/>
      <c r="C386" s="132"/>
      <c r="D386" s="132"/>
      <c r="E386" s="132"/>
      <c r="F386" s="132"/>
      <c r="G386" s="145"/>
      <c r="H386" s="218"/>
      <c r="I386" s="148"/>
      <c r="J386" s="148"/>
      <c r="K386" s="148"/>
      <c r="L386" s="148"/>
      <c r="M386" s="148"/>
      <c r="N386" s="148"/>
      <c r="O386" s="148"/>
      <c r="P386" s="148"/>
      <c r="Q386" s="148"/>
      <c r="R386" s="148"/>
      <c r="S386" s="148"/>
      <c r="T386" s="148"/>
      <c r="U386" s="148"/>
      <c r="V386" s="148"/>
      <c r="W386" s="14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/>
    </row>
    <row r="387" spans="1:33" ht="15.75" customHeight="1">
      <c r="A387" s="132"/>
      <c r="B387" s="132"/>
      <c r="C387" s="132"/>
      <c r="D387" s="132"/>
      <c r="E387" s="132"/>
      <c r="F387" s="132"/>
      <c r="G387" s="145"/>
      <c r="H387" s="218"/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/>
    </row>
    <row r="388" spans="1:33" ht="15.75" customHeight="1">
      <c r="A388" s="132"/>
      <c r="B388" s="132"/>
      <c r="C388" s="132"/>
      <c r="D388" s="132"/>
      <c r="E388" s="132"/>
      <c r="F388" s="132"/>
      <c r="G388" s="145"/>
      <c r="H388" s="218"/>
      <c r="I388" s="148"/>
      <c r="J388" s="148"/>
      <c r="K388" s="148"/>
      <c r="L388" s="148"/>
      <c r="M388" s="148"/>
      <c r="N388" s="148"/>
      <c r="O388" s="148"/>
      <c r="P388" s="148"/>
      <c r="Q388" s="148"/>
      <c r="R388" s="148"/>
      <c r="S388" s="148"/>
      <c r="T388" s="148"/>
      <c r="U388" s="148"/>
      <c r="V388" s="148"/>
      <c r="W388" s="14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/>
    </row>
    <row r="389" spans="1:33" ht="15.75" customHeight="1">
      <c r="A389" s="132"/>
      <c r="B389" s="132"/>
      <c r="C389" s="132"/>
      <c r="D389" s="132"/>
      <c r="E389" s="132"/>
      <c r="F389" s="132"/>
      <c r="G389" s="145"/>
      <c r="H389" s="218"/>
      <c r="I389" s="148"/>
      <c r="J389" s="148"/>
      <c r="K389" s="148"/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</row>
    <row r="390" spans="1:33" ht="15.75" customHeight="1">
      <c r="A390" s="132"/>
      <c r="B390" s="132"/>
      <c r="C390" s="132"/>
      <c r="D390" s="132"/>
      <c r="E390" s="132"/>
      <c r="F390" s="132"/>
      <c r="G390" s="145"/>
      <c r="H390" s="218"/>
      <c r="I390" s="148"/>
      <c r="J390" s="148"/>
      <c r="K390" s="148"/>
      <c r="L390" s="148"/>
      <c r="M390" s="148"/>
      <c r="N390" s="148"/>
      <c r="O390" s="148"/>
      <c r="P390" s="148"/>
      <c r="Q390" s="148"/>
      <c r="R390" s="148"/>
      <c r="S390" s="148"/>
      <c r="T390" s="148"/>
      <c r="U390" s="148"/>
      <c r="V390" s="148"/>
      <c r="W390" s="14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/>
    </row>
    <row r="391" spans="1:33" ht="15.75" customHeight="1">
      <c r="A391" s="132"/>
      <c r="B391" s="132"/>
      <c r="C391" s="132"/>
      <c r="D391" s="132"/>
      <c r="E391" s="132"/>
      <c r="F391" s="132"/>
      <c r="G391" s="145"/>
      <c r="H391" s="218"/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S391" s="148"/>
      <c r="T391" s="148"/>
      <c r="U391" s="148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</row>
    <row r="392" spans="1:33" ht="15.75" customHeight="1">
      <c r="A392" s="132"/>
      <c r="B392" s="132"/>
      <c r="C392" s="132"/>
      <c r="D392" s="132"/>
      <c r="E392" s="132"/>
      <c r="F392" s="132"/>
      <c r="G392" s="145"/>
      <c r="H392" s="218"/>
      <c r="I392" s="148"/>
      <c r="J392" s="148"/>
      <c r="K392" s="148"/>
      <c r="L392" s="148"/>
      <c r="M392" s="148"/>
      <c r="N392" s="148"/>
      <c r="O392" s="148"/>
      <c r="P392" s="148"/>
      <c r="Q392" s="148"/>
      <c r="R392" s="148"/>
      <c r="S392" s="148"/>
      <c r="T392" s="148"/>
      <c r="U392" s="148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</row>
    <row r="393" spans="1:33" ht="15.75" customHeight="1">
      <c r="A393" s="132"/>
      <c r="B393" s="132"/>
      <c r="C393" s="132"/>
      <c r="D393" s="132"/>
      <c r="E393" s="132"/>
      <c r="F393" s="132"/>
      <c r="G393" s="145"/>
      <c r="H393" s="218"/>
      <c r="I393" s="148"/>
      <c r="J393" s="148"/>
      <c r="K393" s="148"/>
      <c r="L393" s="148"/>
      <c r="M393" s="148"/>
      <c r="N393" s="148"/>
      <c r="O393" s="148"/>
      <c r="P393" s="148"/>
      <c r="Q393" s="148"/>
      <c r="R393" s="148"/>
      <c r="S393" s="148"/>
      <c r="T393" s="148"/>
      <c r="U393" s="148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</row>
    <row r="394" spans="1:33" ht="15.75" customHeight="1">
      <c r="A394" s="132"/>
      <c r="B394" s="132"/>
      <c r="C394" s="132"/>
      <c r="D394" s="132"/>
      <c r="E394" s="132"/>
      <c r="F394" s="132"/>
      <c r="G394" s="145"/>
      <c r="H394" s="21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  <c r="U394" s="148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</row>
    <row r="395" spans="1:33" ht="15.75" customHeight="1">
      <c r="A395" s="132"/>
      <c r="B395" s="132"/>
      <c r="C395" s="132"/>
      <c r="D395" s="132"/>
      <c r="E395" s="132"/>
      <c r="F395" s="132"/>
      <c r="G395" s="145"/>
      <c r="H395" s="218"/>
      <c r="I395" s="148"/>
      <c r="J395" s="148"/>
      <c r="K395" s="148"/>
      <c r="L395" s="148"/>
      <c r="M395" s="148"/>
      <c r="N395" s="148"/>
      <c r="O395" s="148"/>
      <c r="P395" s="148"/>
      <c r="Q395" s="148"/>
      <c r="R395" s="148"/>
      <c r="S395" s="148"/>
      <c r="T395" s="148"/>
      <c r="U395" s="148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</row>
    <row r="396" spans="1:33" ht="15.75" customHeight="1">
      <c r="A396" s="132"/>
      <c r="B396" s="132"/>
      <c r="C396" s="132"/>
      <c r="D396" s="132"/>
      <c r="E396" s="132"/>
      <c r="F396" s="132"/>
      <c r="G396" s="145"/>
      <c r="H396" s="218"/>
      <c r="I396" s="148"/>
      <c r="J396" s="148"/>
      <c r="K396" s="148"/>
      <c r="L396" s="148"/>
      <c r="M396" s="148"/>
      <c r="N396" s="148"/>
      <c r="O396" s="148"/>
      <c r="P396" s="148"/>
      <c r="Q396" s="148"/>
      <c r="R396" s="148"/>
      <c r="S396" s="148"/>
      <c r="T396" s="148"/>
      <c r="U396" s="148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</row>
    <row r="397" spans="1:33" ht="15.75" customHeight="1">
      <c r="A397" s="132"/>
      <c r="B397" s="132"/>
      <c r="C397" s="132"/>
      <c r="D397" s="132"/>
      <c r="E397" s="132"/>
      <c r="F397" s="132"/>
      <c r="G397" s="145"/>
      <c r="H397" s="218"/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8"/>
      <c r="T397" s="148"/>
      <c r="U397" s="148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</row>
    <row r="398" spans="1:33" ht="15.75" customHeight="1">
      <c r="A398" s="132"/>
      <c r="B398" s="132"/>
      <c r="C398" s="132"/>
      <c r="D398" s="132"/>
      <c r="E398" s="132"/>
      <c r="F398" s="132"/>
      <c r="G398" s="145"/>
      <c r="H398" s="218"/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</row>
    <row r="399" spans="1:33" ht="15.75" customHeight="1">
      <c r="A399" s="132"/>
      <c r="B399" s="132"/>
      <c r="C399" s="132"/>
      <c r="D399" s="132"/>
      <c r="E399" s="132"/>
      <c r="F399" s="132"/>
      <c r="G399" s="145"/>
      <c r="H399" s="218"/>
      <c r="I399" s="148"/>
      <c r="J399" s="148"/>
      <c r="K399" s="148"/>
      <c r="L399" s="148"/>
      <c r="M399" s="148"/>
      <c r="N399" s="148"/>
      <c r="O399" s="148"/>
      <c r="P399" s="148"/>
      <c r="Q399" s="148"/>
      <c r="R399" s="148"/>
      <c r="S399" s="148"/>
      <c r="T399" s="148"/>
      <c r="U399" s="148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</row>
    <row r="400" spans="1:33" ht="15.75" customHeight="1">
      <c r="A400" s="132"/>
      <c r="B400" s="132"/>
      <c r="C400" s="132"/>
      <c r="D400" s="132"/>
      <c r="E400" s="132"/>
      <c r="F400" s="132"/>
      <c r="G400" s="145"/>
      <c r="H400" s="218"/>
      <c r="I400" s="148"/>
      <c r="J400" s="148"/>
      <c r="K400" s="148"/>
      <c r="L400" s="148"/>
      <c r="M400" s="148"/>
      <c r="N400" s="148"/>
      <c r="O400" s="148"/>
      <c r="P400" s="148"/>
      <c r="Q400" s="148"/>
      <c r="R400" s="148"/>
      <c r="S400" s="148"/>
      <c r="T400" s="148"/>
      <c r="U400" s="148"/>
      <c r="V400" s="148"/>
      <c r="W400" s="14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/>
    </row>
    <row r="401" spans="1:33" ht="15.75" customHeight="1">
      <c r="A401" s="132"/>
      <c r="B401" s="132"/>
      <c r="C401" s="132"/>
      <c r="D401" s="132"/>
      <c r="E401" s="132"/>
      <c r="F401" s="132"/>
      <c r="G401" s="145"/>
      <c r="H401" s="21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</row>
    <row r="402" spans="1:33" ht="15.75" customHeight="1">
      <c r="A402" s="132"/>
      <c r="B402" s="132"/>
      <c r="C402" s="132"/>
      <c r="D402" s="132"/>
      <c r="E402" s="132"/>
      <c r="F402" s="132"/>
      <c r="G402" s="145"/>
      <c r="H402" s="218"/>
      <c r="I402" s="148"/>
      <c r="J402" s="148"/>
      <c r="K402" s="148"/>
      <c r="L402" s="148"/>
      <c r="M402" s="148"/>
      <c r="N402" s="148"/>
      <c r="O402" s="148"/>
      <c r="P402" s="148"/>
      <c r="Q402" s="148"/>
      <c r="R402" s="148"/>
      <c r="S402" s="148"/>
      <c r="T402" s="148"/>
      <c r="U402" s="148"/>
      <c r="V402" s="148"/>
      <c r="W402" s="14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/>
    </row>
    <row r="403" spans="1:33" ht="15.75" customHeight="1">
      <c r="A403" s="132"/>
      <c r="B403" s="132"/>
      <c r="C403" s="132"/>
      <c r="D403" s="132"/>
      <c r="E403" s="132"/>
      <c r="F403" s="132"/>
      <c r="G403" s="145"/>
      <c r="H403" s="21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</row>
    <row r="404" spans="1:33" ht="15.75" customHeight="1">
      <c r="A404" s="132"/>
      <c r="B404" s="132"/>
      <c r="C404" s="132"/>
      <c r="D404" s="132"/>
      <c r="E404" s="132"/>
      <c r="F404" s="132"/>
      <c r="G404" s="145"/>
      <c r="H404" s="218"/>
      <c r="I404" s="148"/>
      <c r="J404" s="148"/>
      <c r="K404" s="148"/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/>
    </row>
    <row r="405" spans="1:33" ht="15.75" customHeight="1">
      <c r="A405" s="132"/>
      <c r="B405" s="132"/>
      <c r="C405" s="132"/>
      <c r="D405" s="132"/>
      <c r="E405" s="132"/>
      <c r="F405" s="132"/>
      <c r="G405" s="145"/>
      <c r="H405" s="218"/>
      <c r="I405" s="148"/>
      <c r="J405" s="148"/>
      <c r="K405" s="148"/>
      <c r="L405" s="148"/>
      <c r="M405" s="148"/>
      <c r="N405" s="148"/>
      <c r="O405" s="148"/>
      <c r="P405" s="148"/>
      <c r="Q405" s="148"/>
      <c r="R405" s="148"/>
      <c r="S405" s="148"/>
      <c r="T405" s="148"/>
      <c r="U405" s="148"/>
      <c r="V405" s="148"/>
      <c r="W405" s="14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/>
    </row>
    <row r="406" spans="1:33" ht="15.75" customHeight="1">
      <c r="A406" s="132"/>
      <c r="B406" s="132"/>
      <c r="C406" s="132"/>
      <c r="D406" s="132"/>
      <c r="E406" s="132"/>
      <c r="F406" s="132"/>
      <c r="G406" s="145"/>
      <c r="H406" s="21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T406" s="148"/>
      <c r="U406" s="148"/>
      <c r="V406" s="148"/>
      <c r="W406" s="14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/>
    </row>
    <row r="407" spans="1:33" ht="15.75" customHeight="1">
      <c r="A407" s="132"/>
      <c r="B407" s="132"/>
      <c r="C407" s="132"/>
      <c r="D407" s="132"/>
      <c r="E407" s="132"/>
      <c r="F407" s="132"/>
      <c r="G407" s="145"/>
      <c r="H407" s="21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</row>
    <row r="408" spans="1:33" ht="15.75" customHeight="1">
      <c r="A408" s="132"/>
      <c r="B408" s="132"/>
      <c r="C408" s="132"/>
      <c r="D408" s="132"/>
      <c r="E408" s="132"/>
      <c r="F408" s="132"/>
      <c r="G408" s="145"/>
      <c r="H408" s="21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</row>
    <row r="409" spans="1:33" ht="15.75" customHeight="1">
      <c r="A409" s="132"/>
      <c r="B409" s="132"/>
      <c r="C409" s="132"/>
      <c r="D409" s="132"/>
      <c r="E409" s="132"/>
      <c r="F409" s="132"/>
      <c r="G409" s="145"/>
      <c r="H409" s="21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</row>
    <row r="410" spans="1:33" ht="15.75" customHeight="1">
      <c r="A410" s="132"/>
      <c r="B410" s="132"/>
      <c r="C410" s="132"/>
      <c r="D410" s="132"/>
      <c r="E410" s="132"/>
      <c r="F410" s="132"/>
      <c r="G410" s="145"/>
      <c r="H410" s="21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</row>
    <row r="411" spans="1:33" ht="15.75" customHeight="1">
      <c r="A411" s="132"/>
      <c r="B411" s="132"/>
      <c r="C411" s="132"/>
      <c r="D411" s="132"/>
      <c r="E411" s="132"/>
      <c r="F411" s="132"/>
      <c r="G411" s="145"/>
      <c r="H411" s="21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</row>
    <row r="412" spans="1:33" ht="15.75" customHeight="1">
      <c r="A412" s="132"/>
      <c r="B412" s="132"/>
      <c r="C412" s="132"/>
      <c r="D412" s="132"/>
      <c r="E412" s="132"/>
      <c r="F412" s="132"/>
      <c r="G412" s="145"/>
      <c r="H412" s="21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</row>
    <row r="413" spans="1:33" ht="15.75" customHeight="1">
      <c r="A413" s="132"/>
      <c r="B413" s="132"/>
      <c r="C413" s="132"/>
      <c r="D413" s="132"/>
      <c r="E413" s="132"/>
      <c r="F413" s="132"/>
      <c r="G413" s="145"/>
      <c r="H413" s="21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</row>
    <row r="414" spans="1:33" ht="15.75" customHeight="1">
      <c r="A414" s="132"/>
      <c r="B414" s="132"/>
      <c r="C414" s="132"/>
      <c r="D414" s="132"/>
      <c r="E414" s="132"/>
      <c r="F414" s="132"/>
      <c r="G414" s="145"/>
      <c r="H414" s="21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</row>
    <row r="415" spans="1:33" ht="15.75" customHeight="1">
      <c r="A415" s="132"/>
      <c r="B415" s="132"/>
      <c r="C415" s="132"/>
      <c r="D415" s="132"/>
      <c r="E415" s="132"/>
      <c r="F415" s="132"/>
      <c r="G415" s="145"/>
      <c r="H415" s="21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</row>
    <row r="416" spans="1:33" ht="15.75" customHeight="1">
      <c r="A416" s="132"/>
      <c r="B416" s="132"/>
      <c r="C416" s="132"/>
      <c r="D416" s="132"/>
      <c r="E416" s="132"/>
      <c r="F416" s="132"/>
      <c r="G416" s="145"/>
      <c r="H416" s="218"/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</row>
    <row r="417" spans="1:33" ht="15.75" customHeight="1">
      <c r="A417" s="132"/>
      <c r="B417" s="132"/>
      <c r="C417" s="132"/>
      <c r="D417" s="132"/>
      <c r="E417" s="132"/>
      <c r="F417" s="132"/>
      <c r="G417" s="145"/>
      <c r="H417" s="218"/>
      <c r="I417" s="148"/>
      <c r="J417" s="148"/>
      <c r="K417" s="148"/>
      <c r="L417" s="148"/>
      <c r="M417" s="148"/>
      <c r="N417" s="148"/>
      <c r="O417" s="148"/>
      <c r="P417" s="148"/>
      <c r="Q417" s="148"/>
      <c r="R417" s="148"/>
      <c r="S417" s="148"/>
      <c r="T417" s="148"/>
      <c r="U417" s="148"/>
      <c r="V417" s="148"/>
      <c r="W417" s="14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/>
    </row>
    <row r="418" spans="1:33" ht="15.75" customHeight="1">
      <c r="A418" s="132"/>
      <c r="B418" s="132"/>
      <c r="C418" s="132"/>
      <c r="D418" s="132"/>
      <c r="E418" s="132"/>
      <c r="F418" s="132"/>
      <c r="G418" s="145"/>
      <c r="H418" s="21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/>
    </row>
    <row r="419" spans="1:33" ht="15.75" customHeight="1">
      <c r="A419" s="132"/>
      <c r="B419" s="132"/>
      <c r="C419" s="132"/>
      <c r="D419" s="132"/>
      <c r="E419" s="132"/>
      <c r="F419" s="132"/>
      <c r="G419" s="145"/>
      <c r="H419" s="218"/>
      <c r="I419" s="148"/>
      <c r="J419" s="148"/>
      <c r="K419" s="148"/>
      <c r="L419" s="148"/>
      <c r="M419" s="148"/>
      <c r="N419" s="148"/>
      <c r="O419" s="148"/>
      <c r="P419" s="148"/>
      <c r="Q419" s="148"/>
      <c r="R419" s="148"/>
      <c r="S419" s="148"/>
      <c r="T419" s="148"/>
      <c r="U419" s="148"/>
      <c r="V419" s="148"/>
      <c r="W419" s="14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/>
    </row>
    <row r="420" spans="1:33" ht="15.75" customHeight="1">
      <c r="A420" s="132"/>
      <c r="B420" s="132"/>
      <c r="C420" s="132"/>
      <c r="D420" s="132"/>
      <c r="E420" s="132"/>
      <c r="F420" s="132"/>
      <c r="G420" s="145"/>
      <c r="H420" s="218"/>
      <c r="I420" s="148"/>
      <c r="J420" s="148"/>
      <c r="K420" s="148"/>
      <c r="L420" s="148"/>
      <c r="M420" s="148"/>
      <c r="N420" s="148"/>
      <c r="O420" s="148"/>
      <c r="P420" s="148"/>
      <c r="Q420" s="148"/>
      <c r="R420" s="148"/>
      <c r="S420" s="148"/>
      <c r="T420" s="148"/>
      <c r="U420" s="148"/>
      <c r="V420" s="148"/>
      <c r="W420" s="14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/>
    </row>
    <row r="421" spans="1:33" ht="15.75" customHeight="1">
      <c r="A421" s="132"/>
      <c r="B421" s="132"/>
      <c r="C421" s="132"/>
      <c r="D421" s="132"/>
      <c r="E421" s="132"/>
      <c r="F421" s="132"/>
      <c r="G421" s="145"/>
      <c r="H421" s="218"/>
      <c r="I421" s="148"/>
      <c r="J421" s="148"/>
      <c r="K421" s="148"/>
      <c r="L421" s="148"/>
      <c r="M421" s="148"/>
      <c r="N421" s="148"/>
      <c r="O421" s="148"/>
      <c r="P421" s="148"/>
      <c r="Q421" s="148"/>
      <c r="R421" s="148"/>
      <c r="S421" s="148"/>
      <c r="T421" s="148"/>
      <c r="U421" s="148"/>
      <c r="V421" s="148"/>
      <c r="W421" s="14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/>
    </row>
    <row r="422" spans="1:33" ht="15.75" customHeight="1">
      <c r="A422" s="132"/>
      <c r="B422" s="132"/>
      <c r="C422" s="132"/>
      <c r="D422" s="132"/>
      <c r="E422" s="132"/>
      <c r="F422" s="132"/>
      <c r="G422" s="145"/>
      <c r="H422" s="218"/>
      <c r="I422" s="148"/>
      <c r="J422" s="148"/>
      <c r="K422" s="148"/>
      <c r="L422" s="148"/>
      <c r="M422" s="148"/>
      <c r="N422" s="148"/>
      <c r="O422" s="148"/>
      <c r="P422" s="148"/>
      <c r="Q422" s="148"/>
      <c r="R422" s="148"/>
      <c r="S422" s="148"/>
      <c r="T422" s="148"/>
      <c r="U422" s="148"/>
      <c r="V422" s="148"/>
      <c r="W422" s="14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/>
    </row>
    <row r="423" spans="1:33" ht="15.75" customHeight="1">
      <c r="A423" s="132"/>
      <c r="B423" s="132"/>
      <c r="C423" s="132"/>
      <c r="D423" s="132"/>
      <c r="E423" s="132"/>
      <c r="F423" s="132"/>
      <c r="G423" s="145"/>
      <c r="H423" s="218"/>
      <c r="I423" s="148"/>
      <c r="J423" s="148"/>
      <c r="K423" s="148"/>
      <c r="L423" s="148"/>
      <c r="M423" s="148"/>
      <c r="N423" s="148"/>
      <c r="O423" s="148"/>
      <c r="P423" s="148"/>
      <c r="Q423" s="148"/>
      <c r="R423" s="148"/>
      <c r="S423" s="148"/>
      <c r="T423" s="148"/>
      <c r="U423" s="148"/>
      <c r="V423" s="148"/>
      <c r="W423" s="14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/>
    </row>
    <row r="424" spans="1:33" ht="15.75" customHeight="1">
      <c r="A424" s="132"/>
      <c r="B424" s="132"/>
      <c r="C424" s="132"/>
      <c r="D424" s="132"/>
      <c r="E424" s="132"/>
      <c r="F424" s="132"/>
      <c r="G424" s="145"/>
      <c r="H424" s="218"/>
      <c r="I424" s="148"/>
      <c r="J424" s="148"/>
      <c r="K424" s="148"/>
      <c r="L424" s="148"/>
      <c r="M424" s="148"/>
      <c r="N424" s="148"/>
      <c r="O424" s="148"/>
      <c r="P424" s="148"/>
      <c r="Q424" s="148"/>
      <c r="R424" s="148"/>
      <c r="S424" s="148"/>
      <c r="T424" s="148"/>
      <c r="U424" s="148"/>
      <c r="V424" s="148"/>
      <c r="W424" s="14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/>
    </row>
    <row r="425" spans="1:33" ht="15.75" customHeight="1">
      <c r="A425" s="132"/>
      <c r="B425" s="132"/>
      <c r="C425" s="132"/>
      <c r="D425" s="132"/>
      <c r="E425" s="132"/>
      <c r="F425" s="132"/>
      <c r="G425" s="145"/>
      <c r="H425" s="218"/>
      <c r="I425" s="148"/>
      <c r="J425" s="148"/>
      <c r="K425" s="148"/>
      <c r="L425" s="148"/>
      <c r="M425" s="148"/>
      <c r="N425" s="148"/>
      <c r="O425" s="148"/>
      <c r="P425" s="148"/>
      <c r="Q425" s="148"/>
      <c r="R425" s="148"/>
      <c r="S425" s="148"/>
      <c r="T425" s="148"/>
      <c r="U425" s="148"/>
      <c r="V425" s="148"/>
      <c r="W425" s="14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/>
    </row>
    <row r="426" spans="1:33" ht="15.75" customHeight="1">
      <c r="A426" s="132"/>
      <c r="B426" s="132"/>
      <c r="C426" s="132"/>
      <c r="D426" s="132"/>
      <c r="E426" s="132"/>
      <c r="F426" s="132"/>
      <c r="G426" s="145"/>
      <c r="H426" s="218"/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8"/>
      <c r="T426" s="148"/>
      <c r="U426" s="148"/>
      <c r="V426" s="148"/>
      <c r="W426" s="14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/>
    </row>
    <row r="427" spans="1:33" ht="15.75" customHeight="1">
      <c r="A427" s="132"/>
      <c r="B427" s="132"/>
      <c r="C427" s="132"/>
      <c r="D427" s="132"/>
      <c r="E427" s="132"/>
      <c r="F427" s="132"/>
      <c r="G427" s="145"/>
      <c r="H427" s="21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/>
    </row>
    <row r="428" spans="1:33" ht="15.75" customHeight="1">
      <c r="A428" s="132"/>
      <c r="B428" s="132"/>
      <c r="C428" s="132"/>
      <c r="D428" s="132"/>
      <c r="E428" s="132"/>
      <c r="F428" s="132"/>
      <c r="G428" s="145"/>
      <c r="H428" s="21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</row>
    <row r="429" spans="1:33" ht="15.75" customHeight="1">
      <c r="A429" s="132"/>
      <c r="B429" s="132"/>
      <c r="C429" s="132"/>
      <c r="D429" s="132"/>
      <c r="E429" s="132"/>
      <c r="F429" s="132"/>
      <c r="G429" s="145"/>
      <c r="H429" s="21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</row>
    <row r="430" spans="1:33" ht="15.75" customHeight="1">
      <c r="A430" s="132"/>
      <c r="B430" s="132"/>
      <c r="C430" s="132"/>
      <c r="D430" s="132"/>
      <c r="E430" s="132"/>
      <c r="F430" s="132"/>
      <c r="G430" s="145"/>
      <c r="H430" s="21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</row>
    <row r="431" spans="1:33" ht="15.75" customHeight="1">
      <c r="A431" s="132"/>
      <c r="B431" s="132"/>
      <c r="C431" s="132"/>
      <c r="D431" s="132"/>
      <c r="E431" s="132"/>
      <c r="F431" s="132"/>
      <c r="G431" s="145"/>
      <c r="H431" s="218"/>
      <c r="I431" s="148"/>
      <c r="J431" s="148"/>
      <c r="K431" s="148"/>
      <c r="L431" s="148"/>
      <c r="M431" s="148"/>
      <c r="N431" s="148"/>
      <c r="O431" s="148"/>
      <c r="P431" s="148"/>
      <c r="Q431" s="148"/>
      <c r="R431" s="148"/>
      <c r="S431" s="148"/>
      <c r="T431" s="148"/>
      <c r="U431" s="148"/>
      <c r="V431" s="148"/>
      <c r="W431" s="14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/>
    </row>
    <row r="432" spans="1:33" ht="15.75" customHeight="1">
      <c r="A432" s="132"/>
      <c r="B432" s="132"/>
      <c r="C432" s="132"/>
      <c r="D432" s="132"/>
      <c r="E432" s="132"/>
      <c r="F432" s="132"/>
      <c r="G432" s="145"/>
      <c r="H432" s="218"/>
      <c r="I432" s="148"/>
      <c r="J432" s="148"/>
      <c r="K432" s="148"/>
      <c r="L432" s="148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/>
    </row>
    <row r="433" spans="1:33" ht="15.75" customHeight="1">
      <c r="A433" s="132"/>
      <c r="B433" s="132"/>
      <c r="C433" s="132"/>
      <c r="D433" s="132"/>
      <c r="E433" s="132"/>
      <c r="F433" s="132"/>
      <c r="G433" s="145"/>
      <c r="H433" s="218"/>
      <c r="I433" s="148"/>
      <c r="J433" s="148"/>
      <c r="K433" s="148"/>
      <c r="L433" s="148"/>
      <c r="M433" s="148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/>
    </row>
    <row r="434" spans="1:33" ht="15.75" customHeight="1">
      <c r="A434" s="132"/>
      <c r="B434" s="132"/>
      <c r="C434" s="132"/>
      <c r="D434" s="132"/>
      <c r="E434" s="132"/>
      <c r="F434" s="132"/>
      <c r="G434" s="145"/>
      <c r="H434" s="218"/>
      <c r="I434" s="148"/>
      <c r="J434" s="148"/>
      <c r="K434" s="148"/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/>
    </row>
    <row r="435" spans="1:33" ht="15.75" customHeight="1">
      <c r="A435" s="132"/>
      <c r="B435" s="132"/>
      <c r="C435" s="132"/>
      <c r="D435" s="132"/>
      <c r="E435" s="132"/>
      <c r="F435" s="132"/>
      <c r="G435" s="145"/>
      <c r="H435" s="218"/>
      <c r="I435" s="148"/>
      <c r="J435" s="148"/>
      <c r="K435" s="148"/>
      <c r="L435" s="148"/>
      <c r="M435" s="148"/>
      <c r="N435" s="148"/>
      <c r="O435" s="148"/>
      <c r="P435" s="148"/>
      <c r="Q435" s="148"/>
      <c r="R435" s="148"/>
      <c r="S435" s="148"/>
      <c r="T435" s="148"/>
      <c r="U435" s="148"/>
      <c r="V435" s="148"/>
      <c r="W435" s="14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/>
    </row>
    <row r="436" spans="1:33" ht="15.75" customHeight="1">
      <c r="A436" s="132"/>
      <c r="B436" s="132"/>
      <c r="C436" s="132"/>
      <c r="D436" s="132"/>
      <c r="E436" s="132"/>
      <c r="F436" s="132"/>
      <c r="G436" s="145"/>
      <c r="H436" s="218"/>
      <c r="I436" s="148"/>
      <c r="J436" s="148"/>
      <c r="K436" s="148"/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/>
    </row>
    <row r="437" spans="1:33" ht="15.75" customHeight="1">
      <c r="A437" s="132"/>
      <c r="B437" s="132"/>
      <c r="C437" s="132"/>
      <c r="D437" s="132"/>
      <c r="E437" s="132"/>
      <c r="F437" s="132"/>
      <c r="G437" s="145"/>
      <c r="H437" s="218"/>
      <c r="I437" s="148"/>
      <c r="J437" s="148"/>
      <c r="K437" s="148"/>
      <c r="L437" s="148"/>
      <c r="M437" s="148"/>
      <c r="N437" s="148"/>
      <c r="O437" s="148"/>
      <c r="P437" s="148"/>
      <c r="Q437" s="148"/>
      <c r="R437" s="148"/>
      <c r="S437" s="148"/>
      <c r="T437" s="148"/>
      <c r="U437" s="148"/>
      <c r="V437" s="148"/>
      <c r="W437" s="14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/>
    </row>
    <row r="438" spans="1:33" ht="15.75" customHeight="1">
      <c r="A438" s="132"/>
      <c r="B438" s="132"/>
      <c r="C438" s="132"/>
      <c r="D438" s="132"/>
      <c r="E438" s="132"/>
      <c r="F438" s="132"/>
      <c r="G438" s="145"/>
      <c r="H438" s="21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/>
    </row>
    <row r="439" spans="1:33" ht="15.75" customHeight="1">
      <c r="A439" s="132"/>
      <c r="B439" s="132"/>
      <c r="C439" s="132"/>
      <c r="D439" s="132"/>
      <c r="E439" s="132"/>
      <c r="F439" s="132"/>
      <c r="G439" s="145"/>
      <c r="H439" s="21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/>
    </row>
    <row r="440" spans="1:33" ht="15.75" customHeight="1">
      <c r="A440" s="132"/>
      <c r="B440" s="132"/>
      <c r="C440" s="132"/>
      <c r="D440" s="132"/>
      <c r="E440" s="132"/>
      <c r="F440" s="132"/>
      <c r="G440" s="145"/>
      <c r="H440" s="21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/>
    </row>
    <row r="441" spans="1:33" ht="15.75" customHeight="1">
      <c r="A441" s="132"/>
      <c r="B441" s="132"/>
      <c r="C441" s="132"/>
      <c r="D441" s="132"/>
      <c r="E441" s="132"/>
      <c r="F441" s="132"/>
      <c r="G441" s="145"/>
      <c r="H441" s="21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/>
    </row>
    <row r="442" spans="1:33" ht="15.75" customHeight="1">
      <c r="A442" s="132"/>
      <c r="B442" s="132"/>
      <c r="C442" s="132"/>
      <c r="D442" s="132"/>
      <c r="E442" s="132"/>
      <c r="F442" s="132"/>
      <c r="G442" s="145"/>
      <c r="H442" s="21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</row>
    <row r="443" spans="1:33" ht="15.75" customHeight="1">
      <c r="A443" s="132"/>
      <c r="B443" s="132"/>
      <c r="C443" s="132"/>
      <c r="D443" s="132"/>
      <c r="E443" s="132"/>
      <c r="F443" s="132"/>
      <c r="G443" s="145"/>
      <c r="H443" s="21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/>
    </row>
    <row r="444" spans="1:33" ht="15.75" customHeight="1">
      <c r="A444" s="132"/>
      <c r="B444" s="132"/>
      <c r="C444" s="132"/>
      <c r="D444" s="132"/>
      <c r="E444" s="132"/>
      <c r="F444" s="132"/>
      <c r="G444" s="145"/>
      <c r="H444" s="21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/>
    </row>
    <row r="445" spans="1:33" ht="15.75" customHeight="1">
      <c r="A445" s="132"/>
      <c r="B445" s="132"/>
      <c r="C445" s="132"/>
      <c r="D445" s="132"/>
      <c r="E445" s="132"/>
      <c r="F445" s="132"/>
      <c r="G445" s="145"/>
      <c r="H445" s="21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</row>
    <row r="446" spans="1:33" ht="15.75" customHeight="1">
      <c r="A446" s="132"/>
      <c r="B446" s="132"/>
      <c r="C446" s="132"/>
      <c r="D446" s="132"/>
      <c r="E446" s="132"/>
      <c r="F446" s="132"/>
      <c r="G446" s="145"/>
      <c r="H446" s="21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</row>
    <row r="447" spans="1:33" ht="15.75" customHeight="1">
      <c r="A447" s="132"/>
      <c r="B447" s="132"/>
      <c r="C447" s="132"/>
      <c r="D447" s="132"/>
      <c r="E447" s="132"/>
      <c r="F447" s="132"/>
      <c r="G447" s="145"/>
      <c r="H447" s="21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T447" s="148"/>
      <c r="U447" s="148"/>
      <c r="V447" s="148"/>
      <c r="W447" s="14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/>
    </row>
    <row r="448" spans="1:33" ht="15.75" customHeight="1">
      <c r="A448" s="132"/>
      <c r="B448" s="132"/>
      <c r="C448" s="132"/>
      <c r="D448" s="132"/>
      <c r="E448" s="132"/>
      <c r="F448" s="132"/>
      <c r="G448" s="145"/>
      <c r="H448" s="218"/>
      <c r="I448" s="148"/>
      <c r="J448" s="148"/>
      <c r="K448" s="148"/>
      <c r="L448" s="148"/>
      <c r="M448" s="148"/>
      <c r="N448" s="148"/>
      <c r="O448" s="148"/>
      <c r="P448" s="148"/>
      <c r="Q448" s="148"/>
      <c r="R448" s="148"/>
      <c r="S448" s="148"/>
      <c r="T448" s="148"/>
      <c r="U448" s="148"/>
      <c r="V448" s="148"/>
      <c r="W448" s="14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/>
    </row>
    <row r="449" spans="1:33" ht="15.75" customHeight="1">
      <c r="A449" s="132"/>
      <c r="B449" s="132"/>
      <c r="C449" s="132"/>
      <c r="D449" s="132"/>
      <c r="E449" s="132"/>
      <c r="F449" s="132"/>
      <c r="G449" s="145"/>
      <c r="H449" s="218"/>
      <c r="I449" s="148"/>
      <c r="J449" s="148"/>
      <c r="K449" s="148"/>
      <c r="L449" s="148"/>
      <c r="M449" s="148"/>
      <c r="N449" s="148"/>
      <c r="O449" s="148"/>
      <c r="P449" s="148"/>
      <c r="Q449" s="148"/>
      <c r="R449" s="148"/>
      <c r="S449" s="148"/>
      <c r="T449" s="148"/>
      <c r="U449" s="148"/>
      <c r="V449" s="148"/>
      <c r="W449" s="14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/>
    </row>
    <row r="450" spans="1:33" ht="15.75" customHeight="1">
      <c r="A450" s="132"/>
      <c r="B450" s="132"/>
      <c r="C450" s="132"/>
      <c r="D450" s="132"/>
      <c r="E450" s="132"/>
      <c r="F450" s="132"/>
      <c r="G450" s="145"/>
      <c r="H450" s="21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/>
    </row>
    <row r="451" spans="1:33" ht="15.75" customHeight="1">
      <c r="A451" s="132"/>
      <c r="B451" s="132"/>
      <c r="C451" s="132"/>
      <c r="D451" s="132"/>
      <c r="E451" s="132"/>
      <c r="F451" s="132"/>
      <c r="G451" s="145"/>
      <c r="H451" s="218"/>
      <c r="I451" s="148"/>
      <c r="J451" s="148"/>
      <c r="K451" s="148"/>
      <c r="L451" s="148"/>
      <c r="M451" s="148"/>
      <c r="N451" s="148"/>
      <c r="O451" s="148"/>
      <c r="P451" s="148"/>
      <c r="Q451" s="148"/>
      <c r="R451" s="148"/>
      <c r="S451" s="148"/>
      <c r="T451" s="148"/>
      <c r="U451" s="148"/>
      <c r="V451" s="148"/>
      <c r="W451" s="14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/>
    </row>
    <row r="452" spans="1:33" ht="15.75" customHeight="1">
      <c r="A452" s="132"/>
      <c r="B452" s="132"/>
      <c r="C452" s="132"/>
      <c r="D452" s="132"/>
      <c r="E452" s="132"/>
      <c r="F452" s="132"/>
      <c r="G452" s="145"/>
      <c r="H452" s="218"/>
      <c r="I452" s="148"/>
      <c r="J452" s="148"/>
      <c r="K452" s="148"/>
      <c r="L452" s="148"/>
      <c r="M452" s="148"/>
      <c r="N452" s="148"/>
      <c r="O452" s="148"/>
      <c r="P452" s="148"/>
      <c r="Q452" s="148"/>
      <c r="R452" s="148"/>
      <c r="S452" s="148"/>
      <c r="T452" s="148"/>
      <c r="U452" s="148"/>
      <c r="V452" s="148"/>
      <c r="W452" s="14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/>
    </row>
    <row r="453" spans="1:33" ht="15.75" customHeight="1">
      <c r="A453" s="132"/>
      <c r="B453" s="132"/>
      <c r="C453" s="132"/>
      <c r="D453" s="132"/>
      <c r="E453" s="132"/>
      <c r="F453" s="132"/>
      <c r="G453" s="145"/>
      <c r="H453" s="218"/>
      <c r="I453" s="148"/>
      <c r="J453" s="148"/>
      <c r="K453" s="148"/>
      <c r="L453" s="148"/>
      <c r="M453" s="148"/>
      <c r="N453" s="148"/>
      <c r="O453" s="148"/>
      <c r="P453" s="148"/>
      <c r="Q453" s="148"/>
      <c r="R453" s="148"/>
      <c r="S453" s="148"/>
      <c r="T453" s="148"/>
      <c r="U453" s="148"/>
      <c r="V453" s="148"/>
      <c r="W453" s="14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/>
    </row>
    <row r="454" spans="1:33" ht="15.75" customHeight="1">
      <c r="A454" s="132"/>
      <c r="B454" s="132"/>
      <c r="C454" s="132"/>
      <c r="D454" s="132"/>
      <c r="E454" s="132"/>
      <c r="F454" s="132"/>
      <c r="G454" s="145"/>
      <c r="H454" s="218"/>
      <c r="I454" s="148"/>
      <c r="J454" s="148"/>
      <c r="K454" s="148"/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/>
    </row>
    <row r="455" spans="1:33" ht="15.75" customHeight="1">
      <c r="A455" s="132"/>
      <c r="B455" s="132"/>
      <c r="C455" s="132"/>
      <c r="D455" s="132"/>
      <c r="E455" s="132"/>
      <c r="F455" s="132"/>
      <c r="G455" s="145"/>
      <c r="H455" s="218"/>
      <c r="I455" s="148"/>
      <c r="J455" s="148"/>
      <c r="K455" s="148"/>
      <c r="L455" s="148"/>
      <c r="M455" s="148"/>
      <c r="N455" s="148"/>
      <c r="O455" s="148"/>
      <c r="P455" s="148"/>
      <c r="Q455" s="148"/>
      <c r="R455" s="148"/>
      <c r="S455" s="148"/>
      <c r="T455" s="148"/>
      <c r="U455" s="148"/>
      <c r="V455" s="148"/>
      <c r="W455" s="14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/>
    </row>
    <row r="456" spans="1:33" ht="15.75" customHeight="1">
      <c r="A456" s="132"/>
      <c r="B456" s="132"/>
      <c r="C456" s="132"/>
      <c r="D456" s="132"/>
      <c r="E456" s="132"/>
      <c r="F456" s="132"/>
      <c r="G456" s="145"/>
      <c r="H456" s="21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T456" s="148"/>
      <c r="U456" s="148"/>
      <c r="V456" s="148"/>
      <c r="W456" s="14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/>
    </row>
    <row r="457" spans="1:33" ht="15.75" customHeight="1">
      <c r="A457" s="132"/>
      <c r="B457" s="132"/>
      <c r="C457" s="132"/>
      <c r="D457" s="132"/>
      <c r="E457" s="132"/>
      <c r="F457" s="132"/>
      <c r="G457" s="145"/>
      <c r="H457" s="218"/>
      <c r="I457" s="148"/>
      <c r="J457" s="148"/>
      <c r="K457" s="148"/>
      <c r="L457" s="148"/>
      <c r="M457" s="148"/>
      <c r="N457" s="148"/>
      <c r="O457" s="148"/>
      <c r="P457" s="148"/>
      <c r="Q457" s="148"/>
      <c r="R457" s="148"/>
      <c r="S457" s="148"/>
      <c r="T457" s="148"/>
      <c r="U457" s="148"/>
      <c r="V457" s="148"/>
      <c r="W457" s="14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/>
    </row>
    <row r="458" spans="1:33" ht="15.75" customHeight="1">
      <c r="A458" s="132"/>
      <c r="B458" s="132"/>
      <c r="C458" s="132"/>
      <c r="D458" s="132"/>
      <c r="E458" s="132"/>
      <c r="F458" s="132"/>
      <c r="G458" s="145"/>
      <c r="H458" s="218"/>
      <c r="I458" s="148"/>
      <c r="J458" s="148"/>
      <c r="K458" s="148"/>
      <c r="L458" s="148"/>
      <c r="M458" s="148"/>
      <c r="N458" s="148"/>
      <c r="O458" s="148"/>
      <c r="P458" s="148"/>
      <c r="Q458" s="148"/>
      <c r="R458" s="148"/>
      <c r="S458" s="148"/>
      <c r="T458" s="148"/>
      <c r="U458" s="148"/>
      <c r="V458" s="148"/>
      <c r="W458" s="14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/>
    </row>
    <row r="459" spans="1:33" ht="15.75" customHeight="1">
      <c r="A459" s="132"/>
      <c r="B459" s="132"/>
      <c r="C459" s="132"/>
      <c r="D459" s="132"/>
      <c r="E459" s="132"/>
      <c r="F459" s="132"/>
      <c r="G459" s="145"/>
      <c r="H459" s="218"/>
      <c r="I459" s="148"/>
      <c r="J459" s="148"/>
      <c r="K459" s="148"/>
      <c r="L459" s="148"/>
      <c r="M459" s="148"/>
      <c r="N459" s="148"/>
      <c r="O459" s="148"/>
      <c r="P459" s="148"/>
      <c r="Q459" s="148"/>
      <c r="R459" s="148"/>
      <c r="S459" s="148"/>
      <c r="T459" s="148"/>
      <c r="U459" s="148"/>
      <c r="V459" s="148"/>
      <c r="W459" s="14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/>
    </row>
    <row r="460" spans="1:33" ht="15.75" customHeight="1">
      <c r="A460" s="132"/>
      <c r="B460" s="132"/>
      <c r="C460" s="132"/>
      <c r="D460" s="132"/>
      <c r="E460" s="132"/>
      <c r="F460" s="132"/>
      <c r="G460" s="145"/>
      <c r="H460" s="218"/>
      <c r="I460" s="148"/>
      <c r="J460" s="148"/>
      <c r="K460" s="148"/>
      <c r="L460" s="148"/>
      <c r="M460" s="148"/>
      <c r="N460" s="148"/>
      <c r="O460" s="148"/>
      <c r="P460" s="148"/>
      <c r="Q460" s="148"/>
      <c r="R460" s="148"/>
      <c r="S460" s="148"/>
      <c r="T460" s="148"/>
      <c r="U460" s="148"/>
      <c r="V460" s="148"/>
      <c r="W460" s="14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/>
    </row>
    <row r="461" spans="1:33" ht="15.75" customHeight="1">
      <c r="A461" s="132"/>
      <c r="B461" s="132"/>
      <c r="C461" s="132"/>
      <c r="D461" s="132"/>
      <c r="E461" s="132"/>
      <c r="F461" s="132"/>
      <c r="G461" s="145"/>
      <c r="H461" s="218"/>
      <c r="I461" s="148"/>
      <c r="J461" s="148"/>
      <c r="K461" s="148"/>
      <c r="L461" s="148"/>
      <c r="M461" s="148"/>
      <c r="N461" s="148"/>
      <c r="O461" s="148"/>
      <c r="P461" s="148"/>
      <c r="Q461" s="148"/>
      <c r="R461" s="148"/>
      <c r="S461" s="148"/>
      <c r="T461" s="148"/>
      <c r="U461" s="148"/>
      <c r="V461" s="148"/>
      <c r="W461" s="14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/>
    </row>
    <row r="462" spans="1:33" ht="15.75" customHeight="1">
      <c r="A462" s="132"/>
      <c r="B462" s="132"/>
      <c r="C462" s="132"/>
      <c r="D462" s="132"/>
      <c r="E462" s="132"/>
      <c r="F462" s="132"/>
      <c r="G462" s="145"/>
      <c r="H462" s="218"/>
      <c r="I462" s="148"/>
      <c r="J462" s="148"/>
      <c r="K462" s="148"/>
      <c r="L462" s="148"/>
      <c r="M462" s="148"/>
      <c r="N462" s="148"/>
      <c r="O462" s="148"/>
      <c r="P462" s="148"/>
      <c r="Q462" s="148"/>
      <c r="R462" s="148"/>
      <c r="S462" s="148"/>
      <c r="T462" s="148"/>
      <c r="U462" s="148"/>
      <c r="V462" s="148"/>
      <c r="W462" s="14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/>
    </row>
    <row r="463" spans="1:33" ht="15.75" customHeight="1">
      <c r="A463" s="132"/>
      <c r="B463" s="132"/>
      <c r="C463" s="132"/>
      <c r="D463" s="132"/>
      <c r="E463" s="132"/>
      <c r="F463" s="132"/>
      <c r="G463" s="145"/>
      <c r="H463" s="218"/>
      <c r="I463" s="148"/>
      <c r="J463" s="148"/>
      <c r="K463" s="148"/>
      <c r="L463" s="148"/>
      <c r="M463" s="148"/>
      <c r="N463" s="148"/>
      <c r="O463" s="148"/>
      <c r="P463" s="148"/>
      <c r="Q463" s="148"/>
      <c r="R463" s="148"/>
      <c r="S463" s="148"/>
      <c r="T463" s="148"/>
      <c r="U463" s="148"/>
      <c r="V463" s="148"/>
      <c r="W463" s="14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/>
    </row>
    <row r="464" spans="1:33" ht="15.75" customHeight="1">
      <c r="A464" s="132"/>
      <c r="B464" s="132"/>
      <c r="C464" s="132"/>
      <c r="D464" s="132"/>
      <c r="E464" s="132"/>
      <c r="F464" s="132"/>
      <c r="G464" s="145"/>
      <c r="H464" s="218"/>
      <c r="I464" s="148"/>
      <c r="J464" s="148"/>
      <c r="K464" s="148"/>
      <c r="L464" s="148"/>
      <c r="M464" s="148"/>
      <c r="N464" s="148"/>
      <c r="O464" s="148"/>
      <c r="P464" s="148"/>
      <c r="Q464" s="148"/>
      <c r="R464" s="148"/>
      <c r="S464" s="148"/>
      <c r="T464" s="148"/>
      <c r="U464" s="148"/>
      <c r="V464" s="148"/>
      <c r="W464" s="14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/>
    </row>
    <row r="465" spans="1:33" ht="15.75" customHeight="1">
      <c r="A465" s="132"/>
      <c r="B465" s="132"/>
      <c r="C465" s="132"/>
      <c r="D465" s="132"/>
      <c r="E465" s="132"/>
      <c r="F465" s="132"/>
      <c r="G465" s="145"/>
      <c r="H465" s="218"/>
      <c r="I465" s="148"/>
      <c r="J465" s="148"/>
      <c r="K465" s="148"/>
      <c r="L465" s="148"/>
      <c r="M465" s="148"/>
      <c r="N465" s="148"/>
      <c r="O465" s="148"/>
      <c r="P465" s="148"/>
      <c r="Q465" s="148"/>
      <c r="R465" s="148"/>
      <c r="S465" s="148"/>
      <c r="T465" s="148"/>
      <c r="U465" s="148"/>
      <c r="V465" s="148"/>
      <c r="W465" s="14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/>
    </row>
    <row r="466" spans="1:33" ht="15.75" customHeight="1">
      <c r="A466" s="132"/>
      <c r="B466" s="132"/>
      <c r="C466" s="132"/>
      <c r="D466" s="132"/>
      <c r="E466" s="132"/>
      <c r="F466" s="132"/>
      <c r="G466" s="145"/>
      <c r="H466" s="218"/>
      <c r="I466" s="148"/>
      <c r="J466" s="148"/>
      <c r="K466" s="148"/>
      <c r="L466" s="148"/>
      <c r="M466" s="148"/>
      <c r="N466" s="148"/>
      <c r="O466" s="148"/>
      <c r="P466" s="148"/>
      <c r="Q466" s="148"/>
      <c r="R466" s="148"/>
      <c r="S466" s="148"/>
      <c r="T466" s="148"/>
      <c r="U466" s="148"/>
      <c r="V466" s="148"/>
      <c r="W466" s="14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/>
    </row>
    <row r="467" spans="1:33" ht="15.75" customHeight="1">
      <c r="A467" s="132"/>
      <c r="B467" s="132"/>
      <c r="C467" s="132"/>
      <c r="D467" s="132"/>
      <c r="E467" s="132"/>
      <c r="F467" s="132"/>
      <c r="G467" s="145"/>
      <c r="H467" s="218"/>
      <c r="I467" s="148"/>
      <c r="J467" s="148"/>
      <c r="K467" s="148"/>
      <c r="L467" s="148"/>
      <c r="M467" s="148"/>
      <c r="N467" s="148"/>
      <c r="O467" s="148"/>
      <c r="P467" s="148"/>
      <c r="Q467" s="148"/>
      <c r="R467" s="148"/>
      <c r="S467" s="148"/>
      <c r="T467" s="148"/>
      <c r="U467" s="148"/>
      <c r="V467" s="148"/>
      <c r="W467" s="14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/>
    </row>
    <row r="468" spans="1:33" ht="15.75" customHeight="1">
      <c r="A468" s="132"/>
      <c r="B468" s="132"/>
      <c r="C468" s="132"/>
      <c r="D468" s="132"/>
      <c r="E468" s="132"/>
      <c r="F468" s="132"/>
      <c r="G468" s="145"/>
      <c r="H468" s="218"/>
      <c r="I468" s="148"/>
      <c r="J468" s="148"/>
      <c r="K468" s="148"/>
      <c r="L468" s="148"/>
      <c r="M468" s="148"/>
      <c r="N468" s="148"/>
      <c r="O468" s="148"/>
      <c r="P468" s="148"/>
      <c r="Q468" s="148"/>
      <c r="R468" s="148"/>
      <c r="S468" s="148"/>
      <c r="T468" s="148"/>
      <c r="U468" s="148"/>
      <c r="V468" s="148"/>
      <c r="W468" s="14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/>
    </row>
    <row r="469" spans="1:33" ht="15.75" customHeight="1">
      <c r="A469" s="132"/>
      <c r="B469" s="132"/>
      <c r="C469" s="132"/>
      <c r="D469" s="132"/>
      <c r="E469" s="132"/>
      <c r="F469" s="132"/>
      <c r="G469" s="145"/>
      <c r="H469" s="218"/>
      <c r="I469" s="148"/>
      <c r="J469" s="148"/>
      <c r="K469" s="148"/>
      <c r="L469" s="148"/>
      <c r="M469" s="148"/>
      <c r="N469" s="148"/>
      <c r="O469" s="148"/>
      <c r="P469" s="148"/>
      <c r="Q469" s="148"/>
      <c r="R469" s="148"/>
      <c r="S469" s="148"/>
      <c r="T469" s="148"/>
      <c r="U469" s="148"/>
      <c r="V469" s="148"/>
      <c r="W469" s="14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/>
    </row>
    <row r="470" spans="1:33" ht="15.75" customHeight="1">
      <c r="A470" s="132"/>
      <c r="B470" s="132"/>
      <c r="C470" s="132"/>
      <c r="D470" s="132"/>
      <c r="E470" s="132"/>
      <c r="F470" s="132"/>
      <c r="G470" s="145"/>
      <c r="H470" s="21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/>
    </row>
    <row r="471" spans="1:33" ht="15.75" customHeight="1">
      <c r="A471" s="132"/>
      <c r="B471" s="132"/>
      <c r="C471" s="132"/>
      <c r="D471" s="132"/>
      <c r="E471" s="132"/>
      <c r="F471" s="132"/>
      <c r="G471" s="145"/>
      <c r="H471" s="218"/>
      <c r="I471" s="148"/>
      <c r="J471" s="148"/>
      <c r="K471" s="148"/>
      <c r="L471" s="148"/>
      <c r="M471" s="148"/>
      <c r="N471" s="148"/>
      <c r="O471" s="148"/>
      <c r="P471" s="148"/>
      <c r="Q471" s="148"/>
      <c r="R471" s="148"/>
      <c r="S471" s="148"/>
      <c r="T471" s="148"/>
      <c r="U471" s="148"/>
      <c r="V471" s="148"/>
      <c r="W471" s="14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</row>
    <row r="472" spans="1:33" ht="15.75" customHeight="1">
      <c r="A472" s="132"/>
      <c r="B472" s="132"/>
      <c r="C472" s="132"/>
      <c r="D472" s="132"/>
      <c r="E472" s="132"/>
      <c r="F472" s="132"/>
      <c r="G472" s="145"/>
      <c r="H472" s="218"/>
      <c r="I472" s="148"/>
      <c r="J472" s="148"/>
      <c r="K472" s="148"/>
      <c r="L472" s="148"/>
      <c r="M472" s="148"/>
      <c r="N472" s="148"/>
      <c r="O472" s="148"/>
      <c r="P472" s="148"/>
      <c r="Q472" s="148"/>
      <c r="R472" s="148"/>
      <c r="S472" s="148"/>
      <c r="T472" s="148"/>
      <c r="U472" s="148"/>
      <c r="V472" s="148"/>
      <c r="W472" s="14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/>
    </row>
    <row r="473" spans="1:33" ht="15.75" customHeight="1">
      <c r="A473" s="132"/>
      <c r="B473" s="132"/>
      <c r="C473" s="132"/>
      <c r="D473" s="132"/>
      <c r="E473" s="132"/>
      <c r="F473" s="132"/>
      <c r="G473" s="145"/>
      <c r="H473" s="218"/>
      <c r="I473" s="148"/>
      <c r="J473" s="148"/>
      <c r="K473" s="148"/>
      <c r="L473" s="148"/>
      <c r="M473" s="148"/>
      <c r="N473" s="148"/>
      <c r="O473" s="148"/>
      <c r="P473" s="148"/>
      <c r="Q473" s="148"/>
      <c r="R473" s="148"/>
      <c r="S473" s="148"/>
      <c r="T473" s="148"/>
      <c r="U473" s="148"/>
      <c r="V473" s="148"/>
      <c r="W473" s="14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/>
    </row>
    <row r="474" spans="1:33" ht="15.75" customHeight="1">
      <c r="A474" s="132"/>
      <c r="B474" s="132"/>
      <c r="C474" s="132"/>
      <c r="D474" s="132"/>
      <c r="E474" s="132"/>
      <c r="F474" s="132"/>
      <c r="G474" s="145"/>
      <c r="H474" s="218"/>
      <c r="I474" s="148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</row>
    <row r="475" spans="1:33" ht="15.75" customHeight="1">
      <c r="A475" s="132"/>
      <c r="B475" s="132"/>
      <c r="C475" s="132"/>
      <c r="D475" s="132"/>
      <c r="E475" s="132"/>
      <c r="F475" s="132"/>
      <c r="G475" s="145"/>
      <c r="H475" s="21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</row>
    <row r="476" spans="1:33" ht="15.75" customHeight="1">
      <c r="A476" s="132"/>
      <c r="B476" s="132"/>
      <c r="C476" s="132"/>
      <c r="D476" s="132"/>
      <c r="E476" s="132"/>
      <c r="F476" s="132"/>
      <c r="G476" s="145"/>
      <c r="H476" s="21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</row>
    <row r="477" spans="1:33" ht="15.75" customHeight="1">
      <c r="A477" s="132"/>
      <c r="B477" s="132"/>
      <c r="C477" s="132"/>
      <c r="D477" s="132"/>
      <c r="E477" s="132"/>
      <c r="F477" s="132"/>
      <c r="G477" s="145"/>
      <c r="H477" s="21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</row>
    <row r="478" spans="1:33" ht="15.75" customHeight="1">
      <c r="A478" s="132"/>
      <c r="B478" s="132"/>
      <c r="C478" s="132"/>
      <c r="D478" s="132"/>
      <c r="E478" s="132"/>
      <c r="F478" s="132"/>
      <c r="G478" s="145"/>
      <c r="H478" s="21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/>
    </row>
    <row r="479" spans="1:33" ht="15.75" customHeight="1">
      <c r="A479" s="132"/>
      <c r="B479" s="132"/>
      <c r="C479" s="132"/>
      <c r="D479" s="132"/>
      <c r="E479" s="132"/>
      <c r="F479" s="132"/>
      <c r="G479" s="145"/>
      <c r="H479" s="21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/>
    </row>
    <row r="480" spans="1:33" ht="15.75" customHeight="1">
      <c r="A480" s="132"/>
      <c r="B480" s="132"/>
      <c r="C480" s="132"/>
      <c r="D480" s="132"/>
      <c r="E480" s="132"/>
      <c r="F480" s="132"/>
      <c r="G480" s="145"/>
      <c r="H480" s="21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</row>
    <row r="481" spans="1:33" ht="15.75" customHeight="1">
      <c r="A481" s="132"/>
      <c r="B481" s="132"/>
      <c r="C481" s="132"/>
      <c r="D481" s="132"/>
      <c r="E481" s="132"/>
      <c r="F481" s="132"/>
      <c r="G481" s="145"/>
      <c r="H481" s="21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/>
    </row>
    <row r="482" spans="1:33" ht="15.75" customHeight="1">
      <c r="A482" s="132"/>
      <c r="B482" s="132"/>
      <c r="C482" s="132"/>
      <c r="D482" s="132"/>
      <c r="E482" s="132"/>
      <c r="F482" s="132"/>
      <c r="G482" s="145"/>
      <c r="H482" s="21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</row>
    <row r="483" spans="1:33" ht="15.75" customHeight="1">
      <c r="A483" s="132"/>
      <c r="B483" s="132"/>
      <c r="C483" s="132"/>
      <c r="D483" s="132"/>
      <c r="E483" s="132"/>
      <c r="F483" s="132"/>
      <c r="G483" s="145"/>
      <c r="H483" s="218"/>
      <c r="I483" s="148"/>
      <c r="J483" s="148"/>
      <c r="K483" s="148"/>
      <c r="L483" s="148"/>
      <c r="M483" s="148"/>
      <c r="N483" s="148"/>
      <c r="O483" s="148"/>
      <c r="P483" s="148"/>
      <c r="Q483" s="148"/>
      <c r="R483" s="148"/>
      <c r="S483" s="148"/>
      <c r="T483" s="148"/>
      <c r="U483" s="148"/>
      <c r="V483" s="148"/>
      <c r="W483" s="14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/>
    </row>
    <row r="484" spans="1:33" ht="15.75" customHeight="1">
      <c r="A484" s="132"/>
      <c r="B484" s="132"/>
      <c r="C484" s="132"/>
      <c r="D484" s="132"/>
      <c r="E484" s="132"/>
      <c r="F484" s="132"/>
      <c r="G484" s="145"/>
      <c r="H484" s="218"/>
      <c r="I484" s="148"/>
      <c r="J484" s="148"/>
      <c r="K484" s="148"/>
      <c r="L484" s="148"/>
      <c r="M484" s="148"/>
      <c r="N484" s="148"/>
      <c r="O484" s="148"/>
      <c r="P484" s="148"/>
      <c r="Q484" s="148"/>
      <c r="R484" s="148"/>
      <c r="S484" s="148"/>
      <c r="T484" s="148"/>
      <c r="U484" s="148"/>
      <c r="V484" s="148"/>
      <c r="W484" s="14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/>
    </row>
    <row r="485" spans="1:33" ht="15.75" customHeight="1">
      <c r="A485" s="132"/>
      <c r="B485" s="132"/>
      <c r="C485" s="132"/>
      <c r="D485" s="132"/>
      <c r="E485" s="132"/>
      <c r="F485" s="132"/>
      <c r="G485" s="145"/>
      <c r="H485" s="218"/>
      <c r="I485" s="148"/>
      <c r="J485" s="148"/>
      <c r="K485" s="148"/>
      <c r="L485" s="148"/>
      <c r="M485" s="148"/>
      <c r="N485" s="148"/>
      <c r="O485" s="148"/>
      <c r="P485" s="148"/>
      <c r="Q485" s="148"/>
      <c r="R485" s="148"/>
      <c r="S485" s="148"/>
      <c r="T485" s="148"/>
      <c r="U485" s="148"/>
      <c r="V485" s="148"/>
      <c r="W485" s="14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/>
    </row>
    <row r="486" spans="1:33" ht="15.75" customHeight="1">
      <c r="A486" s="132"/>
      <c r="B486" s="132"/>
      <c r="C486" s="132"/>
      <c r="D486" s="132"/>
      <c r="E486" s="132"/>
      <c r="F486" s="132"/>
      <c r="G486" s="145"/>
      <c r="H486" s="218"/>
      <c r="I486" s="148"/>
      <c r="J486" s="148"/>
      <c r="K486" s="148"/>
      <c r="L486" s="148"/>
      <c r="M486" s="148"/>
      <c r="N486" s="148"/>
      <c r="O486" s="148"/>
      <c r="P486" s="148"/>
      <c r="Q486" s="148"/>
      <c r="R486" s="148"/>
      <c r="S486" s="148"/>
      <c r="T486" s="148"/>
      <c r="U486" s="148"/>
      <c r="V486" s="148"/>
      <c r="W486" s="14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/>
    </row>
    <row r="487" spans="1:33" ht="15.75" customHeight="1">
      <c r="A487" s="132"/>
      <c r="B487" s="132"/>
      <c r="C487" s="132"/>
      <c r="D487" s="132"/>
      <c r="E487" s="132"/>
      <c r="F487" s="132"/>
      <c r="G487" s="145"/>
      <c r="H487" s="218"/>
      <c r="I487" s="148"/>
      <c r="J487" s="148"/>
      <c r="K487" s="148"/>
      <c r="L487" s="148"/>
      <c r="M487" s="148"/>
      <c r="N487" s="148"/>
      <c r="O487" s="148"/>
      <c r="P487" s="148"/>
      <c r="Q487" s="148"/>
      <c r="R487" s="148"/>
      <c r="S487" s="148"/>
      <c r="T487" s="148"/>
      <c r="U487" s="148"/>
      <c r="V487" s="148"/>
      <c r="W487" s="14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/>
    </row>
    <row r="488" spans="1:33" ht="15.75" customHeight="1">
      <c r="A488" s="132"/>
      <c r="B488" s="132"/>
      <c r="C488" s="132"/>
      <c r="D488" s="132"/>
      <c r="E488" s="132"/>
      <c r="F488" s="132"/>
      <c r="G488" s="145"/>
      <c r="H488" s="21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</row>
    <row r="489" spans="1:33" ht="15.75" customHeight="1">
      <c r="A489" s="132"/>
      <c r="B489" s="132"/>
      <c r="C489" s="132"/>
      <c r="D489" s="132"/>
      <c r="E489" s="132"/>
      <c r="F489" s="132"/>
      <c r="G489" s="145"/>
      <c r="H489" s="21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</row>
    <row r="490" spans="1:33" ht="15.75" customHeight="1">
      <c r="A490" s="132"/>
      <c r="B490" s="132"/>
      <c r="C490" s="132"/>
      <c r="D490" s="132"/>
      <c r="E490" s="132"/>
      <c r="F490" s="132"/>
      <c r="G490" s="145"/>
      <c r="H490" s="21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/>
    </row>
    <row r="491" spans="1:33" ht="15.75" customHeight="1">
      <c r="A491" s="132"/>
      <c r="B491" s="132"/>
      <c r="C491" s="132"/>
      <c r="D491" s="132"/>
      <c r="E491" s="132"/>
      <c r="F491" s="132"/>
      <c r="G491" s="145"/>
      <c r="H491" s="218"/>
      <c r="I491" s="148"/>
      <c r="J491" s="148"/>
      <c r="K491" s="148"/>
      <c r="L491" s="148"/>
      <c r="M491" s="148"/>
      <c r="N491" s="148"/>
      <c r="O491" s="148"/>
      <c r="P491" s="148"/>
      <c r="Q491" s="148"/>
      <c r="R491" s="148"/>
      <c r="S491" s="148"/>
      <c r="T491" s="148"/>
      <c r="U491" s="148"/>
      <c r="V491" s="148"/>
      <c r="W491" s="14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/>
    </row>
    <row r="492" spans="1:33" ht="15.75" customHeight="1">
      <c r="A492" s="132"/>
      <c r="B492" s="132"/>
      <c r="C492" s="132"/>
      <c r="D492" s="132"/>
      <c r="E492" s="132"/>
      <c r="F492" s="132"/>
      <c r="G492" s="145"/>
      <c r="H492" s="21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/>
    </row>
    <row r="493" spans="1:33" ht="15.75" customHeight="1">
      <c r="A493" s="132"/>
      <c r="B493" s="132"/>
      <c r="C493" s="132"/>
      <c r="D493" s="132"/>
      <c r="E493" s="132"/>
      <c r="F493" s="132"/>
      <c r="G493" s="145"/>
      <c r="H493" s="218"/>
      <c r="I493" s="148"/>
      <c r="J493" s="148"/>
      <c r="K493" s="148"/>
      <c r="L493" s="148"/>
      <c r="M493" s="148"/>
      <c r="N493" s="148"/>
      <c r="O493" s="148"/>
      <c r="P493" s="148"/>
      <c r="Q493" s="148"/>
      <c r="R493" s="148"/>
      <c r="S493" s="148"/>
      <c r="T493" s="148"/>
      <c r="U493" s="148"/>
      <c r="V493" s="148"/>
      <c r="W493" s="14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/>
    </row>
    <row r="494" spans="1:33" ht="15.75" customHeight="1">
      <c r="A494" s="132"/>
      <c r="B494" s="132"/>
      <c r="C494" s="132"/>
      <c r="D494" s="132"/>
      <c r="E494" s="132"/>
      <c r="F494" s="132"/>
      <c r="G494" s="145"/>
      <c r="H494" s="218"/>
      <c r="I494" s="148"/>
      <c r="J494" s="148"/>
      <c r="K494" s="148"/>
      <c r="L494" s="148"/>
      <c r="M494" s="148"/>
      <c r="N494" s="148"/>
      <c r="O494" s="148"/>
      <c r="P494" s="148"/>
      <c r="Q494" s="148"/>
      <c r="R494" s="148"/>
      <c r="S494" s="148"/>
      <c r="T494" s="148"/>
      <c r="U494" s="148"/>
      <c r="V494" s="148"/>
      <c r="W494" s="14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/>
    </row>
    <row r="495" spans="1:33" ht="15.75" customHeight="1">
      <c r="A495" s="132"/>
      <c r="B495" s="132"/>
      <c r="C495" s="132"/>
      <c r="D495" s="132"/>
      <c r="E495" s="132"/>
      <c r="F495" s="132"/>
      <c r="G495" s="145"/>
      <c r="H495" s="218"/>
      <c r="I495" s="148"/>
      <c r="J495" s="148"/>
      <c r="K495" s="148"/>
      <c r="L495" s="148"/>
      <c r="M495" s="148"/>
      <c r="N495" s="148"/>
      <c r="O495" s="148"/>
      <c r="P495" s="148"/>
      <c r="Q495" s="148"/>
      <c r="R495" s="148"/>
      <c r="S495" s="148"/>
      <c r="T495" s="148"/>
      <c r="U495" s="148"/>
      <c r="V495" s="148"/>
      <c r="W495" s="14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/>
    </row>
    <row r="496" spans="1:33" ht="15.75" customHeight="1">
      <c r="A496" s="132"/>
      <c r="B496" s="132"/>
      <c r="C496" s="132"/>
      <c r="D496" s="132"/>
      <c r="E496" s="132"/>
      <c r="F496" s="132"/>
      <c r="G496" s="145"/>
      <c r="H496" s="218"/>
      <c r="I496" s="148"/>
      <c r="J496" s="148"/>
      <c r="K496" s="148"/>
      <c r="L496" s="148"/>
      <c r="M496" s="148"/>
      <c r="N496" s="148"/>
      <c r="O496" s="148"/>
      <c r="P496" s="148"/>
      <c r="Q496" s="148"/>
      <c r="R496" s="148"/>
      <c r="S496" s="148"/>
      <c r="T496" s="148"/>
      <c r="U496" s="148"/>
      <c r="V496" s="148"/>
      <c r="W496" s="14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/>
    </row>
    <row r="497" spans="1:33" ht="15.75" customHeight="1">
      <c r="A497" s="132"/>
      <c r="B497" s="132"/>
      <c r="C497" s="132"/>
      <c r="D497" s="132"/>
      <c r="E497" s="132"/>
      <c r="F497" s="132"/>
      <c r="G497" s="145"/>
      <c r="H497" s="218"/>
      <c r="I497" s="148"/>
      <c r="J497" s="148"/>
      <c r="K497" s="148"/>
      <c r="L497" s="148"/>
      <c r="M497" s="148"/>
      <c r="N497" s="148"/>
      <c r="O497" s="148"/>
      <c r="P497" s="148"/>
      <c r="Q497" s="148"/>
      <c r="R497" s="148"/>
      <c r="S497" s="148"/>
      <c r="T497" s="148"/>
      <c r="U497" s="148"/>
      <c r="V497" s="148"/>
      <c r="W497" s="14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/>
    </row>
    <row r="498" spans="1:33" ht="15.75" customHeight="1">
      <c r="A498" s="132"/>
      <c r="B498" s="132"/>
      <c r="C498" s="132"/>
      <c r="D498" s="132"/>
      <c r="E498" s="132"/>
      <c r="F498" s="132"/>
      <c r="G498" s="145"/>
      <c r="H498" s="218"/>
      <c r="I498" s="148"/>
      <c r="J498" s="148"/>
      <c r="K498" s="148"/>
      <c r="L498" s="148"/>
      <c r="M498" s="148"/>
      <c r="N498" s="148"/>
      <c r="O498" s="148"/>
      <c r="P498" s="148"/>
      <c r="Q498" s="148"/>
      <c r="R498" s="148"/>
      <c r="S498" s="148"/>
      <c r="T498" s="148"/>
      <c r="U498" s="148"/>
      <c r="V498" s="148"/>
      <c r="W498" s="14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/>
    </row>
    <row r="499" spans="1:33" ht="15.75" customHeight="1">
      <c r="A499" s="132"/>
      <c r="B499" s="132"/>
      <c r="C499" s="132"/>
      <c r="D499" s="132"/>
      <c r="E499" s="132"/>
      <c r="F499" s="132"/>
      <c r="G499" s="145"/>
      <c r="H499" s="218"/>
      <c r="I499" s="148"/>
      <c r="J499" s="148"/>
      <c r="K499" s="148"/>
      <c r="L499" s="148"/>
      <c r="M499" s="148"/>
      <c r="N499" s="148"/>
      <c r="O499" s="148"/>
      <c r="P499" s="148"/>
      <c r="Q499" s="148"/>
      <c r="R499" s="148"/>
      <c r="S499" s="148"/>
      <c r="T499" s="148"/>
      <c r="U499" s="148"/>
      <c r="V499" s="148"/>
      <c r="W499" s="14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/>
    </row>
    <row r="500" spans="1:33" ht="15.75" customHeight="1">
      <c r="A500" s="132"/>
      <c r="B500" s="132"/>
      <c r="C500" s="132"/>
      <c r="D500" s="132"/>
      <c r="E500" s="132"/>
      <c r="F500" s="132"/>
      <c r="G500" s="145"/>
      <c r="H500" s="218"/>
      <c r="I500" s="148"/>
      <c r="J500" s="148"/>
      <c r="K500" s="148"/>
      <c r="L500" s="148"/>
      <c r="M500" s="148"/>
      <c r="N500" s="148"/>
      <c r="O500" s="148"/>
      <c r="P500" s="148"/>
      <c r="Q500" s="148"/>
      <c r="R500" s="148"/>
      <c r="S500" s="148"/>
      <c r="T500" s="148"/>
      <c r="U500" s="148"/>
      <c r="V500" s="148"/>
      <c r="W500" s="14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/>
    </row>
    <row r="501" spans="1:33" ht="15.75" customHeight="1">
      <c r="A501" s="132"/>
      <c r="B501" s="132"/>
      <c r="C501" s="132"/>
      <c r="D501" s="132"/>
      <c r="E501" s="132"/>
      <c r="F501" s="132"/>
      <c r="G501" s="145"/>
      <c r="H501" s="218"/>
      <c r="I501" s="148"/>
      <c r="J501" s="148"/>
      <c r="K501" s="148"/>
      <c r="L501" s="148"/>
      <c r="M501" s="148"/>
      <c r="N501" s="148"/>
      <c r="O501" s="148"/>
      <c r="P501" s="148"/>
      <c r="Q501" s="148"/>
      <c r="R501" s="148"/>
      <c r="S501" s="148"/>
      <c r="T501" s="148"/>
      <c r="U501" s="148"/>
      <c r="V501" s="148"/>
      <c r="W501" s="14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/>
    </row>
    <row r="502" spans="1:33" ht="15.75" customHeight="1">
      <c r="A502" s="132"/>
      <c r="B502" s="132"/>
      <c r="C502" s="132"/>
      <c r="D502" s="132"/>
      <c r="E502" s="132"/>
      <c r="F502" s="132"/>
      <c r="G502" s="145"/>
      <c r="H502" s="218"/>
      <c r="I502" s="148"/>
      <c r="J502" s="148"/>
      <c r="K502" s="148"/>
      <c r="L502" s="148"/>
      <c r="M502" s="148"/>
      <c r="N502" s="148"/>
      <c r="O502" s="148"/>
      <c r="P502" s="148"/>
      <c r="Q502" s="148"/>
      <c r="R502" s="148"/>
      <c r="S502" s="148"/>
      <c r="T502" s="148"/>
      <c r="U502" s="148"/>
      <c r="V502" s="148"/>
      <c r="W502" s="14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/>
    </row>
    <row r="503" spans="1:33" ht="15.75" customHeight="1">
      <c r="A503" s="132"/>
      <c r="B503" s="132"/>
      <c r="C503" s="132"/>
      <c r="D503" s="132"/>
      <c r="E503" s="132"/>
      <c r="F503" s="132"/>
      <c r="G503" s="145"/>
      <c r="H503" s="218"/>
      <c r="I503" s="148"/>
      <c r="J503" s="148"/>
      <c r="K503" s="148"/>
      <c r="L503" s="148"/>
      <c r="M503" s="148"/>
      <c r="N503" s="148"/>
      <c r="O503" s="148"/>
      <c r="P503" s="148"/>
      <c r="Q503" s="148"/>
      <c r="R503" s="148"/>
      <c r="S503" s="148"/>
      <c r="T503" s="148"/>
      <c r="U503" s="148"/>
      <c r="V503" s="148"/>
      <c r="W503" s="14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/>
    </row>
    <row r="504" spans="1:33" ht="15.75" customHeight="1">
      <c r="A504" s="132"/>
      <c r="B504" s="132"/>
      <c r="C504" s="132"/>
      <c r="D504" s="132"/>
      <c r="E504" s="132"/>
      <c r="F504" s="132"/>
      <c r="G504" s="145"/>
      <c r="H504" s="21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/>
    </row>
    <row r="505" spans="1:33" ht="15.75" customHeight="1">
      <c r="A505" s="132"/>
      <c r="B505" s="132"/>
      <c r="C505" s="132"/>
      <c r="D505" s="132"/>
      <c r="E505" s="132"/>
      <c r="F505" s="132"/>
      <c r="G505" s="145"/>
      <c r="H505" s="218"/>
      <c r="I505" s="148"/>
      <c r="J505" s="148"/>
      <c r="K505" s="148"/>
      <c r="L505" s="148"/>
      <c r="M505" s="148"/>
      <c r="N505" s="148"/>
      <c r="O505" s="148"/>
      <c r="P505" s="148"/>
      <c r="Q505" s="148"/>
      <c r="R505" s="148"/>
      <c r="S505" s="148"/>
      <c r="T505" s="148"/>
      <c r="U505" s="148"/>
      <c r="V505" s="148"/>
      <c r="W505" s="14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/>
    </row>
    <row r="506" spans="1:33" ht="15.75" customHeight="1">
      <c r="A506" s="132"/>
      <c r="B506" s="132"/>
      <c r="C506" s="132"/>
      <c r="D506" s="132"/>
      <c r="E506" s="132"/>
      <c r="F506" s="132"/>
      <c r="G506" s="145"/>
      <c r="H506" s="21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T506" s="148"/>
      <c r="U506" s="148"/>
      <c r="V506" s="148"/>
      <c r="W506" s="14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/>
    </row>
    <row r="507" spans="1:33" ht="15.75" customHeight="1">
      <c r="A507" s="132"/>
      <c r="B507" s="132"/>
      <c r="C507" s="132"/>
      <c r="D507" s="132"/>
      <c r="E507" s="132"/>
      <c r="F507" s="132"/>
      <c r="G507" s="145"/>
      <c r="H507" s="21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  <c r="U507" s="148"/>
      <c r="V507" s="148"/>
      <c r="W507" s="14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/>
    </row>
    <row r="508" spans="1:33" ht="15.75" customHeight="1">
      <c r="A508" s="132"/>
      <c r="B508" s="132"/>
      <c r="C508" s="132"/>
      <c r="D508" s="132"/>
      <c r="E508" s="132"/>
      <c r="F508" s="132"/>
      <c r="G508" s="145"/>
      <c r="H508" s="21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  <c r="U508" s="148"/>
      <c r="V508" s="148"/>
      <c r="W508" s="14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/>
    </row>
    <row r="509" spans="1:33" ht="15.75" customHeight="1">
      <c r="A509" s="132"/>
      <c r="B509" s="132"/>
      <c r="C509" s="132"/>
      <c r="D509" s="132"/>
      <c r="E509" s="132"/>
      <c r="F509" s="132"/>
      <c r="G509" s="145"/>
      <c r="H509" s="21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/>
    </row>
    <row r="510" spans="1:33" ht="15.75" customHeight="1">
      <c r="A510" s="132"/>
      <c r="B510" s="132"/>
      <c r="C510" s="132"/>
      <c r="D510" s="132"/>
      <c r="E510" s="132"/>
      <c r="F510" s="132"/>
      <c r="G510" s="145"/>
      <c r="H510" s="21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  <c r="U510" s="148"/>
      <c r="V510" s="148"/>
      <c r="W510" s="14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/>
    </row>
    <row r="511" spans="1:33" ht="15.75" customHeight="1">
      <c r="A511" s="132"/>
      <c r="B511" s="132"/>
      <c r="C511" s="132"/>
      <c r="D511" s="132"/>
      <c r="E511" s="132"/>
      <c r="F511" s="132"/>
      <c r="G511" s="145"/>
      <c r="H511" s="21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  <c r="U511" s="148"/>
      <c r="V511" s="148"/>
      <c r="W511" s="14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/>
    </row>
    <row r="512" spans="1:33" ht="15.75" customHeight="1">
      <c r="A512" s="132"/>
      <c r="B512" s="132"/>
      <c r="C512" s="132"/>
      <c r="D512" s="132"/>
      <c r="E512" s="132"/>
      <c r="F512" s="132"/>
      <c r="G512" s="145"/>
      <c r="H512" s="21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  <c r="U512" s="148"/>
      <c r="V512" s="148"/>
      <c r="W512" s="14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/>
    </row>
    <row r="513" spans="1:33" ht="15.75" customHeight="1">
      <c r="A513" s="132"/>
      <c r="B513" s="132"/>
      <c r="C513" s="132"/>
      <c r="D513" s="132"/>
      <c r="E513" s="132"/>
      <c r="F513" s="132"/>
      <c r="G513" s="145"/>
      <c r="H513" s="218"/>
      <c r="I513" s="148"/>
      <c r="J513" s="148"/>
      <c r="K513" s="148"/>
      <c r="L513" s="148"/>
      <c r="M513" s="148"/>
      <c r="N513" s="148"/>
      <c r="O513" s="148"/>
      <c r="P513" s="148"/>
      <c r="Q513" s="148"/>
      <c r="R513" s="148"/>
      <c r="S513" s="148"/>
      <c r="T513" s="148"/>
      <c r="U513" s="148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</row>
    <row r="514" spans="1:33" ht="15.75" customHeight="1">
      <c r="A514" s="132"/>
      <c r="B514" s="132"/>
      <c r="C514" s="132"/>
      <c r="D514" s="132"/>
      <c r="E514" s="132"/>
      <c r="F514" s="132"/>
      <c r="G514" s="145"/>
      <c r="H514" s="21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  <c r="S514" s="148"/>
      <c r="T514" s="148"/>
      <c r="U514" s="148"/>
      <c r="V514" s="148"/>
      <c r="W514" s="14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/>
    </row>
    <row r="515" spans="1:33" ht="15.75" customHeight="1">
      <c r="A515" s="132"/>
      <c r="B515" s="132"/>
      <c r="C515" s="132"/>
      <c r="D515" s="132"/>
      <c r="E515" s="132"/>
      <c r="F515" s="132"/>
      <c r="G515" s="145"/>
      <c r="H515" s="21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  <c r="U515" s="148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</row>
    <row r="516" spans="1:33" ht="15.75" customHeight="1">
      <c r="A516" s="132"/>
      <c r="B516" s="132"/>
      <c r="C516" s="132"/>
      <c r="D516" s="132"/>
      <c r="E516" s="132"/>
      <c r="F516" s="132"/>
      <c r="G516" s="145"/>
      <c r="H516" s="21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  <c r="U516" s="148"/>
      <c r="V516" s="148"/>
      <c r="W516" s="14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/>
    </row>
    <row r="517" spans="1:33" ht="15.75" customHeight="1">
      <c r="A517" s="132"/>
      <c r="B517" s="132"/>
      <c r="C517" s="132"/>
      <c r="D517" s="132"/>
      <c r="E517" s="132"/>
      <c r="F517" s="132"/>
      <c r="G517" s="145"/>
      <c r="H517" s="21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  <c r="U517" s="148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</row>
    <row r="518" spans="1:33" ht="15.75" customHeight="1">
      <c r="A518" s="132"/>
      <c r="B518" s="132"/>
      <c r="C518" s="132"/>
      <c r="D518" s="132"/>
      <c r="E518" s="132"/>
      <c r="F518" s="132"/>
      <c r="G518" s="145"/>
      <c r="H518" s="21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</row>
    <row r="519" spans="1:33" ht="15.75" customHeight="1">
      <c r="A519" s="132"/>
      <c r="B519" s="132"/>
      <c r="C519" s="132"/>
      <c r="D519" s="132"/>
      <c r="E519" s="132"/>
      <c r="F519" s="132"/>
      <c r="G519" s="145"/>
      <c r="H519" s="21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</row>
    <row r="520" spans="1:33" ht="15.75" customHeight="1">
      <c r="A520" s="132"/>
      <c r="B520" s="132"/>
      <c r="C520" s="132"/>
      <c r="D520" s="132"/>
      <c r="E520" s="132"/>
      <c r="F520" s="132"/>
      <c r="G520" s="145"/>
      <c r="H520" s="21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  <c r="U520" s="148"/>
      <c r="V520" s="148"/>
      <c r="W520" s="14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/>
    </row>
    <row r="521" spans="1:33" ht="15.75" customHeight="1">
      <c r="A521" s="132"/>
      <c r="B521" s="132"/>
      <c r="C521" s="132"/>
      <c r="D521" s="132"/>
      <c r="E521" s="132"/>
      <c r="F521" s="132"/>
      <c r="G521" s="145"/>
      <c r="H521" s="21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/>
    </row>
    <row r="522" spans="1:33" ht="15.75" customHeight="1">
      <c r="A522" s="132"/>
      <c r="B522" s="132"/>
      <c r="C522" s="132"/>
      <c r="D522" s="132"/>
      <c r="E522" s="132"/>
      <c r="F522" s="132"/>
      <c r="G522" s="145"/>
      <c r="H522" s="21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  <c r="U522" s="148"/>
      <c r="V522" s="148"/>
      <c r="W522" s="14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/>
    </row>
    <row r="523" spans="1:33" ht="15.75" customHeight="1">
      <c r="A523" s="132"/>
      <c r="B523" s="132"/>
      <c r="C523" s="132"/>
      <c r="D523" s="132"/>
      <c r="E523" s="132"/>
      <c r="F523" s="132"/>
      <c r="G523" s="145"/>
      <c r="H523" s="21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  <c r="U523" s="148"/>
      <c r="V523" s="148"/>
      <c r="W523" s="14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/>
    </row>
    <row r="524" spans="1:33" ht="15.75" customHeight="1">
      <c r="A524" s="132"/>
      <c r="B524" s="132"/>
      <c r="C524" s="132"/>
      <c r="D524" s="132"/>
      <c r="E524" s="132"/>
      <c r="F524" s="132"/>
      <c r="G524" s="145"/>
      <c r="H524" s="21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/>
    </row>
    <row r="525" spans="1:33" ht="15.75" customHeight="1">
      <c r="A525" s="132"/>
      <c r="B525" s="132"/>
      <c r="C525" s="132"/>
      <c r="D525" s="132"/>
      <c r="E525" s="132"/>
      <c r="F525" s="132"/>
      <c r="G525" s="145"/>
      <c r="H525" s="21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  <c r="U525" s="148"/>
      <c r="V525" s="148"/>
      <c r="W525" s="14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/>
    </row>
    <row r="526" spans="1:33" ht="15.75" customHeight="1">
      <c r="A526" s="132"/>
      <c r="B526" s="132"/>
      <c r="C526" s="132"/>
      <c r="D526" s="132"/>
      <c r="E526" s="132"/>
      <c r="F526" s="132"/>
      <c r="G526" s="145"/>
      <c r="H526" s="218"/>
      <c r="I526" s="148"/>
      <c r="J526" s="148"/>
      <c r="K526" s="148"/>
      <c r="L526" s="148"/>
      <c r="M526" s="148"/>
      <c r="N526" s="148"/>
      <c r="O526" s="148"/>
      <c r="P526" s="148"/>
      <c r="Q526" s="148"/>
      <c r="R526" s="148"/>
      <c r="S526" s="148"/>
      <c r="T526" s="148"/>
      <c r="U526" s="148"/>
      <c r="V526" s="148"/>
      <c r="W526" s="14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/>
    </row>
    <row r="527" spans="1:33" ht="15.75" customHeight="1">
      <c r="A527" s="132"/>
      <c r="B527" s="132"/>
      <c r="C527" s="132"/>
      <c r="D527" s="132"/>
      <c r="E527" s="132"/>
      <c r="F527" s="132"/>
      <c r="G527" s="145"/>
      <c r="H527" s="21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  <c r="U527" s="148"/>
      <c r="V527" s="148"/>
      <c r="W527" s="14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/>
    </row>
    <row r="528" spans="1:33" ht="15.75" customHeight="1">
      <c r="A528" s="132"/>
      <c r="B528" s="132"/>
      <c r="C528" s="132"/>
      <c r="D528" s="132"/>
      <c r="E528" s="132"/>
      <c r="F528" s="132"/>
      <c r="G528" s="145"/>
      <c r="H528" s="21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  <c r="U528" s="148"/>
      <c r="V528" s="148"/>
      <c r="W528" s="14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/>
    </row>
    <row r="529" spans="1:33" ht="15.75" customHeight="1">
      <c r="A529" s="132"/>
      <c r="B529" s="132"/>
      <c r="C529" s="132"/>
      <c r="D529" s="132"/>
      <c r="E529" s="132"/>
      <c r="F529" s="132"/>
      <c r="G529" s="145"/>
      <c r="H529" s="21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8"/>
      <c r="V529" s="148"/>
      <c r="W529" s="14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/>
    </row>
    <row r="530" spans="1:33" ht="15.75" customHeight="1">
      <c r="A530" s="132"/>
      <c r="B530" s="132"/>
      <c r="C530" s="132"/>
      <c r="D530" s="132"/>
      <c r="E530" s="132"/>
      <c r="F530" s="132"/>
      <c r="G530" s="145"/>
      <c r="H530" s="21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/>
    </row>
    <row r="531" spans="1:33" ht="15.75" customHeight="1">
      <c r="A531" s="132"/>
      <c r="B531" s="132"/>
      <c r="C531" s="132"/>
      <c r="D531" s="132"/>
      <c r="E531" s="132"/>
      <c r="F531" s="132"/>
      <c r="G531" s="145"/>
      <c r="H531" s="21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/>
    </row>
    <row r="532" spans="1:33" ht="15.75" customHeight="1">
      <c r="A532" s="132"/>
      <c r="B532" s="132"/>
      <c r="C532" s="132"/>
      <c r="D532" s="132"/>
      <c r="E532" s="132"/>
      <c r="F532" s="132"/>
      <c r="G532" s="145"/>
      <c r="H532" s="21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/>
    </row>
    <row r="533" spans="1:33" ht="15.75" customHeight="1">
      <c r="A533" s="132"/>
      <c r="B533" s="132"/>
      <c r="C533" s="132"/>
      <c r="D533" s="132"/>
      <c r="E533" s="132"/>
      <c r="F533" s="132"/>
      <c r="G533" s="145"/>
      <c r="H533" s="21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/>
    </row>
    <row r="534" spans="1:33" ht="15.75" customHeight="1">
      <c r="A534" s="132"/>
      <c r="B534" s="132"/>
      <c r="C534" s="132"/>
      <c r="D534" s="132"/>
      <c r="E534" s="132"/>
      <c r="F534" s="132"/>
      <c r="G534" s="145"/>
      <c r="H534" s="21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</row>
    <row r="535" spans="1:33" ht="15.75" customHeight="1">
      <c r="A535" s="132"/>
      <c r="B535" s="132"/>
      <c r="C535" s="132"/>
      <c r="D535" s="132"/>
      <c r="E535" s="132"/>
      <c r="F535" s="132"/>
      <c r="G535" s="145"/>
      <c r="H535" s="21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</row>
    <row r="536" spans="1:33" ht="15.75" customHeight="1">
      <c r="A536" s="132"/>
      <c r="B536" s="132"/>
      <c r="C536" s="132"/>
      <c r="D536" s="132"/>
      <c r="E536" s="132"/>
      <c r="F536" s="132"/>
      <c r="G536" s="145"/>
      <c r="H536" s="21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</row>
    <row r="537" spans="1:33" ht="15.75" customHeight="1">
      <c r="A537" s="132"/>
      <c r="B537" s="132"/>
      <c r="C537" s="132"/>
      <c r="D537" s="132"/>
      <c r="E537" s="132"/>
      <c r="F537" s="132"/>
      <c r="G537" s="145"/>
      <c r="H537" s="21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</row>
    <row r="538" spans="1:33" ht="15.75" customHeight="1">
      <c r="A538" s="132"/>
      <c r="B538" s="132"/>
      <c r="C538" s="132"/>
      <c r="D538" s="132"/>
      <c r="E538" s="132"/>
      <c r="F538" s="132"/>
      <c r="G538" s="145"/>
      <c r="H538" s="21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/>
    </row>
    <row r="539" spans="1:33" ht="15.75" customHeight="1">
      <c r="A539" s="132"/>
      <c r="B539" s="132"/>
      <c r="C539" s="132"/>
      <c r="D539" s="132"/>
      <c r="E539" s="132"/>
      <c r="F539" s="132"/>
      <c r="G539" s="145"/>
      <c r="H539" s="21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/>
    </row>
    <row r="540" spans="1:33" ht="15.75" customHeight="1">
      <c r="A540" s="132"/>
      <c r="B540" s="132"/>
      <c r="C540" s="132"/>
      <c r="D540" s="132"/>
      <c r="E540" s="132"/>
      <c r="F540" s="132"/>
      <c r="G540" s="145"/>
      <c r="H540" s="21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/>
    </row>
    <row r="541" spans="1:33" ht="15.75" customHeight="1">
      <c r="A541" s="132"/>
      <c r="B541" s="132"/>
      <c r="C541" s="132"/>
      <c r="D541" s="132"/>
      <c r="E541" s="132"/>
      <c r="F541" s="132"/>
      <c r="G541" s="145"/>
      <c r="H541" s="21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/>
    </row>
    <row r="542" spans="1:33" ht="15.75" customHeight="1">
      <c r="A542" s="132"/>
      <c r="B542" s="132"/>
      <c r="C542" s="132"/>
      <c r="D542" s="132"/>
      <c r="E542" s="132"/>
      <c r="F542" s="132"/>
      <c r="G542" s="145"/>
      <c r="H542" s="21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/>
    </row>
    <row r="543" spans="1:33" ht="15.75" customHeight="1">
      <c r="A543" s="132"/>
      <c r="B543" s="132"/>
      <c r="C543" s="132"/>
      <c r="D543" s="132"/>
      <c r="E543" s="132"/>
      <c r="F543" s="132"/>
      <c r="G543" s="145"/>
      <c r="H543" s="21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/>
    </row>
    <row r="544" spans="1:33" ht="15.75" customHeight="1">
      <c r="A544" s="132"/>
      <c r="B544" s="132"/>
      <c r="C544" s="132"/>
      <c r="D544" s="132"/>
      <c r="E544" s="132"/>
      <c r="F544" s="132"/>
      <c r="G544" s="145"/>
      <c r="H544" s="21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/>
    </row>
    <row r="545" spans="1:33" ht="15.75" customHeight="1">
      <c r="A545" s="132"/>
      <c r="B545" s="132"/>
      <c r="C545" s="132"/>
      <c r="D545" s="132"/>
      <c r="E545" s="132"/>
      <c r="F545" s="132"/>
      <c r="G545" s="145"/>
      <c r="H545" s="21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/>
    </row>
    <row r="546" spans="1:33" ht="15.75" customHeight="1">
      <c r="A546" s="132"/>
      <c r="B546" s="132"/>
      <c r="C546" s="132"/>
      <c r="D546" s="132"/>
      <c r="E546" s="132"/>
      <c r="F546" s="132"/>
      <c r="G546" s="145"/>
      <c r="H546" s="21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</row>
    <row r="547" spans="1:33" ht="15.75" customHeight="1">
      <c r="A547" s="132"/>
      <c r="B547" s="132"/>
      <c r="C547" s="132"/>
      <c r="D547" s="132"/>
      <c r="E547" s="132"/>
      <c r="F547" s="132"/>
      <c r="G547" s="145"/>
      <c r="H547" s="21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</row>
    <row r="548" spans="1:33" ht="15.75" customHeight="1">
      <c r="A548" s="132"/>
      <c r="B548" s="132"/>
      <c r="C548" s="132"/>
      <c r="D548" s="132"/>
      <c r="E548" s="132"/>
      <c r="F548" s="132"/>
      <c r="G548" s="145"/>
      <c r="H548" s="21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</row>
    <row r="549" spans="1:33" ht="15.75" customHeight="1">
      <c r="A549" s="132"/>
      <c r="B549" s="132"/>
      <c r="C549" s="132"/>
      <c r="D549" s="132"/>
      <c r="E549" s="132"/>
      <c r="F549" s="132"/>
      <c r="G549" s="145"/>
      <c r="H549" s="21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</row>
    <row r="550" spans="1:33" ht="15.75" customHeight="1">
      <c r="A550" s="132"/>
      <c r="B550" s="132"/>
      <c r="C550" s="132"/>
      <c r="D550" s="132"/>
      <c r="E550" s="132"/>
      <c r="F550" s="132"/>
      <c r="G550" s="145"/>
      <c r="H550" s="21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</row>
    <row r="551" spans="1:33" ht="15.75" customHeight="1">
      <c r="A551" s="132"/>
      <c r="B551" s="132"/>
      <c r="C551" s="132"/>
      <c r="D551" s="132"/>
      <c r="E551" s="132"/>
      <c r="F551" s="132"/>
      <c r="G551" s="145"/>
      <c r="H551" s="21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</row>
    <row r="552" spans="1:33" ht="15.75" customHeight="1">
      <c r="A552" s="132"/>
      <c r="B552" s="132"/>
      <c r="C552" s="132"/>
      <c r="D552" s="132"/>
      <c r="E552" s="132"/>
      <c r="F552" s="132"/>
      <c r="G552" s="145"/>
      <c r="H552" s="21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</row>
    <row r="553" spans="1:33" ht="15.75" customHeight="1">
      <c r="A553" s="132"/>
      <c r="B553" s="132"/>
      <c r="C553" s="132"/>
      <c r="D553" s="132"/>
      <c r="E553" s="132"/>
      <c r="F553" s="132"/>
      <c r="G553" s="145"/>
      <c r="H553" s="21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</row>
    <row r="554" spans="1:33" ht="15.75" customHeight="1">
      <c r="A554" s="132"/>
      <c r="B554" s="132"/>
      <c r="C554" s="132"/>
      <c r="D554" s="132"/>
      <c r="E554" s="132"/>
      <c r="F554" s="132"/>
      <c r="G554" s="145"/>
      <c r="H554" s="21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</row>
    <row r="555" spans="1:33" ht="15.75" customHeight="1">
      <c r="A555" s="132"/>
      <c r="B555" s="132"/>
      <c r="C555" s="132"/>
      <c r="D555" s="132"/>
      <c r="E555" s="132"/>
      <c r="F555" s="132"/>
      <c r="G555" s="145"/>
      <c r="H555" s="21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/>
    </row>
    <row r="556" spans="1:33" ht="15.75" customHeight="1">
      <c r="A556" s="132"/>
      <c r="B556" s="132"/>
      <c r="C556" s="132"/>
      <c r="D556" s="132"/>
      <c r="E556" s="132"/>
      <c r="F556" s="132"/>
      <c r="G556" s="145"/>
      <c r="H556" s="21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/>
    </row>
    <row r="557" spans="1:33" ht="15.75" customHeight="1">
      <c r="A557" s="132"/>
      <c r="B557" s="132"/>
      <c r="C557" s="132"/>
      <c r="D557" s="132"/>
      <c r="E557" s="132"/>
      <c r="F557" s="132"/>
      <c r="G557" s="145"/>
      <c r="H557" s="21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</row>
    <row r="558" spans="1:33" ht="15.75" customHeight="1">
      <c r="A558" s="132"/>
      <c r="B558" s="132"/>
      <c r="C558" s="132"/>
      <c r="D558" s="132"/>
      <c r="E558" s="132"/>
      <c r="F558" s="132"/>
      <c r="G558" s="145"/>
      <c r="H558" s="21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/>
    </row>
    <row r="559" spans="1:33" ht="15.75" customHeight="1">
      <c r="A559" s="132"/>
      <c r="B559" s="132"/>
      <c r="C559" s="132"/>
      <c r="D559" s="132"/>
      <c r="E559" s="132"/>
      <c r="F559" s="132"/>
      <c r="G559" s="145"/>
      <c r="H559" s="21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</row>
    <row r="560" spans="1:33" ht="15.75" customHeight="1">
      <c r="A560" s="132"/>
      <c r="B560" s="132"/>
      <c r="C560" s="132"/>
      <c r="D560" s="132"/>
      <c r="E560" s="132"/>
      <c r="F560" s="132"/>
      <c r="G560" s="145"/>
      <c r="H560" s="21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</row>
    <row r="561" spans="1:33" ht="15.75" customHeight="1">
      <c r="A561" s="132"/>
      <c r="B561" s="132"/>
      <c r="C561" s="132"/>
      <c r="D561" s="132"/>
      <c r="E561" s="132"/>
      <c r="F561" s="132"/>
      <c r="G561" s="145"/>
      <c r="H561" s="21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</row>
    <row r="562" spans="1:33" ht="15.75" customHeight="1">
      <c r="A562" s="132"/>
      <c r="B562" s="132"/>
      <c r="C562" s="132"/>
      <c r="D562" s="132"/>
      <c r="E562" s="132"/>
      <c r="F562" s="132"/>
      <c r="G562" s="145"/>
      <c r="H562" s="21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/>
    </row>
    <row r="563" spans="1:33" ht="15.75" customHeight="1">
      <c r="A563" s="132"/>
      <c r="B563" s="132"/>
      <c r="C563" s="132"/>
      <c r="D563" s="132"/>
      <c r="E563" s="132"/>
      <c r="F563" s="132"/>
      <c r="G563" s="145"/>
      <c r="H563" s="21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/>
    </row>
    <row r="564" spans="1:33" ht="15.75" customHeight="1">
      <c r="A564" s="132"/>
      <c r="B564" s="132"/>
      <c r="C564" s="132"/>
      <c r="D564" s="132"/>
      <c r="E564" s="132"/>
      <c r="F564" s="132"/>
      <c r="G564" s="145"/>
      <c r="H564" s="21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</row>
    <row r="565" spans="1:33" ht="15.75" customHeight="1">
      <c r="A565" s="132"/>
      <c r="B565" s="132"/>
      <c r="C565" s="132"/>
      <c r="D565" s="132"/>
      <c r="E565" s="132"/>
      <c r="F565" s="132"/>
      <c r="G565" s="145"/>
      <c r="H565" s="21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</row>
    <row r="566" spans="1:33" ht="15.75" customHeight="1">
      <c r="A566" s="132"/>
      <c r="B566" s="132"/>
      <c r="C566" s="132"/>
      <c r="D566" s="132"/>
      <c r="E566" s="132"/>
      <c r="F566" s="132"/>
      <c r="G566" s="145"/>
      <c r="H566" s="21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</row>
    <row r="567" spans="1:33" ht="15.75" customHeight="1">
      <c r="A567" s="132"/>
      <c r="B567" s="132"/>
      <c r="C567" s="132"/>
      <c r="D567" s="132"/>
      <c r="E567" s="132"/>
      <c r="F567" s="132"/>
      <c r="G567" s="145"/>
      <c r="H567" s="21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</row>
    <row r="568" spans="1:33" ht="15.75" customHeight="1">
      <c r="A568" s="132"/>
      <c r="B568" s="132"/>
      <c r="C568" s="132"/>
      <c r="D568" s="132"/>
      <c r="E568" s="132"/>
      <c r="F568" s="132"/>
      <c r="G568" s="145"/>
      <c r="H568" s="21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</row>
    <row r="569" spans="1:33" ht="15.75" customHeight="1">
      <c r="A569" s="132"/>
      <c r="B569" s="132"/>
      <c r="C569" s="132"/>
      <c r="D569" s="132"/>
      <c r="E569" s="132"/>
      <c r="F569" s="132"/>
      <c r="G569" s="145"/>
      <c r="H569" s="21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</row>
    <row r="570" spans="1:33" ht="15.75" customHeight="1">
      <c r="A570" s="132"/>
      <c r="B570" s="132"/>
      <c r="C570" s="132"/>
      <c r="D570" s="132"/>
      <c r="E570" s="132"/>
      <c r="F570" s="132"/>
      <c r="G570" s="145"/>
      <c r="H570" s="21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</row>
    <row r="571" spans="1:33" ht="15.75" customHeight="1">
      <c r="A571" s="132"/>
      <c r="B571" s="132"/>
      <c r="C571" s="132"/>
      <c r="D571" s="132"/>
      <c r="E571" s="132"/>
      <c r="F571" s="132"/>
      <c r="G571" s="145"/>
      <c r="H571" s="21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</row>
    <row r="572" spans="1:33" ht="15.75" customHeight="1">
      <c r="A572" s="132"/>
      <c r="B572" s="132"/>
      <c r="C572" s="132"/>
      <c r="D572" s="132"/>
      <c r="E572" s="132"/>
      <c r="F572" s="132"/>
      <c r="G572" s="145"/>
      <c r="H572" s="21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</row>
    <row r="573" spans="1:33" ht="15.75" customHeight="1">
      <c r="A573" s="132"/>
      <c r="B573" s="132"/>
      <c r="C573" s="132"/>
      <c r="D573" s="132"/>
      <c r="E573" s="132"/>
      <c r="F573" s="132"/>
      <c r="G573" s="145"/>
      <c r="H573" s="21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/>
    </row>
    <row r="574" spans="1:33" ht="15.75" customHeight="1">
      <c r="A574" s="132"/>
      <c r="B574" s="132"/>
      <c r="C574" s="132"/>
      <c r="D574" s="132"/>
      <c r="E574" s="132"/>
      <c r="F574" s="132"/>
      <c r="G574" s="145"/>
      <c r="H574" s="21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/>
    </row>
    <row r="575" spans="1:33" ht="15.75" customHeight="1">
      <c r="A575" s="132"/>
      <c r="B575" s="132"/>
      <c r="C575" s="132"/>
      <c r="D575" s="132"/>
      <c r="E575" s="132"/>
      <c r="F575" s="132"/>
      <c r="G575" s="145"/>
      <c r="H575" s="21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/>
    </row>
    <row r="576" spans="1:33" ht="15.75" customHeight="1">
      <c r="A576" s="132"/>
      <c r="B576" s="132"/>
      <c r="C576" s="132"/>
      <c r="D576" s="132"/>
      <c r="E576" s="132"/>
      <c r="F576" s="132"/>
      <c r="G576" s="145"/>
      <c r="H576" s="21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/>
    </row>
    <row r="577" spans="1:33" ht="15.75" customHeight="1">
      <c r="A577" s="132"/>
      <c r="B577" s="132"/>
      <c r="C577" s="132"/>
      <c r="D577" s="132"/>
      <c r="E577" s="132"/>
      <c r="F577" s="132"/>
      <c r="G577" s="145"/>
      <c r="H577" s="21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/>
    </row>
    <row r="578" spans="1:33" ht="15.75" customHeight="1">
      <c r="A578" s="132"/>
      <c r="B578" s="132"/>
      <c r="C578" s="132"/>
      <c r="D578" s="132"/>
      <c r="E578" s="132"/>
      <c r="F578" s="132"/>
      <c r="G578" s="145"/>
      <c r="H578" s="21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  <c r="S578" s="148"/>
      <c r="T578" s="148"/>
      <c r="U578" s="148"/>
      <c r="V578" s="148"/>
      <c r="W578" s="14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/>
    </row>
    <row r="579" spans="1:33" ht="15.75" customHeight="1">
      <c r="A579" s="132"/>
      <c r="B579" s="132"/>
      <c r="C579" s="132"/>
      <c r="D579" s="132"/>
      <c r="E579" s="132"/>
      <c r="F579" s="132"/>
      <c r="G579" s="145"/>
      <c r="H579" s="21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/>
    </row>
    <row r="580" spans="1:33" ht="15.75" customHeight="1">
      <c r="A580" s="132"/>
      <c r="B580" s="132"/>
      <c r="C580" s="132"/>
      <c r="D580" s="132"/>
      <c r="E580" s="132"/>
      <c r="F580" s="132"/>
      <c r="G580" s="145"/>
      <c r="H580" s="21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/>
    </row>
    <row r="581" spans="1:33" ht="15.75" customHeight="1">
      <c r="A581" s="132"/>
      <c r="B581" s="132"/>
      <c r="C581" s="132"/>
      <c r="D581" s="132"/>
      <c r="E581" s="132"/>
      <c r="F581" s="132"/>
      <c r="G581" s="145"/>
      <c r="H581" s="21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/>
    </row>
    <row r="582" spans="1:33" ht="15.75" customHeight="1">
      <c r="A582" s="132"/>
      <c r="B582" s="132"/>
      <c r="C582" s="132"/>
      <c r="D582" s="132"/>
      <c r="E582" s="132"/>
      <c r="F582" s="132"/>
      <c r="G582" s="145"/>
      <c r="H582" s="21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/>
    </row>
    <row r="583" spans="1:33" ht="15.75" customHeight="1">
      <c r="A583" s="132"/>
      <c r="B583" s="132"/>
      <c r="C583" s="132"/>
      <c r="D583" s="132"/>
      <c r="E583" s="132"/>
      <c r="F583" s="132"/>
      <c r="G583" s="145"/>
      <c r="H583" s="21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</row>
    <row r="584" spans="1:33" ht="15.75" customHeight="1">
      <c r="A584" s="132"/>
      <c r="B584" s="132"/>
      <c r="C584" s="132"/>
      <c r="D584" s="132"/>
      <c r="E584" s="132"/>
      <c r="F584" s="132"/>
      <c r="G584" s="145"/>
      <c r="H584" s="21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/>
    </row>
    <row r="585" spans="1:33" ht="15.75" customHeight="1">
      <c r="A585" s="132"/>
      <c r="B585" s="132"/>
      <c r="C585" s="132"/>
      <c r="D585" s="132"/>
      <c r="E585" s="132"/>
      <c r="F585" s="132"/>
      <c r="G585" s="145"/>
      <c r="H585" s="21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/>
    </row>
    <row r="586" spans="1:33" ht="15.75" customHeight="1">
      <c r="A586" s="132"/>
      <c r="B586" s="132"/>
      <c r="C586" s="132"/>
      <c r="D586" s="132"/>
      <c r="E586" s="132"/>
      <c r="F586" s="132"/>
      <c r="G586" s="145"/>
      <c r="H586" s="21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/>
    </row>
    <row r="587" spans="1:33" ht="15.75" customHeight="1">
      <c r="A587" s="132"/>
      <c r="B587" s="132"/>
      <c r="C587" s="132"/>
      <c r="D587" s="132"/>
      <c r="E587" s="132"/>
      <c r="F587" s="132"/>
      <c r="G587" s="145"/>
      <c r="H587" s="21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/>
    </row>
    <row r="588" spans="1:33" ht="15.75" customHeight="1">
      <c r="A588" s="132"/>
      <c r="B588" s="132"/>
      <c r="C588" s="132"/>
      <c r="D588" s="132"/>
      <c r="E588" s="132"/>
      <c r="F588" s="132"/>
      <c r="G588" s="145"/>
      <c r="H588" s="21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/>
    </row>
    <row r="589" spans="1:33" ht="15.75" customHeight="1">
      <c r="A589" s="132"/>
      <c r="B589" s="132"/>
      <c r="C589" s="132"/>
      <c r="D589" s="132"/>
      <c r="E589" s="132"/>
      <c r="F589" s="132"/>
      <c r="G589" s="145"/>
      <c r="H589" s="21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</row>
    <row r="590" spans="1:33" ht="15.75" customHeight="1">
      <c r="A590" s="132"/>
      <c r="B590" s="132"/>
      <c r="C590" s="132"/>
      <c r="D590" s="132"/>
      <c r="E590" s="132"/>
      <c r="F590" s="132"/>
      <c r="G590" s="145"/>
      <c r="H590" s="21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</row>
    <row r="591" spans="1:33" ht="15.75" customHeight="1">
      <c r="A591" s="132"/>
      <c r="B591" s="132"/>
      <c r="C591" s="132"/>
      <c r="D591" s="132"/>
      <c r="E591" s="132"/>
      <c r="F591" s="132"/>
      <c r="G591" s="145"/>
      <c r="H591" s="21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</row>
    <row r="592" spans="1:33" ht="15.75" customHeight="1">
      <c r="A592" s="132"/>
      <c r="B592" s="132"/>
      <c r="C592" s="132"/>
      <c r="D592" s="132"/>
      <c r="E592" s="132"/>
      <c r="F592" s="132"/>
      <c r="G592" s="145"/>
      <c r="H592" s="21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</row>
    <row r="593" spans="1:33" ht="15.75" customHeight="1">
      <c r="A593" s="132"/>
      <c r="B593" s="132"/>
      <c r="C593" s="132"/>
      <c r="D593" s="132"/>
      <c r="E593" s="132"/>
      <c r="F593" s="132"/>
      <c r="G593" s="145"/>
      <c r="H593" s="21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</row>
    <row r="594" spans="1:33" ht="15.75" customHeight="1">
      <c r="A594" s="132"/>
      <c r="B594" s="132"/>
      <c r="C594" s="132"/>
      <c r="D594" s="132"/>
      <c r="E594" s="132"/>
      <c r="F594" s="132"/>
      <c r="G594" s="145"/>
      <c r="H594" s="21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</row>
    <row r="595" spans="1:33" ht="15.75" customHeight="1">
      <c r="A595" s="132"/>
      <c r="B595" s="132"/>
      <c r="C595" s="132"/>
      <c r="D595" s="132"/>
      <c r="E595" s="132"/>
      <c r="F595" s="132"/>
      <c r="G595" s="145"/>
      <c r="H595" s="21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</row>
    <row r="596" spans="1:33" ht="15.75" customHeight="1">
      <c r="A596" s="132"/>
      <c r="B596" s="132"/>
      <c r="C596" s="132"/>
      <c r="D596" s="132"/>
      <c r="E596" s="132"/>
      <c r="F596" s="132"/>
      <c r="G596" s="145"/>
      <c r="H596" s="21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</row>
    <row r="597" spans="1:33" ht="15.75" customHeight="1">
      <c r="A597" s="132"/>
      <c r="B597" s="132"/>
      <c r="C597" s="132"/>
      <c r="D597" s="132"/>
      <c r="E597" s="132"/>
      <c r="F597" s="132"/>
      <c r="G597" s="145"/>
      <c r="H597" s="21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</row>
    <row r="598" spans="1:33" ht="15.75" customHeight="1">
      <c r="A598" s="132"/>
      <c r="B598" s="132"/>
      <c r="C598" s="132"/>
      <c r="D598" s="132"/>
      <c r="E598" s="132"/>
      <c r="F598" s="132"/>
      <c r="G598" s="145"/>
      <c r="H598" s="21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/>
    </row>
    <row r="599" spans="1:33" ht="15.75" customHeight="1">
      <c r="A599" s="132"/>
      <c r="B599" s="132"/>
      <c r="C599" s="132"/>
      <c r="D599" s="132"/>
      <c r="E599" s="132"/>
      <c r="F599" s="132"/>
      <c r="G599" s="145"/>
      <c r="H599" s="21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/>
    </row>
    <row r="600" spans="1:33" ht="15.75" customHeight="1">
      <c r="A600" s="132"/>
      <c r="B600" s="132"/>
      <c r="C600" s="132"/>
      <c r="D600" s="132"/>
      <c r="E600" s="132"/>
      <c r="F600" s="132"/>
      <c r="G600" s="145"/>
      <c r="H600" s="21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/>
    </row>
    <row r="601" spans="1:33" ht="15.75" customHeight="1">
      <c r="A601" s="132"/>
      <c r="B601" s="132"/>
      <c r="C601" s="132"/>
      <c r="D601" s="132"/>
      <c r="E601" s="132"/>
      <c r="F601" s="132"/>
      <c r="G601" s="145"/>
      <c r="H601" s="21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/>
    </row>
    <row r="602" spans="1:33" ht="15.75" customHeight="1">
      <c r="A602" s="132"/>
      <c r="B602" s="132"/>
      <c r="C602" s="132"/>
      <c r="D602" s="132"/>
      <c r="E602" s="132"/>
      <c r="F602" s="132"/>
      <c r="G602" s="145"/>
      <c r="H602" s="21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/>
    </row>
    <row r="603" spans="1:33" ht="15.75" customHeight="1">
      <c r="A603" s="132"/>
      <c r="B603" s="132"/>
      <c r="C603" s="132"/>
      <c r="D603" s="132"/>
      <c r="E603" s="132"/>
      <c r="F603" s="132"/>
      <c r="G603" s="145"/>
      <c r="H603" s="21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/>
    </row>
    <row r="604" spans="1:33" ht="15.75" customHeight="1">
      <c r="A604" s="132"/>
      <c r="B604" s="132"/>
      <c r="C604" s="132"/>
      <c r="D604" s="132"/>
      <c r="E604" s="132"/>
      <c r="F604" s="132"/>
      <c r="G604" s="145"/>
      <c r="H604" s="21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  <c r="S604" s="148"/>
      <c r="T604" s="148"/>
      <c r="U604" s="148"/>
      <c r="V604" s="148"/>
      <c r="W604" s="14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/>
    </row>
    <row r="605" spans="1:33" ht="15.75" customHeight="1">
      <c r="A605" s="132"/>
      <c r="B605" s="132"/>
      <c r="C605" s="132"/>
      <c r="D605" s="132"/>
      <c r="E605" s="132"/>
      <c r="F605" s="132"/>
      <c r="G605" s="145"/>
      <c r="H605" s="21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/>
    </row>
    <row r="606" spans="1:33" ht="15.75" customHeight="1">
      <c r="A606" s="132"/>
      <c r="B606" s="132"/>
      <c r="C606" s="132"/>
      <c r="D606" s="132"/>
      <c r="E606" s="132"/>
      <c r="F606" s="132"/>
      <c r="G606" s="145"/>
      <c r="H606" s="21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/>
    </row>
    <row r="607" spans="1:33" ht="15.75" customHeight="1">
      <c r="A607" s="132"/>
      <c r="B607" s="132"/>
      <c r="C607" s="132"/>
      <c r="D607" s="132"/>
      <c r="E607" s="132"/>
      <c r="F607" s="132"/>
      <c r="G607" s="145"/>
      <c r="H607" s="21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/>
    </row>
    <row r="608" spans="1:33" ht="15.75" customHeight="1">
      <c r="A608" s="132"/>
      <c r="B608" s="132"/>
      <c r="C608" s="132"/>
      <c r="D608" s="132"/>
      <c r="E608" s="132"/>
      <c r="F608" s="132"/>
      <c r="G608" s="145"/>
      <c r="H608" s="21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/>
    </row>
    <row r="609" spans="1:33" ht="15.75" customHeight="1">
      <c r="A609" s="132"/>
      <c r="B609" s="132"/>
      <c r="C609" s="132"/>
      <c r="D609" s="132"/>
      <c r="E609" s="132"/>
      <c r="F609" s="132"/>
      <c r="G609" s="145"/>
      <c r="H609" s="21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/>
    </row>
    <row r="610" spans="1:33" ht="15.75" customHeight="1">
      <c r="A610" s="132"/>
      <c r="B610" s="132"/>
      <c r="C610" s="132"/>
      <c r="D610" s="132"/>
      <c r="E610" s="132"/>
      <c r="F610" s="132"/>
      <c r="G610" s="145"/>
      <c r="H610" s="21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/>
    </row>
    <row r="611" spans="1:33" ht="15.75" customHeight="1">
      <c r="A611" s="132"/>
      <c r="B611" s="132"/>
      <c r="C611" s="132"/>
      <c r="D611" s="132"/>
      <c r="E611" s="132"/>
      <c r="F611" s="132"/>
      <c r="G611" s="145"/>
      <c r="H611" s="21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/>
    </row>
    <row r="612" spans="1:33" ht="15.75" customHeight="1">
      <c r="A612" s="132"/>
      <c r="B612" s="132"/>
      <c r="C612" s="132"/>
      <c r="D612" s="132"/>
      <c r="E612" s="132"/>
      <c r="F612" s="132"/>
      <c r="G612" s="145"/>
      <c r="H612" s="21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/>
    </row>
    <row r="613" spans="1:33" ht="15.75" customHeight="1">
      <c r="A613" s="132"/>
      <c r="B613" s="132"/>
      <c r="C613" s="132"/>
      <c r="D613" s="132"/>
      <c r="E613" s="132"/>
      <c r="F613" s="132"/>
      <c r="G613" s="145"/>
      <c r="H613" s="21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/>
    </row>
    <row r="614" spans="1:33" ht="15.75" customHeight="1">
      <c r="A614" s="132"/>
      <c r="B614" s="132"/>
      <c r="C614" s="132"/>
      <c r="D614" s="132"/>
      <c r="E614" s="132"/>
      <c r="F614" s="132"/>
      <c r="G614" s="145"/>
      <c r="H614" s="21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/>
    </row>
    <row r="615" spans="1:33" ht="15.75" customHeight="1">
      <c r="A615" s="132"/>
      <c r="B615" s="132"/>
      <c r="C615" s="132"/>
      <c r="D615" s="132"/>
      <c r="E615" s="132"/>
      <c r="F615" s="132"/>
      <c r="G615" s="145"/>
      <c r="H615" s="21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/>
    </row>
    <row r="616" spans="1:33" ht="15.75" customHeight="1">
      <c r="A616" s="132"/>
      <c r="B616" s="132"/>
      <c r="C616" s="132"/>
      <c r="D616" s="132"/>
      <c r="E616" s="132"/>
      <c r="F616" s="132"/>
      <c r="G616" s="145"/>
      <c r="H616" s="21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/>
    </row>
    <row r="617" spans="1:33" ht="15.75" customHeight="1">
      <c r="A617" s="132"/>
      <c r="B617" s="132"/>
      <c r="C617" s="132"/>
      <c r="D617" s="132"/>
      <c r="E617" s="132"/>
      <c r="F617" s="132"/>
      <c r="G617" s="145"/>
      <c r="H617" s="218"/>
      <c r="I617" s="148"/>
      <c r="J617" s="148"/>
      <c r="K617" s="148"/>
      <c r="L617" s="148"/>
      <c r="M617" s="148"/>
      <c r="N617" s="148"/>
      <c r="O617" s="148"/>
      <c r="P617" s="148"/>
      <c r="Q617" s="148"/>
      <c r="R617" s="148"/>
      <c r="S617" s="148"/>
      <c r="T617" s="148"/>
      <c r="U617" s="148"/>
      <c r="V617" s="148"/>
      <c r="W617" s="14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/>
    </row>
    <row r="618" spans="1:33" ht="15.75" customHeight="1">
      <c r="A618" s="132"/>
      <c r="B618" s="132"/>
      <c r="C618" s="132"/>
      <c r="D618" s="132"/>
      <c r="E618" s="132"/>
      <c r="F618" s="132"/>
      <c r="G618" s="145"/>
      <c r="H618" s="21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  <c r="S618" s="148"/>
      <c r="T618" s="148"/>
      <c r="U618" s="148"/>
      <c r="V618" s="148"/>
      <c r="W618" s="14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/>
    </row>
    <row r="619" spans="1:33" ht="15.75" customHeight="1">
      <c r="A619" s="132"/>
      <c r="B619" s="132"/>
      <c r="C619" s="132"/>
      <c r="D619" s="132"/>
      <c r="E619" s="132"/>
      <c r="F619" s="132"/>
      <c r="G619" s="145"/>
      <c r="H619" s="21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  <c r="S619" s="148"/>
      <c r="T619" s="148"/>
      <c r="U619" s="148"/>
      <c r="V619" s="148"/>
      <c r="W619" s="14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/>
    </row>
    <row r="620" spans="1:33" ht="15.75" customHeight="1">
      <c r="A620" s="132"/>
      <c r="B620" s="132"/>
      <c r="C620" s="132"/>
      <c r="D620" s="132"/>
      <c r="E620" s="132"/>
      <c r="F620" s="132"/>
      <c r="G620" s="145"/>
      <c r="H620" s="21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  <c r="S620" s="148"/>
      <c r="T620" s="148"/>
      <c r="U620" s="148"/>
      <c r="V620" s="148"/>
      <c r="W620" s="14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/>
    </row>
    <row r="621" spans="1:33" ht="15.75" customHeight="1">
      <c r="A621" s="132"/>
      <c r="B621" s="132"/>
      <c r="C621" s="132"/>
      <c r="D621" s="132"/>
      <c r="E621" s="132"/>
      <c r="F621" s="132"/>
      <c r="G621" s="145"/>
      <c r="H621" s="218"/>
      <c r="I621" s="148"/>
      <c r="J621" s="148"/>
      <c r="K621" s="148"/>
      <c r="L621" s="148"/>
      <c r="M621" s="148"/>
      <c r="N621" s="148"/>
      <c r="O621" s="148"/>
      <c r="P621" s="148"/>
      <c r="Q621" s="148"/>
      <c r="R621" s="148"/>
      <c r="S621" s="148"/>
      <c r="T621" s="148"/>
      <c r="U621" s="148"/>
      <c r="V621" s="148"/>
      <c r="W621" s="14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/>
    </row>
    <row r="622" spans="1:33" ht="15.75" customHeight="1">
      <c r="A622" s="132"/>
      <c r="B622" s="132"/>
      <c r="C622" s="132"/>
      <c r="D622" s="132"/>
      <c r="E622" s="132"/>
      <c r="F622" s="132"/>
      <c r="G622" s="145"/>
      <c r="H622" s="21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  <c r="S622" s="148"/>
      <c r="T622" s="148"/>
      <c r="U622" s="148"/>
      <c r="V622" s="148"/>
      <c r="W622" s="14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/>
    </row>
    <row r="623" spans="1:33" ht="15.75" customHeight="1">
      <c r="A623" s="132"/>
      <c r="B623" s="132"/>
      <c r="C623" s="132"/>
      <c r="D623" s="132"/>
      <c r="E623" s="132"/>
      <c r="F623" s="132"/>
      <c r="G623" s="145"/>
      <c r="H623" s="218"/>
      <c r="I623" s="148"/>
      <c r="J623" s="148"/>
      <c r="K623" s="148"/>
      <c r="L623" s="148"/>
      <c r="M623" s="148"/>
      <c r="N623" s="148"/>
      <c r="O623" s="148"/>
      <c r="P623" s="148"/>
      <c r="Q623" s="148"/>
      <c r="R623" s="148"/>
      <c r="S623" s="148"/>
      <c r="T623" s="148"/>
      <c r="U623" s="148"/>
      <c r="V623" s="148"/>
      <c r="W623" s="14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/>
    </row>
    <row r="624" spans="1:33" ht="15.75" customHeight="1">
      <c r="A624" s="132"/>
      <c r="B624" s="132"/>
      <c r="C624" s="132"/>
      <c r="D624" s="132"/>
      <c r="E624" s="132"/>
      <c r="F624" s="132"/>
      <c r="G624" s="145"/>
      <c r="H624" s="218"/>
      <c r="I624" s="148"/>
      <c r="J624" s="148"/>
      <c r="K624" s="148"/>
      <c r="L624" s="148"/>
      <c r="M624" s="148"/>
      <c r="N624" s="148"/>
      <c r="O624" s="148"/>
      <c r="P624" s="148"/>
      <c r="Q624" s="148"/>
      <c r="R624" s="148"/>
      <c r="S624" s="148"/>
      <c r="T624" s="148"/>
      <c r="U624" s="148"/>
      <c r="V624" s="148"/>
      <c r="W624" s="14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/>
    </row>
    <row r="625" spans="1:33" ht="15.75" customHeight="1">
      <c r="A625" s="132"/>
      <c r="B625" s="132"/>
      <c r="C625" s="132"/>
      <c r="D625" s="132"/>
      <c r="E625" s="132"/>
      <c r="F625" s="132"/>
      <c r="G625" s="145"/>
      <c r="H625" s="218"/>
      <c r="I625" s="148"/>
      <c r="J625" s="148"/>
      <c r="K625" s="148"/>
      <c r="L625" s="148"/>
      <c r="M625" s="148"/>
      <c r="N625" s="148"/>
      <c r="O625" s="148"/>
      <c r="P625" s="148"/>
      <c r="Q625" s="148"/>
      <c r="R625" s="148"/>
      <c r="S625" s="148"/>
      <c r="T625" s="148"/>
      <c r="U625" s="148"/>
      <c r="V625" s="148"/>
      <c r="W625" s="14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/>
    </row>
    <row r="626" spans="1:33" ht="15.75" customHeight="1">
      <c r="A626" s="132"/>
      <c r="B626" s="132"/>
      <c r="C626" s="132"/>
      <c r="D626" s="132"/>
      <c r="E626" s="132"/>
      <c r="F626" s="132"/>
      <c r="G626" s="145"/>
      <c r="H626" s="218"/>
      <c r="I626" s="148"/>
      <c r="J626" s="148"/>
      <c r="K626" s="148"/>
      <c r="L626" s="148"/>
      <c r="M626" s="148"/>
      <c r="N626" s="148"/>
      <c r="O626" s="148"/>
      <c r="P626" s="148"/>
      <c r="Q626" s="148"/>
      <c r="R626" s="148"/>
      <c r="S626" s="148"/>
      <c r="T626" s="148"/>
      <c r="U626" s="148"/>
      <c r="V626" s="148"/>
      <c r="W626" s="14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/>
    </row>
    <row r="627" spans="1:33" ht="15.75" customHeight="1">
      <c r="A627" s="132"/>
      <c r="B627" s="132"/>
      <c r="C627" s="132"/>
      <c r="D627" s="132"/>
      <c r="E627" s="132"/>
      <c r="F627" s="132"/>
      <c r="G627" s="145"/>
      <c r="H627" s="218"/>
      <c r="I627" s="148"/>
      <c r="J627" s="148"/>
      <c r="K627" s="148"/>
      <c r="L627" s="148"/>
      <c r="M627" s="148"/>
      <c r="N627" s="148"/>
      <c r="O627" s="148"/>
      <c r="P627" s="148"/>
      <c r="Q627" s="148"/>
      <c r="R627" s="148"/>
      <c r="S627" s="148"/>
      <c r="T627" s="148"/>
      <c r="U627" s="148"/>
      <c r="V627" s="148"/>
      <c r="W627" s="14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/>
    </row>
    <row r="628" spans="1:33" ht="15.75" customHeight="1">
      <c r="A628" s="132"/>
      <c r="B628" s="132"/>
      <c r="C628" s="132"/>
      <c r="D628" s="132"/>
      <c r="E628" s="132"/>
      <c r="F628" s="132"/>
      <c r="G628" s="145"/>
      <c r="H628" s="218"/>
      <c r="I628" s="148"/>
      <c r="J628" s="148"/>
      <c r="K628" s="148"/>
      <c r="L628" s="148"/>
      <c r="M628" s="148"/>
      <c r="N628" s="148"/>
      <c r="O628" s="148"/>
      <c r="P628" s="148"/>
      <c r="Q628" s="148"/>
      <c r="R628" s="148"/>
      <c r="S628" s="148"/>
      <c r="T628" s="148"/>
      <c r="U628" s="148"/>
      <c r="V628" s="148"/>
      <c r="W628" s="14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/>
    </row>
    <row r="629" spans="1:33" ht="15.75" customHeight="1">
      <c r="A629" s="132"/>
      <c r="B629" s="132"/>
      <c r="C629" s="132"/>
      <c r="D629" s="132"/>
      <c r="E629" s="132"/>
      <c r="F629" s="132"/>
      <c r="G629" s="145"/>
      <c r="H629" s="218"/>
      <c r="I629" s="148"/>
      <c r="J629" s="148"/>
      <c r="K629" s="148"/>
      <c r="L629" s="148"/>
      <c r="M629" s="148"/>
      <c r="N629" s="148"/>
      <c r="O629" s="148"/>
      <c r="P629" s="148"/>
      <c r="Q629" s="148"/>
      <c r="R629" s="148"/>
      <c r="S629" s="148"/>
      <c r="T629" s="148"/>
      <c r="U629" s="148"/>
      <c r="V629" s="148"/>
      <c r="W629" s="14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/>
    </row>
    <row r="630" spans="1:33" ht="15.75" customHeight="1">
      <c r="A630" s="132"/>
      <c r="B630" s="132"/>
      <c r="C630" s="132"/>
      <c r="D630" s="132"/>
      <c r="E630" s="132"/>
      <c r="F630" s="132"/>
      <c r="G630" s="145"/>
      <c r="H630" s="218"/>
      <c r="I630" s="148"/>
      <c r="J630" s="148"/>
      <c r="K630" s="148"/>
      <c r="L630" s="148"/>
      <c r="M630" s="148"/>
      <c r="N630" s="148"/>
      <c r="O630" s="148"/>
      <c r="P630" s="148"/>
      <c r="Q630" s="148"/>
      <c r="R630" s="148"/>
      <c r="S630" s="148"/>
      <c r="T630" s="148"/>
      <c r="U630" s="148"/>
      <c r="V630" s="148"/>
      <c r="W630" s="14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/>
    </row>
    <row r="631" spans="1:33" ht="15.75" customHeight="1">
      <c r="A631" s="132"/>
      <c r="B631" s="132"/>
      <c r="C631" s="132"/>
      <c r="D631" s="132"/>
      <c r="E631" s="132"/>
      <c r="F631" s="132"/>
      <c r="G631" s="145"/>
      <c r="H631" s="218"/>
      <c r="I631" s="148"/>
      <c r="J631" s="148"/>
      <c r="K631" s="148"/>
      <c r="L631" s="148"/>
      <c r="M631" s="148"/>
      <c r="N631" s="148"/>
      <c r="O631" s="148"/>
      <c r="P631" s="148"/>
      <c r="Q631" s="148"/>
      <c r="R631" s="148"/>
      <c r="S631" s="148"/>
      <c r="T631" s="148"/>
      <c r="U631" s="148"/>
      <c r="V631" s="148"/>
      <c r="W631" s="14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/>
    </row>
    <row r="632" spans="1:33" ht="15.75" customHeight="1">
      <c r="A632" s="132"/>
      <c r="B632" s="132"/>
      <c r="C632" s="132"/>
      <c r="D632" s="132"/>
      <c r="E632" s="132"/>
      <c r="F632" s="132"/>
      <c r="G632" s="145"/>
      <c r="H632" s="218"/>
      <c r="I632" s="148"/>
      <c r="J632" s="148"/>
      <c r="K632" s="148"/>
      <c r="L632" s="148"/>
      <c r="M632" s="148"/>
      <c r="N632" s="148"/>
      <c r="O632" s="148"/>
      <c r="P632" s="148"/>
      <c r="Q632" s="148"/>
      <c r="R632" s="148"/>
      <c r="S632" s="148"/>
      <c r="T632" s="148"/>
      <c r="U632" s="148"/>
      <c r="V632" s="148"/>
      <c r="W632" s="14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/>
    </row>
    <row r="633" spans="1:33" ht="15.75" customHeight="1">
      <c r="A633" s="132"/>
      <c r="B633" s="132"/>
      <c r="C633" s="132"/>
      <c r="D633" s="132"/>
      <c r="E633" s="132"/>
      <c r="F633" s="132"/>
      <c r="G633" s="145"/>
      <c r="H633" s="218"/>
      <c r="I633" s="148"/>
      <c r="J633" s="148"/>
      <c r="K633" s="148"/>
      <c r="L633" s="148"/>
      <c r="M633" s="148"/>
      <c r="N633" s="148"/>
      <c r="O633" s="148"/>
      <c r="P633" s="148"/>
      <c r="Q633" s="148"/>
      <c r="R633" s="148"/>
      <c r="S633" s="148"/>
      <c r="T633" s="148"/>
      <c r="U633" s="148"/>
      <c r="V633" s="148"/>
      <c r="W633" s="14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/>
    </row>
    <row r="634" spans="1:33" ht="15.75" customHeight="1">
      <c r="A634" s="132"/>
      <c r="B634" s="132"/>
      <c r="C634" s="132"/>
      <c r="D634" s="132"/>
      <c r="E634" s="132"/>
      <c r="F634" s="132"/>
      <c r="G634" s="145"/>
      <c r="H634" s="218"/>
      <c r="I634" s="148"/>
      <c r="J634" s="148"/>
      <c r="K634" s="148"/>
      <c r="L634" s="148"/>
      <c r="M634" s="148"/>
      <c r="N634" s="148"/>
      <c r="O634" s="148"/>
      <c r="P634" s="148"/>
      <c r="Q634" s="148"/>
      <c r="R634" s="148"/>
      <c r="S634" s="148"/>
      <c r="T634" s="148"/>
      <c r="U634" s="148"/>
      <c r="V634" s="148"/>
      <c r="W634" s="14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/>
    </row>
    <row r="635" spans="1:33" ht="15.75" customHeight="1">
      <c r="A635" s="132"/>
      <c r="B635" s="132"/>
      <c r="C635" s="132"/>
      <c r="D635" s="132"/>
      <c r="E635" s="132"/>
      <c r="F635" s="132"/>
      <c r="G635" s="145"/>
      <c r="H635" s="218"/>
      <c r="I635" s="148"/>
      <c r="J635" s="148"/>
      <c r="K635" s="148"/>
      <c r="L635" s="148"/>
      <c r="M635" s="148"/>
      <c r="N635" s="148"/>
      <c r="O635" s="148"/>
      <c r="P635" s="148"/>
      <c r="Q635" s="148"/>
      <c r="R635" s="148"/>
      <c r="S635" s="148"/>
      <c r="T635" s="148"/>
      <c r="U635" s="148"/>
      <c r="V635" s="148"/>
      <c r="W635" s="14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/>
    </row>
    <row r="636" spans="1:33" ht="15.75" customHeight="1">
      <c r="A636" s="132"/>
      <c r="B636" s="132"/>
      <c r="C636" s="132"/>
      <c r="D636" s="132"/>
      <c r="E636" s="132"/>
      <c r="F636" s="132"/>
      <c r="G636" s="145"/>
      <c r="H636" s="218"/>
      <c r="I636" s="148"/>
      <c r="J636" s="148"/>
      <c r="K636" s="148"/>
      <c r="L636" s="148"/>
      <c r="M636" s="148"/>
      <c r="N636" s="148"/>
      <c r="O636" s="148"/>
      <c r="P636" s="148"/>
      <c r="Q636" s="148"/>
      <c r="R636" s="148"/>
      <c r="S636" s="148"/>
      <c r="T636" s="148"/>
      <c r="U636" s="148"/>
      <c r="V636" s="148"/>
      <c r="W636" s="14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/>
    </row>
    <row r="637" spans="1:33" ht="15.75" customHeight="1">
      <c r="A637" s="132"/>
      <c r="B637" s="132"/>
      <c r="C637" s="132"/>
      <c r="D637" s="132"/>
      <c r="E637" s="132"/>
      <c r="F637" s="132"/>
      <c r="G637" s="145"/>
      <c r="H637" s="218"/>
      <c r="I637" s="148"/>
      <c r="J637" s="148"/>
      <c r="K637" s="148"/>
      <c r="L637" s="148"/>
      <c r="M637" s="148"/>
      <c r="N637" s="148"/>
      <c r="O637" s="148"/>
      <c r="P637" s="148"/>
      <c r="Q637" s="148"/>
      <c r="R637" s="148"/>
      <c r="S637" s="148"/>
      <c r="T637" s="148"/>
      <c r="U637" s="148"/>
      <c r="V637" s="148"/>
      <c r="W637" s="14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/>
    </row>
    <row r="638" spans="1:33" ht="15.75" customHeight="1">
      <c r="A638" s="132"/>
      <c r="B638" s="132"/>
      <c r="C638" s="132"/>
      <c r="D638" s="132"/>
      <c r="E638" s="132"/>
      <c r="F638" s="132"/>
      <c r="G638" s="145"/>
      <c r="H638" s="218"/>
      <c r="I638" s="148"/>
      <c r="J638" s="148"/>
      <c r="K638" s="148"/>
      <c r="L638" s="148"/>
      <c r="M638" s="148"/>
      <c r="N638" s="148"/>
      <c r="O638" s="148"/>
      <c r="P638" s="148"/>
      <c r="Q638" s="148"/>
      <c r="R638" s="148"/>
      <c r="S638" s="148"/>
      <c r="T638" s="148"/>
      <c r="U638" s="148"/>
      <c r="V638" s="148"/>
      <c r="W638" s="14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/>
    </row>
    <row r="639" spans="1:33" ht="15.75" customHeight="1">
      <c r="A639" s="132"/>
      <c r="B639" s="132"/>
      <c r="C639" s="132"/>
      <c r="D639" s="132"/>
      <c r="E639" s="132"/>
      <c r="F639" s="132"/>
      <c r="G639" s="145"/>
      <c r="H639" s="218"/>
      <c r="I639" s="148"/>
      <c r="J639" s="148"/>
      <c r="K639" s="148"/>
      <c r="L639" s="148"/>
      <c r="M639" s="148"/>
      <c r="N639" s="148"/>
      <c r="O639" s="148"/>
      <c r="P639" s="148"/>
      <c r="Q639" s="148"/>
      <c r="R639" s="148"/>
      <c r="S639" s="148"/>
      <c r="T639" s="148"/>
      <c r="U639" s="148"/>
      <c r="V639" s="148"/>
      <c r="W639" s="14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</row>
    <row r="640" spans="1:33" ht="15.75" customHeight="1">
      <c r="A640" s="132"/>
      <c r="B640" s="132"/>
      <c r="C640" s="132"/>
      <c r="D640" s="132"/>
      <c r="E640" s="132"/>
      <c r="F640" s="132"/>
      <c r="G640" s="145"/>
      <c r="H640" s="218"/>
      <c r="I640" s="148"/>
      <c r="J640" s="148"/>
      <c r="K640" s="148"/>
      <c r="L640" s="148"/>
      <c r="M640" s="148"/>
      <c r="N640" s="148"/>
      <c r="O640" s="148"/>
      <c r="P640" s="148"/>
      <c r="Q640" s="148"/>
      <c r="R640" s="148"/>
      <c r="S640" s="148"/>
      <c r="T640" s="148"/>
      <c r="U640" s="148"/>
      <c r="V640" s="148"/>
      <c r="W640" s="14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</row>
    <row r="641" spans="1:33" ht="15.75" customHeight="1">
      <c r="A641" s="132"/>
      <c r="B641" s="132"/>
      <c r="C641" s="132"/>
      <c r="D641" s="132"/>
      <c r="E641" s="132"/>
      <c r="F641" s="132"/>
      <c r="G641" s="145"/>
      <c r="H641" s="218"/>
      <c r="I641" s="148"/>
      <c r="J641" s="148"/>
      <c r="K641" s="148"/>
      <c r="L641" s="148"/>
      <c r="M641" s="148"/>
      <c r="N641" s="148"/>
      <c r="O641" s="148"/>
      <c r="P641" s="148"/>
      <c r="Q641" s="148"/>
      <c r="R641" s="148"/>
      <c r="S641" s="148"/>
      <c r="T641" s="148"/>
      <c r="U641" s="148"/>
      <c r="V641" s="148"/>
      <c r="W641" s="14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</row>
    <row r="642" spans="1:33" ht="15.75" customHeight="1">
      <c r="A642" s="132"/>
      <c r="B642" s="132"/>
      <c r="C642" s="132"/>
      <c r="D642" s="132"/>
      <c r="E642" s="132"/>
      <c r="F642" s="132"/>
      <c r="G642" s="145"/>
      <c r="H642" s="218"/>
      <c r="I642" s="148"/>
      <c r="J642" s="148"/>
      <c r="K642" s="148"/>
      <c r="L642" s="148"/>
      <c r="M642" s="148"/>
      <c r="N642" s="148"/>
      <c r="O642" s="148"/>
      <c r="P642" s="148"/>
      <c r="Q642" s="148"/>
      <c r="R642" s="148"/>
      <c r="S642" s="148"/>
      <c r="T642" s="148"/>
      <c r="U642" s="148"/>
      <c r="V642" s="148"/>
      <c r="W642" s="14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</row>
    <row r="643" spans="1:33" ht="15.75" customHeight="1">
      <c r="A643" s="132"/>
      <c r="B643" s="132"/>
      <c r="C643" s="132"/>
      <c r="D643" s="132"/>
      <c r="E643" s="132"/>
      <c r="F643" s="132"/>
      <c r="G643" s="145"/>
      <c r="H643" s="218"/>
      <c r="I643" s="148"/>
      <c r="J643" s="148"/>
      <c r="K643" s="148"/>
      <c r="L643" s="148"/>
      <c r="M643" s="148"/>
      <c r="N643" s="148"/>
      <c r="O643" s="148"/>
      <c r="P643" s="148"/>
      <c r="Q643" s="148"/>
      <c r="R643" s="148"/>
      <c r="S643" s="148"/>
      <c r="T643" s="148"/>
      <c r="U643" s="148"/>
      <c r="V643" s="148"/>
      <c r="W643" s="14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</row>
    <row r="644" spans="1:33" ht="15.75" customHeight="1">
      <c r="A644" s="132"/>
      <c r="B644" s="132"/>
      <c r="C644" s="132"/>
      <c r="D644" s="132"/>
      <c r="E644" s="132"/>
      <c r="F644" s="132"/>
      <c r="G644" s="145"/>
      <c r="H644" s="218"/>
      <c r="I644" s="148"/>
      <c r="J644" s="148"/>
      <c r="K644" s="148"/>
      <c r="L644" s="148"/>
      <c r="M644" s="148"/>
      <c r="N644" s="148"/>
      <c r="O644" s="148"/>
      <c r="P644" s="148"/>
      <c r="Q644" s="148"/>
      <c r="R644" s="148"/>
      <c r="S644" s="148"/>
      <c r="T644" s="148"/>
      <c r="U644" s="148"/>
      <c r="V644" s="148"/>
      <c r="W644" s="14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</row>
    <row r="645" spans="1:33" ht="15.75" customHeight="1">
      <c r="A645" s="132"/>
      <c r="B645" s="132"/>
      <c r="C645" s="132"/>
      <c r="D645" s="132"/>
      <c r="E645" s="132"/>
      <c r="F645" s="132"/>
      <c r="G645" s="145"/>
      <c r="H645" s="218"/>
      <c r="I645" s="148"/>
      <c r="J645" s="148"/>
      <c r="K645" s="148"/>
      <c r="L645" s="148"/>
      <c r="M645" s="148"/>
      <c r="N645" s="148"/>
      <c r="O645" s="148"/>
      <c r="P645" s="148"/>
      <c r="Q645" s="148"/>
      <c r="R645" s="148"/>
      <c r="S645" s="148"/>
      <c r="T645" s="148"/>
      <c r="U645" s="148"/>
      <c r="V645" s="148"/>
      <c r="W645" s="14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/>
    </row>
    <row r="646" spans="1:33" ht="15.75" customHeight="1">
      <c r="A646" s="132"/>
      <c r="B646" s="132"/>
      <c r="C646" s="132"/>
      <c r="D646" s="132"/>
      <c r="E646" s="132"/>
      <c r="F646" s="132"/>
      <c r="G646" s="145"/>
      <c r="H646" s="218"/>
      <c r="I646" s="148"/>
      <c r="J646" s="148"/>
      <c r="K646" s="148"/>
      <c r="L646" s="148"/>
      <c r="M646" s="148"/>
      <c r="N646" s="148"/>
      <c r="O646" s="148"/>
      <c r="P646" s="148"/>
      <c r="Q646" s="148"/>
      <c r="R646" s="148"/>
      <c r="S646" s="148"/>
      <c r="T646" s="148"/>
      <c r="U646" s="148"/>
      <c r="V646" s="148"/>
      <c r="W646" s="14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/>
    </row>
    <row r="647" spans="1:33" ht="15.75" customHeight="1">
      <c r="A647" s="132"/>
      <c r="B647" s="132"/>
      <c r="C647" s="132"/>
      <c r="D647" s="132"/>
      <c r="E647" s="132"/>
      <c r="F647" s="132"/>
      <c r="G647" s="145"/>
      <c r="H647" s="218"/>
      <c r="I647" s="148"/>
      <c r="J647" s="148"/>
      <c r="K647" s="148"/>
      <c r="L647" s="148"/>
      <c r="M647" s="148"/>
      <c r="N647" s="148"/>
      <c r="O647" s="148"/>
      <c r="P647" s="148"/>
      <c r="Q647" s="148"/>
      <c r="R647" s="148"/>
      <c r="S647" s="148"/>
      <c r="T647" s="148"/>
      <c r="U647" s="148"/>
      <c r="V647" s="148"/>
      <c r="W647" s="14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/>
    </row>
    <row r="648" spans="1:33" ht="15.75" customHeight="1">
      <c r="A648" s="132"/>
      <c r="B648" s="132"/>
      <c r="C648" s="132"/>
      <c r="D648" s="132"/>
      <c r="E648" s="132"/>
      <c r="F648" s="132"/>
      <c r="G648" s="145"/>
      <c r="H648" s="218"/>
      <c r="I648" s="148"/>
      <c r="J648" s="148"/>
      <c r="K648" s="148"/>
      <c r="L648" s="148"/>
      <c r="M648" s="148"/>
      <c r="N648" s="148"/>
      <c r="O648" s="148"/>
      <c r="P648" s="148"/>
      <c r="Q648" s="148"/>
      <c r="R648" s="148"/>
      <c r="S648" s="148"/>
      <c r="T648" s="148"/>
      <c r="U648" s="148"/>
      <c r="V648" s="148"/>
      <c r="W648" s="14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/>
    </row>
    <row r="649" spans="1:33" ht="15.75" customHeight="1">
      <c r="A649" s="132"/>
      <c r="B649" s="132"/>
      <c r="C649" s="132"/>
      <c r="D649" s="132"/>
      <c r="E649" s="132"/>
      <c r="F649" s="132"/>
      <c r="G649" s="145"/>
      <c r="H649" s="218"/>
      <c r="I649" s="148"/>
      <c r="J649" s="148"/>
      <c r="K649" s="148"/>
      <c r="L649" s="148"/>
      <c r="M649" s="148"/>
      <c r="N649" s="148"/>
      <c r="O649" s="148"/>
      <c r="P649" s="148"/>
      <c r="Q649" s="148"/>
      <c r="R649" s="148"/>
      <c r="S649" s="148"/>
      <c r="T649" s="148"/>
      <c r="U649" s="148"/>
      <c r="V649" s="148"/>
      <c r="W649" s="14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/>
    </row>
    <row r="650" spans="1:33" ht="15.75" customHeight="1">
      <c r="A650" s="132"/>
      <c r="B650" s="132"/>
      <c r="C650" s="132"/>
      <c r="D650" s="132"/>
      <c r="E650" s="132"/>
      <c r="F650" s="132"/>
      <c r="G650" s="145"/>
      <c r="H650" s="218"/>
      <c r="I650" s="148"/>
      <c r="J650" s="148"/>
      <c r="K650" s="148"/>
      <c r="L650" s="148"/>
      <c r="M650" s="148"/>
      <c r="N650" s="148"/>
      <c r="O650" s="148"/>
      <c r="P650" s="148"/>
      <c r="Q650" s="148"/>
      <c r="R650" s="148"/>
      <c r="S650" s="148"/>
      <c r="T650" s="148"/>
      <c r="U650" s="148"/>
      <c r="V650" s="148"/>
      <c r="W650" s="14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/>
    </row>
    <row r="651" spans="1:33" ht="15.75" customHeight="1">
      <c r="A651" s="132"/>
      <c r="B651" s="132"/>
      <c r="C651" s="132"/>
      <c r="D651" s="132"/>
      <c r="E651" s="132"/>
      <c r="F651" s="132"/>
      <c r="G651" s="145"/>
      <c r="H651" s="218"/>
      <c r="I651" s="148"/>
      <c r="J651" s="148"/>
      <c r="K651" s="148"/>
      <c r="L651" s="148"/>
      <c r="M651" s="148"/>
      <c r="N651" s="148"/>
      <c r="O651" s="148"/>
      <c r="P651" s="148"/>
      <c r="Q651" s="148"/>
      <c r="R651" s="148"/>
      <c r="S651" s="148"/>
      <c r="T651" s="148"/>
      <c r="U651" s="148"/>
      <c r="V651" s="148"/>
      <c r="W651" s="14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/>
    </row>
    <row r="652" spans="1:33" ht="15.75" customHeight="1">
      <c r="A652" s="132"/>
      <c r="B652" s="132"/>
      <c r="C652" s="132"/>
      <c r="D652" s="132"/>
      <c r="E652" s="132"/>
      <c r="F652" s="132"/>
      <c r="G652" s="145"/>
      <c r="H652" s="218"/>
      <c r="I652" s="148"/>
      <c r="J652" s="148"/>
      <c r="K652" s="148"/>
      <c r="L652" s="148"/>
      <c r="M652" s="148"/>
      <c r="N652" s="148"/>
      <c r="O652" s="148"/>
      <c r="P652" s="148"/>
      <c r="Q652" s="148"/>
      <c r="R652" s="148"/>
      <c r="S652" s="148"/>
      <c r="T652" s="148"/>
      <c r="U652" s="148"/>
      <c r="V652" s="148"/>
      <c r="W652" s="14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/>
    </row>
    <row r="653" spans="1:33" ht="15.75" customHeight="1">
      <c r="A653" s="132"/>
      <c r="B653" s="132"/>
      <c r="C653" s="132"/>
      <c r="D653" s="132"/>
      <c r="E653" s="132"/>
      <c r="F653" s="132"/>
      <c r="G653" s="145"/>
      <c r="H653" s="218"/>
      <c r="I653" s="148"/>
      <c r="J653" s="148"/>
      <c r="K653" s="148"/>
      <c r="L653" s="148"/>
      <c r="M653" s="148"/>
      <c r="N653" s="148"/>
      <c r="O653" s="148"/>
      <c r="P653" s="148"/>
      <c r="Q653" s="148"/>
      <c r="R653" s="148"/>
      <c r="S653" s="148"/>
      <c r="T653" s="148"/>
      <c r="U653" s="148"/>
      <c r="V653" s="148"/>
      <c r="W653" s="14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/>
    </row>
    <row r="654" spans="1:33" ht="15.75" customHeight="1">
      <c r="A654" s="132"/>
      <c r="B654" s="132"/>
      <c r="C654" s="132"/>
      <c r="D654" s="132"/>
      <c r="E654" s="132"/>
      <c r="F654" s="132"/>
      <c r="G654" s="145"/>
      <c r="H654" s="218"/>
      <c r="I654" s="148"/>
      <c r="J654" s="148"/>
      <c r="K654" s="148"/>
      <c r="L654" s="148"/>
      <c r="M654" s="148"/>
      <c r="N654" s="148"/>
      <c r="O654" s="148"/>
      <c r="P654" s="148"/>
      <c r="Q654" s="148"/>
      <c r="R654" s="148"/>
      <c r="S654" s="148"/>
      <c r="T654" s="148"/>
      <c r="U654" s="148"/>
      <c r="V654" s="148"/>
      <c r="W654" s="148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/>
    </row>
    <row r="655" spans="1:33" ht="15.75" customHeight="1">
      <c r="A655" s="132"/>
      <c r="B655" s="132"/>
      <c r="C655" s="132"/>
      <c r="D655" s="132"/>
      <c r="E655" s="132"/>
      <c r="F655" s="132"/>
      <c r="G655" s="145"/>
      <c r="H655" s="218"/>
      <c r="I655" s="148"/>
      <c r="J655" s="148"/>
      <c r="K655" s="148"/>
      <c r="L655" s="148"/>
      <c r="M655" s="148"/>
      <c r="N655" s="148"/>
      <c r="O655" s="148"/>
      <c r="P655" s="148"/>
      <c r="Q655" s="148"/>
      <c r="R655" s="148"/>
      <c r="S655" s="148"/>
      <c r="T655" s="148"/>
      <c r="U655" s="148"/>
      <c r="V655" s="148"/>
      <c r="W655" s="14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/>
    </row>
    <row r="656" spans="1:33" ht="15.75" customHeight="1">
      <c r="A656" s="132"/>
      <c r="B656" s="132"/>
      <c r="C656" s="132"/>
      <c r="D656" s="132"/>
      <c r="E656" s="132"/>
      <c r="F656" s="132"/>
      <c r="G656" s="145"/>
      <c r="H656" s="218"/>
      <c r="I656" s="148"/>
      <c r="J656" s="148"/>
      <c r="K656" s="148"/>
      <c r="L656" s="148"/>
      <c r="M656" s="148"/>
      <c r="N656" s="148"/>
      <c r="O656" s="148"/>
      <c r="P656" s="148"/>
      <c r="Q656" s="148"/>
      <c r="R656" s="148"/>
      <c r="S656" s="148"/>
      <c r="T656" s="148"/>
      <c r="U656" s="148"/>
      <c r="V656" s="148"/>
      <c r="W656" s="14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/>
    </row>
    <row r="657" spans="1:33" ht="15.75" customHeight="1">
      <c r="A657" s="132"/>
      <c r="B657" s="132"/>
      <c r="C657" s="132"/>
      <c r="D657" s="132"/>
      <c r="E657" s="132"/>
      <c r="F657" s="132"/>
      <c r="G657" s="145"/>
      <c r="H657" s="218"/>
      <c r="I657" s="148"/>
      <c r="J657" s="148"/>
      <c r="K657" s="148"/>
      <c r="L657" s="148"/>
      <c r="M657" s="148"/>
      <c r="N657" s="148"/>
      <c r="O657" s="148"/>
      <c r="P657" s="148"/>
      <c r="Q657" s="148"/>
      <c r="R657" s="148"/>
      <c r="S657" s="148"/>
      <c r="T657" s="148"/>
      <c r="U657" s="148"/>
      <c r="V657" s="148"/>
      <c r="W657" s="14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/>
    </row>
    <row r="658" spans="1:33" ht="15.75" customHeight="1">
      <c r="A658" s="132"/>
      <c r="B658" s="132"/>
      <c r="C658" s="132"/>
      <c r="D658" s="132"/>
      <c r="E658" s="132"/>
      <c r="F658" s="132"/>
      <c r="G658" s="145"/>
      <c r="H658" s="218"/>
      <c r="I658" s="148"/>
      <c r="J658" s="148"/>
      <c r="K658" s="148"/>
      <c r="L658" s="148"/>
      <c r="M658" s="148"/>
      <c r="N658" s="148"/>
      <c r="O658" s="148"/>
      <c r="P658" s="148"/>
      <c r="Q658" s="148"/>
      <c r="R658" s="148"/>
      <c r="S658" s="148"/>
      <c r="T658" s="148"/>
      <c r="U658" s="148"/>
      <c r="V658" s="148"/>
      <c r="W658" s="14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/>
    </row>
    <row r="659" spans="1:33" ht="15.75" customHeight="1">
      <c r="A659" s="132"/>
      <c r="B659" s="132"/>
      <c r="C659" s="132"/>
      <c r="D659" s="132"/>
      <c r="E659" s="132"/>
      <c r="F659" s="132"/>
      <c r="G659" s="145"/>
      <c r="H659" s="218"/>
      <c r="I659" s="148"/>
      <c r="J659" s="148"/>
      <c r="K659" s="148"/>
      <c r="L659" s="148"/>
      <c r="M659" s="148"/>
      <c r="N659" s="148"/>
      <c r="O659" s="148"/>
      <c r="P659" s="148"/>
      <c r="Q659" s="148"/>
      <c r="R659" s="148"/>
      <c r="S659" s="148"/>
      <c r="T659" s="148"/>
      <c r="U659" s="148"/>
      <c r="V659" s="148"/>
      <c r="W659" s="14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/>
    </row>
    <row r="660" spans="1:33" ht="15.75" customHeight="1">
      <c r="A660" s="132"/>
      <c r="B660" s="132"/>
      <c r="C660" s="132"/>
      <c r="D660" s="132"/>
      <c r="E660" s="132"/>
      <c r="F660" s="132"/>
      <c r="G660" s="145"/>
      <c r="H660" s="218"/>
      <c r="I660" s="148"/>
      <c r="J660" s="148"/>
      <c r="K660" s="148"/>
      <c r="L660" s="148"/>
      <c r="M660" s="148"/>
      <c r="N660" s="148"/>
      <c r="O660" s="148"/>
      <c r="P660" s="148"/>
      <c r="Q660" s="148"/>
      <c r="R660" s="148"/>
      <c r="S660" s="148"/>
      <c r="T660" s="148"/>
      <c r="U660" s="148"/>
      <c r="V660" s="148"/>
      <c r="W660" s="14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/>
    </row>
    <row r="661" spans="1:33" ht="15.75" customHeight="1">
      <c r="A661" s="132"/>
      <c r="B661" s="132"/>
      <c r="C661" s="132"/>
      <c r="D661" s="132"/>
      <c r="E661" s="132"/>
      <c r="F661" s="132"/>
      <c r="G661" s="145"/>
      <c r="H661" s="218"/>
      <c r="I661" s="148"/>
      <c r="J661" s="148"/>
      <c r="K661" s="148"/>
      <c r="L661" s="148"/>
      <c r="M661" s="148"/>
      <c r="N661" s="148"/>
      <c r="O661" s="148"/>
      <c r="P661" s="148"/>
      <c r="Q661" s="148"/>
      <c r="R661" s="148"/>
      <c r="S661" s="148"/>
      <c r="T661" s="148"/>
      <c r="U661" s="148"/>
      <c r="V661" s="148"/>
      <c r="W661" s="14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/>
    </row>
    <row r="662" spans="1:33" ht="15.75" customHeight="1">
      <c r="A662" s="132"/>
      <c r="B662" s="132"/>
      <c r="C662" s="132"/>
      <c r="D662" s="132"/>
      <c r="E662" s="132"/>
      <c r="F662" s="132"/>
      <c r="G662" s="145"/>
      <c r="H662" s="218"/>
      <c r="I662" s="148"/>
      <c r="J662" s="148"/>
      <c r="K662" s="148"/>
      <c r="L662" s="148"/>
      <c r="M662" s="148"/>
      <c r="N662" s="148"/>
      <c r="O662" s="148"/>
      <c r="P662" s="148"/>
      <c r="Q662" s="148"/>
      <c r="R662" s="148"/>
      <c r="S662" s="148"/>
      <c r="T662" s="148"/>
      <c r="U662" s="148"/>
      <c r="V662" s="148"/>
      <c r="W662" s="14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/>
    </row>
    <row r="663" spans="1:33" ht="15.75" customHeight="1">
      <c r="A663" s="132"/>
      <c r="B663" s="132"/>
      <c r="C663" s="132"/>
      <c r="D663" s="132"/>
      <c r="E663" s="132"/>
      <c r="F663" s="132"/>
      <c r="G663" s="145"/>
      <c r="H663" s="218"/>
      <c r="I663" s="148"/>
      <c r="J663" s="148"/>
      <c r="K663" s="148"/>
      <c r="L663" s="148"/>
      <c r="M663" s="148"/>
      <c r="N663" s="148"/>
      <c r="O663" s="148"/>
      <c r="P663" s="148"/>
      <c r="Q663" s="148"/>
      <c r="R663" s="148"/>
      <c r="S663" s="148"/>
      <c r="T663" s="148"/>
      <c r="U663" s="148"/>
      <c r="V663" s="148"/>
      <c r="W663" s="14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/>
    </row>
    <row r="664" spans="1:33" ht="15.75" customHeight="1">
      <c r="A664" s="132"/>
      <c r="B664" s="132"/>
      <c r="C664" s="132"/>
      <c r="D664" s="132"/>
      <c r="E664" s="132"/>
      <c r="F664" s="132"/>
      <c r="G664" s="145"/>
      <c r="H664" s="218"/>
      <c r="I664" s="148"/>
      <c r="J664" s="148"/>
      <c r="K664" s="148"/>
      <c r="L664" s="148"/>
      <c r="M664" s="148"/>
      <c r="N664" s="148"/>
      <c r="O664" s="148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</row>
    <row r="665" spans="1:33" ht="15.75" customHeight="1">
      <c r="A665" s="132"/>
      <c r="B665" s="132"/>
      <c r="C665" s="132"/>
      <c r="D665" s="132"/>
      <c r="E665" s="132"/>
      <c r="F665" s="132"/>
      <c r="G665" s="145"/>
      <c r="H665" s="218"/>
      <c r="I665" s="148"/>
      <c r="J665" s="148"/>
      <c r="K665" s="148"/>
      <c r="L665" s="148"/>
      <c r="M665" s="148"/>
      <c r="N665" s="148"/>
      <c r="O665" s="148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</row>
    <row r="666" spans="1:33" ht="15.75" customHeight="1">
      <c r="A666" s="132"/>
      <c r="B666" s="132"/>
      <c r="C666" s="132"/>
      <c r="D666" s="132"/>
      <c r="E666" s="132"/>
      <c r="F666" s="132"/>
      <c r="G666" s="145"/>
      <c r="H666" s="218"/>
      <c r="I666" s="148"/>
      <c r="J666" s="148"/>
      <c r="K666" s="148"/>
      <c r="L666" s="148"/>
      <c r="M666" s="148"/>
      <c r="N666" s="148"/>
      <c r="O666" s="148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</row>
    <row r="667" spans="1:33" ht="15.75" customHeight="1">
      <c r="A667" s="132"/>
      <c r="B667" s="132"/>
      <c r="C667" s="132"/>
      <c r="D667" s="132"/>
      <c r="E667" s="132"/>
      <c r="F667" s="132"/>
      <c r="G667" s="145"/>
      <c r="H667" s="218"/>
      <c r="I667" s="148"/>
      <c r="J667" s="148"/>
      <c r="K667" s="148"/>
      <c r="L667" s="148"/>
      <c r="M667" s="148"/>
      <c r="N667" s="148"/>
      <c r="O667" s="148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</row>
    <row r="668" spans="1:33" ht="15.75" customHeight="1">
      <c r="A668" s="132"/>
      <c r="B668" s="132"/>
      <c r="C668" s="132"/>
      <c r="D668" s="132"/>
      <c r="E668" s="132"/>
      <c r="F668" s="132"/>
      <c r="G668" s="145"/>
      <c r="H668" s="218"/>
      <c r="I668" s="148"/>
      <c r="J668" s="148"/>
      <c r="K668" s="148"/>
      <c r="L668" s="148"/>
      <c r="M668" s="148"/>
      <c r="N668" s="148"/>
      <c r="O668" s="148"/>
      <c r="P668" s="148"/>
      <c r="Q668" s="148"/>
      <c r="R668" s="148"/>
      <c r="S668" s="148"/>
      <c r="T668" s="148"/>
      <c r="U668" s="148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</row>
    <row r="669" spans="1:33" ht="15.75" customHeight="1">
      <c r="A669" s="132"/>
      <c r="B669" s="132"/>
      <c r="C669" s="132"/>
      <c r="D669" s="132"/>
      <c r="E669" s="132"/>
      <c r="F669" s="132"/>
      <c r="G669" s="145"/>
      <c r="H669" s="218"/>
      <c r="I669" s="148"/>
      <c r="J669" s="148"/>
      <c r="K669" s="148"/>
      <c r="L669" s="148"/>
      <c r="M669" s="148"/>
      <c r="N669" s="148"/>
      <c r="O669" s="148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</row>
    <row r="670" spans="1:33" ht="15.75" customHeight="1">
      <c r="A670" s="132"/>
      <c r="B670" s="132"/>
      <c r="C670" s="132"/>
      <c r="D670" s="132"/>
      <c r="E670" s="132"/>
      <c r="F670" s="132"/>
      <c r="G670" s="145"/>
      <c r="H670" s="218"/>
      <c r="I670" s="148"/>
      <c r="J670" s="148"/>
      <c r="K670" s="148"/>
      <c r="L670" s="148"/>
      <c r="M670" s="148"/>
      <c r="N670" s="148"/>
      <c r="O670" s="148"/>
      <c r="P670" s="148"/>
      <c r="Q670" s="148"/>
      <c r="R670" s="148"/>
      <c r="S670" s="148"/>
      <c r="T670" s="148"/>
      <c r="U670" s="148"/>
      <c r="V670" s="148"/>
      <c r="W670" s="14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/>
    </row>
    <row r="671" spans="1:33" ht="15.75" customHeight="1">
      <c r="A671" s="132"/>
      <c r="B671" s="132"/>
      <c r="C671" s="132"/>
      <c r="D671" s="132"/>
      <c r="E671" s="132"/>
      <c r="F671" s="132"/>
      <c r="G671" s="145"/>
      <c r="H671" s="218"/>
      <c r="I671" s="148"/>
      <c r="J671" s="148"/>
      <c r="K671" s="148"/>
      <c r="L671" s="148"/>
      <c r="M671" s="148"/>
      <c r="N671" s="148"/>
      <c r="O671" s="148"/>
      <c r="P671" s="148"/>
      <c r="Q671" s="148"/>
      <c r="R671" s="148"/>
      <c r="S671" s="148"/>
      <c r="T671" s="148"/>
      <c r="U671" s="148"/>
      <c r="V671" s="148"/>
      <c r="W671" s="14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/>
    </row>
    <row r="672" spans="1:33" ht="15.75" customHeight="1">
      <c r="A672" s="132"/>
      <c r="B672" s="132"/>
      <c r="C672" s="132"/>
      <c r="D672" s="132"/>
      <c r="E672" s="132"/>
      <c r="F672" s="132"/>
      <c r="G672" s="145"/>
      <c r="H672" s="218"/>
      <c r="I672" s="148"/>
      <c r="J672" s="148"/>
      <c r="K672" s="148"/>
      <c r="L672" s="148"/>
      <c r="M672" s="148"/>
      <c r="N672" s="148"/>
      <c r="O672" s="148"/>
      <c r="P672" s="148"/>
      <c r="Q672" s="148"/>
      <c r="R672" s="148"/>
      <c r="S672" s="148"/>
      <c r="T672" s="148"/>
      <c r="U672" s="148"/>
      <c r="V672" s="148"/>
      <c r="W672" s="14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/>
    </row>
    <row r="673" spans="1:33" ht="15.75" customHeight="1">
      <c r="A673" s="132"/>
      <c r="B673" s="132"/>
      <c r="C673" s="132"/>
      <c r="D673" s="132"/>
      <c r="E673" s="132"/>
      <c r="F673" s="132"/>
      <c r="G673" s="145"/>
      <c r="H673" s="218"/>
      <c r="I673" s="148"/>
      <c r="J673" s="148"/>
      <c r="K673" s="148"/>
      <c r="L673" s="148"/>
      <c r="M673" s="148"/>
      <c r="N673" s="148"/>
      <c r="O673" s="148"/>
      <c r="P673" s="148"/>
      <c r="Q673" s="148"/>
      <c r="R673" s="148"/>
      <c r="S673" s="148"/>
      <c r="T673" s="148"/>
      <c r="U673" s="148"/>
      <c r="V673" s="148"/>
      <c r="W673" s="14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/>
    </row>
    <row r="674" spans="1:33" ht="15.75" customHeight="1">
      <c r="A674" s="132"/>
      <c r="B674" s="132"/>
      <c r="C674" s="132"/>
      <c r="D674" s="132"/>
      <c r="E674" s="132"/>
      <c r="F674" s="132"/>
      <c r="G674" s="145"/>
      <c r="H674" s="218"/>
      <c r="I674" s="148"/>
      <c r="J674" s="148"/>
      <c r="K674" s="148"/>
      <c r="L674" s="148"/>
      <c r="M674" s="148"/>
      <c r="N674" s="148"/>
      <c r="O674" s="148"/>
      <c r="P674" s="148"/>
      <c r="Q674" s="148"/>
      <c r="R674" s="148"/>
      <c r="S674" s="148"/>
      <c r="T674" s="148"/>
      <c r="U674" s="148"/>
      <c r="V674" s="148"/>
      <c r="W674" s="14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/>
    </row>
    <row r="675" spans="1:33" ht="15.75" customHeight="1">
      <c r="A675" s="132"/>
      <c r="B675" s="132"/>
      <c r="C675" s="132"/>
      <c r="D675" s="132"/>
      <c r="E675" s="132"/>
      <c r="F675" s="132"/>
      <c r="G675" s="145"/>
      <c r="H675" s="218"/>
      <c r="I675" s="148"/>
      <c r="J675" s="148"/>
      <c r="K675" s="148"/>
      <c r="L675" s="148"/>
      <c r="M675" s="148"/>
      <c r="N675" s="148"/>
      <c r="O675" s="148"/>
      <c r="P675" s="148"/>
      <c r="Q675" s="148"/>
      <c r="R675" s="148"/>
      <c r="S675" s="148"/>
      <c r="T675" s="148"/>
      <c r="U675" s="148"/>
      <c r="V675" s="148"/>
      <c r="W675" s="14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/>
    </row>
    <row r="676" spans="1:33" ht="15.75" customHeight="1">
      <c r="A676" s="132"/>
      <c r="B676" s="132"/>
      <c r="C676" s="132"/>
      <c r="D676" s="132"/>
      <c r="E676" s="132"/>
      <c r="F676" s="132"/>
      <c r="G676" s="145"/>
      <c r="H676" s="218"/>
      <c r="I676" s="148"/>
      <c r="J676" s="148"/>
      <c r="K676" s="148"/>
      <c r="L676" s="148"/>
      <c r="M676" s="148"/>
      <c r="N676" s="148"/>
      <c r="O676" s="148"/>
      <c r="P676" s="148"/>
      <c r="Q676" s="148"/>
      <c r="R676" s="148"/>
      <c r="S676" s="148"/>
      <c r="T676" s="148"/>
      <c r="U676" s="148"/>
      <c r="V676" s="148"/>
      <c r="W676" s="14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/>
    </row>
    <row r="677" spans="1:33" ht="15.75" customHeight="1">
      <c r="A677" s="132"/>
      <c r="B677" s="132"/>
      <c r="C677" s="132"/>
      <c r="D677" s="132"/>
      <c r="E677" s="132"/>
      <c r="F677" s="132"/>
      <c r="G677" s="145"/>
      <c r="H677" s="218"/>
      <c r="I677" s="148"/>
      <c r="J677" s="148"/>
      <c r="K677" s="148"/>
      <c r="L677" s="148"/>
      <c r="M677" s="148"/>
      <c r="N677" s="148"/>
      <c r="O677" s="148"/>
      <c r="P677" s="148"/>
      <c r="Q677" s="148"/>
      <c r="R677" s="148"/>
      <c r="S677" s="148"/>
      <c r="T677" s="148"/>
      <c r="U677" s="148"/>
      <c r="V677" s="148"/>
      <c r="W677" s="148"/>
      <c r="X677" s="148"/>
      <c r="Y677" s="148"/>
      <c r="Z677" s="148"/>
      <c r="AA677" s="148"/>
      <c r="AB677" s="148"/>
      <c r="AC677" s="148"/>
      <c r="AD677" s="148"/>
      <c r="AE677" s="148"/>
      <c r="AF677" s="148"/>
      <c r="AG677" s="148"/>
    </row>
    <row r="678" spans="1:33" ht="15.75" customHeight="1">
      <c r="A678" s="132"/>
      <c r="B678" s="132"/>
      <c r="C678" s="132"/>
      <c r="D678" s="132"/>
      <c r="E678" s="132"/>
      <c r="F678" s="132"/>
      <c r="G678" s="145"/>
      <c r="H678" s="218"/>
      <c r="I678" s="148"/>
      <c r="J678" s="148"/>
      <c r="K678" s="148"/>
      <c r="L678" s="148"/>
      <c r="M678" s="148"/>
      <c r="N678" s="148"/>
      <c r="O678" s="148"/>
      <c r="P678" s="148"/>
      <c r="Q678" s="148"/>
      <c r="R678" s="148"/>
      <c r="S678" s="148"/>
      <c r="T678" s="148"/>
      <c r="U678" s="148"/>
      <c r="V678" s="148"/>
      <c r="W678" s="14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/>
    </row>
    <row r="679" spans="1:33" ht="15.75" customHeight="1">
      <c r="A679" s="132"/>
      <c r="B679" s="132"/>
      <c r="C679" s="132"/>
      <c r="D679" s="132"/>
      <c r="E679" s="132"/>
      <c r="F679" s="132"/>
      <c r="G679" s="145"/>
      <c r="H679" s="218"/>
      <c r="I679" s="148"/>
      <c r="J679" s="148"/>
      <c r="K679" s="148"/>
      <c r="L679" s="148"/>
      <c r="M679" s="148"/>
      <c r="N679" s="148"/>
      <c r="O679" s="148"/>
      <c r="P679" s="148"/>
      <c r="Q679" s="148"/>
      <c r="R679" s="148"/>
      <c r="S679" s="148"/>
      <c r="T679" s="148"/>
      <c r="U679" s="148"/>
      <c r="V679" s="148"/>
      <c r="W679" s="148"/>
      <c r="X679" s="148"/>
      <c r="Y679" s="148"/>
      <c r="Z679" s="148"/>
      <c r="AA679" s="148"/>
      <c r="AB679" s="148"/>
      <c r="AC679" s="148"/>
      <c r="AD679" s="148"/>
      <c r="AE679" s="148"/>
      <c r="AF679" s="148"/>
      <c r="AG679" s="148"/>
    </row>
    <row r="680" spans="1:33" ht="15.75" customHeight="1">
      <c r="A680" s="132"/>
      <c r="B680" s="132"/>
      <c r="C680" s="132"/>
      <c r="D680" s="132"/>
      <c r="E680" s="132"/>
      <c r="F680" s="132"/>
      <c r="G680" s="145"/>
      <c r="H680" s="218"/>
      <c r="I680" s="148"/>
      <c r="J680" s="148"/>
      <c r="K680" s="148"/>
      <c r="L680" s="148"/>
      <c r="M680" s="148"/>
      <c r="N680" s="148"/>
      <c r="O680" s="148"/>
      <c r="P680" s="148"/>
      <c r="Q680" s="148"/>
      <c r="R680" s="148"/>
      <c r="S680" s="148"/>
      <c r="T680" s="148"/>
      <c r="U680" s="148"/>
      <c r="V680" s="148"/>
      <c r="W680" s="14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/>
    </row>
    <row r="681" spans="1:33" ht="15.75" customHeight="1">
      <c r="A681" s="132"/>
      <c r="B681" s="132"/>
      <c r="C681" s="132"/>
      <c r="D681" s="132"/>
      <c r="E681" s="132"/>
      <c r="F681" s="132"/>
      <c r="G681" s="145"/>
      <c r="H681" s="218"/>
      <c r="I681" s="148"/>
      <c r="J681" s="148"/>
      <c r="K681" s="148"/>
      <c r="L681" s="148"/>
      <c r="M681" s="148"/>
      <c r="N681" s="148"/>
      <c r="O681" s="148"/>
      <c r="P681" s="148"/>
      <c r="Q681" s="148"/>
      <c r="R681" s="148"/>
      <c r="S681" s="148"/>
      <c r="T681" s="148"/>
      <c r="U681" s="148"/>
      <c r="V681" s="148"/>
      <c r="W681" s="14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/>
    </row>
    <row r="682" spans="1:33" ht="15.75" customHeight="1">
      <c r="A682" s="132"/>
      <c r="B682" s="132"/>
      <c r="C682" s="132"/>
      <c r="D682" s="132"/>
      <c r="E682" s="132"/>
      <c r="F682" s="132"/>
      <c r="G682" s="145"/>
      <c r="H682" s="218"/>
      <c r="I682" s="148"/>
      <c r="J682" s="148"/>
      <c r="K682" s="148"/>
      <c r="L682" s="148"/>
      <c r="M682" s="148"/>
      <c r="N682" s="148"/>
      <c r="O682" s="148"/>
      <c r="P682" s="148"/>
      <c r="Q682" s="148"/>
      <c r="R682" s="148"/>
      <c r="S682" s="148"/>
      <c r="T682" s="148"/>
      <c r="U682" s="148"/>
      <c r="V682" s="148"/>
      <c r="W682" s="14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/>
    </row>
    <row r="683" spans="1:33" ht="15.75" customHeight="1">
      <c r="A683" s="132"/>
      <c r="B683" s="132"/>
      <c r="C683" s="132"/>
      <c r="D683" s="132"/>
      <c r="E683" s="132"/>
      <c r="F683" s="132"/>
      <c r="G683" s="145"/>
      <c r="H683" s="218"/>
      <c r="I683" s="148"/>
      <c r="J683" s="148"/>
      <c r="K683" s="148"/>
      <c r="L683" s="148"/>
      <c r="M683" s="148"/>
      <c r="N683" s="148"/>
      <c r="O683" s="148"/>
      <c r="P683" s="148"/>
      <c r="Q683" s="148"/>
      <c r="R683" s="148"/>
      <c r="S683" s="148"/>
      <c r="T683" s="148"/>
      <c r="U683" s="148"/>
      <c r="V683" s="148"/>
      <c r="W683" s="14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/>
    </row>
    <row r="684" spans="1:33" ht="15.75" customHeight="1">
      <c r="A684" s="132"/>
      <c r="B684" s="132"/>
      <c r="C684" s="132"/>
      <c r="D684" s="132"/>
      <c r="E684" s="132"/>
      <c r="F684" s="132"/>
      <c r="G684" s="145"/>
      <c r="H684" s="218"/>
      <c r="I684" s="148"/>
      <c r="J684" s="148"/>
      <c r="K684" s="148"/>
      <c r="L684" s="148"/>
      <c r="M684" s="148"/>
      <c r="N684" s="148"/>
      <c r="O684" s="148"/>
      <c r="P684" s="148"/>
      <c r="Q684" s="148"/>
      <c r="R684" s="148"/>
      <c r="S684" s="148"/>
      <c r="T684" s="148"/>
      <c r="U684" s="148"/>
      <c r="V684" s="148"/>
      <c r="W684" s="14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/>
    </row>
    <row r="685" spans="1:33" ht="15.75" customHeight="1">
      <c r="A685" s="132"/>
      <c r="B685" s="132"/>
      <c r="C685" s="132"/>
      <c r="D685" s="132"/>
      <c r="E685" s="132"/>
      <c r="F685" s="132"/>
      <c r="G685" s="145"/>
      <c r="H685" s="218"/>
      <c r="I685" s="148"/>
      <c r="J685" s="148"/>
      <c r="K685" s="148"/>
      <c r="L685" s="148"/>
      <c r="M685" s="148"/>
      <c r="N685" s="148"/>
      <c r="O685" s="148"/>
      <c r="P685" s="148"/>
      <c r="Q685" s="148"/>
      <c r="R685" s="148"/>
      <c r="S685" s="148"/>
      <c r="T685" s="148"/>
      <c r="U685" s="148"/>
      <c r="V685" s="148"/>
      <c r="W685" s="148"/>
      <c r="X685" s="148"/>
      <c r="Y685" s="148"/>
      <c r="Z685" s="148"/>
      <c r="AA685" s="148"/>
      <c r="AB685" s="148"/>
      <c r="AC685" s="148"/>
      <c r="AD685" s="148"/>
      <c r="AE685" s="148"/>
      <c r="AF685" s="148"/>
      <c r="AG685" s="148"/>
    </row>
    <row r="686" spans="1:33" ht="15.75" customHeight="1">
      <c r="A686" s="132"/>
      <c r="B686" s="132"/>
      <c r="C686" s="132"/>
      <c r="D686" s="132"/>
      <c r="E686" s="132"/>
      <c r="F686" s="132"/>
      <c r="G686" s="145"/>
      <c r="H686" s="218"/>
      <c r="I686" s="148"/>
      <c r="J686" s="148"/>
      <c r="K686" s="148"/>
      <c r="L686" s="148"/>
      <c r="M686" s="148"/>
      <c r="N686" s="148"/>
      <c r="O686" s="148"/>
      <c r="P686" s="148"/>
      <c r="Q686" s="148"/>
      <c r="R686" s="148"/>
      <c r="S686" s="148"/>
      <c r="T686" s="148"/>
      <c r="U686" s="148"/>
      <c r="V686" s="148"/>
      <c r="W686" s="148"/>
      <c r="X686" s="148"/>
      <c r="Y686" s="148"/>
      <c r="Z686" s="148"/>
      <c r="AA686" s="148"/>
      <c r="AB686" s="148"/>
      <c r="AC686" s="148"/>
      <c r="AD686" s="148"/>
      <c r="AE686" s="148"/>
      <c r="AF686" s="148"/>
      <c r="AG686" s="148"/>
    </row>
    <row r="687" spans="1:33" ht="15.75" customHeight="1">
      <c r="A687" s="132"/>
      <c r="B687" s="132"/>
      <c r="C687" s="132"/>
      <c r="D687" s="132"/>
      <c r="E687" s="132"/>
      <c r="F687" s="132"/>
      <c r="G687" s="145"/>
      <c r="H687" s="218"/>
      <c r="I687" s="148"/>
      <c r="J687" s="148"/>
      <c r="K687" s="148"/>
      <c r="L687" s="148"/>
      <c r="M687" s="148"/>
      <c r="N687" s="148"/>
      <c r="O687" s="148"/>
      <c r="P687" s="148"/>
      <c r="Q687" s="148"/>
      <c r="R687" s="148"/>
      <c r="S687" s="148"/>
      <c r="T687" s="148"/>
      <c r="U687" s="148"/>
      <c r="V687" s="148"/>
      <c r="W687" s="148"/>
      <c r="X687" s="148"/>
      <c r="Y687" s="148"/>
      <c r="Z687" s="148"/>
      <c r="AA687" s="148"/>
      <c r="AB687" s="148"/>
      <c r="AC687" s="148"/>
      <c r="AD687" s="148"/>
      <c r="AE687" s="148"/>
      <c r="AF687" s="148"/>
      <c r="AG687" s="148"/>
    </row>
    <row r="688" spans="1:33" ht="15.75" customHeight="1">
      <c r="A688" s="132"/>
      <c r="B688" s="132"/>
      <c r="C688" s="132"/>
      <c r="D688" s="132"/>
      <c r="E688" s="132"/>
      <c r="F688" s="132"/>
      <c r="G688" s="145"/>
      <c r="H688" s="218"/>
      <c r="I688" s="148"/>
      <c r="J688" s="148"/>
      <c r="K688" s="148"/>
      <c r="L688" s="148"/>
      <c r="M688" s="148"/>
      <c r="N688" s="148"/>
      <c r="O688" s="148"/>
      <c r="P688" s="148"/>
      <c r="Q688" s="148"/>
      <c r="R688" s="148"/>
      <c r="S688" s="148"/>
      <c r="T688" s="148"/>
      <c r="U688" s="148"/>
      <c r="V688" s="148"/>
      <c r="W688" s="148"/>
      <c r="X688" s="148"/>
      <c r="Y688" s="148"/>
      <c r="Z688" s="148"/>
      <c r="AA688" s="148"/>
      <c r="AB688" s="148"/>
      <c r="AC688" s="148"/>
      <c r="AD688" s="148"/>
      <c r="AE688" s="148"/>
      <c r="AF688" s="148"/>
      <c r="AG688" s="148"/>
    </row>
    <row r="689" spans="1:33" ht="15.75" customHeight="1">
      <c r="A689" s="132"/>
      <c r="B689" s="132"/>
      <c r="C689" s="132"/>
      <c r="D689" s="132"/>
      <c r="E689" s="132"/>
      <c r="F689" s="132"/>
      <c r="G689" s="145"/>
      <c r="H689" s="218"/>
      <c r="I689" s="148"/>
      <c r="J689" s="148"/>
      <c r="K689" s="148"/>
      <c r="L689" s="148"/>
      <c r="M689" s="148"/>
      <c r="N689" s="148"/>
      <c r="O689" s="148"/>
      <c r="P689" s="148"/>
      <c r="Q689" s="148"/>
      <c r="R689" s="148"/>
      <c r="S689" s="148"/>
      <c r="T689" s="148"/>
      <c r="U689" s="148"/>
      <c r="V689" s="148"/>
      <c r="W689" s="14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/>
    </row>
    <row r="690" spans="1:33" ht="15.75" customHeight="1">
      <c r="A690" s="132"/>
      <c r="B690" s="132"/>
      <c r="C690" s="132"/>
      <c r="D690" s="132"/>
      <c r="E690" s="132"/>
      <c r="F690" s="132"/>
      <c r="G690" s="145"/>
      <c r="H690" s="218"/>
      <c r="I690" s="148"/>
      <c r="J690" s="148"/>
      <c r="K690" s="148"/>
      <c r="L690" s="148"/>
      <c r="M690" s="148"/>
      <c r="N690" s="148"/>
      <c r="O690" s="148"/>
      <c r="P690" s="148"/>
      <c r="Q690" s="148"/>
      <c r="R690" s="148"/>
      <c r="S690" s="148"/>
      <c r="T690" s="148"/>
      <c r="U690" s="148"/>
      <c r="V690" s="148"/>
      <c r="W690" s="14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/>
    </row>
    <row r="691" spans="1:33" ht="15.75" customHeight="1">
      <c r="A691" s="132"/>
      <c r="B691" s="132"/>
      <c r="C691" s="132"/>
      <c r="D691" s="132"/>
      <c r="E691" s="132"/>
      <c r="F691" s="132"/>
      <c r="G691" s="145"/>
      <c r="H691" s="218"/>
      <c r="I691" s="148"/>
      <c r="J691" s="148"/>
      <c r="K691" s="148"/>
      <c r="L691" s="148"/>
      <c r="M691" s="148"/>
      <c r="N691" s="148"/>
      <c r="O691" s="148"/>
      <c r="P691" s="148"/>
      <c r="Q691" s="148"/>
      <c r="R691" s="148"/>
      <c r="S691" s="148"/>
      <c r="T691" s="148"/>
      <c r="U691" s="148"/>
      <c r="V691" s="148"/>
      <c r="W691" s="148"/>
      <c r="X691" s="148"/>
      <c r="Y691" s="148"/>
      <c r="Z691" s="148"/>
      <c r="AA691" s="148"/>
      <c r="AB691" s="148"/>
      <c r="AC691" s="148"/>
      <c r="AD691" s="148"/>
      <c r="AE691" s="148"/>
      <c r="AF691" s="148"/>
      <c r="AG691" s="148"/>
    </row>
    <row r="692" spans="1:33" ht="15.75" customHeight="1">
      <c r="A692" s="132"/>
      <c r="B692" s="132"/>
      <c r="C692" s="132"/>
      <c r="D692" s="132"/>
      <c r="E692" s="132"/>
      <c r="F692" s="132"/>
      <c r="G692" s="145"/>
      <c r="H692" s="218"/>
      <c r="I692" s="148"/>
      <c r="J692" s="148"/>
      <c r="K692" s="148"/>
      <c r="L692" s="148"/>
      <c r="M692" s="148"/>
      <c r="N692" s="148"/>
      <c r="O692" s="148"/>
      <c r="P692" s="148"/>
      <c r="Q692" s="148"/>
      <c r="R692" s="148"/>
      <c r="S692" s="148"/>
      <c r="T692" s="148"/>
      <c r="U692" s="148"/>
      <c r="V692" s="148"/>
      <c r="W692" s="14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/>
    </row>
    <row r="693" spans="1:33" ht="15.75" customHeight="1">
      <c r="A693" s="132"/>
      <c r="B693" s="132"/>
      <c r="C693" s="132"/>
      <c r="D693" s="132"/>
      <c r="E693" s="132"/>
      <c r="F693" s="132"/>
      <c r="G693" s="145"/>
      <c r="H693" s="218"/>
      <c r="I693" s="148"/>
      <c r="J693" s="148"/>
      <c r="K693" s="148"/>
      <c r="L693" s="148"/>
      <c r="M693" s="148"/>
      <c r="N693" s="148"/>
      <c r="O693" s="148"/>
      <c r="P693" s="148"/>
      <c r="Q693" s="148"/>
      <c r="R693" s="148"/>
      <c r="S693" s="148"/>
      <c r="T693" s="148"/>
      <c r="U693" s="148"/>
      <c r="V693" s="148"/>
      <c r="W693" s="14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/>
    </row>
    <row r="694" spans="1:33" ht="15.75" customHeight="1">
      <c r="A694" s="132"/>
      <c r="B694" s="132"/>
      <c r="C694" s="132"/>
      <c r="D694" s="132"/>
      <c r="E694" s="132"/>
      <c r="F694" s="132"/>
      <c r="G694" s="145"/>
      <c r="H694" s="218"/>
      <c r="I694" s="148"/>
      <c r="J694" s="148"/>
      <c r="K694" s="148"/>
      <c r="L694" s="148"/>
      <c r="M694" s="148"/>
      <c r="N694" s="148"/>
      <c r="O694" s="148"/>
      <c r="P694" s="148"/>
      <c r="Q694" s="148"/>
      <c r="R694" s="148"/>
      <c r="S694" s="148"/>
      <c r="T694" s="148"/>
      <c r="U694" s="148"/>
      <c r="V694" s="148"/>
      <c r="W694" s="14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/>
    </row>
    <row r="695" spans="1:33" ht="15.75" customHeight="1">
      <c r="A695" s="132"/>
      <c r="B695" s="132"/>
      <c r="C695" s="132"/>
      <c r="D695" s="132"/>
      <c r="E695" s="132"/>
      <c r="F695" s="132"/>
      <c r="G695" s="145"/>
      <c r="H695" s="218"/>
      <c r="I695" s="148"/>
      <c r="J695" s="148"/>
      <c r="K695" s="148"/>
      <c r="L695" s="148"/>
      <c r="M695" s="148"/>
      <c r="N695" s="148"/>
      <c r="O695" s="148"/>
      <c r="P695" s="148"/>
      <c r="Q695" s="148"/>
      <c r="R695" s="148"/>
      <c r="S695" s="148"/>
      <c r="T695" s="148"/>
      <c r="U695" s="148"/>
      <c r="V695" s="148"/>
      <c r="W695" s="14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/>
    </row>
    <row r="696" spans="1:33" ht="15.75" customHeight="1">
      <c r="A696" s="132"/>
      <c r="B696" s="132"/>
      <c r="C696" s="132"/>
      <c r="D696" s="132"/>
      <c r="E696" s="132"/>
      <c r="F696" s="132"/>
      <c r="G696" s="145"/>
      <c r="H696" s="218"/>
      <c r="I696" s="148"/>
      <c r="J696" s="148"/>
      <c r="K696" s="148"/>
      <c r="L696" s="148"/>
      <c r="M696" s="148"/>
      <c r="N696" s="148"/>
      <c r="O696" s="148"/>
      <c r="P696" s="148"/>
      <c r="Q696" s="148"/>
      <c r="R696" s="148"/>
      <c r="S696" s="148"/>
      <c r="T696" s="148"/>
      <c r="U696" s="148"/>
      <c r="V696" s="148"/>
      <c r="W696" s="14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/>
    </row>
    <row r="697" spans="1:33" ht="15.75" customHeight="1">
      <c r="A697" s="132"/>
      <c r="B697" s="132"/>
      <c r="C697" s="132"/>
      <c r="D697" s="132"/>
      <c r="E697" s="132"/>
      <c r="F697" s="132"/>
      <c r="G697" s="145"/>
      <c r="H697" s="218"/>
      <c r="I697" s="148"/>
      <c r="J697" s="148"/>
      <c r="K697" s="148"/>
      <c r="L697" s="148"/>
      <c r="M697" s="148"/>
      <c r="N697" s="148"/>
      <c r="O697" s="148"/>
      <c r="P697" s="148"/>
      <c r="Q697" s="148"/>
      <c r="R697" s="148"/>
      <c r="S697" s="148"/>
      <c r="T697" s="148"/>
      <c r="U697" s="148"/>
      <c r="V697" s="148"/>
      <c r="W697" s="14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/>
    </row>
    <row r="698" spans="1:33" ht="15.75" customHeight="1">
      <c r="A698" s="132"/>
      <c r="B698" s="132"/>
      <c r="C698" s="132"/>
      <c r="D698" s="132"/>
      <c r="E698" s="132"/>
      <c r="F698" s="132"/>
      <c r="G698" s="145"/>
      <c r="H698" s="218"/>
      <c r="I698" s="148"/>
      <c r="J698" s="148"/>
      <c r="K698" s="148"/>
      <c r="L698" s="148"/>
      <c r="M698" s="148"/>
      <c r="N698" s="148"/>
      <c r="O698" s="148"/>
      <c r="P698" s="148"/>
      <c r="Q698" s="148"/>
      <c r="R698" s="148"/>
      <c r="S698" s="148"/>
      <c r="T698" s="148"/>
      <c r="U698" s="148"/>
      <c r="V698" s="148"/>
      <c r="W698" s="148"/>
      <c r="X698" s="148"/>
      <c r="Y698" s="148"/>
      <c r="Z698" s="148"/>
      <c r="AA698" s="148"/>
      <c r="AB698" s="148"/>
      <c r="AC698" s="148"/>
      <c r="AD698" s="148"/>
      <c r="AE698" s="148"/>
      <c r="AF698" s="148"/>
      <c r="AG698" s="148"/>
    </row>
    <row r="699" spans="1:33" ht="15.75" customHeight="1">
      <c r="A699" s="132"/>
      <c r="B699" s="132"/>
      <c r="C699" s="132"/>
      <c r="D699" s="132"/>
      <c r="E699" s="132"/>
      <c r="F699" s="132"/>
      <c r="G699" s="145"/>
      <c r="H699" s="218"/>
      <c r="I699" s="148"/>
      <c r="J699" s="148"/>
      <c r="K699" s="148"/>
      <c r="L699" s="148"/>
      <c r="M699" s="148"/>
      <c r="N699" s="148"/>
      <c r="O699" s="148"/>
      <c r="P699" s="148"/>
      <c r="Q699" s="148"/>
      <c r="R699" s="148"/>
      <c r="S699" s="148"/>
      <c r="T699" s="148"/>
      <c r="U699" s="148"/>
      <c r="V699" s="148"/>
      <c r="W699" s="148"/>
      <c r="X699" s="148"/>
      <c r="Y699" s="148"/>
      <c r="Z699" s="148"/>
      <c r="AA699" s="148"/>
      <c r="AB699" s="148"/>
      <c r="AC699" s="148"/>
      <c r="AD699" s="148"/>
      <c r="AE699" s="148"/>
      <c r="AF699" s="148"/>
      <c r="AG699" s="148"/>
    </row>
    <row r="700" spans="1:33" ht="15.75" customHeight="1">
      <c r="A700" s="132"/>
      <c r="B700" s="132"/>
      <c r="C700" s="132"/>
      <c r="D700" s="132"/>
      <c r="E700" s="132"/>
      <c r="F700" s="132"/>
      <c r="G700" s="145"/>
      <c r="H700" s="218"/>
      <c r="I700" s="148"/>
      <c r="J700" s="148"/>
      <c r="K700" s="148"/>
      <c r="L700" s="148"/>
      <c r="M700" s="148"/>
      <c r="N700" s="148"/>
      <c r="O700" s="148"/>
      <c r="P700" s="148"/>
      <c r="Q700" s="148"/>
      <c r="R700" s="148"/>
      <c r="S700" s="148"/>
      <c r="T700" s="148"/>
      <c r="U700" s="148"/>
      <c r="V700" s="148"/>
      <c r="W700" s="148"/>
      <c r="X700" s="148"/>
      <c r="Y700" s="148"/>
      <c r="Z700" s="148"/>
      <c r="AA700" s="148"/>
      <c r="AB700" s="148"/>
      <c r="AC700" s="148"/>
      <c r="AD700" s="148"/>
      <c r="AE700" s="148"/>
      <c r="AF700" s="148"/>
      <c r="AG700" s="148"/>
    </row>
    <row r="701" spans="1:33" ht="15.75" customHeight="1">
      <c r="A701" s="132"/>
      <c r="B701" s="132"/>
      <c r="C701" s="132"/>
      <c r="D701" s="132"/>
      <c r="E701" s="132"/>
      <c r="F701" s="132"/>
      <c r="G701" s="145"/>
      <c r="H701" s="218"/>
      <c r="I701" s="148"/>
      <c r="J701" s="148"/>
      <c r="K701" s="148"/>
      <c r="L701" s="148"/>
      <c r="M701" s="148"/>
      <c r="N701" s="148"/>
      <c r="O701" s="148"/>
      <c r="P701" s="148"/>
      <c r="Q701" s="148"/>
      <c r="R701" s="148"/>
      <c r="S701" s="148"/>
      <c r="T701" s="148"/>
      <c r="U701" s="148"/>
      <c r="V701" s="148"/>
      <c r="W701" s="148"/>
      <c r="X701" s="148"/>
      <c r="Y701" s="148"/>
      <c r="Z701" s="148"/>
      <c r="AA701" s="148"/>
      <c r="AB701" s="148"/>
      <c r="AC701" s="148"/>
      <c r="AD701" s="148"/>
      <c r="AE701" s="148"/>
      <c r="AF701" s="148"/>
      <c r="AG701" s="148"/>
    </row>
    <row r="702" spans="1:33" ht="15.75" customHeight="1">
      <c r="A702" s="132"/>
      <c r="B702" s="132"/>
      <c r="C702" s="132"/>
      <c r="D702" s="132"/>
      <c r="E702" s="132"/>
      <c r="F702" s="132"/>
      <c r="G702" s="145"/>
      <c r="H702" s="218"/>
      <c r="I702" s="148"/>
      <c r="J702" s="148"/>
      <c r="K702" s="148"/>
      <c r="L702" s="148"/>
      <c r="M702" s="148"/>
      <c r="N702" s="148"/>
      <c r="O702" s="148"/>
      <c r="P702" s="148"/>
      <c r="Q702" s="148"/>
      <c r="R702" s="148"/>
      <c r="S702" s="148"/>
      <c r="T702" s="148"/>
      <c r="U702" s="148"/>
      <c r="V702" s="148"/>
      <c r="W702" s="148"/>
      <c r="X702" s="148"/>
      <c r="Y702" s="148"/>
      <c r="Z702" s="148"/>
      <c r="AA702" s="148"/>
      <c r="AB702" s="148"/>
      <c r="AC702" s="148"/>
      <c r="AD702" s="148"/>
      <c r="AE702" s="148"/>
      <c r="AF702" s="148"/>
      <c r="AG702" s="148"/>
    </row>
    <row r="703" spans="1:33" ht="15.75" customHeight="1">
      <c r="A703" s="132"/>
      <c r="B703" s="132"/>
      <c r="C703" s="132"/>
      <c r="D703" s="132"/>
      <c r="E703" s="132"/>
      <c r="F703" s="132"/>
      <c r="G703" s="145"/>
      <c r="H703" s="218"/>
      <c r="I703" s="148"/>
      <c r="J703" s="148"/>
      <c r="K703" s="148"/>
      <c r="L703" s="148"/>
      <c r="M703" s="148"/>
      <c r="N703" s="148"/>
      <c r="O703" s="148"/>
      <c r="P703" s="148"/>
      <c r="Q703" s="148"/>
      <c r="R703" s="148"/>
      <c r="S703" s="148"/>
      <c r="T703" s="148"/>
      <c r="U703" s="148"/>
      <c r="V703" s="148"/>
      <c r="W703" s="148"/>
      <c r="X703" s="148"/>
      <c r="Y703" s="148"/>
      <c r="Z703" s="148"/>
      <c r="AA703" s="148"/>
      <c r="AB703" s="148"/>
      <c r="AC703" s="148"/>
      <c r="AD703" s="148"/>
      <c r="AE703" s="148"/>
      <c r="AF703" s="148"/>
      <c r="AG703" s="148"/>
    </row>
    <row r="704" spans="1:33" ht="15.75" customHeight="1">
      <c r="A704" s="132"/>
      <c r="B704" s="132"/>
      <c r="C704" s="132"/>
      <c r="D704" s="132"/>
      <c r="E704" s="132"/>
      <c r="F704" s="132"/>
      <c r="G704" s="145"/>
      <c r="H704" s="218"/>
      <c r="I704" s="148"/>
      <c r="J704" s="148"/>
      <c r="K704" s="148"/>
      <c r="L704" s="148"/>
      <c r="M704" s="148"/>
      <c r="N704" s="148"/>
      <c r="O704" s="148"/>
      <c r="P704" s="148"/>
      <c r="Q704" s="148"/>
      <c r="R704" s="148"/>
      <c r="S704" s="148"/>
      <c r="T704" s="148"/>
      <c r="U704" s="148"/>
      <c r="V704" s="148"/>
      <c r="W704" s="148"/>
      <c r="X704" s="148"/>
      <c r="Y704" s="148"/>
      <c r="Z704" s="148"/>
      <c r="AA704" s="148"/>
      <c r="AB704" s="148"/>
      <c r="AC704" s="148"/>
      <c r="AD704" s="148"/>
      <c r="AE704" s="148"/>
      <c r="AF704" s="148"/>
      <c r="AG704" s="148"/>
    </row>
    <row r="705" spans="1:33" ht="15.75" customHeight="1">
      <c r="A705" s="132"/>
      <c r="B705" s="132"/>
      <c r="C705" s="132"/>
      <c r="D705" s="132"/>
      <c r="E705" s="132"/>
      <c r="F705" s="132"/>
      <c r="G705" s="145"/>
      <c r="H705" s="218"/>
      <c r="I705" s="148"/>
      <c r="J705" s="148"/>
      <c r="K705" s="148"/>
      <c r="L705" s="148"/>
      <c r="M705" s="148"/>
      <c r="N705" s="148"/>
      <c r="O705" s="148"/>
      <c r="P705" s="148"/>
      <c r="Q705" s="148"/>
      <c r="R705" s="148"/>
      <c r="S705" s="148"/>
      <c r="T705" s="148"/>
      <c r="U705" s="148"/>
      <c r="V705" s="148"/>
      <c r="W705" s="148"/>
      <c r="X705" s="148"/>
      <c r="Y705" s="148"/>
      <c r="Z705" s="148"/>
      <c r="AA705" s="148"/>
      <c r="AB705" s="148"/>
      <c r="AC705" s="148"/>
      <c r="AD705" s="148"/>
      <c r="AE705" s="148"/>
      <c r="AF705" s="148"/>
      <c r="AG705" s="148"/>
    </row>
    <row r="706" spans="1:33" ht="15.75" customHeight="1">
      <c r="A706" s="132"/>
      <c r="B706" s="132"/>
      <c r="C706" s="132"/>
      <c r="D706" s="132"/>
      <c r="E706" s="132"/>
      <c r="F706" s="132"/>
      <c r="G706" s="145"/>
      <c r="H706" s="218"/>
      <c r="I706" s="148"/>
      <c r="J706" s="148"/>
      <c r="K706" s="148"/>
      <c r="L706" s="148"/>
      <c r="M706" s="148"/>
      <c r="N706" s="148"/>
      <c r="O706" s="148"/>
      <c r="P706" s="148"/>
      <c r="Q706" s="148"/>
      <c r="R706" s="148"/>
      <c r="S706" s="148"/>
      <c r="T706" s="148"/>
      <c r="U706" s="148"/>
      <c r="V706" s="148"/>
      <c r="W706" s="14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/>
    </row>
    <row r="707" spans="1:33" ht="15.75" customHeight="1">
      <c r="A707" s="132"/>
      <c r="B707" s="132"/>
      <c r="C707" s="132"/>
      <c r="D707" s="132"/>
      <c r="E707" s="132"/>
      <c r="F707" s="132"/>
      <c r="G707" s="145"/>
      <c r="H707" s="218"/>
      <c r="I707" s="148"/>
      <c r="J707" s="148"/>
      <c r="K707" s="148"/>
      <c r="L707" s="148"/>
      <c r="M707" s="148"/>
      <c r="N707" s="148"/>
      <c r="O707" s="148"/>
      <c r="P707" s="148"/>
      <c r="Q707" s="148"/>
      <c r="R707" s="148"/>
      <c r="S707" s="148"/>
      <c r="T707" s="148"/>
      <c r="U707" s="148"/>
      <c r="V707" s="148"/>
      <c r="W707" s="14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/>
    </row>
    <row r="708" spans="1:33" ht="15.75" customHeight="1">
      <c r="A708" s="132"/>
      <c r="B708" s="132"/>
      <c r="C708" s="132"/>
      <c r="D708" s="132"/>
      <c r="E708" s="132"/>
      <c r="F708" s="132"/>
      <c r="G708" s="145"/>
      <c r="H708" s="218"/>
      <c r="I708" s="148"/>
      <c r="J708" s="148"/>
      <c r="K708" s="148"/>
      <c r="L708" s="148"/>
      <c r="M708" s="148"/>
      <c r="N708" s="148"/>
      <c r="O708" s="148"/>
      <c r="P708" s="148"/>
      <c r="Q708" s="148"/>
      <c r="R708" s="148"/>
      <c r="S708" s="148"/>
      <c r="T708" s="148"/>
      <c r="U708" s="148"/>
      <c r="V708" s="148"/>
      <c r="W708" s="14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/>
    </row>
    <row r="709" spans="1:33" ht="15.75" customHeight="1">
      <c r="A709" s="132"/>
      <c r="B709" s="132"/>
      <c r="C709" s="132"/>
      <c r="D709" s="132"/>
      <c r="E709" s="132"/>
      <c r="F709" s="132"/>
      <c r="G709" s="145"/>
      <c r="H709" s="218"/>
      <c r="I709" s="148"/>
      <c r="J709" s="148"/>
      <c r="K709" s="148"/>
      <c r="L709" s="148"/>
      <c r="M709" s="148"/>
      <c r="N709" s="148"/>
      <c r="O709" s="148"/>
      <c r="P709" s="148"/>
      <c r="Q709" s="148"/>
      <c r="R709" s="148"/>
      <c r="S709" s="148"/>
      <c r="T709" s="148"/>
      <c r="U709" s="148"/>
      <c r="V709" s="148"/>
      <c r="W709" s="148"/>
      <c r="X709" s="148"/>
      <c r="Y709" s="148"/>
      <c r="Z709" s="148"/>
      <c r="AA709" s="148"/>
      <c r="AB709" s="148"/>
      <c r="AC709" s="148"/>
      <c r="AD709" s="148"/>
      <c r="AE709" s="148"/>
      <c r="AF709" s="148"/>
      <c r="AG709" s="148"/>
    </row>
    <row r="710" spans="1:33" ht="15.75" customHeight="1">
      <c r="A710" s="132"/>
      <c r="B710" s="132"/>
      <c r="C710" s="132"/>
      <c r="D710" s="132"/>
      <c r="E710" s="132"/>
      <c r="F710" s="132"/>
      <c r="G710" s="145"/>
      <c r="H710" s="218"/>
      <c r="I710" s="148"/>
      <c r="J710" s="148"/>
      <c r="K710" s="148"/>
      <c r="L710" s="148"/>
      <c r="M710" s="148"/>
      <c r="N710" s="148"/>
      <c r="O710" s="148"/>
      <c r="P710" s="148"/>
      <c r="Q710" s="148"/>
      <c r="R710" s="148"/>
      <c r="S710" s="148"/>
      <c r="T710" s="148"/>
      <c r="U710" s="148"/>
      <c r="V710" s="148"/>
      <c r="W710" s="14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/>
    </row>
    <row r="711" spans="1:33" ht="15.75" customHeight="1">
      <c r="A711" s="132"/>
      <c r="B711" s="132"/>
      <c r="C711" s="132"/>
      <c r="D711" s="132"/>
      <c r="E711" s="132"/>
      <c r="F711" s="132"/>
      <c r="G711" s="145"/>
      <c r="H711" s="218"/>
      <c r="I711" s="148"/>
      <c r="J711" s="148"/>
      <c r="K711" s="148"/>
      <c r="L711" s="148"/>
      <c r="M711" s="148"/>
      <c r="N711" s="148"/>
      <c r="O711" s="148"/>
      <c r="P711" s="148"/>
      <c r="Q711" s="148"/>
      <c r="R711" s="148"/>
      <c r="S711" s="148"/>
      <c r="T711" s="148"/>
      <c r="U711" s="148"/>
      <c r="V711" s="148"/>
      <c r="W711" s="14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/>
    </row>
    <row r="712" spans="1:33" ht="15.75" customHeight="1">
      <c r="A712" s="132"/>
      <c r="B712" s="132"/>
      <c r="C712" s="132"/>
      <c r="D712" s="132"/>
      <c r="E712" s="132"/>
      <c r="F712" s="132"/>
      <c r="G712" s="145"/>
      <c r="H712" s="218"/>
      <c r="I712" s="148"/>
      <c r="J712" s="148"/>
      <c r="K712" s="148"/>
      <c r="L712" s="148"/>
      <c r="M712" s="148"/>
      <c r="N712" s="148"/>
      <c r="O712" s="148"/>
      <c r="P712" s="148"/>
      <c r="Q712" s="148"/>
      <c r="R712" s="148"/>
      <c r="S712" s="148"/>
      <c r="T712" s="148"/>
      <c r="U712" s="148"/>
      <c r="V712" s="148"/>
      <c r="W712" s="148"/>
      <c r="X712" s="148"/>
      <c r="Y712" s="148"/>
      <c r="Z712" s="148"/>
      <c r="AA712" s="148"/>
      <c r="AB712" s="148"/>
      <c r="AC712" s="148"/>
      <c r="AD712" s="148"/>
      <c r="AE712" s="148"/>
      <c r="AF712" s="148"/>
      <c r="AG712" s="148"/>
    </row>
    <row r="713" spans="1:33" ht="15.75" customHeight="1">
      <c r="A713" s="132"/>
      <c r="B713" s="132"/>
      <c r="C713" s="132"/>
      <c r="D713" s="132"/>
      <c r="E713" s="132"/>
      <c r="F713" s="132"/>
      <c r="G713" s="145"/>
      <c r="H713" s="218"/>
      <c r="I713" s="148"/>
      <c r="J713" s="148"/>
      <c r="K713" s="148"/>
      <c r="L713" s="148"/>
      <c r="M713" s="148"/>
      <c r="N713" s="148"/>
      <c r="O713" s="148"/>
      <c r="P713" s="148"/>
      <c r="Q713" s="148"/>
      <c r="R713" s="148"/>
      <c r="S713" s="148"/>
      <c r="T713" s="148"/>
      <c r="U713" s="148"/>
      <c r="V713" s="148"/>
      <c r="W713" s="14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/>
    </row>
    <row r="714" spans="1:33" ht="15.75" customHeight="1">
      <c r="A714" s="132"/>
      <c r="B714" s="132"/>
      <c r="C714" s="132"/>
      <c r="D714" s="132"/>
      <c r="E714" s="132"/>
      <c r="F714" s="132"/>
      <c r="G714" s="145"/>
      <c r="H714" s="218"/>
      <c r="I714" s="148"/>
      <c r="J714" s="148"/>
      <c r="K714" s="148"/>
      <c r="L714" s="148"/>
      <c r="M714" s="148"/>
      <c r="N714" s="148"/>
      <c r="O714" s="148"/>
      <c r="P714" s="148"/>
      <c r="Q714" s="148"/>
      <c r="R714" s="148"/>
      <c r="S714" s="148"/>
      <c r="T714" s="148"/>
      <c r="U714" s="148"/>
      <c r="V714" s="148"/>
      <c r="W714" s="148"/>
      <c r="X714" s="148"/>
      <c r="Y714" s="148"/>
      <c r="Z714" s="148"/>
      <c r="AA714" s="148"/>
      <c r="AB714" s="148"/>
      <c r="AC714" s="148"/>
      <c r="AD714" s="148"/>
      <c r="AE714" s="148"/>
      <c r="AF714" s="148"/>
      <c r="AG714" s="148"/>
    </row>
    <row r="715" spans="1:33" ht="15.75" customHeight="1">
      <c r="A715" s="132"/>
      <c r="B715" s="132"/>
      <c r="C715" s="132"/>
      <c r="D715" s="132"/>
      <c r="E715" s="132"/>
      <c r="F715" s="132"/>
      <c r="G715" s="145"/>
      <c r="H715" s="218"/>
      <c r="I715" s="148"/>
      <c r="J715" s="148"/>
      <c r="K715" s="148"/>
      <c r="L715" s="148"/>
      <c r="M715" s="148"/>
      <c r="N715" s="148"/>
      <c r="O715" s="148"/>
      <c r="P715" s="148"/>
      <c r="Q715" s="148"/>
      <c r="R715" s="148"/>
      <c r="S715" s="148"/>
      <c r="T715" s="148"/>
      <c r="U715" s="148"/>
      <c r="V715" s="148"/>
      <c r="W715" s="148"/>
      <c r="X715" s="148"/>
      <c r="Y715" s="148"/>
      <c r="Z715" s="148"/>
      <c r="AA715" s="148"/>
      <c r="AB715" s="148"/>
      <c r="AC715" s="148"/>
      <c r="AD715" s="148"/>
      <c r="AE715" s="148"/>
      <c r="AF715" s="148"/>
      <c r="AG715" s="148"/>
    </row>
    <row r="716" spans="1:33" ht="15.75" customHeight="1">
      <c r="A716" s="132"/>
      <c r="B716" s="132"/>
      <c r="C716" s="132"/>
      <c r="D716" s="132"/>
      <c r="E716" s="132"/>
      <c r="F716" s="132"/>
      <c r="G716" s="145"/>
      <c r="H716" s="218"/>
      <c r="I716" s="148"/>
      <c r="J716" s="148"/>
      <c r="K716" s="148"/>
      <c r="L716" s="148"/>
      <c r="M716" s="148"/>
      <c r="N716" s="148"/>
      <c r="O716" s="148"/>
      <c r="P716" s="148"/>
      <c r="Q716" s="148"/>
      <c r="R716" s="148"/>
      <c r="S716" s="148"/>
      <c r="T716" s="148"/>
      <c r="U716" s="148"/>
      <c r="V716" s="148"/>
      <c r="W716" s="148"/>
      <c r="X716" s="148"/>
      <c r="Y716" s="148"/>
      <c r="Z716" s="148"/>
      <c r="AA716" s="148"/>
      <c r="AB716" s="148"/>
      <c r="AC716" s="148"/>
      <c r="AD716" s="148"/>
      <c r="AE716" s="148"/>
      <c r="AF716" s="148"/>
      <c r="AG716" s="148"/>
    </row>
    <row r="717" spans="1:33" ht="15.75" customHeight="1">
      <c r="A717" s="132"/>
      <c r="B717" s="132"/>
      <c r="C717" s="132"/>
      <c r="D717" s="132"/>
      <c r="E717" s="132"/>
      <c r="F717" s="132"/>
      <c r="G717" s="145"/>
      <c r="H717" s="218"/>
      <c r="I717" s="148"/>
      <c r="J717" s="148"/>
      <c r="K717" s="148"/>
      <c r="L717" s="148"/>
      <c r="M717" s="148"/>
      <c r="N717" s="148"/>
      <c r="O717" s="148"/>
      <c r="P717" s="148"/>
      <c r="Q717" s="148"/>
      <c r="R717" s="148"/>
      <c r="S717" s="148"/>
      <c r="T717" s="148"/>
      <c r="U717" s="148"/>
      <c r="V717" s="148"/>
      <c r="W717" s="14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/>
    </row>
    <row r="718" spans="1:33" ht="15.75" customHeight="1">
      <c r="A718" s="132"/>
      <c r="B718" s="132"/>
      <c r="C718" s="132"/>
      <c r="D718" s="132"/>
      <c r="E718" s="132"/>
      <c r="F718" s="132"/>
      <c r="G718" s="145"/>
      <c r="H718" s="218"/>
      <c r="I718" s="148"/>
      <c r="J718" s="148"/>
      <c r="K718" s="148"/>
      <c r="L718" s="148"/>
      <c r="M718" s="148"/>
      <c r="N718" s="148"/>
      <c r="O718" s="148"/>
      <c r="P718" s="148"/>
      <c r="Q718" s="148"/>
      <c r="R718" s="148"/>
      <c r="S718" s="148"/>
      <c r="T718" s="148"/>
      <c r="U718" s="148"/>
      <c r="V718" s="148"/>
      <c r="W718" s="14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/>
    </row>
    <row r="719" spans="1:33" ht="15.75" customHeight="1">
      <c r="A719" s="132"/>
      <c r="B719" s="132"/>
      <c r="C719" s="132"/>
      <c r="D719" s="132"/>
      <c r="E719" s="132"/>
      <c r="F719" s="132"/>
      <c r="G719" s="145"/>
      <c r="H719" s="218"/>
      <c r="I719" s="148"/>
      <c r="J719" s="148"/>
      <c r="K719" s="148"/>
      <c r="L719" s="148"/>
      <c r="M719" s="148"/>
      <c r="N719" s="148"/>
      <c r="O719" s="148"/>
      <c r="P719" s="148"/>
      <c r="Q719" s="148"/>
      <c r="R719" s="148"/>
      <c r="S719" s="148"/>
      <c r="T719" s="148"/>
      <c r="U719" s="148"/>
      <c r="V719" s="148"/>
      <c r="W719" s="14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/>
    </row>
    <row r="720" spans="1:33" ht="15.75" customHeight="1">
      <c r="A720" s="132"/>
      <c r="B720" s="132"/>
      <c r="C720" s="132"/>
      <c r="D720" s="132"/>
      <c r="E720" s="132"/>
      <c r="F720" s="132"/>
      <c r="G720" s="145"/>
      <c r="H720" s="218"/>
      <c r="I720" s="148"/>
      <c r="J720" s="148"/>
      <c r="K720" s="148"/>
      <c r="L720" s="148"/>
      <c r="M720" s="148"/>
      <c r="N720" s="148"/>
      <c r="O720" s="148"/>
      <c r="P720" s="148"/>
      <c r="Q720" s="148"/>
      <c r="R720" s="148"/>
      <c r="S720" s="148"/>
      <c r="T720" s="148"/>
      <c r="U720" s="148"/>
      <c r="V720" s="148"/>
      <c r="W720" s="14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/>
    </row>
    <row r="721" spans="1:33" ht="15.75" customHeight="1">
      <c r="A721" s="132"/>
      <c r="B721" s="132"/>
      <c r="C721" s="132"/>
      <c r="D721" s="132"/>
      <c r="E721" s="132"/>
      <c r="F721" s="132"/>
      <c r="G721" s="145"/>
      <c r="H721" s="218"/>
      <c r="I721" s="148"/>
      <c r="J721" s="148"/>
      <c r="K721" s="148"/>
      <c r="L721" s="148"/>
      <c r="M721" s="148"/>
      <c r="N721" s="148"/>
      <c r="O721" s="148"/>
      <c r="P721" s="148"/>
      <c r="Q721" s="148"/>
      <c r="R721" s="148"/>
      <c r="S721" s="148"/>
      <c r="T721" s="148"/>
      <c r="U721" s="148"/>
      <c r="V721" s="148"/>
      <c r="W721" s="14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/>
    </row>
    <row r="722" spans="1:33" ht="15.75" customHeight="1">
      <c r="A722" s="132"/>
      <c r="B722" s="132"/>
      <c r="C722" s="132"/>
      <c r="D722" s="132"/>
      <c r="E722" s="132"/>
      <c r="F722" s="132"/>
      <c r="G722" s="145"/>
      <c r="H722" s="218"/>
      <c r="I722" s="148"/>
      <c r="J722" s="148"/>
      <c r="K722" s="148"/>
      <c r="L722" s="148"/>
      <c r="M722" s="148"/>
      <c r="N722" s="148"/>
      <c r="O722" s="148"/>
      <c r="P722" s="148"/>
      <c r="Q722" s="148"/>
      <c r="R722" s="148"/>
      <c r="S722" s="148"/>
      <c r="T722" s="148"/>
      <c r="U722" s="148"/>
      <c r="V722" s="148"/>
      <c r="W722" s="14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/>
    </row>
    <row r="723" spans="1:33" ht="15.75" customHeight="1">
      <c r="A723" s="132"/>
      <c r="B723" s="132"/>
      <c r="C723" s="132"/>
      <c r="D723" s="132"/>
      <c r="E723" s="132"/>
      <c r="F723" s="132"/>
      <c r="G723" s="145"/>
      <c r="H723" s="218"/>
      <c r="I723" s="148"/>
      <c r="J723" s="148"/>
      <c r="K723" s="148"/>
      <c r="L723" s="148"/>
      <c r="M723" s="148"/>
      <c r="N723" s="148"/>
      <c r="O723" s="148"/>
      <c r="P723" s="148"/>
      <c r="Q723" s="148"/>
      <c r="R723" s="148"/>
      <c r="S723" s="148"/>
      <c r="T723" s="148"/>
      <c r="U723" s="148"/>
      <c r="V723" s="148"/>
      <c r="W723" s="14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/>
    </row>
    <row r="724" spans="1:33" ht="15.75" customHeight="1">
      <c r="A724" s="132"/>
      <c r="B724" s="132"/>
      <c r="C724" s="132"/>
      <c r="D724" s="132"/>
      <c r="E724" s="132"/>
      <c r="F724" s="132"/>
      <c r="G724" s="145"/>
      <c r="H724" s="218"/>
      <c r="I724" s="148"/>
      <c r="J724" s="148"/>
      <c r="K724" s="148"/>
      <c r="L724" s="148"/>
      <c r="M724" s="148"/>
      <c r="N724" s="148"/>
      <c r="O724" s="148"/>
      <c r="P724" s="148"/>
      <c r="Q724" s="148"/>
      <c r="R724" s="148"/>
      <c r="S724" s="148"/>
      <c r="T724" s="148"/>
      <c r="U724" s="148"/>
      <c r="V724" s="148"/>
      <c r="W724" s="14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/>
    </row>
    <row r="725" spans="1:33" ht="15.75" customHeight="1">
      <c r="A725" s="132"/>
      <c r="B725" s="132"/>
      <c r="C725" s="132"/>
      <c r="D725" s="132"/>
      <c r="E725" s="132"/>
      <c r="F725" s="132"/>
      <c r="G725" s="145"/>
      <c r="H725" s="218"/>
      <c r="I725" s="148"/>
      <c r="J725" s="148"/>
      <c r="K725" s="148"/>
      <c r="L725" s="148"/>
      <c r="M725" s="148"/>
      <c r="N725" s="148"/>
      <c r="O725" s="148"/>
      <c r="P725" s="148"/>
      <c r="Q725" s="148"/>
      <c r="R725" s="148"/>
      <c r="S725" s="148"/>
      <c r="T725" s="148"/>
      <c r="U725" s="148"/>
      <c r="V725" s="148"/>
      <c r="W725" s="14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/>
    </row>
    <row r="726" spans="1:33" ht="15.75" customHeight="1">
      <c r="A726" s="132"/>
      <c r="B726" s="132"/>
      <c r="C726" s="132"/>
      <c r="D726" s="132"/>
      <c r="E726" s="132"/>
      <c r="F726" s="132"/>
      <c r="G726" s="145"/>
      <c r="H726" s="218"/>
      <c r="I726" s="148"/>
      <c r="J726" s="148"/>
      <c r="K726" s="148"/>
      <c r="L726" s="148"/>
      <c r="M726" s="148"/>
      <c r="N726" s="148"/>
      <c r="O726" s="148"/>
      <c r="P726" s="148"/>
      <c r="Q726" s="148"/>
      <c r="R726" s="148"/>
      <c r="S726" s="148"/>
      <c r="T726" s="148"/>
      <c r="U726" s="148"/>
      <c r="V726" s="148"/>
      <c r="W726" s="14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/>
    </row>
    <row r="727" spans="1:33" ht="15.75" customHeight="1">
      <c r="A727" s="132"/>
      <c r="B727" s="132"/>
      <c r="C727" s="132"/>
      <c r="D727" s="132"/>
      <c r="E727" s="132"/>
      <c r="F727" s="132"/>
      <c r="G727" s="145"/>
      <c r="H727" s="218"/>
      <c r="I727" s="148"/>
      <c r="J727" s="148"/>
      <c r="K727" s="148"/>
      <c r="L727" s="148"/>
      <c r="M727" s="148"/>
      <c r="N727" s="148"/>
      <c r="O727" s="148"/>
      <c r="P727" s="148"/>
      <c r="Q727" s="148"/>
      <c r="R727" s="148"/>
      <c r="S727" s="148"/>
      <c r="T727" s="148"/>
      <c r="U727" s="148"/>
      <c r="V727" s="148"/>
      <c r="W727" s="148"/>
      <c r="X727" s="148"/>
      <c r="Y727" s="148"/>
      <c r="Z727" s="148"/>
      <c r="AA727" s="148"/>
      <c r="AB727" s="148"/>
      <c r="AC727" s="148"/>
      <c r="AD727" s="148"/>
      <c r="AE727" s="148"/>
      <c r="AF727" s="148"/>
      <c r="AG727" s="148"/>
    </row>
    <row r="728" spans="1:33" ht="15.75" customHeight="1">
      <c r="A728" s="132"/>
      <c r="B728" s="132"/>
      <c r="C728" s="132"/>
      <c r="D728" s="132"/>
      <c r="E728" s="132"/>
      <c r="F728" s="132"/>
      <c r="G728" s="145"/>
      <c r="H728" s="218"/>
      <c r="I728" s="148"/>
      <c r="J728" s="148"/>
      <c r="K728" s="148"/>
      <c r="L728" s="148"/>
      <c r="M728" s="148"/>
      <c r="N728" s="148"/>
      <c r="O728" s="148"/>
      <c r="P728" s="148"/>
      <c r="Q728" s="148"/>
      <c r="R728" s="148"/>
      <c r="S728" s="148"/>
      <c r="T728" s="148"/>
      <c r="U728" s="148"/>
      <c r="V728" s="148"/>
      <c r="W728" s="14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/>
    </row>
    <row r="729" spans="1:33" ht="15.75" customHeight="1">
      <c r="A729" s="132"/>
      <c r="B729" s="132"/>
      <c r="C729" s="132"/>
      <c r="D729" s="132"/>
      <c r="E729" s="132"/>
      <c r="F729" s="132"/>
      <c r="G729" s="145"/>
      <c r="H729" s="218"/>
      <c r="I729" s="148"/>
      <c r="J729" s="148"/>
      <c r="K729" s="148"/>
      <c r="L729" s="148"/>
      <c r="M729" s="148"/>
      <c r="N729" s="148"/>
      <c r="O729" s="148"/>
      <c r="P729" s="148"/>
      <c r="Q729" s="148"/>
      <c r="R729" s="148"/>
      <c r="S729" s="148"/>
      <c r="T729" s="148"/>
      <c r="U729" s="148"/>
      <c r="V729" s="148"/>
      <c r="W729" s="14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/>
    </row>
    <row r="730" spans="1:33" ht="15.75" customHeight="1">
      <c r="A730" s="132"/>
      <c r="B730" s="132"/>
      <c r="C730" s="132"/>
      <c r="D730" s="132"/>
      <c r="E730" s="132"/>
      <c r="F730" s="132"/>
      <c r="G730" s="145"/>
      <c r="H730" s="218"/>
      <c r="I730" s="148"/>
      <c r="J730" s="148"/>
      <c r="K730" s="148"/>
      <c r="L730" s="148"/>
      <c r="M730" s="148"/>
      <c r="N730" s="148"/>
      <c r="O730" s="148"/>
      <c r="P730" s="148"/>
      <c r="Q730" s="148"/>
      <c r="R730" s="148"/>
      <c r="S730" s="148"/>
      <c r="T730" s="148"/>
      <c r="U730" s="148"/>
      <c r="V730" s="148"/>
      <c r="W730" s="148"/>
      <c r="X730" s="148"/>
      <c r="Y730" s="148"/>
      <c r="Z730" s="148"/>
      <c r="AA730" s="148"/>
      <c r="AB730" s="148"/>
      <c r="AC730" s="148"/>
      <c r="AD730" s="148"/>
      <c r="AE730" s="148"/>
      <c r="AF730" s="148"/>
      <c r="AG730" s="148"/>
    </row>
    <row r="731" spans="1:33" ht="15.75" customHeight="1">
      <c r="A731" s="132"/>
      <c r="B731" s="132"/>
      <c r="C731" s="132"/>
      <c r="D731" s="132"/>
      <c r="E731" s="132"/>
      <c r="F731" s="132"/>
      <c r="G731" s="145"/>
      <c r="H731" s="218"/>
      <c r="I731" s="148"/>
      <c r="J731" s="148"/>
      <c r="K731" s="148"/>
      <c r="L731" s="148"/>
      <c r="M731" s="148"/>
      <c r="N731" s="148"/>
      <c r="O731" s="148"/>
      <c r="P731" s="148"/>
      <c r="Q731" s="148"/>
      <c r="R731" s="148"/>
      <c r="S731" s="148"/>
      <c r="T731" s="148"/>
      <c r="U731" s="148"/>
      <c r="V731" s="148"/>
      <c r="W731" s="14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/>
    </row>
    <row r="732" spans="1:33" ht="15.75" customHeight="1">
      <c r="A732" s="132"/>
      <c r="B732" s="132"/>
      <c r="C732" s="132"/>
      <c r="D732" s="132"/>
      <c r="E732" s="132"/>
      <c r="F732" s="132"/>
      <c r="G732" s="145"/>
      <c r="H732" s="218"/>
      <c r="I732" s="148"/>
      <c r="J732" s="148"/>
      <c r="K732" s="148"/>
      <c r="L732" s="148"/>
      <c r="M732" s="148"/>
      <c r="N732" s="148"/>
      <c r="O732" s="148"/>
      <c r="P732" s="148"/>
      <c r="Q732" s="148"/>
      <c r="R732" s="148"/>
      <c r="S732" s="148"/>
      <c r="T732" s="148"/>
      <c r="U732" s="148"/>
      <c r="V732" s="148"/>
      <c r="W732" s="148"/>
      <c r="X732" s="148"/>
      <c r="Y732" s="148"/>
      <c r="Z732" s="148"/>
      <c r="AA732" s="148"/>
      <c r="AB732" s="148"/>
      <c r="AC732" s="148"/>
      <c r="AD732" s="148"/>
      <c r="AE732" s="148"/>
      <c r="AF732" s="148"/>
      <c r="AG732" s="148"/>
    </row>
    <row r="733" spans="1:33" ht="15.75" customHeight="1">
      <c r="A733" s="132"/>
      <c r="B733" s="132"/>
      <c r="C733" s="132"/>
      <c r="D733" s="132"/>
      <c r="E733" s="132"/>
      <c r="F733" s="132"/>
      <c r="G733" s="145"/>
      <c r="H733" s="218"/>
      <c r="I733" s="148"/>
      <c r="J733" s="148"/>
      <c r="K733" s="148"/>
      <c r="L733" s="148"/>
      <c r="M733" s="148"/>
      <c r="N733" s="148"/>
      <c r="O733" s="148"/>
      <c r="P733" s="148"/>
      <c r="Q733" s="148"/>
      <c r="R733" s="148"/>
      <c r="S733" s="148"/>
      <c r="T733" s="148"/>
      <c r="U733" s="148"/>
      <c r="V733" s="148"/>
      <c r="W733" s="14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/>
    </row>
    <row r="734" spans="1:33" ht="15.75" customHeight="1">
      <c r="A734" s="132"/>
      <c r="B734" s="132"/>
      <c r="C734" s="132"/>
      <c r="D734" s="132"/>
      <c r="E734" s="132"/>
      <c r="F734" s="132"/>
      <c r="G734" s="145"/>
      <c r="H734" s="218"/>
      <c r="I734" s="148"/>
      <c r="J734" s="148"/>
      <c r="K734" s="148"/>
      <c r="L734" s="148"/>
      <c r="M734" s="148"/>
      <c r="N734" s="148"/>
      <c r="O734" s="148"/>
      <c r="P734" s="148"/>
      <c r="Q734" s="148"/>
      <c r="R734" s="148"/>
      <c r="S734" s="148"/>
      <c r="T734" s="148"/>
      <c r="U734" s="148"/>
      <c r="V734" s="148"/>
      <c r="W734" s="14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/>
    </row>
    <row r="735" spans="1:33" ht="15.75" customHeight="1">
      <c r="A735" s="132"/>
      <c r="B735" s="132"/>
      <c r="C735" s="132"/>
      <c r="D735" s="132"/>
      <c r="E735" s="132"/>
      <c r="F735" s="132"/>
      <c r="G735" s="145"/>
      <c r="H735" s="218"/>
      <c r="I735" s="148"/>
      <c r="J735" s="148"/>
      <c r="K735" s="148"/>
      <c r="L735" s="148"/>
      <c r="M735" s="148"/>
      <c r="N735" s="148"/>
      <c r="O735" s="148"/>
      <c r="P735" s="148"/>
      <c r="Q735" s="148"/>
      <c r="R735" s="148"/>
      <c r="S735" s="148"/>
      <c r="T735" s="148"/>
      <c r="U735" s="148"/>
      <c r="V735" s="148"/>
      <c r="W735" s="14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/>
    </row>
    <row r="736" spans="1:33" ht="15.75" customHeight="1">
      <c r="A736" s="132"/>
      <c r="B736" s="132"/>
      <c r="C736" s="132"/>
      <c r="D736" s="132"/>
      <c r="E736" s="132"/>
      <c r="F736" s="132"/>
      <c r="G736" s="145"/>
      <c r="H736" s="218"/>
      <c r="I736" s="148"/>
      <c r="J736" s="148"/>
      <c r="K736" s="148"/>
      <c r="L736" s="148"/>
      <c r="M736" s="148"/>
      <c r="N736" s="148"/>
      <c r="O736" s="148"/>
      <c r="P736" s="148"/>
      <c r="Q736" s="148"/>
      <c r="R736" s="148"/>
      <c r="S736" s="148"/>
      <c r="T736" s="148"/>
      <c r="U736" s="148"/>
      <c r="V736" s="148"/>
      <c r="W736" s="14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/>
    </row>
    <row r="737" spans="1:33" ht="15.75" customHeight="1">
      <c r="A737" s="132"/>
      <c r="B737" s="132"/>
      <c r="C737" s="132"/>
      <c r="D737" s="132"/>
      <c r="E737" s="132"/>
      <c r="F737" s="132"/>
      <c r="G737" s="145"/>
      <c r="H737" s="218"/>
      <c r="I737" s="148"/>
      <c r="J737" s="148"/>
      <c r="K737" s="148"/>
      <c r="L737" s="148"/>
      <c r="M737" s="148"/>
      <c r="N737" s="148"/>
      <c r="O737" s="148"/>
      <c r="P737" s="148"/>
      <c r="Q737" s="148"/>
      <c r="R737" s="148"/>
      <c r="S737" s="148"/>
      <c r="T737" s="148"/>
      <c r="U737" s="148"/>
      <c r="V737" s="148"/>
      <c r="W737" s="14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</row>
    <row r="738" spans="1:33" ht="15.75" customHeight="1">
      <c r="A738" s="132"/>
      <c r="B738" s="132"/>
      <c r="C738" s="132"/>
      <c r="D738" s="132"/>
      <c r="E738" s="132"/>
      <c r="F738" s="132"/>
      <c r="G738" s="145"/>
      <c r="H738" s="218"/>
      <c r="I738" s="148"/>
      <c r="J738" s="148"/>
      <c r="K738" s="148"/>
      <c r="L738" s="148"/>
      <c r="M738" s="148"/>
      <c r="N738" s="148"/>
      <c r="O738" s="148"/>
      <c r="P738" s="148"/>
      <c r="Q738" s="148"/>
      <c r="R738" s="148"/>
      <c r="S738" s="148"/>
      <c r="T738" s="148"/>
      <c r="U738" s="148"/>
      <c r="V738" s="148"/>
      <c r="W738" s="14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</row>
    <row r="739" spans="1:33" ht="15.75" customHeight="1">
      <c r="A739" s="132"/>
      <c r="B739" s="132"/>
      <c r="C739" s="132"/>
      <c r="D739" s="132"/>
      <c r="E739" s="132"/>
      <c r="F739" s="132"/>
      <c r="G739" s="145"/>
      <c r="H739" s="218"/>
      <c r="I739" s="148"/>
      <c r="J739" s="148"/>
      <c r="K739" s="148"/>
      <c r="L739" s="148"/>
      <c r="M739" s="148"/>
      <c r="N739" s="148"/>
      <c r="O739" s="148"/>
      <c r="P739" s="148"/>
      <c r="Q739" s="148"/>
      <c r="R739" s="148"/>
      <c r="S739" s="148"/>
      <c r="T739" s="148"/>
      <c r="U739" s="148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</row>
    <row r="740" spans="1:33" ht="15.75" customHeight="1">
      <c r="A740" s="132"/>
      <c r="B740" s="132"/>
      <c r="C740" s="132"/>
      <c r="D740" s="132"/>
      <c r="E740" s="132"/>
      <c r="F740" s="132"/>
      <c r="G740" s="145"/>
      <c r="H740" s="218"/>
      <c r="I740" s="148"/>
      <c r="J740" s="148"/>
      <c r="K740" s="148"/>
      <c r="L740" s="148"/>
      <c r="M740" s="148"/>
      <c r="N740" s="148"/>
      <c r="O740" s="148"/>
      <c r="P740" s="148"/>
      <c r="Q740" s="148"/>
      <c r="R740" s="148"/>
      <c r="S740" s="148"/>
      <c r="T740" s="148"/>
      <c r="U740" s="148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</row>
    <row r="741" spans="1:33" ht="15.75" customHeight="1">
      <c r="A741" s="132"/>
      <c r="B741" s="132"/>
      <c r="C741" s="132"/>
      <c r="D741" s="132"/>
      <c r="E741" s="132"/>
      <c r="F741" s="132"/>
      <c r="G741" s="145"/>
      <c r="H741" s="218"/>
      <c r="I741" s="148"/>
      <c r="J741" s="148"/>
      <c r="K741" s="148"/>
      <c r="L741" s="148"/>
      <c r="M741" s="148"/>
      <c r="N741" s="148"/>
      <c r="O741" s="148"/>
      <c r="P741" s="148"/>
      <c r="Q741" s="148"/>
      <c r="R741" s="148"/>
      <c r="S741" s="148"/>
      <c r="T741" s="148"/>
      <c r="U741" s="148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</row>
    <row r="742" spans="1:33" ht="15.75" customHeight="1">
      <c r="A742" s="132"/>
      <c r="B742" s="132"/>
      <c r="C742" s="132"/>
      <c r="D742" s="132"/>
      <c r="E742" s="132"/>
      <c r="F742" s="132"/>
      <c r="G742" s="145"/>
      <c r="H742" s="218"/>
      <c r="I742" s="148"/>
      <c r="J742" s="148"/>
      <c r="K742" s="148"/>
      <c r="L742" s="148"/>
      <c r="M742" s="148"/>
      <c r="N742" s="148"/>
      <c r="O742" s="148"/>
      <c r="P742" s="148"/>
      <c r="Q742" s="148"/>
      <c r="R742" s="148"/>
      <c r="S742" s="148"/>
      <c r="T742" s="148"/>
      <c r="U742" s="148"/>
      <c r="V742" s="148"/>
      <c r="W742" s="14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</row>
    <row r="743" spans="1:33" ht="15.75" customHeight="1">
      <c r="A743" s="132"/>
      <c r="B743" s="132"/>
      <c r="C743" s="132"/>
      <c r="D743" s="132"/>
      <c r="E743" s="132"/>
      <c r="F743" s="132"/>
      <c r="G743" s="145"/>
      <c r="H743" s="218"/>
      <c r="I743" s="148"/>
      <c r="J743" s="148"/>
      <c r="K743" s="148"/>
      <c r="L743" s="148"/>
      <c r="M743" s="148"/>
      <c r="N743" s="148"/>
      <c r="O743" s="148"/>
      <c r="P743" s="148"/>
      <c r="Q743" s="148"/>
      <c r="R743" s="148"/>
      <c r="S743" s="148"/>
      <c r="T743" s="148"/>
      <c r="U743" s="148"/>
      <c r="V743" s="148"/>
      <c r="W743" s="14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</row>
    <row r="744" spans="1:33" ht="15.75" customHeight="1">
      <c r="A744" s="132"/>
      <c r="B744" s="132"/>
      <c r="C744" s="132"/>
      <c r="D744" s="132"/>
      <c r="E744" s="132"/>
      <c r="F744" s="132"/>
      <c r="G744" s="145"/>
      <c r="H744" s="218"/>
      <c r="I744" s="148"/>
      <c r="J744" s="148"/>
      <c r="K744" s="148"/>
      <c r="L744" s="148"/>
      <c r="M744" s="148"/>
      <c r="N744" s="148"/>
      <c r="O744" s="148"/>
      <c r="P744" s="148"/>
      <c r="Q744" s="148"/>
      <c r="R744" s="148"/>
      <c r="S744" s="148"/>
      <c r="T744" s="148"/>
      <c r="U744" s="148"/>
      <c r="V744" s="148"/>
      <c r="W744" s="14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</row>
    <row r="745" spans="1:33" ht="15.75" customHeight="1">
      <c r="A745" s="132"/>
      <c r="B745" s="132"/>
      <c r="C745" s="132"/>
      <c r="D745" s="132"/>
      <c r="E745" s="132"/>
      <c r="F745" s="132"/>
      <c r="G745" s="145"/>
      <c r="H745" s="218"/>
      <c r="I745" s="148"/>
      <c r="J745" s="148"/>
      <c r="K745" s="148"/>
      <c r="L745" s="148"/>
      <c r="M745" s="148"/>
      <c r="N745" s="148"/>
      <c r="O745" s="148"/>
      <c r="P745" s="148"/>
      <c r="Q745" s="148"/>
      <c r="R745" s="148"/>
      <c r="S745" s="148"/>
      <c r="T745" s="148"/>
      <c r="U745" s="148"/>
      <c r="V745" s="148"/>
      <c r="W745" s="14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</row>
    <row r="746" spans="1:33" ht="15.75" customHeight="1">
      <c r="A746" s="132"/>
      <c r="B746" s="132"/>
      <c r="C746" s="132"/>
      <c r="D746" s="132"/>
      <c r="E746" s="132"/>
      <c r="F746" s="132"/>
      <c r="G746" s="145"/>
      <c r="H746" s="218"/>
      <c r="I746" s="148"/>
      <c r="J746" s="148"/>
      <c r="K746" s="148"/>
      <c r="L746" s="148"/>
      <c r="M746" s="148"/>
      <c r="N746" s="148"/>
      <c r="O746" s="148"/>
      <c r="P746" s="148"/>
      <c r="Q746" s="148"/>
      <c r="R746" s="148"/>
      <c r="S746" s="148"/>
      <c r="T746" s="148"/>
      <c r="U746" s="148"/>
      <c r="V746" s="148"/>
      <c r="W746" s="14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/>
    </row>
    <row r="747" spans="1:33" ht="15.75" customHeight="1">
      <c r="A747" s="132"/>
      <c r="B747" s="132"/>
      <c r="C747" s="132"/>
      <c r="D747" s="132"/>
      <c r="E747" s="132"/>
      <c r="F747" s="132"/>
      <c r="G747" s="145"/>
      <c r="H747" s="218"/>
      <c r="I747" s="148"/>
      <c r="J747" s="148"/>
      <c r="K747" s="148"/>
      <c r="L747" s="148"/>
      <c r="M747" s="148"/>
      <c r="N747" s="148"/>
      <c r="O747" s="148"/>
      <c r="P747" s="148"/>
      <c r="Q747" s="148"/>
      <c r="R747" s="148"/>
      <c r="S747" s="148"/>
      <c r="T747" s="148"/>
      <c r="U747" s="148"/>
      <c r="V747" s="148"/>
      <c r="W747" s="14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/>
    </row>
    <row r="748" spans="1:33" ht="15.75" customHeight="1">
      <c r="A748" s="132"/>
      <c r="B748" s="132"/>
      <c r="C748" s="132"/>
      <c r="D748" s="132"/>
      <c r="E748" s="132"/>
      <c r="F748" s="132"/>
      <c r="G748" s="145"/>
      <c r="H748" s="218"/>
      <c r="I748" s="148"/>
      <c r="J748" s="148"/>
      <c r="K748" s="148"/>
      <c r="L748" s="148"/>
      <c r="M748" s="148"/>
      <c r="N748" s="148"/>
      <c r="O748" s="148"/>
      <c r="P748" s="148"/>
      <c r="Q748" s="148"/>
      <c r="R748" s="148"/>
      <c r="S748" s="148"/>
      <c r="T748" s="148"/>
      <c r="U748" s="148"/>
      <c r="V748" s="148"/>
      <c r="W748" s="148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/>
    </row>
    <row r="749" spans="1:33" ht="15.75" customHeight="1">
      <c r="A749" s="132"/>
      <c r="B749" s="132"/>
      <c r="C749" s="132"/>
      <c r="D749" s="132"/>
      <c r="E749" s="132"/>
      <c r="F749" s="132"/>
      <c r="G749" s="145"/>
      <c r="H749" s="218"/>
      <c r="I749" s="148"/>
      <c r="J749" s="148"/>
      <c r="K749" s="148"/>
      <c r="L749" s="148"/>
      <c r="M749" s="148"/>
      <c r="N749" s="148"/>
      <c r="O749" s="148"/>
      <c r="P749" s="148"/>
      <c r="Q749" s="148"/>
      <c r="R749" s="148"/>
      <c r="S749" s="148"/>
      <c r="T749" s="148"/>
      <c r="U749" s="148"/>
      <c r="V749" s="148"/>
      <c r="W749" s="148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/>
    </row>
    <row r="750" spans="1:33" ht="15.75" customHeight="1">
      <c r="A750" s="132"/>
      <c r="B750" s="132"/>
      <c r="C750" s="132"/>
      <c r="D750" s="132"/>
      <c r="E750" s="132"/>
      <c r="F750" s="132"/>
      <c r="G750" s="145"/>
      <c r="H750" s="218"/>
      <c r="I750" s="148"/>
      <c r="J750" s="148"/>
      <c r="K750" s="148"/>
      <c r="L750" s="148"/>
      <c r="M750" s="148"/>
      <c r="N750" s="148"/>
      <c r="O750" s="148"/>
      <c r="P750" s="148"/>
      <c r="Q750" s="148"/>
      <c r="R750" s="148"/>
      <c r="S750" s="148"/>
      <c r="T750" s="148"/>
      <c r="U750" s="148"/>
      <c r="V750" s="148"/>
      <c r="W750" s="148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/>
    </row>
    <row r="751" spans="1:33" ht="15.75" customHeight="1">
      <c r="A751" s="132"/>
      <c r="B751" s="132"/>
      <c r="C751" s="132"/>
      <c r="D751" s="132"/>
      <c r="E751" s="132"/>
      <c r="F751" s="132"/>
      <c r="G751" s="145"/>
      <c r="H751" s="218"/>
      <c r="I751" s="148"/>
      <c r="J751" s="148"/>
      <c r="K751" s="148"/>
      <c r="L751" s="148"/>
      <c r="M751" s="148"/>
      <c r="N751" s="148"/>
      <c r="O751" s="148"/>
      <c r="P751" s="148"/>
      <c r="Q751" s="148"/>
      <c r="R751" s="148"/>
      <c r="S751" s="148"/>
      <c r="T751" s="148"/>
      <c r="U751" s="148"/>
      <c r="V751" s="148"/>
      <c r="W751" s="148"/>
      <c r="X751" s="148"/>
      <c r="Y751" s="148"/>
      <c r="Z751" s="148"/>
      <c r="AA751" s="148"/>
      <c r="AB751" s="148"/>
      <c r="AC751" s="148"/>
      <c r="AD751" s="148"/>
      <c r="AE751" s="148"/>
      <c r="AF751" s="148"/>
      <c r="AG751" s="148"/>
    </row>
    <row r="752" spans="1:33" ht="15.75" customHeight="1">
      <c r="A752" s="132"/>
      <c r="B752" s="132"/>
      <c r="C752" s="132"/>
      <c r="D752" s="132"/>
      <c r="E752" s="132"/>
      <c r="F752" s="132"/>
      <c r="G752" s="145"/>
      <c r="H752" s="218"/>
      <c r="I752" s="148"/>
      <c r="J752" s="148"/>
      <c r="K752" s="148"/>
      <c r="L752" s="148"/>
      <c r="M752" s="148"/>
      <c r="N752" s="148"/>
      <c r="O752" s="148"/>
      <c r="P752" s="148"/>
      <c r="Q752" s="148"/>
      <c r="R752" s="148"/>
      <c r="S752" s="148"/>
      <c r="T752" s="148"/>
      <c r="U752" s="148"/>
      <c r="V752" s="148"/>
      <c r="W752" s="148"/>
      <c r="X752" s="148"/>
      <c r="Y752" s="148"/>
      <c r="Z752" s="148"/>
      <c r="AA752" s="148"/>
      <c r="AB752" s="148"/>
      <c r="AC752" s="148"/>
      <c r="AD752" s="148"/>
      <c r="AE752" s="148"/>
      <c r="AF752" s="148"/>
      <c r="AG752" s="148"/>
    </row>
    <row r="753" spans="1:33" ht="15.75" customHeight="1">
      <c r="A753" s="132"/>
      <c r="B753" s="132"/>
      <c r="C753" s="132"/>
      <c r="D753" s="132"/>
      <c r="E753" s="132"/>
      <c r="F753" s="132"/>
      <c r="G753" s="145"/>
      <c r="H753" s="218"/>
      <c r="I753" s="148"/>
      <c r="J753" s="148"/>
      <c r="K753" s="148"/>
      <c r="L753" s="148"/>
      <c r="M753" s="148"/>
      <c r="N753" s="148"/>
      <c r="O753" s="148"/>
      <c r="P753" s="148"/>
      <c r="Q753" s="148"/>
      <c r="R753" s="148"/>
      <c r="S753" s="148"/>
      <c r="T753" s="148"/>
      <c r="U753" s="148"/>
      <c r="V753" s="148"/>
      <c r="W753" s="148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/>
    </row>
    <row r="754" spans="1:33" ht="15.75" customHeight="1">
      <c r="A754" s="132"/>
      <c r="B754" s="132"/>
      <c r="C754" s="132"/>
      <c r="D754" s="132"/>
      <c r="E754" s="132"/>
      <c r="F754" s="132"/>
      <c r="G754" s="145"/>
      <c r="H754" s="218"/>
      <c r="I754" s="148"/>
      <c r="J754" s="148"/>
      <c r="K754" s="148"/>
      <c r="L754" s="148"/>
      <c r="M754" s="148"/>
      <c r="N754" s="148"/>
      <c r="O754" s="148"/>
      <c r="P754" s="148"/>
      <c r="Q754" s="148"/>
      <c r="R754" s="148"/>
      <c r="S754" s="148"/>
      <c r="T754" s="148"/>
      <c r="U754" s="148"/>
      <c r="V754" s="148"/>
      <c r="W754" s="148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/>
    </row>
    <row r="755" spans="1:33" ht="15.75" customHeight="1">
      <c r="A755" s="132"/>
      <c r="B755" s="132"/>
      <c r="C755" s="132"/>
      <c r="D755" s="132"/>
      <c r="E755" s="132"/>
      <c r="F755" s="132"/>
      <c r="G755" s="145"/>
      <c r="H755" s="218"/>
      <c r="I755" s="148"/>
      <c r="J755" s="148"/>
      <c r="K755" s="148"/>
      <c r="L755" s="148"/>
      <c r="M755" s="148"/>
      <c r="N755" s="148"/>
      <c r="O755" s="148"/>
      <c r="P755" s="148"/>
      <c r="Q755" s="148"/>
      <c r="R755" s="148"/>
      <c r="S755" s="148"/>
      <c r="T755" s="148"/>
      <c r="U755" s="148"/>
      <c r="V755" s="148"/>
      <c r="W755" s="148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/>
    </row>
    <row r="756" spans="1:33" ht="15.75" customHeight="1">
      <c r="A756" s="132"/>
      <c r="B756" s="132"/>
      <c r="C756" s="132"/>
      <c r="D756" s="132"/>
      <c r="E756" s="132"/>
      <c r="F756" s="132"/>
      <c r="G756" s="145"/>
      <c r="H756" s="218"/>
      <c r="I756" s="148"/>
      <c r="J756" s="148"/>
      <c r="K756" s="148"/>
      <c r="L756" s="148"/>
      <c r="M756" s="148"/>
      <c r="N756" s="148"/>
      <c r="O756" s="148"/>
      <c r="P756" s="148"/>
      <c r="Q756" s="148"/>
      <c r="R756" s="148"/>
      <c r="S756" s="148"/>
      <c r="T756" s="148"/>
      <c r="U756" s="148"/>
      <c r="V756" s="148"/>
      <c r="W756" s="148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/>
    </row>
    <row r="757" spans="1:33" ht="15.75" customHeight="1">
      <c r="A757" s="132"/>
      <c r="B757" s="132"/>
      <c r="C757" s="132"/>
      <c r="D757" s="132"/>
      <c r="E757" s="132"/>
      <c r="F757" s="132"/>
      <c r="G757" s="145"/>
      <c r="H757" s="218"/>
      <c r="I757" s="148"/>
      <c r="J757" s="148"/>
      <c r="K757" s="148"/>
      <c r="L757" s="148"/>
      <c r="M757" s="148"/>
      <c r="N757" s="148"/>
      <c r="O757" s="148"/>
      <c r="P757" s="148"/>
      <c r="Q757" s="148"/>
      <c r="R757" s="148"/>
      <c r="S757" s="148"/>
      <c r="T757" s="148"/>
      <c r="U757" s="148"/>
      <c r="V757" s="148"/>
      <c r="W757" s="148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/>
    </row>
    <row r="758" spans="1:33" ht="15.75" customHeight="1">
      <c r="A758" s="132"/>
      <c r="B758" s="132"/>
      <c r="C758" s="132"/>
      <c r="D758" s="132"/>
      <c r="E758" s="132"/>
      <c r="F758" s="132"/>
      <c r="G758" s="145"/>
      <c r="H758" s="218"/>
      <c r="I758" s="148"/>
      <c r="J758" s="148"/>
      <c r="K758" s="148"/>
      <c r="L758" s="148"/>
      <c r="M758" s="148"/>
      <c r="N758" s="148"/>
      <c r="O758" s="148"/>
      <c r="P758" s="148"/>
      <c r="Q758" s="148"/>
      <c r="R758" s="148"/>
      <c r="S758" s="148"/>
      <c r="T758" s="148"/>
      <c r="U758" s="148"/>
      <c r="V758" s="148"/>
      <c r="W758" s="148"/>
      <c r="X758" s="148"/>
      <c r="Y758" s="148"/>
      <c r="Z758" s="148"/>
      <c r="AA758" s="148"/>
      <c r="AB758" s="148"/>
      <c r="AC758" s="148"/>
      <c r="AD758" s="148"/>
      <c r="AE758" s="148"/>
      <c r="AF758" s="148"/>
      <c r="AG758" s="148"/>
    </row>
    <row r="759" spans="1:33" ht="15.75" customHeight="1">
      <c r="A759" s="132"/>
      <c r="B759" s="132"/>
      <c r="C759" s="132"/>
      <c r="D759" s="132"/>
      <c r="E759" s="132"/>
      <c r="F759" s="132"/>
      <c r="G759" s="145"/>
      <c r="H759" s="218"/>
      <c r="I759" s="148"/>
      <c r="J759" s="148"/>
      <c r="K759" s="148"/>
      <c r="L759" s="148"/>
      <c r="M759" s="148"/>
      <c r="N759" s="148"/>
      <c r="O759" s="148"/>
      <c r="P759" s="148"/>
      <c r="Q759" s="148"/>
      <c r="R759" s="148"/>
      <c r="S759" s="148"/>
      <c r="T759" s="148"/>
      <c r="U759" s="148"/>
      <c r="V759" s="148"/>
      <c r="W759" s="148"/>
      <c r="X759" s="148"/>
      <c r="Y759" s="148"/>
      <c r="Z759" s="148"/>
      <c r="AA759" s="148"/>
      <c r="AB759" s="148"/>
      <c r="AC759" s="148"/>
      <c r="AD759" s="148"/>
      <c r="AE759" s="148"/>
      <c r="AF759" s="148"/>
      <c r="AG759" s="148"/>
    </row>
    <row r="760" spans="1:33" ht="15.75" customHeight="1">
      <c r="A760" s="132"/>
      <c r="B760" s="132"/>
      <c r="C760" s="132"/>
      <c r="D760" s="132"/>
      <c r="E760" s="132"/>
      <c r="F760" s="132"/>
      <c r="G760" s="145"/>
      <c r="H760" s="218"/>
      <c r="I760" s="148"/>
      <c r="J760" s="148"/>
      <c r="K760" s="148"/>
      <c r="L760" s="148"/>
      <c r="M760" s="148"/>
      <c r="N760" s="148"/>
      <c r="O760" s="148"/>
      <c r="P760" s="148"/>
      <c r="Q760" s="148"/>
      <c r="R760" s="148"/>
      <c r="S760" s="148"/>
      <c r="T760" s="148"/>
      <c r="U760" s="148"/>
      <c r="V760" s="148"/>
      <c r="W760" s="148"/>
      <c r="X760" s="148"/>
      <c r="Y760" s="148"/>
      <c r="Z760" s="148"/>
      <c r="AA760" s="148"/>
      <c r="AB760" s="148"/>
      <c r="AC760" s="148"/>
      <c r="AD760" s="148"/>
      <c r="AE760" s="148"/>
      <c r="AF760" s="148"/>
      <c r="AG760" s="148"/>
    </row>
    <row r="761" spans="1:33" ht="15.75" customHeight="1">
      <c r="A761" s="132"/>
      <c r="B761" s="132"/>
      <c r="C761" s="132"/>
      <c r="D761" s="132"/>
      <c r="E761" s="132"/>
      <c r="F761" s="132"/>
      <c r="G761" s="145"/>
      <c r="H761" s="218"/>
      <c r="I761" s="148"/>
      <c r="J761" s="148"/>
      <c r="K761" s="148"/>
      <c r="L761" s="148"/>
      <c r="M761" s="148"/>
      <c r="N761" s="148"/>
      <c r="O761" s="148"/>
      <c r="P761" s="148"/>
      <c r="Q761" s="148"/>
      <c r="R761" s="148"/>
      <c r="S761" s="148"/>
      <c r="T761" s="148"/>
      <c r="U761" s="148"/>
      <c r="V761" s="148"/>
      <c r="W761" s="14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/>
    </row>
    <row r="762" spans="1:33" ht="15.75" customHeight="1">
      <c r="A762" s="132"/>
      <c r="B762" s="132"/>
      <c r="C762" s="132"/>
      <c r="D762" s="132"/>
      <c r="E762" s="132"/>
      <c r="F762" s="132"/>
      <c r="G762" s="145"/>
      <c r="H762" s="218"/>
      <c r="I762" s="148"/>
      <c r="J762" s="148"/>
      <c r="K762" s="148"/>
      <c r="L762" s="148"/>
      <c r="M762" s="148"/>
      <c r="N762" s="148"/>
      <c r="O762" s="148"/>
      <c r="P762" s="148"/>
      <c r="Q762" s="148"/>
      <c r="R762" s="148"/>
      <c r="S762" s="148"/>
      <c r="T762" s="148"/>
      <c r="U762" s="148"/>
      <c r="V762" s="148"/>
      <c r="W762" s="14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/>
    </row>
    <row r="763" spans="1:33" ht="15.75" customHeight="1">
      <c r="A763" s="132"/>
      <c r="B763" s="132"/>
      <c r="C763" s="132"/>
      <c r="D763" s="132"/>
      <c r="E763" s="132"/>
      <c r="F763" s="132"/>
      <c r="G763" s="145"/>
      <c r="H763" s="218"/>
      <c r="I763" s="148"/>
      <c r="J763" s="148"/>
      <c r="K763" s="148"/>
      <c r="L763" s="148"/>
      <c r="M763" s="148"/>
      <c r="N763" s="148"/>
      <c r="O763" s="148"/>
      <c r="P763" s="148"/>
      <c r="Q763" s="148"/>
      <c r="R763" s="148"/>
      <c r="S763" s="148"/>
      <c r="T763" s="148"/>
      <c r="U763" s="148"/>
      <c r="V763" s="148"/>
      <c r="W763" s="14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/>
    </row>
    <row r="764" spans="1:33" ht="15.75" customHeight="1">
      <c r="A764" s="132"/>
      <c r="B764" s="132"/>
      <c r="C764" s="132"/>
      <c r="D764" s="132"/>
      <c r="E764" s="132"/>
      <c r="F764" s="132"/>
      <c r="G764" s="145"/>
      <c r="H764" s="218"/>
      <c r="I764" s="148"/>
      <c r="J764" s="148"/>
      <c r="K764" s="148"/>
      <c r="L764" s="148"/>
      <c r="M764" s="148"/>
      <c r="N764" s="148"/>
      <c r="O764" s="148"/>
      <c r="P764" s="148"/>
      <c r="Q764" s="148"/>
      <c r="R764" s="148"/>
      <c r="S764" s="148"/>
      <c r="T764" s="148"/>
      <c r="U764" s="148"/>
      <c r="V764" s="148"/>
      <c r="W764" s="14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/>
    </row>
    <row r="765" spans="1:33" ht="15.75" customHeight="1">
      <c r="A765" s="132"/>
      <c r="B765" s="132"/>
      <c r="C765" s="132"/>
      <c r="D765" s="132"/>
      <c r="E765" s="132"/>
      <c r="F765" s="132"/>
      <c r="G765" s="145"/>
      <c r="H765" s="218"/>
      <c r="I765" s="148"/>
      <c r="J765" s="148"/>
      <c r="K765" s="148"/>
      <c r="L765" s="148"/>
      <c r="M765" s="148"/>
      <c r="N765" s="148"/>
      <c r="O765" s="148"/>
      <c r="P765" s="148"/>
      <c r="Q765" s="148"/>
      <c r="R765" s="148"/>
      <c r="S765" s="148"/>
      <c r="T765" s="148"/>
      <c r="U765" s="148"/>
      <c r="V765" s="148"/>
      <c r="W765" s="14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/>
    </row>
    <row r="766" spans="1:33" ht="15.75" customHeight="1">
      <c r="A766" s="132"/>
      <c r="B766" s="132"/>
      <c r="C766" s="132"/>
      <c r="D766" s="132"/>
      <c r="E766" s="132"/>
      <c r="F766" s="132"/>
      <c r="G766" s="145"/>
      <c r="H766" s="218"/>
      <c r="I766" s="148"/>
      <c r="J766" s="148"/>
      <c r="K766" s="148"/>
      <c r="L766" s="148"/>
      <c r="M766" s="148"/>
      <c r="N766" s="148"/>
      <c r="O766" s="148"/>
      <c r="P766" s="148"/>
      <c r="Q766" s="148"/>
      <c r="R766" s="148"/>
      <c r="S766" s="148"/>
      <c r="T766" s="148"/>
      <c r="U766" s="148"/>
      <c r="V766" s="148"/>
      <c r="W766" s="14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/>
    </row>
    <row r="767" spans="1:33" ht="15.75" customHeight="1">
      <c r="A767" s="132"/>
      <c r="B767" s="132"/>
      <c r="C767" s="132"/>
      <c r="D767" s="132"/>
      <c r="E767" s="132"/>
      <c r="F767" s="132"/>
      <c r="G767" s="145"/>
      <c r="H767" s="218"/>
      <c r="I767" s="148"/>
      <c r="J767" s="148"/>
      <c r="K767" s="148"/>
      <c r="L767" s="148"/>
      <c r="M767" s="148"/>
      <c r="N767" s="148"/>
      <c r="O767" s="148"/>
      <c r="P767" s="148"/>
      <c r="Q767" s="148"/>
      <c r="R767" s="148"/>
      <c r="S767" s="148"/>
      <c r="T767" s="148"/>
      <c r="U767" s="148"/>
      <c r="V767" s="148"/>
      <c r="W767" s="14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/>
    </row>
    <row r="768" spans="1:33" ht="15.75" customHeight="1">
      <c r="A768" s="132"/>
      <c r="B768" s="132"/>
      <c r="C768" s="132"/>
      <c r="D768" s="132"/>
      <c r="E768" s="132"/>
      <c r="F768" s="132"/>
      <c r="G768" s="145"/>
      <c r="H768" s="218"/>
      <c r="I768" s="148"/>
      <c r="J768" s="148"/>
      <c r="K768" s="148"/>
      <c r="L768" s="148"/>
      <c r="M768" s="148"/>
      <c r="N768" s="148"/>
      <c r="O768" s="148"/>
      <c r="P768" s="148"/>
      <c r="Q768" s="148"/>
      <c r="R768" s="148"/>
      <c r="S768" s="148"/>
      <c r="T768" s="148"/>
      <c r="U768" s="148"/>
      <c r="V768" s="148"/>
      <c r="W768" s="14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/>
    </row>
    <row r="769" spans="1:33" ht="15.75" customHeight="1">
      <c r="A769" s="132"/>
      <c r="B769" s="132"/>
      <c r="C769" s="132"/>
      <c r="D769" s="132"/>
      <c r="E769" s="132"/>
      <c r="F769" s="132"/>
      <c r="G769" s="145"/>
      <c r="H769" s="218"/>
      <c r="I769" s="148"/>
      <c r="J769" s="148"/>
      <c r="K769" s="148"/>
      <c r="L769" s="148"/>
      <c r="M769" s="148"/>
      <c r="N769" s="148"/>
      <c r="O769" s="148"/>
      <c r="P769" s="148"/>
      <c r="Q769" s="148"/>
      <c r="R769" s="148"/>
      <c r="S769" s="148"/>
      <c r="T769" s="148"/>
      <c r="U769" s="148"/>
      <c r="V769" s="148"/>
      <c r="W769" s="14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/>
    </row>
    <row r="770" spans="1:33" ht="15.75" customHeight="1">
      <c r="A770" s="132"/>
      <c r="B770" s="132"/>
      <c r="C770" s="132"/>
      <c r="D770" s="132"/>
      <c r="E770" s="132"/>
      <c r="F770" s="132"/>
      <c r="G770" s="145"/>
      <c r="H770" s="218"/>
      <c r="I770" s="148"/>
      <c r="J770" s="148"/>
      <c r="K770" s="148"/>
      <c r="L770" s="148"/>
      <c r="M770" s="148"/>
      <c r="N770" s="148"/>
      <c r="O770" s="148"/>
      <c r="P770" s="148"/>
      <c r="Q770" s="148"/>
      <c r="R770" s="148"/>
      <c r="S770" s="148"/>
      <c r="T770" s="148"/>
      <c r="U770" s="148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</row>
    <row r="771" spans="1:33" ht="15.75" customHeight="1">
      <c r="A771" s="132"/>
      <c r="B771" s="132"/>
      <c r="C771" s="132"/>
      <c r="D771" s="132"/>
      <c r="E771" s="132"/>
      <c r="F771" s="132"/>
      <c r="G771" s="145"/>
      <c r="H771" s="218"/>
      <c r="I771" s="148"/>
      <c r="J771" s="148"/>
      <c r="K771" s="148"/>
      <c r="L771" s="148"/>
      <c r="M771" s="148"/>
      <c r="N771" s="148"/>
      <c r="O771" s="148"/>
      <c r="P771" s="148"/>
      <c r="Q771" s="148"/>
      <c r="R771" s="148"/>
      <c r="S771" s="148"/>
      <c r="T771" s="148"/>
      <c r="U771" s="148"/>
      <c r="V771" s="148"/>
      <c r="W771" s="148"/>
      <c r="X771" s="148"/>
      <c r="Y771" s="148"/>
      <c r="Z771" s="148"/>
      <c r="AA771" s="148"/>
      <c r="AB771" s="148"/>
      <c r="AC771" s="148"/>
      <c r="AD771" s="148"/>
      <c r="AE771" s="148"/>
      <c r="AF771" s="148"/>
      <c r="AG771" s="148"/>
    </row>
    <row r="772" spans="1:33" ht="15.75" customHeight="1">
      <c r="A772" s="132"/>
      <c r="B772" s="132"/>
      <c r="C772" s="132"/>
      <c r="D772" s="132"/>
      <c r="E772" s="132"/>
      <c r="F772" s="132"/>
      <c r="G772" s="145"/>
      <c r="H772" s="218"/>
      <c r="I772" s="148"/>
      <c r="J772" s="148"/>
      <c r="K772" s="148"/>
      <c r="L772" s="148"/>
      <c r="M772" s="148"/>
      <c r="N772" s="148"/>
      <c r="O772" s="148"/>
      <c r="P772" s="148"/>
      <c r="Q772" s="148"/>
      <c r="R772" s="148"/>
      <c r="S772" s="148"/>
      <c r="T772" s="148"/>
      <c r="U772" s="148"/>
      <c r="V772" s="148"/>
      <c r="W772" s="148"/>
      <c r="X772" s="148"/>
      <c r="Y772" s="148"/>
      <c r="Z772" s="148"/>
      <c r="AA772" s="148"/>
      <c r="AB772" s="148"/>
      <c r="AC772" s="148"/>
      <c r="AD772" s="148"/>
      <c r="AE772" s="148"/>
      <c r="AF772" s="148"/>
      <c r="AG772" s="148"/>
    </row>
    <row r="773" spans="1:33" ht="15.75" customHeight="1">
      <c r="A773" s="132"/>
      <c r="B773" s="132"/>
      <c r="C773" s="132"/>
      <c r="D773" s="132"/>
      <c r="E773" s="132"/>
      <c r="F773" s="132"/>
      <c r="G773" s="145"/>
      <c r="H773" s="218"/>
      <c r="I773" s="148"/>
      <c r="J773" s="148"/>
      <c r="K773" s="148"/>
      <c r="L773" s="148"/>
      <c r="M773" s="148"/>
      <c r="N773" s="148"/>
      <c r="O773" s="148"/>
      <c r="P773" s="148"/>
      <c r="Q773" s="148"/>
      <c r="R773" s="148"/>
      <c r="S773" s="148"/>
      <c r="T773" s="148"/>
      <c r="U773" s="148"/>
      <c r="V773" s="148"/>
      <c r="W773" s="148"/>
      <c r="X773" s="148"/>
      <c r="Y773" s="148"/>
      <c r="Z773" s="148"/>
      <c r="AA773" s="148"/>
      <c r="AB773" s="148"/>
      <c r="AC773" s="148"/>
      <c r="AD773" s="148"/>
      <c r="AE773" s="148"/>
      <c r="AF773" s="148"/>
      <c r="AG773" s="148"/>
    </row>
    <row r="774" spans="1:33" ht="15.75" customHeight="1">
      <c r="A774" s="132"/>
      <c r="B774" s="132"/>
      <c r="C774" s="132"/>
      <c r="D774" s="132"/>
      <c r="E774" s="132"/>
      <c r="F774" s="132"/>
      <c r="G774" s="145"/>
      <c r="H774" s="218"/>
      <c r="I774" s="148"/>
      <c r="J774" s="148"/>
      <c r="K774" s="148"/>
      <c r="L774" s="148"/>
      <c r="M774" s="148"/>
      <c r="N774" s="148"/>
      <c r="O774" s="148"/>
      <c r="P774" s="148"/>
      <c r="Q774" s="148"/>
      <c r="R774" s="148"/>
      <c r="S774" s="148"/>
      <c r="T774" s="148"/>
      <c r="U774" s="148"/>
      <c r="V774" s="148"/>
      <c r="W774" s="148"/>
      <c r="X774" s="148"/>
      <c r="Y774" s="148"/>
      <c r="Z774" s="148"/>
      <c r="AA774" s="148"/>
      <c r="AB774" s="148"/>
      <c r="AC774" s="148"/>
      <c r="AD774" s="148"/>
      <c r="AE774" s="148"/>
      <c r="AF774" s="148"/>
      <c r="AG774" s="148"/>
    </row>
    <row r="775" spans="1:33" ht="15.75" customHeight="1">
      <c r="A775" s="132"/>
      <c r="B775" s="132"/>
      <c r="C775" s="132"/>
      <c r="D775" s="132"/>
      <c r="E775" s="132"/>
      <c r="F775" s="132"/>
      <c r="G775" s="145"/>
      <c r="H775" s="218"/>
      <c r="I775" s="148"/>
      <c r="J775" s="148"/>
      <c r="K775" s="148"/>
      <c r="L775" s="148"/>
      <c r="M775" s="148"/>
      <c r="N775" s="148"/>
      <c r="O775" s="148"/>
      <c r="P775" s="148"/>
      <c r="Q775" s="148"/>
      <c r="R775" s="148"/>
      <c r="S775" s="148"/>
      <c r="T775" s="148"/>
      <c r="U775" s="148"/>
      <c r="V775" s="148"/>
      <c r="W775" s="148"/>
      <c r="X775" s="148"/>
      <c r="Y775" s="148"/>
      <c r="Z775" s="148"/>
      <c r="AA775" s="148"/>
      <c r="AB775" s="148"/>
      <c r="AC775" s="148"/>
      <c r="AD775" s="148"/>
      <c r="AE775" s="148"/>
      <c r="AF775" s="148"/>
      <c r="AG775" s="148"/>
    </row>
    <row r="776" spans="1:33" ht="15.75" customHeight="1">
      <c r="A776" s="132"/>
      <c r="B776" s="132"/>
      <c r="C776" s="132"/>
      <c r="D776" s="132"/>
      <c r="E776" s="132"/>
      <c r="F776" s="132"/>
      <c r="G776" s="145"/>
      <c r="H776" s="218"/>
      <c r="I776" s="148"/>
      <c r="J776" s="148"/>
      <c r="K776" s="148"/>
      <c r="L776" s="148"/>
      <c r="M776" s="148"/>
      <c r="N776" s="148"/>
      <c r="O776" s="148"/>
      <c r="P776" s="148"/>
      <c r="Q776" s="148"/>
      <c r="R776" s="148"/>
      <c r="S776" s="148"/>
      <c r="T776" s="148"/>
      <c r="U776" s="148"/>
      <c r="V776" s="148"/>
      <c r="W776" s="148"/>
      <c r="X776" s="148"/>
      <c r="Y776" s="148"/>
      <c r="Z776" s="148"/>
      <c r="AA776" s="148"/>
      <c r="AB776" s="148"/>
      <c r="AC776" s="148"/>
      <c r="AD776" s="148"/>
      <c r="AE776" s="148"/>
      <c r="AF776" s="148"/>
      <c r="AG776" s="148"/>
    </row>
    <row r="777" spans="1:33" ht="15.75" customHeight="1">
      <c r="A777" s="132"/>
      <c r="B777" s="132"/>
      <c r="C777" s="132"/>
      <c r="D777" s="132"/>
      <c r="E777" s="132"/>
      <c r="F777" s="132"/>
      <c r="G777" s="145"/>
      <c r="H777" s="218"/>
      <c r="I777" s="148"/>
      <c r="J777" s="148"/>
      <c r="K777" s="148"/>
      <c r="L777" s="148"/>
      <c r="M777" s="148"/>
      <c r="N777" s="148"/>
      <c r="O777" s="148"/>
      <c r="P777" s="148"/>
      <c r="Q777" s="148"/>
      <c r="R777" s="148"/>
      <c r="S777" s="148"/>
      <c r="T777" s="148"/>
      <c r="U777" s="148"/>
      <c r="V777" s="148"/>
      <c r="W777" s="148"/>
      <c r="X777" s="148"/>
      <c r="Y777" s="148"/>
      <c r="Z777" s="148"/>
      <c r="AA777" s="148"/>
      <c r="AB777" s="148"/>
      <c r="AC777" s="148"/>
      <c r="AD777" s="148"/>
      <c r="AE777" s="148"/>
      <c r="AF777" s="148"/>
      <c r="AG777" s="148"/>
    </row>
    <row r="778" spans="1:33" ht="15.75" customHeight="1">
      <c r="A778" s="132"/>
      <c r="B778" s="132"/>
      <c r="C778" s="132"/>
      <c r="D778" s="132"/>
      <c r="E778" s="132"/>
      <c r="F778" s="132"/>
      <c r="G778" s="145"/>
      <c r="H778" s="218"/>
      <c r="I778" s="148"/>
      <c r="J778" s="148"/>
      <c r="K778" s="148"/>
      <c r="L778" s="148"/>
      <c r="M778" s="148"/>
      <c r="N778" s="148"/>
      <c r="O778" s="148"/>
      <c r="P778" s="148"/>
      <c r="Q778" s="148"/>
      <c r="R778" s="148"/>
      <c r="S778" s="148"/>
      <c r="T778" s="148"/>
      <c r="U778" s="148"/>
      <c r="V778" s="148"/>
      <c r="W778" s="148"/>
      <c r="X778" s="148"/>
      <c r="Y778" s="148"/>
      <c r="Z778" s="148"/>
      <c r="AA778" s="148"/>
      <c r="AB778" s="148"/>
      <c r="AC778" s="148"/>
      <c r="AD778" s="148"/>
      <c r="AE778" s="148"/>
      <c r="AF778" s="148"/>
      <c r="AG778" s="148"/>
    </row>
    <row r="779" spans="1:33" ht="15.75" customHeight="1">
      <c r="A779" s="132"/>
      <c r="B779" s="132"/>
      <c r="C779" s="132"/>
      <c r="D779" s="132"/>
      <c r="E779" s="132"/>
      <c r="F779" s="132"/>
      <c r="G779" s="145"/>
      <c r="H779" s="218"/>
      <c r="I779" s="148"/>
      <c r="J779" s="148"/>
      <c r="K779" s="148"/>
      <c r="L779" s="148"/>
      <c r="M779" s="148"/>
      <c r="N779" s="148"/>
      <c r="O779" s="148"/>
      <c r="P779" s="148"/>
      <c r="Q779" s="148"/>
      <c r="R779" s="148"/>
      <c r="S779" s="148"/>
      <c r="T779" s="148"/>
      <c r="U779" s="148"/>
      <c r="V779" s="148"/>
      <c r="W779" s="148"/>
      <c r="X779" s="148"/>
      <c r="Y779" s="148"/>
      <c r="Z779" s="148"/>
      <c r="AA779" s="148"/>
      <c r="AB779" s="148"/>
      <c r="AC779" s="148"/>
      <c r="AD779" s="148"/>
      <c r="AE779" s="148"/>
      <c r="AF779" s="148"/>
      <c r="AG779" s="148"/>
    </row>
    <row r="780" spans="1:33" ht="15.75" customHeight="1">
      <c r="A780" s="132"/>
      <c r="B780" s="132"/>
      <c r="C780" s="132"/>
      <c r="D780" s="132"/>
      <c r="E780" s="132"/>
      <c r="F780" s="132"/>
      <c r="G780" s="145"/>
      <c r="H780" s="218"/>
      <c r="I780" s="148"/>
      <c r="J780" s="148"/>
      <c r="K780" s="148"/>
      <c r="L780" s="148"/>
      <c r="M780" s="148"/>
      <c r="N780" s="148"/>
      <c r="O780" s="148"/>
      <c r="P780" s="148"/>
      <c r="Q780" s="148"/>
      <c r="R780" s="148"/>
      <c r="S780" s="148"/>
      <c r="T780" s="148"/>
      <c r="U780" s="148"/>
      <c r="V780" s="148"/>
      <c r="W780" s="148"/>
      <c r="X780" s="148"/>
      <c r="Y780" s="148"/>
      <c r="Z780" s="148"/>
      <c r="AA780" s="148"/>
      <c r="AB780" s="148"/>
      <c r="AC780" s="148"/>
      <c r="AD780" s="148"/>
      <c r="AE780" s="148"/>
      <c r="AF780" s="148"/>
      <c r="AG780" s="148"/>
    </row>
    <row r="781" spans="1:33" ht="15.75" customHeight="1">
      <c r="A781" s="132"/>
      <c r="B781" s="132"/>
      <c r="C781" s="132"/>
      <c r="D781" s="132"/>
      <c r="E781" s="132"/>
      <c r="F781" s="132"/>
      <c r="G781" s="145"/>
      <c r="H781" s="218"/>
      <c r="I781" s="148"/>
      <c r="J781" s="148"/>
      <c r="K781" s="148"/>
      <c r="L781" s="148"/>
      <c r="M781" s="148"/>
      <c r="N781" s="148"/>
      <c r="O781" s="148"/>
      <c r="P781" s="148"/>
      <c r="Q781" s="148"/>
      <c r="R781" s="148"/>
      <c r="S781" s="148"/>
      <c r="T781" s="148"/>
      <c r="U781" s="148"/>
      <c r="V781" s="148"/>
      <c r="W781" s="148"/>
      <c r="X781" s="148"/>
      <c r="Y781" s="148"/>
      <c r="Z781" s="148"/>
      <c r="AA781" s="148"/>
      <c r="AB781" s="148"/>
      <c r="AC781" s="148"/>
      <c r="AD781" s="148"/>
      <c r="AE781" s="148"/>
      <c r="AF781" s="148"/>
      <c r="AG781" s="148"/>
    </row>
    <row r="782" spans="1:33" ht="15.75" customHeight="1">
      <c r="A782" s="132"/>
      <c r="B782" s="132"/>
      <c r="C782" s="132"/>
      <c r="D782" s="132"/>
      <c r="E782" s="132"/>
      <c r="F782" s="132"/>
      <c r="G782" s="145"/>
      <c r="H782" s="218"/>
      <c r="I782" s="148"/>
      <c r="J782" s="148"/>
      <c r="K782" s="148"/>
      <c r="L782" s="148"/>
      <c r="M782" s="148"/>
      <c r="N782" s="148"/>
      <c r="O782" s="148"/>
      <c r="P782" s="148"/>
      <c r="Q782" s="148"/>
      <c r="R782" s="148"/>
      <c r="S782" s="148"/>
      <c r="T782" s="148"/>
      <c r="U782" s="148"/>
      <c r="V782" s="148"/>
      <c r="W782" s="148"/>
      <c r="X782" s="148"/>
      <c r="Y782" s="148"/>
      <c r="Z782" s="148"/>
      <c r="AA782" s="148"/>
      <c r="AB782" s="148"/>
      <c r="AC782" s="148"/>
      <c r="AD782" s="148"/>
      <c r="AE782" s="148"/>
      <c r="AF782" s="148"/>
      <c r="AG782" s="148"/>
    </row>
    <row r="783" spans="1:33" ht="15.75" customHeight="1">
      <c r="A783" s="132"/>
      <c r="B783" s="132"/>
      <c r="C783" s="132"/>
      <c r="D783" s="132"/>
      <c r="E783" s="132"/>
      <c r="F783" s="132"/>
      <c r="G783" s="145"/>
      <c r="H783" s="218"/>
      <c r="I783" s="148"/>
      <c r="J783" s="148"/>
      <c r="K783" s="148"/>
      <c r="L783" s="148"/>
      <c r="M783" s="148"/>
      <c r="N783" s="148"/>
      <c r="O783" s="148"/>
      <c r="P783" s="148"/>
      <c r="Q783" s="148"/>
      <c r="R783" s="148"/>
      <c r="S783" s="148"/>
      <c r="T783" s="148"/>
      <c r="U783" s="148"/>
      <c r="V783" s="148"/>
      <c r="W783" s="148"/>
      <c r="X783" s="148"/>
      <c r="Y783" s="148"/>
      <c r="Z783" s="148"/>
      <c r="AA783" s="148"/>
      <c r="AB783" s="148"/>
      <c r="AC783" s="148"/>
      <c r="AD783" s="148"/>
      <c r="AE783" s="148"/>
      <c r="AF783" s="148"/>
      <c r="AG783" s="148"/>
    </row>
    <row r="784" spans="1:33" ht="15.75" customHeight="1">
      <c r="A784" s="132"/>
      <c r="B784" s="132"/>
      <c r="C784" s="132"/>
      <c r="D784" s="132"/>
      <c r="E784" s="132"/>
      <c r="F784" s="132"/>
      <c r="G784" s="145"/>
      <c r="H784" s="21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  <c r="Z784" s="148"/>
      <c r="AA784" s="148"/>
      <c r="AB784" s="148"/>
      <c r="AC784" s="148"/>
      <c r="AD784" s="148"/>
      <c r="AE784" s="148"/>
      <c r="AF784" s="148"/>
      <c r="AG784" s="148"/>
    </row>
    <row r="785" spans="1:33" ht="15.75" customHeight="1">
      <c r="A785" s="132"/>
      <c r="B785" s="132"/>
      <c r="C785" s="132"/>
      <c r="D785" s="132"/>
      <c r="E785" s="132"/>
      <c r="F785" s="132"/>
      <c r="G785" s="145"/>
      <c r="H785" s="218"/>
      <c r="I785" s="148"/>
      <c r="J785" s="148"/>
      <c r="K785" s="148"/>
      <c r="L785" s="148"/>
      <c r="M785" s="148"/>
      <c r="N785" s="148"/>
      <c r="O785" s="148"/>
      <c r="P785" s="148"/>
      <c r="Q785" s="148"/>
      <c r="R785" s="148"/>
      <c r="S785" s="148"/>
      <c r="T785" s="148"/>
      <c r="U785" s="148"/>
      <c r="V785" s="148"/>
      <c r="W785" s="148"/>
      <c r="X785" s="148"/>
      <c r="Y785" s="148"/>
      <c r="Z785" s="148"/>
      <c r="AA785" s="148"/>
      <c r="AB785" s="148"/>
      <c r="AC785" s="148"/>
      <c r="AD785" s="148"/>
      <c r="AE785" s="148"/>
      <c r="AF785" s="148"/>
      <c r="AG785" s="148"/>
    </row>
    <row r="786" spans="1:33" ht="15.75" customHeight="1">
      <c r="A786" s="132"/>
      <c r="B786" s="132"/>
      <c r="C786" s="132"/>
      <c r="D786" s="132"/>
      <c r="E786" s="132"/>
      <c r="F786" s="132"/>
      <c r="G786" s="145"/>
      <c r="H786" s="218"/>
      <c r="I786" s="148"/>
      <c r="J786" s="148"/>
      <c r="K786" s="148"/>
      <c r="L786" s="148"/>
      <c r="M786" s="148"/>
      <c r="N786" s="148"/>
      <c r="O786" s="148"/>
      <c r="P786" s="148"/>
      <c r="Q786" s="148"/>
      <c r="R786" s="148"/>
      <c r="S786" s="148"/>
      <c r="T786" s="148"/>
      <c r="U786" s="148"/>
      <c r="V786" s="148"/>
      <c r="W786" s="148"/>
      <c r="X786" s="148"/>
      <c r="Y786" s="148"/>
      <c r="Z786" s="148"/>
      <c r="AA786" s="148"/>
      <c r="AB786" s="148"/>
      <c r="AC786" s="148"/>
      <c r="AD786" s="148"/>
      <c r="AE786" s="148"/>
      <c r="AF786" s="148"/>
      <c r="AG786" s="148"/>
    </row>
    <row r="787" spans="1:33" ht="15.75" customHeight="1">
      <c r="A787" s="132"/>
      <c r="B787" s="132"/>
      <c r="C787" s="132"/>
      <c r="D787" s="132"/>
      <c r="E787" s="132"/>
      <c r="F787" s="132"/>
      <c r="G787" s="145"/>
      <c r="H787" s="218"/>
      <c r="I787" s="148"/>
      <c r="J787" s="148"/>
      <c r="K787" s="148"/>
      <c r="L787" s="148"/>
      <c r="M787" s="148"/>
      <c r="N787" s="148"/>
      <c r="O787" s="148"/>
      <c r="P787" s="148"/>
      <c r="Q787" s="148"/>
      <c r="R787" s="148"/>
      <c r="S787" s="148"/>
      <c r="T787" s="148"/>
      <c r="U787" s="148"/>
      <c r="V787" s="148"/>
      <c r="W787" s="148"/>
      <c r="X787" s="148"/>
      <c r="Y787" s="148"/>
      <c r="Z787" s="148"/>
      <c r="AA787" s="148"/>
      <c r="AB787" s="148"/>
      <c r="AC787" s="148"/>
      <c r="AD787" s="148"/>
      <c r="AE787" s="148"/>
      <c r="AF787" s="148"/>
      <c r="AG787" s="148"/>
    </row>
    <row r="788" spans="1:33" ht="15.75" customHeight="1">
      <c r="A788" s="132"/>
      <c r="B788" s="132"/>
      <c r="C788" s="132"/>
      <c r="D788" s="132"/>
      <c r="E788" s="132"/>
      <c r="F788" s="132"/>
      <c r="G788" s="145"/>
      <c r="H788" s="218"/>
      <c r="I788" s="148"/>
      <c r="J788" s="148"/>
      <c r="K788" s="148"/>
      <c r="L788" s="148"/>
      <c r="M788" s="148"/>
      <c r="N788" s="148"/>
      <c r="O788" s="148"/>
      <c r="P788" s="148"/>
      <c r="Q788" s="148"/>
      <c r="R788" s="148"/>
      <c r="S788" s="148"/>
      <c r="T788" s="148"/>
      <c r="U788" s="148"/>
      <c r="V788" s="148"/>
      <c r="W788" s="14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/>
    </row>
    <row r="789" spans="1:33" ht="15.75" customHeight="1">
      <c r="A789" s="132"/>
      <c r="B789" s="132"/>
      <c r="C789" s="132"/>
      <c r="D789" s="132"/>
      <c r="E789" s="132"/>
      <c r="F789" s="132"/>
      <c r="G789" s="145"/>
      <c r="H789" s="218"/>
      <c r="I789" s="148"/>
      <c r="J789" s="148"/>
      <c r="K789" s="148"/>
      <c r="L789" s="148"/>
      <c r="M789" s="148"/>
      <c r="N789" s="148"/>
      <c r="O789" s="148"/>
      <c r="P789" s="148"/>
      <c r="Q789" s="148"/>
      <c r="R789" s="148"/>
      <c r="S789" s="148"/>
      <c r="T789" s="148"/>
      <c r="U789" s="148"/>
      <c r="V789" s="148"/>
      <c r="W789" s="148"/>
      <c r="X789" s="148"/>
      <c r="Y789" s="148"/>
      <c r="Z789" s="148"/>
      <c r="AA789" s="148"/>
      <c r="AB789" s="148"/>
      <c r="AC789" s="148"/>
      <c r="AD789" s="148"/>
      <c r="AE789" s="148"/>
      <c r="AF789" s="148"/>
      <c r="AG789" s="148"/>
    </row>
    <row r="790" spans="1:33" ht="15.75" customHeight="1">
      <c r="A790" s="132"/>
      <c r="B790" s="132"/>
      <c r="C790" s="132"/>
      <c r="D790" s="132"/>
      <c r="E790" s="132"/>
      <c r="F790" s="132"/>
      <c r="G790" s="145"/>
      <c r="H790" s="218"/>
      <c r="I790" s="148"/>
      <c r="J790" s="148"/>
      <c r="K790" s="148"/>
      <c r="L790" s="148"/>
      <c r="M790" s="148"/>
      <c r="N790" s="148"/>
      <c r="O790" s="148"/>
      <c r="P790" s="148"/>
      <c r="Q790" s="148"/>
      <c r="R790" s="148"/>
      <c r="S790" s="148"/>
      <c r="T790" s="148"/>
      <c r="U790" s="148"/>
      <c r="V790" s="148"/>
      <c r="W790" s="14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/>
    </row>
    <row r="791" spans="1:33" ht="15.75" customHeight="1">
      <c r="A791" s="132"/>
      <c r="B791" s="132"/>
      <c r="C791" s="132"/>
      <c r="D791" s="132"/>
      <c r="E791" s="132"/>
      <c r="F791" s="132"/>
      <c r="G791" s="145"/>
      <c r="H791" s="218"/>
      <c r="I791" s="148"/>
      <c r="J791" s="148"/>
      <c r="K791" s="148"/>
      <c r="L791" s="148"/>
      <c r="M791" s="148"/>
      <c r="N791" s="148"/>
      <c r="O791" s="148"/>
      <c r="P791" s="148"/>
      <c r="Q791" s="148"/>
      <c r="R791" s="148"/>
      <c r="S791" s="148"/>
      <c r="T791" s="148"/>
      <c r="U791" s="148"/>
      <c r="V791" s="148"/>
      <c r="W791" s="14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/>
    </row>
    <row r="792" spans="1:33" ht="15.75" customHeight="1">
      <c r="A792" s="132"/>
      <c r="B792" s="132"/>
      <c r="C792" s="132"/>
      <c r="D792" s="132"/>
      <c r="E792" s="132"/>
      <c r="F792" s="132"/>
      <c r="G792" s="145"/>
      <c r="H792" s="218"/>
      <c r="I792" s="148"/>
      <c r="J792" s="148"/>
      <c r="K792" s="148"/>
      <c r="L792" s="148"/>
      <c r="M792" s="148"/>
      <c r="N792" s="148"/>
      <c r="O792" s="148"/>
      <c r="P792" s="148"/>
      <c r="Q792" s="148"/>
      <c r="R792" s="148"/>
      <c r="S792" s="148"/>
      <c r="T792" s="148"/>
      <c r="U792" s="148"/>
      <c r="V792" s="148"/>
      <c r="W792" s="14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/>
    </row>
    <row r="793" spans="1:33" ht="15.75" customHeight="1">
      <c r="A793" s="132"/>
      <c r="B793" s="132"/>
      <c r="C793" s="132"/>
      <c r="D793" s="132"/>
      <c r="E793" s="132"/>
      <c r="F793" s="132"/>
      <c r="G793" s="145"/>
      <c r="H793" s="218"/>
      <c r="I793" s="148"/>
      <c r="J793" s="148"/>
      <c r="K793" s="148"/>
      <c r="L793" s="148"/>
      <c r="M793" s="148"/>
      <c r="N793" s="148"/>
      <c r="O793" s="148"/>
      <c r="P793" s="148"/>
      <c r="Q793" s="148"/>
      <c r="R793" s="148"/>
      <c r="S793" s="148"/>
      <c r="T793" s="148"/>
      <c r="U793" s="148"/>
      <c r="V793" s="148"/>
      <c r="W793" s="14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/>
    </row>
    <row r="794" spans="1:33" ht="15.75" customHeight="1">
      <c r="A794" s="132"/>
      <c r="B794" s="132"/>
      <c r="C794" s="132"/>
      <c r="D794" s="132"/>
      <c r="E794" s="132"/>
      <c r="F794" s="132"/>
      <c r="G794" s="145"/>
      <c r="H794" s="218"/>
      <c r="I794" s="148"/>
      <c r="J794" s="148"/>
      <c r="K794" s="148"/>
      <c r="L794" s="148"/>
      <c r="M794" s="148"/>
      <c r="N794" s="148"/>
      <c r="O794" s="148"/>
      <c r="P794" s="148"/>
      <c r="Q794" s="148"/>
      <c r="R794" s="148"/>
      <c r="S794" s="148"/>
      <c r="T794" s="148"/>
      <c r="U794" s="148"/>
      <c r="V794" s="148"/>
      <c r="W794" s="14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/>
    </row>
    <row r="795" spans="1:33" ht="15.75" customHeight="1">
      <c r="A795" s="132"/>
      <c r="B795" s="132"/>
      <c r="C795" s="132"/>
      <c r="D795" s="132"/>
      <c r="E795" s="132"/>
      <c r="F795" s="132"/>
      <c r="G795" s="145"/>
      <c r="H795" s="218"/>
      <c r="I795" s="148"/>
      <c r="J795" s="148"/>
      <c r="K795" s="148"/>
      <c r="L795" s="148"/>
      <c r="M795" s="148"/>
      <c r="N795" s="148"/>
      <c r="O795" s="148"/>
      <c r="P795" s="148"/>
      <c r="Q795" s="148"/>
      <c r="R795" s="148"/>
      <c r="S795" s="148"/>
      <c r="T795" s="148"/>
      <c r="U795" s="148"/>
      <c r="V795" s="148"/>
      <c r="W795" s="14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/>
    </row>
    <row r="796" spans="1:33" ht="15.75" customHeight="1">
      <c r="A796" s="132"/>
      <c r="B796" s="132"/>
      <c r="C796" s="132"/>
      <c r="D796" s="132"/>
      <c r="E796" s="132"/>
      <c r="F796" s="132"/>
      <c r="G796" s="145"/>
      <c r="H796" s="218"/>
      <c r="I796" s="148"/>
      <c r="J796" s="148"/>
      <c r="K796" s="148"/>
      <c r="L796" s="148"/>
      <c r="M796" s="148"/>
      <c r="N796" s="148"/>
      <c r="O796" s="148"/>
      <c r="P796" s="148"/>
      <c r="Q796" s="148"/>
      <c r="R796" s="148"/>
      <c r="S796" s="148"/>
      <c r="T796" s="148"/>
      <c r="U796" s="148"/>
      <c r="V796" s="148"/>
      <c r="W796" s="14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/>
    </row>
    <row r="797" spans="1:33" ht="15.75" customHeight="1">
      <c r="A797" s="132"/>
      <c r="B797" s="132"/>
      <c r="C797" s="132"/>
      <c r="D797" s="132"/>
      <c r="E797" s="132"/>
      <c r="F797" s="132"/>
      <c r="G797" s="145"/>
      <c r="H797" s="218"/>
      <c r="I797" s="148"/>
      <c r="J797" s="148"/>
      <c r="K797" s="148"/>
      <c r="L797" s="148"/>
      <c r="M797" s="148"/>
      <c r="N797" s="148"/>
      <c r="O797" s="148"/>
      <c r="P797" s="148"/>
      <c r="Q797" s="148"/>
      <c r="R797" s="148"/>
      <c r="S797" s="148"/>
      <c r="T797" s="148"/>
      <c r="U797" s="148"/>
      <c r="V797" s="148"/>
      <c r="W797" s="14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/>
    </row>
    <row r="798" spans="1:33" ht="15.75" customHeight="1">
      <c r="A798" s="132"/>
      <c r="B798" s="132"/>
      <c r="C798" s="132"/>
      <c r="D798" s="132"/>
      <c r="E798" s="132"/>
      <c r="F798" s="132"/>
      <c r="G798" s="145"/>
      <c r="H798" s="218"/>
      <c r="I798" s="148"/>
      <c r="J798" s="148"/>
      <c r="K798" s="148"/>
      <c r="L798" s="148"/>
      <c r="M798" s="148"/>
      <c r="N798" s="148"/>
      <c r="O798" s="148"/>
      <c r="P798" s="148"/>
      <c r="Q798" s="148"/>
      <c r="R798" s="148"/>
      <c r="S798" s="148"/>
      <c r="T798" s="148"/>
      <c r="U798" s="148"/>
      <c r="V798" s="148"/>
      <c r="W798" s="14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/>
    </row>
    <row r="799" spans="1:33" ht="15.75" customHeight="1">
      <c r="A799" s="132"/>
      <c r="B799" s="132"/>
      <c r="C799" s="132"/>
      <c r="D799" s="132"/>
      <c r="E799" s="132"/>
      <c r="F799" s="132"/>
      <c r="G799" s="145"/>
      <c r="H799" s="218"/>
      <c r="I799" s="148"/>
      <c r="J799" s="148"/>
      <c r="K799" s="148"/>
      <c r="L799" s="148"/>
      <c r="M799" s="148"/>
      <c r="N799" s="148"/>
      <c r="O799" s="148"/>
      <c r="P799" s="148"/>
      <c r="Q799" s="148"/>
      <c r="R799" s="148"/>
      <c r="S799" s="148"/>
      <c r="T799" s="148"/>
      <c r="U799" s="148"/>
      <c r="V799" s="148"/>
      <c r="W799" s="148"/>
      <c r="X799" s="148"/>
      <c r="Y799" s="148"/>
      <c r="Z799" s="148"/>
      <c r="AA799" s="148"/>
      <c r="AB799" s="148"/>
      <c r="AC799" s="148"/>
      <c r="AD799" s="148"/>
      <c r="AE799" s="148"/>
      <c r="AF799" s="148"/>
      <c r="AG799" s="148"/>
    </row>
    <row r="800" spans="1:33" ht="15.75" customHeight="1">
      <c r="A800" s="132"/>
      <c r="B800" s="132"/>
      <c r="C800" s="132"/>
      <c r="D800" s="132"/>
      <c r="E800" s="132"/>
      <c r="F800" s="132"/>
      <c r="G800" s="145"/>
      <c r="H800" s="218"/>
      <c r="I800" s="148"/>
      <c r="J800" s="148"/>
      <c r="K800" s="148"/>
      <c r="L800" s="148"/>
      <c r="M800" s="148"/>
      <c r="N800" s="148"/>
      <c r="O800" s="148"/>
      <c r="P800" s="148"/>
      <c r="Q800" s="148"/>
      <c r="R800" s="148"/>
      <c r="S800" s="148"/>
      <c r="T800" s="148"/>
      <c r="U800" s="148"/>
      <c r="V800" s="148"/>
      <c r="W800" s="148"/>
      <c r="X800" s="148"/>
      <c r="Y800" s="148"/>
      <c r="Z800" s="148"/>
      <c r="AA800" s="148"/>
      <c r="AB800" s="148"/>
      <c r="AC800" s="148"/>
      <c r="AD800" s="148"/>
      <c r="AE800" s="148"/>
      <c r="AF800" s="148"/>
      <c r="AG800" s="148"/>
    </row>
    <row r="801" spans="1:33" ht="15.75" customHeight="1">
      <c r="A801" s="132"/>
      <c r="B801" s="132"/>
      <c r="C801" s="132"/>
      <c r="D801" s="132"/>
      <c r="E801" s="132"/>
      <c r="F801" s="132"/>
      <c r="G801" s="145"/>
      <c r="H801" s="218"/>
      <c r="I801" s="148"/>
      <c r="J801" s="148"/>
      <c r="K801" s="148"/>
      <c r="L801" s="148"/>
      <c r="M801" s="148"/>
      <c r="N801" s="148"/>
      <c r="O801" s="148"/>
      <c r="P801" s="148"/>
      <c r="Q801" s="148"/>
      <c r="R801" s="148"/>
      <c r="S801" s="148"/>
      <c r="T801" s="148"/>
      <c r="U801" s="148"/>
      <c r="V801" s="148"/>
      <c r="W801" s="148"/>
      <c r="X801" s="148"/>
      <c r="Y801" s="148"/>
      <c r="Z801" s="148"/>
      <c r="AA801" s="148"/>
      <c r="AB801" s="148"/>
      <c r="AC801" s="148"/>
      <c r="AD801" s="148"/>
      <c r="AE801" s="148"/>
      <c r="AF801" s="148"/>
      <c r="AG801" s="148"/>
    </row>
    <row r="802" spans="1:33" ht="15.75" customHeight="1">
      <c r="A802" s="132"/>
      <c r="B802" s="132"/>
      <c r="C802" s="132"/>
      <c r="D802" s="132"/>
      <c r="E802" s="132"/>
      <c r="F802" s="132"/>
      <c r="G802" s="145"/>
      <c r="H802" s="218"/>
      <c r="I802" s="148"/>
      <c r="J802" s="148"/>
      <c r="K802" s="148"/>
      <c r="L802" s="148"/>
      <c r="M802" s="148"/>
      <c r="N802" s="148"/>
      <c r="O802" s="148"/>
      <c r="P802" s="148"/>
      <c r="Q802" s="148"/>
      <c r="R802" s="148"/>
      <c r="S802" s="148"/>
      <c r="T802" s="148"/>
      <c r="U802" s="148"/>
      <c r="V802" s="148"/>
      <c r="W802" s="148"/>
      <c r="X802" s="148"/>
      <c r="Y802" s="148"/>
      <c r="Z802" s="148"/>
      <c r="AA802" s="148"/>
      <c r="AB802" s="148"/>
      <c r="AC802" s="148"/>
      <c r="AD802" s="148"/>
      <c r="AE802" s="148"/>
      <c r="AF802" s="148"/>
      <c r="AG802" s="148"/>
    </row>
    <row r="803" spans="1:33" ht="15.75" customHeight="1">
      <c r="A803" s="132"/>
      <c r="B803" s="132"/>
      <c r="C803" s="132"/>
      <c r="D803" s="132"/>
      <c r="E803" s="132"/>
      <c r="F803" s="132"/>
      <c r="G803" s="145"/>
      <c r="H803" s="218"/>
      <c r="I803" s="148"/>
      <c r="J803" s="148"/>
      <c r="K803" s="148"/>
      <c r="L803" s="148"/>
      <c r="M803" s="148"/>
      <c r="N803" s="148"/>
      <c r="O803" s="148"/>
      <c r="P803" s="148"/>
      <c r="Q803" s="148"/>
      <c r="R803" s="148"/>
      <c r="S803" s="148"/>
      <c r="T803" s="148"/>
      <c r="U803" s="148"/>
      <c r="V803" s="148"/>
      <c r="W803" s="148"/>
      <c r="X803" s="148"/>
      <c r="Y803" s="148"/>
      <c r="Z803" s="148"/>
      <c r="AA803" s="148"/>
      <c r="AB803" s="148"/>
      <c r="AC803" s="148"/>
      <c r="AD803" s="148"/>
      <c r="AE803" s="148"/>
      <c r="AF803" s="148"/>
      <c r="AG803" s="148"/>
    </row>
    <row r="804" spans="1:33" ht="15.75" customHeight="1">
      <c r="A804" s="132"/>
      <c r="B804" s="132"/>
      <c r="C804" s="132"/>
      <c r="D804" s="132"/>
      <c r="E804" s="132"/>
      <c r="F804" s="132"/>
      <c r="G804" s="145"/>
      <c r="H804" s="218"/>
      <c r="I804" s="148"/>
      <c r="J804" s="148"/>
      <c r="K804" s="148"/>
      <c r="L804" s="148"/>
      <c r="M804" s="148"/>
      <c r="N804" s="148"/>
      <c r="O804" s="148"/>
      <c r="P804" s="148"/>
      <c r="Q804" s="148"/>
      <c r="R804" s="148"/>
      <c r="S804" s="148"/>
      <c r="T804" s="148"/>
      <c r="U804" s="148"/>
      <c r="V804" s="148"/>
      <c r="W804" s="148"/>
      <c r="X804" s="148"/>
      <c r="Y804" s="148"/>
      <c r="Z804" s="148"/>
      <c r="AA804" s="148"/>
      <c r="AB804" s="148"/>
      <c r="AC804" s="148"/>
      <c r="AD804" s="148"/>
      <c r="AE804" s="148"/>
      <c r="AF804" s="148"/>
      <c r="AG804" s="148"/>
    </row>
    <row r="805" spans="1:33" ht="15.75" customHeight="1">
      <c r="A805" s="132"/>
      <c r="B805" s="132"/>
      <c r="C805" s="132"/>
      <c r="D805" s="132"/>
      <c r="E805" s="132"/>
      <c r="F805" s="132"/>
      <c r="G805" s="145"/>
      <c r="H805" s="218"/>
      <c r="I805" s="148"/>
      <c r="J805" s="148"/>
      <c r="K805" s="148"/>
      <c r="L805" s="148"/>
      <c r="M805" s="148"/>
      <c r="N805" s="148"/>
      <c r="O805" s="148"/>
      <c r="P805" s="148"/>
      <c r="Q805" s="148"/>
      <c r="R805" s="148"/>
      <c r="S805" s="148"/>
      <c r="T805" s="148"/>
      <c r="U805" s="148"/>
      <c r="V805" s="148"/>
      <c r="W805" s="148"/>
      <c r="X805" s="148"/>
      <c r="Y805" s="148"/>
      <c r="Z805" s="148"/>
      <c r="AA805" s="148"/>
      <c r="AB805" s="148"/>
      <c r="AC805" s="148"/>
      <c r="AD805" s="148"/>
      <c r="AE805" s="148"/>
      <c r="AF805" s="148"/>
      <c r="AG805" s="148"/>
    </row>
    <row r="806" spans="1:33" ht="15.75" customHeight="1">
      <c r="A806" s="132"/>
      <c r="B806" s="132"/>
      <c r="C806" s="132"/>
      <c r="D806" s="132"/>
      <c r="E806" s="132"/>
      <c r="F806" s="132"/>
      <c r="G806" s="145"/>
      <c r="H806" s="218"/>
      <c r="I806" s="148"/>
      <c r="J806" s="148"/>
      <c r="K806" s="148"/>
      <c r="L806" s="148"/>
      <c r="M806" s="148"/>
      <c r="N806" s="148"/>
      <c r="O806" s="148"/>
      <c r="P806" s="148"/>
      <c r="Q806" s="148"/>
      <c r="R806" s="148"/>
      <c r="S806" s="148"/>
      <c r="T806" s="148"/>
      <c r="U806" s="148"/>
      <c r="V806" s="148"/>
      <c r="W806" s="148"/>
      <c r="X806" s="148"/>
      <c r="Y806" s="148"/>
      <c r="Z806" s="148"/>
      <c r="AA806" s="148"/>
      <c r="AB806" s="148"/>
      <c r="AC806" s="148"/>
      <c r="AD806" s="148"/>
      <c r="AE806" s="148"/>
      <c r="AF806" s="148"/>
      <c r="AG806" s="148"/>
    </row>
    <row r="807" spans="1:33" ht="15.75" customHeight="1">
      <c r="A807" s="132"/>
      <c r="B807" s="132"/>
      <c r="C807" s="132"/>
      <c r="D807" s="132"/>
      <c r="E807" s="132"/>
      <c r="F807" s="132"/>
      <c r="G807" s="145"/>
      <c r="H807" s="218"/>
      <c r="I807" s="148"/>
      <c r="J807" s="148"/>
      <c r="K807" s="148"/>
      <c r="L807" s="148"/>
      <c r="M807" s="148"/>
      <c r="N807" s="148"/>
      <c r="O807" s="148"/>
      <c r="P807" s="148"/>
      <c r="Q807" s="148"/>
      <c r="R807" s="148"/>
      <c r="S807" s="148"/>
      <c r="T807" s="148"/>
      <c r="U807" s="148"/>
      <c r="V807" s="148"/>
      <c r="W807" s="148"/>
      <c r="X807" s="148"/>
      <c r="Y807" s="148"/>
      <c r="Z807" s="148"/>
      <c r="AA807" s="148"/>
      <c r="AB807" s="148"/>
      <c r="AC807" s="148"/>
      <c r="AD807" s="148"/>
      <c r="AE807" s="148"/>
      <c r="AF807" s="148"/>
      <c r="AG807" s="148"/>
    </row>
    <row r="808" spans="1:33" ht="15.75" customHeight="1">
      <c r="A808" s="132"/>
      <c r="B808" s="132"/>
      <c r="C808" s="132"/>
      <c r="D808" s="132"/>
      <c r="E808" s="132"/>
      <c r="F808" s="132"/>
      <c r="G808" s="145"/>
      <c r="H808" s="218"/>
      <c r="I808" s="148"/>
      <c r="J808" s="148"/>
      <c r="K808" s="148"/>
      <c r="L808" s="148"/>
      <c r="M808" s="148"/>
      <c r="N808" s="148"/>
      <c r="O808" s="148"/>
      <c r="P808" s="148"/>
      <c r="Q808" s="148"/>
      <c r="R808" s="148"/>
      <c r="S808" s="148"/>
      <c r="T808" s="148"/>
      <c r="U808" s="148"/>
      <c r="V808" s="148"/>
      <c r="W808" s="148"/>
      <c r="X808" s="148"/>
      <c r="Y808" s="148"/>
      <c r="Z808" s="148"/>
      <c r="AA808" s="148"/>
      <c r="AB808" s="148"/>
      <c r="AC808" s="148"/>
      <c r="AD808" s="148"/>
      <c r="AE808" s="148"/>
      <c r="AF808" s="148"/>
      <c r="AG808" s="148"/>
    </row>
    <row r="809" spans="1:33" ht="15.75" customHeight="1">
      <c r="A809" s="132"/>
      <c r="B809" s="132"/>
      <c r="C809" s="132"/>
      <c r="D809" s="132"/>
      <c r="E809" s="132"/>
      <c r="F809" s="132"/>
      <c r="G809" s="145"/>
      <c r="H809" s="218"/>
      <c r="I809" s="148"/>
      <c r="J809" s="148"/>
      <c r="K809" s="148"/>
      <c r="L809" s="148"/>
      <c r="M809" s="148"/>
      <c r="N809" s="148"/>
      <c r="O809" s="148"/>
      <c r="P809" s="148"/>
      <c r="Q809" s="148"/>
      <c r="R809" s="148"/>
      <c r="S809" s="148"/>
      <c r="T809" s="148"/>
      <c r="U809" s="148"/>
      <c r="V809" s="148"/>
      <c r="W809" s="148"/>
      <c r="X809" s="148"/>
      <c r="Y809" s="148"/>
      <c r="Z809" s="148"/>
      <c r="AA809" s="148"/>
      <c r="AB809" s="148"/>
      <c r="AC809" s="148"/>
      <c r="AD809" s="148"/>
      <c r="AE809" s="148"/>
      <c r="AF809" s="148"/>
      <c r="AG809" s="148"/>
    </row>
    <row r="810" spans="1:33" ht="15.75" customHeight="1">
      <c r="A810" s="132"/>
      <c r="B810" s="132"/>
      <c r="C810" s="132"/>
      <c r="D810" s="132"/>
      <c r="E810" s="132"/>
      <c r="F810" s="132"/>
      <c r="G810" s="145"/>
      <c r="H810" s="218"/>
      <c r="I810" s="148"/>
      <c r="J810" s="148"/>
      <c r="K810" s="148"/>
      <c r="L810" s="148"/>
      <c r="M810" s="148"/>
      <c r="N810" s="148"/>
      <c r="O810" s="148"/>
      <c r="P810" s="148"/>
      <c r="Q810" s="148"/>
      <c r="R810" s="148"/>
      <c r="S810" s="148"/>
      <c r="T810" s="148"/>
      <c r="U810" s="148"/>
      <c r="V810" s="148"/>
      <c r="W810" s="148"/>
      <c r="X810" s="148"/>
      <c r="Y810" s="148"/>
      <c r="Z810" s="148"/>
      <c r="AA810" s="148"/>
      <c r="AB810" s="148"/>
      <c r="AC810" s="148"/>
      <c r="AD810" s="148"/>
      <c r="AE810" s="148"/>
      <c r="AF810" s="148"/>
      <c r="AG810" s="148"/>
    </row>
    <row r="811" spans="1:33" ht="15.75" customHeight="1">
      <c r="A811" s="132"/>
      <c r="B811" s="132"/>
      <c r="C811" s="132"/>
      <c r="D811" s="132"/>
      <c r="E811" s="132"/>
      <c r="F811" s="132"/>
      <c r="G811" s="145"/>
      <c r="H811" s="218"/>
      <c r="I811" s="148"/>
      <c r="J811" s="148"/>
      <c r="K811" s="148"/>
      <c r="L811" s="148"/>
      <c r="M811" s="148"/>
      <c r="N811" s="148"/>
      <c r="O811" s="148"/>
      <c r="P811" s="148"/>
      <c r="Q811" s="148"/>
      <c r="R811" s="148"/>
      <c r="S811" s="148"/>
      <c r="T811" s="148"/>
      <c r="U811" s="148"/>
      <c r="V811" s="148"/>
      <c r="W811" s="148"/>
      <c r="X811" s="148"/>
      <c r="Y811" s="148"/>
      <c r="Z811" s="148"/>
      <c r="AA811" s="148"/>
      <c r="AB811" s="148"/>
      <c r="AC811" s="148"/>
      <c r="AD811" s="148"/>
      <c r="AE811" s="148"/>
      <c r="AF811" s="148"/>
      <c r="AG811" s="148"/>
    </row>
    <row r="812" spans="1:33" ht="15.75" customHeight="1">
      <c r="A812" s="132"/>
      <c r="B812" s="132"/>
      <c r="C812" s="132"/>
      <c r="D812" s="132"/>
      <c r="E812" s="132"/>
      <c r="F812" s="132"/>
      <c r="G812" s="145"/>
      <c r="H812" s="218"/>
      <c r="I812" s="148"/>
      <c r="J812" s="148"/>
      <c r="K812" s="148"/>
      <c r="L812" s="148"/>
      <c r="M812" s="148"/>
      <c r="N812" s="148"/>
      <c r="O812" s="148"/>
      <c r="P812" s="148"/>
      <c r="Q812" s="148"/>
      <c r="R812" s="148"/>
      <c r="S812" s="148"/>
      <c r="T812" s="148"/>
      <c r="U812" s="148"/>
      <c r="V812" s="148"/>
      <c r="W812" s="148"/>
      <c r="X812" s="148"/>
      <c r="Y812" s="148"/>
      <c r="Z812" s="148"/>
      <c r="AA812" s="148"/>
      <c r="AB812" s="148"/>
      <c r="AC812" s="148"/>
      <c r="AD812" s="148"/>
      <c r="AE812" s="148"/>
      <c r="AF812" s="148"/>
      <c r="AG812" s="148"/>
    </row>
    <row r="813" spans="1:33" ht="15.75" customHeight="1">
      <c r="A813" s="132"/>
      <c r="B813" s="132"/>
      <c r="C813" s="132"/>
      <c r="D813" s="132"/>
      <c r="E813" s="132"/>
      <c r="F813" s="132"/>
      <c r="G813" s="145"/>
      <c r="H813" s="218"/>
      <c r="I813" s="148"/>
      <c r="J813" s="148"/>
      <c r="K813" s="148"/>
      <c r="L813" s="148"/>
      <c r="M813" s="148"/>
      <c r="N813" s="148"/>
      <c r="O813" s="148"/>
      <c r="P813" s="148"/>
      <c r="Q813" s="148"/>
      <c r="R813" s="148"/>
      <c r="S813" s="148"/>
      <c r="T813" s="148"/>
      <c r="U813" s="148"/>
      <c r="V813" s="148"/>
      <c r="W813" s="148"/>
      <c r="X813" s="148"/>
      <c r="Y813" s="148"/>
      <c r="Z813" s="148"/>
      <c r="AA813" s="148"/>
      <c r="AB813" s="148"/>
      <c r="AC813" s="148"/>
      <c r="AD813" s="148"/>
      <c r="AE813" s="148"/>
      <c r="AF813" s="148"/>
      <c r="AG813" s="148"/>
    </row>
    <row r="814" spans="1:33" ht="15.75" customHeight="1">
      <c r="A814" s="132"/>
      <c r="B814" s="132"/>
      <c r="C814" s="132"/>
      <c r="D814" s="132"/>
      <c r="E814" s="132"/>
      <c r="F814" s="132"/>
      <c r="G814" s="145"/>
      <c r="H814" s="218"/>
      <c r="I814" s="148"/>
      <c r="J814" s="148"/>
      <c r="K814" s="148"/>
      <c r="L814" s="148"/>
      <c r="M814" s="148"/>
      <c r="N814" s="148"/>
      <c r="O814" s="148"/>
      <c r="P814" s="148"/>
      <c r="Q814" s="148"/>
      <c r="R814" s="148"/>
      <c r="S814" s="148"/>
      <c r="T814" s="148"/>
      <c r="U814" s="148"/>
      <c r="V814" s="148"/>
      <c r="W814" s="148"/>
      <c r="X814" s="148"/>
      <c r="Y814" s="148"/>
      <c r="Z814" s="148"/>
      <c r="AA814" s="148"/>
      <c r="AB814" s="148"/>
      <c r="AC814" s="148"/>
      <c r="AD814" s="148"/>
      <c r="AE814" s="148"/>
      <c r="AF814" s="148"/>
      <c r="AG814" s="148"/>
    </row>
    <row r="815" spans="1:33" ht="15.75" customHeight="1">
      <c r="A815" s="132"/>
      <c r="B815" s="132"/>
      <c r="C815" s="132"/>
      <c r="D815" s="132"/>
      <c r="E815" s="132"/>
      <c r="F815" s="132"/>
      <c r="G815" s="145"/>
      <c r="H815" s="218"/>
      <c r="I815" s="148"/>
      <c r="J815" s="148"/>
      <c r="K815" s="148"/>
      <c r="L815" s="148"/>
      <c r="M815" s="148"/>
      <c r="N815" s="148"/>
      <c r="O815" s="148"/>
      <c r="P815" s="148"/>
      <c r="Q815" s="148"/>
      <c r="R815" s="148"/>
      <c r="S815" s="148"/>
      <c r="T815" s="148"/>
      <c r="U815" s="148"/>
      <c r="V815" s="148"/>
      <c r="W815" s="148"/>
      <c r="X815" s="148"/>
      <c r="Y815" s="148"/>
      <c r="Z815" s="148"/>
      <c r="AA815" s="148"/>
      <c r="AB815" s="148"/>
      <c r="AC815" s="148"/>
      <c r="AD815" s="148"/>
      <c r="AE815" s="148"/>
      <c r="AF815" s="148"/>
      <c r="AG815" s="148"/>
    </row>
    <row r="816" spans="1:33" ht="15.75" customHeight="1">
      <c r="A816" s="132"/>
      <c r="B816" s="132"/>
      <c r="C816" s="132"/>
      <c r="D816" s="132"/>
      <c r="E816" s="132"/>
      <c r="F816" s="132"/>
      <c r="G816" s="145"/>
      <c r="H816" s="218"/>
      <c r="I816" s="148"/>
      <c r="J816" s="148"/>
      <c r="K816" s="148"/>
      <c r="L816" s="148"/>
      <c r="M816" s="148"/>
      <c r="N816" s="148"/>
      <c r="O816" s="148"/>
      <c r="P816" s="148"/>
      <c r="Q816" s="148"/>
      <c r="R816" s="148"/>
      <c r="S816" s="148"/>
      <c r="T816" s="148"/>
      <c r="U816" s="148"/>
      <c r="V816" s="148"/>
      <c r="W816" s="14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/>
    </row>
    <row r="817" spans="1:33" ht="15.75" customHeight="1">
      <c r="A817" s="132"/>
      <c r="B817" s="132"/>
      <c r="C817" s="132"/>
      <c r="D817" s="132"/>
      <c r="E817" s="132"/>
      <c r="F817" s="132"/>
      <c r="G817" s="145"/>
      <c r="H817" s="218"/>
      <c r="I817" s="148"/>
      <c r="J817" s="148"/>
      <c r="K817" s="148"/>
      <c r="L817" s="148"/>
      <c r="M817" s="148"/>
      <c r="N817" s="148"/>
      <c r="O817" s="148"/>
      <c r="P817" s="148"/>
      <c r="Q817" s="148"/>
      <c r="R817" s="148"/>
      <c r="S817" s="148"/>
      <c r="T817" s="148"/>
      <c r="U817" s="148"/>
      <c r="V817" s="148"/>
      <c r="W817" s="14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/>
    </row>
    <row r="818" spans="1:33" ht="15.75" customHeight="1">
      <c r="A818" s="132"/>
      <c r="B818" s="132"/>
      <c r="C818" s="132"/>
      <c r="D818" s="132"/>
      <c r="E818" s="132"/>
      <c r="F818" s="132"/>
      <c r="G818" s="145"/>
      <c r="H818" s="218"/>
      <c r="I818" s="148"/>
      <c r="J818" s="148"/>
      <c r="K818" s="148"/>
      <c r="L818" s="148"/>
      <c r="M818" s="148"/>
      <c r="N818" s="148"/>
      <c r="O818" s="148"/>
      <c r="P818" s="148"/>
      <c r="Q818" s="148"/>
      <c r="R818" s="148"/>
      <c r="S818" s="148"/>
      <c r="T818" s="148"/>
      <c r="U818" s="148"/>
      <c r="V818" s="148"/>
      <c r="W818" s="14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/>
    </row>
    <row r="819" spans="1:33" ht="15.75" customHeight="1">
      <c r="A819" s="132"/>
      <c r="B819" s="132"/>
      <c r="C819" s="132"/>
      <c r="D819" s="132"/>
      <c r="E819" s="132"/>
      <c r="F819" s="132"/>
      <c r="G819" s="145"/>
      <c r="H819" s="218"/>
      <c r="I819" s="148"/>
      <c r="J819" s="148"/>
      <c r="K819" s="148"/>
      <c r="L819" s="148"/>
      <c r="M819" s="148"/>
      <c r="N819" s="148"/>
      <c r="O819" s="148"/>
      <c r="P819" s="148"/>
      <c r="Q819" s="148"/>
      <c r="R819" s="148"/>
      <c r="S819" s="148"/>
      <c r="T819" s="148"/>
      <c r="U819" s="148"/>
      <c r="V819" s="148"/>
      <c r="W819" s="14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/>
    </row>
    <row r="820" spans="1:33" ht="15.75" customHeight="1">
      <c r="A820" s="132"/>
      <c r="B820" s="132"/>
      <c r="C820" s="132"/>
      <c r="D820" s="132"/>
      <c r="E820" s="132"/>
      <c r="F820" s="132"/>
      <c r="G820" s="145"/>
      <c r="H820" s="218"/>
      <c r="I820" s="148"/>
      <c r="J820" s="148"/>
      <c r="K820" s="148"/>
      <c r="L820" s="148"/>
      <c r="M820" s="148"/>
      <c r="N820" s="148"/>
      <c r="O820" s="148"/>
      <c r="P820" s="148"/>
      <c r="Q820" s="148"/>
      <c r="R820" s="148"/>
      <c r="S820" s="148"/>
      <c r="T820" s="148"/>
      <c r="U820" s="148"/>
      <c r="V820" s="148"/>
      <c r="W820" s="148"/>
      <c r="X820" s="148"/>
      <c r="Y820" s="148"/>
      <c r="Z820" s="148"/>
      <c r="AA820" s="148"/>
      <c r="AB820" s="148"/>
      <c r="AC820" s="148"/>
      <c r="AD820" s="148"/>
      <c r="AE820" s="148"/>
      <c r="AF820" s="148"/>
      <c r="AG820" s="148"/>
    </row>
    <row r="821" spans="1:33" ht="15.75" customHeight="1">
      <c r="A821" s="132"/>
      <c r="B821" s="132"/>
      <c r="C821" s="132"/>
      <c r="D821" s="132"/>
      <c r="E821" s="132"/>
      <c r="F821" s="132"/>
      <c r="G821" s="145"/>
      <c r="H821" s="218"/>
      <c r="I821" s="148"/>
      <c r="J821" s="148"/>
      <c r="K821" s="148"/>
      <c r="L821" s="148"/>
      <c r="M821" s="148"/>
      <c r="N821" s="148"/>
      <c r="O821" s="148"/>
      <c r="P821" s="148"/>
      <c r="Q821" s="148"/>
      <c r="R821" s="148"/>
      <c r="S821" s="148"/>
      <c r="T821" s="148"/>
      <c r="U821" s="148"/>
      <c r="V821" s="148"/>
      <c r="W821" s="148"/>
      <c r="X821" s="148"/>
      <c r="Y821" s="148"/>
      <c r="Z821" s="148"/>
      <c r="AA821" s="148"/>
      <c r="AB821" s="148"/>
      <c r="AC821" s="148"/>
      <c r="AD821" s="148"/>
      <c r="AE821" s="148"/>
      <c r="AF821" s="148"/>
      <c r="AG821" s="148"/>
    </row>
    <row r="822" spans="1:33" ht="15.75" customHeight="1">
      <c r="A822" s="132"/>
      <c r="B822" s="132"/>
      <c r="C822" s="132"/>
      <c r="D822" s="132"/>
      <c r="E822" s="132"/>
      <c r="F822" s="132"/>
      <c r="G822" s="145"/>
      <c r="H822" s="218"/>
      <c r="I822" s="148"/>
      <c r="J822" s="148"/>
      <c r="K822" s="148"/>
      <c r="L822" s="148"/>
      <c r="M822" s="148"/>
      <c r="N822" s="148"/>
      <c r="O822" s="148"/>
      <c r="P822" s="148"/>
      <c r="Q822" s="148"/>
      <c r="R822" s="148"/>
      <c r="S822" s="148"/>
      <c r="T822" s="148"/>
      <c r="U822" s="148"/>
      <c r="V822" s="148"/>
      <c r="W822" s="148"/>
      <c r="X822" s="148"/>
      <c r="Y822" s="148"/>
      <c r="Z822" s="148"/>
      <c r="AA822" s="148"/>
      <c r="AB822" s="148"/>
      <c r="AC822" s="148"/>
      <c r="AD822" s="148"/>
      <c r="AE822" s="148"/>
      <c r="AF822" s="148"/>
      <c r="AG822" s="148"/>
    </row>
    <row r="823" spans="1:33" ht="15.75" customHeight="1">
      <c r="A823" s="132"/>
      <c r="B823" s="132"/>
      <c r="C823" s="132"/>
      <c r="D823" s="132"/>
      <c r="E823" s="132"/>
      <c r="F823" s="132"/>
      <c r="G823" s="145"/>
      <c r="H823" s="218"/>
      <c r="I823" s="148"/>
      <c r="J823" s="148"/>
      <c r="K823" s="148"/>
      <c r="L823" s="148"/>
      <c r="M823" s="148"/>
      <c r="N823" s="148"/>
      <c r="O823" s="148"/>
      <c r="P823" s="148"/>
      <c r="Q823" s="148"/>
      <c r="R823" s="148"/>
      <c r="S823" s="148"/>
      <c r="T823" s="148"/>
      <c r="U823" s="148"/>
      <c r="V823" s="148"/>
      <c r="W823" s="148"/>
      <c r="X823" s="148"/>
      <c r="Y823" s="148"/>
      <c r="Z823" s="148"/>
      <c r="AA823" s="148"/>
      <c r="AB823" s="148"/>
      <c r="AC823" s="148"/>
      <c r="AD823" s="148"/>
      <c r="AE823" s="148"/>
      <c r="AF823" s="148"/>
      <c r="AG823" s="148"/>
    </row>
    <row r="824" spans="1:33" ht="15.75" customHeight="1">
      <c r="A824" s="132"/>
      <c r="B824" s="132"/>
      <c r="C824" s="132"/>
      <c r="D824" s="132"/>
      <c r="E824" s="132"/>
      <c r="F824" s="132"/>
      <c r="G824" s="145"/>
      <c r="H824" s="218"/>
      <c r="I824" s="148"/>
      <c r="J824" s="148"/>
      <c r="K824" s="148"/>
      <c r="L824" s="148"/>
      <c r="M824" s="148"/>
      <c r="N824" s="148"/>
      <c r="O824" s="148"/>
      <c r="P824" s="148"/>
      <c r="Q824" s="148"/>
      <c r="R824" s="148"/>
      <c r="S824" s="148"/>
      <c r="T824" s="148"/>
      <c r="U824" s="148"/>
      <c r="V824" s="148"/>
      <c r="W824" s="14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/>
    </row>
    <row r="825" spans="1:33" ht="15.75" customHeight="1">
      <c r="A825" s="132"/>
      <c r="B825" s="132"/>
      <c r="C825" s="132"/>
      <c r="D825" s="132"/>
      <c r="E825" s="132"/>
      <c r="F825" s="132"/>
      <c r="G825" s="145"/>
      <c r="H825" s="218"/>
      <c r="I825" s="148"/>
      <c r="J825" s="148"/>
      <c r="K825" s="148"/>
      <c r="L825" s="148"/>
      <c r="M825" s="148"/>
      <c r="N825" s="148"/>
      <c r="O825" s="148"/>
      <c r="P825" s="148"/>
      <c r="Q825" s="148"/>
      <c r="R825" s="148"/>
      <c r="S825" s="148"/>
      <c r="T825" s="148"/>
      <c r="U825" s="148"/>
      <c r="V825" s="148"/>
      <c r="W825" s="148"/>
      <c r="X825" s="148"/>
      <c r="Y825" s="148"/>
      <c r="Z825" s="148"/>
      <c r="AA825" s="148"/>
      <c r="AB825" s="148"/>
      <c r="AC825" s="148"/>
      <c r="AD825" s="148"/>
      <c r="AE825" s="148"/>
      <c r="AF825" s="148"/>
      <c r="AG825" s="148"/>
    </row>
    <row r="826" spans="1:33" ht="15.75" customHeight="1">
      <c r="A826" s="132"/>
      <c r="B826" s="132"/>
      <c r="C826" s="132"/>
      <c r="D826" s="132"/>
      <c r="E826" s="132"/>
      <c r="F826" s="132"/>
      <c r="G826" s="145"/>
      <c r="H826" s="218"/>
      <c r="I826" s="148"/>
      <c r="J826" s="148"/>
      <c r="K826" s="148"/>
      <c r="L826" s="148"/>
      <c r="M826" s="148"/>
      <c r="N826" s="148"/>
      <c r="O826" s="148"/>
      <c r="P826" s="148"/>
      <c r="Q826" s="148"/>
      <c r="R826" s="148"/>
      <c r="S826" s="148"/>
      <c r="T826" s="148"/>
      <c r="U826" s="148"/>
      <c r="V826" s="148"/>
      <c r="W826" s="148"/>
      <c r="X826" s="148"/>
      <c r="Y826" s="148"/>
      <c r="Z826" s="148"/>
      <c r="AA826" s="148"/>
      <c r="AB826" s="148"/>
      <c r="AC826" s="148"/>
      <c r="AD826" s="148"/>
      <c r="AE826" s="148"/>
      <c r="AF826" s="148"/>
      <c r="AG826" s="148"/>
    </row>
    <row r="827" spans="1:33" ht="15.75" customHeight="1">
      <c r="A827" s="132"/>
      <c r="B827" s="132"/>
      <c r="C827" s="132"/>
      <c r="D827" s="132"/>
      <c r="E827" s="132"/>
      <c r="F827" s="132"/>
      <c r="G827" s="145"/>
      <c r="H827" s="218"/>
      <c r="I827" s="148"/>
      <c r="J827" s="148"/>
      <c r="K827" s="148"/>
      <c r="L827" s="148"/>
      <c r="M827" s="148"/>
      <c r="N827" s="148"/>
      <c r="O827" s="148"/>
      <c r="P827" s="148"/>
      <c r="Q827" s="148"/>
      <c r="R827" s="148"/>
      <c r="S827" s="148"/>
      <c r="T827" s="148"/>
      <c r="U827" s="148"/>
      <c r="V827" s="148"/>
      <c r="W827" s="148"/>
      <c r="X827" s="148"/>
      <c r="Y827" s="148"/>
      <c r="Z827" s="148"/>
      <c r="AA827" s="148"/>
      <c r="AB827" s="148"/>
      <c r="AC827" s="148"/>
      <c r="AD827" s="148"/>
      <c r="AE827" s="148"/>
      <c r="AF827" s="148"/>
      <c r="AG827" s="148"/>
    </row>
    <row r="828" spans="1:33" ht="15.75" customHeight="1">
      <c r="A828" s="132"/>
      <c r="B828" s="132"/>
      <c r="C828" s="132"/>
      <c r="D828" s="132"/>
      <c r="E828" s="132"/>
      <c r="F828" s="132"/>
      <c r="G828" s="145"/>
      <c r="H828" s="218"/>
      <c r="I828" s="148"/>
      <c r="J828" s="148"/>
      <c r="K828" s="148"/>
      <c r="L828" s="148"/>
      <c r="M828" s="148"/>
      <c r="N828" s="148"/>
      <c r="O828" s="148"/>
      <c r="P828" s="148"/>
      <c r="Q828" s="148"/>
      <c r="R828" s="148"/>
      <c r="S828" s="148"/>
      <c r="T828" s="148"/>
      <c r="U828" s="148"/>
      <c r="V828" s="148"/>
      <c r="W828" s="148"/>
      <c r="X828" s="148"/>
      <c r="Y828" s="148"/>
      <c r="Z828" s="148"/>
      <c r="AA828" s="148"/>
      <c r="AB828" s="148"/>
      <c r="AC828" s="148"/>
      <c r="AD828" s="148"/>
      <c r="AE828" s="148"/>
      <c r="AF828" s="148"/>
      <c r="AG828" s="148"/>
    </row>
    <row r="829" spans="1:33" ht="15.75" customHeight="1">
      <c r="A829" s="132"/>
      <c r="B829" s="132"/>
      <c r="C829" s="132"/>
      <c r="D829" s="132"/>
      <c r="E829" s="132"/>
      <c r="F829" s="132"/>
      <c r="G829" s="145"/>
      <c r="H829" s="218"/>
      <c r="I829" s="148"/>
      <c r="J829" s="148"/>
      <c r="K829" s="148"/>
      <c r="L829" s="148"/>
      <c r="M829" s="148"/>
      <c r="N829" s="148"/>
      <c r="O829" s="148"/>
      <c r="P829" s="148"/>
      <c r="Q829" s="148"/>
      <c r="R829" s="148"/>
      <c r="S829" s="148"/>
      <c r="T829" s="148"/>
      <c r="U829" s="148"/>
      <c r="V829" s="148"/>
      <c r="W829" s="148"/>
      <c r="X829" s="148"/>
      <c r="Y829" s="148"/>
      <c r="Z829" s="148"/>
      <c r="AA829" s="148"/>
      <c r="AB829" s="148"/>
      <c r="AC829" s="148"/>
      <c r="AD829" s="148"/>
      <c r="AE829" s="148"/>
      <c r="AF829" s="148"/>
      <c r="AG829" s="148"/>
    </row>
    <row r="830" spans="1:33" ht="15.75" customHeight="1">
      <c r="A830" s="132"/>
      <c r="B830" s="132"/>
      <c r="C830" s="132"/>
      <c r="D830" s="132"/>
      <c r="E830" s="132"/>
      <c r="F830" s="132"/>
      <c r="G830" s="145"/>
      <c r="H830" s="218"/>
      <c r="I830" s="148"/>
      <c r="J830" s="148"/>
      <c r="K830" s="148"/>
      <c r="L830" s="148"/>
      <c r="M830" s="148"/>
      <c r="N830" s="148"/>
      <c r="O830" s="148"/>
      <c r="P830" s="148"/>
      <c r="Q830" s="148"/>
      <c r="R830" s="148"/>
      <c r="S830" s="148"/>
      <c r="T830" s="148"/>
      <c r="U830" s="148"/>
      <c r="V830" s="148"/>
      <c r="W830" s="148"/>
      <c r="X830" s="148"/>
      <c r="Y830" s="148"/>
      <c r="Z830" s="148"/>
      <c r="AA830" s="148"/>
      <c r="AB830" s="148"/>
      <c r="AC830" s="148"/>
      <c r="AD830" s="148"/>
      <c r="AE830" s="148"/>
      <c r="AF830" s="148"/>
      <c r="AG830" s="148"/>
    </row>
    <row r="831" spans="1:33" ht="15.75" customHeight="1">
      <c r="A831" s="132"/>
      <c r="B831" s="132"/>
      <c r="C831" s="132"/>
      <c r="D831" s="132"/>
      <c r="E831" s="132"/>
      <c r="F831" s="132"/>
      <c r="G831" s="145"/>
      <c r="H831" s="218"/>
      <c r="I831" s="148"/>
      <c r="J831" s="148"/>
      <c r="K831" s="148"/>
      <c r="L831" s="148"/>
      <c r="M831" s="148"/>
      <c r="N831" s="148"/>
      <c r="O831" s="148"/>
      <c r="P831" s="148"/>
      <c r="Q831" s="148"/>
      <c r="R831" s="148"/>
      <c r="S831" s="148"/>
      <c r="T831" s="148"/>
      <c r="U831" s="148"/>
      <c r="V831" s="148"/>
      <c r="W831" s="148"/>
      <c r="X831" s="148"/>
      <c r="Y831" s="148"/>
      <c r="Z831" s="148"/>
      <c r="AA831" s="148"/>
      <c r="AB831" s="148"/>
      <c r="AC831" s="148"/>
      <c r="AD831" s="148"/>
      <c r="AE831" s="148"/>
      <c r="AF831" s="148"/>
      <c r="AG831" s="148"/>
    </row>
    <row r="832" spans="1:33" ht="15.75" customHeight="1">
      <c r="A832" s="132"/>
      <c r="B832" s="132"/>
      <c r="C832" s="132"/>
      <c r="D832" s="132"/>
      <c r="E832" s="132"/>
      <c r="F832" s="132"/>
      <c r="G832" s="145"/>
      <c r="H832" s="218"/>
      <c r="I832" s="148"/>
      <c r="J832" s="148"/>
      <c r="K832" s="148"/>
      <c r="L832" s="148"/>
      <c r="M832" s="148"/>
      <c r="N832" s="148"/>
      <c r="O832" s="148"/>
      <c r="P832" s="148"/>
      <c r="Q832" s="148"/>
      <c r="R832" s="148"/>
      <c r="S832" s="148"/>
      <c r="T832" s="148"/>
      <c r="U832" s="148"/>
      <c r="V832" s="148"/>
      <c r="W832" s="148"/>
      <c r="X832" s="148"/>
      <c r="Y832" s="148"/>
      <c r="Z832" s="148"/>
      <c r="AA832" s="148"/>
      <c r="AB832" s="148"/>
      <c r="AC832" s="148"/>
      <c r="AD832" s="148"/>
      <c r="AE832" s="148"/>
      <c r="AF832" s="148"/>
      <c r="AG832" s="148"/>
    </row>
    <row r="833" spans="1:33" ht="15.75" customHeight="1">
      <c r="A833" s="132"/>
      <c r="B833" s="132"/>
      <c r="C833" s="132"/>
      <c r="D833" s="132"/>
      <c r="E833" s="132"/>
      <c r="F833" s="132"/>
      <c r="G833" s="145"/>
      <c r="H833" s="218"/>
      <c r="I833" s="148"/>
      <c r="J833" s="148"/>
      <c r="K833" s="148"/>
      <c r="L833" s="148"/>
      <c r="M833" s="148"/>
      <c r="N833" s="148"/>
      <c r="O833" s="148"/>
      <c r="P833" s="148"/>
      <c r="Q833" s="148"/>
      <c r="R833" s="148"/>
      <c r="S833" s="148"/>
      <c r="T833" s="148"/>
      <c r="U833" s="148"/>
      <c r="V833" s="148"/>
      <c r="W833" s="148"/>
      <c r="X833" s="148"/>
      <c r="Y833" s="148"/>
      <c r="Z833" s="148"/>
      <c r="AA833" s="148"/>
      <c r="AB833" s="148"/>
      <c r="AC833" s="148"/>
      <c r="AD833" s="148"/>
      <c r="AE833" s="148"/>
      <c r="AF833" s="148"/>
      <c r="AG833" s="148"/>
    </row>
    <row r="834" spans="1:33" ht="15.75" customHeight="1">
      <c r="A834" s="132"/>
      <c r="B834" s="132"/>
      <c r="C834" s="132"/>
      <c r="D834" s="132"/>
      <c r="E834" s="132"/>
      <c r="F834" s="132"/>
      <c r="G834" s="145"/>
      <c r="H834" s="218"/>
      <c r="I834" s="148"/>
      <c r="J834" s="148"/>
      <c r="K834" s="148"/>
      <c r="L834" s="148"/>
      <c r="M834" s="148"/>
      <c r="N834" s="148"/>
      <c r="O834" s="148"/>
      <c r="P834" s="148"/>
      <c r="Q834" s="148"/>
      <c r="R834" s="148"/>
      <c r="S834" s="148"/>
      <c r="T834" s="148"/>
      <c r="U834" s="148"/>
      <c r="V834" s="148"/>
      <c r="W834" s="148"/>
      <c r="X834" s="148"/>
      <c r="Y834" s="148"/>
      <c r="Z834" s="148"/>
      <c r="AA834" s="148"/>
      <c r="AB834" s="148"/>
      <c r="AC834" s="148"/>
      <c r="AD834" s="148"/>
      <c r="AE834" s="148"/>
      <c r="AF834" s="148"/>
      <c r="AG834" s="148"/>
    </row>
    <row r="835" spans="1:33" ht="15.75" customHeight="1">
      <c r="A835" s="132"/>
      <c r="B835" s="132"/>
      <c r="C835" s="132"/>
      <c r="D835" s="132"/>
      <c r="E835" s="132"/>
      <c r="F835" s="132"/>
      <c r="G835" s="145"/>
      <c r="H835" s="218"/>
      <c r="I835" s="148"/>
      <c r="J835" s="148"/>
      <c r="K835" s="148"/>
      <c r="L835" s="148"/>
      <c r="M835" s="148"/>
      <c r="N835" s="148"/>
      <c r="O835" s="148"/>
      <c r="P835" s="148"/>
      <c r="Q835" s="148"/>
      <c r="R835" s="148"/>
      <c r="S835" s="148"/>
      <c r="T835" s="148"/>
      <c r="U835" s="148"/>
      <c r="V835" s="148"/>
      <c r="W835" s="148"/>
      <c r="X835" s="148"/>
      <c r="Y835" s="148"/>
      <c r="Z835" s="148"/>
      <c r="AA835" s="148"/>
      <c r="AB835" s="148"/>
      <c r="AC835" s="148"/>
      <c r="AD835" s="148"/>
      <c r="AE835" s="148"/>
      <c r="AF835" s="148"/>
      <c r="AG835" s="148"/>
    </row>
    <row r="836" spans="1:33" ht="15.75" customHeight="1">
      <c r="A836" s="132"/>
      <c r="B836" s="132"/>
      <c r="C836" s="132"/>
      <c r="D836" s="132"/>
      <c r="E836" s="132"/>
      <c r="F836" s="132"/>
      <c r="G836" s="145"/>
      <c r="H836" s="218"/>
      <c r="I836" s="148"/>
      <c r="J836" s="148"/>
      <c r="K836" s="148"/>
      <c r="L836" s="148"/>
      <c r="M836" s="148"/>
      <c r="N836" s="148"/>
      <c r="O836" s="148"/>
      <c r="P836" s="148"/>
      <c r="Q836" s="148"/>
      <c r="R836" s="148"/>
      <c r="S836" s="148"/>
      <c r="T836" s="148"/>
      <c r="U836" s="148"/>
      <c r="V836" s="148"/>
      <c r="W836" s="148"/>
      <c r="X836" s="148"/>
      <c r="Y836" s="148"/>
      <c r="Z836" s="148"/>
      <c r="AA836" s="148"/>
      <c r="AB836" s="148"/>
      <c r="AC836" s="148"/>
      <c r="AD836" s="148"/>
      <c r="AE836" s="148"/>
      <c r="AF836" s="148"/>
      <c r="AG836" s="148"/>
    </row>
    <row r="837" spans="1:33" ht="15.75" customHeight="1">
      <c r="A837" s="132"/>
      <c r="B837" s="132"/>
      <c r="C837" s="132"/>
      <c r="D837" s="132"/>
      <c r="E837" s="132"/>
      <c r="F837" s="132"/>
      <c r="G837" s="145"/>
      <c r="H837" s="218"/>
      <c r="I837" s="148"/>
      <c r="J837" s="148"/>
      <c r="K837" s="148"/>
      <c r="L837" s="148"/>
      <c r="M837" s="148"/>
      <c r="N837" s="148"/>
      <c r="O837" s="148"/>
      <c r="P837" s="148"/>
      <c r="Q837" s="148"/>
      <c r="R837" s="148"/>
      <c r="S837" s="148"/>
      <c r="T837" s="148"/>
      <c r="U837" s="148"/>
      <c r="V837" s="148"/>
      <c r="W837" s="148"/>
      <c r="X837" s="148"/>
      <c r="Y837" s="148"/>
      <c r="Z837" s="148"/>
      <c r="AA837" s="148"/>
      <c r="AB837" s="148"/>
      <c r="AC837" s="148"/>
      <c r="AD837" s="148"/>
      <c r="AE837" s="148"/>
      <c r="AF837" s="148"/>
      <c r="AG837" s="148"/>
    </row>
    <row r="838" spans="1:33" ht="15.75" customHeight="1">
      <c r="A838" s="132"/>
      <c r="B838" s="132"/>
      <c r="C838" s="132"/>
      <c r="D838" s="132"/>
      <c r="E838" s="132"/>
      <c r="F838" s="132"/>
      <c r="G838" s="145"/>
      <c r="H838" s="218"/>
      <c r="I838" s="148"/>
      <c r="J838" s="148"/>
      <c r="K838" s="148"/>
      <c r="L838" s="148"/>
      <c r="M838" s="148"/>
      <c r="N838" s="148"/>
      <c r="O838" s="148"/>
      <c r="P838" s="148"/>
      <c r="Q838" s="148"/>
      <c r="R838" s="148"/>
      <c r="S838" s="148"/>
      <c r="T838" s="148"/>
      <c r="U838" s="148"/>
      <c r="V838" s="148"/>
      <c r="W838" s="148"/>
      <c r="X838" s="148"/>
      <c r="Y838" s="148"/>
      <c r="Z838" s="148"/>
      <c r="AA838" s="148"/>
      <c r="AB838" s="148"/>
      <c r="AC838" s="148"/>
      <c r="AD838" s="148"/>
      <c r="AE838" s="148"/>
      <c r="AF838" s="148"/>
      <c r="AG838" s="148"/>
    </row>
    <row r="839" spans="1:33" ht="15.75" customHeight="1">
      <c r="A839" s="132"/>
      <c r="B839" s="132"/>
      <c r="C839" s="132"/>
      <c r="D839" s="132"/>
      <c r="E839" s="132"/>
      <c r="F839" s="132"/>
      <c r="G839" s="145"/>
      <c r="H839" s="218"/>
      <c r="I839" s="148"/>
      <c r="J839" s="148"/>
      <c r="K839" s="148"/>
      <c r="L839" s="148"/>
      <c r="M839" s="148"/>
      <c r="N839" s="148"/>
      <c r="O839" s="148"/>
      <c r="P839" s="148"/>
      <c r="Q839" s="148"/>
      <c r="R839" s="148"/>
      <c r="S839" s="148"/>
      <c r="T839" s="148"/>
      <c r="U839" s="148"/>
      <c r="V839" s="148"/>
      <c r="W839" s="148"/>
      <c r="X839" s="148"/>
      <c r="Y839" s="148"/>
      <c r="Z839" s="148"/>
      <c r="AA839" s="148"/>
      <c r="AB839" s="148"/>
      <c r="AC839" s="148"/>
      <c r="AD839" s="148"/>
      <c r="AE839" s="148"/>
      <c r="AF839" s="148"/>
      <c r="AG839" s="148"/>
    </row>
    <row r="840" spans="1:33" ht="15.75" customHeight="1">
      <c r="A840" s="132"/>
      <c r="B840" s="132"/>
      <c r="C840" s="132"/>
      <c r="D840" s="132"/>
      <c r="E840" s="132"/>
      <c r="F840" s="132"/>
      <c r="G840" s="145"/>
      <c r="H840" s="218"/>
      <c r="I840" s="148"/>
      <c r="J840" s="148"/>
      <c r="K840" s="148"/>
      <c r="L840" s="148"/>
      <c r="M840" s="148"/>
      <c r="N840" s="148"/>
      <c r="O840" s="148"/>
      <c r="P840" s="148"/>
      <c r="Q840" s="148"/>
      <c r="R840" s="148"/>
      <c r="S840" s="148"/>
      <c r="T840" s="148"/>
      <c r="U840" s="148"/>
      <c r="V840" s="148"/>
      <c r="W840" s="148"/>
      <c r="X840" s="148"/>
      <c r="Y840" s="148"/>
      <c r="Z840" s="148"/>
      <c r="AA840" s="148"/>
      <c r="AB840" s="148"/>
      <c r="AC840" s="148"/>
      <c r="AD840" s="148"/>
      <c r="AE840" s="148"/>
      <c r="AF840" s="148"/>
      <c r="AG840" s="148"/>
    </row>
    <row r="841" spans="1:33" ht="15.75" customHeight="1">
      <c r="A841" s="132"/>
      <c r="B841" s="132"/>
      <c r="C841" s="132"/>
      <c r="D841" s="132"/>
      <c r="E841" s="132"/>
      <c r="F841" s="132"/>
      <c r="G841" s="145"/>
      <c r="H841" s="218"/>
      <c r="I841" s="148"/>
      <c r="J841" s="148"/>
      <c r="K841" s="148"/>
      <c r="L841" s="148"/>
      <c r="M841" s="148"/>
      <c r="N841" s="148"/>
      <c r="O841" s="148"/>
      <c r="P841" s="148"/>
      <c r="Q841" s="148"/>
      <c r="R841" s="148"/>
      <c r="S841" s="148"/>
      <c r="T841" s="148"/>
      <c r="U841" s="148"/>
      <c r="V841" s="148"/>
      <c r="W841" s="148"/>
      <c r="X841" s="148"/>
      <c r="Y841" s="148"/>
      <c r="Z841" s="148"/>
      <c r="AA841" s="148"/>
      <c r="AB841" s="148"/>
      <c r="AC841" s="148"/>
      <c r="AD841" s="148"/>
      <c r="AE841" s="148"/>
      <c r="AF841" s="148"/>
      <c r="AG841" s="148"/>
    </row>
    <row r="842" spans="1:33" ht="15.75" customHeight="1">
      <c r="A842" s="132"/>
      <c r="B842" s="132"/>
      <c r="C842" s="132"/>
      <c r="D842" s="132"/>
      <c r="E842" s="132"/>
      <c r="F842" s="132"/>
      <c r="G842" s="145"/>
      <c r="H842" s="218"/>
      <c r="I842" s="148"/>
      <c r="J842" s="148"/>
      <c r="K842" s="148"/>
      <c r="L842" s="148"/>
      <c r="M842" s="148"/>
      <c r="N842" s="148"/>
      <c r="O842" s="148"/>
      <c r="P842" s="148"/>
      <c r="Q842" s="148"/>
      <c r="R842" s="148"/>
      <c r="S842" s="148"/>
      <c r="T842" s="148"/>
      <c r="U842" s="148"/>
      <c r="V842" s="148"/>
      <c r="W842" s="148"/>
      <c r="X842" s="148"/>
      <c r="Y842" s="148"/>
      <c r="Z842" s="148"/>
      <c r="AA842" s="148"/>
      <c r="AB842" s="148"/>
      <c r="AC842" s="148"/>
      <c r="AD842" s="148"/>
      <c r="AE842" s="148"/>
      <c r="AF842" s="148"/>
      <c r="AG842" s="148"/>
    </row>
    <row r="843" spans="1:33" ht="15.75" customHeight="1">
      <c r="A843" s="132"/>
      <c r="B843" s="132"/>
      <c r="C843" s="132"/>
      <c r="D843" s="132"/>
      <c r="E843" s="132"/>
      <c r="F843" s="132"/>
      <c r="G843" s="145"/>
      <c r="H843" s="218"/>
      <c r="I843" s="148"/>
      <c r="J843" s="148"/>
      <c r="K843" s="148"/>
      <c r="L843" s="148"/>
      <c r="M843" s="148"/>
      <c r="N843" s="148"/>
      <c r="O843" s="148"/>
      <c r="P843" s="148"/>
      <c r="Q843" s="148"/>
      <c r="R843" s="148"/>
      <c r="S843" s="148"/>
      <c r="T843" s="148"/>
      <c r="U843" s="148"/>
      <c r="V843" s="148"/>
      <c r="W843" s="148"/>
      <c r="X843" s="148"/>
      <c r="Y843" s="148"/>
      <c r="Z843" s="148"/>
      <c r="AA843" s="148"/>
      <c r="AB843" s="148"/>
      <c r="AC843" s="148"/>
      <c r="AD843" s="148"/>
      <c r="AE843" s="148"/>
      <c r="AF843" s="148"/>
      <c r="AG843" s="148"/>
    </row>
    <row r="844" spans="1:33" ht="15.75" customHeight="1">
      <c r="A844" s="132"/>
      <c r="B844" s="132"/>
      <c r="C844" s="132"/>
      <c r="D844" s="132"/>
      <c r="E844" s="132"/>
      <c r="F844" s="132"/>
      <c r="G844" s="145"/>
      <c r="H844" s="218"/>
      <c r="I844" s="148"/>
      <c r="J844" s="148"/>
      <c r="K844" s="148"/>
      <c r="L844" s="148"/>
      <c r="M844" s="148"/>
      <c r="N844" s="148"/>
      <c r="O844" s="148"/>
      <c r="P844" s="148"/>
      <c r="Q844" s="148"/>
      <c r="R844" s="148"/>
      <c r="S844" s="148"/>
      <c r="T844" s="148"/>
      <c r="U844" s="148"/>
      <c r="V844" s="148"/>
      <c r="W844" s="148"/>
      <c r="X844" s="148"/>
      <c r="Y844" s="148"/>
      <c r="Z844" s="148"/>
      <c r="AA844" s="148"/>
      <c r="AB844" s="148"/>
      <c r="AC844" s="148"/>
      <c r="AD844" s="148"/>
      <c r="AE844" s="148"/>
      <c r="AF844" s="148"/>
      <c r="AG844" s="148"/>
    </row>
    <row r="845" spans="1:33" ht="15.75" customHeight="1">
      <c r="A845" s="132"/>
      <c r="B845" s="132"/>
      <c r="C845" s="132"/>
      <c r="D845" s="132"/>
      <c r="E845" s="132"/>
      <c r="F845" s="132"/>
      <c r="G845" s="145"/>
      <c r="H845" s="218"/>
      <c r="I845" s="148"/>
      <c r="J845" s="148"/>
      <c r="K845" s="148"/>
      <c r="L845" s="148"/>
      <c r="M845" s="148"/>
      <c r="N845" s="148"/>
      <c r="O845" s="148"/>
      <c r="P845" s="148"/>
      <c r="Q845" s="148"/>
      <c r="R845" s="148"/>
      <c r="S845" s="148"/>
      <c r="T845" s="148"/>
      <c r="U845" s="148"/>
      <c r="V845" s="148"/>
      <c r="W845" s="148"/>
      <c r="X845" s="148"/>
      <c r="Y845" s="148"/>
      <c r="Z845" s="148"/>
      <c r="AA845" s="148"/>
      <c r="AB845" s="148"/>
      <c r="AC845" s="148"/>
      <c r="AD845" s="148"/>
      <c r="AE845" s="148"/>
      <c r="AF845" s="148"/>
      <c r="AG845" s="148"/>
    </row>
    <row r="846" spans="1:33" ht="15.75" customHeight="1">
      <c r="A846" s="132"/>
      <c r="B846" s="132"/>
      <c r="C846" s="132"/>
      <c r="D846" s="132"/>
      <c r="E846" s="132"/>
      <c r="F846" s="132"/>
      <c r="G846" s="145"/>
      <c r="H846" s="218"/>
      <c r="I846" s="148"/>
      <c r="J846" s="148"/>
      <c r="K846" s="148"/>
      <c r="L846" s="148"/>
      <c r="M846" s="148"/>
      <c r="N846" s="148"/>
      <c r="O846" s="148"/>
      <c r="P846" s="148"/>
      <c r="Q846" s="148"/>
      <c r="R846" s="148"/>
      <c r="S846" s="148"/>
      <c r="T846" s="148"/>
      <c r="U846" s="148"/>
      <c r="V846" s="148"/>
      <c r="W846" s="148"/>
      <c r="X846" s="148"/>
      <c r="Y846" s="148"/>
      <c r="Z846" s="148"/>
      <c r="AA846" s="148"/>
      <c r="AB846" s="148"/>
      <c r="AC846" s="148"/>
      <c r="AD846" s="148"/>
      <c r="AE846" s="148"/>
      <c r="AF846" s="148"/>
      <c r="AG846" s="148"/>
    </row>
    <row r="847" spans="1:33" ht="15.75" customHeight="1">
      <c r="A847" s="132"/>
      <c r="B847" s="132"/>
      <c r="C847" s="132"/>
      <c r="D847" s="132"/>
      <c r="E847" s="132"/>
      <c r="F847" s="132"/>
      <c r="G847" s="145"/>
      <c r="H847" s="218"/>
      <c r="I847" s="148"/>
      <c r="J847" s="148"/>
      <c r="K847" s="148"/>
      <c r="L847" s="148"/>
      <c r="M847" s="148"/>
      <c r="N847" s="148"/>
      <c r="O847" s="148"/>
      <c r="P847" s="148"/>
      <c r="Q847" s="148"/>
      <c r="R847" s="148"/>
      <c r="S847" s="148"/>
      <c r="T847" s="148"/>
      <c r="U847" s="148"/>
      <c r="V847" s="148"/>
      <c r="W847" s="148"/>
      <c r="X847" s="148"/>
      <c r="Y847" s="148"/>
      <c r="Z847" s="148"/>
      <c r="AA847" s="148"/>
      <c r="AB847" s="148"/>
      <c r="AC847" s="148"/>
      <c r="AD847" s="148"/>
      <c r="AE847" s="148"/>
      <c r="AF847" s="148"/>
      <c r="AG847" s="148"/>
    </row>
    <row r="848" spans="1:33" ht="15.75" customHeight="1">
      <c r="A848" s="132"/>
      <c r="B848" s="132"/>
      <c r="C848" s="132"/>
      <c r="D848" s="132"/>
      <c r="E848" s="132"/>
      <c r="F848" s="132"/>
      <c r="G848" s="145"/>
      <c r="H848" s="218"/>
      <c r="I848" s="148"/>
      <c r="J848" s="148"/>
      <c r="K848" s="148"/>
      <c r="L848" s="148"/>
      <c r="M848" s="148"/>
      <c r="N848" s="148"/>
      <c r="O848" s="148"/>
      <c r="P848" s="148"/>
      <c r="Q848" s="148"/>
      <c r="R848" s="148"/>
      <c r="S848" s="148"/>
      <c r="T848" s="148"/>
      <c r="U848" s="148"/>
      <c r="V848" s="148"/>
      <c r="W848" s="148"/>
      <c r="X848" s="148"/>
      <c r="Y848" s="148"/>
      <c r="Z848" s="148"/>
      <c r="AA848" s="148"/>
      <c r="AB848" s="148"/>
      <c r="AC848" s="148"/>
      <c r="AD848" s="148"/>
      <c r="AE848" s="148"/>
      <c r="AF848" s="148"/>
      <c r="AG848" s="148"/>
    </row>
    <row r="849" spans="1:33" ht="15.75" customHeight="1">
      <c r="A849" s="132"/>
      <c r="B849" s="132"/>
      <c r="C849" s="132"/>
      <c r="D849" s="132"/>
      <c r="E849" s="132"/>
      <c r="F849" s="132"/>
      <c r="G849" s="145"/>
      <c r="H849" s="218"/>
      <c r="I849" s="148"/>
      <c r="J849" s="148"/>
      <c r="K849" s="148"/>
      <c r="L849" s="148"/>
      <c r="M849" s="148"/>
      <c r="N849" s="148"/>
      <c r="O849" s="148"/>
      <c r="P849" s="148"/>
      <c r="Q849" s="148"/>
      <c r="R849" s="148"/>
      <c r="S849" s="148"/>
      <c r="T849" s="148"/>
      <c r="U849" s="148"/>
      <c r="V849" s="148"/>
      <c r="W849" s="148"/>
      <c r="X849" s="148"/>
      <c r="Y849" s="148"/>
      <c r="Z849" s="148"/>
      <c r="AA849" s="148"/>
      <c r="AB849" s="148"/>
      <c r="AC849" s="148"/>
      <c r="AD849" s="148"/>
      <c r="AE849" s="148"/>
      <c r="AF849" s="148"/>
      <c r="AG849" s="148"/>
    </row>
    <row r="850" spans="1:33" ht="15.75" customHeight="1">
      <c r="A850" s="132"/>
      <c r="B850" s="132"/>
      <c r="C850" s="132"/>
      <c r="D850" s="132"/>
      <c r="E850" s="132"/>
      <c r="F850" s="132"/>
      <c r="G850" s="145"/>
      <c r="H850" s="218"/>
      <c r="I850" s="148"/>
      <c r="J850" s="148"/>
      <c r="K850" s="148"/>
      <c r="L850" s="148"/>
      <c r="M850" s="148"/>
      <c r="N850" s="148"/>
      <c r="O850" s="148"/>
      <c r="P850" s="148"/>
      <c r="Q850" s="148"/>
      <c r="R850" s="148"/>
      <c r="S850" s="148"/>
      <c r="T850" s="148"/>
      <c r="U850" s="148"/>
      <c r="V850" s="148"/>
      <c r="W850" s="148"/>
      <c r="X850" s="148"/>
      <c r="Y850" s="148"/>
      <c r="Z850" s="148"/>
      <c r="AA850" s="148"/>
      <c r="AB850" s="148"/>
      <c r="AC850" s="148"/>
      <c r="AD850" s="148"/>
      <c r="AE850" s="148"/>
      <c r="AF850" s="148"/>
      <c r="AG850" s="148"/>
    </row>
    <row r="851" spans="1:33" ht="15.75" customHeight="1">
      <c r="A851" s="132"/>
      <c r="B851" s="132"/>
      <c r="C851" s="132"/>
      <c r="D851" s="132"/>
      <c r="E851" s="132"/>
      <c r="F851" s="132"/>
      <c r="G851" s="145"/>
      <c r="H851" s="218"/>
      <c r="I851" s="148"/>
      <c r="J851" s="148"/>
      <c r="K851" s="148"/>
      <c r="L851" s="148"/>
      <c r="M851" s="148"/>
      <c r="N851" s="148"/>
      <c r="O851" s="148"/>
      <c r="P851" s="148"/>
      <c r="Q851" s="148"/>
      <c r="R851" s="148"/>
      <c r="S851" s="148"/>
      <c r="T851" s="148"/>
      <c r="U851" s="148"/>
      <c r="V851" s="148"/>
      <c r="W851" s="148"/>
      <c r="X851" s="148"/>
      <c r="Y851" s="148"/>
      <c r="Z851" s="148"/>
      <c r="AA851" s="148"/>
      <c r="AB851" s="148"/>
      <c r="AC851" s="148"/>
      <c r="AD851" s="148"/>
      <c r="AE851" s="148"/>
      <c r="AF851" s="148"/>
      <c r="AG851" s="148"/>
    </row>
    <row r="852" spans="1:33" ht="15.75" customHeight="1">
      <c r="A852" s="132"/>
      <c r="B852" s="132"/>
      <c r="C852" s="132"/>
      <c r="D852" s="132"/>
      <c r="E852" s="132"/>
      <c r="F852" s="132"/>
      <c r="G852" s="145"/>
      <c r="H852" s="218"/>
      <c r="I852" s="148"/>
      <c r="J852" s="148"/>
      <c r="K852" s="148"/>
      <c r="L852" s="148"/>
      <c r="M852" s="148"/>
      <c r="N852" s="148"/>
      <c r="O852" s="148"/>
      <c r="P852" s="148"/>
      <c r="Q852" s="148"/>
      <c r="R852" s="148"/>
      <c r="S852" s="148"/>
      <c r="T852" s="148"/>
      <c r="U852" s="148"/>
      <c r="V852" s="148"/>
      <c r="W852" s="148"/>
      <c r="X852" s="148"/>
      <c r="Y852" s="148"/>
      <c r="Z852" s="148"/>
      <c r="AA852" s="148"/>
      <c r="AB852" s="148"/>
      <c r="AC852" s="148"/>
      <c r="AD852" s="148"/>
      <c r="AE852" s="148"/>
      <c r="AF852" s="148"/>
      <c r="AG852" s="148"/>
    </row>
    <row r="853" spans="1:33" ht="15.75" customHeight="1">
      <c r="A853" s="132"/>
      <c r="B853" s="132"/>
      <c r="C853" s="132"/>
      <c r="D853" s="132"/>
      <c r="E853" s="132"/>
      <c r="F853" s="132"/>
      <c r="G853" s="145"/>
      <c r="H853" s="218"/>
      <c r="I853" s="148"/>
      <c r="J853" s="148"/>
      <c r="K853" s="148"/>
      <c r="L853" s="148"/>
      <c r="M853" s="148"/>
      <c r="N853" s="148"/>
      <c r="O853" s="148"/>
      <c r="P853" s="148"/>
      <c r="Q853" s="148"/>
      <c r="R853" s="148"/>
      <c r="S853" s="148"/>
      <c r="T853" s="148"/>
      <c r="U853" s="148"/>
      <c r="V853" s="148"/>
      <c r="W853" s="148"/>
      <c r="X853" s="148"/>
      <c r="Y853" s="148"/>
      <c r="Z853" s="148"/>
      <c r="AA853" s="148"/>
      <c r="AB853" s="148"/>
      <c r="AC853" s="148"/>
      <c r="AD853" s="148"/>
      <c r="AE853" s="148"/>
      <c r="AF853" s="148"/>
      <c r="AG853" s="148"/>
    </row>
    <row r="854" spans="1:33" ht="15.75" customHeight="1">
      <c r="A854" s="132"/>
      <c r="B854" s="132"/>
      <c r="C854" s="132"/>
      <c r="D854" s="132"/>
      <c r="E854" s="132"/>
      <c r="F854" s="132"/>
      <c r="G854" s="145"/>
      <c r="H854" s="218"/>
      <c r="I854" s="148"/>
      <c r="J854" s="148"/>
      <c r="K854" s="148"/>
      <c r="L854" s="148"/>
      <c r="M854" s="148"/>
      <c r="N854" s="148"/>
      <c r="O854" s="148"/>
      <c r="P854" s="148"/>
      <c r="Q854" s="148"/>
      <c r="R854" s="148"/>
      <c r="S854" s="148"/>
      <c r="T854" s="148"/>
      <c r="U854" s="148"/>
      <c r="V854" s="148"/>
      <c r="W854" s="148"/>
      <c r="X854" s="148"/>
      <c r="Y854" s="148"/>
      <c r="Z854" s="148"/>
      <c r="AA854" s="148"/>
      <c r="AB854" s="148"/>
      <c r="AC854" s="148"/>
      <c r="AD854" s="148"/>
      <c r="AE854" s="148"/>
      <c r="AF854" s="148"/>
      <c r="AG854" s="148"/>
    </row>
    <row r="855" spans="1:33" ht="15.75" customHeight="1">
      <c r="A855" s="132"/>
      <c r="B855" s="132"/>
      <c r="C855" s="132"/>
      <c r="D855" s="132"/>
      <c r="E855" s="132"/>
      <c r="F855" s="132"/>
      <c r="G855" s="145"/>
      <c r="H855" s="218"/>
      <c r="I855" s="148"/>
      <c r="J855" s="148"/>
      <c r="K855" s="148"/>
      <c r="L855" s="148"/>
      <c r="M855" s="148"/>
      <c r="N855" s="148"/>
      <c r="O855" s="148"/>
      <c r="P855" s="148"/>
      <c r="Q855" s="148"/>
      <c r="R855" s="148"/>
      <c r="S855" s="148"/>
      <c r="T855" s="148"/>
      <c r="U855" s="148"/>
      <c r="V855" s="148"/>
      <c r="W855" s="148"/>
      <c r="X855" s="148"/>
      <c r="Y855" s="148"/>
      <c r="Z855" s="148"/>
      <c r="AA855" s="148"/>
      <c r="AB855" s="148"/>
      <c r="AC855" s="148"/>
      <c r="AD855" s="148"/>
      <c r="AE855" s="148"/>
      <c r="AF855" s="148"/>
      <c r="AG855" s="148"/>
    </row>
    <row r="856" spans="1:33" ht="15.75" customHeight="1">
      <c r="A856" s="132"/>
      <c r="B856" s="132"/>
      <c r="C856" s="132"/>
      <c r="D856" s="132"/>
      <c r="E856" s="132"/>
      <c r="F856" s="132"/>
      <c r="G856" s="145"/>
      <c r="H856" s="218"/>
      <c r="I856" s="148"/>
      <c r="J856" s="148"/>
      <c r="K856" s="148"/>
      <c r="L856" s="148"/>
      <c r="M856" s="148"/>
      <c r="N856" s="148"/>
      <c r="O856" s="148"/>
      <c r="P856" s="148"/>
      <c r="Q856" s="148"/>
      <c r="R856" s="148"/>
      <c r="S856" s="148"/>
      <c r="T856" s="148"/>
      <c r="U856" s="148"/>
      <c r="V856" s="148"/>
      <c r="W856" s="148"/>
      <c r="X856" s="148"/>
      <c r="Y856" s="148"/>
      <c r="Z856" s="148"/>
      <c r="AA856" s="148"/>
      <c r="AB856" s="148"/>
      <c r="AC856" s="148"/>
      <c r="AD856" s="148"/>
      <c r="AE856" s="148"/>
      <c r="AF856" s="148"/>
      <c r="AG856" s="148"/>
    </row>
    <row r="857" spans="1:33" ht="15.75" customHeight="1">
      <c r="A857" s="132"/>
      <c r="B857" s="132"/>
      <c r="C857" s="132"/>
      <c r="D857" s="132"/>
      <c r="E857" s="132"/>
      <c r="F857" s="132"/>
      <c r="G857" s="145"/>
      <c r="H857" s="218"/>
      <c r="I857" s="148"/>
      <c r="J857" s="148"/>
      <c r="K857" s="148"/>
      <c r="L857" s="148"/>
      <c r="M857" s="148"/>
      <c r="N857" s="148"/>
      <c r="O857" s="148"/>
      <c r="P857" s="148"/>
      <c r="Q857" s="148"/>
      <c r="R857" s="148"/>
      <c r="S857" s="148"/>
      <c r="T857" s="148"/>
      <c r="U857" s="148"/>
      <c r="V857" s="148"/>
      <c r="W857" s="148"/>
      <c r="X857" s="148"/>
      <c r="Y857" s="148"/>
      <c r="Z857" s="148"/>
      <c r="AA857" s="148"/>
      <c r="AB857" s="148"/>
      <c r="AC857" s="148"/>
      <c r="AD857" s="148"/>
      <c r="AE857" s="148"/>
      <c r="AF857" s="148"/>
      <c r="AG857" s="148"/>
    </row>
    <row r="858" spans="1:33" ht="15.75" customHeight="1">
      <c r="A858" s="132"/>
      <c r="B858" s="132"/>
      <c r="C858" s="132"/>
      <c r="D858" s="132"/>
      <c r="E858" s="132"/>
      <c r="F858" s="132"/>
      <c r="G858" s="145"/>
      <c r="H858" s="218"/>
      <c r="I858" s="148"/>
      <c r="J858" s="148"/>
      <c r="K858" s="148"/>
      <c r="L858" s="148"/>
      <c r="M858" s="148"/>
      <c r="N858" s="148"/>
      <c r="O858" s="148"/>
      <c r="P858" s="148"/>
      <c r="Q858" s="148"/>
      <c r="R858" s="148"/>
      <c r="S858" s="148"/>
      <c r="T858" s="148"/>
      <c r="U858" s="148"/>
      <c r="V858" s="148"/>
      <c r="W858" s="148"/>
      <c r="X858" s="148"/>
      <c r="Y858" s="148"/>
      <c r="Z858" s="148"/>
      <c r="AA858" s="148"/>
      <c r="AB858" s="148"/>
      <c r="AC858" s="148"/>
      <c r="AD858" s="148"/>
      <c r="AE858" s="148"/>
      <c r="AF858" s="148"/>
      <c r="AG858" s="148"/>
    </row>
    <row r="859" spans="1:33" ht="15.75" customHeight="1">
      <c r="A859" s="132"/>
      <c r="B859" s="132"/>
      <c r="C859" s="132"/>
      <c r="D859" s="132"/>
      <c r="E859" s="132"/>
      <c r="F859" s="132"/>
      <c r="G859" s="145"/>
      <c r="H859" s="218"/>
      <c r="I859" s="148"/>
      <c r="J859" s="148"/>
      <c r="K859" s="148"/>
      <c r="L859" s="148"/>
      <c r="M859" s="148"/>
      <c r="N859" s="148"/>
      <c r="O859" s="148"/>
      <c r="P859" s="148"/>
      <c r="Q859" s="148"/>
      <c r="R859" s="148"/>
      <c r="S859" s="148"/>
      <c r="T859" s="148"/>
      <c r="U859" s="148"/>
      <c r="V859" s="148"/>
      <c r="W859" s="148"/>
      <c r="X859" s="148"/>
      <c r="Y859" s="148"/>
      <c r="Z859" s="148"/>
      <c r="AA859" s="148"/>
      <c r="AB859" s="148"/>
      <c r="AC859" s="148"/>
      <c r="AD859" s="148"/>
      <c r="AE859" s="148"/>
      <c r="AF859" s="148"/>
      <c r="AG859" s="148"/>
    </row>
    <row r="860" spans="1:33" ht="15.75" customHeight="1">
      <c r="A860" s="132"/>
      <c r="B860" s="132"/>
      <c r="C860" s="132"/>
      <c r="D860" s="132"/>
      <c r="E860" s="132"/>
      <c r="F860" s="132"/>
      <c r="G860" s="145"/>
      <c r="H860" s="218"/>
      <c r="I860" s="148"/>
      <c r="J860" s="148"/>
      <c r="K860" s="148"/>
      <c r="L860" s="148"/>
      <c r="M860" s="148"/>
      <c r="N860" s="148"/>
      <c r="O860" s="148"/>
      <c r="P860" s="148"/>
      <c r="Q860" s="148"/>
      <c r="R860" s="148"/>
      <c r="S860" s="148"/>
      <c r="T860" s="148"/>
      <c r="U860" s="148"/>
      <c r="V860" s="148"/>
      <c r="W860" s="148"/>
      <c r="X860" s="148"/>
      <c r="Y860" s="148"/>
      <c r="Z860" s="148"/>
      <c r="AA860" s="148"/>
      <c r="AB860" s="148"/>
      <c r="AC860" s="148"/>
      <c r="AD860" s="148"/>
      <c r="AE860" s="148"/>
      <c r="AF860" s="148"/>
      <c r="AG860" s="148"/>
    </row>
    <row r="861" spans="1:33" ht="15.75" customHeight="1">
      <c r="A861" s="132"/>
      <c r="B861" s="132"/>
      <c r="C861" s="132"/>
      <c r="D861" s="132"/>
      <c r="E861" s="132"/>
      <c r="F861" s="132"/>
      <c r="G861" s="145"/>
      <c r="H861" s="218"/>
      <c r="I861" s="148"/>
      <c r="J861" s="148"/>
      <c r="K861" s="148"/>
      <c r="L861" s="148"/>
      <c r="M861" s="148"/>
      <c r="N861" s="148"/>
      <c r="O861" s="148"/>
      <c r="P861" s="148"/>
      <c r="Q861" s="148"/>
      <c r="R861" s="148"/>
      <c r="S861" s="148"/>
      <c r="T861" s="148"/>
      <c r="U861" s="148"/>
      <c r="V861" s="148"/>
      <c r="W861" s="148"/>
      <c r="X861" s="148"/>
      <c r="Y861" s="148"/>
      <c r="Z861" s="148"/>
      <c r="AA861" s="148"/>
      <c r="AB861" s="148"/>
      <c r="AC861" s="148"/>
      <c r="AD861" s="148"/>
      <c r="AE861" s="148"/>
      <c r="AF861" s="148"/>
      <c r="AG861" s="148"/>
    </row>
    <row r="862" spans="1:33" ht="15.75" customHeight="1">
      <c r="A862" s="132"/>
      <c r="B862" s="132"/>
      <c r="C862" s="132"/>
      <c r="D862" s="132"/>
      <c r="E862" s="132"/>
      <c r="F862" s="132"/>
      <c r="G862" s="145"/>
      <c r="H862" s="218"/>
      <c r="I862" s="148"/>
      <c r="J862" s="148"/>
      <c r="K862" s="148"/>
      <c r="L862" s="148"/>
      <c r="M862" s="148"/>
      <c r="N862" s="148"/>
      <c r="O862" s="148"/>
      <c r="P862" s="148"/>
      <c r="Q862" s="148"/>
      <c r="R862" s="148"/>
      <c r="S862" s="148"/>
      <c r="T862" s="148"/>
      <c r="U862" s="148"/>
      <c r="V862" s="148"/>
      <c r="W862" s="148"/>
      <c r="X862" s="148"/>
      <c r="Y862" s="148"/>
      <c r="Z862" s="148"/>
      <c r="AA862" s="148"/>
      <c r="AB862" s="148"/>
      <c r="AC862" s="148"/>
      <c r="AD862" s="148"/>
      <c r="AE862" s="148"/>
      <c r="AF862" s="148"/>
      <c r="AG862" s="148"/>
    </row>
    <row r="863" spans="1:33" ht="15.75" customHeight="1">
      <c r="A863" s="132"/>
      <c r="B863" s="132"/>
      <c r="C863" s="132"/>
      <c r="D863" s="132"/>
      <c r="E863" s="132"/>
      <c r="F863" s="132"/>
      <c r="G863" s="145"/>
      <c r="H863" s="218"/>
      <c r="I863" s="148"/>
      <c r="J863" s="148"/>
      <c r="K863" s="148"/>
      <c r="L863" s="148"/>
      <c r="M863" s="148"/>
      <c r="N863" s="148"/>
      <c r="O863" s="148"/>
      <c r="P863" s="148"/>
      <c r="Q863" s="148"/>
      <c r="R863" s="148"/>
      <c r="S863" s="148"/>
      <c r="T863" s="148"/>
      <c r="U863" s="148"/>
      <c r="V863" s="148"/>
      <c r="W863" s="148"/>
      <c r="X863" s="148"/>
      <c r="Y863" s="148"/>
      <c r="Z863" s="148"/>
      <c r="AA863" s="148"/>
      <c r="AB863" s="148"/>
      <c r="AC863" s="148"/>
      <c r="AD863" s="148"/>
      <c r="AE863" s="148"/>
      <c r="AF863" s="148"/>
      <c r="AG863" s="148"/>
    </row>
    <row r="864" spans="1:33" ht="15.75" customHeight="1">
      <c r="A864" s="132"/>
      <c r="B864" s="132"/>
      <c r="C864" s="132"/>
      <c r="D864" s="132"/>
      <c r="E864" s="132"/>
      <c r="F864" s="132"/>
      <c r="G864" s="145"/>
      <c r="H864" s="218"/>
      <c r="I864" s="148"/>
      <c r="J864" s="148"/>
      <c r="K864" s="148"/>
      <c r="L864" s="148"/>
      <c r="M864" s="148"/>
      <c r="N864" s="148"/>
      <c r="O864" s="148"/>
      <c r="P864" s="148"/>
      <c r="Q864" s="148"/>
      <c r="R864" s="148"/>
      <c r="S864" s="148"/>
      <c r="T864" s="148"/>
      <c r="U864" s="148"/>
      <c r="V864" s="148"/>
      <c r="W864" s="148"/>
      <c r="X864" s="148"/>
      <c r="Y864" s="148"/>
      <c r="Z864" s="148"/>
      <c r="AA864" s="148"/>
      <c r="AB864" s="148"/>
      <c r="AC864" s="148"/>
      <c r="AD864" s="148"/>
      <c r="AE864" s="148"/>
      <c r="AF864" s="148"/>
      <c r="AG864" s="148"/>
    </row>
    <row r="865" spans="1:33" ht="15.75" customHeight="1">
      <c r="A865" s="132"/>
      <c r="B865" s="132"/>
      <c r="C865" s="132"/>
      <c r="D865" s="132"/>
      <c r="E865" s="132"/>
      <c r="F865" s="132"/>
      <c r="G865" s="145"/>
      <c r="H865" s="218"/>
      <c r="I865" s="148"/>
      <c r="J865" s="148"/>
      <c r="K865" s="148"/>
      <c r="L865" s="148"/>
      <c r="M865" s="148"/>
      <c r="N865" s="148"/>
      <c r="O865" s="148"/>
      <c r="P865" s="148"/>
      <c r="Q865" s="148"/>
      <c r="R865" s="148"/>
      <c r="S865" s="148"/>
      <c r="T865" s="148"/>
      <c r="U865" s="148"/>
      <c r="V865" s="148"/>
      <c r="W865" s="148"/>
      <c r="X865" s="148"/>
      <c r="Y865" s="148"/>
      <c r="Z865" s="148"/>
      <c r="AA865" s="148"/>
      <c r="AB865" s="148"/>
      <c r="AC865" s="148"/>
      <c r="AD865" s="148"/>
      <c r="AE865" s="148"/>
      <c r="AF865" s="148"/>
      <c r="AG865" s="148"/>
    </row>
    <row r="866" spans="1:33" ht="15.75" customHeight="1">
      <c r="A866" s="132"/>
      <c r="B866" s="132"/>
      <c r="C866" s="132"/>
      <c r="D866" s="132"/>
      <c r="E866" s="132"/>
      <c r="F866" s="132"/>
      <c r="G866" s="145"/>
      <c r="H866" s="218"/>
      <c r="I866" s="148"/>
      <c r="J866" s="148"/>
      <c r="K866" s="148"/>
      <c r="L866" s="148"/>
      <c r="M866" s="148"/>
      <c r="N866" s="148"/>
      <c r="O866" s="148"/>
      <c r="P866" s="148"/>
      <c r="Q866" s="148"/>
      <c r="R866" s="148"/>
      <c r="S866" s="148"/>
      <c r="T866" s="148"/>
      <c r="U866" s="148"/>
      <c r="V866" s="148"/>
      <c r="W866" s="148"/>
      <c r="X866" s="148"/>
      <c r="Y866" s="148"/>
      <c r="Z866" s="148"/>
      <c r="AA866" s="148"/>
      <c r="AB866" s="148"/>
      <c r="AC866" s="148"/>
      <c r="AD866" s="148"/>
      <c r="AE866" s="148"/>
      <c r="AF866" s="148"/>
      <c r="AG866" s="148"/>
    </row>
    <row r="867" spans="1:33" ht="15.75" customHeight="1">
      <c r="A867" s="132"/>
      <c r="B867" s="132"/>
      <c r="C867" s="132"/>
      <c r="D867" s="132"/>
      <c r="E867" s="132"/>
      <c r="F867" s="132"/>
      <c r="G867" s="145"/>
      <c r="H867" s="218"/>
      <c r="I867" s="148"/>
      <c r="J867" s="148"/>
      <c r="K867" s="148"/>
      <c r="L867" s="148"/>
      <c r="M867" s="148"/>
      <c r="N867" s="148"/>
      <c r="O867" s="148"/>
      <c r="P867" s="148"/>
      <c r="Q867" s="148"/>
      <c r="R867" s="148"/>
      <c r="S867" s="148"/>
      <c r="T867" s="148"/>
      <c r="U867" s="148"/>
      <c r="V867" s="148"/>
      <c r="W867" s="148"/>
      <c r="X867" s="148"/>
      <c r="Y867" s="148"/>
      <c r="Z867" s="148"/>
      <c r="AA867" s="148"/>
      <c r="AB867" s="148"/>
      <c r="AC867" s="148"/>
      <c r="AD867" s="148"/>
      <c r="AE867" s="148"/>
      <c r="AF867" s="148"/>
      <c r="AG867" s="148"/>
    </row>
    <row r="868" spans="1:33" ht="15.75" customHeight="1">
      <c r="A868" s="132"/>
      <c r="B868" s="132"/>
      <c r="C868" s="132"/>
      <c r="D868" s="132"/>
      <c r="E868" s="132"/>
      <c r="F868" s="132"/>
      <c r="G868" s="145"/>
      <c r="H868" s="218"/>
      <c r="I868" s="148"/>
      <c r="J868" s="148"/>
      <c r="K868" s="148"/>
      <c r="L868" s="148"/>
      <c r="M868" s="148"/>
      <c r="N868" s="148"/>
      <c r="O868" s="148"/>
      <c r="P868" s="148"/>
      <c r="Q868" s="148"/>
      <c r="R868" s="148"/>
      <c r="S868" s="148"/>
      <c r="T868" s="148"/>
      <c r="U868" s="148"/>
      <c r="V868" s="148"/>
      <c r="W868" s="148"/>
      <c r="X868" s="148"/>
      <c r="Y868" s="148"/>
      <c r="Z868" s="148"/>
      <c r="AA868" s="148"/>
      <c r="AB868" s="148"/>
      <c r="AC868" s="148"/>
      <c r="AD868" s="148"/>
      <c r="AE868" s="148"/>
      <c r="AF868" s="148"/>
      <c r="AG868" s="148"/>
    </row>
    <row r="869" spans="1:33" ht="15.75" customHeight="1">
      <c r="A869" s="132"/>
      <c r="B869" s="132"/>
      <c r="C869" s="132"/>
      <c r="D869" s="132"/>
      <c r="E869" s="132"/>
      <c r="F869" s="132"/>
      <c r="G869" s="145"/>
      <c r="H869" s="218"/>
      <c r="I869" s="148"/>
      <c r="J869" s="148"/>
      <c r="K869" s="148"/>
      <c r="L869" s="148"/>
      <c r="M869" s="148"/>
      <c r="N869" s="148"/>
      <c r="O869" s="148"/>
      <c r="P869" s="148"/>
      <c r="Q869" s="148"/>
      <c r="R869" s="148"/>
      <c r="S869" s="148"/>
      <c r="T869" s="148"/>
      <c r="U869" s="148"/>
      <c r="V869" s="148"/>
      <c r="W869" s="148"/>
      <c r="X869" s="148"/>
      <c r="Y869" s="148"/>
      <c r="Z869" s="148"/>
      <c r="AA869" s="148"/>
      <c r="AB869" s="148"/>
      <c r="AC869" s="148"/>
      <c r="AD869" s="148"/>
      <c r="AE869" s="148"/>
      <c r="AF869" s="148"/>
      <c r="AG869" s="148"/>
    </row>
    <row r="870" spans="1:33" ht="15.75" customHeight="1">
      <c r="A870" s="132"/>
      <c r="B870" s="132"/>
      <c r="C870" s="132"/>
      <c r="D870" s="132"/>
      <c r="E870" s="132"/>
      <c r="F870" s="132"/>
      <c r="G870" s="145"/>
      <c r="H870" s="218"/>
      <c r="I870" s="148"/>
      <c r="J870" s="148"/>
      <c r="K870" s="148"/>
      <c r="L870" s="148"/>
      <c r="M870" s="148"/>
      <c r="N870" s="148"/>
      <c r="O870" s="148"/>
      <c r="P870" s="148"/>
      <c r="Q870" s="148"/>
      <c r="R870" s="148"/>
      <c r="S870" s="148"/>
      <c r="T870" s="148"/>
      <c r="U870" s="148"/>
      <c r="V870" s="148"/>
      <c r="W870" s="148"/>
      <c r="X870" s="148"/>
      <c r="Y870" s="148"/>
      <c r="Z870" s="148"/>
      <c r="AA870" s="148"/>
      <c r="AB870" s="148"/>
      <c r="AC870" s="148"/>
      <c r="AD870" s="148"/>
      <c r="AE870" s="148"/>
      <c r="AF870" s="148"/>
      <c r="AG870" s="148"/>
    </row>
    <row r="871" spans="1:33" ht="15.75" customHeight="1">
      <c r="A871" s="132"/>
      <c r="B871" s="132"/>
      <c r="C871" s="132"/>
      <c r="D871" s="132"/>
      <c r="E871" s="132"/>
      <c r="F871" s="132"/>
      <c r="G871" s="145"/>
      <c r="H871" s="218"/>
      <c r="I871" s="148"/>
      <c r="J871" s="148"/>
      <c r="K871" s="148"/>
      <c r="L871" s="148"/>
      <c r="M871" s="148"/>
      <c r="N871" s="148"/>
      <c r="O871" s="148"/>
      <c r="P871" s="148"/>
      <c r="Q871" s="148"/>
      <c r="R871" s="148"/>
      <c r="S871" s="148"/>
      <c r="T871" s="148"/>
      <c r="U871" s="148"/>
      <c r="V871" s="148"/>
      <c r="W871" s="148"/>
      <c r="X871" s="148"/>
      <c r="Y871" s="148"/>
      <c r="Z871" s="148"/>
      <c r="AA871" s="148"/>
      <c r="AB871" s="148"/>
      <c r="AC871" s="148"/>
      <c r="AD871" s="148"/>
      <c r="AE871" s="148"/>
      <c r="AF871" s="148"/>
      <c r="AG871" s="148"/>
    </row>
    <row r="872" spans="1:33" ht="15.75" customHeight="1">
      <c r="A872" s="132"/>
      <c r="B872" s="132"/>
      <c r="C872" s="132"/>
      <c r="D872" s="132"/>
      <c r="E872" s="132"/>
      <c r="F872" s="132"/>
      <c r="G872" s="145"/>
      <c r="H872" s="218"/>
      <c r="I872" s="148"/>
      <c r="J872" s="148"/>
      <c r="K872" s="148"/>
      <c r="L872" s="148"/>
      <c r="M872" s="148"/>
      <c r="N872" s="148"/>
      <c r="O872" s="148"/>
      <c r="P872" s="148"/>
      <c r="Q872" s="148"/>
      <c r="R872" s="148"/>
      <c r="S872" s="148"/>
      <c r="T872" s="148"/>
      <c r="U872" s="148"/>
      <c r="V872" s="148"/>
      <c r="W872" s="148"/>
      <c r="X872" s="148"/>
      <c r="Y872" s="148"/>
      <c r="Z872" s="148"/>
      <c r="AA872" s="148"/>
      <c r="AB872" s="148"/>
      <c r="AC872" s="148"/>
      <c r="AD872" s="148"/>
      <c r="AE872" s="148"/>
      <c r="AF872" s="148"/>
      <c r="AG872" s="148"/>
    </row>
    <row r="873" spans="1:33" ht="15.75" customHeight="1">
      <c r="A873" s="132"/>
      <c r="B873" s="132"/>
      <c r="C873" s="132"/>
      <c r="D873" s="132"/>
      <c r="E873" s="132"/>
      <c r="F873" s="132"/>
      <c r="G873" s="145"/>
      <c r="H873" s="218"/>
      <c r="I873" s="148"/>
      <c r="J873" s="148"/>
      <c r="K873" s="148"/>
      <c r="L873" s="148"/>
      <c r="M873" s="148"/>
      <c r="N873" s="148"/>
      <c r="O873" s="148"/>
      <c r="P873" s="148"/>
      <c r="Q873" s="148"/>
      <c r="R873" s="148"/>
      <c r="S873" s="148"/>
      <c r="T873" s="148"/>
      <c r="U873" s="148"/>
      <c r="V873" s="148"/>
      <c r="W873" s="148"/>
      <c r="X873" s="148"/>
      <c r="Y873" s="148"/>
      <c r="Z873" s="148"/>
      <c r="AA873" s="148"/>
      <c r="AB873" s="148"/>
      <c r="AC873" s="148"/>
      <c r="AD873" s="148"/>
      <c r="AE873" s="148"/>
      <c r="AF873" s="148"/>
      <c r="AG873" s="148"/>
    </row>
    <row r="874" spans="1:33" ht="15.75" customHeight="1">
      <c r="A874" s="132"/>
      <c r="B874" s="132"/>
      <c r="C874" s="132"/>
      <c r="D874" s="132"/>
      <c r="E874" s="132"/>
      <c r="F874" s="132"/>
      <c r="G874" s="145"/>
      <c r="H874" s="218"/>
      <c r="I874" s="148"/>
      <c r="J874" s="148"/>
      <c r="K874" s="148"/>
      <c r="L874" s="148"/>
      <c r="M874" s="148"/>
      <c r="N874" s="148"/>
      <c r="O874" s="148"/>
      <c r="P874" s="148"/>
      <c r="Q874" s="148"/>
      <c r="R874" s="148"/>
      <c r="S874" s="148"/>
      <c r="T874" s="148"/>
      <c r="U874" s="148"/>
      <c r="V874" s="148"/>
      <c r="W874" s="148"/>
      <c r="X874" s="148"/>
      <c r="Y874" s="148"/>
      <c r="Z874" s="148"/>
      <c r="AA874" s="148"/>
      <c r="AB874" s="148"/>
      <c r="AC874" s="148"/>
      <c r="AD874" s="148"/>
      <c r="AE874" s="148"/>
      <c r="AF874" s="148"/>
      <c r="AG874" s="148"/>
    </row>
    <row r="875" spans="1:33" ht="15.75" customHeight="1">
      <c r="A875" s="132"/>
      <c r="B875" s="132"/>
      <c r="C875" s="132"/>
      <c r="D875" s="132"/>
      <c r="E875" s="132"/>
      <c r="F875" s="132"/>
      <c r="G875" s="145"/>
      <c r="H875" s="218"/>
      <c r="I875" s="148"/>
      <c r="J875" s="148"/>
      <c r="K875" s="148"/>
      <c r="L875" s="148"/>
      <c r="M875" s="148"/>
      <c r="N875" s="148"/>
      <c r="O875" s="148"/>
      <c r="P875" s="148"/>
      <c r="Q875" s="148"/>
      <c r="R875" s="148"/>
      <c r="S875" s="148"/>
      <c r="T875" s="148"/>
      <c r="U875" s="148"/>
      <c r="V875" s="148"/>
      <c r="W875" s="148"/>
      <c r="X875" s="148"/>
      <c r="Y875" s="148"/>
      <c r="Z875" s="148"/>
      <c r="AA875" s="148"/>
      <c r="AB875" s="148"/>
      <c r="AC875" s="148"/>
      <c r="AD875" s="148"/>
      <c r="AE875" s="148"/>
      <c r="AF875" s="148"/>
      <c r="AG875" s="148"/>
    </row>
    <row r="876" spans="1:33" ht="15.75" customHeight="1">
      <c r="A876" s="132"/>
      <c r="B876" s="132"/>
      <c r="C876" s="132"/>
      <c r="D876" s="132"/>
      <c r="E876" s="132"/>
      <c r="F876" s="132"/>
      <c r="G876" s="145"/>
      <c r="H876" s="218"/>
      <c r="I876" s="148"/>
      <c r="J876" s="148"/>
      <c r="K876" s="148"/>
      <c r="L876" s="148"/>
      <c r="M876" s="148"/>
      <c r="N876" s="148"/>
      <c r="O876" s="148"/>
      <c r="P876" s="148"/>
      <c r="Q876" s="148"/>
      <c r="R876" s="148"/>
      <c r="S876" s="148"/>
      <c r="T876" s="148"/>
      <c r="U876" s="148"/>
      <c r="V876" s="148"/>
      <c r="W876" s="148"/>
      <c r="X876" s="148"/>
      <c r="Y876" s="148"/>
      <c r="Z876" s="148"/>
      <c r="AA876" s="148"/>
      <c r="AB876" s="148"/>
      <c r="AC876" s="148"/>
      <c r="AD876" s="148"/>
      <c r="AE876" s="148"/>
      <c r="AF876" s="148"/>
      <c r="AG876" s="148"/>
    </row>
    <row r="877" spans="1:33" ht="15.75" customHeight="1">
      <c r="A877" s="132"/>
      <c r="B877" s="132"/>
      <c r="C877" s="132"/>
      <c r="D877" s="132"/>
      <c r="E877" s="132"/>
      <c r="F877" s="132"/>
      <c r="G877" s="145"/>
      <c r="H877" s="218"/>
      <c r="I877" s="148"/>
      <c r="J877" s="148"/>
      <c r="K877" s="148"/>
      <c r="L877" s="148"/>
      <c r="M877" s="148"/>
      <c r="N877" s="148"/>
      <c r="O877" s="148"/>
      <c r="P877" s="148"/>
      <c r="Q877" s="148"/>
      <c r="R877" s="148"/>
      <c r="S877" s="148"/>
      <c r="T877" s="148"/>
      <c r="U877" s="148"/>
      <c r="V877" s="148"/>
      <c r="W877" s="148"/>
      <c r="X877" s="148"/>
      <c r="Y877" s="148"/>
      <c r="Z877" s="148"/>
      <c r="AA877" s="148"/>
      <c r="AB877" s="148"/>
      <c r="AC877" s="148"/>
      <c r="AD877" s="148"/>
      <c r="AE877" s="148"/>
      <c r="AF877" s="148"/>
      <c r="AG877" s="148"/>
    </row>
    <row r="878" spans="1:33" ht="15.75" customHeight="1">
      <c r="A878" s="132"/>
      <c r="B878" s="132"/>
      <c r="C878" s="132"/>
      <c r="D878" s="132"/>
      <c r="E878" s="132"/>
      <c r="F878" s="132"/>
      <c r="G878" s="145"/>
      <c r="H878" s="218"/>
      <c r="I878" s="148"/>
      <c r="J878" s="148"/>
      <c r="K878" s="148"/>
      <c r="L878" s="148"/>
      <c r="M878" s="148"/>
      <c r="N878" s="148"/>
      <c r="O878" s="148"/>
      <c r="P878" s="148"/>
      <c r="Q878" s="148"/>
      <c r="R878" s="148"/>
      <c r="S878" s="148"/>
      <c r="T878" s="148"/>
      <c r="U878" s="148"/>
      <c r="V878" s="148"/>
      <c r="W878" s="148"/>
      <c r="X878" s="148"/>
      <c r="Y878" s="148"/>
      <c r="Z878" s="148"/>
      <c r="AA878" s="148"/>
      <c r="AB878" s="148"/>
      <c r="AC878" s="148"/>
      <c r="AD878" s="148"/>
      <c r="AE878" s="148"/>
      <c r="AF878" s="148"/>
      <c r="AG878" s="148"/>
    </row>
    <row r="879" spans="1:33" ht="15.75" customHeight="1">
      <c r="A879" s="132"/>
      <c r="B879" s="132"/>
      <c r="C879" s="132"/>
      <c r="D879" s="132"/>
      <c r="E879" s="132"/>
      <c r="F879" s="132"/>
      <c r="G879" s="145"/>
      <c r="H879" s="218"/>
      <c r="I879" s="148"/>
      <c r="J879" s="148"/>
      <c r="K879" s="148"/>
      <c r="L879" s="148"/>
      <c r="M879" s="148"/>
      <c r="N879" s="148"/>
      <c r="O879" s="148"/>
      <c r="P879" s="148"/>
      <c r="Q879" s="148"/>
      <c r="R879" s="148"/>
      <c r="S879" s="148"/>
      <c r="T879" s="148"/>
      <c r="U879" s="148"/>
      <c r="V879" s="148"/>
      <c r="W879" s="148"/>
      <c r="X879" s="148"/>
      <c r="Y879" s="148"/>
      <c r="Z879" s="148"/>
      <c r="AA879" s="148"/>
      <c r="AB879" s="148"/>
      <c r="AC879" s="148"/>
      <c r="AD879" s="148"/>
      <c r="AE879" s="148"/>
      <c r="AF879" s="148"/>
      <c r="AG879" s="148"/>
    </row>
    <row r="880" spans="1:33" ht="15.75" customHeight="1">
      <c r="A880" s="132"/>
      <c r="B880" s="132"/>
      <c r="C880" s="132"/>
      <c r="D880" s="132"/>
      <c r="E880" s="132"/>
      <c r="F880" s="132"/>
      <c r="G880" s="145"/>
      <c r="H880" s="218"/>
      <c r="I880" s="148"/>
      <c r="J880" s="148"/>
      <c r="K880" s="148"/>
      <c r="L880" s="148"/>
      <c r="M880" s="148"/>
      <c r="N880" s="148"/>
      <c r="O880" s="148"/>
      <c r="P880" s="148"/>
      <c r="Q880" s="148"/>
      <c r="R880" s="148"/>
      <c r="S880" s="148"/>
      <c r="T880" s="148"/>
      <c r="U880" s="148"/>
      <c r="V880" s="148"/>
      <c r="W880" s="148"/>
      <c r="X880" s="148"/>
      <c r="Y880" s="148"/>
      <c r="Z880" s="148"/>
      <c r="AA880" s="148"/>
      <c r="AB880" s="148"/>
      <c r="AC880" s="148"/>
      <c r="AD880" s="148"/>
      <c r="AE880" s="148"/>
      <c r="AF880" s="148"/>
      <c r="AG880" s="148"/>
    </row>
    <row r="881" spans="1:33" ht="15.75" customHeight="1">
      <c r="A881" s="132"/>
      <c r="B881" s="132"/>
      <c r="C881" s="132"/>
      <c r="D881" s="132"/>
      <c r="E881" s="132"/>
      <c r="F881" s="132"/>
      <c r="G881" s="145"/>
      <c r="H881" s="218"/>
      <c r="I881" s="148"/>
      <c r="J881" s="148"/>
      <c r="K881" s="148"/>
      <c r="L881" s="148"/>
      <c r="M881" s="148"/>
      <c r="N881" s="148"/>
      <c r="O881" s="148"/>
      <c r="P881" s="148"/>
      <c r="Q881" s="148"/>
      <c r="R881" s="148"/>
      <c r="S881" s="148"/>
      <c r="T881" s="148"/>
      <c r="U881" s="148"/>
      <c r="V881" s="148"/>
      <c r="W881" s="148"/>
      <c r="X881" s="148"/>
      <c r="Y881" s="148"/>
      <c r="Z881" s="148"/>
      <c r="AA881" s="148"/>
      <c r="AB881" s="148"/>
      <c r="AC881" s="148"/>
      <c r="AD881" s="148"/>
      <c r="AE881" s="148"/>
      <c r="AF881" s="148"/>
      <c r="AG881" s="148"/>
    </row>
    <row r="882" spans="1:33" ht="15.75" customHeight="1">
      <c r="A882" s="132"/>
      <c r="B882" s="132"/>
      <c r="C882" s="132"/>
      <c r="D882" s="132"/>
      <c r="E882" s="132"/>
      <c r="F882" s="132"/>
      <c r="G882" s="145"/>
      <c r="H882" s="218"/>
      <c r="I882" s="148"/>
      <c r="J882" s="148"/>
      <c r="K882" s="148"/>
      <c r="L882" s="148"/>
      <c r="M882" s="148"/>
      <c r="N882" s="148"/>
      <c r="O882" s="148"/>
      <c r="P882" s="148"/>
      <c r="Q882" s="148"/>
      <c r="R882" s="148"/>
      <c r="S882" s="148"/>
      <c r="T882" s="148"/>
      <c r="U882" s="148"/>
      <c r="V882" s="148"/>
      <c r="W882" s="148"/>
      <c r="X882" s="148"/>
      <c r="Y882" s="148"/>
      <c r="Z882" s="148"/>
      <c r="AA882" s="148"/>
      <c r="AB882" s="148"/>
      <c r="AC882" s="148"/>
      <c r="AD882" s="148"/>
      <c r="AE882" s="148"/>
      <c r="AF882" s="148"/>
      <c r="AG882" s="148"/>
    </row>
    <row r="883" spans="1:33" ht="15.75" customHeight="1">
      <c r="A883" s="132"/>
      <c r="B883" s="132"/>
      <c r="C883" s="132"/>
      <c r="D883" s="132"/>
      <c r="E883" s="132"/>
      <c r="F883" s="132"/>
      <c r="G883" s="145"/>
      <c r="H883" s="218"/>
      <c r="I883" s="148"/>
      <c r="J883" s="148"/>
      <c r="K883" s="148"/>
      <c r="L883" s="148"/>
      <c r="M883" s="148"/>
      <c r="N883" s="148"/>
      <c r="O883" s="148"/>
      <c r="P883" s="148"/>
      <c r="Q883" s="148"/>
      <c r="R883" s="148"/>
      <c r="S883" s="148"/>
      <c r="T883" s="148"/>
      <c r="U883" s="148"/>
      <c r="V883" s="148"/>
      <c r="W883" s="148"/>
      <c r="X883" s="148"/>
      <c r="Y883" s="148"/>
      <c r="Z883" s="148"/>
      <c r="AA883" s="148"/>
      <c r="AB883" s="148"/>
      <c r="AC883" s="148"/>
      <c r="AD883" s="148"/>
      <c r="AE883" s="148"/>
      <c r="AF883" s="148"/>
      <c r="AG883" s="148"/>
    </row>
    <row r="884" spans="1:33" ht="15.75" customHeight="1">
      <c r="A884" s="132"/>
      <c r="B884" s="132"/>
      <c r="C884" s="132"/>
      <c r="D884" s="132"/>
      <c r="E884" s="132"/>
      <c r="F884" s="132"/>
      <c r="G884" s="145"/>
      <c r="H884" s="218"/>
      <c r="I884" s="148"/>
      <c r="J884" s="148"/>
      <c r="K884" s="148"/>
      <c r="L884" s="148"/>
      <c r="M884" s="148"/>
      <c r="N884" s="148"/>
      <c r="O884" s="148"/>
      <c r="P884" s="148"/>
      <c r="Q884" s="148"/>
      <c r="R884" s="148"/>
      <c r="S884" s="148"/>
      <c r="T884" s="148"/>
      <c r="U884" s="148"/>
      <c r="V884" s="148"/>
      <c r="W884" s="148"/>
      <c r="X884" s="148"/>
      <c r="Y884" s="148"/>
      <c r="Z884" s="148"/>
      <c r="AA884" s="148"/>
      <c r="AB884" s="148"/>
      <c r="AC884" s="148"/>
      <c r="AD884" s="148"/>
      <c r="AE884" s="148"/>
      <c r="AF884" s="148"/>
      <c r="AG884" s="148"/>
    </row>
    <row r="885" spans="1:33" ht="15.75" customHeight="1">
      <c r="A885" s="132"/>
      <c r="B885" s="132"/>
      <c r="C885" s="132"/>
      <c r="D885" s="132"/>
      <c r="E885" s="132"/>
      <c r="F885" s="132"/>
      <c r="G885" s="145"/>
      <c r="H885" s="218"/>
      <c r="I885" s="148"/>
      <c r="J885" s="148"/>
      <c r="K885" s="148"/>
      <c r="L885" s="148"/>
      <c r="M885" s="148"/>
      <c r="N885" s="148"/>
      <c r="O885" s="148"/>
      <c r="P885" s="148"/>
      <c r="Q885" s="148"/>
      <c r="R885" s="148"/>
      <c r="S885" s="148"/>
      <c r="T885" s="148"/>
      <c r="U885" s="148"/>
      <c r="V885" s="148"/>
      <c r="W885" s="148"/>
      <c r="X885" s="148"/>
      <c r="Y885" s="148"/>
      <c r="Z885" s="148"/>
      <c r="AA885" s="148"/>
      <c r="AB885" s="148"/>
      <c r="AC885" s="148"/>
      <c r="AD885" s="148"/>
      <c r="AE885" s="148"/>
      <c r="AF885" s="148"/>
      <c r="AG885" s="148"/>
    </row>
    <row r="886" spans="1:33" ht="15.75" customHeight="1">
      <c r="A886" s="132"/>
      <c r="B886" s="132"/>
      <c r="C886" s="132"/>
      <c r="D886" s="132"/>
      <c r="E886" s="132"/>
      <c r="F886" s="132"/>
      <c r="G886" s="145"/>
      <c r="H886" s="218"/>
      <c r="I886" s="148"/>
      <c r="J886" s="148"/>
      <c r="K886" s="148"/>
      <c r="L886" s="148"/>
      <c r="M886" s="148"/>
      <c r="N886" s="148"/>
      <c r="O886" s="148"/>
      <c r="P886" s="148"/>
      <c r="Q886" s="148"/>
      <c r="R886" s="148"/>
      <c r="S886" s="148"/>
      <c r="T886" s="148"/>
      <c r="U886" s="148"/>
      <c r="V886" s="148"/>
      <c r="W886" s="148"/>
      <c r="X886" s="148"/>
      <c r="Y886" s="148"/>
      <c r="Z886" s="148"/>
      <c r="AA886" s="148"/>
      <c r="AB886" s="148"/>
      <c r="AC886" s="148"/>
      <c r="AD886" s="148"/>
      <c r="AE886" s="148"/>
      <c r="AF886" s="148"/>
      <c r="AG886" s="148"/>
    </row>
    <row r="887" spans="1:33" ht="15.75" customHeight="1">
      <c r="A887" s="132"/>
      <c r="B887" s="132"/>
      <c r="C887" s="132"/>
      <c r="D887" s="132"/>
      <c r="E887" s="132"/>
      <c r="F887" s="132"/>
      <c r="G887" s="145"/>
      <c r="H887" s="218"/>
      <c r="I887" s="148"/>
      <c r="J887" s="148"/>
      <c r="K887" s="148"/>
      <c r="L887" s="148"/>
      <c r="M887" s="148"/>
      <c r="N887" s="148"/>
      <c r="O887" s="148"/>
      <c r="P887" s="148"/>
      <c r="Q887" s="148"/>
      <c r="R887" s="148"/>
      <c r="S887" s="148"/>
      <c r="T887" s="148"/>
      <c r="U887" s="148"/>
      <c r="V887" s="148"/>
      <c r="W887" s="148"/>
      <c r="X887" s="148"/>
      <c r="Y887" s="148"/>
      <c r="Z887" s="148"/>
      <c r="AA887" s="148"/>
      <c r="AB887" s="148"/>
      <c r="AC887" s="148"/>
      <c r="AD887" s="148"/>
      <c r="AE887" s="148"/>
      <c r="AF887" s="148"/>
      <c r="AG887" s="148"/>
    </row>
    <row r="888" spans="1:33" ht="15.75" customHeight="1">
      <c r="A888" s="132"/>
      <c r="B888" s="132"/>
      <c r="C888" s="132"/>
      <c r="D888" s="132"/>
      <c r="E888" s="132"/>
      <c r="F888" s="132"/>
      <c r="G888" s="145"/>
      <c r="H888" s="218"/>
      <c r="I888" s="148"/>
      <c r="J888" s="148"/>
      <c r="K888" s="148"/>
      <c r="L888" s="148"/>
      <c r="M888" s="148"/>
      <c r="N888" s="148"/>
      <c r="O888" s="148"/>
      <c r="P888" s="148"/>
      <c r="Q888" s="148"/>
      <c r="R888" s="148"/>
      <c r="S888" s="148"/>
      <c r="T888" s="148"/>
      <c r="U888" s="148"/>
      <c r="V888" s="148"/>
      <c r="W888" s="148"/>
      <c r="X888" s="148"/>
      <c r="Y888" s="148"/>
      <c r="Z888" s="148"/>
      <c r="AA888" s="148"/>
      <c r="AB888" s="148"/>
      <c r="AC888" s="148"/>
      <c r="AD888" s="148"/>
      <c r="AE888" s="148"/>
      <c r="AF888" s="148"/>
      <c r="AG888" s="148"/>
    </row>
    <row r="889" spans="1:33" ht="15.75" customHeight="1">
      <c r="A889" s="132"/>
      <c r="B889" s="132"/>
      <c r="C889" s="132"/>
      <c r="D889" s="132"/>
      <c r="E889" s="132"/>
      <c r="F889" s="132"/>
      <c r="G889" s="145"/>
      <c r="H889" s="218"/>
      <c r="I889" s="148"/>
      <c r="J889" s="148"/>
      <c r="K889" s="148"/>
      <c r="L889" s="148"/>
      <c r="M889" s="148"/>
      <c r="N889" s="148"/>
      <c r="O889" s="148"/>
      <c r="P889" s="148"/>
      <c r="Q889" s="148"/>
      <c r="R889" s="148"/>
      <c r="S889" s="148"/>
      <c r="T889" s="148"/>
      <c r="U889" s="148"/>
      <c r="V889" s="148"/>
      <c r="W889" s="148"/>
      <c r="X889" s="148"/>
      <c r="Y889" s="148"/>
      <c r="Z889" s="148"/>
      <c r="AA889" s="148"/>
      <c r="AB889" s="148"/>
      <c r="AC889" s="148"/>
      <c r="AD889" s="148"/>
      <c r="AE889" s="148"/>
      <c r="AF889" s="148"/>
      <c r="AG889" s="148"/>
    </row>
    <row r="890" spans="1:33" ht="15.75" customHeight="1">
      <c r="A890" s="132"/>
      <c r="B890" s="132"/>
      <c r="C890" s="132"/>
      <c r="D890" s="132"/>
      <c r="E890" s="132"/>
      <c r="F890" s="132"/>
      <c r="G890" s="145"/>
      <c r="H890" s="218"/>
      <c r="I890" s="148"/>
      <c r="J890" s="148"/>
      <c r="K890" s="148"/>
      <c r="L890" s="148"/>
      <c r="M890" s="148"/>
      <c r="N890" s="148"/>
      <c r="O890" s="148"/>
      <c r="P890" s="148"/>
      <c r="Q890" s="148"/>
      <c r="R890" s="148"/>
      <c r="S890" s="148"/>
      <c r="T890" s="148"/>
      <c r="U890" s="148"/>
      <c r="V890" s="148"/>
      <c r="W890" s="148"/>
      <c r="X890" s="148"/>
      <c r="Y890" s="148"/>
      <c r="Z890" s="148"/>
      <c r="AA890" s="148"/>
      <c r="AB890" s="148"/>
      <c r="AC890" s="148"/>
      <c r="AD890" s="148"/>
      <c r="AE890" s="148"/>
      <c r="AF890" s="148"/>
      <c r="AG890" s="148"/>
    </row>
    <row r="891" spans="1:33" ht="15.75" customHeight="1">
      <c r="A891" s="132"/>
      <c r="B891" s="132"/>
      <c r="C891" s="132"/>
      <c r="D891" s="132"/>
      <c r="E891" s="132"/>
      <c r="F891" s="132"/>
      <c r="G891" s="145"/>
      <c r="H891" s="218"/>
      <c r="I891" s="148"/>
      <c r="J891" s="148"/>
      <c r="K891" s="148"/>
      <c r="L891" s="148"/>
      <c r="M891" s="148"/>
      <c r="N891" s="148"/>
      <c r="O891" s="148"/>
      <c r="P891" s="148"/>
      <c r="Q891" s="148"/>
      <c r="R891" s="148"/>
      <c r="S891" s="148"/>
      <c r="T891" s="148"/>
      <c r="U891" s="148"/>
      <c r="V891" s="148"/>
      <c r="W891" s="148"/>
      <c r="X891" s="148"/>
      <c r="Y891" s="148"/>
      <c r="Z891" s="148"/>
      <c r="AA891" s="148"/>
      <c r="AB891" s="148"/>
      <c r="AC891" s="148"/>
      <c r="AD891" s="148"/>
      <c r="AE891" s="148"/>
      <c r="AF891" s="148"/>
      <c r="AG891" s="148"/>
    </row>
    <row r="892" spans="1:33" ht="15.75" customHeight="1">
      <c r="A892" s="132"/>
      <c r="B892" s="132"/>
      <c r="C892" s="132"/>
      <c r="D892" s="132"/>
      <c r="E892" s="132"/>
      <c r="F892" s="132"/>
      <c r="G892" s="145"/>
      <c r="H892" s="218"/>
      <c r="I892" s="148"/>
      <c r="J892" s="148"/>
      <c r="K892" s="148"/>
      <c r="L892" s="148"/>
      <c r="M892" s="148"/>
      <c r="N892" s="148"/>
      <c r="O892" s="148"/>
      <c r="P892" s="148"/>
      <c r="Q892" s="148"/>
      <c r="R892" s="148"/>
      <c r="S892" s="148"/>
      <c r="T892" s="148"/>
      <c r="U892" s="148"/>
      <c r="V892" s="148"/>
      <c r="W892" s="148"/>
      <c r="X892" s="148"/>
      <c r="Y892" s="148"/>
      <c r="Z892" s="148"/>
      <c r="AA892" s="148"/>
      <c r="AB892" s="148"/>
      <c r="AC892" s="148"/>
      <c r="AD892" s="148"/>
      <c r="AE892" s="148"/>
      <c r="AF892" s="148"/>
      <c r="AG892" s="148"/>
    </row>
    <row r="893" spans="1:33" ht="15.75" customHeight="1">
      <c r="A893" s="132"/>
      <c r="B893" s="132"/>
      <c r="C893" s="132"/>
      <c r="D893" s="132"/>
      <c r="E893" s="132"/>
      <c r="F893" s="132"/>
      <c r="G893" s="145"/>
      <c r="H893" s="218"/>
      <c r="I893" s="148"/>
      <c r="J893" s="148"/>
      <c r="K893" s="148"/>
      <c r="L893" s="148"/>
      <c r="M893" s="148"/>
      <c r="N893" s="148"/>
      <c r="O893" s="148"/>
      <c r="P893" s="148"/>
      <c r="Q893" s="148"/>
      <c r="R893" s="148"/>
      <c r="S893" s="148"/>
      <c r="T893" s="148"/>
      <c r="U893" s="148"/>
      <c r="V893" s="148"/>
      <c r="W893" s="148"/>
      <c r="X893" s="148"/>
      <c r="Y893" s="148"/>
      <c r="Z893" s="148"/>
      <c r="AA893" s="148"/>
      <c r="AB893" s="148"/>
      <c r="AC893" s="148"/>
      <c r="AD893" s="148"/>
      <c r="AE893" s="148"/>
      <c r="AF893" s="148"/>
      <c r="AG893" s="148"/>
    </row>
    <row r="894" spans="1:33" ht="15.75" customHeight="1">
      <c r="A894" s="132"/>
      <c r="B894" s="132"/>
      <c r="C894" s="132"/>
      <c r="D894" s="132"/>
      <c r="E894" s="132"/>
      <c r="F894" s="132"/>
      <c r="G894" s="145"/>
      <c r="H894" s="218"/>
      <c r="I894" s="148"/>
      <c r="J894" s="148"/>
      <c r="K894" s="148"/>
      <c r="L894" s="148"/>
      <c r="M894" s="148"/>
      <c r="N894" s="148"/>
      <c r="O894" s="148"/>
      <c r="P894" s="148"/>
      <c r="Q894" s="148"/>
      <c r="R894" s="148"/>
      <c r="S894" s="148"/>
      <c r="T894" s="148"/>
      <c r="U894" s="148"/>
      <c r="V894" s="148"/>
      <c r="W894" s="148"/>
      <c r="X894" s="148"/>
      <c r="Y894" s="148"/>
      <c r="Z894" s="148"/>
      <c r="AA894" s="148"/>
      <c r="AB894" s="148"/>
      <c r="AC894" s="148"/>
      <c r="AD894" s="148"/>
      <c r="AE894" s="148"/>
      <c r="AF894" s="148"/>
      <c r="AG894" s="148"/>
    </row>
    <row r="895" spans="1:33" ht="15.75" customHeight="1">
      <c r="A895" s="132"/>
      <c r="B895" s="132"/>
      <c r="C895" s="132"/>
      <c r="D895" s="132"/>
      <c r="E895" s="132"/>
      <c r="F895" s="132"/>
      <c r="G895" s="145"/>
      <c r="H895" s="218"/>
      <c r="I895" s="148"/>
      <c r="J895" s="148"/>
      <c r="K895" s="148"/>
      <c r="L895" s="148"/>
      <c r="M895" s="148"/>
      <c r="N895" s="148"/>
      <c r="O895" s="148"/>
      <c r="P895" s="148"/>
      <c r="Q895" s="148"/>
      <c r="R895" s="148"/>
      <c r="S895" s="148"/>
      <c r="T895" s="148"/>
      <c r="U895" s="148"/>
      <c r="V895" s="148"/>
      <c r="W895" s="148"/>
      <c r="X895" s="148"/>
      <c r="Y895" s="148"/>
      <c r="Z895" s="148"/>
      <c r="AA895" s="148"/>
      <c r="AB895" s="148"/>
      <c r="AC895" s="148"/>
      <c r="AD895" s="148"/>
      <c r="AE895" s="148"/>
      <c r="AF895" s="148"/>
      <c r="AG895" s="148"/>
    </row>
    <row r="896" spans="1:33" ht="15.75" customHeight="1">
      <c r="A896" s="132"/>
      <c r="B896" s="132"/>
      <c r="C896" s="132"/>
      <c r="D896" s="132"/>
      <c r="E896" s="132"/>
      <c r="F896" s="132"/>
      <c r="G896" s="145"/>
      <c r="H896" s="218"/>
      <c r="I896" s="148"/>
      <c r="J896" s="148"/>
      <c r="K896" s="148"/>
      <c r="L896" s="148"/>
      <c r="M896" s="148"/>
      <c r="N896" s="148"/>
      <c r="O896" s="148"/>
      <c r="P896" s="148"/>
      <c r="Q896" s="148"/>
      <c r="R896" s="148"/>
      <c r="S896" s="148"/>
      <c r="T896" s="148"/>
      <c r="U896" s="148"/>
      <c r="V896" s="148"/>
      <c r="W896" s="148"/>
      <c r="X896" s="148"/>
      <c r="Y896" s="148"/>
      <c r="Z896" s="148"/>
      <c r="AA896" s="148"/>
      <c r="AB896" s="148"/>
      <c r="AC896" s="148"/>
      <c r="AD896" s="148"/>
      <c r="AE896" s="148"/>
      <c r="AF896" s="148"/>
      <c r="AG896" s="148"/>
    </row>
    <row r="897" spans="1:33" ht="15.75" customHeight="1">
      <c r="A897" s="132"/>
      <c r="B897" s="132"/>
      <c r="C897" s="132"/>
      <c r="D897" s="132"/>
      <c r="E897" s="132"/>
      <c r="F897" s="132"/>
      <c r="G897" s="145"/>
      <c r="H897" s="218"/>
      <c r="I897" s="148"/>
      <c r="J897" s="148"/>
      <c r="K897" s="148"/>
      <c r="L897" s="148"/>
      <c r="M897" s="148"/>
      <c r="N897" s="148"/>
      <c r="O897" s="148"/>
      <c r="P897" s="148"/>
      <c r="Q897" s="148"/>
      <c r="R897" s="148"/>
      <c r="S897" s="148"/>
      <c r="T897" s="148"/>
      <c r="U897" s="148"/>
      <c r="V897" s="148"/>
      <c r="W897" s="148"/>
      <c r="X897" s="148"/>
      <c r="Y897" s="148"/>
      <c r="Z897" s="148"/>
      <c r="AA897" s="148"/>
      <c r="AB897" s="148"/>
      <c r="AC897" s="148"/>
      <c r="AD897" s="148"/>
      <c r="AE897" s="148"/>
      <c r="AF897" s="148"/>
      <c r="AG897" s="148"/>
    </row>
    <row r="898" spans="1:33" ht="15.75" customHeight="1">
      <c r="A898" s="132"/>
      <c r="B898" s="132"/>
      <c r="C898" s="132"/>
      <c r="D898" s="132"/>
      <c r="E898" s="132"/>
      <c r="F898" s="132"/>
      <c r="G898" s="145"/>
      <c r="H898" s="218"/>
      <c r="I898" s="148"/>
      <c r="J898" s="148"/>
      <c r="K898" s="148"/>
      <c r="L898" s="148"/>
      <c r="M898" s="148"/>
      <c r="N898" s="148"/>
      <c r="O898" s="148"/>
      <c r="P898" s="148"/>
      <c r="Q898" s="148"/>
      <c r="R898" s="148"/>
      <c r="S898" s="148"/>
      <c r="T898" s="148"/>
      <c r="U898" s="148"/>
      <c r="V898" s="148"/>
      <c r="W898" s="148"/>
      <c r="X898" s="148"/>
      <c r="Y898" s="148"/>
      <c r="Z898" s="148"/>
      <c r="AA898" s="148"/>
      <c r="AB898" s="148"/>
      <c r="AC898" s="148"/>
      <c r="AD898" s="148"/>
      <c r="AE898" s="148"/>
      <c r="AF898" s="148"/>
      <c r="AG898" s="148"/>
    </row>
    <row r="899" spans="1:33" ht="15.75" customHeight="1">
      <c r="A899" s="132"/>
      <c r="B899" s="132"/>
      <c r="C899" s="132"/>
      <c r="D899" s="132"/>
      <c r="E899" s="132"/>
      <c r="F899" s="132"/>
      <c r="G899" s="145"/>
      <c r="H899" s="218"/>
      <c r="I899" s="148"/>
      <c r="J899" s="148"/>
      <c r="K899" s="148"/>
      <c r="L899" s="148"/>
      <c r="M899" s="148"/>
      <c r="N899" s="148"/>
      <c r="O899" s="148"/>
      <c r="P899" s="148"/>
      <c r="Q899" s="148"/>
      <c r="R899" s="148"/>
      <c r="S899" s="148"/>
      <c r="T899" s="148"/>
      <c r="U899" s="148"/>
      <c r="V899" s="148"/>
      <c r="W899" s="148"/>
      <c r="X899" s="148"/>
      <c r="Y899" s="148"/>
      <c r="Z899" s="148"/>
      <c r="AA899" s="148"/>
      <c r="AB899" s="148"/>
      <c r="AC899" s="148"/>
      <c r="AD899" s="148"/>
      <c r="AE899" s="148"/>
      <c r="AF899" s="148"/>
      <c r="AG899" s="148"/>
    </row>
    <row r="900" spans="1:33" ht="15.75" customHeight="1">
      <c r="A900" s="132"/>
      <c r="B900" s="132"/>
      <c r="C900" s="132"/>
      <c r="D900" s="132"/>
      <c r="E900" s="132"/>
      <c r="F900" s="132"/>
      <c r="G900" s="145"/>
      <c r="H900" s="218"/>
      <c r="I900" s="148"/>
      <c r="J900" s="148"/>
      <c r="K900" s="148"/>
      <c r="L900" s="148"/>
      <c r="M900" s="148"/>
      <c r="N900" s="148"/>
      <c r="O900" s="148"/>
      <c r="P900" s="148"/>
      <c r="Q900" s="148"/>
      <c r="R900" s="148"/>
      <c r="S900" s="148"/>
      <c r="T900" s="148"/>
      <c r="U900" s="148"/>
      <c r="V900" s="148"/>
      <c r="W900" s="148"/>
      <c r="X900" s="148"/>
      <c r="Y900" s="148"/>
      <c r="Z900" s="148"/>
      <c r="AA900" s="148"/>
      <c r="AB900" s="148"/>
      <c r="AC900" s="148"/>
      <c r="AD900" s="148"/>
      <c r="AE900" s="148"/>
      <c r="AF900" s="148"/>
      <c r="AG900" s="148"/>
    </row>
    <row r="901" spans="1:33" ht="15.75" customHeight="1">
      <c r="A901" s="132"/>
      <c r="B901" s="132"/>
      <c r="C901" s="132"/>
      <c r="D901" s="132"/>
      <c r="E901" s="132"/>
      <c r="F901" s="132"/>
      <c r="G901" s="145"/>
      <c r="H901" s="218"/>
      <c r="I901" s="148"/>
      <c r="J901" s="148"/>
      <c r="K901" s="148"/>
      <c r="L901" s="148"/>
      <c r="M901" s="148"/>
      <c r="N901" s="148"/>
      <c r="O901" s="148"/>
      <c r="P901" s="148"/>
      <c r="Q901" s="148"/>
      <c r="R901" s="148"/>
      <c r="S901" s="148"/>
      <c r="T901" s="148"/>
      <c r="U901" s="148"/>
      <c r="V901" s="148"/>
      <c r="W901" s="148"/>
      <c r="X901" s="148"/>
      <c r="Y901" s="148"/>
      <c r="Z901" s="148"/>
      <c r="AA901" s="148"/>
      <c r="AB901" s="148"/>
      <c r="AC901" s="148"/>
      <c r="AD901" s="148"/>
      <c r="AE901" s="148"/>
      <c r="AF901" s="148"/>
      <c r="AG901" s="148"/>
    </row>
    <row r="902" spans="1:33" ht="15.75" customHeight="1">
      <c r="A902" s="132"/>
      <c r="B902" s="132"/>
      <c r="C902" s="132"/>
      <c r="D902" s="132"/>
      <c r="E902" s="132"/>
      <c r="F902" s="132"/>
      <c r="G902" s="145"/>
      <c r="H902" s="218"/>
      <c r="I902" s="148"/>
      <c r="J902" s="148"/>
      <c r="K902" s="148"/>
      <c r="L902" s="148"/>
      <c r="M902" s="148"/>
      <c r="N902" s="148"/>
      <c r="O902" s="148"/>
      <c r="P902" s="148"/>
      <c r="Q902" s="148"/>
      <c r="R902" s="148"/>
      <c r="S902" s="148"/>
      <c r="T902" s="148"/>
      <c r="U902" s="148"/>
      <c r="V902" s="148"/>
      <c r="W902" s="148"/>
      <c r="X902" s="148"/>
      <c r="Y902" s="148"/>
      <c r="Z902" s="148"/>
      <c r="AA902" s="148"/>
      <c r="AB902" s="148"/>
      <c r="AC902" s="148"/>
      <c r="AD902" s="148"/>
      <c r="AE902" s="148"/>
      <c r="AF902" s="148"/>
      <c r="AG902" s="148"/>
    </row>
    <row r="903" spans="1:33" ht="15.75" customHeight="1">
      <c r="A903" s="132"/>
      <c r="B903" s="132"/>
      <c r="C903" s="132"/>
      <c r="D903" s="132"/>
      <c r="E903" s="132"/>
      <c r="F903" s="132"/>
      <c r="G903" s="145"/>
      <c r="H903" s="218"/>
      <c r="I903" s="148"/>
      <c r="J903" s="148"/>
      <c r="K903" s="148"/>
      <c r="L903" s="148"/>
      <c r="M903" s="148"/>
      <c r="N903" s="148"/>
      <c r="O903" s="148"/>
      <c r="P903" s="148"/>
      <c r="Q903" s="148"/>
      <c r="R903" s="148"/>
      <c r="S903" s="148"/>
      <c r="T903" s="148"/>
      <c r="U903" s="148"/>
      <c r="V903" s="148"/>
      <c r="W903" s="148"/>
      <c r="X903" s="148"/>
      <c r="Y903" s="148"/>
      <c r="Z903" s="148"/>
      <c r="AA903" s="148"/>
      <c r="AB903" s="148"/>
      <c r="AC903" s="148"/>
      <c r="AD903" s="148"/>
      <c r="AE903" s="148"/>
      <c r="AF903" s="148"/>
      <c r="AG903" s="148"/>
    </row>
    <row r="904" spans="1:33" ht="15.75" customHeight="1">
      <c r="A904" s="132"/>
      <c r="B904" s="132"/>
      <c r="C904" s="132"/>
      <c r="D904" s="132"/>
      <c r="E904" s="132"/>
      <c r="F904" s="132"/>
      <c r="G904" s="145"/>
      <c r="H904" s="218"/>
      <c r="I904" s="148"/>
      <c r="J904" s="148"/>
      <c r="K904" s="148"/>
      <c r="L904" s="148"/>
      <c r="M904" s="148"/>
      <c r="N904" s="148"/>
      <c r="O904" s="148"/>
      <c r="P904" s="148"/>
      <c r="Q904" s="148"/>
      <c r="R904" s="148"/>
      <c r="S904" s="148"/>
      <c r="T904" s="148"/>
      <c r="U904" s="148"/>
      <c r="V904" s="148"/>
      <c r="W904" s="148"/>
      <c r="X904" s="148"/>
      <c r="Y904" s="148"/>
      <c r="Z904" s="148"/>
      <c r="AA904" s="148"/>
      <c r="AB904" s="148"/>
      <c r="AC904" s="148"/>
      <c r="AD904" s="148"/>
      <c r="AE904" s="148"/>
      <c r="AF904" s="148"/>
      <c r="AG904" s="148"/>
    </row>
    <row r="905" spans="1:33" ht="15.75" customHeight="1">
      <c r="A905" s="132"/>
      <c r="B905" s="132"/>
      <c r="C905" s="132"/>
      <c r="D905" s="132"/>
      <c r="E905" s="132"/>
      <c r="F905" s="132"/>
      <c r="G905" s="145"/>
      <c r="H905" s="218"/>
      <c r="I905" s="148"/>
      <c r="J905" s="148"/>
      <c r="K905" s="148"/>
      <c r="L905" s="148"/>
      <c r="M905" s="148"/>
      <c r="N905" s="148"/>
      <c r="O905" s="148"/>
      <c r="P905" s="148"/>
      <c r="Q905" s="148"/>
      <c r="R905" s="148"/>
      <c r="S905" s="148"/>
      <c r="T905" s="148"/>
      <c r="U905" s="148"/>
      <c r="V905" s="148"/>
      <c r="W905" s="148"/>
      <c r="X905" s="148"/>
      <c r="Y905" s="148"/>
      <c r="Z905" s="148"/>
      <c r="AA905" s="148"/>
      <c r="AB905" s="148"/>
      <c r="AC905" s="148"/>
      <c r="AD905" s="148"/>
      <c r="AE905" s="148"/>
      <c r="AF905" s="148"/>
      <c r="AG905" s="148"/>
    </row>
    <row r="906" spans="1:33" ht="15.75" customHeight="1">
      <c r="A906" s="132"/>
      <c r="B906" s="132"/>
      <c r="C906" s="132"/>
      <c r="D906" s="132"/>
      <c r="E906" s="132"/>
      <c r="F906" s="132"/>
      <c r="G906" s="145"/>
      <c r="H906" s="218"/>
      <c r="I906" s="148"/>
      <c r="J906" s="148"/>
      <c r="K906" s="148"/>
      <c r="L906" s="148"/>
      <c r="M906" s="148"/>
      <c r="N906" s="148"/>
      <c r="O906" s="148"/>
      <c r="P906" s="148"/>
      <c r="Q906" s="148"/>
      <c r="R906" s="148"/>
      <c r="S906" s="148"/>
      <c r="T906" s="148"/>
      <c r="U906" s="148"/>
      <c r="V906" s="148"/>
      <c r="W906" s="148"/>
      <c r="X906" s="148"/>
      <c r="Y906" s="148"/>
      <c r="Z906" s="148"/>
      <c r="AA906" s="148"/>
      <c r="AB906" s="148"/>
      <c r="AC906" s="148"/>
      <c r="AD906" s="148"/>
      <c r="AE906" s="148"/>
      <c r="AF906" s="148"/>
      <c r="AG906" s="148"/>
    </row>
    <row r="907" spans="1:33" ht="15.75" customHeight="1">
      <c r="A907" s="132"/>
      <c r="B907" s="132"/>
      <c r="C907" s="132"/>
      <c r="D907" s="132"/>
      <c r="E907" s="132"/>
      <c r="F907" s="132"/>
      <c r="G907" s="145"/>
      <c r="H907" s="218"/>
      <c r="I907" s="148"/>
      <c r="J907" s="148"/>
      <c r="K907" s="148"/>
      <c r="L907" s="148"/>
      <c r="M907" s="148"/>
      <c r="N907" s="148"/>
      <c r="O907" s="148"/>
      <c r="P907" s="148"/>
      <c r="Q907" s="148"/>
      <c r="R907" s="148"/>
      <c r="S907" s="148"/>
      <c r="T907" s="148"/>
      <c r="U907" s="148"/>
      <c r="V907" s="148"/>
      <c r="W907" s="148"/>
      <c r="X907" s="148"/>
      <c r="Y907" s="148"/>
      <c r="Z907" s="148"/>
      <c r="AA907" s="148"/>
      <c r="AB907" s="148"/>
      <c r="AC907" s="148"/>
      <c r="AD907" s="148"/>
      <c r="AE907" s="148"/>
      <c r="AF907" s="148"/>
      <c r="AG907" s="148"/>
    </row>
    <row r="908" spans="1:33" ht="15.75" customHeight="1">
      <c r="A908" s="132"/>
      <c r="B908" s="132"/>
      <c r="C908" s="132"/>
      <c r="D908" s="132"/>
      <c r="E908" s="132"/>
      <c r="F908" s="132"/>
      <c r="G908" s="145"/>
      <c r="H908" s="218"/>
      <c r="I908" s="148"/>
      <c r="J908" s="148"/>
      <c r="K908" s="148"/>
      <c r="L908" s="148"/>
      <c r="M908" s="148"/>
      <c r="N908" s="148"/>
      <c r="O908" s="148"/>
      <c r="P908" s="148"/>
      <c r="Q908" s="148"/>
      <c r="R908" s="148"/>
      <c r="S908" s="148"/>
      <c r="T908" s="148"/>
      <c r="U908" s="148"/>
      <c r="V908" s="148"/>
      <c r="W908" s="148"/>
      <c r="X908" s="148"/>
      <c r="Y908" s="148"/>
      <c r="Z908" s="148"/>
      <c r="AA908" s="148"/>
      <c r="AB908" s="148"/>
      <c r="AC908" s="148"/>
      <c r="AD908" s="148"/>
      <c r="AE908" s="148"/>
      <c r="AF908" s="148"/>
      <c r="AG908" s="148"/>
    </row>
    <row r="909" spans="1:33" ht="15.75" customHeight="1">
      <c r="A909" s="132"/>
      <c r="B909" s="132"/>
      <c r="C909" s="132"/>
      <c r="D909" s="132"/>
      <c r="E909" s="132"/>
      <c r="F909" s="132"/>
      <c r="G909" s="145"/>
      <c r="H909" s="218"/>
      <c r="I909" s="148"/>
      <c r="J909" s="148"/>
      <c r="K909" s="148"/>
      <c r="L909" s="148"/>
      <c r="M909" s="148"/>
      <c r="N909" s="148"/>
      <c r="O909" s="148"/>
      <c r="P909" s="148"/>
      <c r="Q909" s="148"/>
      <c r="R909" s="148"/>
      <c r="S909" s="148"/>
      <c r="T909" s="148"/>
      <c r="U909" s="148"/>
      <c r="V909" s="148"/>
      <c r="W909" s="148"/>
      <c r="X909" s="148"/>
      <c r="Y909" s="148"/>
      <c r="Z909" s="148"/>
      <c r="AA909" s="148"/>
      <c r="AB909" s="148"/>
      <c r="AC909" s="148"/>
      <c r="AD909" s="148"/>
      <c r="AE909" s="148"/>
      <c r="AF909" s="148"/>
      <c r="AG909" s="148"/>
    </row>
    <row r="910" spans="1:33" ht="15.75" customHeight="1">
      <c r="A910" s="132"/>
      <c r="B910" s="132"/>
      <c r="C910" s="132"/>
      <c r="D910" s="132"/>
      <c r="E910" s="132"/>
      <c r="F910" s="132"/>
      <c r="G910" s="145"/>
      <c r="H910" s="218"/>
      <c r="I910" s="148"/>
      <c r="J910" s="148"/>
      <c r="K910" s="148"/>
      <c r="L910" s="148"/>
      <c r="M910" s="148"/>
      <c r="N910" s="148"/>
      <c r="O910" s="148"/>
      <c r="P910" s="148"/>
      <c r="Q910" s="148"/>
      <c r="R910" s="148"/>
      <c r="S910" s="148"/>
      <c r="T910" s="148"/>
      <c r="U910" s="148"/>
      <c r="V910" s="148"/>
      <c r="W910" s="148"/>
      <c r="X910" s="148"/>
      <c r="Y910" s="148"/>
      <c r="Z910" s="148"/>
      <c r="AA910" s="148"/>
      <c r="AB910" s="148"/>
      <c r="AC910" s="148"/>
      <c r="AD910" s="148"/>
      <c r="AE910" s="148"/>
      <c r="AF910" s="148"/>
      <c r="AG910" s="148"/>
    </row>
    <row r="911" spans="1:33" ht="15.75" customHeight="1">
      <c r="A911" s="132"/>
      <c r="B911" s="132"/>
      <c r="C911" s="132"/>
      <c r="D911" s="132"/>
      <c r="E911" s="132"/>
      <c r="F911" s="132"/>
      <c r="G911" s="145"/>
      <c r="H911" s="218"/>
      <c r="I911" s="148"/>
      <c r="J911" s="148"/>
      <c r="K911" s="148"/>
      <c r="L911" s="148"/>
      <c r="M911" s="148"/>
      <c r="N911" s="148"/>
      <c r="O911" s="148"/>
      <c r="P911" s="148"/>
      <c r="Q911" s="148"/>
      <c r="R911" s="148"/>
      <c r="S911" s="148"/>
      <c r="T911" s="148"/>
      <c r="U911" s="148"/>
      <c r="V911" s="148"/>
      <c r="W911" s="148"/>
      <c r="X911" s="148"/>
      <c r="Y911" s="148"/>
      <c r="Z911" s="148"/>
      <c r="AA911" s="148"/>
      <c r="AB911" s="148"/>
      <c r="AC911" s="148"/>
      <c r="AD911" s="148"/>
      <c r="AE911" s="148"/>
      <c r="AF911" s="148"/>
      <c r="AG911" s="148"/>
    </row>
    <row r="912" spans="1:33" ht="15.75" customHeight="1">
      <c r="A912" s="132"/>
      <c r="B912" s="132"/>
      <c r="C912" s="132"/>
      <c r="D912" s="132"/>
      <c r="E912" s="132"/>
      <c r="F912" s="132"/>
      <c r="G912" s="145"/>
      <c r="H912" s="218"/>
      <c r="I912" s="148"/>
      <c r="J912" s="148"/>
      <c r="K912" s="148"/>
      <c r="L912" s="148"/>
      <c r="M912" s="148"/>
      <c r="N912" s="148"/>
      <c r="O912" s="148"/>
      <c r="P912" s="148"/>
      <c r="Q912" s="148"/>
      <c r="R912" s="148"/>
      <c r="S912" s="148"/>
      <c r="T912" s="148"/>
      <c r="U912" s="148"/>
      <c r="V912" s="148"/>
      <c r="W912" s="148"/>
      <c r="X912" s="148"/>
      <c r="Y912" s="148"/>
      <c r="Z912" s="148"/>
      <c r="AA912" s="148"/>
      <c r="AB912" s="148"/>
      <c r="AC912" s="148"/>
      <c r="AD912" s="148"/>
      <c r="AE912" s="148"/>
      <c r="AF912" s="148"/>
      <c r="AG912" s="148"/>
    </row>
    <row r="913" spans="1:33" ht="15.75" customHeight="1">
      <c r="A913" s="132"/>
      <c r="B913" s="132"/>
      <c r="C913" s="132"/>
      <c r="D913" s="132"/>
      <c r="E913" s="132"/>
      <c r="F913" s="132"/>
      <c r="G913" s="145"/>
      <c r="H913" s="218"/>
      <c r="I913" s="148"/>
      <c r="J913" s="148"/>
      <c r="K913" s="148"/>
      <c r="L913" s="148"/>
      <c r="M913" s="148"/>
      <c r="N913" s="148"/>
      <c r="O913" s="148"/>
      <c r="P913" s="148"/>
      <c r="Q913" s="148"/>
      <c r="R913" s="148"/>
      <c r="S913" s="148"/>
      <c r="T913" s="148"/>
      <c r="U913" s="148"/>
      <c r="V913" s="148"/>
      <c r="W913" s="148"/>
      <c r="X913" s="148"/>
      <c r="Y913" s="148"/>
      <c r="Z913" s="148"/>
      <c r="AA913" s="148"/>
      <c r="AB913" s="148"/>
      <c r="AC913" s="148"/>
      <c r="AD913" s="148"/>
      <c r="AE913" s="148"/>
      <c r="AF913" s="148"/>
      <c r="AG913" s="148"/>
    </row>
    <row r="914" spans="1:33" ht="15.75" customHeight="1">
      <c r="A914" s="132"/>
      <c r="B914" s="132"/>
      <c r="C914" s="132"/>
      <c r="D914" s="132"/>
      <c r="E914" s="132"/>
      <c r="F914" s="132"/>
      <c r="G914" s="145"/>
      <c r="H914" s="218"/>
      <c r="I914" s="148"/>
      <c r="J914" s="148"/>
      <c r="K914" s="148"/>
      <c r="L914" s="148"/>
      <c r="M914" s="148"/>
      <c r="N914" s="148"/>
      <c r="O914" s="148"/>
      <c r="P914" s="148"/>
      <c r="Q914" s="148"/>
      <c r="R914" s="148"/>
      <c r="S914" s="148"/>
      <c r="T914" s="148"/>
      <c r="U914" s="148"/>
      <c r="V914" s="148"/>
      <c r="W914" s="148"/>
      <c r="X914" s="148"/>
      <c r="Y914" s="148"/>
      <c r="Z914" s="148"/>
      <c r="AA914" s="148"/>
      <c r="AB914" s="148"/>
      <c r="AC914" s="148"/>
      <c r="AD914" s="148"/>
      <c r="AE914" s="148"/>
      <c r="AF914" s="148"/>
      <c r="AG914" s="148"/>
    </row>
    <row r="915" spans="1:33" ht="15.75" customHeight="1">
      <c r="A915" s="132"/>
      <c r="B915" s="132"/>
      <c r="C915" s="132"/>
      <c r="D915" s="132"/>
      <c r="E915" s="132"/>
      <c r="F915" s="132"/>
      <c r="G915" s="145"/>
      <c r="H915" s="218"/>
      <c r="I915" s="148"/>
      <c r="J915" s="148"/>
      <c r="K915" s="148"/>
      <c r="L915" s="148"/>
      <c r="M915" s="148"/>
      <c r="N915" s="148"/>
      <c r="O915" s="148"/>
      <c r="P915" s="148"/>
      <c r="Q915" s="148"/>
      <c r="R915" s="148"/>
      <c r="S915" s="148"/>
      <c r="T915" s="148"/>
      <c r="U915" s="148"/>
      <c r="V915" s="148"/>
      <c r="W915" s="148"/>
      <c r="X915" s="148"/>
      <c r="Y915" s="148"/>
      <c r="Z915" s="148"/>
      <c r="AA915" s="148"/>
      <c r="AB915" s="148"/>
      <c r="AC915" s="148"/>
      <c r="AD915" s="148"/>
      <c r="AE915" s="148"/>
      <c r="AF915" s="148"/>
      <c r="AG915" s="148"/>
    </row>
    <row r="916" spans="1:33" ht="15.75" customHeight="1">
      <c r="A916" s="132"/>
      <c r="B916" s="132"/>
      <c r="C916" s="132"/>
      <c r="D916" s="132"/>
      <c r="E916" s="132"/>
      <c r="F916" s="132"/>
      <c r="G916" s="145"/>
      <c r="H916" s="218"/>
      <c r="I916" s="148"/>
      <c r="J916" s="148"/>
      <c r="K916" s="148"/>
      <c r="L916" s="148"/>
      <c r="M916" s="148"/>
      <c r="N916" s="148"/>
      <c r="O916" s="148"/>
      <c r="P916" s="148"/>
      <c r="Q916" s="148"/>
      <c r="R916" s="148"/>
      <c r="S916" s="148"/>
      <c r="T916" s="148"/>
      <c r="U916" s="148"/>
      <c r="V916" s="148"/>
      <c r="W916" s="148"/>
      <c r="X916" s="148"/>
      <c r="Y916" s="148"/>
      <c r="Z916" s="148"/>
      <c r="AA916" s="148"/>
      <c r="AB916" s="148"/>
      <c r="AC916" s="148"/>
      <c r="AD916" s="148"/>
      <c r="AE916" s="148"/>
      <c r="AF916" s="148"/>
      <c r="AG916" s="148"/>
    </row>
    <row r="917" spans="1:33" ht="15.75" customHeight="1">
      <c r="A917" s="132"/>
      <c r="B917" s="132"/>
      <c r="C917" s="132"/>
      <c r="D917" s="132"/>
      <c r="E917" s="132"/>
      <c r="F917" s="132"/>
      <c r="G917" s="145"/>
      <c r="H917" s="218"/>
      <c r="I917" s="148"/>
      <c r="J917" s="148"/>
      <c r="K917" s="148"/>
      <c r="L917" s="148"/>
      <c r="M917" s="148"/>
      <c r="N917" s="148"/>
      <c r="O917" s="148"/>
      <c r="P917" s="148"/>
      <c r="Q917" s="148"/>
      <c r="R917" s="148"/>
      <c r="S917" s="148"/>
      <c r="T917" s="148"/>
      <c r="U917" s="148"/>
      <c r="V917" s="148"/>
      <c r="W917" s="148"/>
      <c r="X917" s="148"/>
      <c r="Y917" s="148"/>
      <c r="Z917" s="148"/>
      <c r="AA917" s="148"/>
      <c r="AB917" s="148"/>
      <c r="AC917" s="148"/>
      <c r="AD917" s="148"/>
      <c r="AE917" s="148"/>
      <c r="AF917" s="148"/>
      <c r="AG917" s="148"/>
    </row>
    <row r="918" spans="1:33" ht="15.75" customHeight="1">
      <c r="A918" s="132"/>
      <c r="B918" s="132"/>
      <c r="C918" s="132"/>
      <c r="D918" s="132"/>
      <c r="E918" s="132"/>
      <c r="F918" s="132"/>
      <c r="G918" s="145"/>
      <c r="H918" s="218"/>
      <c r="I918" s="148"/>
      <c r="J918" s="148"/>
      <c r="K918" s="148"/>
      <c r="L918" s="148"/>
      <c r="M918" s="148"/>
      <c r="N918" s="148"/>
      <c r="O918" s="148"/>
      <c r="P918" s="148"/>
      <c r="Q918" s="148"/>
      <c r="R918" s="148"/>
      <c r="S918" s="148"/>
      <c r="T918" s="148"/>
      <c r="U918" s="148"/>
      <c r="V918" s="148"/>
      <c r="W918" s="148"/>
      <c r="X918" s="148"/>
      <c r="Y918" s="148"/>
      <c r="Z918" s="148"/>
      <c r="AA918" s="148"/>
      <c r="AB918" s="148"/>
      <c r="AC918" s="148"/>
      <c r="AD918" s="148"/>
      <c r="AE918" s="148"/>
      <c r="AF918" s="148"/>
      <c r="AG918" s="148"/>
    </row>
    <row r="919" spans="1:33" ht="15.75" customHeight="1">
      <c r="A919" s="132"/>
      <c r="B919" s="132"/>
      <c r="C919" s="132"/>
      <c r="D919" s="132"/>
      <c r="E919" s="132"/>
      <c r="F919" s="132"/>
      <c r="G919" s="145"/>
      <c r="H919" s="218"/>
      <c r="I919" s="148"/>
      <c r="J919" s="148"/>
      <c r="K919" s="148"/>
      <c r="L919" s="148"/>
      <c r="M919" s="148"/>
      <c r="N919" s="148"/>
      <c r="O919" s="148"/>
      <c r="P919" s="148"/>
      <c r="Q919" s="148"/>
      <c r="R919" s="148"/>
      <c r="S919" s="148"/>
      <c r="T919" s="148"/>
      <c r="U919" s="148"/>
      <c r="V919" s="148"/>
      <c r="W919" s="148"/>
      <c r="X919" s="148"/>
      <c r="Y919" s="148"/>
      <c r="Z919" s="148"/>
      <c r="AA919" s="148"/>
      <c r="AB919" s="148"/>
      <c r="AC919" s="148"/>
      <c r="AD919" s="148"/>
      <c r="AE919" s="148"/>
      <c r="AF919" s="148"/>
      <c r="AG919" s="148"/>
    </row>
    <row r="920" spans="1:33" ht="15.75" customHeight="1">
      <c r="A920" s="132"/>
      <c r="B920" s="132"/>
      <c r="C920" s="132"/>
      <c r="D920" s="132"/>
      <c r="E920" s="132"/>
      <c r="F920" s="132"/>
      <c r="G920" s="145"/>
      <c r="H920" s="218"/>
      <c r="I920" s="148"/>
      <c r="J920" s="148"/>
      <c r="K920" s="148"/>
      <c r="L920" s="148"/>
      <c r="M920" s="148"/>
      <c r="N920" s="148"/>
      <c r="O920" s="148"/>
      <c r="P920" s="148"/>
      <c r="Q920" s="148"/>
      <c r="R920" s="148"/>
      <c r="S920" s="148"/>
      <c r="T920" s="148"/>
      <c r="U920" s="148"/>
      <c r="V920" s="148"/>
      <c r="W920" s="148"/>
      <c r="X920" s="148"/>
      <c r="Y920" s="148"/>
      <c r="Z920" s="148"/>
      <c r="AA920" s="148"/>
      <c r="AB920" s="148"/>
      <c r="AC920" s="148"/>
      <c r="AD920" s="148"/>
      <c r="AE920" s="148"/>
      <c r="AF920" s="148"/>
      <c r="AG920" s="148"/>
    </row>
    <row r="921" spans="1:33" ht="15.75" customHeight="1">
      <c r="A921" s="132"/>
      <c r="B921" s="132"/>
      <c r="C921" s="132"/>
      <c r="D921" s="132"/>
      <c r="E921" s="132"/>
      <c r="F921" s="132"/>
      <c r="G921" s="145"/>
      <c r="H921" s="218"/>
      <c r="I921" s="148"/>
      <c r="J921" s="148"/>
      <c r="K921" s="148"/>
      <c r="L921" s="148"/>
      <c r="M921" s="148"/>
      <c r="N921" s="148"/>
      <c r="O921" s="148"/>
      <c r="P921" s="148"/>
      <c r="Q921" s="148"/>
      <c r="R921" s="148"/>
      <c r="S921" s="148"/>
      <c r="T921" s="148"/>
      <c r="U921" s="148"/>
      <c r="V921" s="148"/>
      <c r="W921" s="148"/>
      <c r="X921" s="148"/>
      <c r="Y921" s="148"/>
      <c r="Z921" s="148"/>
      <c r="AA921" s="148"/>
      <c r="AB921" s="148"/>
      <c r="AC921" s="148"/>
      <c r="AD921" s="148"/>
      <c r="AE921" s="148"/>
      <c r="AF921" s="148"/>
      <c r="AG921" s="148"/>
    </row>
    <row r="922" spans="1:33" ht="15.75" customHeight="1">
      <c r="A922" s="132"/>
      <c r="B922" s="132"/>
      <c r="C922" s="132"/>
      <c r="D922" s="132"/>
      <c r="E922" s="132"/>
      <c r="F922" s="132"/>
      <c r="G922" s="145"/>
      <c r="H922" s="218"/>
      <c r="I922" s="148"/>
      <c r="J922" s="148"/>
      <c r="K922" s="148"/>
      <c r="L922" s="148"/>
      <c r="M922" s="148"/>
      <c r="N922" s="148"/>
      <c r="O922" s="148"/>
      <c r="P922" s="148"/>
      <c r="Q922" s="148"/>
      <c r="R922" s="148"/>
      <c r="S922" s="148"/>
      <c r="T922" s="148"/>
      <c r="U922" s="148"/>
      <c r="V922" s="148"/>
      <c r="W922" s="148"/>
      <c r="X922" s="148"/>
      <c r="Y922" s="148"/>
      <c r="Z922" s="148"/>
      <c r="AA922" s="148"/>
      <c r="AB922" s="148"/>
      <c r="AC922" s="148"/>
      <c r="AD922" s="148"/>
      <c r="AE922" s="148"/>
      <c r="AF922" s="148"/>
      <c r="AG922" s="148"/>
    </row>
    <row r="923" spans="1:33" ht="15.75" customHeight="1">
      <c r="A923" s="132"/>
      <c r="B923" s="132"/>
      <c r="C923" s="132"/>
      <c r="D923" s="132"/>
      <c r="E923" s="132"/>
      <c r="F923" s="132"/>
      <c r="G923" s="145"/>
      <c r="H923" s="218"/>
      <c r="I923" s="148"/>
      <c r="J923" s="148"/>
      <c r="K923" s="148"/>
      <c r="L923" s="148"/>
      <c r="M923" s="148"/>
      <c r="N923" s="148"/>
      <c r="O923" s="148"/>
      <c r="P923" s="148"/>
      <c r="Q923" s="148"/>
      <c r="R923" s="148"/>
      <c r="S923" s="148"/>
      <c r="T923" s="148"/>
      <c r="U923" s="148"/>
      <c r="V923" s="148"/>
      <c r="W923" s="148"/>
      <c r="X923" s="148"/>
      <c r="Y923" s="148"/>
      <c r="Z923" s="148"/>
      <c r="AA923" s="148"/>
      <c r="AB923" s="148"/>
      <c r="AC923" s="148"/>
      <c r="AD923" s="148"/>
      <c r="AE923" s="148"/>
      <c r="AF923" s="148"/>
      <c r="AG923" s="148"/>
    </row>
    <row r="924" spans="1:33" ht="15.75" customHeight="1">
      <c r="A924" s="132"/>
      <c r="B924" s="132"/>
      <c r="C924" s="132"/>
      <c r="D924" s="132"/>
      <c r="E924" s="132"/>
      <c r="F924" s="132"/>
      <c r="G924" s="145"/>
      <c r="H924" s="218"/>
      <c r="I924" s="148"/>
      <c r="J924" s="148"/>
      <c r="K924" s="148"/>
      <c r="L924" s="148"/>
      <c r="M924" s="148"/>
      <c r="N924" s="148"/>
      <c r="O924" s="148"/>
      <c r="P924" s="148"/>
      <c r="Q924" s="148"/>
      <c r="R924" s="148"/>
      <c r="S924" s="148"/>
      <c r="T924" s="148"/>
      <c r="U924" s="148"/>
      <c r="V924" s="148"/>
      <c r="W924" s="148"/>
      <c r="X924" s="148"/>
      <c r="Y924" s="148"/>
      <c r="Z924" s="148"/>
      <c r="AA924" s="148"/>
      <c r="AB924" s="148"/>
      <c r="AC924" s="148"/>
      <c r="AD924" s="148"/>
      <c r="AE924" s="148"/>
      <c r="AF924" s="148"/>
      <c r="AG924" s="148"/>
    </row>
    <row r="925" spans="1:33" ht="15.75" customHeight="1">
      <c r="A925" s="132"/>
      <c r="B925" s="132"/>
      <c r="C925" s="132"/>
      <c r="D925" s="132"/>
      <c r="E925" s="132"/>
      <c r="F925" s="132"/>
      <c r="G925" s="145"/>
      <c r="H925" s="218"/>
      <c r="I925" s="148"/>
      <c r="J925" s="148"/>
      <c r="K925" s="148"/>
      <c r="L925" s="148"/>
      <c r="M925" s="148"/>
      <c r="N925" s="148"/>
      <c r="O925" s="148"/>
      <c r="P925" s="148"/>
      <c r="Q925" s="148"/>
      <c r="R925" s="148"/>
      <c r="S925" s="148"/>
      <c r="T925" s="148"/>
      <c r="U925" s="148"/>
      <c r="V925" s="148"/>
      <c r="W925" s="148"/>
      <c r="X925" s="148"/>
      <c r="Y925" s="148"/>
      <c r="Z925" s="148"/>
      <c r="AA925" s="148"/>
      <c r="AB925" s="148"/>
      <c r="AC925" s="148"/>
      <c r="AD925" s="148"/>
      <c r="AE925" s="148"/>
      <c r="AF925" s="148"/>
      <c r="AG925" s="148"/>
    </row>
    <row r="926" spans="1:33" ht="15.75" customHeight="1">
      <c r="A926" s="132"/>
      <c r="B926" s="132"/>
      <c r="C926" s="132"/>
      <c r="D926" s="132"/>
      <c r="E926" s="132"/>
      <c r="F926" s="132"/>
      <c r="G926" s="145"/>
      <c r="H926" s="218"/>
      <c r="I926" s="148"/>
      <c r="J926" s="148"/>
      <c r="K926" s="148"/>
      <c r="L926" s="148"/>
      <c r="M926" s="148"/>
      <c r="N926" s="148"/>
      <c r="O926" s="148"/>
      <c r="P926" s="148"/>
      <c r="Q926" s="148"/>
      <c r="R926" s="148"/>
      <c r="S926" s="148"/>
      <c r="T926" s="148"/>
      <c r="U926" s="148"/>
      <c r="V926" s="148"/>
      <c r="W926" s="148"/>
      <c r="X926" s="148"/>
      <c r="Y926" s="148"/>
      <c r="Z926" s="148"/>
      <c r="AA926" s="148"/>
      <c r="AB926" s="148"/>
      <c r="AC926" s="148"/>
      <c r="AD926" s="148"/>
      <c r="AE926" s="148"/>
      <c r="AF926" s="148"/>
      <c r="AG926" s="148"/>
    </row>
    <row r="927" spans="1:33" ht="15.75" customHeight="1">
      <c r="A927" s="132"/>
      <c r="B927" s="132"/>
      <c r="C927" s="132"/>
      <c r="D927" s="132"/>
      <c r="E927" s="132"/>
      <c r="F927" s="132"/>
      <c r="G927" s="145"/>
      <c r="H927" s="218"/>
      <c r="I927" s="148"/>
      <c r="J927" s="148"/>
      <c r="K927" s="148"/>
      <c r="L927" s="148"/>
      <c r="M927" s="148"/>
      <c r="N927" s="148"/>
      <c r="O927" s="148"/>
      <c r="P927" s="148"/>
      <c r="Q927" s="148"/>
      <c r="R927" s="148"/>
      <c r="S927" s="148"/>
      <c r="T927" s="148"/>
      <c r="U927" s="148"/>
      <c r="V927" s="148"/>
      <c r="W927" s="148"/>
      <c r="X927" s="148"/>
      <c r="Y927" s="148"/>
      <c r="Z927" s="148"/>
      <c r="AA927" s="148"/>
      <c r="AB927" s="148"/>
      <c r="AC927" s="148"/>
      <c r="AD927" s="148"/>
      <c r="AE927" s="148"/>
      <c r="AF927" s="148"/>
      <c r="AG927" s="148"/>
    </row>
    <row r="928" spans="1:33" ht="15.75" customHeight="1">
      <c r="A928" s="132"/>
      <c r="B928" s="132"/>
      <c r="C928" s="132"/>
      <c r="D928" s="132"/>
      <c r="E928" s="132"/>
      <c r="F928" s="132"/>
      <c r="G928" s="145"/>
      <c r="H928" s="218"/>
      <c r="I928" s="148"/>
      <c r="J928" s="148"/>
      <c r="K928" s="148"/>
      <c r="L928" s="148"/>
      <c r="M928" s="148"/>
      <c r="N928" s="148"/>
      <c r="O928" s="148"/>
      <c r="P928" s="148"/>
      <c r="Q928" s="148"/>
      <c r="R928" s="148"/>
      <c r="S928" s="148"/>
      <c r="T928" s="148"/>
      <c r="U928" s="148"/>
      <c r="V928" s="148"/>
      <c r="W928" s="148"/>
      <c r="X928" s="148"/>
      <c r="Y928" s="148"/>
      <c r="Z928" s="148"/>
      <c r="AA928" s="148"/>
      <c r="AB928" s="148"/>
      <c r="AC928" s="148"/>
      <c r="AD928" s="148"/>
      <c r="AE928" s="148"/>
      <c r="AF928" s="148"/>
      <c r="AG928" s="148"/>
    </row>
    <row r="929" spans="1:33" ht="15.75" customHeight="1">
      <c r="A929" s="132"/>
      <c r="B929" s="132"/>
      <c r="C929" s="132"/>
      <c r="D929" s="132"/>
      <c r="E929" s="132"/>
      <c r="F929" s="132"/>
      <c r="G929" s="145"/>
      <c r="H929" s="218"/>
      <c r="I929" s="148"/>
      <c r="J929" s="148"/>
      <c r="K929" s="148"/>
      <c r="L929" s="148"/>
      <c r="M929" s="148"/>
      <c r="N929" s="148"/>
      <c r="O929" s="148"/>
      <c r="P929" s="148"/>
      <c r="Q929" s="148"/>
      <c r="R929" s="148"/>
      <c r="S929" s="148"/>
      <c r="T929" s="148"/>
      <c r="U929" s="148"/>
      <c r="V929" s="148"/>
      <c r="W929" s="148"/>
      <c r="X929" s="148"/>
      <c r="Y929" s="148"/>
      <c r="Z929" s="148"/>
      <c r="AA929" s="148"/>
      <c r="AB929" s="148"/>
      <c r="AC929" s="148"/>
      <c r="AD929" s="148"/>
      <c r="AE929" s="148"/>
      <c r="AF929" s="148"/>
      <c r="AG929" s="148"/>
    </row>
    <row r="930" spans="1:33" ht="15.75" customHeight="1">
      <c r="A930" s="132"/>
      <c r="B930" s="132"/>
      <c r="C930" s="132"/>
      <c r="D930" s="132"/>
      <c r="E930" s="132"/>
      <c r="F930" s="132"/>
      <c r="G930" s="145"/>
      <c r="H930" s="218"/>
      <c r="I930" s="148"/>
      <c r="J930" s="148"/>
      <c r="K930" s="148"/>
      <c r="L930" s="148"/>
      <c r="M930" s="148"/>
      <c r="N930" s="148"/>
      <c r="O930" s="148"/>
      <c r="P930" s="148"/>
      <c r="Q930" s="148"/>
      <c r="R930" s="148"/>
      <c r="S930" s="148"/>
      <c r="T930" s="148"/>
      <c r="U930" s="148"/>
      <c r="V930" s="148"/>
      <c r="W930" s="148"/>
      <c r="X930" s="148"/>
      <c r="Y930" s="148"/>
      <c r="Z930" s="148"/>
      <c r="AA930" s="148"/>
      <c r="AB930" s="148"/>
      <c r="AC930" s="148"/>
      <c r="AD930" s="148"/>
      <c r="AE930" s="148"/>
      <c r="AF930" s="148"/>
      <c r="AG930" s="148"/>
    </row>
    <row r="931" spans="1:33" ht="15.75" customHeight="1">
      <c r="A931" s="132"/>
      <c r="B931" s="132"/>
      <c r="C931" s="132"/>
      <c r="D931" s="132"/>
      <c r="E931" s="132"/>
      <c r="F931" s="132"/>
      <c r="G931" s="145"/>
      <c r="H931" s="218"/>
      <c r="I931" s="148"/>
      <c r="J931" s="148"/>
      <c r="K931" s="148"/>
      <c r="L931" s="148"/>
      <c r="M931" s="148"/>
      <c r="N931" s="148"/>
      <c r="O931" s="148"/>
      <c r="P931" s="148"/>
      <c r="Q931" s="148"/>
      <c r="R931" s="148"/>
      <c r="S931" s="148"/>
      <c r="T931" s="148"/>
      <c r="U931" s="148"/>
      <c r="V931" s="148"/>
      <c r="W931" s="148"/>
      <c r="X931" s="148"/>
      <c r="Y931" s="148"/>
      <c r="Z931" s="148"/>
      <c r="AA931" s="148"/>
      <c r="AB931" s="148"/>
      <c r="AC931" s="148"/>
      <c r="AD931" s="148"/>
      <c r="AE931" s="148"/>
      <c r="AF931" s="148"/>
      <c r="AG931" s="148"/>
    </row>
    <row r="932" spans="1:33" ht="15.75" customHeight="1">
      <c r="A932" s="132"/>
      <c r="B932" s="132"/>
      <c r="C932" s="132"/>
      <c r="D932" s="132"/>
      <c r="E932" s="132"/>
      <c r="F932" s="132"/>
      <c r="G932" s="145"/>
      <c r="H932" s="218"/>
      <c r="I932" s="148"/>
      <c r="J932" s="148"/>
      <c r="K932" s="148"/>
      <c r="L932" s="148"/>
      <c r="M932" s="148"/>
      <c r="N932" s="148"/>
      <c r="O932" s="148"/>
      <c r="P932" s="148"/>
      <c r="Q932" s="148"/>
      <c r="R932" s="148"/>
      <c r="S932" s="148"/>
      <c r="T932" s="148"/>
      <c r="U932" s="148"/>
      <c r="V932" s="148"/>
      <c r="W932" s="14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/>
    </row>
    <row r="933" spans="1:33" ht="15.75" customHeight="1">
      <c r="A933" s="132"/>
      <c r="B933" s="132"/>
      <c r="C933" s="132"/>
      <c r="D933" s="132"/>
      <c r="E933" s="132"/>
      <c r="F933" s="132"/>
      <c r="G933" s="145"/>
      <c r="H933" s="218"/>
      <c r="I933" s="148"/>
      <c r="J933" s="148"/>
      <c r="K933" s="148"/>
      <c r="L933" s="148"/>
      <c r="M933" s="148"/>
      <c r="N933" s="148"/>
      <c r="O933" s="148"/>
      <c r="P933" s="148"/>
      <c r="Q933" s="148"/>
      <c r="R933" s="148"/>
      <c r="S933" s="148"/>
      <c r="T933" s="148"/>
      <c r="U933" s="148"/>
      <c r="V933" s="148"/>
      <c r="W933" s="148"/>
      <c r="X933" s="148"/>
      <c r="Y933" s="148"/>
      <c r="Z933" s="148"/>
      <c r="AA933" s="148"/>
      <c r="AB933" s="148"/>
      <c r="AC933" s="148"/>
      <c r="AD933" s="148"/>
      <c r="AE933" s="148"/>
      <c r="AF933" s="148"/>
      <c r="AG933" s="148"/>
    </row>
    <row r="934" spans="1:33" ht="15.75" customHeight="1">
      <c r="A934" s="132"/>
      <c r="B934" s="132"/>
      <c r="C934" s="132"/>
      <c r="D934" s="132"/>
      <c r="E934" s="132"/>
      <c r="F934" s="132"/>
      <c r="G934" s="145"/>
      <c r="H934" s="218"/>
      <c r="I934" s="148"/>
      <c r="J934" s="148"/>
      <c r="K934" s="148"/>
      <c r="L934" s="148"/>
      <c r="M934" s="148"/>
      <c r="N934" s="148"/>
      <c r="O934" s="148"/>
      <c r="P934" s="148"/>
      <c r="Q934" s="148"/>
      <c r="R934" s="148"/>
      <c r="S934" s="148"/>
      <c r="T934" s="148"/>
      <c r="U934" s="148"/>
      <c r="V934" s="148"/>
      <c r="W934" s="148"/>
      <c r="X934" s="148"/>
      <c r="Y934" s="148"/>
      <c r="Z934" s="148"/>
      <c r="AA934" s="148"/>
      <c r="AB934" s="148"/>
      <c r="AC934" s="148"/>
      <c r="AD934" s="148"/>
      <c r="AE934" s="148"/>
      <c r="AF934" s="148"/>
      <c r="AG934" s="148"/>
    </row>
    <row r="935" spans="1:33" ht="15.75" customHeight="1">
      <c r="A935" s="132"/>
      <c r="B935" s="132"/>
      <c r="C935" s="132"/>
      <c r="D935" s="132"/>
      <c r="E935" s="132"/>
      <c r="F935" s="132"/>
      <c r="G935" s="145"/>
      <c r="H935" s="218"/>
      <c r="I935" s="148"/>
      <c r="J935" s="148"/>
      <c r="K935" s="148"/>
      <c r="L935" s="148"/>
      <c r="M935" s="148"/>
      <c r="N935" s="148"/>
      <c r="O935" s="148"/>
      <c r="P935" s="148"/>
      <c r="Q935" s="148"/>
      <c r="R935" s="148"/>
      <c r="S935" s="148"/>
      <c r="T935" s="148"/>
      <c r="U935" s="148"/>
      <c r="V935" s="148"/>
      <c r="W935" s="148"/>
      <c r="X935" s="148"/>
      <c r="Y935" s="148"/>
      <c r="Z935" s="148"/>
      <c r="AA935" s="148"/>
      <c r="AB935" s="148"/>
      <c r="AC935" s="148"/>
      <c r="AD935" s="148"/>
      <c r="AE935" s="148"/>
      <c r="AF935" s="148"/>
      <c r="AG935" s="148"/>
    </row>
    <row r="936" spans="1:33" ht="15.75" customHeight="1">
      <c r="A936" s="132"/>
      <c r="B936" s="132"/>
      <c r="C936" s="132"/>
      <c r="D936" s="132"/>
      <c r="E936" s="132"/>
      <c r="F936" s="132"/>
      <c r="G936" s="145"/>
      <c r="H936" s="218"/>
      <c r="I936" s="148"/>
      <c r="J936" s="148"/>
      <c r="K936" s="148"/>
      <c r="L936" s="148"/>
      <c r="M936" s="148"/>
      <c r="N936" s="148"/>
      <c r="O936" s="148"/>
      <c r="P936" s="148"/>
      <c r="Q936" s="148"/>
      <c r="R936" s="148"/>
      <c r="S936" s="148"/>
      <c r="T936" s="148"/>
      <c r="U936" s="148"/>
      <c r="V936" s="148"/>
      <c r="W936" s="148"/>
      <c r="X936" s="148"/>
      <c r="Y936" s="148"/>
      <c r="Z936" s="148"/>
      <c r="AA936" s="148"/>
      <c r="AB936" s="148"/>
      <c r="AC936" s="148"/>
      <c r="AD936" s="148"/>
      <c r="AE936" s="148"/>
      <c r="AF936" s="148"/>
      <c r="AG936" s="148"/>
    </row>
    <row r="937" spans="1:33" ht="15.75" customHeight="1">
      <c r="A937" s="132"/>
      <c r="B937" s="132"/>
      <c r="C937" s="132"/>
      <c r="D937" s="132"/>
      <c r="E937" s="132"/>
      <c r="F937" s="132"/>
      <c r="G937" s="145"/>
      <c r="H937" s="218"/>
      <c r="I937" s="148"/>
      <c r="J937" s="148"/>
      <c r="K937" s="148"/>
      <c r="L937" s="148"/>
      <c r="M937" s="148"/>
      <c r="N937" s="148"/>
      <c r="O937" s="148"/>
      <c r="P937" s="148"/>
      <c r="Q937" s="148"/>
      <c r="R937" s="148"/>
      <c r="S937" s="148"/>
      <c r="T937" s="148"/>
      <c r="U937" s="148"/>
      <c r="V937" s="148"/>
      <c r="W937" s="148"/>
      <c r="X937" s="148"/>
      <c r="Y937" s="148"/>
      <c r="Z937" s="148"/>
      <c r="AA937" s="148"/>
      <c r="AB937" s="148"/>
      <c r="AC937" s="148"/>
      <c r="AD937" s="148"/>
      <c r="AE937" s="148"/>
      <c r="AF937" s="148"/>
      <c r="AG937" s="148"/>
    </row>
    <row r="938" spans="1:33" ht="15.75" customHeight="1">
      <c r="A938" s="132"/>
      <c r="B938" s="132"/>
      <c r="C938" s="132"/>
      <c r="D938" s="132"/>
      <c r="E938" s="132"/>
      <c r="F938" s="132"/>
      <c r="G938" s="145"/>
      <c r="H938" s="218"/>
      <c r="I938" s="148"/>
      <c r="J938" s="148"/>
      <c r="K938" s="148"/>
      <c r="L938" s="148"/>
      <c r="M938" s="148"/>
      <c r="N938" s="148"/>
      <c r="O938" s="148"/>
      <c r="P938" s="148"/>
      <c r="Q938" s="148"/>
      <c r="R938" s="148"/>
      <c r="S938" s="148"/>
      <c r="T938" s="148"/>
      <c r="U938" s="148"/>
      <c r="V938" s="148"/>
      <c r="W938" s="148"/>
      <c r="X938" s="148"/>
      <c r="Y938" s="148"/>
      <c r="Z938" s="148"/>
      <c r="AA938" s="148"/>
      <c r="AB938" s="148"/>
      <c r="AC938" s="148"/>
      <c r="AD938" s="148"/>
      <c r="AE938" s="148"/>
      <c r="AF938" s="148"/>
      <c r="AG938" s="148"/>
    </row>
    <row r="939" spans="1:33" ht="15.75" customHeight="1">
      <c r="A939" s="132"/>
      <c r="B939" s="132"/>
      <c r="C939" s="132"/>
      <c r="D939" s="132"/>
      <c r="E939" s="132"/>
      <c r="F939" s="132"/>
      <c r="G939" s="145"/>
      <c r="H939" s="218"/>
      <c r="I939" s="148"/>
      <c r="J939" s="148"/>
      <c r="K939" s="148"/>
      <c r="L939" s="148"/>
      <c r="M939" s="148"/>
      <c r="N939" s="148"/>
      <c r="O939" s="148"/>
      <c r="P939" s="148"/>
      <c r="Q939" s="148"/>
      <c r="R939" s="148"/>
      <c r="S939" s="148"/>
      <c r="T939" s="148"/>
      <c r="U939" s="148"/>
      <c r="V939" s="148"/>
      <c r="W939" s="148"/>
      <c r="X939" s="148"/>
      <c r="Y939" s="148"/>
      <c r="Z939" s="148"/>
      <c r="AA939" s="148"/>
      <c r="AB939" s="148"/>
      <c r="AC939" s="148"/>
      <c r="AD939" s="148"/>
      <c r="AE939" s="148"/>
      <c r="AF939" s="148"/>
      <c r="AG939" s="148"/>
    </row>
    <row r="940" spans="1:33" ht="15.75" customHeight="1">
      <c r="A940" s="132"/>
      <c r="B940" s="132"/>
      <c r="C940" s="132"/>
      <c r="D940" s="132"/>
      <c r="E940" s="132"/>
      <c r="F940" s="132"/>
      <c r="G940" s="145"/>
      <c r="H940" s="218"/>
      <c r="I940" s="148"/>
      <c r="J940" s="148"/>
      <c r="K940" s="148"/>
      <c r="L940" s="148"/>
      <c r="M940" s="148"/>
      <c r="N940" s="148"/>
      <c r="O940" s="148"/>
      <c r="P940" s="148"/>
      <c r="Q940" s="148"/>
      <c r="R940" s="148"/>
      <c r="S940" s="148"/>
      <c r="T940" s="148"/>
      <c r="U940" s="148"/>
      <c r="V940" s="148"/>
      <c r="W940" s="148"/>
      <c r="X940" s="148"/>
      <c r="Y940" s="148"/>
      <c r="Z940" s="148"/>
      <c r="AA940" s="148"/>
      <c r="AB940" s="148"/>
      <c r="AC940" s="148"/>
      <c r="AD940" s="148"/>
      <c r="AE940" s="148"/>
      <c r="AF940" s="148"/>
      <c r="AG940" s="148"/>
    </row>
    <row r="941" spans="1:33" ht="15.75" customHeight="1">
      <c r="A941" s="132"/>
      <c r="B941" s="132"/>
      <c r="C941" s="132"/>
      <c r="D941" s="132"/>
      <c r="E941" s="132"/>
      <c r="F941" s="132"/>
      <c r="G941" s="145"/>
      <c r="H941" s="218"/>
      <c r="I941" s="148"/>
      <c r="J941" s="148"/>
      <c r="K941" s="148"/>
      <c r="L941" s="148"/>
      <c r="M941" s="148"/>
      <c r="N941" s="148"/>
      <c r="O941" s="148"/>
      <c r="P941" s="148"/>
      <c r="Q941" s="148"/>
      <c r="R941" s="148"/>
      <c r="S941" s="148"/>
      <c r="T941" s="148"/>
      <c r="U941" s="148"/>
      <c r="V941" s="148"/>
      <c r="W941" s="148"/>
      <c r="X941" s="148"/>
      <c r="Y941" s="148"/>
      <c r="Z941" s="148"/>
      <c r="AA941" s="148"/>
      <c r="AB941" s="148"/>
      <c r="AC941" s="148"/>
      <c r="AD941" s="148"/>
      <c r="AE941" s="148"/>
      <c r="AF941" s="148"/>
      <c r="AG941" s="148"/>
    </row>
    <row r="942" spans="1:33" ht="15.75" customHeight="1">
      <c r="A942" s="132"/>
      <c r="B942" s="132"/>
      <c r="C942" s="132"/>
      <c r="D942" s="132"/>
      <c r="E942" s="132"/>
      <c r="F942" s="132"/>
      <c r="G942" s="145"/>
      <c r="H942" s="218"/>
      <c r="I942" s="148"/>
      <c r="J942" s="148"/>
      <c r="K942" s="148"/>
      <c r="L942" s="148"/>
      <c r="M942" s="148"/>
      <c r="N942" s="148"/>
      <c r="O942" s="148"/>
      <c r="P942" s="148"/>
      <c r="Q942" s="148"/>
      <c r="R942" s="148"/>
      <c r="S942" s="148"/>
      <c r="T942" s="148"/>
      <c r="U942" s="148"/>
      <c r="V942" s="148"/>
      <c r="W942" s="148"/>
      <c r="X942" s="148"/>
      <c r="Y942" s="148"/>
      <c r="Z942" s="148"/>
      <c r="AA942" s="148"/>
      <c r="AB942" s="148"/>
      <c r="AC942" s="148"/>
      <c r="AD942" s="148"/>
      <c r="AE942" s="148"/>
      <c r="AF942" s="148"/>
      <c r="AG942" s="148"/>
    </row>
    <row r="943" spans="1:33" ht="15.75" customHeight="1">
      <c r="A943" s="132"/>
      <c r="B943" s="132"/>
      <c r="C943" s="132"/>
      <c r="D943" s="132"/>
      <c r="E943" s="132"/>
      <c r="F943" s="132"/>
      <c r="G943" s="145"/>
      <c r="H943" s="218"/>
      <c r="I943" s="148"/>
      <c r="J943" s="148"/>
      <c r="K943" s="148"/>
      <c r="L943" s="148"/>
      <c r="M943" s="148"/>
      <c r="N943" s="148"/>
      <c r="O943" s="148"/>
      <c r="P943" s="148"/>
      <c r="Q943" s="148"/>
      <c r="R943" s="148"/>
      <c r="S943" s="148"/>
      <c r="T943" s="148"/>
      <c r="U943" s="148"/>
      <c r="V943" s="148"/>
      <c r="W943" s="148"/>
      <c r="X943" s="148"/>
      <c r="Y943" s="148"/>
      <c r="Z943" s="148"/>
      <c r="AA943" s="148"/>
      <c r="AB943" s="148"/>
      <c r="AC943" s="148"/>
      <c r="AD943" s="148"/>
      <c r="AE943" s="148"/>
      <c r="AF943" s="148"/>
      <c r="AG943" s="148"/>
    </row>
    <row r="944" spans="1:33" ht="15.75" customHeight="1">
      <c r="A944" s="132"/>
      <c r="B944" s="132"/>
      <c r="C944" s="132"/>
      <c r="D944" s="132"/>
      <c r="E944" s="132"/>
      <c r="F944" s="132"/>
      <c r="G944" s="145"/>
      <c r="H944" s="218"/>
      <c r="I944" s="148"/>
      <c r="J944" s="148"/>
      <c r="K944" s="148"/>
      <c r="L944" s="148"/>
      <c r="M944" s="148"/>
      <c r="N944" s="148"/>
      <c r="O944" s="148"/>
      <c r="P944" s="148"/>
      <c r="Q944" s="148"/>
      <c r="R944" s="148"/>
      <c r="S944" s="148"/>
      <c r="T944" s="148"/>
      <c r="U944" s="148"/>
      <c r="V944" s="148"/>
      <c r="W944" s="148"/>
      <c r="X944" s="148"/>
      <c r="Y944" s="148"/>
      <c r="Z944" s="148"/>
      <c r="AA944" s="148"/>
      <c r="AB944" s="148"/>
      <c r="AC944" s="148"/>
      <c r="AD944" s="148"/>
      <c r="AE944" s="148"/>
      <c r="AF944" s="148"/>
      <c r="AG944" s="148"/>
    </row>
    <row r="945" spans="1:33" ht="15.75" customHeight="1">
      <c r="A945" s="132"/>
      <c r="B945" s="132"/>
      <c r="C945" s="132"/>
      <c r="D945" s="132"/>
      <c r="E945" s="132"/>
      <c r="F945" s="132"/>
      <c r="G945" s="145"/>
      <c r="H945" s="218"/>
      <c r="I945" s="148"/>
      <c r="J945" s="148"/>
      <c r="K945" s="148"/>
      <c r="L945" s="148"/>
      <c r="M945" s="148"/>
      <c r="N945" s="148"/>
      <c r="O945" s="148"/>
      <c r="P945" s="148"/>
      <c r="Q945" s="148"/>
      <c r="R945" s="148"/>
      <c r="S945" s="148"/>
      <c r="T945" s="148"/>
      <c r="U945" s="148"/>
      <c r="V945" s="148"/>
      <c r="W945" s="148"/>
      <c r="X945" s="148"/>
      <c r="Y945" s="148"/>
      <c r="Z945" s="148"/>
      <c r="AA945" s="148"/>
      <c r="AB945" s="148"/>
      <c r="AC945" s="148"/>
      <c r="AD945" s="148"/>
      <c r="AE945" s="148"/>
      <c r="AF945" s="148"/>
      <c r="AG945" s="148"/>
    </row>
    <row r="946" spans="1:33" ht="15.75" customHeight="1">
      <c r="A946" s="132"/>
      <c r="B946" s="132"/>
      <c r="C946" s="132"/>
      <c r="D946" s="132"/>
      <c r="E946" s="132"/>
      <c r="F946" s="132"/>
      <c r="G946" s="145"/>
      <c r="H946" s="218"/>
      <c r="I946" s="148"/>
      <c r="J946" s="148"/>
      <c r="K946" s="148"/>
      <c r="L946" s="148"/>
      <c r="M946" s="148"/>
      <c r="N946" s="148"/>
      <c r="O946" s="148"/>
      <c r="P946" s="148"/>
      <c r="Q946" s="148"/>
      <c r="R946" s="148"/>
      <c r="S946" s="148"/>
      <c r="T946" s="148"/>
      <c r="U946" s="148"/>
      <c r="V946" s="148"/>
      <c r="W946" s="148"/>
      <c r="X946" s="148"/>
      <c r="Y946" s="148"/>
      <c r="Z946" s="148"/>
      <c r="AA946" s="148"/>
      <c r="AB946" s="148"/>
      <c r="AC946" s="148"/>
      <c r="AD946" s="148"/>
      <c r="AE946" s="148"/>
      <c r="AF946" s="148"/>
      <c r="AG946" s="148"/>
    </row>
    <row r="947" spans="1:33" ht="15.75" customHeight="1">
      <c r="A947" s="132"/>
      <c r="B947" s="132"/>
      <c r="C947" s="132"/>
      <c r="D947" s="132"/>
      <c r="E947" s="132"/>
      <c r="F947" s="132"/>
      <c r="G947" s="145"/>
      <c r="H947" s="218"/>
      <c r="I947" s="148"/>
      <c r="J947" s="148"/>
      <c r="K947" s="148"/>
      <c r="L947" s="148"/>
      <c r="M947" s="148"/>
      <c r="N947" s="148"/>
      <c r="O947" s="148"/>
      <c r="P947" s="148"/>
      <c r="Q947" s="148"/>
      <c r="R947" s="148"/>
      <c r="S947" s="148"/>
      <c r="T947" s="148"/>
      <c r="U947" s="148"/>
      <c r="V947" s="148"/>
      <c r="W947" s="148"/>
      <c r="X947" s="148"/>
      <c r="Y947" s="148"/>
      <c r="Z947" s="148"/>
      <c r="AA947" s="148"/>
      <c r="AB947" s="148"/>
      <c r="AC947" s="148"/>
      <c r="AD947" s="148"/>
      <c r="AE947" s="148"/>
      <c r="AF947" s="148"/>
      <c r="AG947" s="148"/>
    </row>
    <row r="948" spans="1:33" ht="15.75" customHeight="1">
      <c r="A948" s="132"/>
      <c r="B948" s="132"/>
      <c r="C948" s="132"/>
      <c r="D948" s="132"/>
      <c r="E948" s="132"/>
      <c r="F948" s="132"/>
      <c r="G948" s="145"/>
      <c r="H948" s="218"/>
      <c r="I948" s="148"/>
      <c r="J948" s="148"/>
      <c r="K948" s="148"/>
      <c r="L948" s="148"/>
      <c r="M948" s="148"/>
      <c r="N948" s="148"/>
      <c r="O948" s="148"/>
      <c r="P948" s="148"/>
      <c r="Q948" s="148"/>
      <c r="R948" s="148"/>
      <c r="S948" s="148"/>
      <c r="T948" s="148"/>
      <c r="U948" s="148"/>
      <c r="V948" s="148"/>
      <c r="W948" s="148"/>
      <c r="X948" s="148"/>
      <c r="Y948" s="148"/>
      <c r="Z948" s="148"/>
      <c r="AA948" s="148"/>
      <c r="AB948" s="148"/>
      <c r="AC948" s="148"/>
      <c r="AD948" s="148"/>
      <c r="AE948" s="148"/>
      <c r="AF948" s="148"/>
      <c r="AG948" s="148"/>
    </row>
    <row r="949" spans="1:33" ht="15.75" customHeight="1">
      <c r="A949" s="132"/>
      <c r="B949" s="132"/>
      <c r="C949" s="132"/>
      <c r="D949" s="132"/>
      <c r="E949" s="132"/>
      <c r="F949" s="132"/>
      <c r="G949" s="145"/>
      <c r="H949" s="218"/>
      <c r="I949" s="148"/>
      <c r="J949" s="148"/>
      <c r="K949" s="148"/>
      <c r="L949" s="148"/>
      <c r="M949" s="148"/>
      <c r="N949" s="148"/>
      <c r="O949" s="148"/>
      <c r="P949" s="148"/>
      <c r="Q949" s="148"/>
      <c r="R949" s="148"/>
      <c r="S949" s="148"/>
      <c r="T949" s="148"/>
      <c r="U949" s="148"/>
      <c r="V949" s="148"/>
      <c r="W949" s="148"/>
      <c r="X949" s="148"/>
      <c r="Y949" s="148"/>
      <c r="Z949" s="148"/>
      <c r="AA949" s="148"/>
      <c r="AB949" s="148"/>
      <c r="AC949" s="148"/>
      <c r="AD949" s="148"/>
      <c r="AE949" s="148"/>
      <c r="AF949" s="148"/>
      <c r="AG949" s="148"/>
    </row>
    <row r="950" spans="1:33" ht="15.75" customHeight="1">
      <c r="A950" s="132"/>
      <c r="B950" s="132"/>
      <c r="C950" s="132"/>
      <c r="D950" s="132"/>
      <c r="E950" s="132"/>
      <c r="F950" s="132"/>
      <c r="G950" s="145"/>
      <c r="H950" s="218"/>
      <c r="I950" s="148"/>
      <c r="J950" s="148"/>
      <c r="K950" s="148"/>
      <c r="L950" s="148"/>
      <c r="M950" s="148"/>
      <c r="N950" s="148"/>
      <c r="O950" s="148"/>
      <c r="P950" s="148"/>
      <c r="Q950" s="148"/>
      <c r="R950" s="148"/>
      <c r="S950" s="148"/>
      <c r="T950" s="148"/>
      <c r="U950" s="148"/>
      <c r="V950" s="148"/>
      <c r="W950" s="148"/>
      <c r="X950" s="148"/>
      <c r="Y950" s="148"/>
      <c r="Z950" s="148"/>
      <c r="AA950" s="148"/>
      <c r="AB950" s="148"/>
      <c r="AC950" s="148"/>
      <c r="AD950" s="148"/>
      <c r="AE950" s="148"/>
      <c r="AF950" s="148"/>
      <c r="AG950" s="148"/>
    </row>
    <row r="951" spans="1:33" ht="15.75" customHeight="1">
      <c r="A951" s="132"/>
      <c r="B951" s="132"/>
      <c r="C951" s="132"/>
      <c r="D951" s="132"/>
      <c r="E951" s="132"/>
      <c r="F951" s="132"/>
      <c r="G951" s="145"/>
      <c r="H951" s="218"/>
      <c r="I951" s="148"/>
      <c r="J951" s="148"/>
      <c r="K951" s="148"/>
      <c r="L951" s="148"/>
      <c r="M951" s="148"/>
      <c r="N951" s="148"/>
      <c r="O951" s="148"/>
      <c r="P951" s="148"/>
      <c r="Q951" s="148"/>
      <c r="R951" s="148"/>
      <c r="S951" s="148"/>
      <c r="T951" s="148"/>
      <c r="U951" s="148"/>
      <c r="V951" s="148"/>
      <c r="W951" s="148"/>
      <c r="X951" s="148"/>
      <c r="Y951" s="148"/>
      <c r="Z951" s="148"/>
      <c r="AA951" s="148"/>
      <c r="AB951" s="148"/>
      <c r="AC951" s="148"/>
      <c r="AD951" s="148"/>
      <c r="AE951" s="148"/>
      <c r="AF951" s="148"/>
      <c r="AG951" s="148"/>
    </row>
    <row r="952" spans="1:33" ht="15.75" customHeight="1">
      <c r="A952" s="132"/>
      <c r="B952" s="132"/>
      <c r="C952" s="132"/>
      <c r="D952" s="132"/>
      <c r="E952" s="132"/>
      <c r="F952" s="132"/>
      <c r="G952" s="145"/>
      <c r="H952" s="218"/>
      <c r="I952" s="148"/>
      <c r="J952" s="148"/>
      <c r="K952" s="148"/>
      <c r="L952" s="148"/>
      <c r="M952" s="148"/>
      <c r="N952" s="148"/>
      <c r="O952" s="148"/>
      <c r="P952" s="148"/>
      <c r="Q952" s="148"/>
      <c r="R952" s="148"/>
      <c r="S952" s="148"/>
      <c r="T952" s="148"/>
      <c r="U952" s="148"/>
      <c r="V952" s="148"/>
      <c r="W952" s="148"/>
      <c r="X952" s="148"/>
      <c r="Y952" s="148"/>
      <c r="Z952" s="148"/>
      <c r="AA952" s="148"/>
      <c r="AB952" s="148"/>
      <c r="AC952" s="148"/>
      <c r="AD952" s="148"/>
      <c r="AE952" s="148"/>
      <c r="AF952" s="148"/>
      <c r="AG952" s="148"/>
    </row>
    <row r="953" spans="1:33" ht="15.75" customHeight="1">
      <c r="A953" s="132"/>
      <c r="B953" s="132"/>
      <c r="C953" s="132"/>
      <c r="D953" s="132"/>
      <c r="E953" s="132"/>
      <c r="F953" s="132"/>
      <c r="G953" s="145"/>
      <c r="H953" s="218"/>
      <c r="I953" s="148"/>
      <c r="J953" s="148"/>
      <c r="K953" s="148"/>
      <c r="L953" s="148"/>
      <c r="M953" s="148"/>
      <c r="N953" s="148"/>
      <c r="O953" s="148"/>
      <c r="P953" s="148"/>
      <c r="Q953" s="148"/>
      <c r="R953" s="148"/>
      <c r="S953" s="148"/>
      <c r="T953" s="148"/>
      <c r="U953" s="148"/>
      <c r="V953" s="148"/>
      <c r="W953" s="148"/>
      <c r="X953" s="148"/>
      <c r="Y953" s="148"/>
      <c r="Z953" s="148"/>
      <c r="AA953" s="148"/>
      <c r="AB953" s="148"/>
      <c r="AC953" s="148"/>
      <c r="AD953" s="148"/>
      <c r="AE953" s="148"/>
      <c r="AF953" s="148"/>
      <c r="AG953" s="148"/>
    </row>
    <row r="954" spans="1:33" ht="15.75" customHeight="1">
      <c r="A954" s="132"/>
      <c r="B954" s="132"/>
      <c r="C954" s="132"/>
      <c r="D954" s="132"/>
      <c r="E954" s="132"/>
      <c r="F954" s="132"/>
      <c r="G954" s="145"/>
      <c r="H954" s="218"/>
      <c r="I954" s="148"/>
      <c r="J954" s="148"/>
      <c r="K954" s="148"/>
      <c r="L954" s="148"/>
      <c r="M954" s="148"/>
      <c r="N954" s="148"/>
      <c r="O954" s="148"/>
      <c r="P954" s="148"/>
      <c r="Q954" s="148"/>
      <c r="R954" s="148"/>
      <c r="S954" s="148"/>
      <c r="T954" s="148"/>
      <c r="U954" s="148"/>
      <c r="V954" s="148"/>
      <c r="W954" s="148"/>
      <c r="X954" s="148"/>
      <c r="Y954" s="148"/>
      <c r="Z954" s="148"/>
      <c r="AA954" s="148"/>
      <c r="AB954" s="148"/>
      <c r="AC954" s="148"/>
      <c r="AD954" s="148"/>
      <c r="AE954" s="148"/>
      <c r="AF954" s="148"/>
      <c r="AG954" s="148"/>
    </row>
    <row r="955" spans="1:33" ht="15.75" customHeight="1">
      <c r="A955" s="132"/>
      <c r="B955" s="132"/>
      <c r="C955" s="132"/>
      <c r="D955" s="132"/>
      <c r="E955" s="132"/>
      <c r="F955" s="132"/>
      <c r="G955" s="145"/>
      <c r="H955" s="218"/>
      <c r="I955" s="148"/>
      <c r="J955" s="148"/>
      <c r="K955" s="148"/>
      <c r="L955" s="148"/>
      <c r="M955" s="148"/>
      <c r="N955" s="148"/>
      <c r="O955" s="148"/>
      <c r="P955" s="148"/>
      <c r="Q955" s="148"/>
      <c r="R955" s="148"/>
      <c r="S955" s="148"/>
      <c r="T955" s="148"/>
      <c r="U955" s="148"/>
      <c r="V955" s="148"/>
      <c r="W955" s="148"/>
      <c r="X955" s="148"/>
      <c r="Y955" s="148"/>
      <c r="Z955" s="148"/>
      <c r="AA955" s="148"/>
      <c r="AB955" s="148"/>
      <c r="AC955" s="148"/>
      <c r="AD955" s="148"/>
      <c r="AE955" s="148"/>
      <c r="AF955" s="148"/>
      <c r="AG955" s="148"/>
    </row>
    <row r="956" spans="1:33" ht="15.75" customHeight="1">
      <c r="A956" s="132"/>
      <c r="B956" s="132"/>
      <c r="C956" s="132"/>
      <c r="D956" s="132"/>
      <c r="E956" s="132"/>
      <c r="F956" s="132"/>
      <c r="G956" s="145"/>
      <c r="H956" s="218"/>
      <c r="I956" s="148"/>
      <c r="J956" s="148"/>
      <c r="K956" s="148"/>
      <c r="L956" s="148"/>
      <c r="M956" s="148"/>
      <c r="N956" s="148"/>
      <c r="O956" s="148"/>
      <c r="P956" s="148"/>
      <c r="Q956" s="148"/>
      <c r="R956" s="148"/>
      <c r="S956" s="148"/>
      <c r="T956" s="148"/>
      <c r="U956" s="148"/>
      <c r="V956" s="148"/>
      <c r="W956" s="148"/>
      <c r="X956" s="148"/>
      <c r="Y956" s="148"/>
      <c r="Z956" s="148"/>
      <c r="AA956" s="148"/>
      <c r="AB956" s="148"/>
      <c r="AC956" s="148"/>
      <c r="AD956" s="148"/>
      <c r="AE956" s="148"/>
      <c r="AF956" s="148"/>
      <c r="AG956" s="148"/>
    </row>
    <row r="957" spans="1:33" ht="15.75" customHeight="1">
      <c r="A957" s="132"/>
      <c r="B957" s="132"/>
      <c r="C957" s="132"/>
      <c r="D957" s="132"/>
      <c r="E957" s="132"/>
      <c r="F957" s="132"/>
      <c r="G957" s="145"/>
      <c r="H957" s="218"/>
      <c r="I957" s="148"/>
      <c r="J957" s="148"/>
      <c r="K957" s="148"/>
      <c r="L957" s="148"/>
      <c r="M957" s="148"/>
      <c r="N957" s="148"/>
      <c r="O957" s="148"/>
      <c r="P957" s="148"/>
      <c r="Q957" s="148"/>
      <c r="R957" s="148"/>
      <c r="S957" s="148"/>
      <c r="T957" s="148"/>
      <c r="U957" s="148"/>
      <c r="V957" s="148"/>
      <c r="W957" s="148"/>
      <c r="X957" s="148"/>
      <c r="Y957" s="148"/>
      <c r="Z957" s="148"/>
      <c r="AA957" s="148"/>
      <c r="AB957" s="148"/>
      <c r="AC957" s="148"/>
      <c r="AD957" s="148"/>
      <c r="AE957" s="148"/>
      <c r="AF957" s="148"/>
      <c r="AG957" s="148"/>
    </row>
    <row r="958" spans="1:33" ht="15.75" customHeight="1">
      <c r="A958" s="132"/>
      <c r="B958" s="132"/>
      <c r="C958" s="132"/>
      <c r="D958" s="132"/>
      <c r="E958" s="132"/>
      <c r="F958" s="132"/>
      <c r="G958" s="145"/>
      <c r="H958" s="218"/>
      <c r="I958" s="148"/>
      <c r="J958" s="148"/>
      <c r="K958" s="148"/>
      <c r="L958" s="148"/>
      <c r="M958" s="148"/>
      <c r="N958" s="148"/>
      <c r="O958" s="148"/>
      <c r="P958" s="148"/>
      <c r="Q958" s="148"/>
      <c r="R958" s="148"/>
      <c r="S958" s="148"/>
      <c r="T958" s="148"/>
      <c r="U958" s="148"/>
      <c r="V958" s="148"/>
      <c r="W958" s="148"/>
      <c r="X958" s="148"/>
      <c r="Y958" s="148"/>
      <c r="Z958" s="148"/>
      <c r="AA958" s="148"/>
      <c r="AB958" s="148"/>
      <c r="AC958" s="148"/>
      <c r="AD958" s="148"/>
      <c r="AE958" s="148"/>
      <c r="AF958" s="148"/>
      <c r="AG958" s="148"/>
    </row>
    <row r="959" spans="1:33" ht="15.75" customHeight="1">
      <c r="A959" s="132"/>
      <c r="B959" s="132"/>
      <c r="C959" s="132"/>
      <c r="D959" s="132"/>
      <c r="E959" s="132"/>
      <c r="F959" s="132"/>
      <c r="G959" s="145"/>
      <c r="H959" s="218"/>
      <c r="I959" s="148"/>
      <c r="J959" s="148"/>
      <c r="K959" s="148"/>
      <c r="L959" s="148"/>
      <c r="M959" s="148"/>
      <c r="N959" s="148"/>
      <c r="O959" s="148"/>
      <c r="P959" s="148"/>
      <c r="Q959" s="148"/>
      <c r="R959" s="148"/>
      <c r="S959" s="148"/>
      <c r="T959" s="148"/>
      <c r="U959" s="148"/>
      <c r="V959" s="148"/>
      <c r="W959" s="148"/>
      <c r="X959" s="148"/>
      <c r="Y959" s="148"/>
      <c r="Z959" s="148"/>
      <c r="AA959" s="148"/>
      <c r="AB959" s="148"/>
      <c r="AC959" s="148"/>
      <c r="AD959" s="148"/>
      <c r="AE959" s="148"/>
      <c r="AF959" s="148"/>
      <c r="AG959" s="148"/>
    </row>
    <row r="960" spans="1:33" ht="15.75" customHeight="1">
      <c r="A960" s="132"/>
      <c r="B960" s="132"/>
      <c r="C960" s="132"/>
      <c r="D960" s="132"/>
      <c r="E960" s="132"/>
      <c r="F960" s="132"/>
      <c r="G960" s="145"/>
      <c r="H960" s="218"/>
      <c r="I960" s="148"/>
      <c r="J960" s="148"/>
      <c r="K960" s="148"/>
      <c r="L960" s="148"/>
      <c r="M960" s="148"/>
      <c r="N960" s="148"/>
      <c r="O960" s="148"/>
      <c r="P960" s="148"/>
      <c r="Q960" s="148"/>
      <c r="R960" s="148"/>
      <c r="S960" s="148"/>
      <c r="T960" s="148"/>
      <c r="U960" s="148"/>
      <c r="V960" s="148"/>
      <c r="W960" s="148"/>
      <c r="X960" s="148"/>
      <c r="Y960" s="148"/>
      <c r="Z960" s="148"/>
      <c r="AA960" s="148"/>
      <c r="AB960" s="148"/>
      <c r="AC960" s="148"/>
      <c r="AD960" s="148"/>
      <c r="AE960" s="148"/>
      <c r="AF960" s="148"/>
      <c r="AG960" s="148"/>
    </row>
    <row r="961" spans="1:33" ht="15.75" customHeight="1">
      <c r="A961" s="132"/>
      <c r="B961" s="132"/>
      <c r="C961" s="132"/>
      <c r="D961" s="132"/>
      <c r="E961" s="132"/>
      <c r="F961" s="132"/>
      <c r="G961" s="145"/>
      <c r="H961" s="218"/>
      <c r="I961" s="148"/>
      <c r="J961" s="148"/>
      <c r="K961" s="148"/>
      <c r="L961" s="148"/>
      <c r="M961" s="148"/>
      <c r="N961" s="148"/>
      <c r="O961" s="148"/>
      <c r="P961" s="148"/>
      <c r="Q961" s="148"/>
      <c r="R961" s="148"/>
      <c r="S961" s="148"/>
      <c r="T961" s="148"/>
      <c r="U961" s="148"/>
      <c r="V961" s="148"/>
      <c r="W961" s="148"/>
      <c r="X961" s="148"/>
      <c r="Y961" s="148"/>
      <c r="Z961" s="148"/>
      <c r="AA961" s="148"/>
      <c r="AB961" s="148"/>
      <c r="AC961" s="148"/>
      <c r="AD961" s="148"/>
      <c r="AE961" s="148"/>
      <c r="AF961" s="148"/>
      <c r="AG961" s="148"/>
    </row>
    <row r="962" spans="1:33" ht="15.75" customHeight="1">
      <c r="A962" s="132"/>
      <c r="B962" s="132"/>
      <c r="C962" s="132"/>
      <c r="D962" s="132"/>
      <c r="E962" s="132"/>
      <c r="F962" s="132"/>
      <c r="G962" s="145"/>
      <c r="H962" s="218"/>
      <c r="I962" s="148"/>
      <c r="J962" s="148"/>
      <c r="K962" s="148"/>
      <c r="L962" s="148"/>
      <c r="M962" s="148"/>
      <c r="N962" s="148"/>
      <c r="O962" s="148"/>
      <c r="P962" s="148"/>
      <c r="Q962" s="148"/>
      <c r="R962" s="148"/>
      <c r="S962" s="148"/>
      <c r="T962" s="148"/>
      <c r="U962" s="148"/>
      <c r="V962" s="148"/>
      <c r="W962" s="148"/>
      <c r="X962" s="148"/>
      <c r="Y962" s="148"/>
      <c r="Z962" s="148"/>
      <c r="AA962" s="148"/>
      <c r="AB962" s="148"/>
      <c r="AC962" s="148"/>
      <c r="AD962" s="148"/>
      <c r="AE962" s="148"/>
      <c r="AF962" s="148"/>
      <c r="AG962" s="148"/>
    </row>
    <row r="963" spans="1:33" ht="15.75" customHeight="1">
      <c r="A963" s="132"/>
      <c r="B963" s="132"/>
      <c r="C963" s="132"/>
      <c r="D963" s="132"/>
      <c r="E963" s="132"/>
      <c r="F963" s="132"/>
      <c r="G963" s="145"/>
      <c r="H963" s="218"/>
      <c r="I963" s="148"/>
      <c r="J963" s="148"/>
      <c r="K963" s="148"/>
      <c r="L963" s="148"/>
      <c r="M963" s="148"/>
      <c r="N963" s="148"/>
      <c r="O963" s="148"/>
      <c r="P963" s="148"/>
      <c r="Q963" s="148"/>
      <c r="R963" s="148"/>
      <c r="S963" s="148"/>
      <c r="T963" s="148"/>
      <c r="U963" s="148"/>
      <c r="V963" s="148"/>
      <c r="W963" s="148"/>
      <c r="X963" s="148"/>
      <c r="Y963" s="148"/>
      <c r="Z963" s="148"/>
      <c r="AA963" s="148"/>
      <c r="AB963" s="148"/>
      <c r="AC963" s="148"/>
      <c r="AD963" s="148"/>
      <c r="AE963" s="148"/>
      <c r="AF963" s="148"/>
      <c r="AG963" s="148"/>
    </row>
    <row r="964" spans="1:33" ht="15.75" customHeight="1">
      <c r="A964" s="132"/>
      <c r="B964" s="132"/>
      <c r="C964" s="132"/>
      <c r="D964" s="132"/>
      <c r="E964" s="132"/>
      <c r="F964" s="132"/>
      <c r="G964" s="145"/>
      <c r="H964" s="218"/>
      <c r="I964" s="148"/>
      <c r="J964" s="148"/>
      <c r="K964" s="148"/>
      <c r="L964" s="148"/>
      <c r="M964" s="148"/>
      <c r="N964" s="148"/>
      <c r="O964" s="148"/>
      <c r="P964" s="148"/>
      <c r="Q964" s="148"/>
      <c r="R964" s="148"/>
      <c r="S964" s="148"/>
      <c r="T964" s="148"/>
      <c r="U964" s="148"/>
      <c r="V964" s="148"/>
      <c r="W964" s="148"/>
      <c r="X964" s="148"/>
      <c r="Y964" s="148"/>
      <c r="Z964" s="148"/>
      <c r="AA964" s="148"/>
      <c r="AB964" s="148"/>
      <c r="AC964" s="148"/>
      <c r="AD964" s="148"/>
      <c r="AE964" s="148"/>
      <c r="AF964" s="148"/>
      <c r="AG964" s="148"/>
    </row>
    <row r="965" spans="1:33" ht="15.75" customHeight="1">
      <c r="A965" s="132"/>
      <c r="B965" s="132"/>
      <c r="C965" s="132"/>
      <c r="D965" s="132"/>
      <c r="E965" s="132"/>
      <c r="F965" s="132"/>
      <c r="G965" s="145"/>
      <c r="H965" s="218"/>
      <c r="I965" s="148"/>
      <c r="J965" s="148"/>
      <c r="K965" s="148"/>
      <c r="L965" s="148"/>
      <c r="M965" s="148"/>
      <c r="N965" s="148"/>
      <c r="O965" s="148"/>
      <c r="P965" s="148"/>
      <c r="Q965" s="148"/>
      <c r="R965" s="148"/>
      <c r="S965" s="148"/>
      <c r="T965" s="148"/>
      <c r="U965" s="148"/>
      <c r="V965" s="148"/>
      <c r="W965" s="148"/>
      <c r="X965" s="148"/>
      <c r="Y965" s="148"/>
      <c r="Z965" s="148"/>
      <c r="AA965" s="148"/>
      <c r="AB965" s="148"/>
      <c r="AC965" s="148"/>
      <c r="AD965" s="148"/>
      <c r="AE965" s="148"/>
      <c r="AF965" s="148"/>
      <c r="AG965" s="148"/>
    </row>
    <row r="966" spans="1:33" ht="15.75" customHeight="1">
      <c r="A966" s="132"/>
      <c r="B966" s="132"/>
      <c r="C966" s="132"/>
      <c r="D966" s="132"/>
      <c r="E966" s="132"/>
      <c r="F966" s="132"/>
      <c r="G966" s="145"/>
      <c r="H966" s="218"/>
      <c r="I966" s="148"/>
      <c r="J966" s="148"/>
      <c r="K966" s="148"/>
      <c r="L966" s="148"/>
      <c r="M966" s="148"/>
      <c r="N966" s="148"/>
      <c r="O966" s="148"/>
      <c r="P966" s="148"/>
      <c r="Q966" s="148"/>
      <c r="R966" s="148"/>
      <c r="S966" s="148"/>
      <c r="T966" s="148"/>
      <c r="U966" s="148"/>
      <c r="V966" s="148"/>
      <c r="W966" s="148"/>
      <c r="X966" s="148"/>
      <c r="Y966" s="148"/>
      <c r="Z966" s="148"/>
      <c r="AA966" s="148"/>
      <c r="AB966" s="148"/>
      <c r="AC966" s="148"/>
      <c r="AD966" s="148"/>
      <c r="AE966" s="148"/>
      <c r="AF966" s="148"/>
      <c r="AG966" s="148"/>
    </row>
    <row r="967" spans="1:33" ht="15.75" customHeight="1">
      <c r="A967" s="132"/>
      <c r="B967" s="132"/>
      <c r="C967" s="132"/>
      <c r="D967" s="132"/>
      <c r="E967" s="132"/>
      <c r="F967" s="132"/>
      <c r="G967" s="145"/>
      <c r="H967" s="218"/>
      <c r="I967" s="148"/>
      <c r="J967" s="148"/>
      <c r="K967" s="148"/>
      <c r="L967" s="148"/>
      <c r="M967" s="148"/>
      <c r="N967" s="148"/>
      <c r="O967" s="148"/>
      <c r="P967" s="148"/>
      <c r="Q967" s="148"/>
      <c r="R967" s="148"/>
      <c r="S967" s="148"/>
      <c r="T967" s="148"/>
      <c r="U967" s="148"/>
      <c r="V967" s="148"/>
      <c r="W967" s="148"/>
      <c r="X967" s="148"/>
      <c r="Y967" s="148"/>
      <c r="Z967" s="148"/>
      <c r="AA967" s="148"/>
      <c r="AB967" s="148"/>
      <c r="AC967" s="148"/>
      <c r="AD967" s="148"/>
      <c r="AE967" s="148"/>
      <c r="AF967" s="148"/>
      <c r="AG967" s="148"/>
    </row>
    <row r="968" spans="1:33" ht="15.75" customHeight="1">
      <c r="A968" s="132"/>
      <c r="B968" s="132"/>
      <c r="C968" s="132"/>
      <c r="D968" s="132"/>
      <c r="E968" s="132"/>
      <c r="F968" s="132"/>
      <c r="G968" s="145"/>
      <c r="H968" s="218"/>
      <c r="I968" s="148"/>
      <c r="J968" s="148"/>
      <c r="K968" s="148"/>
      <c r="L968" s="148"/>
      <c r="M968" s="148"/>
      <c r="N968" s="148"/>
      <c r="O968" s="148"/>
      <c r="P968" s="148"/>
      <c r="Q968" s="148"/>
      <c r="R968" s="148"/>
      <c r="S968" s="148"/>
      <c r="T968" s="148"/>
      <c r="U968" s="148"/>
      <c r="V968" s="148"/>
      <c r="W968" s="148"/>
      <c r="X968" s="148"/>
      <c r="Y968" s="148"/>
      <c r="Z968" s="148"/>
      <c r="AA968" s="148"/>
      <c r="AB968" s="148"/>
      <c r="AC968" s="148"/>
      <c r="AD968" s="148"/>
      <c r="AE968" s="148"/>
      <c r="AF968" s="148"/>
      <c r="AG968" s="148"/>
    </row>
    <row r="969" spans="1:33" ht="15.75" customHeight="1">
      <c r="A969" s="132"/>
      <c r="B969" s="132"/>
      <c r="C969" s="132"/>
      <c r="D969" s="132"/>
      <c r="E969" s="132"/>
      <c r="F969" s="132"/>
      <c r="G969" s="145"/>
      <c r="H969" s="218"/>
      <c r="I969" s="148"/>
      <c r="J969" s="148"/>
      <c r="K969" s="148"/>
      <c r="L969" s="148"/>
      <c r="M969" s="148"/>
      <c r="N969" s="148"/>
      <c r="O969" s="148"/>
      <c r="P969" s="148"/>
      <c r="Q969" s="148"/>
      <c r="R969" s="148"/>
      <c r="S969" s="148"/>
      <c r="T969" s="148"/>
      <c r="U969" s="148"/>
      <c r="V969" s="148"/>
      <c r="W969" s="148"/>
      <c r="X969" s="148"/>
      <c r="Y969" s="148"/>
      <c r="Z969" s="148"/>
      <c r="AA969" s="148"/>
      <c r="AB969" s="148"/>
      <c r="AC969" s="148"/>
      <c r="AD969" s="148"/>
      <c r="AE969" s="148"/>
      <c r="AF969" s="148"/>
      <c r="AG969" s="148"/>
    </row>
    <row r="970" spans="1:33" ht="15.75" customHeight="1">
      <c r="A970" s="132"/>
      <c r="B970" s="132"/>
      <c r="C970" s="132"/>
      <c r="D970" s="132"/>
      <c r="E970" s="132"/>
      <c r="F970" s="132"/>
      <c r="G970" s="145"/>
      <c r="H970" s="218"/>
      <c r="I970" s="148"/>
      <c r="J970" s="148"/>
      <c r="K970" s="148"/>
      <c r="L970" s="148"/>
      <c r="M970" s="148"/>
      <c r="N970" s="148"/>
      <c r="O970" s="148"/>
      <c r="P970" s="148"/>
      <c r="Q970" s="148"/>
      <c r="R970" s="148"/>
      <c r="S970" s="148"/>
      <c r="T970" s="148"/>
      <c r="U970" s="148"/>
      <c r="V970" s="148"/>
      <c r="W970" s="148"/>
      <c r="X970" s="148"/>
      <c r="Y970" s="148"/>
      <c r="Z970" s="148"/>
      <c r="AA970" s="148"/>
      <c r="AB970" s="148"/>
      <c r="AC970" s="148"/>
      <c r="AD970" s="148"/>
      <c r="AE970" s="148"/>
      <c r="AF970" s="148"/>
      <c r="AG970" s="148"/>
    </row>
    <row r="971" spans="1:33" ht="15.75" customHeight="1">
      <c r="A971" s="132"/>
      <c r="B971" s="132"/>
      <c r="C971" s="132"/>
      <c r="D971" s="132"/>
      <c r="E971" s="132"/>
      <c r="F971" s="132"/>
      <c r="G971" s="145"/>
      <c r="H971" s="218"/>
      <c r="I971" s="148"/>
      <c r="J971" s="148"/>
      <c r="K971" s="148"/>
      <c r="L971" s="148"/>
      <c r="M971" s="148"/>
      <c r="N971" s="148"/>
      <c r="O971" s="148"/>
      <c r="P971" s="148"/>
      <c r="Q971" s="148"/>
      <c r="R971" s="148"/>
      <c r="S971" s="148"/>
      <c r="T971" s="148"/>
      <c r="U971" s="148"/>
      <c r="V971" s="148"/>
      <c r="W971" s="148"/>
      <c r="X971" s="148"/>
      <c r="Y971" s="148"/>
      <c r="Z971" s="148"/>
      <c r="AA971" s="148"/>
      <c r="AB971" s="148"/>
      <c r="AC971" s="148"/>
      <c r="AD971" s="148"/>
      <c r="AE971" s="148"/>
      <c r="AF971" s="148"/>
      <c r="AG971" s="148"/>
    </row>
    <row r="972" spans="1:33" ht="15.75" customHeight="1">
      <c r="A972" s="132"/>
      <c r="B972" s="132"/>
      <c r="C972" s="132"/>
      <c r="D972" s="132"/>
      <c r="E972" s="132"/>
      <c r="F972" s="132"/>
      <c r="G972" s="145"/>
      <c r="H972" s="218"/>
      <c r="I972" s="148"/>
      <c r="J972" s="148"/>
      <c r="K972" s="148"/>
      <c r="L972" s="148"/>
      <c r="M972" s="148"/>
      <c r="N972" s="148"/>
      <c r="O972" s="148"/>
      <c r="P972" s="148"/>
      <c r="Q972" s="148"/>
      <c r="R972" s="148"/>
      <c r="S972" s="148"/>
      <c r="T972" s="148"/>
      <c r="U972" s="148"/>
      <c r="V972" s="148"/>
      <c r="W972" s="148"/>
      <c r="X972" s="148"/>
      <c r="Y972" s="148"/>
      <c r="Z972" s="148"/>
      <c r="AA972" s="148"/>
      <c r="AB972" s="148"/>
      <c r="AC972" s="148"/>
      <c r="AD972" s="148"/>
      <c r="AE972" s="148"/>
      <c r="AF972" s="148"/>
      <c r="AG972" s="148"/>
    </row>
    <row r="973" spans="1:33" ht="15.75" customHeight="1">
      <c r="A973" s="132"/>
      <c r="B973" s="132"/>
      <c r="C973" s="132"/>
      <c r="D973" s="132"/>
      <c r="E973" s="132"/>
      <c r="F973" s="132"/>
      <c r="G973" s="145"/>
      <c r="H973" s="218"/>
      <c r="I973" s="148"/>
      <c r="J973" s="148"/>
      <c r="K973" s="148"/>
      <c r="L973" s="148"/>
      <c r="M973" s="148"/>
      <c r="N973" s="148"/>
      <c r="O973" s="148"/>
      <c r="P973" s="148"/>
      <c r="Q973" s="148"/>
      <c r="R973" s="148"/>
      <c r="S973" s="148"/>
      <c r="T973" s="148"/>
      <c r="U973" s="148"/>
      <c r="V973" s="148"/>
      <c r="W973" s="148"/>
      <c r="X973" s="148"/>
      <c r="Y973" s="148"/>
      <c r="Z973" s="148"/>
      <c r="AA973" s="148"/>
      <c r="AB973" s="148"/>
      <c r="AC973" s="148"/>
      <c r="AD973" s="148"/>
      <c r="AE973" s="148"/>
      <c r="AF973" s="148"/>
      <c r="AG973" s="148"/>
    </row>
    <row r="974" spans="1:33" ht="15.75" customHeight="1">
      <c r="A974" s="132"/>
      <c r="B974" s="132"/>
      <c r="C974" s="132"/>
      <c r="D974" s="132"/>
      <c r="E974" s="132"/>
      <c r="F974" s="132"/>
      <c r="G974" s="145"/>
      <c r="H974" s="218"/>
      <c r="I974" s="148"/>
      <c r="J974" s="148"/>
      <c r="K974" s="148"/>
      <c r="L974" s="148"/>
      <c r="M974" s="148"/>
      <c r="N974" s="148"/>
      <c r="O974" s="148"/>
      <c r="P974" s="148"/>
      <c r="Q974" s="148"/>
      <c r="R974" s="148"/>
      <c r="S974" s="148"/>
      <c r="T974" s="148"/>
      <c r="U974" s="148"/>
      <c r="V974" s="148"/>
      <c r="W974" s="148"/>
      <c r="X974" s="148"/>
      <c r="Y974" s="148"/>
      <c r="Z974" s="148"/>
      <c r="AA974" s="148"/>
      <c r="AB974" s="148"/>
      <c r="AC974" s="148"/>
      <c r="AD974" s="148"/>
      <c r="AE974" s="148"/>
      <c r="AF974" s="148"/>
      <c r="AG974" s="148"/>
    </row>
    <row r="975" spans="1:33" ht="15.75" customHeight="1">
      <c r="A975" s="132"/>
      <c r="B975" s="132"/>
      <c r="C975" s="132"/>
      <c r="D975" s="132"/>
      <c r="E975" s="132"/>
      <c r="F975" s="132"/>
      <c r="G975" s="145"/>
      <c r="H975" s="218"/>
      <c r="I975" s="148"/>
      <c r="J975" s="148"/>
      <c r="K975" s="148"/>
      <c r="L975" s="148"/>
      <c r="M975" s="148"/>
      <c r="N975" s="148"/>
      <c r="O975" s="148"/>
      <c r="P975" s="148"/>
      <c r="Q975" s="148"/>
      <c r="R975" s="148"/>
      <c r="S975" s="148"/>
      <c r="T975" s="148"/>
      <c r="U975" s="148"/>
      <c r="V975" s="148"/>
      <c r="W975" s="148"/>
      <c r="X975" s="148"/>
      <c r="Y975" s="148"/>
      <c r="Z975" s="148"/>
      <c r="AA975" s="148"/>
      <c r="AB975" s="148"/>
      <c r="AC975" s="148"/>
      <c r="AD975" s="148"/>
      <c r="AE975" s="148"/>
      <c r="AF975" s="148"/>
      <c r="AG975" s="148"/>
    </row>
    <row r="976" spans="1:33" ht="15.75" customHeight="1">
      <c r="A976" s="132"/>
      <c r="B976" s="132"/>
      <c r="C976" s="132"/>
      <c r="D976" s="132"/>
      <c r="E976" s="132"/>
      <c r="F976" s="132"/>
      <c r="G976" s="145"/>
      <c r="H976" s="218"/>
      <c r="I976" s="148"/>
      <c r="J976" s="148"/>
      <c r="K976" s="148"/>
      <c r="L976" s="148"/>
      <c r="M976" s="148"/>
      <c r="N976" s="148"/>
      <c r="O976" s="148"/>
      <c r="P976" s="148"/>
      <c r="Q976" s="148"/>
      <c r="R976" s="148"/>
      <c r="S976" s="148"/>
      <c r="T976" s="148"/>
      <c r="U976" s="148"/>
      <c r="V976" s="148"/>
      <c r="W976" s="148"/>
      <c r="X976" s="148"/>
      <c r="Y976" s="148"/>
      <c r="Z976" s="148"/>
      <c r="AA976" s="148"/>
      <c r="AB976" s="148"/>
      <c r="AC976" s="148"/>
      <c r="AD976" s="148"/>
      <c r="AE976" s="148"/>
      <c r="AF976" s="148"/>
      <c r="AG976" s="148"/>
    </row>
    <row r="977" spans="1:33" ht="15.75" customHeight="1">
      <c r="A977" s="132"/>
      <c r="B977" s="132"/>
      <c r="C977" s="132"/>
      <c r="D977" s="132"/>
      <c r="E977" s="132"/>
      <c r="F977" s="132"/>
      <c r="G977" s="145"/>
      <c r="H977" s="218"/>
      <c r="I977" s="148"/>
      <c r="J977" s="148"/>
      <c r="K977" s="148"/>
      <c r="L977" s="148"/>
      <c r="M977" s="148"/>
      <c r="N977" s="148"/>
      <c r="O977" s="148"/>
      <c r="P977" s="148"/>
      <c r="Q977" s="148"/>
      <c r="R977" s="148"/>
      <c r="S977" s="148"/>
      <c r="T977" s="148"/>
      <c r="U977" s="148"/>
      <c r="V977" s="148"/>
      <c r="W977" s="148"/>
      <c r="X977" s="148"/>
      <c r="Y977" s="148"/>
      <c r="Z977" s="148"/>
      <c r="AA977" s="148"/>
      <c r="AB977" s="148"/>
      <c r="AC977" s="148"/>
      <c r="AD977" s="148"/>
      <c r="AE977" s="148"/>
      <c r="AF977" s="148"/>
      <c r="AG977" s="148"/>
    </row>
    <row r="978" spans="1:33" ht="15.75" customHeight="1">
      <c r="A978" s="132"/>
      <c r="B978" s="132"/>
      <c r="C978" s="132"/>
      <c r="D978" s="132"/>
      <c r="E978" s="132"/>
      <c r="F978" s="132"/>
      <c r="G978" s="145"/>
      <c r="H978" s="218"/>
      <c r="I978" s="148"/>
      <c r="J978" s="148"/>
      <c r="K978" s="148"/>
      <c r="L978" s="148"/>
      <c r="M978" s="148"/>
      <c r="N978" s="148"/>
      <c r="O978" s="148"/>
      <c r="P978" s="148"/>
      <c r="Q978" s="148"/>
      <c r="R978" s="148"/>
      <c r="S978" s="148"/>
      <c r="T978" s="148"/>
      <c r="U978" s="148"/>
      <c r="V978" s="148"/>
      <c r="W978" s="148"/>
      <c r="X978" s="148"/>
      <c r="Y978" s="148"/>
      <c r="Z978" s="148"/>
      <c r="AA978" s="148"/>
      <c r="AB978" s="148"/>
      <c r="AC978" s="148"/>
      <c r="AD978" s="148"/>
      <c r="AE978" s="148"/>
      <c r="AF978" s="148"/>
      <c r="AG978" s="148"/>
    </row>
    <row r="979" spans="1:33" ht="15.75" customHeight="1">
      <c r="A979" s="132"/>
      <c r="B979" s="132"/>
      <c r="C979" s="132"/>
      <c r="D979" s="132"/>
      <c r="E979" s="132"/>
      <c r="F979" s="132"/>
      <c r="G979" s="145"/>
      <c r="H979" s="218"/>
      <c r="I979" s="148"/>
      <c r="J979" s="148"/>
      <c r="K979" s="148"/>
      <c r="L979" s="148"/>
      <c r="M979" s="148"/>
      <c r="N979" s="148"/>
      <c r="O979" s="148"/>
      <c r="P979" s="148"/>
      <c r="Q979" s="148"/>
      <c r="R979" s="148"/>
      <c r="S979" s="148"/>
      <c r="T979" s="148"/>
      <c r="U979" s="148"/>
      <c r="V979" s="148"/>
      <c r="W979" s="148"/>
      <c r="X979" s="148"/>
      <c r="Y979" s="148"/>
      <c r="Z979" s="148"/>
      <c r="AA979" s="148"/>
      <c r="AB979" s="148"/>
      <c r="AC979" s="148"/>
      <c r="AD979" s="148"/>
      <c r="AE979" s="148"/>
      <c r="AF979" s="148"/>
      <c r="AG979" s="148"/>
    </row>
    <row r="980" spans="1:33" ht="15.75" customHeight="1">
      <c r="A980" s="132"/>
      <c r="B980" s="132"/>
      <c r="C980" s="132"/>
      <c r="D980" s="132"/>
      <c r="E980" s="132"/>
      <c r="F980" s="132"/>
      <c r="G980" s="145"/>
      <c r="H980" s="218"/>
      <c r="I980" s="148"/>
      <c r="J980" s="148"/>
      <c r="K980" s="148"/>
      <c r="L980" s="148"/>
      <c r="M980" s="148"/>
      <c r="N980" s="148"/>
      <c r="O980" s="148"/>
      <c r="P980" s="148"/>
      <c r="Q980" s="148"/>
      <c r="R980" s="148"/>
      <c r="S980" s="148"/>
      <c r="T980" s="148"/>
      <c r="U980" s="148"/>
      <c r="V980" s="148"/>
      <c r="W980" s="148"/>
      <c r="X980" s="148"/>
      <c r="Y980" s="148"/>
      <c r="Z980" s="148"/>
      <c r="AA980" s="148"/>
      <c r="AB980" s="148"/>
      <c r="AC980" s="148"/>
      <c r="AD980" s="148"/>
      <c r="AE980" s="148"/>
      <c r="AF980" s="148"/>
      <c r="AG980" s="148"/>
    </row>
    <row r="981" spans="1:33" ht="15.75" customHeight="1">
      <c r="A981" s="132"/>
      <c r="B981" s="132"/>
      <c r="C981" s="132"/>
      <c r="D981" s="132"/>
      <c r="E981" s="132"/>
      <c r="F981" s="132"/>
      <c r="G981" s="145"/>
      <c r="H981" s="218"/>
      <c r="I981" s="148"/>
      <c r="J981" s="148"/>
      <c r="K981" s="148"/>
      <c r="L981" s="148"/>
      <c r="M981" s="148"/>
      <c r="N981" s="148"/>
      <c r="O981" s="148"/>
      <c r="P981" s="148"/>
      <c r="Q981" s="148"/>
      <c r="R981" s="148"/>
      <c r="S981" s="148"/>
      <c r="T981" s="148"/>
      <c r="U981" s="148"/>
      <c r="V981" s="148"/>
      <c r="W981" s="148"/>
      <c r="X981" s="148"/>
      <c r="Y981" s="148"/>
      <c r="Z981" s="148"/>
      <c r="AA981" s="148"/>
      <c r="AB981" s="148"/>
      <c r="AC981" s="148"/>
      <c r="AD981" s="148"/>
      <c r="AE981" s="148"/>
      <c r="AF981" s="148"/>
      <c r="AG981" s="148"/>
    </row>
    <row r="982" spans="1:33" ht="15.75" customHeight="1">
      <c r="A982" s="132"/>
      <c r="B982" s="132"/>
      <c r="C982" s="132"/>
      <c r="D982" s="132"/>
      <c r="E982" s="132"/>
      <c r="F982" s="132"/>
      <c r="G982" s="145"/>
      <c r="H982" s="218"/>
      <c r="I982" s="148"/>
      <c r="J982" s="148"/>
      <c r="K982" s="148"/>
      <c r="L982" s="148"/>
      <c r="M982" s="148"/>
      <c r="N982" s="148"/>
      <c r="O982" s="148"/>
      <c r="P982" s="148"/>
      <c r="Q982" s="148"/>
      <c r="R982" s="148"/>
      <c r="S982" s="148"/>
      <c r="T982" s="148"/>
      <c r="U982" s="148"/>
      <c r="V982" s="148"/>
      <c r="W982" s="148"/>
      <c r="X982" s="148"/>
      <c r="Y982" s="148"/>
      <c r="Z982" s="148"/>
      <c r="AA982" s="148"/>
      <c r="AB982" s="148"/>
      <c r="AC982" s="148"/>
      <c r="AD982" s="148"/>
      <c r="AE982" s="148"/>
      <c r="AF982" s="148"/>
      <c r="AG982" s="148"/>
    </row>
    <row r="983" spans="1:33" ht="15.75" customHeight="1">
      <c r="A983" s="132"/>
      <c r="B983" s="132"/>
      <c r="C983" s="132"/>
      <c r="D983" s="132"/>
      <c r="E983" s="132"/>
      <c r="F983" s="132"/>
      <c r="G983" s="145"/>
      <c r="H983" s="218"/>
      <c r="I983" s="148"/>
      <c r="J983" s="148"/>
      <c r="K983" s="148"/>
      <c r="L983" s="148"/>
      <c r="M983" s="148"/>
      <c r="N983" s="148"/>
      <c r="O983" s="148"/>
      <c r="P983" s="148"/>
      <c r="Q983" s="148"/>
      <c r="R983" s="148"/>
      <c r="S983" s="148"/>
      <c r="T983" s="148"/>
      <c r="U983" s="148"/>
      <c r="V983" s="148"/>
      <c r="W983" s="148"/>
      <c r="X983" s="148"/>
      <c r="Y983" s="148"/>
      <c r="Z983" s="148"/>
      <c r="AA983" s="148"/>
      <c r="AB983" s="148"/>
      <c r="AC983" s="148"/>
      <c r="AD983" s="148"/>
      <c r="AE983" s="148"/>
      <c r="AF983" s="148"/>
      <c r="AG983" s="148"/>
    </row>
    <row r="984" spans="1:33" ht="15.75" customHeight="1">
      <c r="A984" s="132"/>
      <c r="B984" s="132"/>
      <c r="C984" s="132"/>
      <c r="D984" s="132"/>
      <c r="E984" s="132"/>
      <c r="F984" s="132"/>
      <c r="G984" s="145"/>
      <c r="H984" s="218"/>
      <c r="I984" s="148"/>
      <c r="J984" s="148"/>
      <c r="K984" s="148"/>
      <c r="L984" s="148"/>
      <c r="M984" s="148"/>
      <c r="N984" s="148"/>
      <c r="O984" s="148"/>
      <c r="P984" s="148"/>
      <c r="Q984" s="148"/>
      <c r="R984" s="148"/>
      <c r="S984" s="148"/>
      <c r="T984" s="148"/>
      <c r="U984" s="148"/>
      <c r="V984" s="148"/>
      <c r="W984" s="148"/>
      <c r="X984" s="148"/>
      <c r="Y984" s="148"/>
      <c r="Z984" s="148"/>
      <c r="AA984" s="148"/>
      <c r="AB984" s="148"/>
      <c r="AC984" s="148"/>
      <c r="AD984" s="148"/>
      <c r="AE984" s="148"/>
      <c r="AF984" s="148"/>
      <c r="AG984" s="148"/>
    </row>
    <row r="985" spans="1:33" ht="15.75" customHeight="1">
      <c r="A985" s="132"/>
      <c r="B985" s="132"/>
      <c r="C985" s="132"/>
      <c r="D985" s="132"/>
      <c r="E985" s="132"/>
      <c r="F985" s="132"/>
      <c r="G985" s="145"/>
      <c r="H985" s="218"/>
      <c r="I985" s="148"/>
      <c r="J985" s="148"/>
      <c r="K985" s="148"/>
      <c r="L985" s="148"/>
      <c r="M985" s="148"/>
      <c r="N985" s="148"/>
      <c r="O985" s="148"/>
      <c r="P985" s="148"/>
      <c r="Q985" s="148"/>
      <c r="R985" s="148"/>
      <c r="S985" s="148"/>
      <c r="T985" s="148"/>
      <c r="U985" s="148"/>
      <c r="V985" s="148"/>
      <c r="W985" s="148"/>
      <c r="X985" s="148"/>
      <c r="Y985" s="148"/>
      <c r="Z985" s="148"/>
      <c r="AA985" s="148"/>
      <c r="AB985" s="148"/>
      <c r="AC985" s="148"/>
      <c r="AD985" s="148"/>
      <c r="AE985" s="148"/>
      <c r="AF985" s="148"/>
      <c r="AG985" s="148"/>
    </row>
    <row r="986" spans="1:33" ht="15.75" customHeight="1">
      <c r="A986" s="132"/>
      <c r="B986" s="132"/>
      <c r="C986" s="132"/>
      <c r="D986" s="132"/>
      <c r="E986" s="132"/>
      <c r="F986" s="132"/>
      <c r="G986" s="145"/>
      <c r="H986" s="218"/>
      <c r="I986" s="148"/>
      <c r="J986" s="148"/>
      <c r="K986" s="148"/>
      <c r="L986" s="148"/>
      <c r="M986" s="148"/>
      <c r="N986" s="148"/>
      <c r="O986" s="148"/>
      <c r="P986" s="148"/>
      <c r="Q986" s="148"/>
      <c r="R986" s="148"/>
      <c r="S986" s="148"/>
      <c r="T986" s="148"/>
      <c r="U986" s="148"/>
      <c r="V986" s="148"/>
      <c r="W986" s="148"/>
      <c r="X986" s="148"/>
      <c r="Y986" s="148"/>
      <c r="Z986" s="148"/>
      <c r="AA986" s="148"/>
      <c r="AB986" s="148"/>
      <c r="AC986" s="148"/>
      <c r="AD986" s="148"/>
      <c r="AE986" s="148"/>
      <c r="AF986" s="148"/>
      <c r="AG986" s="148"/>
    </row>
    <row r="987" spans="1:33" ht="15.75" customHeight="1">
      <c r="A987" s="132"/>
      <c r="B987" s="132"/>
      <c r="C987" s="132"/>
      <c r="D987" s="132"/>
      <c r="E987" s="132"/>
      <c r="F987" s="132"/>
      <c r="G987" s="145"/>
      <c r="H987" s="218"/>
      <c r="I987" s="148"/>
      <c r="J987" s="148"/>
      <c r="K987" s="148"/>
      <c r="L987" s="148"/>
      <c r="M987" s="148"/>
      <c r="N987" s="148"/>
      <c r="O987" s="148"/>
      <c r="P987" s="148"/>
      <c r="Q987" s="148"/>
      <c r="R987" s="148"/>
      <c r="S987" s="148"/>
      <c r="T987" s="148"/>
      <c r="U987" s="148"/>
      <c r="V987" s="148"/>
      <c r="W987" s="148"/>
      <c r="X987" s="148"/>
      <c r="Y987" s="148"/>
      <c r="Z987" s="148"/>
      <c r="AA987" s="148"/>
      <c r="AB987" s="148"/>
      <c r="AC987" s="148"/>
      <c r="AD987" s="148"/>
      <c r="AE987" s="148"/>
      <c r="AF987" s="148"/>
      <c r="AG987" s="148"/>
    </row>
    <row r="988" spans="1:33" ht="15.75" customHeight="1">
      <c r="A988" s="132"/>
      <c r="B988" s="132"/>
      <c r="C988" s="132"/>
      <c r="D988" s="132"/>
      <c r="E988" s="132"/>
      <c r="F988" s="132"/>
      <c r="G988" s="145"/>
      <c r="H988" s="218"/>
      <c r="I988" s="148"/>
      <c r="J988" s="148"/>
      <c r="K988" s="148"/>
      <c r="L988" s="148"/>
      <c r="M988" s="148"/>
      <c r="N988" s="148"/>
      <c r="O988" s="148"/>
      <c r="P988" s="148"/>
      <c r="Q988" s="148"/>
      <c r="R988" s="148"/>
      <c r="S988" s="148"/>
      <c r="T988" s="148"/>
      <c r="U988" s="148"/>
      <c r="V988" s="148"/>
      <c r="W988" s="148"/>
      <c r="X988" s="148"/>
      <c r="Y988" s="148"/>
      <c r="Z988" s="148"/>
      <c r="AA988" s="148"/>
      <c r="AB988" s="148"/>
      <c r="AC988" s="148"/>
      <c r="AD988" s="148"/>
      <c r="AE988" s="148"/>
      <c r="AF988" s="148"/>
      <c r="AG988" s="148"/>
    </row>
    <row r="989" spans="1:33" ht="15.75" customHeight="1">
      <c r="A989" s="132"/>
      <c r="B989" s="132"/>
      <c r="C989" s="132"/>
      <c r="D989" s="132"/>
      <c r="E989" s="132"/>
      <c r="F989" s="132"/>
      <c r="G989" s="145"/>
      <c r="H989" s="218"/>
      <c r="I989" s="148"/>
      <c r="J989" s="148"/>
      <c r="K989" s="148"/>
      <c r="L989" s="148"/>
      <c r="M989" s="148"/>
      <c r="N989" s="148"/>
      <c r="O989" s="148"/>
      <c r="P989" s="148"/>
      <c r="Q989" s="148"/>
      <c r="R989" s="148"/>
      <c r="S989" s="148"/>
      <c r="T989" s="148"/>
      <c r="U989" s="148"/>
      <c r="V989" s="148"/>
      <c r="W989" s="148"/>
      <c r="X989" s="148"/>
      <c r="Y989" s="148"/>
      <c r="Z989" s="148"/>
      <c r="AA989" s="148"/>
      <c r="AB989" s="148"/>
      <c r="AC989" s="148"/>
      <c r="AD989" s="148"/>
      <c r="AE989" s="148"/>
      <c r="AF989" s="148"/>
      <c r="AG989" s="148"/>
    </row>
    <row r="990" spans="1:33" ht="15.75" customHeight="1">
      <c r="A990" s="132"/>
      <c r="B990" s="132"/>
      <c r="C990" s="132"/>
      <c r="D990" s="132"/>
      <c r="E990" s="132"/>
      <c r="F990" s="132"/>
      <c r="G990" s="145"/>
      <c r="H990" s="218"/>
      <c r="I990" s="148"/>
      <c r="J990" s="148"/>
      <c r="K990" s="148"/>
      <c r="L990" s="148"/>
      <c r="M990" s="148"/>
      <c r="N990" s="148"/>
      <c r="O990" s="148"/>
      <c r="P990" s="148"/>
      <c r="Q990" s="148"/>
      <c r="R990" s="148"/>
      <c r="S990" s="148"/>
      <c r="T990" s="148"/>
      <c r="U990" s="148"/>
      <c r="V990" s="148"/>
      <c r="W990" s="148"/>
      <c r="X990" s="148"/>
      <c r="Y990" s="148"/>
      <c r="Z990" s="148"/>
      <c r="AA990" s="148"/>
      <c r="AB990" s="148"/>
      <c r="AC990" s="148"/>
      <c r="AD990" s="148"/>
      <c r="AE990" s="148"/>
      <c r="AF990" s="148"/>
      <c r="AG990" s="148"/>
    </row>
    <row r="991" spans="1:33" ht="15.75" customHeight="1">
      <c r="A991" s="132"/>
      <c r="B991" s="132"/>
      <c r="C991" s="132"/>
      <c r="D991" s="132"/>
      <c r="E991" s="132"/>
      <c r="F991" s="132"/>
      <c r="G991" s="145"/>
      <c r="H991" s="218"/>
      <c r="I991" s="148"/>
      <c r="J991" s="148"/>
      <c r="K991" s="148"/>
      <c r="L991" s="148"/>
      <c r="M991" s="148"/>
      <c r="N991" s="148"/>
      <c r="O991" s="148"/>
      <c r="P991" s="148"/>
      <c r="Q991" s="148"/>
      <c r="R991" s="148"/>
      <c r="S991" s="148"/>
      <c r="T991" s="148"/>
      <c r="U991" s="148"/>
      <c r="V991" s="148"/>
      <c r="W991" s="148"/>
      <c r="X991" s="148"/>
      <c r="Y991" s="148"/>
      <c r="Z991" s="148"/>
      <c r="AA991" s="148"/>
      <c r="AB991" s="148"/>
      <c r="AC991" s="148"/>
      <c r="AD991" s="148"/>
      <c r="AE991" s="148"/>
      <c r="AF991" s="148"/>
      <c r="AG991" s="148"/>
    </row>
    <row r="992" spans="1:33" ht="15.75" customHeight="1">
      <c r="A992" s="132"/>
      <c r="B992" s="132"/>
      <c r="C992" s="132"/>
      <c r="D992" s="132"/>
      <c r="E992" s="132"/>
      <c r="F992" s="132"/>
      <c r="G992" s="145"/>
      <c r="H992" s="218"/>
      <c r="I992" s="148"/>
      <c r="J992" s="148"/>
      <c r="K992" s="148"/>
      <c r="L992" s="148"/>
      <c r="M992" s="148"/>
      <c r="N992" s="148"/>
      <c r="O992" s="148"/>
      <c r="P992" s="148"/>
      <c r="Q992" s="148"/>
      <c r="R992" s="148"/>
      <c r="S992" s="148"/>
      <c r="T992" s="148"/>
      <c r="U992" s="148"/>
      <c r="V992" s="148"/>
      <c r="W992" s="148"/>
      <c r="X992" s="148"/>
      <c r="Y992" s="148"/>
      <c r="Z992" s="148"/>
      <c r="AA992" s="148"/>
      <c r="AB992" s="148"/>
      <c r="AC992" s="148"/>
      <c r="AD992" s="148"/>
      <c r="AE992" s="148"/>
      <c r="AF992" s="148"/>
      <c r="AG992" s="148"/>
    </row>
    <row r="993" spans="1:33" ht="15.75" customHeight="1">
      <c r="A993" s="132"/>
      <c r="B993" s="132"/>
      <c r="C993" s="132"/>
      <c r="D993" s="132"/>
      <c r="E993" s="132"/>
      <c r="F993" s="132"/>
      <c r="G993" s="145"/>
      <c r="H993" s="218"/>
      <c r="I993" s="148"/>
      <c r="J993" s="148"/>
      <c r="K993" s="148"/>
      <c r="L993" s="148"/>
      <c r="M993" s="148"/>
      <c r="N993" s="148"/>
      <c r="O993" s="148"/>
      <c r="P993" s="148"/>
      <c r="Q993" s="148"/>
      <c r="R993" s="148"/>
      <c r="S993" s="148"/>
      <c r="T993" s="148"/>
      <c r="U993" s="148"/>
      <c r="V993" s="148"/>
      <c r="W993" s="148"/>
      <c r="X993" s="148"/>
      <c r="Y993" s="148"/>
      <c r="Z993" s="148"/>
      <c r="AA993" s="148"/>
      <c r="AB993" s="148"/>
      <c r="AC993" s="148"/>
      <c r="AD993" s="148"/>
      <c r="AE993" s="148"/>
      <c r="AF993" s="148"/>
      <c r="AG993" s="148"/>
    </row>
    <row r="994" spans="1:33" ht="15.75" customHeight="1">
      <c r="A994" s="132"/>
      <c r="B994" s="132"/>
      <c r="C994" s="132"/>
      <c r="D994" s="132"/>
      <c r="E994" s="132"/>
      <c r="F994" s="132"/>
      <c r="G994" s="145"/>
      <c r="H994" s="218"/>
      <c r="I994" s="148"/>
      <c r="J994" s="148"/>
      <c r="K994" s="148"/>
      <c r="L994" s="148"/>
      <c r="M994" s="148"/>
      <c r="N994" s="148"/>
      <c r="O994" s="148"/>
      <c r="P994" s="148"/>
      <c r="Q994" s="148"/>
      <c r="R994" s="148"/>
      <c r="S994" s="148"/>
      <c r="T994" s="148"/>
      <c r="U994" s="148"/>
      <c r="V994" s="148"/>
      <c r="W994" s="148"/>
      <c r="X994" s="148"/>
      <c r="Y994" s="148"/>
      <c r="Z994" s="148"/>
      <c r="AA994" s="148"/>
      <c r="AB994" s="148"/>
      <c r="AC994" s="148"/>
      <c r="AD994" s="148"/>
      <c r="AE994" s="148"/>
      <c r="AF994" s="148"/>
      <c r="AG994" s="148"/>
    </row>
    <row r="995" spans="1:33" ht="15.75" customHeight="1">
      <c r="A995" s="132"/>
      <c r="B995" s="132"/>
      <c r="C995" s="132"/>
      <c r="D995" s="132"/>
      <c r="E995" s="132"/>
      <c r="F995" s="132"/>
      <c r="G995" s="145"/>
      <c r="H995" s="218"/>
      <c r="I995" s="148"/>
      <c r="J995" s="148"/>
      <c r="K995" s="148"/>
      <c r="L995" s="148"/>
      <c r="M995" s="148"/>
      <c r="N995" s="148"/>
      <c r="O995" s="148"/>
      <c r="P995" s="148"/>
      <c r="Q995" s="148"/>
      <c r="R995" s="148"/>
      <c r="S995" s="148"/>
      <c r="T995" s="148"/>
      <c r="U995" s="148"/>
      <c r="V995" s="148"/>
      <c r="W995" s="148"/>
      <c r="X995" s="148"/>
      <c r="Y995" s="148"/>
      <c r="Z995" s="148"/>
      <c r="AA995" s="148"/>
      <c r="AB995" s="148"/>
      <c r="AC995" s="148"/>
      <c r="AD995" s="148"/>
      <c r="AE995" s="148"/>
      <c r="AF995" s="148"/>
      <c r="AG995" s="148"/>
    </row>
    <row r="996" spans="1:33" ht="15.75" customHeight="1">
      <c r="A996" s="132"/>
      <c r="B996" s="132"/>
      <c r="C996" s="132"/>
      <c r="D996" s="132"/>
      <c r="E996" s="132"/>
      <c r="F996" s="132"/>
      <c r="G996" s="145"/>
      <c r="H996" s="218"/>
      <c r="I996" s="148"/>
      <c r="J996" s="148"/>
      <c r="K996" s="148"/>
      <c r="L996" s="148"/>
      <c r="M996" s="148"/>
      <c r="N996" s="148"/>
      <c r="O996" s="148"/>
      <c r="P996" s="148"/>
      <c r="Q996" s="148"/>
      <c r="R996" s="148"/>
      <c r="S996" s="148"/>
      <c r="T996" s="148"/>
      <c r="U996" s="148"/>
      <c r="V996" s="148"/>
      <c r="W996" s="148"/>
      <c r="X996" s="148"/>
      <c r="Y996" s="148"/>
      <c r="Z996" s="148"/>
      <c r="AA996" s="148"/>
      <c r="AB996" s="148"/>
      <c r="AC996" s="148"/>
      <c r="AD996" s="148"/>
      <c r="AE996" s="148"/>
      <c r="AF996" s="148"/>
      <c r="AG996" s="148"/>
    </row>
    <row r="997" spans="1:33" ht="15.75" customHeight="1">
      <c r="A997" s="132"/>
      <c r="B997" s="132"/>
      <c r="C997" s="132"/>
      <c r="D997" s="132"/>
      <c r="E997" s="132"/>
      <c r="F997" s="132"/>
      <c r="G997" s="145"/>
      <c r="H997" s="218"/>
      <c r="I997" s="148"/>
      <c r="J997" s="148"/>
      <c r="K997" s="148"/>
      <c r="L997" s="148"/>
      <c r="M997" s="148"/>
      <c r="N997" s="148"/>
      <c r="O997" s="148"/>
      <c r="P997" s="148"/>
      <c r="Q997" s="148"/>
      <c r="R997" s="148"/>
      <c r="S997" s="148"/>
      <c r="T997" s="148"/>
      <c r="U997" s="148"/>
      <c r="V997" s="148"/>
      <c r="W997" s="148"/>
      <c r="X997" s="148"/>
      <c r="Y997" s="148"/>
      <c r="Z997" s="148"/>
      <c r="AA997" s="148"/>
      <c r="AB997" s="148"/>
      <c r="AC997" s="148"/>
      <c r="AD997" s="148"/>
      <c r="AE997" s="148"/>
      <c r="AF997" s="148"/>
      <c r="AG997" s="148"/>
    </row>
    <row r="998" spans="1:33" ht="15.75" customHeight="1">
      <c r="A998" s="132"/>
      <c r="B998" s="132"/>
      <c r="C998" s="132"/>
      <c r="D998" s="132"/>
      <c r="E998" s="132"/>
      <c r="F998" s="132"/>
      <c r="G998" s="145"/>
      <c r="H998" s="218"/>
      <c r="I998" s="148"/>
      <c r="J998" s="148"/>
      <c r="K998" s="148"/>
      <c r="L998" s="148"/>
      <c r="M998" s="148"/>
      <c r="N998" s="148"/>
      <c r="O998" s="148"/>
      <c r="P998" s="148"/>
      <c r="Q998" s="148"/>
      <c r="R998" s="148"/>
      <c r="S998" s="148"/>
      <c r="T998" s="148"/>
      <c r="U998" s="148"/>
      <c r="V998" s="148"/>
      <c r="W998" s="148"/>
      <c r="X998" s="148"/>
      <c r="Y998" s="148"/>
      <c r="Z998" s="148"/>
      <c r="AA998" s="148"/>
      <c r="AB998" s="148"/>
      <c r="AC998" s="148"/>
      <c r="AD998" s="148"/>
      <c r="AE998" s="148"/>
      <c r="AF998" s="148"/>
      <c r="AG998" s="148"/>
    </row>
    <row r="999" spans="1:33" ht="15.75" customHeight="1">
      <c r="A999" s="132"/>
      <c r="B999" s="132"/>
      <c r="C999" s="132"/>
      <c r="D999" s="132"/>
      <c r="E999" s="132"/>
      <c r="F999" s="132"/>
      <c r="G999" s="145"/>
      <c r="H999" s="218"/>
      <c r="I999" s="148"/>
      <c r="J999" s="148"/>
      <c r="K999" s="148"/>
      <c r="L999" s="148"/>
      <c r="M999" s="148"/>
      <c r="N999" s="148"/>
      <c r="O999" s="148"/>
      <c r="P999" s="148"/>
      <c r="Q999" s="148"/>
      <c r="R999" s="148"/>
      <c r="S999" s="148"/>
      <c r="T999" s="148"/>
      <c r="U999" s="148"/>
      <c r="V999" s="148"/>
      <c r="W999" s="148"/>
      <c r="X999" s="148"/>
      <c r="Y999" s="148"/>
      <c r="Z999" s="148"/>
      <c r="AA999" s="148"/>
      <c r="AB999" s="148"/>
      <c r="AC999" s="148"/>
      <c r="AD999" s="148"/>
      <c r="AE999" s="148"/>
      <c r="AF999" s="148"/>
      <c r="AG999" s="148"/>
    </row>
    <row r="1000" spans="1:33" ht="15.75" customHeight="1">
      <c r="A1000" s="132"/>
      <c r="B1000" s="132"/>
      <c r="C1000" s="132"/>
      <c r="D1000" s="132"/>
      <c r="E1000" s="132"/>
      <c r="F1000" s="132"/>
      <c r="G1000" s="145"/>
      <c r="H1000" s="218"/>
      <c r="I1000" s="148"/>
      <c r="J1000" s="148"/>
      <c r="K1000" s="148"/>
      <c r="L1000" s="148"/>
      <c r="M1000" s="148"/>
      <c r="N1000" s="148"/>
      <c r="O1000" s="148"/>
      <c r="P1000" s="148"/>
      <c r="Q1000" s="148"/>
      <c r="R1000" s="148"/>
      <c r="S1000" s="148"/>
      <c r="T1000" s="148"/>
      <c r="U1000" s="148"/>
      <c r="V1000" s="148"/>
      <c r="W1000" s="148"/>
      <c r="X1000" s="148"/>
      <c r="Y1000" s="148"/>
      <c r="Z1000" s="148"/>
      <c r="AA1000" s="148"/>
      <c r="AB1000" s="148"/>
      <c r="AC1000" s="148"/>
      <c r="AD1000" s="148"/>
      <c r="AE1000" s="148"/>
      <c r="AF1000" s="148"/>
      <c r="AG1000" s="148"/>
    </row>
    <row r="1001" spans="1:33" ht="15.75" customHeight="1">
      <c r="A1001" s="132"/>
      <c r="B1001" s="132"/>
      <c r="C1001" s="132"/>
      <c r="D1001" s="132"/>
      <c r="E1001" s="132"/>
      <c r="F1001" s="132"/>
      <c r="G1001" s="145"/>
      <c r="H1001" s="218"/>
      <c r="I1001" s="148"/>
      <c r="J1001" s="148"/>
      <c r="K1001" s="148"/>
      <c r="L1001" s="148"/>
      <c r="M1001" s="148"/>
      <c r="N1001" s="148"/>
      <c r="O1001" s="148"/>
      <c r="P1001" s="148"/>
      <c r="Q1001" s="148"/>
      <c r="R1001" s="148"/>
      <c r="S1001" s="148"/>
      <c r="T1001" s="148"/>
      <c r="U1001" s="148"/>
      <c r="V1001" s="148"/>
      <c r="W1001" s="148"/>
      <c r="X1001" s="148"/>
      <c r="Y1001" s="148"/>
      <c r="Z1001" s="148"/>
      <c r="AA1001" s="148"/>
      <c r="AB1001" s="148"/>
      <c r="AC1001" s="148"/>
      <c r="AD1001" s="148"/>
      <c r="AE1001" s="148"/>
      <c r="AF1001" s="148"/>
      <c r="AG1001" s="148"/>
    </row>
    <row r="1002" spans="1:33" ht="15.75" customHeight="1">
      <c r="A1002" s="132"/>
      <c r="B1002" s="132"/>
      <c r="C1002" s="132"/>
      <c r="D1002" s="132"/>
      <c r="E1002" s="132"/>
      <c r="F1002" s="132"/>
      <c r="G1002" s="145"/>
      <c r="H1002" s="218"/>
      <c r="I1002" s="148"/>
      <c r="J1002" s="148"/>
      <c r="K1002" s="148"/>
      <c r="L1002" s="148"/>
      <c r="M1002" s="148"/>
      <c r="N1002" s="148"/>
      <c r="O1002" s="148"/>
      <c r="P1002" s="148"/>
      <c r="Q1002" s="148"/>
      <c r="R1002" s="148"/>
      <c r="S1002" s="148"/>
      <c r="T1002" s="148"/>
      <c r="U1002" s="148"/>
      <c r="V1002" s="148"/>
      <c r="W1002" s="148"/>
      <c r="X1002" s="148"/>
      <c r="Y1002" s="148"/>
      <c r="Z1002" s="148"/>
      <c r="AA1002" s="148"/>
      <c r="AB1002" s="148"/>
      <c r="AC1002" s="148"/>
      <c r="AD1002" s="148"/>
      <c r="AE1002" s="148"/>
      <c r="AF1002" s="148"/>
      <c r="AG1002" s="148"/>
    </row>
    <row r="1003" spans="1:33" ht="15.75" customHeight="1">
      <c r="A1003" s="132"/>
      <c r="B1003" s="132"/>
      <c r="C1003" s="132"/>
      <c r="D1003" s="132"/>
      <c r="E1003" s="132"/>
      <c r="F1003" s="132"/>
      <c r="G1003" s="145"/>
      <c r="H1003" s="218"/>
      <c r="I1003" s="148"/>
      <c r="J1003" s="148"/>
      <c r="K1003" s="148"/>
      <c r="L1003" s="148"/>
      <c r="M1003" s="148"/>
      <c r="N1003" s="148"/>
      <c r="O1003" s="148"/>
      <c r="P1003" s="148"/>
      <c r="Q1003" s="148"/>
      <c r="R1003" s="148"/>
      <c r="S1003" s="148"/>
      <c r="T1003" s="148"/>
      <c r="U1003" s="148"/>
      <c r="V1003" s="148"/>
      <c r="W1003" s="148"/>
      <c r="X1003" s="148"/>
      <c r="Y1003" s="148"/>
      <c r="Z1003" s="148"/>
      <c r="AA1003" s="148"/>
      <c r="AB1003" s="148"/>
      <c r="AC1003" s="148"/>
      <c r="AD1003" s="148"/>
      <c r="AE1003" s="148"/>
      <c r="AF1003" s="148"/>
      <c r="AG1003" s="148"/>
    </row>
    <row r="1004" spans="1:33" ht="15.75" customHeight="1">
      <c r="A1004" s="132"/>
      <c r="B1004" s="132"/>
      <c r="C1004" s="132"/>
      <c r="D1004" s="132"/>
      <c r="E1004" s="132"/>
      <c r="F1004" s="132"/>
      <c r="G1004" s="145"/>
      <c r="H1004" s="218"/>
      <c r="I1004" s="148"/>
      <c r="J1004" s="148"/>
      <c r="K1004" s="148"/>
      <c r="L1004" s="148"/>
      <c r="M1004" s="148"/>
      <c r="N1004" s="148"/>
      <c r="O1004" s="148"/>
      <c r="P1004" s="148"/>
      <c r="Q1004" s="148"/>
      <c r="R1004" s="148"/>
      <c r="S1004" s="148"/>
      <c r="T1004" s="148"/>
      <c r="U1004" s="148"/>
      <c r="V1004" s="148"/>
      <c r="W1004" s="148"/>
      <c r="X1004" s="148"/>
      <c r="Y1004" s="148"/>
      <c r="Z1004" s="148"/>
      <c r="AA1004" s="148"/>
      <c r="AB1004" s="148"/>
      <c r="AC1004" s="148"/>
      <c r="AD1004" s="148"/>
      <c r="AE1004" s="148"/>
      <c r="AF1004" s="148"/>
      <c r="AG1004" s="148"/>
    </row>
    <row r="1005" spans="1:33" ht="15.75" customHeight="1">
      <c r="A1005" s="132"/>
      <c r="B1005" s="132"/>
      <c r="C1005" s="132"/>
      <c r="D1005" s="132"/>
      <c r="E1005" s="132"/>
      <c r="F1005" s="132"/>
      <c r="G1005" s="145"/>
      <c r="H1005" s="218"/>
      <c r="I1005" s="148"/>
      <c r="J1005" s="148"/>
      <c r="K1005" s="148"/>
      <c r="L1005" s="148"/>
      <c r="M1005" s="148"/>
      <c r="N1005" s="148"/>
      <c r="O1005" s="148"/>
      <c r="P1005" s="148"/>
      <c r="Q1005" s="148"/>
      <c r="R1005" s="148"/>
      <c r="S1005" s="148"/>
      <c r="T1005" s="148"/>
      <c r="U1005" s="148"/>
      <c r="V1005" s="148"/>
      <c r="W1005" s="148"/>
      <c r="X1005" s="148"/>
      <c r="Y1005" s="148"/>
      <c r="Z1005" s="148"/>
      <c r="AA1005" s="148"/>
      <c r="AB1005" s="148"/>
      <c r="AC1005" s="148"/>
      <c r="AD1005" s="148"/>
      <c r="AE1005" s="148"/>
      <c r="AF1005" s="148"/>
      <c r="AG1005" s="148"/>
    </row>
    <row r="1006" spans="1:33" ht="15.75" customHeight="1">
      <c r="A1006" s="132"/>
      <c r="B1006" s="132"/>
      <c r="C1006" s="132"/>
      <c r="D1006" s="132"/>
      <c r="E1006" s="132"/>
      <c r="F1006" s="132"/>
      <c r="G1006" s="145"/>
      <c r="H1006" s="218"/>
      <c r="I1006" s="148"/>
      <c r="J1006" s="148"/>
      <c r="K1006" s="148"/>
      <c r="L1006" s="148"/>
      <c r="M1006" s="148"/>
      <c r="N1006" s="148"/>
      <c r="O1006" s="148"/>
      <c r="P1006" s="148"/>
      <c r="Q1006" s="148"/>
      <c r="R1006" s="148"/>
      <c r="S1006" s="148"/>
      <c r="T1006" s="148"/>
      <c r="U1006" s="148"/>
      <c r="V1006" s="148"/>
      <c r="W1006" s="148"/>
      <c r="X1006" s="148"/>
      <c r="Y1006" s="148"/>
      <c r="Z1006" s="148"/>
      <c r="AA1006" s="148"/>
      <c r="AB1006" s="148"/>
      <c r="AC1006" s="148"/>
      <c r="AD1006" s="148"/>
      <c r="AE1006" s="148"/>
      <c r="AF1006" s="148"/>
      <c r="AG1006" s="148"/>
    </row>
    <row r="1007" spans="1:33" ht="15.75" customHeight="1">
      <c r="A1007" s="132"/>
      <c r="B1007" s="132"/>
      <c r="C1007" s="132"/>
      <c r="D1007" s="132"/>
      <c r="E1007" s="132"/>
      <c r="F1007" s="132"/>
      <c r="G1007" s="145"/>
      <c r="H1007" s="218"/>
      <c r="I1007" s="148"/>
      <c r="J1007" s="148"/>
      <c r="K1007" s="148"/>
      <c r="L1007" s="148"/>
      <c r="M1007" s="148"/>
      <c r="N1007" s="148"/>
      <c r="O1007" s="148"/>
      <c r="P1007" s="148"/>
      <c r="Q1007" s="148"/>
      <c r="R1007" s="148"/>
      <c r="S1007" s="148"/>
      <c r="T1007" s="148"/>
      <c r="U1007" s="148"/>
      <c r="V1007" s="148"/>
      <c r="W1007" s="148"/>
      <c r="X1007" s="148"/>
      <c r="Y1007" s="148"/>
      <c r="Z1007" s="148"/>
      <c r="AA1007" s="148"/>
      <c r="AB1007" s="148"/>
      <c r="AC1007" s="148"/>
      <c r="AD1007" s="148"/>
      <c r="AE1007" s="148"/>
      <c r="AF1007" s="148"/>
      <c r="AG1007" s="148"/>
    </row>
    <row r="1008" spans="1:33" ht="15.75" customHeight="1">
      <c r="A1008" s="132"/>
      <c r="B1008" s="132"/>
      <c r="C1008" s="132"/>
      <c r="D1008" s="132"/>
      <c r="E1008" s="132"/>
      <c r="F1008" s="132"/>
      <c r="G1008" s="145"/>
      <c r="H1008" s="218"/>
      <c r="I1008" s="148"/>
      <c r="J1008" s="148"/>
      <c r="K1008" s="148"/>
      <c r="L1008" s="148"/>
      <c r="M1008" s="148"/>
      <c r="N1008" s="148"/>
      <c r="O1008" s="148"/>
      <c r="P1008" s="148"/>
      <c r="Q1008" s="148"/>
      <c r="R1008" s="148"/>
      <c r="S1008" s="148"/>
      <c r="T1008" s="148"/>
      <c r="U1008" s="148"/>
      <c r="V1008" s="148"/>
      <c r="W1008" s="148"/>
      <c r="X1008" s="148"/>
      <c r="Y1008" s="148"/>
      <c r="Z1008" s="148"/>
      <c r="AA1008" s="148"/>
      <c r="AB1008" s="148"/>
      <c r="AC1008" s="148"/>
      <c r="AD1008" s="148"/>
      <c r="AE1008" s="148"/>
      <c r="AF1008" s="148"/>
      <c r="AG1008" s="148"/>
    </row>
    <row r="1009" spans="1:33" ht="15.75" customHeight="1">
      <c r="A1009" s="132"/>
      <c r="B1009" s="132"/>
      <c r="C1009" s="132"/>
      <c r="D1009" s="132"/>
      <c r="E1009" s="132"/>
      <c r="F1009" s="132"/>
      <c r="G1009" s="145"/>
      <c r="H1009" s="218"/>
      <c r="I1009" s="148"/>
      <c r="J1009" s="148"/>
      <c r="K1009" s="148"/>
      <c r="L1009" s="148"/>
      <c r="M1009" s="148"/>
      <c r="N1009" s="148"/>
      <c r="O1009" s="148"/>
      <c r="P1009" s="148"/>
      <c r="Q1009" s="148"/>
      <c r="R1009" s="148"/>
      <c r="S1009" s="148"/>
      <c r="T1009" s="148"/>
      <c r="U1009" s="148"/>
      <c r="V1009" s="148"/>
      <c r="W1009" s="148"/>
      <c r="X1009" s="148"/>
      <c r="Y1009" s="148"/>
      <c r="Z1009" s="148"/>
      <c r="AA1009" s="148"/>
      <c r="AB1009" s="148"/>
      <c r="AC1009" s="148"/>
      <c r="AD1009" s="148"/>
      <c r="AE1009" s="148"/>
      <c r="AF1009" s="148"/>
      <c r="AG1009" s="148"/>
    </row>
    <row r="1010" spans="1:33" ht="15.75" customHeight="1">
      <c r="A1010" s="132"/>
      <c r="B1010" s="132"/>
      <c r="C1010" s="132"/>
      <c r="D1010" s="132"/>
      <c r="E1010" s="132"/>
      <c r="F1010" s="132"/>
      <c r="G1010" s="145"/>
      <c r="H1010" s="218"/>
      <c r="I1010" s="148"/>
      <c r="J1010" s="148"/>
      <c r="K1010" s="148"/>
      <c r="L1010" s="148"/>
      <c r="M1010" s="148"/>
      <c r="N1010" s="148"/>
      <c r="O1010" s="148"/>
      <c r="P1010" s="148"/>
      <c r="Q1010" s="148"/>
      <c r="R1010" s="148"/>
      <c r="S1010" s="148"/>
      <c r="T1010" s="148"/>
      <c r="U1010" s="148"/>
      <c r="V1010" s="148"/>
      <c r="W1010" s="148"/>
      <c r="X1010" s="148"/>
      <c r="Y1010" s="148"/>
      <c r="Z1010" s="148"/>
      <c r="AA1010" s="148"/>
      <c r="AB1010" s="148"/>
      <c r="AC1010" s="148"/>
      <c r="AD1010" s="148"/>
      <c r="AE1010" s="148"/>
      <c r="AF1010" s="148"/>
      <c r="AG1010" s="148"/>
    </row>
    <row r="1011" spans="1:33" ht="15.75" customHeight="1">
      <c r="A1011" s="132"/>
      <c r="B1011" s="132"/>
      <c r="C1011" s="132"/>
      <c r="D1011" s="132"/>
      <c r="E1011" s="132"/>
      <c r="F1011" s="132"/>
      <c r="G1011" s="145"/>
      <c r="H1011" s="218"/>
      <c r="I1011" s="148"/>
      <c r="J1011" s="148"/>
      <c r="K1011" s="148"/>
      <c r="L1011" s="148"/>
      <c r="M1011" s="148"/>
      <c r="N1011" s="148"/>
      <c r="O1011" s="148"/>
      <c r="P1011" s="148"/>
      <c r="Q1011" s="148"/>
      <c r="R1011" s="148"/>
      <c r="S1011" s="148"/>
      <c r="T1011" s="148"/>
      <c r="U1011" s="148"/>
      <c r="V1011" s="148"/>
      <c r="W1011" s="148"/>
      <c r="X1011" s="148"/>
      <c r="Y1011" s="148"/>
      <c r="Z1011" s="148"/>
      <c r="AA1011" s="148"/>
      <c r="AB1011" s="148"/>
      <c r="AC1011" s="148"/>
      <c r="AD1011" s="148"/>
      <c r="AE1011" s="148"/>
      <c r="AF1011" s="148"/>
      <c r="AG1011" s="148"/>
    </row>
    <row r="1012" spans="1:33" ht="15.75" customHeight="1">
      <c r="A1012" s="132"/>
      <c r="B1012" s="132"/>
      <c r="C1012" s="132"/>
      <c r="D1012" s="132"/>
      <c r="E1012" s="132"/>
      <c r="F1012" s="132"/>
      <c r="G1012" s="145"/>
      <c r="H1012" s="218"/>
      <c r="I1012" s="148"/>
      <c r="J1012" s="148"/>
      <c r="K1012" s="148"/>
      <c r="L1012" s="148"/>
      <c r="M1012" s="148"/>
      <c r="N1012" s="148"/>
      <c r="O1012" s="148"/>
      <c r="P1012" s="148"/>
      <c r="Q1012" s="148"/>
      <c r="R1012" s="148"/>
      <c r="S1012" s="148"/>
      <c r="T1012" s="148"/>
      <c r="U1012" s="148"/>
      <c r="V1012" s="148"/>
      <c r="W1012" s="148"/>
      <c r="X1012" s="148"/>
      <c r="Y1012" s="148"/>
      <c r="Z1012" s="148"/>
      <c r="AA1012" s="148"/>
      <c r="AB1012" s="148"/>
      <c r="AC1012" s="148"/>
      <c r="AD1012" s="148"/>
      <c r="AE1012" s="148"/>
      <c r="AF1012" s="148"/>
      <c r="AG1012" s="148"/>
    </row>
    <row r="1013" spans="1:33" ht="15.75" customHeight="1">
      <c r="A1013" s="132"/>
      <c r="B1013" s="132"/>
      <c r="C1013" s="132"/>
      <c r="D1013" s="132"/>
      <c r="E1013" s="132"/>
      <c r="F1013" s="132"/>
      <c r="G1013" s="145"/>
      <c r="H1013" s="218"/>
      <c r="I1013" s="148"/>
      <c r="J1013" s="148"/>
      <c r="K1013" s="148"/>
      <c r="L1013" s="148"/>
      <c r="M1013" s="148"/>
      <c r="N1013" s="148"/>
      <c r="O1013" s="148"/>
      <c r="P1013" s="148"/>
      <c r="Q1013" s="148"/>
      <c r="R1013" s="148"/>
      <c r="S1013" s="148"/>
      <c r="T1013" s="148"/>
      <c r="U1013" s="148"/>
      <c r="V1013" s="148"/>
      <c r="W1013" s="148"/>
      <c r="X1013" s="148"/>
      <c r="Y1013" s="148"/>
      <c r="Z1013" s="148"/>
      <c r="AA1013" s="148"/>
      <c r="AB1013" s="148"/>
      <c r="AC1013" s="148"/>
      <c r="AD1013" s="148"/>
      <c r="AE1013" s="148"/>
      <c r="AF1013" s="148"/>
      <c r="AG1013" s="148"/>
    </row>
    <row r="1014" spans="1:33" ht="15.75" customHeight="1">
      <c r="A1014" s="132"/>
      <c r="B1014" s="132"/>
      <c r="C1014" s="132"/>
      <c r="D1014" s="132"/>
      <c r="E1014" s="132"/>
      <c r="F1014" s="132"/>
      <c r="G1014" s="145"/>
      <c r="H1014" s="218"/>
      <c r="I1014" s="148"/>
      <c r="J1014" s="148"/>
      <c r="K1014" s="148"/>
      <c r="L1014" s="148"/>
      <c r="M1014" s="148"/>
      <c r="N1014" s="148"/>
      <c r="O1014" s="148"/>
      <c r="P1014" s="148"/>
      <c r="Q1014" s="148"/>
      <c r="R1014" s="148"/>
      <c r="S1014" s="148"/>
      <c r="T1014" s="148"/>
      <c r="U1014" s="148"/>
      <c r="V1014" s="148"/>
      <c r="W1014" s="148"/>
      <c r="X1014" s="148"/>
      <c r="Y1014" s="148"/>
      <c r="Z1014" s="148"/>
      <c r="AA1014" s="148"/>
      <c r="AB1014" s="148"/>
      <c r="AC1014" s="148"/>
      <c r="AD1014" s="148"/>
      <c r="AE1014" s="148"/>
      <c r="AF1014" s="148"/>
      <c r="AG1014" s="148"/>
    </row>
    <row r="1015" spans="1:33" ht="15.75" customHeight="1">
      <c r="A1015" s="132"/>
      <c r="B1015" s="132"/>
      <c r="C1015" s="132"/>
      <c r="D1015" s="132"/>
      <c r="E1015" s="132"/>
      <c r="F1015" s="132"/>
      <c r="G1015" s="145"/>
      <c r="H1015" s="218"/>
      <c r="I1015" s="148"/>
      <c r="J1015" s="148"/>
      <c r="K1015" s="148"/>
      <c r="L1015" s="148"/>
      <c r="M1015" s="148"/>
      <c r="N1015" s="148"/>
      <c r="O1015" s="148"/>
      <c r="P1015" s="148"/>
      <c r="Q1015" s="148"/>
      <c r="R1015" s="148"/>
      <c r="S1015" s="148"/>
      <c r="T1015" s="148"/>
      <c r="U1015" s="148"/>
      <c r="V1015" s="148"/>
      <c r="W1015" s="148"/>
      <c r="X1015" s="148"/>
      <c r="Y1015" s="148"/>
      <c r="Z1015" s="148"/>
      <c r="AA1015" s="148"/>
      <c r="AB1015" s="148"/>
      <c r="AC1015" s="148"/>
      <c r="AD1015" s="148"/>
      <c r="AE1015" s="148"/>
      <c r="AF1015" s="148"/>
      <c r="AG1015" s="148"/>
    </row>
    <row r="1016" spans="1:33" ht="15.75" customHeight="1">
      <c r="A1016" s="132"/>
      <c r="B1016" s="132"/>
      <c r="C1016" s="132"/>
      <c r="D1016" s="132"/>
      <c r="E1016" s="132"/>
      <c r="F1016" s="132"/>
      <c r="G1016" s="145"/>
      <c r="H1016" s="218"/>
      <c r="I1016" s="148"/>
      <c r="J1016" s="148"/>
      <c r="K1016" s="148"/>
      <c r="L1016" s="148"/>
      <c r="M1016" s="148"/>
      <c r="N1016" s="148"/>
      <c r="O1016" s="148"/>
      <c r="P1016" s="148"/>
      <c r="Q1016" s="148"/>
      <c r="R1016" s="148"/>
      <c r="S1016" s="148"/>
      <c r="T1016" s="148"/>
      <c r="U1016" s="148"/>
      <c r="V1016" s="148"/>
      <c r="W1016" s="148"/>
      <c r="X1016" s="148"/>
      <c r="Y1016" s="148"/>
      <c r="Z1016" s="148"/>
      <c r="AA1016" s="148"/>
      <c r="AB1016" s="148"/>
      <c r="AC1016" s="148"/>
      <c r="AD1016" s="148"/>
      <c r="AE1016" s="148"/>
      <c r="AF1016" s="148"/>
      <c r="AG1016" s="148"/>
    </row>
    <row r="1017" spans="1:33" ht="15.75" customHeight="1">
      <c r="A1017" s="132"/>
      <c r="B1017" s="132"/>
      <c r="C1017" s="132"/>
      <c r="D1017" s="132"/>
      <c r="E1017" s="132"/>
      <c r="F1017" s="132"/>
      <c r="G1017" s="145"/>
      <c r="H1017" s="218"/>
      <c r="I1017" s="148"/>
      <c r="J1017" s="148"/>
      <c r="K1017" s="148"/>
      <c r="L1017" s="148"/>
      <c r="M1017" s="148"/>
      <c r="N1017" s="148"/>
      <c r="O1017" s="148"/>
      <c r="P1017" s="148"/>
      <c r="Q1017" s="148"/>
      <c r="R1017" s="148"/>
      <c r="S1017" s="148"/>
      <c r="T1017" s="148"/>
      <c r="U1017" s="148"/>
      <c r="V1017" s="148"/>
      <c r="W1017" s="148"/>
      <c r="X1017" s="148"/>
      <c r="Y1017" s="148"/>
      <c r="Z1017" s="148"/>
      <c r="AA1017" s="148"/>
      <c r="AB1017" s="148"/>
      <c r="AC1017" s="148"/>
      <c r="AD1017" s="148"/>
      <c r="AE1017" s="148"/>
      <c r="AF1017" s="148"/>
      <c r="AG1017" s="148"/>
    </row>
    <row r="1018" spans="1:33" ht="15.75" customHeight="1">
      <c r="A1018" s="132"/>
      <c r="B1018" s="132"/>
      <c r="C1018" s="132"/>
      <c r="D1018" s="132"/>
      <c r="E1018" s="132"/>
      <c r="F1018" s="132"/>
      <c r="G1018" s="145"/>
      <c r="H1018" s="218"/>
      <c r="I1018" s="148"/>
      <c r="J1018" s="148"/>
      <c r="K1018" s="148"/>
      <c r="L1018" s="148"/>
      <c r="M1018" s="148"/>
      <c r="N1018" s="148"/>
      <c r="O1018" s="148"/>
      <c r="P1018" s="148"/>
      <c r="Q1018" s="148"/>
      <c r="R1018" s="148"/>
      <c r="S1018" s="148"/>
      <c r="T1018" s="148"/>
      <c r="U1018" s="148"/>
      <c r="V1018" s="148"/>
      <c r="W1018" s="148"/>
      <c r="X1018" s="148"/>
      <c r="Y1018" s="148"/>
      <c r="Z1018" s="148"/>
      <c r="AA1018" s="148"/>
      <c r="AB1018" s="148"/>
      <c r="AC1018" s="148"/>
      <c r="AD1018" s="148"/>
      <c r="AE1018" s="148"/>
      <c r="AF1018" s="148"/>
      <c r="AG1018" s="148"/>
    </row>
    <row r="1019" spans="1:33" ht="15.75" customHeight="1">
      <c r="A1019" s="132"/>
      <c r="B1019" s="132"/>
      <c r="C1019" s="132"/>
      <c r="D1019" s="132"/>
      <c r="E1019" s="132"/>
      <c r="F1019" s="132"/>
      <c r="G1019" s="145"/>
      <c r="H1019" s="218"/>
      <c r="I1019" s="148"/>
      <c r="J1019" s="148"/>
      <c r="K1019" s="148"/>
      <c r="L1019" s="148"/>
      <c r="M1019" s="148"/>
      <c r="N1019" s="148"/>
      <c r="O1019" s="148"/>
      <c r="P1019" s="148"/>
      <c r="Q1019" s="148"/>
      <c r="R1019" s="148"/>
      <c r="S1019" s="148"/>
      <c r="T1019" s="148"/>
      <c r="U1019" s="148"/>
      <c r="V1019" s="148"/>
      <c r="W1019" s="148"/>
      <c r="X1019" s="148"/>
      <c r="Y1019" s="148"/>
      <c r="Z1019" s="148"/>
      <c r="AA1019" s="148"/>
      <c r="AB1019" s="148"/>
      <c r="AC1019" s="148"/>
      <c r="AD1019" s="148"/>
      <c r="AE1019" s="148"/>
      <c r="AF1019" s="148"/>
      <c r="AG1019" s="148"/>
    </row>
    <row r="1020" spans="1:33" ht="15.75" customHeight="1">
      <c r="A1020" s="132"/>
      <c r="B1020" s="132"/>
      <c r="C1020" s="132"/>
      <c r="D1020" s="132"/>
      <c r="E1020" s="132"/>
      <c r="F1020" s="132"/>
      <c r="G1020" s="145"/>
      <c r="H1020" s="218"/>
      <c r="I1020" s="148"/>
      <c r="J1020" s="148"/>
      <c r="K1020" s="148"/>
      <c r="L1020" s="148"/>
      <c r="M1020" s="148"/>
      <c r="N1020" s="148"/>
      <c r="O1020" s="148"/>
      <c r="P1020" s="148"/>
      <c r="Q1020" s="148"/>
      <c r="R1020" s="148"/>
      <c r="S1020" s="148"/>
      <c r="T1020" s="148"/>
      <c r="U1020" s="148"/>
      <c r="V1020" s="148"/>
      <c r="W1020" s="148"/>
      <c r="X1020" s="148"/>
      <c r="Y1020" s="148"/>
      <c r="Z1020" s="148"/>
      <c r="AA1020" s="148"/>
      <c r="AB1020" s="148"/>
      <c r="AC1020" s="148"/>
      <c r="AD1020" s="148"/>
      <c r="AE1020" s="148"/>
      <c r="AF1020" s="148"/>
      <c r="AG1020" s="148"/>
    </row>
    <row r="1021" spans="1:33" ht="15.75" customHeight="1">
      <c r="A1021" s="132"/>
      <c r="B1021" s="132"/>
      <c r="C1021" s="132"/>
      <c r="D1021" s="132"/>
      <c r="E1021" s="132"/>
      <c r="F1021" s="132"/>
      <c r="G1021" s="145"/>
      <c r="H1021" s="218"/>
      <c r="I1021" s="148"/>
      <c r="J1021" s="148"/>
      <c r="K1021" s="148"/>
      <c r="L1021" s="148"/>
      <c r="M1021" s="148"/>
      <c r="N1021" s="148"/>
      <c r="O1021" s="148"/>
      <c r="P1021" s="148"/>
      <c r="Q1021" s="148"/>
      <c r="R1021" s="148"/>
      <c r="S1021" s="148"/>
      <c r="T1021" s="148"/>
      <c r="U1021" s="148"/>
      <c r="V1021" s="148"/>
      <c r="W1021" s="148"/>
      <c r="X1021" s="148"/>
      <c r="Y1021" s="148"/>
      <c r="Z1021" s="148"/>
      <c r="AA1021" s="148"/>
      <c r="AB1021" s="148"/>
      <c r="AC1021" s="148"/>
      <c r="AD1021" s="148"/>
      <c r="AE1021" s="148"/>
      <c r="AF1021" s="148"/>
      <c r="AG1021" s="148"/>
    </row>
    <row r="1022" spans="1:33" ht="15.75" customHeight="1">
      <c r="A1022" s="132"/>
      <c r="B1022" s="132"/>
      <c r="C1022" s="132"/>
      <c r="D1022" s="132"/>
      <c r="E1022" s="132"/>
      <c r="F1022" s="132"/>
      <c r="G1022" s="145"/>
      <c r="H1022" s="218"/>
      <c r="I1022" s="148"/>
      <c r="J1022" s="148"/>
      <c r="K1022" s="148"/>
      <c r="L1022" s="148"/>
      <c r="M1022" s="148"/>
      <c r="N1022" s="148"/>
      <c r="O1022" s="148"/>
      <c r="P1022" s="148"/>
      <c r="Q1022" s="148"/>
      <c r="R1022" s="148"/>
      <c r="S1022" s="148"/>
      <c r="T1022" s="148"/>
      <c r="U1022" s="148"/>
      <c r="V1022" s="148"/>
      <c r="W1022" s="148"/>
      <c r="X1022" s="148"/>
      <c r="Y1022" s="148"/>
      <c r="Z1022" s="148"/>
      <c r="AA1022" s="148"/>
      <c r="AB1022" s="148"/>
      <c r="AC1022" s="148"/>
      <c r="AD1022" s="148"/>
      <c r="AE1022" s="148"/>
      <c r="AF1022" s="148"/>
      <c r="AG1022" s="148"/>
    </row>
    <row r="1023" spans="1:33" ht="15.75" customHeight="1">
      <c r="A1023" s="132"/>
      <c r="B1023" s="132"/>
      <c r="C1023" s="132"/>
      <c r="D1023" s="132"/>
      <c r="E1023" s="132"/>
      <c r="F1023" s="132"/>
      <c r="G1023" s="145"/>
      <c r="H1023" s="218"/>
      <c r="I1023" s="148"/>
      <c r="J1023" s="148"/>
      <c r="K1023" s="148"/>
      <c r="L1023" s="148"/>
      <c r="M1023" s="148"/>
      <c r="N1023" s="148"/>
      <c r="O1023" s="148"/>
      <c r="P1023" s="148"/>
      <c r="Q1023" s="148"/>
      <c r="R1023" s="148"/>
      <c r="S1023" s="148"/>
      <c r="T1023" s="148"/>
      <c r="U1023" s="148"/>
      <c r="V1023" s="148"/>
      <c r="W1023" s="148"/>
      <c r="X1023" s="148"/>
      <c r="Y1023" s="148"/>
      <c r="Z1023" s="148"/>
      <c r="AA1023" s="148"/>
      <c r="AB1023" s="148"/>
      <c r="AC1023" s="148"/>
      <c r="AD1023" s="148"/>
      <c r="AE1023" s="148"/>
      <c r="AF1023" s="148"/>
      <c r="AG1023" s="148"/>
    </row>
  </sheetData>
  <mergeCells count="1">
    <mergeCell ref="H1:T1"/>
  </mergeCells>
  <dataValidations count="1">
    <dataValidation type="list" allowBlank="1" showInputMessage="1" showErrorMessage="1" sqref="A13">
      <formula1>$A$14:$A$15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ignoredErrors>
    <ignoredError sqref="K22:Q22 R22:AG22 J22" formula="1"/>
  </ignoredError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zoomScale="85" zoomScaleNormal="85" zoomScalePageLayoutView="85" workbookViewId="0"/>
  </sheetViews>
  <sheetFormatPr defaultColWidth="8.85546875" defaultRowHeight="15"/>
  <cols>
    <col min="1" max="1" width="14.7109375" style="223" bestFit="1" customWidth="1"/>
    <col min="2" max="3" width="11.42578125" style="223" bestFit="1" customWidth="1"/>
    <col min="4" max="4" width="13" style="223" bestFit="1" customWidth="1"/>
    <col min="5" max="15" width="13.28515625" style="223" bestFit="1" customWidth="1"/>
    <col min="16" max="26" width="14.28515625" style="223" bestFit="1" customWidth="1"/>
    <col min="27" max="16384" width="8.85546875" style="223"/>
  </cols>
  <sheetData>
    <row r="1" spans="1:26">
      <c r="E1" s="224" t="s">
        <v>239</v>
      </c>
    </row>
    <row r="5" spans="1:26" s="224" customFormat="1">
      <c r="A5" s="224" t="s">
        <v>221</v>
      </c>
      <c r="B5" s="224">
        <v>2018</v>
      </c>
      <c r="C5" s="224">
        <f>B5+1</f>
        <v>2019</v>
      </c>
      <c r="D5" s="224">
        <f t="shared" ref="D5:Z5" si="0">C5+1</f>
        <v>2020</v>
      </c>
      <c r="E5" s="224">
        <f t="shared" si="0"/>
        <v>2021</v>
      </c>
      <c r="F5" s="224">
        <f t="shared" si="0"/>
        <v>2022</v>
      </c>
      <c r="G5" s="224">
        <f t="shared" si="0"/>
        <v>2023</v>
      </c>
      <c r="H5" s="224">
        <f t="shared" si="0"/>
        <v>2024</v>
      </c>
      <c r="I5" s="224">
        <f t="shared" si="0"/>
        <v>2025</v>
      </c>
      <c r="J5" s="224">
        <f t="shared" si="0"/>
        <v>2026</v>
      </c>
      <c r="K5" s="224">
        <f t="shared" si="0"/>
        <v>2027</v>
      </c>
      <c r="L5" s="224">
        <f t="shared" si="0"/>
        <v>2028</v>
      </c>
      <c r="M5" s="224">
        <f t="shared" si="0"/>
        <v>2029</v>
      </c>
      <c r="N5" s="224">
        <f t="shared" si="0"/>
        <v>2030</v>
      </c>
      <c r="O5" s="224">
        <f t="shared" si="0"/>
        <v>2031</v>
      </c>
      <c r="P5" s="224">
        <f t="shared" si="0"/>
        <v>2032</v>
      </c>
      <c r="Q5" s="224">
        <f t="shared" si="0"/>
        <v>2033</v>
      </c>
      <c r="R5" s="224">
        <f t="shared" si="0"/>
        <v>2034</v>
      </c>
      <c r="S5" s="224">
        <f t="shared" si="0"/>
        <v>2035</v>
      </c>
      <c r="T5" s="224">
        <f t="shared" si="0"/>
        <v>2036</v>
      </c>
      <c r="U5" s="224">
        <f t="shared" si="0"/>
        <v>2037</v>
      </c>
      <c r="V5" s="224">
        <f t="shared" si="0"/>
        <v>2038</v>
      </c>
      <c r="W5" s="224">
        <f t="shared" si="0"/>
        <v>2039</v>
      </c>
      <c r="X5" s="224">
        <f t="shared" si="0"/>
        <v>2040</v>
      </c>
      <c r="Y5" s="224">
        <f t="shared" si="0"/>
        <v>2041</v>
      </c>
      <c r="Z5" s="224">
        <f t="shared" si="0"/>
        <v>2042</v>
      </c>
    </row>
    <row r="6" spans="1:26" s="226" customFormat="1">
      <c r="A6" s="225" t="s">
        <v>222</v>
      </c>
      <c r="B6" s="226">
        <f>('10'!I17+'10'!I21+'10'!I23)*P.C.!$Q$16</f>
        <v>105650.32032242441</v>
      </c>
      <c r="C6" s="226">
        <f>('10'!J17+'10'!J21+'10'!J23)*P.C.!$Q$16</f>
        <v>86368.084634254352</v>
      </c>
      <c r="D6" s="226">
        <f>('10'!K17+'10'!K21+'10'!K23)*P.C.!$Q$16</f>
        <v>7053.1988103517151</v>
      </c>
      <c r="E6" s="226">
        <f>('10'!L17+'10'!L21+'10'!L23)*P.C.!$Q$16</f>
        <v>6810.6148477038132</v>
      </c>
      <c r="F6" s="226">
        <f>('10'!M17+'10'!M21+'10'!M23)*P.C.!$Q$16</f>
        <v>6569.1890210674483</v>
      </c>
      <c r="G6" s="226">
        <f>('10'!N17+'10'!N21+'10'!N23)*P.C.!$Q$16</f>
        <v>6328.9612147048765</v>
      </c>
      <c r="H6" s="226">
        <f>('10'!O17+'10'!O21+'10'!O23)*P.C.!$Q$16</f>
        <v>6089.9726864254726</v>
      </c>
      <c r="I6" s="226">
        <f>('10'!P17+'10'!P21+'10'!P23)*P.C.!$Q$16</f>
        <v>5852.2661148883799</v>
      </c>
      <c r="J6" s="226">
        <f>('10'!Q17+'10'!Q21+'10'!Q23)*P.C.!$Q$16</f>
        <v>5615.8856485342021</v>
      </c>
      <c r="K6" s="226">
        <f>('10'!R17+'10'!R21+'10'!R23)*P.C.!$Q$16</f>
        <v>5380.8769562018051</v>
      </c>
      <c r="L6" s="226">
        <f>('10'!S17+'10'!S21+'10'!S23)*P.C.!$Q$16</f>
        <v>5147.2872794882915</v>
      </c>
      <c r="M6" s="226">
        <f>('10'!T17+'10'!T21+'10'!T23)*P.C.!$Q$16</f>
        <v>4915.1654869121485</v>
      </c>
      <c r="N6" s="226">
        <f>('10'!U17+'10'!U21+'10'!U23)*P.C.!$Q$16</f>
        <v>4684.5621299416998</v>
      </c>
      <c r="O6" s="226">
        <f>('10'!V17+'10'!V21+'10'!V23)*P.C.!$Q$16</f>
        <v>4455.5295009530691</v>
      </c>
      <c r="P6" s="226">
        <f>('10'!W17+'10'!W21+'10'!W23)*P.C.!$Q$16</f>
        <v>4228.1216931841336</v>
      </c>
      <c r="Q6" s="226">
        <f>('10'!X17+'10'!X21+'10'!X23)*P.C.!$Q$16</f>
        <v>104619.30748517756</v>
      </c>
      <c r="R6" s="226">
        <f>('10'!Y17+'10'!Y21+'10'!Y23)*P.C.!$Q$16</f>
        <v>89203.435872636735</v>
      </c>
      <c r="S6" s="226">
        <f>('10'!Z17+'10'!Z21+'10'!Z23)*P.C.!$Q$16</f>
        <v>9632.9077971389743</v>
      </c>
      <c r="T6" s="226">
        <f>('10'!AA17+'10'!AA21+'10'!AA23)*P.C.!$Q$16</f>
        <v>1678.6076470567427</v>
      </c>
      <c r="U6" s="226">
        <f>('10'!AB17+'10'!AB21+'10'!AB23)*P.C.!$Q$16</f>
        <v>1736.4160797084758</v>
      </c>
      <c r="V6" s="226">
        <f>('10'!AC17+'10'!AC21+'10'!AC23)*P.C.!$Q$16</f>
        <v>1796.2153378467419</v>
      </c>
      <c r="W6" s="226">
        <f>('10'!AD17+'10'!AD21+'10'!AD23)*P.C.!$Q$16</f>
        <v>1858.073982163053</v>
      </c>
      <c r="X6" s="226">
        <f>('10'!AE17+'10'!AE21+'10'!AE23)*P.C.!$Q$16</f>
        <v>1922.0629344641738</v>
      </c>
      <c r="Y6" s="226">
        <f>('10'!AF17+'10'!AF21+'10'!AF23)*P.C.!$Q$16</f>
        <v>1988.2555589849701</v>
      </c>
      <c r="Z6" s="226">
        <f>('10'!AG17+'10'!AG21+'10'!AG23)*P.C.!$Q$16</f>
        <v>2056.7277465015391</v>
      </c>
    </row>
    <row r="7" spans="1:26" s="226" customFormat="1">
      <c r="A7" s="225" t="s">
        <v>208</v>
      </c>
      <c r="B7" s="226">
        <f>('10'!I17+'10'!I21+'10'!I23)*P.C.!$Q$17</f>
        <v>486631.77845480328</v>
      </c>
      <c r="C7" s="226">
        <f>('10'!J17+'10'!J21+'10'!J23)*P.C.!$Q$17</f>
        <v>397816.63225474727</v>
      </c>
      <c r="D7" s="226">
        <f>('10'!K17+'10'!K21+'10'!K23)*P.C.!$Q$17</f>
        <v>32487.461187074565</v>
      </c>
      <c r="E7" s="226">
        <f>('10'!L17+'10'!L21+'10'!L23)*P.C.!$Q$17</f>
        <v>31370.104753059986</v>
      </c>
      <c r="F7" s="226">
        <f>('10'!M17+'10'!M21+'10'!M23)*P.C.!$Q$17</f>
        <v>30258.08276370461</v>
      </c>
      <c r="G7" s="226">
        <f>('10'!N17+'10'!N21+'10'!N23)*P.C.!$Q$17</f>
        <v>29151.578928337611</v>
      </c>
      <c r="H7" s="226">
        <f>('10'!O17+'10'!O21+'10'!O23)*P.C.!$Q$17</f>
        <v>28050.783282929446</v>
      </c>
      <c r="I7" s="226">
        <f>('10'!P17+'10'!P21+'10'!P23)*P.C.!$Q$17</f>
        <v>26955.892407970718</v>
      </c>
      <c r="J7" s="226">
        <f>('10'!Q17+'10'!Q21+'10'!Q23)*P.C.!$Q$17</f>
        <v>25867.109653854506</v>
      </c>
      <c r="K7" s="226">
        <f>('10'!R17+'10'!R21+'10'!R23)*P.C.!$Q$17</f>
        <v>24784.645374020434</v>
      </c>
      <c r="L7" s="226">
        <f>('10'!S17+'10'!S21+'10'!S23)*P.C.!$Q$17</f>
        <v>23708.717166127884</v>
      </c>
      <c r="M7" s="226">
        <f>('10'!T17+'10'!T21+'10'!T23)*P.C.!$Q$17</f>
        <v>22639.550121534743</v>
      </c>
      <c r="N7" s="226">
        <f>('10'!U17+'10'!U21+'10'!U23)*P.C.!$Q$17</f>
        <v>21577.377083367828</v>
      </c>
      <c r="O7" s="226">
        <f>('10'!V17+'10'!V21+'10'!V23)*P.C.!$Q$17</f>
        <v>20522.438913480804</v>
      </c>
      <c r="P7" s="226">
        <f>('10'!W17+'10'!W21+'10'!W23)*P.C.!$Q$17</f>
        <v>19474.984768605704</v>
      </c>
      <c r="Q7" s="226">
        <f>('10'!X17+'10'!X21+'10'!X23)*P.C.!$Q$17</f>
        <v>481882.87084081786</v>
      </c>
      <c r="R7" s="226">
        <f>('10'!Y17+'10'!Y21+'10'!Y23)*P.C.!$Q$17</f>
        <v>410876.43189820554</v>
      </c>
      <c r="S7" s="226">
        <f>('10'!Z17+'10'!Z21+'10'!Z23)*P.C.!$Q$17</f>
        <v>44369.757126215874</v>
      </c>
      <c r="T7" s="226">
        <f>('10'!AA17+'10'!AA21+'10'!AA23)*P.C.!$Q$17</f>
        <v>7731.7685561401486</v>
      </c>
      <c r="U7" s="226">
        <f>('10'!AB17+'10'!AB21+'10'!AB23)*P.C.!$Q$17</f>
        <v>7998.0377004754037</v>
      </c>
      <c r="V7" s="226">
        <f>('10'!AC17+'10'!AC21+'10'!AC23)*P.C.!$Q$17</f>
        <v>8273.4767076577209</v>
      </c>
      <c r="W7" s="226">
        <f>('10'!AD17+'10'!AD21+'10'!AD23)*P.C.!$Q$17</f>
        <v>8558.4013723873941</v>
      </c>
      <c r="X7" s="226">
        <f>('10'!AE17+'10'!AE21+'10'!AE23)*P.C.!$Q$17</f>
        <v>8853.1383648046776</v>
      </c>
      <c r="Y7" s="226">
        <f>('10'!AF17+'10'!AF21+'10'!AF23)*P.C.!$Q$17</f>
        <v>9158.0256050216794</v>
      </c>
      <c r="Z7" s="226">
        <f>('10'!AG17+'10'!AG21+'10'!AG23)*P.C.!$Q$17</f>
        <v>9473.4126505525437</v>
      </c>
    </row>
    <row r="8" spans="1:26" s="224" customFormat="1">
      <c r="A8" s="225" t="s">
        <v>7</v>
      </c>
      <c r="B8" s="227">
        <f>SUM(B6:B7)</f>
        <v>592282.09877722769</v>
      </c>
      <c r="C8" s="227">
        <f t="shared" ref="C8:Z8" si="1">SUM(C6:C7)</f>
        <v>484184.7168890016</v>
      </c>
      <c r="D8" s="227">
        <f t="shared" si="1"/>
        <v>39540.659997426279</v>
      </c>
      <c r="E8" s="227">
        <f t="shared" si="1"/>
        <v>38180.719600763798</v>
      </c>
      <c r="F8" s="227">
        <f t="shared" si="1"/>
        <v>36827.271784772056</v>
      </c>
      <c r="G8" s="227">
        <f t="shared" si="1"/>
        <v>35480.54014304249</v>
      </c>
      <c r="H8" s="227">
        <f t="shared" si="1"/>
        <v>34140.755969354919</v>
      </c>
      <c r="I8" s="227">
        <f t="shared" si="1"/>
        <v>32808.158522859099</v>
      </c>
      <c r="J8" s="227">
        <f t="shared" si="1"/>
        <v>31482.995302388706</v>
      </c>
      <c r="K8" s="227">
        <f t="shared" si="1"/>
        <v>30165.52233022224</v>
      </c>
      <c r="L8" s="227">
        <f t="shared" si="1"/>
        <v>28856.004445616178</v>
      </c>
      <c r="M8" s="227">
        <f t="shared" si="1"/>
        <v>27554.715608446892</v>
      </c>
      <c r="N8" s="227">
        <f t="shared" si="1"/>
        <v>26261.939213309528</v>
      </c>
      <c r="O8" s="227">
        <f t="shared" si="1"/>
        <v>24977.968414433875</v>
      </c>
      <c r="P8" s="227">
        <f t="shared" si="1"/>
        <v>23703.106461789837</v>
      </c>
      <c r="Q8" s="227">
        <f t="shared" si="1"/>
        <v>586502.17832599545</v>
      </c>
      <c r="R8" s="227">
        <f t="shared" si="1"/>
        <v>500079.86777084228</v>
      </c>
      <c r="S8" s="227">
        <f t="shared" si="1"/>
        <v>54002.664923354852</v>
      </c>
      <c r="T8" s="227">
        <f t="shared" si="1"/>
        <v>9410.3762031968909</v>
      </c>
      <c r="U8" s="227">
        <f t="shared" si="1"/>
        <v>9734.4537801838796</v>
      </c>
      <c r="V8" s="227">
        <f t="shared" si="1"/>
        <v>10069.692045504464</v>
      </c>
      <c r="W8" s="227">
        <f t="shared" si="1"/>
        <v>10416.475354550446</v>
      </c>
      <c r="X8" s="227">
        <f t="shared" si="1"/>
        <v>10775.201299268851</v>
      </c>
      <c r="Y8" s="227">
        <f t="shared" si="1"/>
        <v>11146.28116400665</v>
      </c>
      <c r="Z8" s="227">
        <f t="shared" si="1"/>
        <v>11530.140397054083</v>
      </c>
    </row>
    <row r="9" spans="1:26" ht="2.25" customHeight="1"/>
    <row r="10" spans="1:26" s="224" customFormat="1">
      <c r="A10" s="224" t="s">
        <v>223</v>
      </c>
      <c r="B10" s="224">
        <v>2018</v>
      </c>
      <c r="C10" s="224">
        <f>B10+1</f>
        <v>2019</v>
      </c>
      <c r="D10" s="224">
        <f t="shared" ref="D10:Z10" si="2">C10+1</f>
        <v>2020</v>
      </c>
      <c r="E10" s="224">
        <f t="shared" si="2"/>
        <v>2021</v>
      </c>
      <c r="F10" s="224">
        <f t="shared" si="2"/>
        <v>2022</v>
      </c>
      <c r="G10" s="224">
        <f t="shared" si="2"/>
        <v>2023</v>
      </c>
      <c r="H10" s="224">
        <f t="shared" si="2"/>
        <v>2024</v>
      </c>
      <c r="I10" s="224">
        <f t="shared" si="2"/>
        <v>2025</v>
      </c>
      <c r="J10" s="224">
        <f t="shared" si="2"/>
        <v>2026</v>
      </c>
      <c r="K10" s="224">
        <f t="shared" si="2"/>
        <v>2027</v>
      </c>
      <c r="L10" s="224">
        <f t="shared" si="2"/>
        <v>2028</v>
      </c>
      <c r="M10" s="224">
        <f t="shared" si="2"/>
        <v>2029</v>
      </c>
      <c r="N10" s="224">
        <f t="shared" si="2"/>
        <v>2030</v>
      </c>
      <c r="O10" s="224">
        <f t="shared" si="2"/>
        <v>2031</v>
      </c>
      <c r="P10" s="224">
        <f t="shared" si="2"/>
        <v>2032</v>
      </c>
      <c r="Q10" s="224">
        <f t="shared" si="2"/>
        <v>2033</v>
      </c>
      <c r="R10" s="224">
        <f t="shared" si="2"/>
        <v>2034</v>
      </c>
      <c r="S10" s="224">
        <f t="shared" si="2"/>
        <v>2035</v>
      </c>
      <c r="T10" s="224">
        <f t="shared" si="2"/>
        <v>2036</v>
      </c>
      <c r="U10" s="224">
        <f t="shared" si="2"/>
        <v>2037</v>
      </c>
      <c r="V10" s="224">
        <f t="shared" si="2"/>
        <v>2038</v>
      </c>
      <c r="W10" s="224">
        <f t="shared" si="2"/>
        <v>2039</v>
      </c>
      <c r="X10" s="224">
        <f t="shared" si="2"/>
        <v>2040</v>
      </c>
      <c r="Y10" s="224">
        <f t="shared" si="2"/>
        <v>2041</v>
      </c>
      <c r="Z10" s="224">
        <f t="shared" si="2"/>
        <v>2042</v>
      </c>
    </row>
    <row r="11" spans="1:26">
      <c r="A11" s="224" t="s">
        <v>222</v>
      </c>
      <c r="B11" s="226">
        <f>'10'!I11*P.C.!$Q$16</f>
        <v>66334.95</v>
      </c>
      <c r="C11" s="226">
        <f>'10'!J11*P.C.!$Q$16</f>
        <v>68600.524352038672</v>
      </c>
      <c r="D11" s="226">
        <f>'10'!K11*P.C.!$Q$16</f>
        <v>63852.999786861132</v>
      </c>
      <c r="E11" s="226">
        <f>'10'!L11*P.C.!$Q$16</f>
        <v>66051.990029912922</v>
      </c>
      <c r="F11" s="226">
        <f>'10'!M11*P.C.!$Q$16</f>
        <v>68326.709809637643</v>
      </c>
      <c r="G11" s="226">
        <f>'10'!N11*P.C.!$Q$16</f>
        <v>70679.767124293983</v>
      </c>
      <c r="H11" s="226">
        <f>'10'!O11*P.C.!$Q$16</f>
        <v>73113.859787227513</v>
      </c>
      <c r="I11" s="226">
        <f>'10'!P11*P.C.!$Q$16</f>
        <v>75631.778519951651</v>
      </c>
      <c r="J11" s="226">
        <f>'10'!Q11*P.C.!$Q$16</f>
        <v>78236.410151749296</v>
      </c>
      <c r="K11" s="226">
        <f>'10'!R11*P.C.!$Q$16</f>
        <v>80930.740929463122</v>
      </c>
      <c r="L11" s="226">
        <f>'10'!S11*P.C.!$Q$16</f>
        <v>83717.859941269679</v>
      </c>
      <c r="M11" s="226">
        <f>'10'!T11*P.C.!$Q$16</f>
        <v>86600.962658362507</v>
      </c>
      <c r="N11" s="226">
        <f>'10'!U11*P.C.!$Q$16</f>
        <v>89583.354598604856</v>
      </c>
      <c r="O11" s="226">
        <f>'10'!V11*P.C.!$Q$16</f>
        <v>92668.455116352416</v>
      </c>
      <c r="P11" s="226">
        <f>'10'!W11*P.C.!$Q$16</f>
        <v>95859.801322791289</v>
      </c>
      <c r="Q11" s="226">
        <f>'10'!X11*P.C.!$Q$16</f>
        <v>99161.052141285705</v>
      </c>
      <c r="R11" s="226">
        <f>'10'!Y11*P.C.!$Q$16</f>
        <v>102575.99250238531</v>
      </c>
      <c r="S11" s="226">
        <f>'10'!Z11*P.C.!$Q$16</f>
        <v>106108.53768330117</v>
      </c>
      <c r="T11" s="226">
        <f>'10'!AA11*P.C.!$Q$16</f>
        <v>109762.73779682636</v>
      </c>
      <c r="U11" s="226">
        <f>'10'!AB11*P.C.!$Q$16</f>
        <v>113542.78243484723</v>
      </c>
      <c r="V11" s="226">
        <f>'10'!AC11*P.C.!$Q$16</f>
        <v>117453.00547176955</v>
      </c>
      <c r="W11" s="226">
        <f>'10'!AD11*P.C.!$Q$16</f>
        <v>121497.89003336651</v>
      </c>
      <c r="X11" s="226">
        <f>'10'!AE11*P.C.!$Q$16</f>
        <v>125682.07363674555</v>
      </c>
      <c r="Y11" s="226">
        <f>'10'!AF11*P.C.!$Q$16</f>
        <v>130010.35350732711</v>
      </c>
      <c r="Z11" s="226">
        <f>'10'!AG11*P.C.!$Q$16</f>
        <v>134487.69207893094</v>
      </c>
    </row>
    <row r="12" spans="1:26">
      <c r="A12" s="224" t="s">
        <v>208</v>
      </c>
      <c r="B12" s="226">
        <f>'10'!I11*P.C.!$Q$17</f>
        <v>305542.8</v>
      </c>
      <c r="C12" s="226">
        <f>'10'!J11*P.C.!$Q$17</f>
        <v>315978.17277302657</v>
      </c>
      <c r="D12" s="226">
        <f>'10'!K11*P.C.!$Q$17</f>
        <v>294110.78689705732</v>
      </c>
      <c r="E12" s="226">
        <f>'10'!L11*P.C.!$Q$17</f>
        <v>304239.46922868979</v>
      </c>
      <c r="F12" s="226">
        <f>'10'!M11*P.C.!$Q$17</f>
        <v>314716.9663959067</v>
      </c>
      <c r="G12" s="226">
        <f>'10'!N11*P.C.!$Q$17</f>
        <v>325555.29099674808</v>
      </c>
      <c r="H12" s="226">
        <f>'10'!O11*P.C.!$Q$17</f>
        <v>336766.86932298727</v>
      </c>
      <c r="I12" s="226">
        <f>'10'!P11*P.C.!$Q$17</f>
        <v>348364.55560705002</v>
      </c>
      <c r="J12" s="226">
        <f>'10'!Q11*P.C.!$Q$17</f>
        <v>360361.6467595725</v>
      </c>
      <c r="K12" s="226">
        <f>'10'!R11*P.C.!$Q$17</f>
        <v>372771.89761449676</v>
      </c>
      <c r="L12" s="226">
        <f>'10'!S11*P.C.!$Q$17</f>
        <v>385609.53669918148</v>
      </c>
      <c r="M12" s="226">
        <f>'10'!T11*P.C.!$Q$17</f>
        <v>398889.28254760912</v>
      </c>
      <c r="N12" s="226">
        <f>'10'!U11*P.C.!$Q$17</f>
        <v>412626.36057539203</v>
      </c>
      <c r="O12" s="226">
        <f>'10'!V11*P.C.!$Q$17</f>
        <v>426836.52053592628</v>
      </c>
      <c r="P12" s="226">
        <f>'10'!W11*P.C.!$Q$17</f>
        <v>441536.05457770528</v>
      </c>
      <c r="Q12" s="226">
        <f>'10'!X11*P.C.!$Q$17</f>
        <v>456741.81592349778</v>
      </c>
      <c r="R12" s="226">
        <f>'10'!Y11*P.C.!$Q$17</f>
        <v>472471.23819280503</v>
      </c>
      <c r="S12" s="226">
        <f>'10'!Z11*P.C.!$Q$17</f>
        <v>488742.3553897508</v>
      </c>
      <c r="T12" s="226">
        <f>'10'!AA11*P.C.!$Q$17</f>
        <v>505573.82257932139</v>
      </c>
      <c r="U12" s="226">
        <f>'10'!AB11*P.C.!$Q$17</f>
        <v>522984.93727565993</v>
      </c>
      <c r="V12" s="226">
        <f>'10'!AC11*P.C.!$Q$17</f>
        <v>540995.66156693839</v>
      </c>
      <c r="W12" s="226">
        <f>'10'!AD11*P.C.!$Q$17</f>
        <v>559626.64500217291</v>
      </c>
      <c r="X12" s="226">
        <f>'10'!AE11*P.C.!$Q$17</f>
        <v>578899.24826622196</v>
      </c>
      <c r="Y12" s="226">
        <f>'10'!AF11*P.C.!$Q$17</f>
        <v>598835.56767011271</v>
      </c>
      <c r="Z12" s="226">
        <f>'10'!AG11*P.C.!$Q$17</f>
        <v>619458.46048477269</v>
      </c>
    </row>
    <row r="13" spans="1:26" s="224" customFormat="1">
      <c r="A13" s="224" t="s">
        <v>7</v>
      </c>
      <c r="B13" s="227">
        <f>SUM(B11:B12)</f>
        <v>371877.75</v>
      </c>
      <c r="C13" s="227">
        <f t="shared" ref="C13:Z13" si="3">SUM(C11:C12)</f>
        <v>384578.69712506526</v>
      </c>
      <c r="D13" s="227">
        <f t="shared" si="3"/>
        <v>357963.78668391844</v>
      </c>
      <c r="E13" s="227">
        <f t="shared" si="3"/>
        <v>370291.4592586027</v>
      </c>
      <c r="F13" s="227">
        <f t="shared" si="3"/>
        <v>383043.67620554433</v>
      </c>
      <c r="G13" s="227">
        <f t="shared" si="3"/>
        <v>396235.05812104209</v>
      </c>
      <c r="H13" s="227">
        <f t="shared" si="3"/>
        <v>409880.7291102148</v>
      </c>
      <c r="I13" s="227">
        <f t="shared" si="3"/>
        <v>423996.3341270017</v>
      </c>
      <c r="J13" s="227">
        <f t="shared" si="3"/>
        <v>438598.05691132182</v>
      </c>
      <c r="K13" s="227">
        <f t="shared" si="3"/>
        <v>453702.63854395988</v>
      </c>
      <c r="L13" s="227">
        <f t="shared" si="3"/>
        <v>469327.39664045116</v>
      </c>
      <c r="M13" s="227">
        <f t="shared" si="3"/>
        <v>485490.24520597165</v>
      </c>
      <c r="N13" s="227">
        <f t="shared" si="3"/>
        <v>502209.71517399687</v>
      </c>
      <c r="O13" s="227">
        <f t="shared" si="3"/>
        <v>519504.97565227869</v>
      </c>
      <c r="P13" s="227">
        <f t="shared" si="3"/>
        <v>537395.85590049659</v>
      </c>
      <c r="Q13" s="227">
        <f t="shared" si="3"/>
        <v>555902.86806478351</v>
      </c>
      <c r="R13" s="227">
        <f t="shared" si="3"/>
        <v>575047.23069519037</v>
      </c>
      <c r="S13" s="227">
        <f t="shared" si="3"/>
        <v>594850.89307305194</v>
      </c>
      <c r="T13" s="227">
        <f t="shared" si="3"/>
        <v>615336.56037614774</v>
      </c>
      <c r="U13" s="227">
        <f t="shared" si="3"/>
        <v>636527.7197105072</v>
      </c>
      <c r="V13" s="227">
        <f t="shared" si="3"/>
        <v>658448.66703870799</v>
      </c>
      <c r="W13" s="227">
        <f t="shared" si="3"/>
        <v>681124.53503553942</v>
      </c>
      <c r="X13" s="227">
        <f t="shared" si="3"/>
        <v>704581.32190296752</v>
      </c>
      <c r="Y13" s="227">
        <f t="shared" si="3"/>
        <v>728845.92117743986</v>
      </c>
      <c r="Z13" s="227">
        <f t="shared" si="3"/>
        <v>753946.1525637036</v>
      </c>
    </row>
    <row r="14" spans="1:26" ht="8.25" customHeight="1"/>
    <row r="15" spans="1:26">
      <c r="A15" s="224" t="s">
        <v>224</v>
      </c>
    </row>
    <row r="16" spans="1:26">
      <c r="A16" s="224" t="s">
        <v>225</v>
      </c>
      <c r="B16" s="228">
        <f>B11-B6</f>
        <v>-39315.370322424409</v>
      </c>
      <c r="C16" s="228">
        <f t="shared" ref="C16:Z16" si="4">C11-C6</f>
        <v>-17767.56028221568</v>
      </c>
      <c r="D16" s="228">
        <f t="shared" si="4"/>
        <v>56799.800976509418</v>
      </c>
      <c r="E16" s="228">
        <f t="shared" si="4"/>
        <v>59241.375182209107</v>
      </c>
      <c r="F16" s="228">
        <f t="shared" si="4"/>
        <v>61757.520788570197</v>
      </c>
      <c r="G16" s="228">
        <f t="shared" si="4"/>
        <v>64350.805909589108</v>
      </c>
      <c r="H16" s="228">
        <f t="shared" si="4"/>
        <v>67023.887100802036</v>
      </c>
      <c r="I16" s="228">
        <f t="shared" si="4"/>
        <v>69779.512405063273</v>
      </c>
      <c r="J16" s="228">
        <f t="shared" si="4"/>
        <v>72620.5245032151</v>
      </c>
      <c r="K16" s="228">
        <f t="shared" si="4"/>
        <v>75549.863973261323</v>
      </c>
      <c r="L16" s="228">
        <f t="shared" si="4"/>
        <v>78570.572661781393</v>
      </c>
      <c r="M16" s="228">
        <f t="shared" si="4"/>
        <v>81685.797171450366</v>
      </c>
      <c r="N16" s="228">
        <f t="shared" si="4"/>
        <v>84898.79246866316</v>
      </c>
      <c r="O16" s="228">
        <f t="shared" si="4"/>
        <v>88212.925615399348</v>
      </c>
      <c r="P16" s="228">
        <f t="shared" si="4"/>
        <v>91631.679629607155</v>
      </c>
      <c r="Q16" s="228">
        <f t="shared" si="4"/>
        <v>-5458.2553438918549</v>
      </c>
      <c r="R16" s="228">
        <f t="shared" si="4"/>
        <v>13372.556629748578</v>
      </c>
      <c r="S16" s="228">
        <f t="shared" si="4"/>
        <v>96475.629886162191</v>
      </c>
      <c r="T16" s="228">
        <f t="shared" si="4"/>
        <v>108084.13014976961</v>
      </c>
      <c r="U16" s="228">
        <f t="shared" si="4"/>
        <v>111806.36635513876</v>
      </c>
      <c r="V16" s="228">
        <f t="shared" si="4"/>
        <v>115656.7901339228</v>
      </c>
      <c r="W16" s="228">
        <f t="shared" si="4"/>
        <v>119639.81605120345</v>
      </c>
      <c r="X16" s="228">
        <f t="shared" si="4"/>
        <v>123760.01070228138</v>
      </c>
      <c r="Y16" s="228">
        <f t="shared" si="4"/>
        <v>128022.09794834214</v>
      </c>
      <c r="Z16" s="228">
        <f t="shared" si="4"/>
        <v>132430.9643324294</v>
      </c>
    </row>
    <row r="17" spans="1:26">
      <c r="A17" s="224" t="s">
        <v>226</v>
      </c>
      <c r="B17" s="228">
        <f>B16</f>
        <v>-39315.370322424409</v>
      </c>
      <c r="C17" s="228">
        <f>C16+B17</f>
        <v>-57082.930604640089</v>
      </c>
      <c r="D17" s="228">
        <f t="shared" ref="D17:Z17" si="5">D16+C17</f>
        <v>-283.12962813067134</v>
      </c>
      <c r="E17" s="228">
        <f t="shared" si="5"/>
        <v>58958.245554078436</v>
      </c>
      <c r="F17" s="228">
        <f t="shared" si="5"/>
        <v>120715.76634264863</v>
      </c>
      <c r="G17" s="228">
        <f t="shared" si="5"/>
        <v>185066.57225223773</v>
      </c>
      <c r="H17" s="228">
        <f t="shared" si="5"/>
        <v>252090.45935303977</v>
      </c>
      <c r="I17" s="228">
        <f t="shared" si="5"/>
        <v>321869.97175810306</v>
      </c>
      <c r="J17" s="228">
        <f t="shared" si="5"/>
        <v>394490.49626131816</v>
      </c>
      <c r="K17" s="228">
        <f t="shared" si="5"/>
        <v>470040.36023457948</v>
      </c>
      <c r="L17" s="228">
        <f t="shared" si="5"/>
        <v>548610.93289636087</v>
      </c>
      <c r="M17" s="228">
        <f t="shared" si="5"/>
        <v>630296.73006781121</v>
      </c>
      <c r="N17" s="228">
        <f t="shared" si="5"/>
        <v>715195.5225364744</v>
      </c>
      <c r="O17" s="228">
        <f t="shared" si="5"/>
        <v>803408.44815187377</v>
      </c>
      <c r="P17" s="228">
        <f t="shared" si="5"/>
        <v>895040.1277814809</v>
      </c>
      <c r="Q17" s="228">
        <f t="shared" si="5"/>
        <v>889581.8724375891</v>
      </c>
      <c r="R17" s="228">
        <f t="shared" si="5"/>
        <v>902954.42906733765</v>
      </c>
      <c r="S17" s="228">
        <f t="shared" si="5"/>
        <v>999430.05895349989</v>
      </c>
      <c r="T17" s="228">
        <f t="shared" si="5"/>
        <v>1107514.1891032695</v>
      </c>
      <c r="U17" s="228">
        <f t="shared" si="5"/>
        <v>1219320.5554584083</v>
      </c>
      <c r="V17" s="228">
        <f t="shared" si="5"/>
        <v>1334977.3455923311</v>
      </c>
      <c r="W17" s="228">
        <f t="shared" si="5"/>
        <v>1454617.1616435347</v>
      </c>
      <c r="X17" s="228">
        <f t="shared" si="5"/>
        <v>1578377.1723458162</v>
      </c>
      <c r="Y17" s="228">
        <f t="shared" si="5"/>
        <v>1706399.2702941583</v>
      </c>
      <c r="Z17" s="228">
        <f t="shared" si="5"/>
        <v>1838830.2346265877</v>
      </c>
    </row>
    <row r="18" spans="1:26">
      <c r="A18" s="224" t="s">
        <v>227</v>
      </c>
      <c r="B18" s="226">
        <f>IF(B17&lt;0,0,B16)</f>
        <v>0</v>
      </c>
      <c r="C18" s="226">
        <f t="shared" ref="C18:D18" si="6">IF(C17&lt;0,0,C16)</f>
        <v>0</v>
      </c>
      <c r="D18" s="226">
        <f t="shared" si="6"/>
        <v>0</v>
      </c>
      <c r="E18" s="226">
        <f t="shared" ref="E18" si="7">IF(E17&lt;0,0,E16)</f>
        <v>59241.375182209107</v>
      </c>
      <c r="F18" s="226">
        <f t="shared" ref="F18" si="8">IF(F17&lt;0,0,F16)</f>
        <v>61757.520788570197</v>
      </c>
      <c r="G18" s="226">
        <f t="shared" ref="G18" si="9">IF(G17&lt;0,0,G16)</f>
        <v>64350.805909589108</v>
      </c>
      <c r="H18" s="226">
        <f t="shared" ref="H18" si="10">IF(H17&lt;0,0,H16)</f>
        <v>67023.887100802036</v>
      </c>
      <c r="I18" s="226">
        <f t="shared" ref="I18" si="11">IF(I17&lt;0,0,I16)</f>
        <v>69779.512405063273</v>
      </c>
      <c r="J18" s="226">
        <f t="shared" ref="J18" si="12">IF(J17&lt;0,0,J16)</f>
        <v>72620.5245032151</v>
      </c>
      <c r="K18" s="226">
        <f t="shared" ref="K18" si="13">IF(K17&lt;0,0,K16)</f>
        <v>75549.863973261323</v>
      </c>
      <c r="L18" s="226">
        <f t="shared" ref="L18" si="14">IF(L17&lt;0,0,L16)</f>
        <v>78570.572661781393</v>
      </c>
      <c r="M18" s="226">
        <f t="shared" ref="M18" si="15">IF(M17&lt;0,0,M16)</f>
        <v>81685.797171450366</v>
      </c>
      <c r="N18" s="226">
        <f t="shared" ref="N18" si="16">IF(N17&lt;0,0,N16)</f>
        <v>84898.79246866316</v>
      </c>
      <c r="O18" s="226">
        <f t="shared" ref="O18" si="17">IF(O17&lt;0,0,O16)</f>
        <v>88212.925615399348</v>
      </c>
      <c r="P18" s="226">
        <f t="shared" ref="P18" si="18">IF(P17&lt;0,0,P16)</f>
        <v>91631.679629607155</v>
      </c>
      <c r="Q18" s="226">
        <f t="shared" ref="Q18" si="19">IF(Q17&lt;0,0,Q16)</f>
        <v>-5458.2553438918549</v>
      </c>
      <c r="R18" s="226">
        <f t="shared" ref="R18" si="20">IF(R17&lt;0,0,R16)</f>
        <v>13372.556629748578</v>
      </c>
      <c r="S18" s="226">
        <f t="shared" ref="S18" si="21">IF(S17&lt;0,0,S16)</f>
        <v>96475.629886162191</v>
      </c>
      <c r="T18" s="226">
        <f t="shared" ref="T18" si="22">IF(T17&lt;0,0,T16)</f>
        <v>108084.13014976961</v>
      </c>
      <c r="U18" s="226">
        <f t="shared" ref="U18" si="23">IF(U17&lt;0,0,U16)</f>
        <v>111806.36635513876</v>
      </c>
      <c r="V18" s="226">
        <f t="shared" ref="V18" si="24">IF(V17&lt;0,0,V16)</f>
        <v>115656.7901339228</v>
      </c>
      <c r="W18" s="226">
        <f t="shared" ref="W18" si="25">IF(W17&lt;0,0,W16)</f>
        <v>119639.81605120345</v>
      </c>
      <c r="X18" s="226">
        <f t="shared" ref="X18" si="26">IF(X17&lt;0,0,X16)</f>
        <v>123760.01070228138</v>
      </c>
      <c r="Y18" s="226">
        <f t="shared" ref="Y18" si="27">IF(Y17&lt;0,0,Y16)</f>
        <v>128022.09794834214</v>
      </c>
      <c r="Z18" s="226">
        <f t="shared" ref="Z18" si="28">IF(Z17&lt;0,0,Z16)</f>
        <v>132430.9643324294</v>
      </c>
    </row>
    <row r="19" spans="1:26" ht="8.25" customHeight="1"/>
    <row r="20" spans="1:26">
      <c r="A20" s="224" t="s">
        <v>228</v>
      </c>
    </row>
    <row r="21" spans="1:26">
      <c r="A21" s="224" t="s">
        <v>225</v>
      </c>
      <c r="B21" s="228">
        <f>B12-B7</f>
        <v>-181088.97845480329</v>
      </c>
      <c r="C21" s="228">
        <f t="shared" ref="C21:Z21" si="29">C12-C7</f>
        <v>-81838.459481720696</v>
      </c>
      <c r="D21" s="228">
        <f t="shared" si="29"/>
        <v>261623.32570998275</v>
      </c>
      <c r="E21" s="228">
        <f t="shared" si="29"/>
        <v>272869.36447562982</v>
      </c>
      <c r="F21" s="228">
        <f t="shared" si="29"/>
        <v>284458.88363220211</v>
      </c>
      <c r="G21" s="228">
        <f t="shared" si="29"/>
        <v>296403.71206841047</v>
      </c>
      <c r="H21" s="228">
        <f t="shared" si="29"/>
        <v>308716.08604005782</v>
      </c>
      <c r="I21" s="228">
        <f t="shared" si="29"/>
        <v>321408.66319907928</v>
      </c>
      <c r="J21" s="228">
        <f t="shared" si="29"/>
        <v>334494.53710571799</v>
      </c>
      <c r="K21" s="228">
        <f t="shared" si="29"/>
        <v>347987.25224047631</v>
      </c>
      <c r="L21" s="228">
        <f t="shared" si="29"/>
        <v>361900.81953305361</v>
      </c>
      <c r="M21" s="228">
        <f t="shared" si="29"/>
        <v>376249.73242607439</v>
      </c>
      <c r="N21" s="228">
        <f t="shared" si="29"/>
        <v>391048.98349202418</v>
      </c>
      <c r="O21" s="228">
        <f t="shared" si="29"/>
        <v>406314.08162244549</v>
      </c>
      <c r="P21" s="228">
        <f t="shared" si="29"/>
        <v>422061.06980909954</v>
      </c>
      <c r="Q21" s="228">
        <f t="shared" si="29"/>
        <v>-25141.054917320085</v>
      </c>
      <c r="R21" s="228">
        <f t="shared" si="29"/>
        <v>61594.80629459949</v>
      </c>
      <c r="S21" s="228">
        <f t="shared" si="29"/>
        <v>444372.59826353495</v>
      </c>
      <c r="T21" s="228">
        <f t="shared" si="29"/>
        <v>497842.05402318126</v>
      </c>
      <c r="U21" s="228">
        <f t="shared" si="29"/>
        <v>514986.89957518451</v>
      </c>
      <c r="V21" s="228">
        <f t="shared" si="29"/>
        <v>532722.18485928071</v>
      </c>
      <c r="W21" s="228">
        <f t="shared" si="29"/>
        <v>551068.24362978549</v>
      </c>
      <c r="X21" s="228">
        <f t="shared" si="29"/>
        <v>570046.10990141728</v>
      </c>
      <c r="Y21" s="228">
        <f t="shared" si="29"/>
        <v>589677.54206509108</v>
      </c>
      <c r="Z21" s="228">
        <f t="shared" si="29"/>
        <v>609985.04783422011</v>
      </c>
    </row>
    <row r="22" spans="1:26">
      <c r="A22" s="224" t="s">
        <v>226</v>
      </c>
      <c r="B22" s="228">
        <f>B21</f>
        <v>-181088.97845480329</v>
      </c>
      <c r="C22" s="228">
        <f>C21+B22</f>
        <v>-262927.43793652399</v>
      </c>
      <c r="D22" s="228">
        <f t="shared" ref="D22:Z22" si="30">D21+C22</f>
        <v>-1304.1122265412414</v>
      </c>
      <c r="E22" s="228">
        <f t="shared" si="30"/>
        <v>271565.2522490886</v>
      </c>
      <c r="F22" s="228">
        <f t="shared" si="30"/>
        <v>556024.13588129077</v>
      </c>
      <c r="G22" s="228">
        <f t="shared" si="30"/>
        <v>852427.84794970124</v>
      </c>
      <c r="H22" s="228">
        <f t="shared" si="30"/>
        <v>1161143.9339897591</v>
      </c>
      <c r="I22" s="228">
        <f t="shared" si="30"/>
        <v>1482552.5971888383</v>
      </c>
      <c r="J22" s="228">
        <f t="shared" si="30"/>
        <v>1817047.1342945562</v>
      </c>
      <c r="K22" s="228">
        <f t="shared" si="30"/>
        <v>2165034.3865350327</v>
      </c>
      <c r="L22" s="228">
        <f t="shared" si="30"/>
        <v>2526935.2060680864</v>
      </c>
      <c r="M22" s="228">
        <f t="shared" si="30"/>
        <v>2903184.9384941608</v>
      </c>
      <c r="N22" s="228">
        <f t="shared" si="30"/>
        <v>3294233.921986185</v>
      </c>
      <c r="O22" s="228">
        <f t="shared" si="30"/>
        <v>3700548.0036086305</v>
      </c>
      <c r="P22" s="228">
        <f t="shared" si="30"/>
        <v>4122609.0734177302</v>
      </c>
      <c r="Q22" s="228">
        <f t="shared" si="30"/>
        <v>4097468.01850041</v>
      </c>
      <c r="R22" s="228">
        <f t="shared" si="30"/>
        <v>4159062.8247950096</v>
      </c>
      <c r="S22" s="228">
        <f t="shared" si="30"/>
        <v>4603435.4230585443</v>
      </c>
      <c r="T22" s="228">
        <f t="shared" si="30"/>
        <v>5101277.4770817254</v>
      </c>
      <c r="U22" s="228">
        <f t="shared" si="30"/>
        <v>5616264.3766569095</v>
      </c>
      <c r="V22" s="228">
        <f t="shared" si="30"/>
        <v>6148986.5615161899</v>
      </c>
      <c r="W22" s="228">
        <f t="shared" si="30"/>
        <v>6700054.8051459752</v>
      </c>
      <c r="X22" s="228">
        <f t="shared" si="30"/>
        <v>7270100.9150473922</v>
      </c>
      <c r="Y22" s="228">
        <f t="shared" si="30"/>
        <v>7859778.4571124837</v>
      </c>
      <c r="Z22" s="228">
        <f t="shared" si="30"/>
        <v>8469763.5049467031</v>
      </c>
    </row>
    <row r="23" spans="1:26">
      <c r="A23" s="224" t="s">
        <v>227</v>
      </c>
      <c r="B23" s="226">
        <f>IF(B22&lt;0,0,B21)</f>
        <v>0</v>
      </c>
      <c r="C23" s="226">
        <f t="shared" ref="C23:Z23" si="31">IF(C22&lt;0,0,C21)</f>
        <v>0</v>
      </c>
      <c r="D23" s="226">
        <f t="shared" si="31"/>
        <v>0</v>
      </c>
      <c r="E23" s="226">
        <f t="shared" si="31"/>
        <v>272869.36447562982</v>
      </c>
      <c r="F23" s="226">
        <f t="shared" si="31"/>
        <v>284458.88363220211</v>
      </c>
      <c r="G23" s="226">
        <f t="shared" si="31"/>
        <v>296403.71206841047</v>
      </c>
      <c r="H23" s="226">
        <f t="shared" si="31"/>
        <v>308716.08604005782</v>
      </c>
      <c r="I23" s="226">
        <f t="shared" si="31"/>
        <v>321408.66319907928</v>
      </c>
      <c r="J23" s="226">
        <f t="shared" si="31"/>
        <v>334494.53710571799</v>
      </c>
      <c r="K23" s="226">
        <f t="shared" si="31"/>
        <v>347987.25224047631</v>
      </c>
      <c r="L23" s="226">
        <f t="shared" si="31"/>
        <v>361900.81953305361</v>
      </c>
      <c r="M23" s="226">
        <f t="shared" si="31"/>
        <v>376249.73242607439</v>
      </c>
      <c r="N23" s="226">
        <f t="shared" si="31"/>
        <v>391048.98349202418</v>
      </c>
      <c r="O23" s="226">
        <f t="shared" si="31"/>
        <v>406314.08162244549</v>
      </c>
      <c r="P23" s="226">
        <f t="shared" si="31"/>
        <v>422061.06980909954</v>
      </c>
      <c r="Q23" s="226">
        <f t="shared" si="31"/>
        <v>-25141.054917320085</v>
      </c>
      <c r="R23" s="226">
        <f t="shared" si="31"/>
        <v>61594.80629459949</v>
      </c>
      <c r="S23" s="226">
        <f t="shared" si="31"/>
        <v>444372.59826353495</v>
      </c>
      <c r="T23" s="226">
        <f t="shared" si="31"/>
        <v>497842.05402318126</v>
      </c>
      <c r="U23" s="226">
        <f t="shared" si="31"/>
        <v>514986.89957518451</v>
      </c>
      <c r="V23" s="226">
        <f t="shared" si="31"/>
        <v>532722.18485928071</v>
      </c>
      <c r="W23" s="226">
        <f t="shared" si="31"/>
        <v>551068.24362978549</v>
      </c>
      <c r="X23" s="226">
        <f t="shared" si="31"/>
        <v>570046.10990141728</v>
      </c>
      <c r="Y23" s="226">
        <f t="shared" si="31"/>
        <v>589677.54206509108</v>
      </c>
      <c r="Z23" s="226">
        <f t="shared" si="31"/>
        <v>609985.04783422011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J70"/>
  <sheetViews>
    <sheetView workbookViewId="0">
      <selection activeCell="B1" sqref="B1"/>
    </sheetView>
  </sheetViews>
  <sheetFormatPr defaultColWidth="8.85546875" defaultRowHeight="12.75"/>
  <cols>
    <col min="1" max="1" width="14.28515625" style="72" bestFit="1" customWidth="1"/>
    <col min="2" max="2" width="8.85546875" style="72"/>
    <col min="3" max="27" width="20.7109375" style="72" customWidth="1"/>
    <col min="28" max="16384" width="8.85546875" style="72"/>
  </cols>
  <sheetData>
    <row r="2" spans="1:62" ht="24" thickBot="1">
      <c r="D2" s="496" t="s">
        <v>229</v>
      </c>
    </row>
    <row r="3" spans="1:62">
      <c r="A3" s="229" t="s">
        <v>230</v>
      </c>
      <c r="B3" s="230">
        <v>0</v>
      </c>
      <c r="C3" s="230">
        <v>1</v>
      </c>
      <c r="D3" s="230">
        <f t="shared" ref="D3:BJ3" si="0">C3+1</f>
        <v>2</v>
      </c>
      <c r="E3" s="230">
        <f t="shared" si="0"/>
        <v>3</v>
      </c>
      <c r="F3" s="230">
        <f t="shared" si="0"/>
        <v>4</v>
      </c>
      <c r="G3" s="230">
        <f t="shared" si="0"/>
        <v>5</v>
      </c>
      <c r="H3" s="230">
        <f t="shared" si="0"/>
        <v>6</v>
      </c>
      <c r="I3" s="230">
        <f t="shared" si="0"/>
        <v>7</v>
      </c>
      <c r="J3" s="230">
        <f t="shared" si="0"/>
        <v>8</v>
      </c>
      <c r="K3" s="230">
        <f t="shared" si="0"/>
        <v>9</v>
      </c>
      <c r="L3" s="230">
        <f t="shared" si="0"/>
        <v>10</v>
      </c>
      <c r="M3" s="230">
        <f t="shared" si="0"/>
        <v>11</v>
      </c>
      <c r="N3" s="230">
        <f t="shared" si="0"/>
        <v>12</v>
      </c>
      <c r="O3" s="230">
        <f t="shared" si="0"/>
        <v>13</v>
      </c>
      <c r="P3" s="230">
        <f t="shared" si="0"/>
        <v>14</v>
      </c>
      <c r="Q3" s="230">
        <f t="shared" si="0"/>
        <v>15</v>
      </c>
      <c r="R3" s="230">
        <f t="shared" si="0"/>
        <v>16</v>
      </c>
      <c r="S3" s="230">
        <f t="shared" si="0"/>
        <v>17</v>
      </c>
      <c r="T3" s="230">
        <f t="shared" si="0"/>
        <v>18</v>
      </c>
      <c r="U3" s="230">
        <f t="shared" si="0"/>
        <v>19</v>
      </c>
      <c r="V3" s="230">
        <f t="shared" si="0"/>
        <v>20</v>
      </c>
      <c r="W3" s="230">
        <f t="shared" si="0"/>
        <v>21</v>
      </c>
      <c r="X3" s="230">
        <f t="shared" si="0"/>
        <v>22</v>
      </c>
      <c r="Y3" s="230">
        <f t="shared" si="0"/>
        <v>23</v>
      </c>
      <c r="Z3" s="230">
        <f t="shared" si="0"/>
        <v>24</v>
      </c>
      <c r="AA3" s="231">
        <f t="shared" si="0"/>
        <v>25</v>
      </c>
      <c r="AB3" s="72">
        <f t="shared" si="0"/>
        <v>26</v>
      </c>
      <c r="AC3" s="72">
        <f t="shared" si="0"/>
        <v>27</v>
      </c>
      <c r="AD3" s="72">
        <f t="shared" si="0"/>
        <v>28</v>
      </c>
      <c r="AE3" s="72">
        <f t="shared" si="0"/>
        <v>29</v>
      </c>
      <c r="AF3" s="72">
        <f t="shared" si="0"/>
        <v>30</v>
      </c>
      <c r="AG3" s="72">
        <f t="shared" si="0"/>
        <v>31</v>
      </c>
      <c r="AH3" s="72">
        <f t="shared" si="0"/>
        <v>32</v>
      </c>
      <c r="AI3" s="72">
        <f t="shared" si="0"/>
        <v>33</v>
      </c>
      <c r="AJ3" s="72">
        <f t="shared" si="0"/>
        <v>34</v>
      </c>
      <c r="AK3" s="72">
        <f t="shared" si="0"/>
        <v>35</v>
      </c>
      <c r="AL3" s="72">
        <f t="shared" si="0"/>
        <v>36</v>
      </c>
      <c r="AM3" s="72">
        <f t="shared" si="0"/>
        <v>37</v>
      </c>
      <c r="AN3" s="72">
        <f t="shared" si="0"/>
        <v>38</v>
      </c>
      <c r="AO3" s="72">
        <f t="shared" si="0"/>
        <v>39</v>
      </c>
      <c r="AP3" s="72">
        <f t="shared" si="0"/>
        <v>40</v>
      </c>
      <c r="AQ3" s="72">
        <f t="shared" si="0"/>
        <v>41</v>
      </c>
      <c r="AR3" s="72">
        <f t="shared" si="0"/>
        <v>42</v>
      </c>
      <c r="AS3" s="72">
        <f t="shared" si="0"/>
        <v>43</v>
      </c>
      <c r="AT3" s="72">
        <f t="shared" si="0"/>
        <v>44</v>
      </c>
      <c r="AU3" s="72">
        <f t="shared" si="0"/>
        <v>45</v>
      </c>
      <c r="AV3" s="72">
        <f t="shared" si="0"/>
        <v>46</v>
      </c>
      <c r="AW3" s="72">
        <f t="shared" si="0"/>
        <v>47</v>
      </c>
      <c r="AX3" s="72">
        <f t="shared" si="0"/>
        <v>48</v>
      </c>
      <c r="AY3" s="72">
        <f t="shared" si="0"/>
        <v>49</v>
      </c>
      <c r="AZ3" s="72">
        <f t="shared" si="0"/>
        <v>50</v>
      </c>
      <c r="BA3" s="72">
        <f t="shared" si="0"/>
        <v>51</v>
      </c>
      <c r="BB3" s="72">
        <f t="shared" si="0"/>
        <v>52</v>
      </c>
      <c r="BC3" s="72">
        <f t="shared" si="0"/>
        <v>53</v>
      </c>
      <c r="BD3" s="72">
        <f t="shared" si="0"/>
        <v>54</v>
      </c>
      <c r="BE3" s="72">
        <f t="shared" si="0"/>
        <v>55</v>
      </c>
      <c r="BF3" s="72">
        <f t="shared" si="0"/>
        <v>56</v>
      </c>
      <c r="BG3" s="72">
        <f t="shared" si="0"/>
        <v>57</v>
      </c>
      <c r="BH3" s="72">
        <f t="shared" si="0"/>
        <v>58</v>
      </c>
      <c r="BI3" s="72">
        <f t="shared" si="0"/>
        <v>59</v>
      </c>
      <c r="BJ3" s="72">
        <f t="shared" si="0"/>
        <v>60</v>
      </c>
    </row>
    <row r="4" spans="1:62">
      <c r="A4" s="232">
        <f>'10'!$I$17/P.C.!$C$9</f>
        <v>634799.47165105701</v>
      </c>
      <c r="B4" s="233">
        <v>1</v>
      </c>
      <c r="C4" s="234">
        <f>IF(AND($B4&lt;=C$3,D$3&lt;=$B4+P.C.!$C$9),$A4,0)</f>
        <v>634799.47165105701</v>
      </c>
      <c r="D4" s="234">
        <f>IF(AND($B4&lt;=D$3,E$3&lt;=$B4+P.C.!$C$9),$A4,0)</f>
        <v>634799.47165105701</v>
      </c>
      <c r="E4" s="234">
        <f>IF(AND($B4&lt;=E$3,F$3&lt;=$B4+P.C.!$C$9),$A4,0)</f>
        <v>634799.47165105701</v>
      </c>
      <c r="F4" s="234">
        <f>IF(AND($B4&lt;=F$3,G$3&lt;=$B4+P.C.!$C$9),$A4,0)</f>
        <v>634799.47165105701</v>
      </c>
      <c r="G4" s="234">
        <f>IF(AND($B4&lt;=G$3,H$3&lt;=$B4+P.C.!$C$9),$A4,0)</f>
        <v>634799.47165105701</v>
      </c>
      <c r="H4" s="234">
        <f>IF(AND($B4&lt;=H$3,I$3&lt;=$B4+P.C.!$C$9),$A4,0)</f>
        <v>634799.47165105701</v>
      </c>
      <c r="I4" s="234">
        <f>IF(AND($B4&lt;=I$3,J$3&lt;=$B4+P.C.!$C$9),$A4,0)</f>
        <v>634799.47165105701</v>
      </c>
      <c r="J4" s="234">
        <f>IF(AND($B4&lt;=J$3,K$3&lt;=$B4+P.C.!$C$9),$A4,0)</f>
        <v>634799.47165105701</v>
      </c>
      <c r="K4" s="234">
        <f>IF(AND($B4&lt;=K$3,L$3&lt;=$B4+P.C.!$C$9),$A4,0)</f>
        <v>634799.47165105701</v>
      </c>
      <c r="L4" s="234">
        <f>IF(AND($B4&lt;=L$3,M$3&lt;=$B4+P.C.!$C$9),$A4,0)</f>
        <v>634799.47165105701</v>
      </c>
      <c r="M4" s="234">
        <f>IF(AND($B4&lt;=M$3,N$3&lt;=$B4+P.C.!$C$9),$A4,0)</f>
        <v>0</v>
      </c>
      <c r="N4" s="234">
        <f>IF(AND($B4&lt;=N$3,O$3&lt;=$B4+P.C.!$C$9),$A4,0)</f>
        <v>0</v>
      </c>
      <c r="O4" s="234">
        <f>IF(AND($B4&lt;=O$3,P$3&lt;=$B4+P.C.!$C$9),$A4,0)</f>
        <v>0</v>
      </c>
      <c r="P4" s="234">
        <f>IF(AND($B4&lt;=P$3,Q$3&lt;=$B4+P.C.!$C$9),$A4,0)</f>
        <v>0</v>
      </c>
      <c r="Q4" s="234">
        <f>IF(AND($B4&lt;=Q$3,R$3&lt;=$B4+P.C.!$C$9),$A4,0)</f>
        <v>0</v>
      </c>
      <c r="R4" s="234">
        <f>IF(AND($B4&lt;=R$3,S$3&lt;=$B4+P.C.!$C$9),$A4,0)</f>
        <v>0</v>
      </c>
      <c r="S4" s="234">
        <f>IF(AND($B4&lt;=S$3,T$3&lt;=$B4+P.C.!$C$9),$A4,0)</f>
        <v>0</v>
      </c>
      <c r="T4" s="234">
        <f>IF(AND($B4&lt;=T$3,U$3&lt;=$B4+P.C.!$C$9),$A4,0)</f>
        <v>0</v>
      </c>
      <c r="U4" s="234">
        <f>IF(AND($B4&lt;=U$3,V$3&lt;=$B4+P.C.!$C$9),$A4,0)</f>
        <v>0</v>
      </c>
      <c r="V4" s="234">
        <f>IF(AND($B4&lt;=V$3,W$3&lt;=$B4+P.C.!$C$9),$A4,0)</f>
        <v>0</v>
      </c>
      <c r="W4" s="234">
        <f>IF(AND($B4&lt;=W$3,X$3&lt;=$B4+P.C.!$C$9),$A4,0)</f>
        <v>0</v>
      </c>
      <c r="X4" s="234">
        <f>IF(AND($B4&lt;=X$3,Y$3&lt;=$B4+P.C.!$C$9),$A4,0)</f>
        <v>0</v>
      </c>
      <c r="Y4" s="234">
        <f>IF(AND($B4&lt;=Y$3,Z$3&lt;=$B4+P.C.!$C$9),$A4,0)</f>
        <v>0</v>
      </c>
      <c r="Z4" s="234">
        <f>IF(AND($B4&lt;=Z$3,AA$3&lt;=$B4+P.C.!$C$9),$A4,0)</f>
        <v>0</v>
      </c>
      <c r="AA4" s="234">
        <f>IF(AND($B4&lt;=AA$3,AB$3&lt;=$B4+P.C.!$C$9),$A4,0)</f>
        <v>0</v>
      </c>
    </row>
    <row r="5" spans="1:62">
      <c r="A5" s="232">
        <f>'10'!$J$17/P.C.!$C$9</f>
        <v>517727.45199892961</v>
      </c>
      <c r="B5" s="233">
        <f t="shared" ref="B5:B28" si="1">B4+1</f>
        <v>2</v>
      </c>
      <c r="C5" s="234">
        <f>IF(AND($B5&lt;=C$3,D$3&lt;=$B5+P.C.!$C$9),$A5,0)</f>
        <v>0</v>
      </c>
      <c r="D5" s="234">
        <f>IF(AND($B5&lt;=D$3,E$3&lt;=$B5+P.C.!$C$9),$A5,0)</f>
        <v>517727.45199892961</v>
      </c>
      <c r="E5" s="234">
        <f>IF(AND($B5&lt;=E$3,F$3&lt;=$B5+P.C.!$C$9),$A5,0)</f>
        <v>517727.45199892961</v>
      </c>
      <c r="F5" s="234">
        <f>IF(AND($B5&lt;=F$3,G$3&lt;=$B5+P.C.!$C$9),$A5,0)</f>
        <v>517727.45199892961</v>
      </c>
      <c r="G5" s="234">
        <f>IF(AND($B5&lt;=G$3,H$3&lt;=$B5+P.C.!$C$9),$A5,0)</f>
        <v>517727.45199892961</v>
      </c>
      <c r="H5" s="234">
        <f>IF(AND($B5&lt;=H$3,I$3&lt;=$B5+P.C.!$C$9),$A5,0)</f>
        <v>517727.45199892961</v>
      </c>
      <c r="I5" s="234">
        <f>IF(AND($B5&lt;=I$3,J$3&lt;=$B5+P.C.!$C$9),$A5,0)</f>
        <v>517727.45199892961</v>
      </c>
      <c r="J5" s="234">
        <f>IF(AND($B5&lt;=J$3,K$3&lt;=$B5+P.C.!$C$9),$A5,0)</f>
        <v>517727.45199892961</v>
      </c>
      <c r="K5" s="234">
        <f>IF(AND($B5&lt;=K$3,L$3&lt;=$B5+P.C.!$C$9),$A5,0)</f>
        <v>517727.45199892961</v>
      </c>
      <c r="L5" s="234">
        <f>IF(AND($B5&lt;=L$3,M$3&lt;=$B5+P.C.!$C$9),$A5,0)</f>
        <v>517727.45199892961</v>
      </c>
      <c r="M5" s="234">
        <f>IF(AND($B5&lt;=M$3,N$3&lt;=$B5+P.C.!$C$9),$A5,0)</f>
        <v>517727.45199892961</v>
      </c>
      <c r="N5" s="234">
        <f>IF(AND($B5&lt;=N$3,O$3&lt;=$B5+P.C.!$C$9),$A5,0)</f>
        <v>0</v>
      </c>
      <c r="O5" s="234">
        <f>IF(AND($B5&lt;=O$3,P$3&lt;=$B5+P.C.!$C$9),$A5,0)</f>
        <v>0</v>
      </c>
      <c r="P5" s="234">
        <f>IF(AND($B5&lt;=P$3,Q$3&lt;=$B5+P.C.!$C$9),$A5,0)</f>
        <v>0</v>
      </c>
      <c r="Q5" s="234">
        <f>IF(AND($B5&lt;=Q$3,R$3&lt;=$B5+P.C.!$C$9),$A5,0)</f>
        <v>0</v>
      </c>
      <c r="R5" s="234">
        <f>IF(AND($B5&lt;=R$3,S$3&lt;=$B5+P.C.!$C$9),$A5,0)</f>
        <v>0</v>
      </c>
      <c r="S5" s="234">
        <f>IF(AND($B5&lt;=S$3,T$3&lt;=$B5+P.C.!$C$9),$A5,0)</f>
        <v>0</v>
      </c>
      <c r="T5" s="234">
        <f>IF(AND($B5&lt;=T$3,U$3&lt;=$B5+P.C.!$C$9),$A5,0)</f>
        <v>0</v>
      </c>
      <c r="U5" s="234">
        <f>IF(AND($B5&lt;=U$3,V$3&lt;=$B5+P.C.!$C$9),$A5,0)</f>
        <v>0</v>
      </c>
      <c r="V5" s="234">
        <f>IF(AND($B5&lt;=V$3,W$3&lt;=$B5+P.C.!$C$9),$A5,0)</f>
        <v>0</v>
      </c>
      <c r="W5" s="234">
        <f>IF(AND($B5&lt;=W$3,X$3&lt;=$B5+P.C.!$C$9),$A5,0)</f>
        <v>0</v>
      </c>
      <c r="X5" s="234">
        <f>IF(AND($B5&lt;=X$3,Y$3&lt;=$B5+P.C.!$C$9),$A5,0)</f>
        <v>0</v>
      </c>
      <c r="Y5" s="234">
        <f>IF(AND($B5&lt;=Y$3,Z$3&lt;=$B5+P.C.!$C$9),$A5,0)</f>
        <v>0</v>
      </c>
      <c r="Z5" s="234">
        <f>IF(AND($B5&lt;=Z$3,AA$3&lt;=$B5+P.C.!$C$9),$A5,0)</f>
        <v>0</v>
      </c>
      <c r="AA5" s="234">
        <f>IF(AND($B5&lt;=AA$3,AB$3&lt;=$B5+P.C.!$C$9),$A5,0)</f>
        <v>0</v>
      </c>
    </row>
    <row r="6" spans="1:62">
      <c r="A6" s="232">
        <f>'10'!$K$17/P.C.!$C$9</f>
        <v>36828.432346802249</v>
      </c>
      <c r="B6" s="233">
        <f t="shared" si="1"/>
        <v>3</v>
      </c>
      <c r="C6" s="234">
        <f>IF(AND($B6&lt;=C$3,D$3&lt;=$B6+P.C.!$C$9),$A6,0)</f>
        <v>0</v>
      </c>
      <c r="D6" s="234">
        <f>IF(AND($B6&lt;=D$3,E$3&lt;=$B6+P.C.!$C$9),$A6,0)</f>
        <v>0</v>
      </c>
      <c r="E6" s="234">
        <f>IF(AND($B6&lt;=E$3,F$3&lt;=$B6+P.C.!$C$9),$A6,0)</f>
        <v>36828.432346802249</v>
      </c>
      <c r="F6" s="234">
        <f>IF(AND($B6&lt;=F$3,G$3&lt;=$B6+P.C.!$C$9),$A6,0)</f>
        <v>36828.432346802249</v>
      </c>
      <c r="G6" s="234">
        <f>IF(AND($B6&lt;=G$3,H$3&lt;=$B6+P.C.!$C$9),$A6,0)</f>
        <v>36828.432346802249</v>
      </c>
      <c r="H6" s="234">
        <f>IF(AND($B6&lt;=H$3,I$3&lt;=$B6+P.C.!$C$9),$A6,0)</f>
        <v>36828.432346802249</v>
      </c>
      <c r="I6" s="234">
        <f>IF(AND($B6&lt;=I$3,J$3&lt;=$B6+P.C.!$C$9),$A6,0)</f>
        <v>36828.432346802249</v>
      </c>
      <c r="J6" s="234">
        <f>IF(AND($B6&lt;=J$3,K$3&lt;=$B6+P.C.!$C$9),$A6,0)</f>
        <v>36828.432346802249</v>
      </c>
      <c r="K6" s="234">
        <f>IF(AND($B6&lt;=K$3,L$3&lt;=$B6+P.C.!$C$9),$A6,0)</f>
        <v>36828.432346802249</v>
      </c>
      <c r="L6" s="234">
        <f>IF(AND($B6&lt;=L$3,M$3&lt;=$B6+P.C.!$C$9),$A6,0)</f>
        <v>36828.432346802249</v>
      </c>
      <c r="M6" s="234">
        <f>IF(AND($B6&lt;=M$3,N$3&lt;=$B6+P.C.!$C$9),$A6,0)</f>
        <v>36828.432346802249</v>
      </c>
      <c r="N6" s="234">
        <f>IF(AND($B6&lt;=N$3,O$3&lt;=$B6+P.C.!$C$9),$A6,0)</f>
        <v>36828.432346802249</v>
      </c>
      <c r="O6" s="234">
        <f>IF(AND($B6&lt;=O$3,P$3&lt;=$B6+P.C.!$C$9),$A6,0)</f>
        <v>0</v>
      </c>
      <c r="P6" s="234">
        <f>IF(AND($B6&lt;=P$3,Q$3&lt;=$B6+P.C.!$C$9),$A6,0)</f>
        <v>0</v>
      </c>
      <c r="Q6" s="234">
        <f>IF(AND($B6&lt;=Q$3,R$3&lt;=$B6+P.C.!$C$9),$A6,0)</f>
        <v>0</v>
      </c>
      <c r="R6" s="234">
        <f>IF(AND($B6&lt;=R$3,S$3&lt;=$B6+P.C.!$C$9),$A6,0)</f>
        <v>0</v>
      </c>
      <c r="S6" s="234">
        <f>IF(AND($B6&lt;=S$3,T$3&lt;=$B6+P.C.!$C$9),$A6,0)</f>
        <v>0</v>
      </c>
      <c r="T6" s="234">
        <f>IF(AND($B6&lt;=T$3,U$3&lt;=$B6+P.C.!$C$9),$A6,0)</f>
        <v>0</v>
      </c>
      <c r="U6" s="234">
        <f>IF(AND($B6&lt;=U$3,V$3&lt;=$B6+P.C.!$C$9),$A6,0)</f>
        <v>0</v>
      </c>
      <c r="V6" s="234">
        <f>IF(AND($B6&lt;=V$3,W$3&lt;=$B6+P.C.!$C$9),$A6,0)</f>
        <v>0</v>
      </c>
      <c r="W6" s="234">
        <f>IF(AND($B6&lt;=W$3,X$3&lt;=$B6+P.C.!$C$9),$A6,0)</f>
        <v>0</v>
      </c>
      <c r="X6" s="234">
        <f>IF(AND($B6&lt;=X$3,Y$3&lt;=$B6+P.C.!$C$9),$A6,0)</f>
        <v>0</v>
      </c>
      <c r="Y6" s="234">
        <f>IF(AND($B6&lt;=Y$3,Z$3&lt;=$B6+P.C.!$C$9),$A6,0)</f>
        <v>0</v>
      </c>
      <c r="Z6" s="234">
        <f>IF(AND($B6&lt;=Z$3,AA$3&lt;=$B6+P.C.!$C$9),$A6,0)</f>
        <v>0</v>
      </c>
      <c r="AA6" s="234">
        <f>IF(AND($B6&lt;=AA$3,AB$3&lt;=$B6+P.C.!$C$9),$A6,0)</f>
        <v>0</v>
      </c>
    </row>
    <row r="7" spans="1:62">
      <c r="A7" s="232">
        <f>'10'!$L$17/P.C.!$C$9</f>
        <v>35154.412694674873</v>
      </c>
      <c r="B7" s="233">
        <f t="shared" si="1"/>
        <v>4</v>
      </c>
      <c r="C7" s="234">
        <f>IF(AND($B7&lt;=C$3,D$3&lt;=$B7+P.C.!$C$9),$A7,0)</f>
        <v>0</v>
      </c>
      <c r="D7" s="234">
        <f>IF(AND($B7&lt;=D$3,E$3&lt;=$B7+P.C.!$C$9),$A7,0)</f>
        <v>0</v>
      </c>
      <c r="E7" s="234">
        <f>IF(AND($B7&lt;=E$3,F$3&lt;=$B7+P.C.!$C$9),$A7,0)</f>
        <v>0</v>
      </c>
      <c r="F7" s="234">
        <f>IF(AND($B7&lt;=F$3,G$3&lt;=$B7+P.C.!$C$9),$A7,0)</f>
        <v>35154.412694674873</v>
      </c>
      <c r="G7" s="234">
        <f>IF(AND($B7&lt;=G$3,H$3&lt;=$B7+P.C.!$C$9),$A7,0)</f>
        <v>35154.412694674873</v>
      </c>
      <c r="H7" s="234">
        <f>IF(AND($B7&lt;=H$3,I$3&lt;=$B7+P.C.!$C$9),$A7,0)</f>
        <v>35154.412694674873</v>
      </c>
      <c r="I7" s="234">
        <f>IF(AND($B7&lt;=I$3,J$3&lt;=$B7+P.C.!$C$9),$A7,0)</f>
        <v>35154.412694674873</v>
      </c>
      <c r="J7" s="234">
        <f>IF(AND($B7&lt;=J$3,K$3&lt;=$B7+P.C.!$C$9),$A7,0)</f>
        <v>35154.412694674873</v>
      </c>
      <c r="K7" s="234">
        <f>IF(AND($B7&lt;=K$3,L$3&lt;=$B7+P.C.!$C$9),$A7,0)</f>
        <v>35154.412694674873</v>
      </c>
      <c r="L7" s="234">
        <f>IF(AND($B7&lt;=L$3,M$3&lt;=$B7+P.C.!$C$9),$A7,0)</f>
        <v>35154.412694674873</v>
      </c>
      <c r="M7" s="234">
        <f>IF(AND($B7&lt;=M$3,N$3&lt;=$B7+P.C.!$C$9),$A7,0)</f>
        <v>35154.412694674873</v>
      </c>
      <c r="N7" s="234">
        <f>IF(AND($B7&lt;=N$3,O$3&lt;=$B7+P.C.!$C$9),$A7,0)</f>
        <v>35154.412694674873</v>
      </c>
      <c r="O7" s="234">
        <f>IF(AND($B7&lt;=O$3,P$3&lt;=$B7+P.C.!$C$9),$A7,0)</f>
        <v>35154.412694674873</v>
      </c>
      <c r="P7" s="234">
        <f>IF(AND($B7&lt;=P$3,Q$3&lt;=$B7+P.C.!$C$9),$A7,0)</f>
        <v>0</v>
      </c>
      <c r="Q7" s="234">
        <f>IF(AND($B7&lt;=Q$3,R$3&lt;=$B7+P.C.!$C$9),$A7,0)</f>
        <v>0</v>
      </c>
      <c r="R7" s="234">
        <f>IF(AND($B7&lt;=R$3,S$3&lt;=$B7+P.C.!$C$9),$A7,0)</f>
        <v>0</v>
      </c>
      <c r="S7" s="234">
        <f>IF(AND($B7&lt;=S$3,T$3&lt;=$B7+P.C.!$C$9),$A7,0)</f>
        <v>0</v>
      </c>
      <c r="T7" s="234">
        <f>IF(AND($B7&lt;=T$3,U$3&lt;=$B7+P.C.!$C$9),$A7,0)</f>
        <v>0</v>
      </c>
      <c r="U7" s="234">
        <f>IF(AND($B7&lt;=U$3,V$3&lt;=$B7+P.C.!$C$9),$A7,0)</f>
        <v>0</v>
      </c>
      <c r="V7" s="234">
        <f>IF(AND($B7&lt;=V$3,W$3&lt;=$B7+P.C.!$C$9),$A7,0)</f>
        <v>0</v>
      </c>
      <c r="W7" s="234">
        <f>IF(AND($B7&lt;=W$3,X$3&lt;=$B7+P.C.!$C$9),$A7,0)</f>
        <v>0</v>
      </c>
      <c r="X7" s="234">
        <f>IF(AND($B7&lt;=X$3,Y$3&lt;=$B7+P.C.!$C$9),$A7,0)</f>
        <v>0</v>
      </c>
      <c r="Y7" s="234">
        <f>IF(AND($B7&lt;=Y$3,Z$3&lt;=$B7+P.C.!$C$9),$A7,0)</f>
        <v>0</v>
      </c>
      <c r="Z7" s="234">
        <f>IF(AND($B7&lt;=Z$3,AA$3&lt;=$B7+P.C.!$C$9),$A7,0)</f>
        <v>0</v>
      </c>
      <c r="AA7" s="234">
        <f>IF(AND($B7&lt;=AA$3,AB$3&lt;=$B7+P.C.!$C$9),$A7,0)</f>
        <v>0</v>
      </c>
    </row>
    <row r="8" spans="1:62">
      <c r="A8" s="232">
        <f>'10'!$M$17/P.C.!$C$9</f>
        <v>33480.393042547497</v>
      </c>
      <c r="B8" s="233">
        <f t="shared" si="1"/>
        <v>5</v>
      </c>
      <c r="C8" s="234">
        <f>IF(AND($B8&lt;=C$3,D$3&lt;=$B8+P.C.!$C$9),$A8,0)</f>
        <v>0</v>
      </c>
      <c r="D8" s="234">
        <f>IF(AND($B8&lt;=D$3,E$3&lt;=$B8+P.C.!$C$9),$A8,0)</f>
        <v>0</v>
      </c>
      <c r="E8" s="234">
        <f>IF(AND($B8&lt;=E$3,F$3&lt;=$B8+P.C.!$C$9),$A8,0)</f>
        <v>0</v>
      </c>
      <c r="F8" s="234">
        <f>IF(AND($B8&lt;=F$3,G$3&lt;=$B8+P.C.!$C$9),$A8,0)</f>
        <v>0</v>
      </c>
      <c r="G8" s="234">
        <f>IF(AND($B8&lt;=G$3,H$3&lt;=$B8+P.C.!$C$9),$A8,0)</f>
        <v>33480.393042547497</v>
      </c>
      <c r="H8" s="234">
        <f>IF(AND($B8&lt;=H$3,I$3&lt;=$B8+P.C.!$C$9),$A8,0)</f>
        <v>33480.393042547497</v>
      </c>
      <c r="I8" s="234">
        <f>IF(AND($B8&lt;=I$3,J$3&lt;=$B8+P.C.!$C$9),$A8,0)</f>
        <v>33480.393042547497</v>
      </c>
      <c r="J8" s="234">
        <f>IF(AND($B8&lt;=J$3,K$3&lt;=$B8+P.C.!$C$9),$A8,0)</f>
        <v>33480.393042547497</v>
      </c>
      <c r="K8" s="234">
        <f>IF(AND($B8&lt;=K$3,L$3&lt;=$B8+P.C.!$C$9),$A8,0)</f>
        <v>33480.393042547497</v>
      </c>
      <c r="L8" s="234">
        <f>IF(AND($B8&lt;=L$3,M$3&lt;=$B8+P.C.!$C$9),$A8,0)</f>
        <v>33480.393042547497</v>
      </c>
      <c r="M8" s="234">
        <f>IF(AND($B8&lt;=M$3,N$3&lt;=$B8+P.C.!$C$9),$A8,0)</f>
        <v>33480.393042547497</v>
      </c>
      <c r="N8" s="234">
        <f>IF(AND($B8&lt;=N$3,O$3&lt;=$B8+P.C.!$C$9),$A8,0)</f>
        <v>33480.393042547497</v>
      </c>
      <c r="O8" s="234">
        <f>IF(AND($B8&lt;=O$3,P$3&lt;=$B8+P.C.!$C$9),$A8,0)</f>
        <v>33480.393042547497</v>
      </c>
      <c r="P8" s="234">
        <f>IF(AND($B8&lt;=P$3,Q$3&lt;=$B8+P.C.!$C$9),$A8,0)</f>
        <v>33480.393042547497</v>
      </c>
      <c r="Q8" s="234">
        <f>IF(AND($B8&lt;=Q$3,R$3&lt;=$B8+P.C.!$C$9),$A8,0)</f>
        <v>0</v>
      </c>
      <c r="R8" s="234">
        <f>IF(AND($B8&lt;=R$3,S$3&lt;=$B8+P.C.!$C$9),$A8,0)</f>
        <v>0</v>
      </c>
      <c r="S8" s="234">
        <f>IF(AND($B8&lt;=S$3,T$3&lt;=$B8+P.C.!$C$9),$A8,0)</f>
        <v>0</v>
      </c>
      <c r="T8" s="234">
        <f>IF(AND($B8&lt;=T$3,U$3&lt;=$B8+P.C.!$C$9),$A8,0)</f>
        <v>0</v>
      </c>
      <c r="U8" s="234">
        <f>IF(AND($B8&lt;=U$3,V$3&lt;=$B8+P.C.!$C$9),$A8,0)</f>
        <v>0</v>
      </c>
      <c r="V8" s="234">
        <f>IF(AND($B8&lt;=V$3,W$3&lt;=$B8+P.C.!$C$9),$A8,0)</f>
        <v>0</v>
      </c>
      <c r="W8" s="234">
        <f>IF(AND($B8&lt;=W$3,X$3&lt;=$B8+P.C.!$C$9),$A8,0)</f>
        <v>0</v>
      </c>
      <c r="X8" s="234">
        <f>IF(AND($B8&lt;=X$3,Y$3&lt;=$B8+P.C.!$C$9),$A8,0)</f>
        <v>0</v>
      </c>
      <c r="Y8" s="234">
        <f>IF(AND($B8&lt;=Y$3,Z$3&lt;=$B8+P.C.!$C$9),$A8,0)</f>
        <v>0</v>
      </c>
      <c r="Z8" s="234">
        <f>IF(AND($B8&lt;=Z$3,AA$3&lt;=$B8+P.C.!$C$9),$A8,0)</f>
        <v>0</v>
      </c>
      <c r="AA8" s="234">
        <f>IF(AND($B8&lt;=AA$3,AB$3&lt;=$B8+P.C.!$C$9),$A8,0)</f>
        <v>0</v>
      </c>
    </row>
    <row r="9" spans="1:62">
      <c r="A9" s="232">
        <f>'10'!$N$17/P.C.!$C$9</f>
        <v>31806.373390420118</v>
      </c>
      <c r="B9" s="233">
        <f t="shared" si="1"/>
        <v>6</v>
      </c>
      <c r="C9" s="234">
        <f>IF(AND($B9&lt;=C$3,D$3&lt;=$B9+P.C.!$C$9),$A9,0)</f>
        <v>0</v>
      </c>
      <c r="D9" s="234">
        <f>IF(AND($B9&lt;=D$3,E$3&lt;=$B9+P.C.!$C$9),$A9,0)</f>
        <v>0</v>
      </c>
      <c r="E9" s="234">
        <f>IF(AND($B9&lt;=E$3,F$3&lt;=$B9+P.C.!$C$9),$A9,0)</f>
        <v>0</v>
      </c>
      <c r="F9" s="234">
        <f>IF(AND($B9&lt;=F$3,G$3&lt;=$B9+P.C.!$C$9),$A9,0)</f>
        <v>0</v>
      </c>
      <c r="G9" s="234">
        <f>IF(AND($B9&lt;=G$3,H$3&lt;=$B9+P.C.!$C$9),$A9,0)</f>
        <v>0</v>
      </c>
      <c r="H9" s="234">
        <f>IF(AND($B9&lt;=H$3,I$3&lt;=$B9+P.C.!$C$9),$A9,0)</f>
        <v>31806.373390420118</v>
      </c>
      <c r="I9" s="234">
        <f>IF(AND($B9&lt;=I$3,J$3&lt;=$B9+P.C.!$C$9),$A9,0)</f>
        <v>31806.373390420118</v>
      </c>
      <c r="J9" s="234">
        <f>IF(AND($B9&lt;=J$3,K$3&lt;=$B9+P.C.!$C$9),$A9,0)</f>
        <v>31806.373390420118</v>
      </c>
      <c r="K9" s="234">
        <f>IF(AND($B9&lt;=K$3,L$3&lt;=$B9+P.C.!$C$9),$A9,0)</f>
        <v>31806.373390420118</v>
      </c>
      <c r="L9" s="234">
        <f>IF(AND($B9&lt;=L$3,M$3&lt;=$B9+P.C.!$C$9),$A9,0)</f>
        <v>31806.373390420118</v>
      </c>
      <c r="M9" s="234">
        <f>IF(AND($B9&lt;=M$3,N$3&lt;=$B9+P.C.!$C$9),$A9,0)</f>
        <v>31806.373390420118</v>
      </c>
      <c r="N9" s="234">
        <f>IF(AND($B9&lt;=N$3,O$3&lt;=$B9+P.C.!$C$9),$A9,0)</f>
        <v>31806.373390420118</v>
      </c>
      <c r="O9" s="234">
        <f>IF(AND($B9&lt;=O$3,P$3&lt;=$B9+P.C.!$C$9),$A9,0)</f>
        <v>31806.373390420118</v>
      </c>
      <c r="P9" s="234">
        <f>IF(AND($B9&lt;=P$3,Q$3&lt;=$B9+P.C.!$C$9),$A9,0)</f>
        <v>31806.373390420118</v>
      </c>
      <c r="Q9" s="234">
        <f>IF(AND($B9&lt;=Q$3,R$3&lt;=$B9+P.C.!$C$9),$A9,0)</f>
        <v>31806.373390420118</v>
      </c>
      <c r="R9" s="234">
        <f>IF(AND($B9&lt;=R$3,S$3&lt;=$B9+P.C.!$C$9),$A9,0)</f>
        <v>0</v>
      </c>
      <c r="S9" s="234">
        <f>IF(AND($B9&lt;=S$3,T$3&lt;=$B9+P.C.!$C$9),$A9,0)</f>
        <v>0</v>
      </c>
      <c r="T9" s="234">
        <f>IF(AND($B9&lt;=T$3,U$3&lt;=$B9+P.C.!$C$9),$A9,0)</f>
        <v>0</v>
      </c>
      <c r="U9" s="234">
        <f>IF(AND($B9&lt;=U$3,V$3&lt;=$B9+P.C.!$C$9),$A9,0)</f>
        <v>0</v>
      </c>
      <c r="V9" s="234">
        <f>IF(AND($B9&lt;=V$3,W$3&lt;=$B9+P.C.!$C$9),$A9,0)</f>
        <v>0</v>
      </c>
      <c r="W9" s="234">
        <f>IF(AND($B9&lt;=W$3,X$3&lt;=$B9+P.C.!$C$9),$A9,0)</f>
        <v>0</v>
      </c>
      <c r="X9" s="234">
        <f>IF(AND($B9&lt;=X$3,Y$3&lt;=$B9+P.C.!$C$9),$A9,0)</f>
        <v>0</v>
      </c>
      <c r="Y9" s="234">
        <f>IF(AND($B9&lt;=Y$3,Z$3&lt;=$B9+P.C.!$C$9),$A9,0)</f>
        <v>0</v>
      </c>
      <c r="Z9" s="234">
        <f>IF(AND($B9&lt;=Z$3,AA$3&lt;=$B9+P.C.!$C$9),$A9,0)</f>
        <v>0</v>
      </c>
      <c r="AA9" s="234">
        <f>IF(AND($B9&lt;=AA$3,AB$3&lt;=$B9+P.C.!$C$9),$A9,0)</f>
        <v>0</v>
      </c>
    </row>
    <row r="10" spans="1:62">
      <c r="A10" s="232">
        <f>'10'!$O$17/P.C.!$C$9</f>
        <v>30132.353738292742</v>
      </c>
      <c r="B10" s="233">
        <f t="shared" si="1"/>
        <v>7</v>
      </c>
      <c r="C10" s="234">
        <f>IF(AND($B10&lt;=C$3,D$3&lt;=$B10+P.C.!$C$9),$A10,0)</f>
        <v>0</v>
      </c>
      <c r="D10" s="234">
        <f>IF(AND($B10&lt;=D$3,E$3&lt;=$B10+P.C.!$C$9),$A10,0)</f>
        <v>0</v>
      </c>
      <c r="E10" s="234">
        <f>IF(AND($B10&lt;=E$3,F$3&lt;=$B10+P.C.!$C$9),$A10,0)</f>
        <v>0</v>
      </c>
      <c r="F10" s="234">
        <f>IF(AND($B10&lt;=F$3,G$3&lt;=$B10+P.C.!$C$9),$A10,0)</f>
        <v>0</v>
      </c>
      <c r="G10" s="234">
        <f>IF(AND($B10&lt;=G$3,H$3&lt;=$B10+P.C.!$C$9),$A10,0)</f>
        <v>0</v>
      </c>
      <c r="H10" s="234">
        <f>IF(AND($B10&lt;=H$3,I$3&lt;=$B10+P.C.!$C$9),$A10,0)</f>
        <v>0</v>
      </c>
      <c r="I10" s="234">
        <f>IF(AND($B10&lt;=I$3,J$3&lt;=$B10+P.C.!$C$9),$A10,0)</f>
        <v>30132.353738292742</v>
      </c>
      <c r="J10" s="234">
        <f>IF(AND($B10&lt;=J$3,K$3&lt;=$B10+P.C.!$C$9),$A10,0)</f>
        <v>30132.353738292742</v>
      </c>
      <c r="K10" s="234">
        <f>IF(AND($B10&lt;=K$3,L$3&lt;=$B10+P.C.!$C$9),$A10,0)</f>
        <v>30132.353738292742</v>
      </c>
      <c r="L10" s="234">
        <f>IF(AND($B10&lt;=L$3,M$3&lt;=$B10+P.C.!$C$9),$A10,0)</f>
        <v>30132.353738292742</v>
      </c>
      <c r="M10" s="234">
        <f>IF(AND($B10&lt;=M$3,N$3&lt;=$B10+P.C.!$C$9),$A10,0)</f>
        <v>30132.353738292742</v>
      </c>
      <c r="N10" s="234">
        <f>IF(AND($B10&lt;=N$3,O$3&lt;=$B10+P.C.!$C$9),$A10,0)</f>
        <v>30132.353738292742</v>
      </c>
      <c r="O10" s="234">
        <f>IF(AND($B10&lt;=O$3,P$3&lt;=$B10+P.C.!$C$9),$A10,0)</f>
        <v>30132.353738292742</v>
      </c>
      <c r="P10" s="234">
        <f>IF(AND($B10&lt;=P$3,Q$3&lt;=$B10+P.C.!$C$9),$A10,0)</f>
        <v>30132.353738292742</v>
      </c>
      <c r="Q10" s="234">
        <f>IF(AND($B10&lt;=Q$3,R$3&lt;=$B10+P.C.!$C$9),$A10,0)</f>
        <v>30132.353738292742</v>
      </c>
      <c r="R10" s="234">
        <f>IF(AND($B10&lt;=R$3,S$3&lt;=$B10+P.C.!$C$9),$A10,0)</f>
        <v>30132.353738292742</v>
      </c>
      <c r="S10" s="234">
        <f>IF(AND($B10&lt;=S$3,T$3&lt;=$B10+P.C.!$C$9),$A10,0)</f>
        <v>0</v>
      </c>
      <c r="T10" s="234">
        <f>IF(AND($B10&lt;=T$3,U$3&lt;=$B10+P.C.!$C$9),$A10,0)</f>
        <v>0</v>
      </c>
      <c r="U10" s="234">
        <f>IF(AND($B10&lt;=U$3,V$3&lt;=$B10+P.C.!$C$9),$A10,0)</f>
        <v>0</v>
      </c>
      <c r="V10" s="234">
        <f>IF(AND($B10&lt;=V$3,W$3&lt;=$B10+P.C.!$C$9),$A10,0)</f>
        <v>0</v>
      </c>
      <c r="W10" s="234">
        <f>IF(AND($B10&lt;=W$3,X$3&lt;=$B10+P.C.!$C$9),$A10,0)</f>
        <v>0</v>
      </c>
      <c r="X10" s="234">
        <f>IF(AND($B10&lt;=X$3,Y$3&lt;=$B10+P.C.!$C$9),$A10,0)</f>
        <v>0</v>
      </c>
      <c r="Y10" s="234">
        <f>IF(AND($B10&lt;=Y$3,Z$3&lt;=$B10+P.C.!$C$9),$A10,0)</f>
        <v>0</v>
      </c>
      <c r="Z10" s="234">
        <f>IF(AND($B10&lt;=Z$3,AA$3&lt;=$B10+P.C.!$C$9),$A10,0)</f>
        <v>0</v>
      </c>
      <c r="AA10" s="234">
        <f>IF(AND($B10&lt;=AA$3,AB$3&lt;=$B10+P.C.!$C$9),$A10,0)</f>
        <v>0</v>
      </c>
    </row>
    <row r="11" spans="1:62">
      <c r="A11" s="232">
        <f>'10'!$P$17/P.C.!$C$9</f>
        <v>28458.334086165367</v>
      </c>
      <c r="B11" s="233">
        <f t="shared" si="1"/>
        <v>8</v>
      </c>
      <c r="C11" s="234">
        <f>IF(AND($B11&lt;=C$3,D$3&lt;=$B11+P.C.!$C$9),$A11,0)</f>
        <v>0</v>
      </c>
      <c r="D11" s="234">
        <f>IF(AND($B11&lt;=D$3,E$3&lt;=$B11+P.C.!$C$9),$A11,0)</f>
        <v>0</v>
      </c>
      <c r="E11" s="234">
        <f>IF(AND($B11&lt;=E$3,F$3&lt;=$B11+P.C.!$C$9),$A11,0)</f>
        <v>0</v>
      </c>
      <c r="F11" s="234">
        <f>IF(AND($B11&lt;=F$3,G$3&lt;=$B11+P.C.!$C$9),$A11,0)</f>
        <v>0</v>
      </c>
      <c r="G11" s="234">
        <f>IF(AND($B11&lt;=G$3,H$3&lt;=$B11+P.C.!$C$9),$A11,0)</f>
        <v>0</v>
      </c>
      <c r="H11" s="234">
        <f>IF(AND($B11&lt;=H$3,I$3&lt;=$B11+P.C.!$C$9),$A11,0)</f>
        <v>0</v>
      </c>
      <c r="I11" s="234">
        <f>IF(AND($B11&lt;=I$3,J$3&lt;=$B11+P.C.!$C$9),$A11,0)</f>
        <v>0</v>
      </c>
      <c r="J11" s="234">
        <f>IF(AND($B11&lt;=J$3,K$3&lt;=$B11+P.C.!$C$9),$A11,0)</f>
        <v>28458.334086165367</v>
      </c>
      <c r="K11" s="234">
        <f>IF(AND($B11&lt;=K$3,L$3&lt;=$B11+P.C.!$C$9),$A11,0)</f>
        <v>28458.334086165367</v>
      </c>
      <c r="L11" s="234">
        <f>IF(AND($B11&lt;=L$3,M$3&lt;=$B11+P.C.!$C$9),$A11,0)</f>
        <v>28458.334086165367</v>
      </c>
      <c r="M11" s="234">
        <f>IF(AND($B11&lt;=M$3,N$3&lt;=$B11+P.C.!$C$9),$A11,0)</f>
        <v>28458.334086165367</v>
      </c>
      <c r="N11" s="234">
        <f>IF(AND($B11&lt;=N$3,O$3&lt;=$B11+P.C.!$C$9),$A11,0)</f>
        <v>28458.334086165367</v>
      </c>
      <c r="O11" s="234">
        <f>IF(AND($B11&lt;=O$3,P$3&lt;=$B11+P.C.!$C$9),$A11,0)</f>
        <v>28458.334086165367</v>
      </c>
      <c r="P11" s="234">
        <f>IF(AND($B11&lt;=P$3,Q$3&lt;=$B11+P.C.!$C$9),$A11,0)</f>
        <v>28458.334086165367</v>
      </c>
      <c r="Q11" s="234">
        <f>IF(AND($B11&lt;=Q$3,R$3&lt;=$B11+P.C.!$C$9),$A11,0)</f>
        <v>28458.334086165367</v>
      </c>
      <c r="R11" s="234">
        <f>IF(AND($B11&lt;=R$3,S$3&lt;=$B11+P.C.!$C$9),$A11,0)</f>
        <v>28458.334086165367</v>
      </c>
      <c r="S11" s="234">
        <f>IF(AND($B11&lt;=S$3,T$3&lt;=$B11+P.C.!$C$9),$A11,0)</f>
        <v>28458.334086165367</v>
      </c>
      <c r="T11" s="234">
        <f>IF(AND($B11&lt;=T$3,U$3&lt;=$B11+P.C.!$C$9),$A11,0)</f>
        <v>0</v>
      </c>
      <c r="U11" s="234">
        <f>IF(AND($B11&lt;=U$3,V$3&lt;=$B11+P.C.!$C$9),$A11,0)</f>
        <v>0</v>
      </c>
      <c r="V11" s="234">
        <f>IF(AND($B11&lt;=V$3,W$3&lt;=$B11+P.C.!$C$9),$A11,0)</f>
        <v>0</v>
      </c>
      <c r="W11" s="234">
        <f>IF(AND($B11&lt;=W$3,X$3&lt;=$B11+P.C.!$C$9),$A11,0)</f>
        <v>0</v>
      </c>
      <c r="X11" s="234">
        <f>IF(AND($B11&lt;=X$3,Y$3&lt;=$B11+P.C.!$C$9),$A11,0)</f>
        <v>0</v>
      </c>
      <c r="Y11" s="234">
        <f>IF(AND($B11&lt;=Y$3,Z$3&lt;=$B11+P.C.!$C$9),$A11,0)</f>
        <v>0</v>
      </c>
      <c r="Z11" s="234">
        <f>IF(AND($B11&lt;=Z$3,AA$3&lt;=$B11+P.C.!$C$9),$A11,0)</f>
        <v>0</v>
      </c>
      <c r="AA11" s="234">
        <f>IF(AND($B11&lt;=AA$3,AB$3&lt;=$B11+P.C.!$C$9),$A11,0)</f>
        <v>0</v>
      </c>
    </row>
    <row r="12" spans="1:62">
      <c r="A12" s="232">
        <f>'10'!$Q$17/P.C.!$C$9</f>
        <v>26784.314434037991</v>
      </c>
      <c r="B12" s="233">
        <f t="shared" si="1"/>
        <v>9</v>
      </c>
      <c r="C12" s="234">
        <f>IF(AND($B12&lt;=C$3,D$3&lt;=$B12+P.C.!$C$9),$A12,0)</f>
        <v>0</v>
      </c>
      <c r="D12" s="234">
        <f>IF(AND($B12&lt;=D$3,E$3&lt;=$B12+P.C.!$C$9),$A12,0)</f>
        <v>0</v>
      </c>
      <c r="E12" s="234">
        <f>IF(AND($B12&lt;=E$3,F$3&lt;=$B12+P.C.!$C$9),$A12,0)</f>
        <v>0</v>
      </c>
      <c r="F12" s="234">
        <f>IF(AND($B12&lt;=F$3,G$3&lt;=$B12+P.C.!$C$9),$A12,0)</f>
        <v>0</v>
      </c>
      <c r="G12" s="234">
        <f>IF(AND($B12&lt;=G$3,H$3&lt;=$B12+P.C.!$C$9),$A12,0)</f>
        <v>0</v>
      </c>
      <c r="H12" s="234">
        <f>IF(AND($B12&lt;=H$3,I$3&lt;=$B12+P.C.!$C$9),$A12,0)</f>
        <v>0</v>
      </c>
      <c r="I12" s="234">
        <f>IF(AND($B12&lt;=I$3,J$3&lt;=$B12+P.C.!$C$9),$A12,0)</f>
        <v>0</v>
      </c>
      <c r="J12" s="234">
        <f>IF(AND($B12&lt;=J$3,K$3&lt;=$B12+P.C.!$C$9),$A12,0)</f>
        <v>0</v>
      </c>
      <c r="K12" s="234">
        <f>IF(AND($B12&lt;=K$3,L$3&lt;=$B12+P.C.!$C$9),$A12,0)</f>
        <v>26784.314434037991</v>
      </c>
      <c r="L12" s="234">
        <f>IF(AND($B12&lt;=L$3,M$3&lt;=$B12+P.C.!$C$9),$A12,0)</f>
        <v>26784.314434037991</v>
      </c>
      <c r="M12" s="234">
        <f>IF(AND($B12&lt;=M$3,N$3&lt;=$B12+P.C.!$C$9),$A12,0)</f>
        <v>26784.314434037991</v>
      </c>
      <c r="N12" s="234">
        <f>IF(AND($B12&lt;=N$3,O$3&lt;=$B12+P.C.!$C$9),$A12,0)</f>
        <v>26784.314434037991</v>
      </c>
      <c r="O12" s="234">
        <f>IF(AND($B12&lt;=O$3,P$3&lt;=$B12+P.C.!$C$9),$A12,0)</f>
        <v>26784.314434037991</v>
      </c>
      <c r="P12" s="234">
        <f>IF(AND($B12&lt;=P$3,Q$3&lt;=$B12+P.C.!$C$9),$A12,0)</f>
        <v>26784.314434037991</v>
      </c>
      <c r="Q12" s="234">
        <f>IF(AND($B12&lt;=Q$3,R$3&lt;=$B12+P.C.!$C$9),$A12,0)</f>
        <v>26784.314434037991</v>
      </c>
      <c r="R12" s="234">
        <f>IF(AND($B12&lt;=R$3,S$3&lt;=$B12+P.C.!$C$9),$A12,0)</f>
        <v>26784.314434037991</v>
      </c>
      <c r="S12" s="234">
        <f>IF(AND($B12&lt;=S$3,T$3&lt;=$B12+P.C.!$C$9),$A12,0)</f>
        <v>26784.314434037991</v>
      </c>
      <c r="T12" s="234">
        <f>IF(AND($B12&lt;=T$3,U$3&lt;=$B12+P.C.!$C$9),$A12,0)</f>
        <v>26784.314434037991</v>
      </c>
      <c r="U12" s="234">
        <f>IF(AND($B12&lt;=U$3,V$3&lt;=$B12+P.C.!$C$9),$A12,0)</f>
        <v>0</v>
      </c>
      <c r="V12" s="234">
        <f>IF(AND($B12&lt;=V$3,W$3&lt;=$B12+P.C.!$C$9),$A12,0)</f>
        <v>0</v>
      </c>
      <c r="W12" s="234">
        <f>IF(AND($B12&lt;=W$3,X$3&lt;=$B12+P.C.!$C$9),$A12,0)</f>
        <v>0</v>
      </c>
      <c r="X12" s="234">
        <f>IF(AND($B12&lt;=X$3,Y$3&lt;=$B12+P.C.!$C$9),$A12,0)</f>
        <v>0</v>
      </c>
      <c r="Y12" s="234">
        <f>IF(AND($B12&lt;=Y$3,Z$3&lt;=$B12+P.C.!$C$9),$A12,0)</f>
        <v>0</v>
      </c>
      <c r="Z12" s="234">
        <f>IF(AND($B12&lt;=Z$3,AA$3&lt;=$B12+P.C.!$C$9),$A12,0)</f>
        <v>0</v>
      </c>
      <c r="AA12" s="234">
        <f>IF(AND($B12&lt;=AA$3,AB$3&lt;=$B12+P.C.!$C$9),$A12,0)</f>
        <v>0</v>
      </c>
    </row>
    <row r="13" spans="1:62">
      <c r="A13" s="232">
        <f>'10'!$R$17/P.C.!$C$9</f>
        <v>25110.294781910619</v>
      </c>
      <c r="B13" s="233">
        <f t="shared" si="1"/>
        <v>10</v>
      </c>
      <c r="C13" s="234">
        <f>IF(AND($B13&lt;=C$3,D$3&lt;=$B13+P.C.!$C$9),$A13,0)</f>
        <v>0</v>
      </c>
      <c r="D13" s="234">
        <f>IF(AND($B13&lt;=D$3,E$3&lt;=$B13+P.C.!$C$9),$A13,0)</f>
        <v>0</v>
      </c>
      <c r="E13" s="234">
        <f>IF(AND($B13&lt;=E$3,F$3&lt;=$B13+P.C.!$C$9),$A13,0)</f>
        <v>0</v>
      </c>
      <c r="F13" s="234">
        <f>IF(AND($B13&lt;=F$3,G$3&lt;=$B13+P.C.!$C$9),$A13,0)</f>
        <v>0</v>
      </c>
      <c r="G13" s="234">
        <f>IF(AND($B13&lt;=G$3,H$3&lt;=$B13+P.C.!$C$9),$A13,0)</f>
        <v>0</v>
      </c>
      <c r="H13" s="234">
        <f>IF(AND($B13&lt;=H$3,I$3&lt;=$B13+P.C.!$C$9),$A13,0)</f>
        <v>0</v>
      </c>
      <c r="I13" s="234">
        <f>IF(AND($B13&lt;=I$3,J$3&lt;=$B13+P.C.!$C$9),$A13,0)</f>
        <v>0</v>
      </c>
      <c r="J13" s="234">
        <f>IF(AND($B13&lt;=J$3,K$3&lt;=$B13+P.C.!$C$9),$A13,0)</f>
        <v>0</v>
      </c>
      <c r="K13" s="234">
        <f>IF(AND($B13&lt;=K$3,L$3&lt;=$B13+P.C.!$C$9),$A13,0)</f>
        <v>0</v>
      </c>
      <c r="L13" s="234">
        <f>IF(AND($B13&lt;=L$3,M$3&lt;=$B13+P.C.!$C$9),$A13,0)</f>
        <v>25110.294781910619</v>
      </c>
      <c r="M13" s="234">
        <f>IF(AND($B13&lt;=M$3,N$3&lt;=$B13+P.C.!$C$9),$A13,0)</f>
        <v>25110.294781910619</v>
      </c>
      <c r="N13" s="234">
        <f>IF(AND($B13&lt;=N$3,O$3&lt;=$B13+P.C.!$C$9),$A13,0)</f>
        <v>25110.294781910619</v>
      </c>
      <c r="O13" s="234">
        <f>IF(AND($B13&lt;=O$3,P$3&lt;=$B13+P.C.!$C$9),$A13,0)</f>
        <v>25110.294781910619</v>
      </c>
      <c r="P13" s="234">
        <f>IF(AND($B13&lt;=P$3,Q$3&lt;=$B13+P.C.!$C$9),$A13,0)</f>
        <v>25110.294781910619</v>
      </c>
      <c r="Q13" s="234">
        <f>IF(AND($B13&lt;=Q$3,R$3&lt;=$B13+P.C.!$C$9),$A13,0)</f>
        <v>25110.294781910619</v>
      </c>
      <c r="R13" s="234">
        <f>IF(AND($B13&lt;=R$3,S$3&lt;=$B13+P.C.!$C$9),$A13,0)</f>
        <v>25110.294781910619</v>
      </c>
      <c r="S13" s="234">
        <f>IF(AND($B13&lt;=S$3,T$3&lt;=$B13+P.C.!$C$9),$A13,0)</f>
        <v>25110.294781910619</v>
      </c>
      <c r="T13" s="234">
        <f>IF(AND($B13&lt;=T$3,U$3&lt;=$B13+P.C.!$C$9),$A13,0)</f>
        <v>25110.294781910619</v>
      </c>
      <c r="U13" s="234">
        <f>IF(AND($B13&lt;=U$3,V$3&lt;=$B13+P.C.!$C$9),$A13,0)</f>
        <v>25110.294781910619</v>
      </c>
      <c r="V13" s="234">
        <f>IF(AND($B13&lt;=V$3,W$3&lt;=$B13+P.C.!$C$9),$A13,0)</f>
        <v>0</v>
      </c>
      <c r="W13" s="234">
        <f>IF(AND($B13&lt;=W$3,X$3&lt;=$B13+P.C.!$C$9),$A13,0)</f>
        <v>0</v>
      </c>
      <c r="X13" s="234">
        <f>IF(AND($B13&lt;=X$3,Y$3&lt;=$B13+P.C.!$C$9),$A13,0)</f>
        <v>0</v>
      </c>
      <c r="Y13" s="234">
        <f>IF(AND($B13&lt;=Y$3,Z$3&lt;=$B13+P.C.!$C$9),$A13,0)</f>
        <v>0</v>
      </c>
      <c r="Z13" s="234">
        <f>IF(AND($B13&lt;=Z$3,AA$3&lt;=$B13+P.C.!$C$9),$A13,0)</f>
        <v>0</v>
      </c>
      <c r="AA13" s="234">
        <f>IF(AND($B13&lt;=AA$3,AB$3&lt;=$B13+P.C.!$C$9),$A13,0)</f>
        <v>0</v>
      </c>
    </row>
    <row r="14" spans="1:62">
      <c r="A14" s="232">
        <f>'10'!$S$17/P.C.!$C$9</f>
        <v>23436.275129783244</v>
      </c>
      <c r="B14" s="233">
        <f t="shared" si="1"/>
        <v>11</v>
      </c>
      <c r="C14" s="234">
        <f>IF(AND($B14&lt;=C$3,D$3&lt;=$B14+P.C.!$C$9),$A14,0)</f>
        <v>0</v>
      </c>
      <c r="D14" s="234">
        <f>IF(AND($B14&lt;=D$3,E$3&lt;=$B14+P.C.!$C$9),$A14,0)</f>
        <v>0</v>
      </c>
      <c r="E14" s="234">
        <f>IF(AND($B14&lt;=E$3,F$3&lt;=$B14+P.C.!$C$9),$A14,0)</f>
        <v>0</v>
      </c>
      <c r="F14" s="234">
        <f>IF(AND($B14&lt;=F$3,G$3&lt;=$B14+P.C.!$C$9),$A14,0)</f>
        <v>0</v>
      </c>
      <c r="G14" s="234">
        <f>IF(AND($B14&lt;=G$3,H$3&lt;=$B14+P.C.!$C$9),$A14,0)</f>
        <v>0</v>
      </c>
      <c r="H14" s="234">
        <f>IF(AND($B14&lt;=H$3,I$3&lt;=$B14+P.C.!$C$9),$A14,0)</f>
        <v>0</v>
      </c>
      <c r="I14" s="234">
        <f>IF(AND($B14&lt;=I$3,J$3&lt;=$B14+P.C.!$C$9),$A14,0)</f>
        <v>0</v>
      </c>
      <c r="J14" s="234">
        <f>IF(AND($B14&lt;=J$3,K$3&lt;=$B14+P.C.!$C$9),$A14,0)</f>
        <v>0</v>
      </c>
      <c r="K14" s="234">
        <f>IF(AND($B14&lt;=K$3,L$3&lt;=$B14+P.C.!$C$9),$A14,0)</f>
        <v>0</v>
      </c>
      <c r="L14" s="234">
        <f>IF(AND($B14&lt;=L$3,M$3&lt;=$B14+P.C.!$C$9),$A14,0)</f>
        <v>0</v>
      </c>
      <c r="M14" s="234">
        <f>IF(AND($B14&lt;=M$3,N$3&lt;=$B14+P.C.!$C$9),$A14,0)</f>
        <v>23436.275129783244</v>
      </c>
      <c r="N14" s="234">
        <f>IF(AND($B14&lt;=N$3,O$3&lt;=$B14+P.C.!$C$9),$A14,0)</f>
        <v>23436.275129783244</v>
      </c>
      <c r="O14" s="234">
        <f>IF(AND($B14&lt;=O$3,P$3&lt;=$B14+P.C.!$C$9),$A14,0)</f>
        <v>23436.275129783244</v>
      </c>
      <c r="P14" s="234">
        <f>IF(AND($B14&lt;=P$3,Q$3&lt;=$B14+P.C.!$C$9),$A14,0)</f>
        <v>23436.275129783244</v>
      </c>
      <c r="Q14" s="234">
        <f>IF(AND($B14&lt;=Q$3,R$3&lt;=$B14+P.C.!$C$9),$A14,0)</f>
        <v>23436.275129783244</v>
      </c>
      <c r="R14" s="234">
        <f>IF(AND($B14&lt;=R$3,S$3&lt;=$B14+P.C.!$C$9),$A14,0)</f>
        <v>23436.275129783244</v>
      </c>
      <c r="S14" s="234">
        <f>IF(AND($B14&lt;=S$3,T$3&lt;=$B14+P.C.!$C$9),$A14,0)</f>
        <v>23436.275129783244</v>
      </c>
      <c r="T14" s="234">
        <f>IF(AND($B14&lt;=T$3,U$3&lt;=$B14+P.C.!$C$9),$A14,0)</f>
        <v>23436.275129783244</v>
      </c>
      <c r="U14" s="234">
        <f>IF(AND($B14&lt;=U$3,V$3&lt;=$B14+P.C.!$C$9),$A14,0)</f>
        <v>23436.275129783244</v>
      </c>
      <c r="V14" s="234">
        <f>IF(AND($B14&lt;=V$3,W$3&lt;=$B14+P.C.!$C$9),$A14,0)</f>
        <v>23436.275129783244</v>
      </c>
      <c r="W14" s="234">
        <f>IF(AND($B14&lt;=W$3,X$3&lt;=$B14+P.C.!$C$9),$A14,0)</f>
        <v>0</v>
      </c>
      <c r="X14" s="234">
        <f>IF(AND($B14&lt;=X$3,Y$3&lt;=$B14+P.C.!$C$9),$A14,0)</f>
        <v>0</v>
      </c>
      <c r="Y14" s="234">
        <f>IF(AND($B14&lt;=Y$3,Z$3&lt;=$B14+P.C.!$C$9),$A14,0)</f>
        <v>0</v>
      </c>
      <c r="Z14" s="234">
        <f>IF(AND($B14&lt;=Z$3,AA$3&lt;=$B14+P.C.!$C$9),$A14,0)</f>
        <v>0</v>
      </c>
      <c r="AA14" s="234">
        <f>IF(AND($B14&lt;=AA$3,AB$3&lt;=$B14+P.C.!$C$9),$A14,0)</f>
        <v>0</v>
      </c>
    </row>
    <row r="15" spans="1:62">
      <c r="A15" s="232">
        <f>'10'!$T$17/P.C.!$C$9</f>
        <v>21762.255477655868</v>
      </c>
      <c r="B15" s="233">
        <f t="shared" si="1"/>
        <v>12</v>
      </c>
      <c r="C15" s="234">
        <f>IF(AND($B15&lt;=C$3,D$3&lt;=$B15+P.C.!$C$9),$A15,0)</f>
        <v>0</v>
      </c>
      <c r="D15" s="234">
        <f>IF(AND($B15&lt;=D$3,E$3&lt;=$B15+P.C.!$C$9),$A15,0)</f>
        <v>0</v>
      </c>
      <c r="E15" s="234">
        <f>IF(AND($B15&lt;=E$3,F$3&lt;=$B15+P.C.!$C$9),$A15,0)</f>
        <v>0</v>
      </c>
      <c r="F15" s="234">
        <f>IF(AND($B15&lt;=F$3,G$3&lt;=$B15+P.C.!$C$9),$A15,0)</f>
        <v>0</v>
      </c>
      <c r="G15" s="234">
        <f>IF(AND($B15&lt;=G$3,H$3&lt;=$B15+P.C.!$C$9),$A15,0)</f>
        <v>0</v>
      </c>
      <c r="H15" s="234">
        <f>IF(AND($B15&lt;=H$3,I$3&lt;=$B15+P.C.!$C$9),$A15,0)</f>
        <v>0</v>
      </c>
      <c r="I15" s="234">
        <f>IF(AND($B15&lt;=I$3,J$3&lt;=$B15+P.C.!$C$9),$A15,0)</f>
        <v>0</v>
      </c>
      <c r="J15" s="234">
        <f>IF(AND($B15&lt;=J$3,K$3&lt;=$B15+P.C.!$C$9),$A15,0)</f>
        <v>0</v>
      </c>
      <c r="K15" s="234">
        <f>IF(AND($B15&lt;=K$3,L$3&lt;=$B15+P.C.!$C$9),$A15,0)</f>
        <v>0</v>
      </c>
      <c r="L15" s="234">
        <f>IF(AND($B15&lt;=L$3,M$3&lt;=$B15+P.C.!$C$9),$A15,0)</f>
        <v>0</v>
      </c>
      <c r="M15" s="234">
        <f>IF(AND($B15&lt;=M$3,N$3&lt;=$B15+P.C.!$C$9),$A15,0)</f>
        <v>0</v>
      </c>
      <c r="N15" s="234">
        <f>IF(AND($B15&lt;=N$3,O$3&lt;=$B15+P.C.!$C$9),$A15,0)</f>
        <v>21762.255477655868</v>
      </c>
      <c r="O15" s="234">
        <f>IF(AND($B15&lt;=O$3,P$3&lt;=$B15+P.C.!$C$9),$A15,0)</f>
        <v>21762.255477655868</v>
      </c>
      <c r="P15" s="234">
        <f>IF(AND($B15&lt;=P$3,Q$3&lt;=$B15+P.C.!$C$9),$A15,0)</f>
        <v>21762.255477655868</v>
      </c>
      <c r="Q15" s="234">
        <f>IF(AND($B15&lt;=Q$3,R$3&lt;=$B15+P.C.!$C$9),$A15,0)</f>
        <v>21762.255477655868</v>
      </c>
      <c r="R15" s="234">
        <f>IF(AND($B15&lt;=R$3,S$3&lt;=$B15+P.C.!$C$9),$A15,0)</f>
        <v>21762.255477655868</v>
      </c>
      <c r="S15" s="234">
        <f>IF(AND($B15&lt;=S$3,T$3&lt;=$B15+P.C.!$C$9),$A15,0)</f>
        <v>21762.255477655868</v>
      </c>
      <c r="T15" s="234">
        <f>IF(AND($B15&lt;=T$3,U$3&lt;=$B15+P.C.!$C$9),$A15,0)</f>
        <v>21762.255477655868</v>
      </c>
      <c r="U15" s="234">
        <f>IF(AND($B15&lt;=U$3,V$3&lt;=$B15+P.C.!$C$9),$A15,0)</f>
        <v>21762.255477655868</v>
      </c>
      <c r="V15" s="234">
        <f>IF(AND($B15&lt;=V$3,W$3&lt;=$B15+P.C.!$C$9),$A15,0)</f>
        <v>21762.255477655868</v>
      </c>
      <c r="W15" s="234">
        <f>IF(AND($B15&lt;=W$3,X$3&lt;=$B15+P.C.!$C$9),$A15,0)</f>
        <v>21762.255477655868</v>
      </c>
      <c r="X15" s="234">
        <f>IF(AND($B15&lt;=X$3,Y$3&lt;=$B15+P.C.!$C$9),$A15,0)</f>
        <v>0</v>
      </c>
      <c r="Y15" s="234">
        <f>IF(AND($B15&lt;=Y$3,Z$3&lt;=$B15+P.C.!$C$9),$A15,0)</f>
        <v>0</v>
      </c>
      <c r="Z15" s="234">
        <f>IF(AND($B15&lt;=Z$3,AA$3&lt;=$B15+P.C.!$C$9),$A15,0)</f>
        <v>0</v>
      </c>
      <c r="AA15" s="234">
        <f>IF(AND($B15&lt;=AA$3,AB$3&lt;=$B15+P.C.!$C$9),$A15,0)</f>
        <v>0</v>
      </c>
    </row>
    <row r="16" spans="1:62">
      <c r="A16" s="232">
        <f>'10'!$U$17/P.C.!$C$9</f>
        <v>20088.2358255285</v>
      </c>
      <c r="B16" s="233">
        <f t="shared" si="1"/>
        <v>13</v>
      </c>
      <c r="C16" s="234">
        <f>IF(AND($B16&lt;=C$3,D$3&lt;=$B16+P.C.!$C$9),$A16,0)</f>
        <v>0</v>
      </c>
      <c r="D16" s="234">
        <f>IF(AND($B16&lt;=D$3,E$3&lt;=$B16+P.C.!$C$9),$A16,0)</f>
        <v>0</v>
      </c>
      <c r="E16" s="234">
        <f>IF(AND($B16&lt;=E$3,F$3&lt;=$B16+P.C.!$C$9),$A16,0)</f>
        <v>0</v>
      </c>
      <c r="F16" s="234">
        <f>IF(AND($B16&lt;=F$3,G$3&lt;=$B16+P.C.!$C$9),$A16,0)</f>
        <v>0</v>
      </c>
      <c r="G16" s="234">
        <f>IF(AND($B16&lt;=G$3,H$3&lt;=$B16+P.C.!$C$9),$A16,0)</f>
        <v>0</v>
      </c>
      <c r="H16" s="234">
        <f>IF(AND($B16&lt;=H$3,I$3&lt;=$B16+P.C.!$C$9),$A16,0)</f>
        <v>0</v>
      </c>
      <c r="I16" s="234">
        <f>IF(AND($B16&lt;=I$3,J$3&lt;=$B16+P.C.!$C$9),$A16,0)</f>
        <v>0</v>
      </c>
      <c r="J16" s="234">
        <f>IF(AND($B16&lt;=J$3,K$3&lt;=$B16+P.C.!$C$9),$A16,0)</f>
        <v>0</v>
      </c>
      <c r="K16" s="234">
        <f>IF(AND($B16&lt;=K$3,L$3&lt;=$B16+P.C.!$C$9),$A16,0)</f>
        <v>0</v>
      </c>
      <c r="L16" s="234">
        <f>IF(AND($B16&lt;=L$3,M$3&lt;=$B16+P.C.!$C$9),$A16,0)</f>
        <v>0</v>
      </c>
      <c r="M16" s="234">
        <f>IF(AND($B16&lt;=M$3,N$3&lt;=$B16+P.C.!$C$9),$A16,0)</f>
        <v>0</v>
      </c>
      <c r="N16" s="234">
        <f>IF(AND($B16&lt;=N$3,O$3&lt;=$B16+P.C.!$C$9),$A16,0)</f>
        <v>0</v>
      </c>
      <c r="O16" s="234">
        <f>IF(AND($B16&lt;=O$3,P$3&lt;=$B16+P.C.!$C$9),$A16,0)</f>
        <v>20088.2358255285</v>
      </c>
      <c r="P16" s="234">
        <f>IF(AND($B16&lt;=P$3,Q$3&lt;=$B16+P.C.!$C$9),$A16,0)</f>
        <v>20088.2358255285</v>
      </c>
      <c r="Q16" s="234">
        <f>IF(AND($B16&lt;=Q$3,R$3&lt;=$B16+P.C.!$C$9),$A16,0)</f>
        <v>20088.2358255285</v>
      </c>
      <c r="R16" s="234">
        <f>IF(AND($B16&lt;=R$3,S$3&lt;=$B16+P.C.!$C$9),$A16,0)</f>
        <v>20088.2358255285</v>
      </c>
      <c r="S16" s="234">
        <f>IF(AND($B16&lt;=S$3,T$3&lt;=$B16+P.C.!$C$9),$A16,0)</f>
        <v>20088.2358255285</v>
      </c>
      <c r="T16" s="234">
        <f>IF(AND($B16&lt;=T$3,U$3&lt;=$B16+P.C.!$C$9),$A16,0)</f>
        <v>20088.2358255285</v>
      </c>
      <c r="U16" s="234">
        <f>IF(AND($B16&lt;=U$3,V$3&lt;=$B16+P.C.!$C$9),$A16,0)</f>
        <v>20088.2358255285</v>
      </c>
      <c r="V16" s="234">
        <f>IF(AND($B16&lt;=V$3,W$3&lt;=$B16+P.C.!$C$9),$A16,0)</f>
        <v>20088.2358255285</v>
      </c>
      <c r="W16" s="234">
        <f>IF(AND($B16&lt;=W$3,X$3&lt;=$B16+P.C.!$C$9),$A16,0)</f>
        <v>20088.2358255285</v>
      </c>
      <c r="X16" s="234">
        <f>IF(AND($B16&lt;=X$3,Y$3&lt;=$B16+P.C.!$C$9),$A16,0)</f>
        <v>20088.2358255285</v>
      </c>
      <c r="Y16" s="234">
        <f>IF(AND($B16&lt;=Y$3,Z$3&lt;=$B16+P.C.!$C$9),$A16,0)</f>
        <v>0</v>
      </c>
      <c r="Z16" s="234">
        <f>IF(AND($B16&lt;=Z$3,AA$3&lt;=$B16+P.C.!$C$9),$A16,0)</f>
        <v>0</v>
      </c>
      <c r="AA16" s="234">
        <f>IF(AND($B16&lt;=AA$3,AB$3&lt;=$B16+P.C.!$C$9),$A16,0)</f>
        <v>0</v>
      </c>
    </row>
    <row r="17" spans="1:27">
      <c r="A17" s="232">
        <f>'10'!$V$17/P.C.!$C$9</f>
        <v>18414.216173401124</v>
      </c>
      <c r="B17" s="233">
        <f t="shared" si="1"/>
        <v>14</v>
      </c>
      <c r="C17" s="234">
        <f>IF(AND($B17&lt;=C$3,D$3&lt;=$B17+P.C.!$C$9),$A17,0)</f>
        <v>0</v>
      </c>
      <c r="D17" s="234">
        <f>IF(AND($B17&lt;=D$3,E$3&lt;=$B17+P.C.!$C$9),$A17,0)</f>
        <v>0</v>
      </c>
      <c r="E17" s="234">
        <f>IF(AND($B17&lt;=E$3,F$3&lt;=$B17+P.C.!$C$9),$A17,0)</f>
        <v>0</v>
      </c>
      <c r="F17" s="234">
        <f>IF(AND($B17&lt;=F$3,G$3&lt;=$B17+P.C.!$C$9),$A17,0)</f>
        <v>0</v>
      </c>
      <c r="G17" s="234">
        <f>IF(AND($B17&lt;=G$3,H$3&lt;=$B17+P.C.!$C$9),$A17,0)</f>
        <v>0</v>
      </c>
      <c r="H17" s="234">
        <f>IF(AND($B17&lt;=H$3,I$3&lt;=$B17+P.C.!$C$9),$A17,0)</f>
        <v>0</v>
      </c>
      <c r="I17" s="234">
        <f>IF(AND($B17&lt;=I$3,J$3&lt;=$B17+P.C.!$C$9),$A17,0)</f>
        <v>0</v>
      </c>
      <c r="J17" s="234">
        <f>IF(AND($B17&lt;=J$3,K$3&lt;=$B17+P.C.!$C$9),$A17,0)</f>
        <v>0</v>
      </c>
      <c r="K17" s="234">
        <f>IF(AND($B17&lt;=K$3,L$3&lt;=$B17+P.C.!$C$9),$A17,0)</f>
        <v>0</v>
      </c>
      <c r="L17" s="234">
        <f>IF(AND($B17&lt;=L$3,M$3&lt;=$B17+P.C.!$C$9),$A17,0)</f>
        <v>0</v>
      </c>
      <c r="M17" s="234">
        <f>IF(AND($B17&lt;=M$3,N$3&lt;=$B17+P.C.!$C$9),$A17,0)</f>
        <v>0</v>
      </c>
      <c r="N17" s="234">
        <f>IF(AND($B17&lt;=N$3,O$3&lt;=$B17+P.C.!$C$9),$A17,0)</f>
        <v>0</v>
      </c>
      <c r="O17" s="234">
        <f>IF(AND($B17&lt;=O$3,P$3&lt;=$B17+P.C.!$C$9),$A17,0)</f>
        <v>0</v>
      </c>
      <c r="P17" s="234">
        <f>IF(AND($B17&lt;=P$3,Q$3&lt;=$B17+P.C.!$C$9),$A17,0)</f>
        <v>18414.216173401124</v>
      </c>
      <c r="Q17" s="234">
        <f>IF(AND($B17&lt;=Q$3,R$3&lt;=$B17+P.C.!$C$9),$A17,0)</f>
        <v>18414.216173401124</v>
      </c>
      <c r="R17" s="234">
        <f>IF(AND($B17&lt;=R$3,S$3&lt;=$B17+P.C.!$C$9),$A17,0)</f>
        <v>18414.216173401124</v>
      </c>
      <c r="S17" s="234">
        <f>IF(AND($B17&lt;=S$3,T$3&lt;=$B17+P.C.!$C$9),$A17,0)</f>
        <v>18414.216173401124</v>
      </c>
      <c r="T17" s="234">
        <f>IF(AND($B17&lt;=T$3,U$3&lt;=$B17+P.C.!$C$9),$A17,0)</f>
        <v>18414.216173401124</v>
      </c>
      <c r="U17" s="234">
        <f>IF(AND($B17&lt;=U$3,V$3&lt;=$B17+P.C.!$C$9),$A17,0)</f>
        <v>18414.216173401124</v>
      </c>
      <c r="V17" s="234">
        <f>IF(AND($B17&lt;=V$3,W$3&lt;=$B17+P.C.!$C$9),$A17,0)</f>
        <v>18414.216173401124</v>
      </c>
      <c r="W17" s="234">
        <f>IF(AND($B17&lt;=W$3,X$3&lt;=$B17+P.C.!$C$9),$A17,0)</f>
        <v>18414.216173401124</v>
      </c>
      <c r="X17" s="234">
        <f>IF(AND($B17&lt;=X$3,Y$3&lt;=$B17+P.C.!$C$9),$A17,0)</f>
        <v>18414.216173401124</v>
      </c>
      <c r="Y17" s="234">
        <f>IF(AND($B17&lt;=Y$3,Z$3&lt;=$B17+P.C.!$C$9),$A17,0)</f>
        <v>18414.216173401124</v>
      </c>
      <c r="Z17" s="234">
        <f>IF(AND($B17&lt;=Z$3,AA$3&lt;=$B17+P.C.!$C$9),$A17,0)</f>
        <v>0</v>
      </c>
      <c r="AA17" s="234">
        <f>IF(AND($B17&lt;=AA$3,AB$3&lt;=$B17+P.C.!$C$9),$A17,0)</f>
        <v>0</v>
      </c>
    </row>
    <row r="18" spans="1:27">
      <c r="A18" s="232">
        <f>'10'!$W$17/P.C.!$C$9</f>
        <v>16740.196521273749</v>
      </c>
      <c r="B18" s="233">
        <f t="shared" si="1"/>
        <v>15</v>
      </c>
      <c r="C18" s="234">
        <f>IF(AND($B18&lt;=C$3,D$3&lt;=$B18+P.C.!$C$9),$A18,0)</f>
        <v>0</v>
      </c>
      <c r="D18" s="234">
        <f>IF(AND($B18&lt;=D$3,E$3&lt;=$B18+P.C.!$C$9),$A18,0)</f>
        <v>0</v>
      </c>
      <c r="E18" s="234">
        <f>IF(AND($B18&lt;=E$3,F$3&lt;=$B18+P.C.!$C$9),$A18,0)</f>
        <v>0</v>
      </c>
      <c r="F18" s="234">
        <f>IF(AND($B18&lt;=F$3,G$3&lt;=$B18+P.C.!$C$9),$A18,0)</f>
        <v>0</v>
      </c>
      <c r="G18" s="234">
        <f>IF(AND($B18&lt;=G$3,H$3&lt;=$B18+P.C.!$C$9),$A18,0)</f>
        <v>0</v>
      </c>
      <c r="H18" s="234">
        <f>IF(AND($B18&lt;=H$3,I$3&lt;=$B18+P.C.!$C$9),$A18,0)</f>
        <v>0</v>
      </c>
      <c r="I18" s="234">
        <f>IF(AND($B18&lt;=I$3,J$3&lt;=$B18+P.C.!$C$9),$A18,0)</f>
        <v>0</v>
      </c>
      <c r="J18" s="234">
        <f>IF(AND($B18&lt;=J$3,K$3&lt;=$B18+P.C.!$C$9),$A18,0)</f>
        <v>0</v>
      </c>
      <c r="K18" s="234">
        <f>IF(AND($B18&lt;=K$3,L$3&lt;=$B18+P.C.!$C$9),$A18,0)</f>
        <v>0</v>
      </c>
      <c r="L18" s="234">
        <f>IF(AND($B18&lt;=L$3,M$3&lt;=$B18+P.C.!$C$9),$A18,0)</f>
        <v>0</v>
      </c>
      <c r="M18" s="234">
        <f>IF(AND($B18&lt;=M$3,N$3&lt;=$B18+P.C.!$C$9),$A18,0)</f>
        <v>0</v>
      </c>
      <c r="N18" s="234">
        <f>IF(AND($B18&lt;=N$3,O$3&lt;=$B18+P.C.!$C$9),$A18,0)</f>
        <v>0</v>
      </c>
      <c r="O18" s="234">
        <f>IF(AND($B18&lt;=O$3,P$3&lt;=$B18+P.C.!$C$9),$A18,0)</f>
        <v>0</v>
      </c>
      <c r="P18" s="234">
        <f>IF(AND($B18&lt;=P$3,Q$3&lt;=$B18+P.C.!$C$9),$A18,0)</f>
        <v>0</v>
      </c>
      <c r="Q18" s="234">
        <f>IF(AND($B18&lt;=Q$3,R$3&lt;=$B18+P.C.!$C$9),$A18,0)</f>
        <v>16740.196521273749</v>
      </c>
      <c r="R18" s="234">
        <f>IF(AND($B18&lt;=R$3,S$3&lt;=$B18+P.C.!$C$9),$A18,0)</f>
        <v>16740.196521273749</v>
      </c>
      <c r="S18" s="234">
        <f>IF(AND($B18&lt;=S$3,T$3&lt;=$B18+P.C.!$C$9),$A18,0)</f>
        <v>16740.196521273749</v>
      </c>
      <c r="T18" s="234">
        <f>IF(AND($B18&lt;=T$3,U$3&lt;=$B18+P.C.!$C$9),$A18,0)</f>
        <v>16740.196521273749</v>
      </c>
      <c r="U18" s="234">
        <f>IF(AND($B18&lt;=U$3,V$3&lt;=$B18+P.C.!$C$9),$A18,0)</f>
        <v>16740.196521273749</v>
      </c>
      <c r="V18" s="234">
        <f>IF(AND($B18&lt;=V$3,W$3&lt;=$B18+P.C.!$C$9),$A18,0)</f>
        <v>16740.196521273749</v>
      </c>
      <c r="W18" s="234">
        <f>IF(AND($B18&lt;=W$3,X$3&lt;=$B18+P.C.!$C$9),$A18,0)</f>
        <v>16740.196521273749</v>
      </c>
      <c r="X18" s="234">
        <f>IF(AND($B18&lt;=X$3,Y$3&lt;=$B18+P.C.!$C$9),$A18,0)</f>
        <v>16740.196521273749</v>
      </c>
      <c r="Y18" s="234">
        <f>IF(AND($B18&lt;=Y$3,Z$3&lt;=$B18+P.C.!$C$9),$A18,0)</f>
        <v>16740.196521273749</v>
      </c>
      <c r="Z18" s="234">
        <f>IF(AND($B18&lt;=Z$3,AA$3&lt;=$B18+P.C.!$C$9),$A18,0)</f>
        <v>16740.196521273749</v>
      </c>
      <c r="AA18" s="234">
        <f>IF(AND($B18&lt;=AA$3,AB$3&lt;=$B18+P.C.!$C$9),$A18,0)</f>
        <v>0</v>
      </c>
    </row>
    <row r="19" spans="1:27">
      <c r="A19" s="232">
        <f>'10'!$X$17/P.C.!$C$9</f>
        <v>624865.64852020331</v>
      </c>
      <c r="B19" s="233">
        <f t="shared" si="1"/>
        <v>16</v>
      </c>
      <c r="C19" s="234">
        <f>IF(AND($B19&lt;=C$3,D$3&lt;=$B19+P.C.!$C$9),$A19,0)</f>
        <v>0</v>
      </c>
      <c r="D19" s="234">
        <f>IF(AND($B19&lt;=D$3,E$3&lt;=$B19+P.C.!$C$9),$A19,0)</f>
        <v>0</v>
      </c>
      <c r="E19" s="234">
        <f>IF(AND($B19&lt;=E$3,F$3&lt;=$B19+P.C.!$C$9),$A19,0)</f>
        <v>0</v>
      </c>
      <c r="F19" s="234">
        <f>IF(AND($B19&lt;=F$3,G$3&lt;=$B19+P.C.!$C$9),$A19,0)</f>
        <v>0</v>
      </c>
      <c r="G19" s="234">
        <f>IF(AND($B19&lt;=G$3,H$3&lt;=$B19+P.C.!$C$9),$A19,0)</f>
        <v>0</v>
      </c>
      <c r="H19" s="234">
        <f>IF(AND($B19&lt;=H$3,I$3&lt;=$B19+P.C.!$C$9),$A19,0)</f>
        <v>0</v>
      </c>
      <c r="I19" s="234">
        <f>IF(AND($B19&lt;=I$3,J$3&lt;=$B19+P.C.!$C$9),$A19,0)</f>
        <v>0</v>
      </c>
      <c r="J19" s="234">
        <f>IF(AND($B19&lt;=J$3,K$3&lt;=$B19+P.C.!$C$9),$A19,0)</f>
        <v>0</v>
      </c>
      <c r="K19" s="234">
        <f>IF(AND($B19&lt;=K$3,L$3&lt;=$B19+P.C.!$C$9),$A19,0)</f>
        <v>0</v>
      </c>
      <c r="L19" s="234">
        <f>IF(AND($B19&lt;=L$3,M$3&lt;=$B19+P.C.!$C$9),$A19,0)</f>
        <v>0</v>
      </c>
      <c r="M19" s="234">
        <f>IF(AND($B19&lt;=M$3,N$3&lt;=$B19+P.C.!$C$9),$A19,0)</f>
        <v>0</v>
      </c>
      <c r="N19" s="234">
        <f>IF(AND($B19&lt;=N$3,O$3&lt;=$B19+P.C.!$C$9),$A19,0)</f>
        <v>0</v>
      </c>
      <c r="O19" s="234">
        <f>IF(AND($B19&lt;=O$3,P$3&lt;=$B19+P.C.!$C$9),$A19,0)</f>
        <v>0</v>
      </c>
      <c r="P19" s="234">
        <f>IF(AND($B19&lt;=P$3,Q$3&lt;=$B19+P.C.!$C$9),$A19,0)</f>
        <v>0</v>
      </c>
      <c r="Q19" s="234">
        <f>IF(AND($B19&lt;=Q$3,R$3&lt;=$B19+P.C.!$C$9),$A19,0)</f>
        <v>0</v>
      </c>
      <c r="R19" s="234">
        <f>IF(AND($B19&lt;=R$3,S$3&lt;=$B19+P.C.!$C$9),$A19,0)</f>
        <v>624865.64852020331</v>
      </c>
      <c r="S19" s="234">
        <f>IF(AND($B19&lt;=S$3,T$3&lt;=$B19+P.C.!$C$9),$A19,0)</f>
        <v>624865.64852020331</v>
      </c>
      <c r="T19" s="234">
        <f>IF(AND($B19&lt;=T$3,U$3&lt;=$B19+P.C.!$C$9),$A19,0)</f>
        <v>624865.64852020331</v>
      </c>
      <c r="U19" s="234">
        <f>IF(AND($B19&lt;=U$3,V$3&lt;=$B19+P.C.!$C$9),$A19,0)</f>
        <v>624865.64852020331</v>
      </c>
      <c r="V19" s="234">
        <f>IF(AND($B19&lt;=V$3,W$3&lt;=$B19+P.C.!$C$9),$A19,0)</f>
        <v>624865.64852020331</v>
      </c>
      <c r="W19" s="234">
        <f>IF(AND($B19&lt;=W$3,X$3&lt;=$B19+P.C.!$C$9),$A19,0)</f>
        <v>624865.64852020331</v>
      </c>
      <c r="X19" s="234">
        <f>IF(AND($B19&lt;=X$3,Y$3&lt;=$B19+P.C.!$C$9),$A19,0)</f>
        <v>624865.64852020331</v>
      </c>
      <c r="Y19" s="234">
        <f>IF(AND($B19&lt;=Y$3,Z$3&lt;=$B19+P.C.!$C$9),$A19,0)</f>
        <v>624865.64852020331</v>
      </c>
      <c r="Z19" s="234">
        <f>IF(AND($B19&lt;=Z$3,AA$3&lt;=$B19+P.C.!$C$9),$A19,0)</f>
        <v>624865.64852020331</v>
      </c>
      <c r="AA19" s="234">
        <f>IF(AND($B19&lt;=AA$3,AB$3&lt;=$B19+P.C.!$C$9),$A19,0)</f>
        <v>624865.64852020331</v>
      </c>
    </row>
    <row r="20" spans="1:27">
      <c r="A20" s="232">
        <f>'10'!$Y$17/P.C.!$C$9</f>
        <v>531119.6092159485</v>
      </c>
      <c r="B20" s="233">
        <f t="shared" si="1"/>
        <v>17</v>
      </c>
      <c r="C20" s="234">
        <f>IF(AND($B20&lt;=C$3,D$3&lt;=$B20+P.C.!$C$9),$A20,0)</f>
        <v>0</v>
      </c>
      <c r="D20" s="234">
        <f>IF(AND($B20&lt;=D$3,E$3&lt;=$B20+P.C.!$C$9),$A20,0)</f>
        <v>0</v>
      </c>
      <c r="E20" s="234">
        <f>IF(AND($B20&lt;=E$3,F$3&lt;=$B20+P.C.!$C$9),$A20,0)</f>
        <v>0</v>
      </c>
      <c r="F20" s="234">
        <f>IF(AND($B20&lt;=F$3,G$3&lt;=$B20+P.C.!$C$9),$A20,0)</f>
        <v>0</v>
      </c>
      <c r="G20" s="234">
        <f>IF(AND($B20&lt;=G$3,H$3&lt;=$B20+P.C.!$C$9),$A20,0)</f>
        <v>0</v>
      </c>
      <c r="H20" s="234">
        <f>IF(AND($B20&lt;=H$3,I$3&lt;=$B20+P.C.!$C$9),$A20,0)</f>
        <v>0</v>
      </c>
      <c r="I20" s="234">
        <f>IF(AND($B20&lt;=I$3,J$3&lt;=$B20+P.C.!$C$9),$A20,0)</f>
        <v>0</v>
      </c>
      <c r="J20" s="234">
        <f>IF(AND($B20&lt;=J$3,K$3&lt;=$B20+P.C.!$C$9),$A20,0)</f>
        <v>0</v>
      </c>
      <c r="K20" s="234">
        <f>IF(AND($B20&lt;=K$3,L$3&lt;=$B20+P.C.!$C$9),$A20,0)</f>
        <v>0</v>
      </c>
      <c r="L20" s="234">
        <f>IF(AND($B20&lt;=L$3,M$3&lt;=$B20+P.C.!$C$9),$A20,0)</f>
        <v>0</v>
      </c>
      <c r="M20" s="234">
        <f>IF(AND($B20&lt;=M$3,N$3&lt;=$B20+P.C.!$C$9),$A20,0)</f>
        <v>0</v>
      </c>
      <c r="N20" s="234">
        <f>IF(AND($B20&lt;=N$3,O$3&lt;=$B20+P.C.!$C$9),$A20,0)</f>
        <v>0</v>
      </c>
      <c r="O20" s="234">
        <f>IF(AND($B20&lt;=O$3,P$3&lt;=$B20+P.C.!$C$9),$A20,0)</f>
        <v>0</v>
      </c>
      <c r="P20" s="234">
        <f>IF(AND($B20&lt;=P$3,Q$3&lt;=$B20+P.C.!$C$9),$A20,0)</f>
        <v>0</v>
      </c>
      <c r="Q20" s="234">
        <f>IF(AND($B20&lt;=Q$3,R$3&lt;=$B20+P.C.!$C$9),$A20,0)</f>
        <v>0</v>
      </c>
      <c r="R20" s="234">
        <f>IF(AND($B20&lt;=R$3,S$3&lt;=$B20+P.C.!$C$9),$A20,0)</f>
        <v>0</v>
      </c>
      <c r="S20" s="234">
        <f>IF(AND($B20&lt;=S$3,T$3&lt;=$B20+P.C.!$C$9),$A20,0)</f>
        <v>531119.6092159485</v>
      </c>
      <c r="T20" s="234">
        <f>IF(AND($B20&lt;=T$3,U$3&lt;=$B20+P.C.!$C$9),$A20,0)</f>
        <v>531119.6092159485</v>
      </c>
      <c r="U20" s="234">
        <f>IF(AND($B20&lt;=U$3,V$3&lt;=$B20+P.C.!$C$9),$A20,0)</f>
        <v>531119.6092159485</v>
      </c>
      <c r="V20" s="234">
        <f>IF(AND($B20&lt;=V$3,W$3&lt;=$B20+P.C.!$C$9),$A20,0)</f>
        <v>531119.6092159485</v>
      </c>
      <c r="W20" s="234">
        <f>IF(AND($B20&lt;=W$3,X$3&lt;=$B20+P.C.!$C$9),$A20,0)</f>
        <v>531119.6092159485</v>
      </c>
      <c r="X20" s="234">
        <f>IF(AND($B20&lt;=X$3,Y$3&lt;=$B20+P.C.!$C$9),$A20,0)</f>
        <v>531119.6092159485</v>
      </c>
      <c r="Y20" s="234">
        <f>IF(AND($B20&lt;=Y$3,Z$3&lt;=$B20+P.C.!$C$9),$A20,0)</f>
        <v>531119.6092159485</v>
      </c>
      <c r="Z20" s="234">
        <f>IF(AND($B20&lt;=Z$3,AA$3&lt;=$B20+P.C.!$C$9),$A20,0)</f>
        <v>531119.6092159485</v>
      </c>
      <c r="AA20" s="234">
        <f>IF(AND($B20&lt;=AA$3,AB$3&lt;=$B20+P.C.!$C$9),$A20,0)</f>
        <v>531119.6092159485</v>
      </c>
    </row>
    <row r="21" spans="1:27">
      <c r="A21" s="232">
        <f>'10'!$Z$17/P.C.!$C$9</f>
        <v>48546.56991169387</v>
      </c>
      <c r="B21" s="233">
        <f t="shared" si="1"/>
        <v>18</v>
      </c>
      <c r="C21" s="234">
        <f>IF(AND($B21&lt;=C$3,D$3&lt;=$B21+P.C.!$C$9),$A21,0)</f>
        <v>0</v>
      </c>
      <c r="D21" s="234">
        <f>IF(AND($B21&lt;=D$3,E$3&lt;=$B21+P.C.!$C$9),$A21,0)</f>
        <v>0</v>
      </c>
      <c r="E21" s="234">
        <f>IF(AND($B21&lt;=E$3,F$3&lt;=$B21+P.C.!$C$9),$A21,0)</f>
        <v>0</v>
      </c>
      <c r="F21" s="234">
        <f>IF(AND($B21&lt;=F$3,G$3&lt;=$B21+P.C.!$C$9),$A21,0)</f>
        <v>0</v>
      </c>
      <c r="G21" s="234">
        <f>IF(AND($B21&lt;=G$3,H$3&lt;=$B21+P.C.!$C$9),$A21,0)</f>
        <v>0</v>
      </c>
      <c r="H21" s="234">
        <f>IF(AND($B21&lt;=H$3,I$3&lt;=$B21+P.C.!$C$9),$A21,0)</f>
        <v>0</v>
      </c>
      <c r="I21" s="234">
        <f>IF(AND($B21&lt;=I$3,J$3&lt;=$B21+P.C.!$C$9),$A21,0)</f>
        <v>0</v>
      </c>
      <c r="J21" s="234">
        <f>IF(AND($B21&lt;=J$3,K$3&lt;=$B21+P.C.!$C$9),$A21,0)</f>
        <v>0</v>
      </c>
      <c r="K21" s="234">
        <f>IF(AND($B21&lt;=K$3,L$3&lt;=$B21+P.C.!$C$9),$A21,0)</f>
        <v>0</v>
      </c>
      <c r="L21" s="234">
        <f>IF(AND($B21&lt;=L$3,M$3&lt;=$B21+P.C.!$C$9),$A21,0)</f>
        <v>0</v>
      </c>
      <c r="M21" s="234">
        <f>IF(AND($B21&lt;=M$3,N$3&lt;=$B21+P.C.!$C$9),$A21,0)</f>
        <v>0</v>
      </c>
      <c r="N21" s="234">
        <f>IF(AND($B21&lt;=N$3,O$3&lt;=$B21+P.C.!$C$9),$A21,0)</f>
        <v>0</v>
      </c>
      <c r="O21" s="234">
        <f>IF(AND($B21&lt;=O$3,P$3&lt;=$B21+P.C.!$C$9),$A21,0)</f>
        <v>0</v>
      </c>
      <c r="P21" s="234">
        <f>IF(AND($B21&lt;=P$3,Q$3&lt;=$B21+P.C.!$C$9),$A21,0)</f>
        <v>0</v>
      </c>
      <c r="Q21" s="234">
        <f>IF(AND($B21&lt;=Q$3,R$3&lt;=$B21+P.C.!$C$9),$A21,0)</f>
        <v>0</v>
      </c>
      <c r="R21" s="234">
        <f>IF(AND($B21&lt;=R$3,S$3&lt;=$B21+P.C.!$C$9),$A21,0)</f>
        <v>0</v>
      </c>
      <c r="S21" s="234">
        <f>IF(AND($B21&lt;=S$3,T$3&lt;=$B21+P.C.!$C$9),$A21,0)</f>
        <v>0</v>
      </c>
      <c r="T21" s="234">
        <f>IF(AND($B21&lt;=T$3,U$3&lt;=$B21+P.C.!$C$9),$A21,0)</f>
        <v>48546.56991169387</v>
      </c>
      <c r="U21" s="234">
        <f>IF(AND($B21&lt;=U$3,V$3&lt;=$B21+P.C.!$C$9),$A21,0)</f>
        <v>48546.56991169387</v>
      </c>
      <c r="V21" s="234">
        <f>IF(AND($B21&lt;=V$3,W$3&lt;=$B21+P.C.!$C$9),$A21,0)</f>
        <v>48546.56991169387</v>
      </c>
      <c r="W21" s="234">
        <f>IF(AND($B21&lt;=W$3,X$3&lt;=$B21+P.C.!$C$9),$A21,0)</f>
        <v>48546.56991169387</v>
      </c>
      <c r="X21" s="234">
        <f>IF(AND($B21&lt;=X$3,Y$3&lt;=$B21+P.C.!$C$9),$A21,0)</f>
        <v>48546.56991169387</v>
      </c>
      <c r="Y21" s="234">
        <f>IF(AND($B21&lt;=Y$3,Z$3&lt;=$B21+P.C.!$C$9),$A21,0)</f>
        <v>48546.56991169387</v>
      </c>
      <c r="Z21" s="234">
        <f>IF(AND($B21&lt;=Z$3,AA$3&lt;=$B21+P.C.!$C$9),$A21,0)</f>
        <v>48546.56991169387</v>
      </c>
      <c r="AA21" s="234">
        <f>IF(AND($B21&lt;=AA$3,AB$3&lt;=$B21+P.C.!$C$9),$A21,0)</f>
        <v>48546.56991169387</v>
      </c>
    </row>
    <row r="22" spans="1:27">
      <c r="A22" s="232">
        <f>'10'!$AA$17/P.C.!$C$9</f>
        <v>0</v>
      </c>
      <c r="B22" s="233">
        <f t="shared" si="1"/>
        <v>19</v>
      </c>
      <c r="C22" s="234">
        <f>IF(AND($B22&lt;=C$3,D$3&lt;=$B22+P.C.!$C$9),$A22,0)</f>
        <v>0</v>
      </c>
      <c r="D22" s="234">
        <f>IF(AND($B22&lt;=D$3,E$3&lt;=$B22+P.C.!$C$9),$A22,0)</f>
        <v>0</v>
      </c>
      <c r="E22" s="234">
        <f>IF(AND($B22&lt;=E$3,F$3&lt;=$B22+P.C.!$C$9),$A22,0)</f>
        <v>0</v>
      </c>
      <c r="F22" s="234">
        <f>IF(AND($B22&lt;=F$3,G$3&lt;=$B22+P.C.!$C$9),$A22,0)</f>
        <v>0</v>
      </c>
      <c r="G22" s="234">
        <f>IF(AND($B22&lt;=G$3,H$3&lt;=$B22+P.C.!$C$9),$A22,0)</f>
        <v>0</v>
      </c>
      <c r="H22" s="234">
        <f>IF(AND($B22&lt;=H$3,I$3&lt;=$B22+P.C.!$C$9),$A22,0)</f>
        <v>0</v>
      </c>
      <c r="I22" s="234">
        <f>IF(AND($B22&lt;=I$3,J$3&lt;=$B22+P.C.!$C$9),$A22,0)</f>
        <v>0</v>
      </c>
      <c r="J22" s="234">
        <f>IF(AND($B22&lt;=J$3,K$3&lt;=$B22+P.C.!$C$9),$A22,0)</f>
        <v>0</v>
      </c>
      <c r="K22" s="234">
        <f>IF(AND($B22&lt;=K$3,L$3&lt;=$B22+P.C.!$C$9),$A22,0)</f>
        <v>0</v>
      </c>
      <c r="L22" s="234">
        <f>IF(AND($B22&lt;=L$3,M$3&lt;=$B22+P.C.!$C$9),$A22,0)</f>
        <v>0</v>
      </c>
      <c r="M22" s="234">
        <f>IF(AND($B22&lt;=M$3,N$3&lt;=$B22+P.C.!$C$9),$A22,0)</f>
        <v>0</v>
      </c>
      <c r="N22" s="234">
        <f>IF(AND($B22&lt;=N$3,O$3&lt;=$B22+P.C.!$C$9),$A22,0)</f>
        <v>0</v>
      </c>
      <c r="O22" s="234">
        <f>IF(AND($B22&lt;=O$3,P$3&lt;=$B22+P.C.!$C$9),$A22,0)</f>
        <v>0</v>
      </c>
      <c r="P22" s="234">
        <f>IF(AND($B22&lt;=P$3,Q$3&lt;=$B22+P.C.!$C$9),$A22,0)</f>
        <v>0</v>
      </c>
      <c r="Q22" s="234">
        <f>IF(AND($B22&lt;=Q$3,R$3&lt;=$B22+P.C.!$C$9),$A22,0)</f>
        <v>0</v>
      </c>
      <c r="R22" s="234">
        <f>IF(AND($B22&lt;=R$3,S$3&lt;=$B22+P.C.!$C$9),$A22,0)</f>
        <v>0</v>
      </c>
      <c r="S22" s="234">
        <f>IF(AND($B22&lt;=S$3,T$3&lt;=$B22+P.C.!$C$9),$A22,0)</f>
        <v>0</v>
      </c>
      <c r="T22" s="234">
        <f>IF(AND($B22&lt;=T$3,U$3&lt;=$B22+P.C.!$C$9),$A22,0)</f>
        <v>0</v>
      </c>
      <c r="U22" s="234">
        <f>IF(AND($B22&lt;=U$3,V$3&lt;=$B22+P.C.!$C$9),$A22,0)</f>
        <v>0</v>
      </c>
      <c r="V22" s="234">
        <f>IF(AND($B22&lt;=V$3,W$3&lt;=$B22+P.C.!$C$9),$A22,0)</f>
        <v>0</v>
      </c>
      <c r="W22" s="234">
        <f>IF(AND($B22&lt;=W$3,X$3&lt;=$B22+P.C.!$C$9),$A22,0)</f>
        <v>0</v>
      </c>
      <c r="X22" s="234">
        <f>IF(AND($B22&lt;=X$3,Y$3&lt;=$B22+P.C.!$C$9),$A22,0)</f>
        <v>0</v>
      </c>
      <c r="Y22" s="234">
        <f>IF(AND($B22&lt;=Y$3,Z$3&lt;=$B22+P.C.!$C$9),$A22,0)</f>
        <v>0</v>
      </c>
      <c r="Z22" s="234">
        <f>IF(AND($B22&lt;=Z$3,AA$3&lt;=$B22+P.C.!$C$9),$A22,0)</f>
        <v>0</v>
      </c>
      <c r="AA22" s="234">
        <f>IF(AND($B22&lt;=AA$3,AB$3&lt;=$B22+P.C.!$C$9),$A22,0)</f>
        <v>0</v>
      </c>
    </row>
    <row r="23" spans="1:27">
      <c r="A23" s="232">
        <f>'10'!$AB$17/P.C.!$C$9</f>
        <v>0</v>
      </c>
      <c r="B23" s="233">
        <f t="shared" si="1"/>
        <v>20</v>
      </c>
      <c r="C23" s="234">
        <f>IF(AND($B23&lt;=C$3,D$3&lt;=$B23+P.C.!$C$9),$A23,0)</f>
        <v>0</v>
      </c>
      <c r="D23" s="234">
        <f>IF(AND($B23&lt;=D$3,E$3&lt;=$B23+P.C.!$C$9),$A23,0)</f>
        <v>0</v>
      </c>
      <c r="E23" s="234">
        <f>IF(AND($B23&lt;=E$3,F$3&lt;=$B23+P.C.!$C$9),$A23,0)</f>
        <v>0</v>
      </c>
      <c r="F23" s="234">
        <f>IF(AND($B23&lt;=F$3,G$3&lt;=$B23+P.C.!$C$9),$A23,0)</f>
        <v>0</v>
      </c>
      <c r="G23" s="234">
        <f>IF(AND($B23&lt;=G$3,H$3&lt;=$B23+P.C.!$C$9),$A23,0)</f>
        <v>0</v>
      </c>
      <c r="H23" s="234">
        <f>IF(AND($B23&lt;=H$3,I$3&lt;=$B23+P.C.!$C$9),$A23,0)</f>
        <v>0</v>
      </c>
      <c r="I23" s="234">
        <f>IF(AND($B23&lt;=I$3,J$3&lt;=$B23+P.C.!$C$9),$A23,0)</f>
        <v>0</v>
      </c>
      <c r="J23" s="234">
        <f>IF(AND($B23&lt;=J$3,K$3&lt;=$B23+P.C.!$C$9),$A23,0)</f>
        <v>0</v>
      </c>
      <c r="K23" s="234">
        <f>IF(AND($B23&lt;=K$3,L$3&lt;=$B23+P.C.!$C$9),$A23,0)</f>
        <v>0</v>
      </c>
      <c r="L23" s="234">
        <f>IF(AND($B23&lt;=L$3,M$3&lt;=$B23+P.C.!$C$9),$A23,0)</f>
        <v>0</v>
      </c>
      <c r="M23" s="234">
        <f>IF(AND($B23&lt;=M$3,N$3&lt;=$B23+P.C.!$C$9),$A23,0)</f>
        <v>0</v>
      </c>
      <c r="N23" s="234">
        <f>IF(AND($B23&lt;=N$3,O$3&lt;=$B23+P.C.!$C$9),$A23,0)</f>
        <v>0</v>
      </c>
      <c r="O23" s="234">
        <f>IF(AND($B23&lt;=O$3,P$3&lt;=$B23+P.C.!$C$9),$A23,0)</f>
        <v>0</v>
      </c>
      <c r="P23" s="234">
        <f>IF(AND($B23&lt;=P$3,Q$3&lt;=$B23+P.C.!$C$9),$A23,0)</f>
        <v>0</v>
      </c>
      <c r="Q23" s="234">
        <f>IF(AND($B23&lt;=Q$3,R$3&lt;=$B23+P.C.!$C$9),$A23,0)</f>
        <v>0</v>
      </c>
      <c r="R23" s="234">
        <f>IF(AND($B23&lt;=R$3,S$3&lt;=$B23+P.C.!$C$9),$A23,0)</f>
        <v>0</v>
      </c>
      <c r="S23" s="234">
        <f>IF(AND($B23&lt;=S$3,T$3&lt;=$B23+P.C.!$C$9),$A23,0)</f>
        <v>0</v>
      </c>
      <c r="T23" s="234">
        <f>IF(AND($B23&lt;=T$3,U$3&lt;=$B23+P.C.!$C$9),$A23,0)</f>
        <v>0</v>
      </c>
      <c r="U23" s="234">
        <f>IF(AND($B23&lt;=U$3,V$3&lt;=$B23+P.C.!$C$9),$A23,0)</f>
        <v>0</v>
      </c>
      <c r="V23" s="234">
        <f>IF(AND($B23&lt;=V$3,W$3&lt;=$B23+P.C.!$C$9),$A23,0)</f>
        <v>0</v>
      </c>
      <c r="W23" s="234">
        <f>IF(AND($B23&lt;=W$3,X$3&lt;=$B23+P.C.!$C$9),$A23,0)</f>
        <v>0</v>
      </c>
      <c r="X23" s="234">
        <f>IF(AND($B23&lt;=X$3,Y$3&lt;=$B23+P.C.!$C$9),$A23,0)</f>
        <v>0</v>
      </c>
      <c r="Y23" s="234">
        <f>IF(AND($B23&lt;=Y$3,Z$3&lt;=$B23+P.C.!$C$9),$A23,0)</f>
        <v>0</v>
      </c>
      <c r="Z23" s="234">
        <f>IF(AND($B23&lt;=Z$3,AA$3&lt;=$B23+P.C.!$C$9),$A23,0)</f>
        <v>0</v>
      </c>
      <c r="AA23" s="234">
        <f>IF(AND($B23&lt;=AA$3,AB$3&lt;=$B23+P.C.!$C$9),$A23,0)</f>
        <v>0</v>
      </c>
    </row>
    <row r="24" spans="1:27">
      <c r="A24" s="232">
        <f>'10'!$AC$17/P.C.!$C$9</f>
        <v>0</v>
      </c>
      <c r="B24" s="233">
        <f t="shared" si="1"/>
        <v>21</v>
      </c>
      <c r="C24" s="234">
        <f>IF(AND($B24&lt;=C$3,D$3&lt;=$B24+P.C.!$C$9),$A24,0)</f>
        <v>0</v>
      </c>
      <c r="D24" s="234">
        <f>IF(AND($B24&lt;=D$3,E$3&lt;=$B24+P.C.!$C$9),$A24,0)</f>
        <v>0</v>
      </c>
      <c r="E24" s="234">
        <f>IF(AND($B24&lt;=E$3,F$3&lt;=$B24+P.C.!$C$9),$A24,0)</f>
        <v>0</v>
      </c>
      <c r="F24" s="234">
        <f>IF(AND($B24&lt;=F$3,G$3&lt;=$B24+P.C.!$C$9),$A24,0)</f>
        <v>0</v>
      </c>
      <c r="G24" s="234">
        <f>IF(AND($B24&lt;=G$3,H$3&lt;=$B24+P.C.!$C$9),$A24,0)</f>
        <v>0</v>
      </c>
      <c r="H24" s="234">
        <f>IF(AND($B24&lt;=H$3,I$3&lt;=$B24+P.C.!$C$9),$A24,0)</f>
        <v>0</v>
      </c>
      <c r="I24" s="234">
        <f>IF(AND($B24&lt;=I$3,J$3&lt;=$B24+P.C.!$C$9),$A24,0)</f>
        <v>0</v>
      </c>
      <c r="J24" s="234">
        <f>IF(AND($B24&lt;=J$3,K$3&lt;=$B24+P.C.!$C$9),$A24,0)</f>
        <v>0</v>
      </c>
      <c r="K24" s="234">
        <f>IF(AND($B24&lt;=K$3,L$3&lt;=$B24+P.C.!$C$9),$A24,0)</f>
        <v>0</v>
      </c>
      <c r="L24" s="234">
        <f>IF(AND($B24&lt;=L$3,M$3&lt;=$B24+P.C.!$C$9),$A24,0)</f>
        <v>0</v>
      </c>
      <c r="M24" s="234">
        <f>IF(AND($B24&lt;=M$3,N$3&lt;=$B24+P.C.!$C$9),$A24,0)</f>
        <v>0</v>
      </c>
      <c r="N24" s="234">
        <f>IF(AND($B24&lt;=N$3,O$3&lt;=$B24+P.C.!$C$9),$A24,0)</f>
        <v>0</v>
      </c>
      <c r="O24" s="234">
        <f>IF(AND($B24&lt;=O$3,P$3&lt;=$B24+P.C.!$C$9),$A24,0)</f>
        <v>0</v>
      </c>
      <c r="P24" s="234">
        <f>IF(AND($B24&lt;=P$3,Q$3&lt;=$B24+P.C.!$C$9),$A24,0)</f>
        <v>0</v>
      </c>
      <c r="Q24" s="234">
        <f>IF(AND($B24&lt;=Q$3,R$3&lt;=$B24+P.C.!$C$9),$A24,0)</f>
        <v>0</v>
      </c>
      <c r="R24" s="234">
        <f>IF(AND($B24&lt;=R$3,S$3&lt;=$B24+P.C.!$C$9),$A24,0)</f>
        <v>0</v>
      </c>
      <c r="S24" s="234">
        <f>IF(AND($B24&lt;=S$3,T$3&lt;=$B24+P.C.!$C$9),$A24,0)</f>
        <v>0</v>
      </c>
      <c r="T24" s="234">
        <f>IF(AND($B24&lt;=T$3,U$3&lt;=$B24+P.C.!$C$9),$A24,0)</f>
        <v>0</v>
      </c>
      <c r="U24" s="234">
        <f>IF(AND($B24&lt;=U$3,V$3&lt;=$B24+P.C.!$C$9),$A24,0)</f>
        <v>0</v>
      </c>
      <c r="V24" s="234">
        <f>IF(AND($B24&lt;=V$3,W$3&lt;=$B24+P.C.!$C$9),$A24,0)</f>
        <v>0</v>
      </c>
      <c r="W24" s="234">
        <f>IF(AND($B24&lt;=W$3,X$3&lt;=$B24+P.C.!$C$9),$A24,0)</f>
        <v>0</v>
      </c>
      <c r="X24" s="234">
        <f>IF(AND($B24&lt;=X$3,Y$3&lt;=$B24+P.C.!$C$9),$A24,0)</f>
        <v>0</v>
      </c>
      <c r="Y24" s="234">
        <f>IF(AND($B24&lt;=Y$3,Z$3&lt;=$B24+P.C.!$C$9),$A24,0)</f>
        <v>0</v>
      </c>
      <c r="Z24" s="234">
        <f>IF(AND($B24&lt;=Z$3,AA$3&lt;=$B24+P.C.!$C$9),$A24,0)</f>
        <v>0</v>
      </c>
      <c r="AA24" s="234">
        <f>IF(AND($B24&lt;=AA$3,AB$3&lt;=$B24+P.C.!$C$9),$A24,0)</f>
        <v>0</v>
      </c>
    </row>
    <row r="25" spans="1:27">
      <c r="A25" s="232">
        <f>'10'!$AD$17/P.C.!$C$9</f>
        <v>0</v>
      </c>
      <c r="B25" s="233">
        <f t="shared" si="1"/>
        <v>22</v>
      </c>
      <c r="C25" s="234">
        <f>IF(AND($B25&lt;=C$3,D$3&lt;=$B25+P.C.!$C$9),$A25,0)</f>
        <v>0</v>
      </c>
      <c r="D25" s="234">
        <f>IF(AND($B25&lt;=D$3,E$3&lt;=$B25+P.C.!$C$9),$A25,0)</f>
        <v>0</v>
      </c>
      <c r="E25" s="234">
        <f>IF(AND($B25&lt;=E$3,F$3&lt;=$B25+P.C.!$C$9),$A25,0)</f>
        <v>0</v>
      </c>
      <c r="F25" s="234">
        <f>IF(AND($B25&lt;=F$3,G$3&lt;=$B25+P.C.!$C$9),$A25,0)</f>
        <v>0</v>
      </c>
      <c r="G25" s="234">
        <f>IF(AND($B25&lt;=G$3,H$3&lt;=$B25+P.C.!$C$9),$A25,0)</f>
        <v>0</v>
      </c>
      <c r="H25" s="234">
        <f>IF(AND($B25&lt;=H$3,I$3&lt;=$B25+P.C.!$C$9),$A25,0)</f>
        <v>0</v>
      </c>
      <c r="I25" s="234">
        <f>IF(AND($B25&lt;=I$3,J$3&lt;=$B25+P.C.!$C$9),$A25,0)</f>
        <v>0</v>
      </c>
      <c r="J25" s="234">
        <f>IF(AND($B25&lt;=J$3,K$3&lt;=$B25+P.C.!$C$9),$A25,0)</f>
        <v>0</v>
      </c>
      <c r="K25" s="234">
        <f>IF(AND($B25&lt;=K$3,L$3&lt;=$B25+P.C.!$C$9),$A25,0)</f>
        <v>0</v>
      </c>
      <c r="L25" s="234">
        <f>IF(AND($B25&lt;=L$3,M$3&lt;=$B25+P.C.!$C$9),$A25,0)</f>
        <v>0</v>
      </c>
      <c r="M25" s="234">
        <f>IF(AND($B25&lt;=M$3,N$3&lt;=$B25+P.C.!$C$9),$A25,0)</f>
        <v>0</v>
      </c>
      <c r="N25" s="234">
        <f>IF(AND($B25&lt;=N$3,O$3&lt;=$B25+P.C.!$C$9),$A25,0)</f>
        <v>0</v>
      </c>
      <c r="O25" s="234">
        <f>IF(AND($B25&lt;=O$3,P$3&lt;=$B25+P.C.!$C$9),$A25,0)</f>
        <v>0</v>
      </c>
      <c r="P25" s="234">
        <f>IF(AND($B25&lt;=P$3,Q$3&lt;=$B25+P.C.!$C$9),$A25,0)</f>
        <v>0</v>
      </c>
      <c r="Q25" s="234">
        <f>IF(AND($B25&lt;=Q$3,R$3&lt;=$B25+P.C.!$C$9),$A25,0)</f>
        <v>0</v>
      </c>
      <c r="R25" s="234">
        <f>IF(AND($B25&lt;=R$3,S$3&lt;=$B25+P.C.!$C$9),$A25,0)</f>
        <v>0</v>
      </c>
      <c r="S25" s="234">
        <f>IF(AND($B25&lt;=S$3,T$3&lt;=$B25+P.C.!$C$9),$A25,0)</f>
        <v>0</v>
      </c>
      <c r="T25" s="234">
        <f>IF(AND($B25&lt;=T$3,U$3&lt;=$B25+P.C.!$C$9),$A25,0)</f>
        <v>0</v>
      </c>
      <c r="U25" s="234">
        <f>IF(AND($B25&lt;=U$3,V$3&lt;=$B25+P.C.!$C$9),$A25,0)</f>
        <v>0</v>
      </c>
      <c r="V25" s="234">
        <f>IF(AND($B25&lt;=V$3,W$3&lt;=$B25+P.C.!$C$9),$A25,0)</f>
        <v>0</v>
      </c>
      <c r="W25" s="234">
        <f>IF(AND($B25&lt;=W$3,X$3&lt;=$B25+P.C.!$C$9),$A25,0)</f>
        <v>0</v>
      </c>
      <c r="X25" s="234">
        <f>IF(AND($B25&lt;=X$3,Y$3&lt;=$B25+P.C.!$C$9),$A25,0)</f>
        <v>0</v>
      </c>
      <c r="Y25" s="234">
        <f>IF(AND($B25&lt;=Y$3,Z$3&lt;=$B25+P.C.!$C$9),$A25,0)</f>
        <v>0</v>
      </c>
      <c r="Z25" s="234">
        <f>IF(AND($B25&lt;=Z$3,AA$3&lt;=$B25+P.C.!$C$9),$A25,0)</f>
        <v>0</v>
      </c>
      <c r="AA25" s="234">
        <f>IF(AND($B25&lt;=AA$3,AB$3&lt;=$B25+P.C.!$C$9),$A25,0)</f>
        <v>0</v>
      </c>
    </row>
    <row r="26" spans="1:27">
      <c r="A26" s="232">
        <f>'10'!$AE$17/P.C.!$C$9</f>
        <v>0</v>
      </c>
      <c r="B26" s="233">
        <f t="shared" si="1"/>
        <v>23</v>
      </c>
      <c r="C26" s="234">
        <f>IF(AND($B26&lt;=C$3,D$3&lt;=$B26+P.C.!$C$9),$A26,0)</f>
        <v>0</v>
      </c>
      <c r="D26" s="234">
        <f>IF(AND($B26&lt;=D$3,E$3&lt;=$B26+P.C.!$C$9),$A26,0)</f>
        <v>0</v>
      </c>
      <c r="E26" s="234">
        <f>IF(AND($B26&lt;=E$3,F$3&lt;=$B26+P.C.!$C$9),$A26,0)</f>
        <v>0</v>
      </c>
      <c r="F26" s="234">
        <f>IF(AND($B26&lt;=F$3,G$3&lt;=$B26+P.C.!$C$9),$A26,0)</f>
        <v>0</v>
      </c>
      <c r="G26" s="234">
        <f>IF(AND($B26&lt;=G$3,H$3&lt;=$B26+P.C.!$C$9),$A26,0)</f>
        <v>0</v>
      </c>
      <c r="H26" s="234">
        <f>IF(AND($B26&lt;=H$3,I$3&lt;=$B26+P.C.!$C$9),$A26,0)</f>
        <v>0</v>
      </c>
      <c r="I26" s="234">
        <f>IF(AND($B26&lt;=I$3,J$3&lt;=$B26+P.C.!$C$9),$A26,0)</f>
        <v>0</v>
      </c>
      <c r="J26" s="234">
        <f>IF(AND($B26&lt;=J$3,K$3&lt;=$B26+P.C.!$C$9),$A26,0)</f>
        <v>0</v>
      </c>
      <c r="K26" s="234">
        <f>IF(AND($B26&lt;=K$3,L$3&lt;=$B26+P.C.!$C$9),$A26,0)</f>
        <v>0</v>
      </c>
      <c r="L26" s="234">
        <f>IF(AND($B26&lt;=L$3,M$3&lt;=$B26+P.C.!$C$9),$A26,0)</f>
        <v>0</v>
      </c>
      <c r="M26" s="234">
        <f>IF(AND($B26&lt;=M$3,N$3&lt;=$B26+P.C.!$C$9),$A26,0)</f>
        <v>0</v>
      </c>
      <c r="N26" s="234">
        <f>IF(AND($B26&lt;=N$3,O$3&lt;=$B26+P.C.!$C$9),$A26,0)</f>
        <v>0</v>
      </c>
      <c r="O26" s="234">
        <f>IF(AND($B26&lt;=O$3,P$3&lt;=$B26+P.C.!$C$9),$A26,0)</f>
        <v>0</v>
      </c>
      <c r="P26" s="234">
        <f>IF(AND($B26&lt;=P$3,Q$3&lt;=$B26+P.C.!$C$9),$A26,0)</f>
        <v>0</v>
      </c>
      <c r="Q26" s="234">
        <f>IF(AND($B26&lt;=Q$3,R$3&lt;=$B26+P.C.!$C$9),$A26,0)</f>
        <v>0</v>
      </c>
      <c r="R26" s="234">
        <f>IF(AND($B26&lt;=R$3,S$3&lt;=$B26+P.C.!$C$9),$A26,0)</f>
        <v>0</v>
      </c>
      <c r="S26" s="234">
        <f>IF(AND($B26&lt;=S$3,T$3&lt;=$B26+P.C.!$C$9),$A26,0)</f>
        <v>0</v>
      </c>
      <c r="T26" s="234">
        <f>IF(AND($B26&lt;=T$3,U$3&lt;=$B26+P.C.!$C$9),$A26,0)</f>
        <v>0</v>
      </c>
      <c r="U26" s="234">
        <f>IF(AND($B26&lt;=U$3,V$3&lt;=$B26+P.C.!$C$9),$A26,0)</f>
        <v>0</v>
      </c>
      <c r="V26" s="234">
        <f>IF(AND($B26&lt;=V$3,W$3&lt;=$B26+P.C.!$C$9),$A26,0)</f>
        <v>0</v>
      </c>
      <c r="W26" s="234">
        <f>IF(AND($B26&lt;=W$3,X$3&lt;=$B26+P.C.!$C$9),$A26,0)</f>
        <v>0</v>
      </c>
      <c r="X26" s="234">
        <f>IF(AND($B26&lt;=X$3,Y$3&lt;=$B26+P.C.!$C$9),$A26,0)</f>
        <v>0</v>
      </c>
      <c r="Y26" s="234">
        <f>IF(AND($B26&lt;=Y$3,Z$3&lt;=$B26+P.C.!$C$9),$A26,0)</f>
        <v>0</v>
      </c>
      <c r="Z26" s="234">
        <f>IF(AND($B26&lt;=Z$3,AA$3&lt;=$B26+P.C.!$C$9),$A26,0)</f>
        <v>0</v>
      </c>
      <c r="AA26" s="234">
        <f>IF(AND($B26&lt;=AA$3,AB$3&lt;=$B26+P.C.!$C$9),$A26,0)</f>
        <v>0</v>
      </c>
    </row>
    <row r="27" spans="1:27">
      <c r="A27" s="232">
        <f>'10'!$AF$17/P.C.!$C$9</f>
        <v>0</v>
      </c>
      <c r="B27" s="233">
        <f t="shared" si="1"/>
        <v>24</v>
      </c>
      <c r="C27" s="234">
        <f>IF(AND($B27&lt;=C$3,D$3&lt;=$B27+P.C.!$C$9),$A27,0)</f>
        <v>0</v>
      </c>
      <c r="D27" s="234">
        <f>IF(AND($B27&lt;=D$3,E$3&lt;=$B27+P.C.!$C$9),$A27,0)</f>
        <v>0</v>
      </c>
      <c r="E27" s="234">
        <f>IF(AND($B27&lt;=E$3,F$3&lt;=$B27+P.C.!$C$9),$A27,0)</f>
        <v>0</v>
      </c>
      <c r="F27" s="234">
        <f>IF(AND($B27&lt;=F$3,G$3&lt;=$B27+P.C.!$C$9),$A27,0)</f>
        <v>0</v>
      </c>
      <c r="G27" s="234">
        <f>IF(AND($B27&lt;=G$3,H$3&lt;=$B27+P.C.!$C$9),$A27,0)</f>
        <v>0</v>
      </c>
      <c r="H27" s="234">
        <f>IF(AND($B27&lt;=H$3,I$3&lt;=$B27+P.C.!$C$9),$A27,0)</f>
        <v>0</v>
      </c>
      <c r="I27" s="234">
        <f>IF(AND($B27&lt;=I$3,J$3&lt;=$B27+P.C.!$C$9),$A27,0)</f>
        <v>0</v>
      </c>
      <c r="J27" s="234">
        <f>IF(AND($B27&lt;=J$3,K$3&lt;=$B27+P.C.!$C$9),$A27,0)</f>
        <v>0</v>
      </c>
      <c r="K27" s="234">
        <f>IF(AND($B27&lt;=K$3,L$3&lt;=$B27+P.C.!$C$9),$A27,0)</f>
        <v>0</v>
      </c>
      <c r="L27" s="234">
        <f>IF(AND($B27&lt;=L$3,M$3&lt;=$B27+P.C.!$C$9),$A27,0)</f>
        <v>0</v>
      </c>
      <c r="M27" s="234">
        <f>IF(AND($B27&lt;=M$3,N$3&lt;=$B27+P.C.!$C$9),$A27,0)</f>
        <v>0</v>
      </c>
      <c r="N27" s="234">
        <f>IF(AND($B27&lt;=N$3,O$3&lt;=$B27+P.C.!$C$9),$A27,0)</f>
        <v>0</v>
      </c>
      <c r="O27" s="234">
        <f>IF(AND($B27&lt;=O$3,P$3&lt;=$B27+P.C.!$C$9),$A27,0)</f>
        <v>0</v>
      </c>
      <c r="P27" s="234">
        <f>IF(AND($B27&lt;=P$3,Q$3&lt;=$B27+P.C.!$C$9),$A27,0)</f>
        <v>0</v>
      </c>
      <c r="Q27" s="234">
        <f>IF(AND($B27&lt;=Q$3,R$3&lt;=$B27+P.C.!$C$9),$A27,0)</f>
        <v>0</v>
      </c>
      <c r="R27" s="234">
        <f>IF(AND($B27&lt;=R$3,S$3&lt;=$B27+P.C.!$C$9),$A27,0)</f>
        <v>0</v>
      </c>
      <c r="S27" s="234">
        <f>IF(AND($B27&lt;=S$3,T$3&lt;=$B27+P.C.!$C$9),$A27,0)</f>
        <v>0</v>
      </c>
      <c r="T27" s="234">
        <f>IF(AND($B27&lt;=T$3,U$3&lt;=$B27+P.C.!$C$9),$A27,0)</f>
        <v>0</v>
      </c>
      <c r="U27" s="234">
        <f>IF(AND($B27&lt;=U$3,V$3&lt;=$B27+P.C.!$C$9),$A27,0)</f>
        <v>0</v>
      </c>
      <c r="V27" s="234">
        <f>IF(AND($B27&lt;=V$3,W$3&lt;=$B27+P.C.!$C$9),$A27,0)</f>
        <v>0</v>
      </c>
      <c r="W27" s="234">
        <f>IF(AND($B27&lt;=W$3,X$3&lt;=$B27+P.C.!$C$9),$A27,0)</f>
        <v>0</v>
      </c>
      <c r="X27" s="234">
        <f>IF(AND($B27&lt;=X$3,Y$3&lt;=$B27+P.C.!$C$9),$A27,0)</f>
        <v>0</v>
      </c>
      <c r="Y27" s="234">
        <f>IF(AND($B27&lt;=Y$3,Z$3&lt;=$B27+P.C.!$C$9),$A27,0)</f>
        <v>0</v>
      </c>
      <c r="Z27" s="234">
        <f>IF(AND($B27&lt;=Z$3,AA$3&lt;=$B27+P.C.!$C$9),$A27,0)</f>
        <v>0</v>
      </c>
      <c r="AA27" s="234">
        <f>IF(AND($B27&lt;=AA$3,AB$3&lt;=$B27+P.C.!$C$9),$A27,0)</f>
        <v>0</v>
      </c>
    </row>
    <row r="28" spans="1:27" ht="13.5" thickBot="1">
      <c r="A28" s="232">
        <f>'10'!$AG$17/P.C.!$C$9</f>
        <v>0</v>
      </c>
      <c r="B28" s="233">
        <f t="shared" si="1"/>
        <v>25</v>
      </c>
      <c r="C28" s="234">
        <f>IF(AND($B28&lt;=C$3,D$3&lt;=$B28+P.C.!$C$9),$A28,0)</f>
        <v>0</v>
      </c>
      <c r="D28" s="234">
        <f>IF(AND($B28&lt;=D$3,E$3&lt;=$B28+P.C.!$C$9),$A28,0)</f>
        <v>0</v>
      </c>
      <c r="E28" s="234">
        <f>IF(AND($B28&lt;=E$3,F$3&lt;=$B28+P.C.!$C$9),$A28,0)</f>
        <v>0</v>
      </c>
      <c r="F28" s="234">
        <f>IF(AND($B28&lt;=F$3,G$3&lt;=$B28+P.C.!$C$9),$A28,0)</f>
        <v>0</v>
      </c>
      <c r="G28" s="234">
        <f>IF(AND($B28&lt;=G$3,H$3&lt;=$B28+P.C.!$C$9),$A28,0)</f>
        <v>0</v>
      </c>
      <c r="H28" s="234">
        <f>IF(AND($B28&lt;=H$3,I$3&lt;=$B28+P.C.!$C$9),$A28,0)</f>
        <v>0</v>
      </c>
      <c r="I28" s="234">
        <f>IF(AND($B28&lt;=I$3,J$3&lt;=$B28+P.C.!$C$9),$A28,0)</f>
        <v>0</v>
      </c>
      <c r="J28" s="234">
        <f>IF(AND($B28&lt;=J$3,K$3&lt;=$B28+P.C.!$C$9),$A28,0)</f>
        <v>0</v>
      </c>
      <c r="K28" s="234">
        <f>IF(AND($B28&lt;=K$3,L$3&lt;=$B28+P.C.!$C$9),$A28,0)</f>
        <v>0</v>
      </c>
      <c r="L28" s="234">
        <f>IF(AND($B28&lt;=L$3,M$3&lt;=$B28+P.C.!$C$9),$A28,0)</f>
        <v>0</v>
      </c>
      <c r="M28" s="234">
        <f>IF(AND($B28&lt;=M$3,N$3&lt;=$B28+P.C.!$C$9),$A28,0)</f>
        <v>0</v>
      </c>
      <c r="N28" s="234">
        <f>IF(AND($B28&lt;=N$3,O$3&lt;=$B28+P.C.!$C$9),$A28,0)</f>
        <v>0</v>
      </c>
      <c r="O28" s="234">
        <f>IF(AND($B28&lt;=O$3,P$3&lt;=$B28+P.C.!$C$9),$A28,0)</f>
        <v>0</v>
      </c>
      <c r="P28" s="234">
        <f>IF(AND($B28&lt;=P$3,Q$3&lt;=$B28+P.C.!$C$9),$A28,0)</f>
        <v>0</v>
      </c>
      <c r="Q28" s="234">
        <f>IF(AND($B28&lt;=Q$3,R$3&lt;=$B28+P.C.!$C$9),$A28,0)</f>
        <v>0</v>
      </c>
      <c r="R28" s="234">
        <f>IF(AND($B28&lt;=R$3,S$3&lt;=$B28+P.C.!$C$9),$A28,0)</f>
        <v>0</v>
      </c>
      <c r="S28" s="234">
        <f>IF(AND($B28&lt;=S$3,T$3&lt;=$B28+P.C.!$C$9),$A28,0)</f>
        <v>0</v>
      </c>
      <c r="T28" s="234">
        <f>IF(AND($B28&lt;=T$3,U$3&lt;=$B28+P.C.!$C$9),$A28,0)</f>
        <v>0</v>
      </c>
      <c r="U28" s="234">
        <f>IF(AND($B28&lt;=U$3,V$3&lt;=$B28+P.C.!$C$9),$A28,0)</f>
        <v>0</v>
      </c>
      <c r="V28" s="234">
        <f>IF(AND($B28&lt;=V$3,W$3&lt;=$B28+P.C.!$C$9),$A28,0)</f>
        <v>0</v>
      </c>
      <c r="W28" s="234">
        <f>IF(AND($B28&lt;=W$3,X$3&lt;=$B28+P.C.!$C$9),$A28,0)</f>
        <v>0</v>
      </c>
      <c r="X28" s="234">
        <f>IF(AND($B28&lt;=X$3,Y$3&lt;=$B28+P.C.!$C$9),$A28,0)</f>
        <v>0</v>
      </c>
      <c r="Y28" s="234">
        <f>IF(AND($B28&lt;=Y$3,Z$3&lt;=$B28+P.C.!$C$9),$A28,0)</f>
        <v>0</v>
      </c>
      <c r="Z28" s="234">
        <f>IF(AND($B28&lt;=Z$3,AA$3&lt;=$B28+P.C.!$C$9),$A28,0)</f>
        <v>0</v>
      </c>
      <c r="AA28" s="234">
        <f>IF(AND($B28&lt;=AA$3,AB$3&lt;=$B28+P.C.!$C$9),$A28,0)</f>
        <v>0</v>
      </c>
    </row>
    <row r="29" spans="1:27" ht="13.5" thickBot="1">
      <c r="A29" s="235"/>
      <c r="B29" s="236" t="s">
        <v>231</v>
      </c>
      <c r="C29" s="237">
        <f t="shared" ref="C29:AA29" si="2">SUM(C4:C28)</f>
        <v>634799.47165105701</v>
      </c>
      <c r="D29" s="238">
        <f t="shared" si="2"/>
        <v>1152526.9236499867</v>
      </c>
      <c r="E29" s="238">
        <f t="shared" si="2"/>
        <v>1189355.3559967889</v>
      </c>
      <c r="F29" s="238">
        <f t="shared" si="2"/>
        <v>1224509.7686914639</v>
      </c>
      <c r="G29" s="238">
        <f t="shared" si="2"/>
        <v>1257990.1617340113</v>
      </c>
      <c r="H29" s="238">
        <f t="shared" si="2"/>
        <v>1289796.5351244314</v>
      </c>
      <c r="I29" s="238">
        <f t="shared" si="2"/>
        <v>1319928.8888627242</v>
      </c>
      <c r="J29" s="238">
        <f t="shared" si="2"/>
        <v>1348387.2229488895</v>
      </c>
      <c r="K29" s="238">
        <f t="shared" si="2"/>
        <v>1375171.5373829275</v>
      </c>
      <c r="L29" s="238">
        <f t="shared" si="2"/>
        <v>1400281.8321648382</v>
      </c>
      <c r="M29" s="238">
        <f t="shared" si="2"/>
        <v>788918.63564356428</v>
      </c>
      <c r="N29" s="238">
        <f t="shared" si="2"/>
        <v>292953.43912229053</v>
      </c>
      <c r="O29" s="238">
        <f t="shared" si="2"/>
        <v>276213.24260101683</v>
      </c>
      <c r="P29" s="238">
        <f t="shared" si="2"/>
        <v>259473.0460797431</v>
      </c>
      <c r="Q29" s="238">
        <f t="shared" si="2"/>
        <v>242732.84955846934</v>
      </c>
      <c r="R29" s="238">
        <f t="shared" si="2"/>
        <v>835792.12468825257</v>
      </c>
      <c r="S29" s="238">
        <f t="shared" si="2"/>
        <v>1336779.3801659083</v>
      </c>
      <c r="T29" s="238">
        <f t="shared" si="2"/>
        <v>1356867.6159914369</v>
      </c>
      <c r="U29" s="238">
        <f t="shared" si="2"/>
        <v>1330083.3015573989</v>
      </c>
      <c r="V29" s="238">
        <f t="shared" si="2"/>
        <v>1304973.0067754881</v>
      </c>
      <c r="W29" s="238">
        <f t="shared" si="2"/>
        <v>1281536.7316457049</v>
      </c>
      <c r="X29" s="238">
        <f t="shared" si="2"/>
        <v>1259774.4761680493</v>
      </c>
      <c r="Y29" s="238">
        <f t="shared" si="2"/>
        <v>1239686.2403425206</v>
      </c>
      <c r="Z29" s="238">
        <f t="shared" si="2"/>
        <v>1221272.0241691193</v>
      </c>
      <c r="AA29" s="239">
        <f t="shared" si="2"/>
        <v>1204531.8276478457</v>
      </c>
    </row>
    <row r="30" spans="1:27">
      <c r="B30" s="233"/>
    </row>
    <row r="31" spans="1:27">
      <c r="B31" s="233"/>
    </row>
    <row r="32" spans="1:27">
      <c r="B32" s="233"/>
    </row>
    <row r="33" spans="2:2">
      <c r="B33" s="233"/>
    </row>
    <row r="34" spans="2:2">
      <c r="B34" s="233"/>
    </row>
    <row r="35" spans="2:2">
      <c r="B35" s="233"/>
    </row>
    <row r="36" spans="2:2">
      <c r="B36" s="233"/>
    </row>
    <row r="37" spans="2:2">
      <c r="B37" s="233"/>
    </row>
    <row r="38" spans="2:2">
      <c r="B38" s="233"/>
    </row>
    <row r="39" spans="2:2">
      <c r="B39" s="233"/>
    </row>
    <row r="40" spans="2:2">
      <c r="B40" s="233"/>
    </row>
    <row r="41" spans="2:2">
      <c r="B41" s="233"/>
    </row>
    <row r="42" spans="2:2">
      <c r="B42" s="233"/>
    </row>
    <row r="43" spans="2:2">
      <c r="B43" s="233"/>
    </row>
    <row r="44" spans="2:2">
      <c r="B44" s="233"/>
    </row>
    <row r="45" spans="2:2">
      <c r="B45" s="233"/>
    </row>
    <row r="46" spans="2:2">
      <c r="B46" s="233"/>
    </row>
    <row r="47" spans="2:2">
      <c r="B47" s="233"/>
    </row>
    <row r="48" spans="2:2">
      <c r="B48" s="233"/>
    </row>
    <row r="49" spans="2:2">
      <c r="B49" s="233"/>
    </row>
    <row r="50" spans="2:2">
      <c r="B50" s="233"/>
    </row>
    <row r="51" spans="2:2">
      <c r="B51" s="233"/>
    </row>
    <row r="52" spans="2:2">
      <c r="B52" s="233"/>
    </row>
    <row r="53" spans="2:2">
      <c r="B53" s="233"/>
    </row>
    <row r="54" spans="2:2">
      <c r="B54" s="233"/>
    </row>
    <row r="55" spans="2:2">
      <c r="B55" s="233"/>
    </row>
    <row r="56" spans="2:2">
      <c r="B56" s="233"/>
    </row>
    <row r="57" spans="2:2">
      <c r="B57" s="233"/>
    </row>
    <row r="58" spans="2:2">
      <c r="B58" s="233"/>
    </row>
    <row r="59" spans="2:2">
      <c r="B59" s="233"/>
    </row>
    <row r="60" spans="2:2">
      <c r="B60" s="233"/>
    </row>
    <row r="61" spans="2:2">
      <c r="B61" s="233"/>
    </row>
    <row r="62" spans="2:2">
      <c r="B62" s="233"/>
    </row>
    <row r="63" spans="2:2">
      <c r="B63" s="233"/>
    </row>
    <row r="64" spans="2:2">
      <c r="B64" s="233"/>
    </row>
    <row r="65" spans="2:2">
      <c r="B65" s="233"/>
    </row>
    <row r="66" spans="2:2">
      <c r="B66" s="233"/>
    </row>
    <row r="67" spans="2:2">
      <c r="B67" s="233"/>
    </row>
    <row r="68" spans="2:2">
      <c r="B68" s="233"/>
    </row>
    <row r="69" spans="2:2">
      <c r="B69" s="233"/>
    </row>
    <row r="70" spans="2:2">
      <c r="B70" s="233"/>
    </row>
  </sheetData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23"/>
  <sheetViews>
    <sheetView zoomScale="85" zoomScaleNormal="85" zoomScalePageLayoutView="85" workbookViewId="0">
      <pane xSplit="2" ySplit="3" topLeftCell="C23" activePane="bottomRight" state="frozen"/>
      <selection pane="topRight"/>
      <selection pane="bottomLeft"/>
      <selection pane="bottomRight" activeCell="B51" sqref="B51"/>
    </sheetView>
  </sheetViews>
  <sheetFormatPr defaultColWidth="14.42578125" defaultRowHeight="15" customHeight="1"/>
  <cols>
    <col min="1" max="1" width="27.85546875" style="1" bestFit="1" customWidth="1"/>
    <col min="2" max="2" width="16.28515625" style="124" bestFit="1" customWidth="1"/>
    <col min="3" max="4" width="17.140625" style="1" bestFit="1" customWidth="1"/>
    <col min="5" max="18" width="14.28515625" style="1" customWidth="1"/>
    <col min="19" max="20" width="15.28515625" style="1" bestFit="1" customWidth="1"/>
    <col min="21" max="16384" width="14.42578125" style="1"/>
  </cols>
  <sheetData>
    <row r="1" spans="1:20" ht="37.5" customHeight="1">
      <c r="B1" s="497" t="s">
        <v>189</v>
      </c>
      <c r="C1" s="498"/>
      <c r="D1" s="500" t="s">
        <v>342</v>
      </c>
      <c r="E1" s="498"/>
      <c r="F1" s="498"/>
      <c r="G1" s="498"/>
      <c r="H1" s="498"/>
      <c r="I1" s="498"/>
      <c r="J1" s="498"/>
      <c r="K1" s="498"/>
      <c r="L1" s="498"/>
      <c r="M1" s="498"/>
      <c r="N1" s="499"/>
      <c r="O1" s="148"/>
      <c r="P1" s="148"/>
      <c r="Q1" s="148"/>
      <c r="R1" s="148"/>
      <c r="S1" s="148"/>
      <c r="T1" s="148"/>
    </row>
    <row r="2" spans="1:20">
      <c r="A2" s="242"/>
      <c r="B2" s="266"/>
      <c r="C2" s="240">
        <v>1</v>
      </c>
      <c r="D2" s="149">
        <f>C2+1</f>
        <v>2</v>
      </c>
      <c r="E2" s="149">
        <f t="shared" ref="E2:T3" si="0">D2+1</f>
        <v>3</v>
      </c>
      <c r="F2" s="149">
        <f t="shared" si="0"/>
        <v>4</v>
      </c>
      <c r="G2" s="149">
        <f t="shared" si="0"/>
        <v>5</v>
      </c>
      <c r="H2" s="149">
        <f t="shared" si="0"/>
        <v>6</v>
      </c>
      <c r="I2" s="149">
        <f t="shared" si="0"/>
        <v>7</v>
      </c>
      <c r="J2" s="149">
        <f t="shared" si="0"/>
        <v>8</v>
      </c>
      <c r="K2" s="149">
        <f t="shared" si="0"/>
        <v>9</v>
      </c>
      <c r="L2" s="149">
        <f t="shared" si="0"/>
        <v>10</v>
      </c>
      <c r="M2" s="149">
        <f t="shared" si="0"/>
        <v>11</v>
      </c>
      <c r="N2" s="149">
        <f t="shared" si="0"/>
        <v>12</v>
      </c>
      <c r="O2" s="149">
        <f t="shared" si="0"/>
        <v>13</v>
      </c>
      <c r="P2" s="149">
        <f t="shared" si="0"/>
        <v>14</v>
      </c>
      <c r="Q2" s="149">
        <f t="shared" si="0"/>
        <v>15</v>
      </c>
      <c r="R2" s="149">
        <f t="shared" si="0"/>
        <v>16</v>
      </c>
      <c r="S2" s="149">
        <f t="shared" si="0"/>
        <v>17</v>
      </c>
      <c r="T2" s="149">
        <f t="shared" si="0"/>
        <v>18</v>
      </c>
    </row>
    <row r="3" spans="1:20" s="154" customFormat="1" ht="15.75" customHeight="1">
      <c r="A3" s="150"/>
      <c r="B3" s="490" t="s">
        <v>190</v>
      </c>
      <c r="C3" s="151">
        <v>2018</v>
      </c>
      <c r="D3" s="152">
        <f>C3+1</f>
        <v>2019</v>
      </c>
      <c r="E3" s="152">
        <f t="shared" si="0"/>
        <v>2020</v>
      </c>
      <c r="F3" s="152">
        <f t="shared" si="0"/>
        <v>2021</v>
      </c>
      <c r="G3" s="152">
        <f t="shared" si="0"/>
        <v>2022</v>
      </c>
      <c r="H3" s="152">
        <f t="shared" si="0"/>
        <v>2023</v>
      </c>
      <c r="I3" s="152">
        <f t="shared" si="0"/>
        <v>2024</v>
      </c>
      <c r="J3" s="152">
        <f t="shared" si="0"/>
        <v>2025</v>
      </c>
      <c r="K3" s="152">
        <f t="shared" si="0"/>
        <v>2026</v>
      </c>
      <c r="L3" s="152">
        <f t="shared" si="0"/>
        <v>2027</v>
      </c>
      <c r="M3" s="152">
        <f t="shared" si="0"/>
        <v>2028</v>
      </c>
      <c r="N3" s="152">
        <f t="shared" si="0"/>
        <v>2029</v>
      </c>
      <c r="O3" s="153">
        <f t="shared" si="0"/>
        <v>2030</v>
      </c>
      <c r="P3" s="153">
        <f t="shared" si="0"/>
        <v>2031</v>
      </c>
      <c r="Q3" s="153">
        <f t="shared" si="0"/>
        <v>2032</v>
      </c>
      <c r="R3" s="153">
        <f t="shared" si="0"/>
        <v>2033</v>
      </c>
      <c r="S3" s="153">
        <f t="shared" si="0"/>
        <v>2034</v>
      </c>
      <c r="T3" s="153">
        <f t="shared" si="0"/>
        <v>2035</v>
      </c>
    </row>
    <row r="4" spans="1:20" s="159" customFormat="1" ht="15.75" customHeight="1">
      <c r="A4" s="155" t="s">
        <v>191</v>
      </c>
      <c r="B4" s="157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</row>
    <row r="5" spans="1:20" s="163" customFormat="1" ht="15.75" customHeight="1">
      <c r="A5" s="160" t="s">
        <v>192</v>
      </c>
      <c r="B5" s="162">
        <f>SUM(C5:T5)</f>
        <v>94780010.799519017</v>
      </c>
      <c r="C5" s="160">
        <f>'9'!D12</f>
        <v>3871589.1005240711</v>
      </c>
      <c r="D5" s="160">
        <f>'9'!$D13</f>
        <v>4019255.3121028552</v>
      </c>
      <c r="E5" s="160">
        <f>'9'!$D14</f>
        <v>4161827.9126359825</v>
      </c>
      <c r="F5" s="160">
        <f>'9'!$D15</f>
        <v>4305154.2873356128</v>
      </c>
      <c r="G5" s="160">
        <f>'9'!$D16</f>
        <v>4453416.5820482187</v>
      </c>
      <c r="H5" s="160">
        <f>'9'!$D17</f>
        <v>4606784.7815824263</v>
      </c>
      <c r="I5" s="160">
        <f>'9'!$D18</f>
        <v>4765434.7247386388</v>
      </c>
      <c r="J5" s="160">
        <f>'9'!$D19</f>
        <v>4929548.3059106963</v>
      </c>
      <c r="K5" s="160">
        <f>'9'!$D20</f>
        <v>5099313.6836303594</v>
      </c>
      <c r="L5" s="160">
        <f>'9'!$D21</f>
        <v>5274925.4962937161</v>
      </c>
      <c r="M5" s="160">
        <f>'9'!$D22</f>
        <v>5456585.0853168424</v>
      </c>
      <c r="N5" s="160">
        <f>'9'!$D23</f>
        <v>5644500.7259765724</v>
      </c>
      <c r="O5" s="160">
        <f>'9'!$D24</f>
        <v>5838887.8662010347</v>
      </c>
      <c r="P5" s="160">
        <f>'9'!$D25</f>
        <v>6039969.3735837387</v>
      </c>
      <c r="Q5" s="160">
        <f>'9'!$D26</f>
        <v>6247975.7909044046</v>
      </c>
      <c r="R5" s="160">
        <f>'9'!$D27</f>
        <v>6463145.600449509</v>
      </c>
      <c r="S5" s="160">
        <f>'9'!$D28</f>
        <v>6685725.4974355856</v>
      </c>
      <c r="T5" s="160">
        <f>'9'!$D29</f>
        <v>6915970.672848762</v>
      </c>
    </row>
    <row r="6" spans="1:20" s="168" customFormat="1" ht="3.75" customHeight="1">
      <c r="A6" s="164"/>
      <c r="B6" s="167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</row>
    <row r="7" spans="1:20" s="172" customFormat="1" ht="15.75" customHeight="1">
      <c r="A7" s="169" t="s">
        <v>193</v>
      </c>
      <c r="B7" s="171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</row>
    <row r="8" spans="1:20" s="177" customFormat="1" ht="15.75" customHeight="1">
      <c r="A8" s="173" t="s">
        <v>194</v>
      </c>
      <c r="B8" s="176">
        <f>SUM(C8:T8)</f>
        <v>88131263.421544775</v>
      </c>
      <c r="C8" s="174">
        <f>P.C.!C20</f>
        <v>3600000</v>
      </c>
      <c r="D8" s="174">
        <f>C8+C8*P.C.!$N6</f>
        <v>3737307.5364871919</v>
      </c>
      <c r="E8" s="174">
        <f>D8+D8*P.C.!$N7</f>
        <v>3869878.7749612806</v>
      </c>
      <c r="F8" s="174">
        <f>E8+E8*P.C.!$N8</f>
        <v>4003150.9109038129</v>
      </c>
      <c r="G8" s="174">
        <f>F8+F8*P.C.!$N9</f>
        <v>4141012.7157356148</v>
      </c>
      <c r="H8" s="174">
        <f>G8+G8*P.C.!$N10</f>
        <v>4283622.2499572113</v>
      </c>
      <c r="I8" s="174">
        <f>H8+H8*P.C.!$N11</f>
        <v>4431143.0174077274</v>
      </c>
      <c r="J8" s="174">
        <f>I8+I8*P.C.!$N12</f>
        <v>4583744.1527243424</v>
      </c>
      <c r="K8" s="174">
        <f>J8+J8*P.C.!$N13</f>
        <v>4741600.6152575333</v>
      </c>
      <c r="L8" s="174">
        <f>K8+K8*P.C.!$N14</f>
        <v>4904893.3896644311</v>
      </c>
      <c r="M8" s="174">
        <f>L8+L8*P.C.!$N15</f>
        <v>5073809.693410283</v>
      </c>
      <c r="N8" s="174">
        <f>M8+M8*P.C.!$N16</f>
        <v>5248543.1914159097</v>
      </c>
      <c r="O8" s="174">
        <f>N8+N8*P.C.!$N17</f>
        <v>5429294.2180972639</v>
      </c>
      <c r="P8" s="174">
        <f>O8+O8*P.C.!$N18</f>
        <v>5616270.0070516616</v>
      </c>
      <c r="Q8" s="174">
        <f>P8+P8*P.C.!$N19</f>
        <v>5809684.9286540169</v>
      </c>
      <c r="R8" s="174">
        <f>Q8+Q8*P.C.!$N20</f>
        <v>6009760.7358354973</v>
      </c>
      <c r="S8" s="174">
        <f>R8+R8*P.C.!$N21</f>
        <v>6216726.818326382</v>
      </c>
      <c r="T8" s="174">
        <f>S8+S8*P.C.!$N22</f>
        <v>6430820.4656546162</v>
      </c>
    </row>
    <row r="9" spans="1:20" s="182" customFormat="1" ht="15.75" customHeight="1">
      <c r="A9" s="178" t="s">
        <v>195</v>
      </c>
      <c r="B9" s="176">
        <f>SUM(C9:T9)</f>
        <v>840600</v>
      </c>
      <c r="C9" s="181">
        <f>IF(C2&lt;=P.C.!$C$7,P.C.!$Q$12*P.C.!$Q$10,0)</f>
        <v>420300</v>
      </c>
      <c r="D9" s="181">
        <f>IF(D2&lt;=P.C.!$C$7,P.C.!$Q$12*P.C.!$Q$10,0)</f>
        <v>420300</v>
      </c>
      <c r="E9" s="181">
        <f>IF(E2&lt;=P.C.!$C$7,P.C.!$Q$12*P.C.!$Q$10,0)</f>
        <v>0</v>
      </c>
      <c r="F9" s="181">
        <f>IF(F2&lt;=P.C.!$C$7,P.C.!$Q$12*P.C.!$Q$10,0)</f>
        <v>0</v>
      </c>
      <c r="G9" s="181">
        <f>IF(G2&lt;=P.C.!$C$7,P.C.!$Q$12*P.C.!$Q$10,0)</f>
        <v>0</v>
      </c>
      <c r="H9" s="181">
        <v>0</v>
      </c>
      <c r="I9" s="181">
        <v>0</v>
      </c>
      <c r="J9" s="181">
        <v>0</v>
      </c>
      <c r="K9" s="181">
        <v>0</v>
      </c>
      <c r="L9" s="181">
        <v>0</v>
      </c>
      <c r="M9" s="181">
        <v>0</v>
      </c>
      <c r="N9" s="181">
        <v>0</v>
      </c>
      <c r="O9" s="181">
        <v>0</v>
      </c>
      <c r="P9" s="181">
        <v>0</v>
      </c>
      <c r="Q9" s="181">
        <v>0</v>
      </c>
      <c r="R9" s="181">
        <v>0</v>
      </c>
      <c r="S9" s="181">
        <v>0</v>
      </c>
      <c r="T9" s="181">
        <v>0</v>
      </c>
    </row>
    <row r="10" spans="1:20" s="159" customFormat="1" ht="15.75" customHeight="1">
      <c r="B10" s="157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</row>
    <row r="11" spans="1:20" s="188" customFormat="1" ht="15.75" customHeight="1">
      <c r="A11" s="185" t="s">
        <v>196</v>
      </c>
      <c r="B11" s="162">
        <f>SUM(C11:T11)</f>
        <v>88971863.421544775</v>
      </c>
      <c r="C11" s="186">
        <f>SUM(C8:C9)</f>
        <v>4020300</v>
      </c>
      <c r="D11" s="186">
        <f t="shared" ref="D11:T11" si="1">SUM(D8:D9)</f>
        <v>4157607.5364871919</v>
      </c>
      <c r="E11" s="186">
        <f t="shared" si="1"/>
        <v>3869878.7749612806</v>
      </c>
      <c r="F11" s="186">
        <f t="shared" si="1"/>
        <v>4003150.9109038129</v>
      </c>
      <c r="G11" s="186">
        <f t="shared" si="1"/>
        <v>4141012.7157356148</v>
      </c>
      <c r="H11" s="186">
        <f t="shared" si="1"/>
        <v>4283622.2499572113</v>
      </c>
      <c r="I11" s="186">
        <f t="shared" si="1"/>
        <v>4431143.0174077274</v>
      </c>
      <c r="J11" s="186">
        <f t="shared" si="1"/>
        <v>4583744.1527243424</v>
      </c>
      <c r="K11" s="186">
        <f t="shared" si="1"/>
        <v>4741600.6152575333</v>
      </c>
      <c r="L11" s="186">
        <f t="shared" si="1"/>
        <v>4904893.3896644311</v>
      </c>
      <c r="M11" s="186">
        <f t="shared" si="1"/>
        <v>5073809.693410283</v>
      </c>
      <c r="N11" s="186">
        <f t="shared" si="1"/>
        <v>5248543.1914159097</v>
      </c>
      <c r="O11" s="186">
        <f t="shared" si="1"/>
        <v>5429294.2180972639</v>
      </c>
      <c r="P11" s="186">
        <f t="shared" si="1"/>
        <v>5616270.0070516616</v>
      </c>
      <c r="Q11" s="186">
        <f t="shared" si="1"/>
        <v>5809684.9286540169</v>
      </c>
      <c r="R11" s="186">
        <f t="shared" si="1"/>
        <v>6009760.7358354973</v>
      </c>
      <c r="S11" s="186">
        <f t="shared" si="1"/>
        <v>6216726.818326382</v>
      </c>
      <c r="T11" s="186">
        <f t="shared" si="1"/>
        <v>6430820.4656546162</v>
      </c>
    </row>
    <row r="12" spans="1:20" ht="4.5" customHeight="1">
      <c r="B12" s="190"/>
    </row>
    <row r="13" spans="1:20" s="182" customFormat="1" ht="12.75">
      <c r="A13" s="179" t="s">
        <v>197</v>
      </c>
      <c r="B13" s="176">
        <f>SUM(C13:T13)</f>
        <v>26574548.389403261</v>
      </c>
      <c r="C13" s="181">
        <f>IF($A$13="Modelo Único",C14,IF($A$13="Modelo Equivalente",C15,0))</f>
        <v>5983994.7165105697</v>
      </c>
      <c r="D13" s="181">
        <f t="shared" ref="D13:T13" si="2">IF($A$13="Modelo Único",D14,IF($A$13="Modelo Equivalente",D15,0))</f>
        <v>5177274.5199892959</v>
      </c>
      <c r="E13" s="181">
        <f t="shared" si="2"/>
        <v>368284.32346802246</v>
      </c>
      <c r="F13" s="181">
        <f t="shared" si="2"/>
        <v>351544.1269467487</v>
      </c>
      <c r="G13" s="181">
        <f t="shared" si="2"/>
        <v>334803.93042547494</v>
      </c>
      <c r="H13" s="181">
        <f t="shared" si="2"/>
        <v>318063.73390420119</v>
      </c>
      <c r="I13" s="181">
        <f t="shared" si="2"/>
        <v>301323.53738292743</v>
      </c>
      <c r="J13" s="181">
        <f t="shared" si="2"/>
        <v>284583.34086165368</v>
      </c>
      <c r="K13" s="181">
        <f t="shared" si="2"/>
        <v>267843.14434037992</v>
      </c>
      <c r="L13" s="181">
        <f t="shared" si="2"/>
        <v>251102.94781910619</v>
      </c>
      <c r="M13" s="181">
        <f t="shared" si="2"/>
        <v>234362.75129783244</v>
      </c>
      <c r="N13" s="181">
        <f t="shared" si="2"/>
        <v>217622.55477655868</v>
      </c>
      <c r="O13" s="181">
        <f t="shared" si="2"/>
        <v>200882.35825528498</v>
      </c>
      <c r="P13" s="181">
        <f t="shared" si="2"/>
        <v>184142.16173401123</v>
      </c>
      <c r="Q13" s="181">
        <f t="shared" si="2"/>
        <v>167401.96521273747</v>
      </c>
      <c r="R13" s="181">
        <f t="shared" si="2"/>
        <v>6134656.4852020331</v>
      </c>
      <c r="S13" s="181">
        <f t="shared" si="2"/>
        <v>5311196.0921594854</v>
      </c>
      <c r="T13" s="181">
        <f t="shared" si="2"/>
        <v>485465.69911693869</v>
      </c>
    </row>
    <row r="14" spans="1:20" s="182" customFormat="1" ht="12.75" hidden="1">
      <c r="A14" s="193" t="s">
        <v>198</v>
      </c>
      <c r="B14" s="176">
        <f>SUM(C14:T14)</f>
        <v>25363225</v>
      </c>
      <c r="C14" s="181">
        <f>'2'!$G6</f>
        <v>5033050</v>
      </c>
      <c r="D14" s="181">
        <f>'2'!$G7</f>
        <v>5017975</v>
      </c>
      <c r="E14" s="181">
        <f>'2'!$G8</f>
        <v>331650</v>
      </c>
      <c r="F14" s="181">
        <f>'2'!$G9</f>
        <v>316575</v>
      </c>
      <c r="G14" s="181">
        <f>'2'!$G10</f>
        <v>301500</v>
      </c>
      <c r="H14" s="181">
        <f>'2'!$G11</f>
        <v>286425</v>
      </c>
      <c r="I14" s="181">
        <f>'2'!$G12</f>
        <v>271350</v>
      </c>
      <c r="J14" s="181">
        <f>'2'!$G13</f>
        <v>256274.99999999997</v>
      </c>
      <c r="K14" s="181">
        <f>'2'!$G14</f>
        <v>241199.99999999997</v>
      </c>
      <c r="L14" s="181">
        <f>'2'!$G15</f>
        <v>226124.99999999997</v>
      </c>
      <c r="M14" s="181">
        <f>'2'!$G16</f>
        <v>5244100</v>
      </c>
      <c r="N14" s="181">
        <f>'2'!$G17</f>
        <v>5213950</v>
      </c>
      <c r="O14" s="181">
        <f>'2'!$G18</f>
        <v>512549.99999999994</v>
      </c>
      <c r="P14" s="181">
        <f>'2'!$G19</f>
        <v>482399.99999999994</v>
      </c>
      <c r="Q14" s="181">
        <f>'2'!$G20</f>
        <v>452249.99999999994</v>
      </c>
      <c r="R14" s="181">
        <f>'2'!$G21</f>
        <v>422099.99999999994</v>
      </c>
      <c r="S14" s="181">
        <f>'2'!$G22</f>
        <v>391950</v>
      </c>
      <c r="T14" s="181">
        <f>'2'!$G23</f>
        <v>361800</v>
      </c>
    </row>
    <row r="15" spans="1:20" s="182" customFormat="1" ht="12.75" hidden="1">
      <c r="A15" s="179" t="s">
        <v>197</v>
      </c>
      <c r="B15" s="176">
        <f>SUM(C15:T15)</f>
        <v>26574548.389403261</v>
      </c>
      <c r="C15" s="181">
        <f>'3'!$G5</f>
        <v>5983994.7165105697</v>
      </c>
      <c r="D15" s="181">
        <f>'3'!$G6</f>
        <v>5177274.5199892959</v>
      </c>
      <c r="E15" s="181">
        <f>'3'!$G7</f>
        <v>368284.32346802246</v>
      </c>
      <c r="F15" s="181">
        <f>'3'!$G8</f>
        <v>351544.1269467487</v>
      </c>
      <c r="G15" s="181">
        <f>'3'!$G9</f>
        <v>334803.93042547494</v>
      </c>
      <c r="H15" s="181">
        <f>'3'!$G10</f>
        <v>318063.73390420119</v>
      </c>
      <c r="I15" s="181">
        <f>'3'!$G11</f>
        <v>301323.53738292743</v>
      </c>
      <c r="J15" s="181">
        <f>'3'!$G12</f>
        <v>284583.34086165368</v>
      </c>
      <c r="K15" s="181">
        <f>'3'!$G13</f>
        <v>267843.14434037992</v>
      </c>
      <c r="L15" s="181">
        <f>'3'!$G14</f>
        <v>251102.94781910619</v>
      </c>
      <c r="M15" s="181">
        <f>'3'!$G15</f>
        <v>234362.75129783244</v>
      </c>
      <c r="N15" s="181">
        <f>'3'!$G16</f>
        <v>217622.55477655868</v>
      </c>
      <c r="O15" s="181">
        <f>'3'!$G17</f>
        <v>200882.35825528498</v>
      </c>
      <c r="P15" s="181">
        <f>'3'!$G18</f>
        <v>184142.16173401123</v>
      </c>
      <c r="Q15" s="181">
        <f>'3'!$G19</f>
        <v>167401.96521273747</v>
      </c>
      <c r="R15" s="181">
        <f>'3'!$G20</f>
        <v>6134656.4852020331</v>
      </c>
      <c r="S15" s="181">
        <f>'3'!$G21</f>
        <v>5311196.0921594854</v>
      </c>
      <c r="T15" s="181">
        <f>'3'!$G22</f>
        <v>485465.69911693869</v>
      </c>
    </row>
    <row r="16" spans="1:20" s="182" customFormat="1" ht="12.75">
      <c r="A16" s="179" t="s">
        <v>369</v>
      </c>
      <c r="B16" s="176">
        <f>SUM(C16:T16)</f>
        <v>478000</v>
      </c>
      <c r="C16" s="181">
        <f>P.F.!$J$29</f>
        <v>364000</v>
      </c>
      <c r="D16" s="181">
        <f>P.F.!$M$29</f>
        <v>0</v>
      </c>
      <c r="E16" s="181">
        <f>P.F.!$P$29</f>
        <v>0</v>
      </c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>
        <f>P.F.!$Y$29</f>
        <v>114000</v>
      </c>
      <c r="S16" s="181">
        <f>P.F.!$AB$29</f>
        <v>0</v>
      </c>
      <c r="T16" s="181">
        <f>P.F.!AE29</f>
        <v>0</v>
      </c>
    </row>
    <row r="17" spans="1:20" s="197" customFormat="1" ht="15.75" customHeight="1">
      <c r="A17" s="194" t="s">
        <v>199</v>
      </c>
      <c r="B17" s="162">
        <f>SUM(C17:T17)</f>
        <v>27052548.389403261</v>
      </c>
      <c r="C17" s="196">
        <f t="shared" ref="C17:T17" si="3">SUM(C13,C16)</f>
        <v>6347994.7165105697</v>
      </c>
      <c r="D17" s="196">
        <f t="shared" si="3"/>
        <v>5177274.5199892959</v>
      </c>
      <c r="E17" s="196">
        <f t="shared" si="3"/>
        <v>368284.32346802246</v>
      </c>
      <c r="F17" s="196">
        <f t="shared" si="3"/>
        <v>351544.1269467487</v>
      </c>
      <c r="G17" s="196">
        <f t="shared" si="3"/>
        <v>334803.93042547494</v>
      </c>
      <c r="H17" s="196">
        <f t="shared" si="3"/>
        <v>318063.73390420119</v>
      </c>
      <c r="I17" s="196">
        <f t="shared" si="3"/>
        <v>301323.53738292743</v>
      </c>
      <c r="J17" s="196">
        <f t="shared" si="3"/>
        <v>284583.34086165368</v>
      </c>
      <c r="K17" s="196">
        <f t="shared" si="3"/>
        <v>267843.14434037992</v>
      </c>
      <c r="L17" s="196">
        <f t="shared" si="3"/>
        <v>251102.94781910619</v>
      </c>
      <c r="M17" s="196">
        <f t="shared" si="3"/>
        <v>234362.75129783244</v>
      </c>
      <c r="N17" s="196">
        <f t="shared" si="3"/>
        <v>217622.55477655868</v>
      </c>
      <c r="O17" s="196">
        <f t="shared" si="3"/>
        <v>200882.35825528498</v>
      </c>
      <c r="P17" s="196">
        <f t="shared" si="3"/>
        <v>184142.16173401123</v>
      </c>
      <c r="Q17" s="196">
        <f t="shared" si="3"/>
        <v>167401.96521273747</v>
      </c>
      <c r="R17" s="196">
        <f t="shared" si="3"/>
        <v>6248656.4852020331</v>
      </c>
      <c r="S17" s="196">
        <f t="shared" si="3"/>
        <v>5311196.0921594854</v>
      </c>
      <c r="T17" s="196">
        <f t="shared" si="3"/>
        <v>485465.69911693869</v>
      </c>
    </row>
    <row r="18" spans="1:20" ht="5.25" customHeight="1">
      <c r="B18" s="190"/>
    </row>
    <row r="19" spans="1:20" s="198" customFormat="1" ht="15.75" customHeight="1">
      <c r="A19" s="198" t="s">
        <v>200</v>
      </c>
      <c r="B19" s="176">
        <f t="shared" ref="B19:B28" si="4">SUM(C19:T19)</f>
        <v>11371405.079524819</v>
      </c>
      <c r="C19" s="201">
        <f>'8'!$N8</f>
        <v>679309.83517110883</v>
      </c>
      <c r="D19" s="201">
        <f>'8'!$N9</f>
        <v>400956.96558891539</v>
      </c>
      <c r="E19" s="201">
        <f>'8'!$N10</f>
        <v>437498.21980136342</v>
      </c>
      <c r="F19" s="201">
        <f>'8'!N11</f>
        <v>472760.72082218109</v>
      </c>
      <c r="G19" s="201">
        <f>'8'!N12</f>
        <v>506344.05512772169</v>
      </c>
      <c r="H19" s="201">
        <f>'8'!N13</f>
        <v>538248.22271798528</v>
      </c>
      <c r="I19" s="201">
        <f>'8'!N14</f>
        <v>568473.22359297168</v>
      </c>
      <c r="J19" s="201">
        <f>'8'!N15</f>
        <v>597019.05775268131</v>
      </c>
      <c r="K19" s="201">
        <f>'8'!N16</f>
        <v>623885.7251971137</v>
      </c>
      <c r="L19" s="201">
        <f>'8'!N17</f>
        <v>649073.22592626943</v>
      </c>
      <c r="M19" s="201">
        <f>'8'!N18</f>
        <v>672581.55994014768</v>
      </c>
      <c r="N19" s="201">
        <f>'8'!N19</f>
        <v>694410.72723874915</v>
      </c>
      <c r="O19" s="201">
        <f>'8'!N20</f>
        <v>714560.72782207339</v>
      </c>
      <c r="P19" s="201">
        <f>'8'!N21</f>
        <v>733031.56169012084</v>
      </c>
      <c r="Q19" s="201">
        <f>'8'!N22</f>
        <v>749823.22884289105</v>
      </c>
      <c r="R19" s="201">
        <f>'8'!N23</f>
        <v>764935.72928038426</v>
      </c>
      <c r="S19" s="201">
        <f>'8'!N24</f>
        <v>778369.06300260045</v>
      </c>
      <c r="T19" s="201">
        <f>'8'!N25</f>
        <v>790123.23000953963</v>
      </c>
    </row>
    <row r="20" spans="1:20" s="198" customFormat="1" ht="15.75" customHeight="1">
      <c r="A20" s="198" t="s">
        <v>201</v>
      </c>
      <c r="B20" s="176">
        <f t="shared" si="4"/>
        <v>819213.38753610686</v>
      </c>
      <c r="C20" s="201">
        <f>SUM(P.C.!$Q$25,P.C.!$Q$26)</f>
        <v>33463.360000000001</v>
      </c>
      <c r="D20" s="201">
        <f>C20+C20*P.C.!$N$6</f>
        <v>34739.685423384457</v>
      </c>
      <c r="E20" s="201">
        <f>D20+D20*P.C.!$N$7</f>
        <v>35971.985167468978</v>
      </c>
      <c r="F20" s="201">
        <f>E20+E20*P.C.!$N$8</f>
        <v>37210.800018306167</v>
      </c>
      <c r="G20" s="201">
        <f>F20+F20*P.C.!$N$9</f>
        <v>38492.277575344036</v>
      </c>
      <c r="H20" s="201">
        <f>G20+G20*P.C.!$N$10</f>
        <v>39817.887070646706</v>
      </c>
      <c r="I20" s="201">
        <f>H20+H20*P.C.!$N$11</f>
        <v>41189.148334166959</v>
      </c>
      <c r="J20" s="201">
        <f>I20+I20*P.C.!$N$12</f>
        <v>42607.633536252688</v>
      </c>
      <c r="K20" s="201">
        <f>J20+J20*P.C.!$N$13</f>
        <v>44074.968990162321</v>
      </c>
      <c r="L20" s="201">
        <f>K20+K20*P.C.!$N$14</f>
        <v>45592.837016655882</v>
      </c>
      <c r="M20" s="201">
        <f>L20+L20*P.C.!$N$15</f>
        <v>47162.977872799434</v>
      </c>
      <c r="N20" s="201">
        <f>M20+M20*P.C.!$N$16</f>
        <v>48787.191747194309</v>
      </c>
      <c r="O20" s="201">
        <f>N20+N20*P.C.!$N$17</f>
        <v>50467.340823918683</v>
      </c>
      <c r="P20" s="201">
        <f>O20+O20*P.C.!$N$18</f>
        <v>52205.351417547856</v>
      </c>
      <c r="Q20" s="201">
        <f>P20+P20*P.C.!$N$19</f>
        <v>54003.21618170102</v>
      </c>
      <c r="R20" s="201">
        <f>Q20+Q20*P.C.!$N$20</f>
        <v>55862.99639364671</v>
      </c>
      <c r="S20" s="201">
        <f>R20+R20*P.C.!$N$21</f>
        <v>57786.824317586201</v>
      </c>
      <c r="T20" s="201">
        <f>S20+S20*P.C.!$N$22</f>
        <v>59776.905649324457</v>
      </c>
    </row>
    <row r="21" spans="1:20" s="198" customFormat="1" ht="15.75" customHeight="1">
      <c r="A21" s="198" t="s">
        <v>202</v>
      </c>
      <c r="B21" s="176">
        <f t="shared" si="4"/>
        <v>404620.42273091443</v>
      </c>
      <c r="C21" s="201">
        <f>P.C.!$Q$29</f>
        <v>16528</v>
      </c>
      <c r="D21" s="201">
        <f>C21+C21*P.C.!$N6</f>
        <v>17158.39415640564</v>
      </c>
      <c r="E21" s="201">
        <f>D21+D21*P.C.!$N7</f>
        <v>17767.043442377788</v>
      </c>
      <c r="F21" s="201">
        <f>E21+E21*P.C.!$N8</f>
        <v>18378.910626505058</v>
      </c>
      <c r="G21" s="201">
        <f>F21+F21*P.C.!$N9</f>
        <v>19011.849490466175</v>
      </c>
      <c r="H21" s="201">
        <f>G21+G21*P.C.!$N10</f>
        <v>19666.585707581326</v>
      </c>
      <c r="I21" s="201">
        <f>H21+H21*P.C.!$N11</f>
        <v>20343.869942143028</v>
      </c>
      <c r="J21" s="201">
        <f>I21+I21*P.C.!$N12</f>
        <v>21044.478710063311</v>
      </c>
      <c r="K21" s="201">
        <f>J21+J21*P.C.!$N13</f>
        <v>21769.215269160137</v>
      </c>
      <c r="L21" s="201">
        <f>K21+K21*P.C.!$N14</f>
        <v>22518.910540103807</v>
      </c>
      <c r="M21" s="201">
        <f>L21+L21*P.C.!$N15</f>
        <v>23294.424059079207</v>
      </c>
      <c r="N21" s="201">
        <f>M21+M21*P.C.!$N16</f>
        <v>24096.644963256149</v>
      </c>
      <c r="O21" s="201">
        <f>N21+N21*P.C.!$N17</f>
        <v>24926.493010197653</v>
      </c>
      <c r="P21" s="201">
        <f>O21+O21*P.C.!$N18</f>
        <v>25784.919632374953</v>
      </c>
      <c r="Q21" s="201">
        <f>P21+P21*P.C.!$N19</f>
        <v>26672.909027998212</v>
      </c>
      <c r="R21" s="201">
        <f>Q21+Q21*P.C.!$N20</f>
        <v>27591.479289413634</v>
      </c>
      <c r="S21" s="201">
        <f>R21+R21*P.C.!$N21</f>
        <v>28541.683570360674</v>
      </c>
      <c r="T21" s="201">
        <f>S21+S21*P.C.!$N22</f>
        <v>29524.611293427632</v>
      </c>
    </row>
    <row r="22" spans="1:20" s="198" customFormat="1" ht="15.75" customHeight="1">
      <c r="A22" s="198" t="s">
        <v>277</v>
      </c>
      <c r="B22" s="176">
        <f t="shared" si="4"/>
        <v>-39195.000000000007</v>
      </c>
      <c r="C22" s="201">
        <f>'5'!I5</f>
        <v>0</v>
      </c>
      <c r="D22" s="201">
        <f>'5'!I6</f>
        <v>0</v>
      </c>
      <c r="E22" s="201">
        <f>'5'!I7</f>
        <v>0</v>
      </c>
      <c r="F22" s="201">
        <f>'5'!I8</f>
        <v>0</v>
      </c>
      <c r="G22" s="201">
        <f>'5'!I9</f>
        <v>0</v>
      </c>
      <c r="H22" s="201">
        <f>'5'!I10</f>
        <v>0</v>
      </c>
      <c r="I22" s="201">
        <f>'5'!I11</f>
        <v>0</v>
      </c>
      <c r="J22" s="201">
        <f>'5'!I12</f>
        <v>0</v>
      </c>
      <c r="K22" s="201">
        <f>'5'!I13</f>
        <v>0</v>
      </c>
      <c r="L22" s="201">
        <f>'5'!I14</f>
        <v>0</v>
      </c>
      <c r="M22" s="201">
        <f>'5'!I15</f>
        <v>-2110.4999999999995</v>
      </c>
      <c r="N22" s="201">
        <f>'5'!I16</f>
        <v>-4070.2500000000014</v>
      </c>
      <c r="O22" s="201">
        <f>'5'!I17</f>
        <v>-5879.2500000000018</v>
      </c>
      <c r="P22" s="201">
        <f>'5'!I18</f>
        <v>-7537.5000000000018</v>
      </c>
      <c r="Q22" s="201">
        <f>'5'!I19</f>
        <v>-9045.0000000000018</v>
      </c>
      <c r="R22" s="201">
        <f>'5'!I20</f>
        <v>-6180.7500000000018</v>
      </c>
      <c r="S22" s="201">
        <f>'5'!I21</f>
        <v>-3467.2500000000023</v>
      </c>
      <c r="T22" s="201">
        <f>'5'!I22</f>
        <v>-904.50000000000239</v>
      </c>
    </row>
    <row r="23" spans="1:20" s="198" customFormat="1" ht="15.75" customHeight="1">
      <c r="A23" s="198" t="s">
        <v>8</v>
      </c>
      <c r="B23" s="176">
        <f t="shared" si="4"/>
        <v>943175.88495607092</v>
      </c>
      <c r="C23" s="201">
        <f>P.C.!$Q$30</f>
        <v>38527</v>
      </c>
      <c r="D23" s="201">
        <f>C23+C23*P.C.!$N6</f>
        <v>39996.457627289456</v>
      </c>
      <c r="E23" s="201">
        <f>D23+D23*P.C.!$N7</f>
        <v>41415.227656370349</v>
      </c>
      <c r="F23" s="201">
        <f>E23+E23*P.C.!$N8</f>
        <v>42841.498651219772</v>
      </c>
      <c r="G23" s="201">
        <f>F23+F23*P.C.!$N9</f>
        <v>44316.888027540554</v>
      </c>
      <c r="H23" s="201">
        <f>G23+G23*P.C.!$N10</f>
        <v>45843.087340028178</v>
      </c>
      <c r="I23" s="201">
        <f>H23+H23*P.C.!$N11</f>
        <v>47421.846397685411</v>
      </c>
      <c r="J23" s="201">
        <f>I23+I23*P.C.!$N12</f>
        <v>49054.975270002979</v>
      </c>
      <c r="K23" s="201">
        <f>J23+J23*P.C.!$N13</f>
        <v>50744.346362229713</v>
      </c>
      <c r="L23" s="201">
        <f>K23+K23*P.C.!$N14</f>
        <v>52491.896562111535</v>
      </c>
      <c r="M23" s="201">
        <f>L23+L23*P.C.!$N15</f>
        <v>54299.629460560544</v>
      </c>
      <c r="N23" s="201">
        <f>M23+M23*P.C.!$N16</f>
        <v>56169.617648800202</v>
      </c>
      <c r="O23" s="201">
        <f>N23+N23*P.C.!$N17</f>
        <v>58104.005094620348</v>
      </c>
      <c r="P23" s="201">
        <f>O23+O23*P.C.!$N18</f>
        <v>60105.009600466474</v>
      </c>
      <c r="Q23" s="201">
        <f>P23+P23*P.C.!$N19</f>
        <v>62174.925346181459</v>
      </c>
      <c r="R23" s="201">
        <f>Q23+Q23*P.C.!$N20</f>
        <v>64316.125519315043</v>
      </c>
      <c r="S23" s="201">
        <f>R23+R23*P.C.!$N21</f>
        <v>66531.065036016793</v>
      </c>
      <c r="T23" s="201">
        <f>S23+S23*P.C.!$N22</f>
        <v>68822.28335563204</v>
      </c>
    </row>
    <row r="24" spans="1:20" s="198" customFormat="1" ht="15.75" customHeight="1">
      <c r="A24" s="198" t="s">
        <v>203</v>
      </c>
      <c r="B24" s="176">
        <f t="shared" si="4"/>
        <v>117508.35122872634</v>
      </c>
      <c r="C24" s="201">
        <f>P.C.!$Q$26</f>
        <v>4800</v>
      </c>
      <c r="D24" s="201">
        <f>C24+C24*P.C.!$N$6</f>
        <v>4983.076715316256</v>
      </c>
      <c r="E24" s="201">
        <f>D24+D24*P.C.!$N$7</f>
        <v>5159.8383666150403</v>
      </c>
      <c r="F24" s="201">
        <f>E24+E24*P.C.!$N$8</f>
        <v>5337.53454787175</v>
      </c>
      <c r="G24" s="201">
        <f>F24+F24*P.C.!$N$9</f>
        <v>5521.3502876474859</v>
      </c>
      <c r="H24" s="201">
        <f>G24+G24*P.C.!$N$10</f>
        <v>5711.4963332762809</v>
      </c>
      <c r="I24" s="201">
        <f>H24+H24*P.C.!$N$11</f>
        <v>5908.1906898769694</v>
      </c>
      <c r="J24" s="201">
        <f>I24+I24*P.C.!$N$12</f>
        <v>6111.658870299123</v>
      </c>
      <c r="K24" s="201">
        <f>J24+J24*P.C.!$N$13</f>
        <v>6322.1341536767104</v>
      </c>
      <c r="L24" s="201">
        <f>K24+K24*P.C.!$N$14</f>
        <v>6539.857852885908</v>
      </c>
      <c r="M24" s="201">
        <f>L24+L24*P.C.!$N$15</f>
        <v>6765.079591213711</v>
      </c>
      <c r="N24" s="201">
        <f>M24+M24*P.C.!$N$16</f>
        <v>6998.0575885545459</v>
      </c>
      <c r="O24" s="201">
        <f>N24+N24*P.C.!$N$17</f>
        <v>7239.0589574630176</v>
      </c>
      <c r="P24" s="201">
        <f>O24+O24*P.C.!$N$18</f>
        <v>7488.360009402214</v>
      </c>
      <c r="Q24" s="201">
        <f>P24+P24*P.C.!$N$19</f>
        <v>7746.2465715386879</v>
      </c>
      <c r="R24" s="201">
        <f>Q24+Q24*P.C.!$N$20</f>
        <v>8013.0143144473286</v>
      </c>
      <c r="S24" s="201">
        <f>R24+R24*P.C.!$N$21</f>
        <v>8288.9690911018406</v>
      </c>
      <c r="T24" s="201">
        <f>S24+S24*P.C.!$N$22</f>
        <v>8574.4272875394854</v>
      </c>
    </row>
    <row r="25" spans="1:20" s="198" customFormat="1" ht="15.75" customHeight="1">
      <c r="A25" s="198" t="s">
        <v>204</v>
      </c>
      <c r="B25" s="176">
        <f t="shared" si="4"/>
        <v>218222.80059434724</v>
      </c>
      <c r="C25" s="201">
        <f>P.C.!$Q$27</f>
        <v>8914</v>
      </c>
      <c r="D25" s="201">
        <f>C25+C25*P.C.!$N$6</f>
        <v>9253.9887167352299</v>
      </c>
      <c r="E25" s="201">
        <f>D25+D25*P.C.!$N$7</f>
        <v>9582.2498333346812</v>
      </c>
      <c r="F25" s="201">
        <f>E25+E25*P.C.!$N$8</f>
        <v>9912.2464499434955</v>
      </c>
      <c r="G25" s="201">
        <f>F25+F25*P.C.!$N$9</f>
        <v>10253.607596685351</v>
      </c>
      <c r="H25" s="201">
        <f>G25+G25*P.C.!$N$10</f>
        <v>10606.724648921827</v>
      </c>
      <c r="I25" s="201">
        <f>H25+H25*P.C.!$N$11</f>
        <v>10972.00246032569</v>
      </c>
      <c r="J25" s="201">
        <f>I25+I25*P.C.!$N$12</f>
        <v>11349.859827051332</v>
      </c>
      <c r="K25" s="201">
        <f>J25+J25*P.C.!$N$13</f>
        <v>11740.72996789046</v>
      </c>
      <c r="L25" s="201">
        <f>K25+K25*P.C.!$N$14</f>
        <v>12145.061020963542</v>
      </c>
      <c r="M25" s="201">
        <f>L25+L25*P.C.!$N$15</f>
        <v>12563.316557516466</v>
      </c>
      <c r="N25" s="201">
        <f>M25+M25*P.C.!$N$16</f>
        <v>12995.976113411509</v>
      </c>
      <c r="O25" s="201">
        <f>N25+N25*P.C.!$N$17</f>
        <v>13443.53573892195</v>
      </c>
      <c r="P25" s="201">
        <f>O25+O25*P.C.!$N$18</f>
        <v>13906.5085674607</v>
      </c>
      <c r="Q25" s="201">
        <f>P25+P25*P.C.!$N$19</f>
        <v>14385.425403894977</v>
      </c>
      <c r="R25" s="201">
        <f>Q25+Q25*P.C.!$N$20</f>
        <v>14880.835333121566</v>
      </c>
      <c r="S25" s="201">
        <f>R25+R25*P.C.!$N$21</f>
        <v>15393.306349600385</v>
      </c>
      <c r="T25" s="201">
        <f>S25+S25*P.C.!$N$22</f>
        <v>15923.426008568129</v>
      </c>
    </row>
    <row r="26" spans="1:20" s="198" customFormat="1" ht="15.75" customHeight="1">
      <c r="A26" s="198" t="s">
        <v>9</v>
      </c>
      <c r="B26" s="176">
        <f t="shared" si="4"/>
        <v>386308.70466443786</v>
      </c>
      <c r="C26" s="201">
        <f>P.C.!$Q$28</f>
        <v>15780</v>
      </c>
      <c r="D26" s="201">
        <f>C26+C26*P.C.!$N$6</f>
        <v>16381.864701602191</v>
      </c>
      <c r="E26" s="201">
        <f>D26+D26*P.C.!$N$7</f>
        <v>16962.968630246945</v>
      </c>
      <c r="F26" s="201">
        <f>E26+E26*P.C.!$N$8</f>
        <v>17547.144826128377</v>
      </c>
      <c r="G26" s="201">
        <f>F26+F26*P.C.!$N$9</f>
        <v>18151.439070641107</v>
      </c>
      <c r="H26" s="201">
        <f>G26+G26*P.C.!$N$10</f>
        <v>18776.544195645773</v>
      </c>
      <c r="I26" s="201">
        <f>H26+H26*P.C.!$N$11</f>
        <v>19423.176892970536</v>
      </c>
      <c r="J26" s="201">
        <f>I26+I26*P.C.!$N$12</f>
        <v>20092.078536108365</v>
      </c>
      <c r="K26" s="201">
        <f>J26+J26*P.C.!$N$13</f>
        <v>20784.016030212184</v>
      </c>
      <c r="L26" s="201">
        <f>K26+K26*P.C.!$N$14</f>
        <v>21499.782691362419</v>
      </c>
      <c r="M26" s="201">
        <f>L26+L26*P.C.!$N$15</f>
        <v>22240.199156115072</v>
      </c>
      <c r="N26" s="201">
        <f>M26+M26*P.C.!$N$16</f>
        <v>23006.114322373065</v>
      </c>
      <c r="O26" s="201">
        <f>N26+N26*P.C.!$N$17</f>
        <v>23798.406322659666</v>
      </c>
      <c r="P26" s="201">
        <f>O26+O26*P.C.!$N$18</f>
        <v>24617.983530909776</v>
      </c>
      <c r="Q26" s="201">
        <f>P26+P26*P.C.!$N$19</f>
        <v>25465.785603933433</v>
      </c>
      <c r="R26" s="201">
        <f>Q26+Q26*P.C.!$N$20</f>
        <v>26342.784558745589</v>
      </c>
      <c r="S26" s="201">
        <f>R26+R26*P.C.!$N$21</f>
        <v>27249.9858869973</v>
      </c>
      <c r="T26" s="201">
        <f>S26+S26*P.C.!$N$22</f>
        <v>28188.429707786057</v>
      </c>
    </row>
    <row r="27" spans="1:20" s="198" customFormat="1" ht="15.75" customHeight="1">
      <c r="A27" s="198" t="s">
        <v>205</v>
      </c>
      <c r="B27" s="176">
        <f t="shared" si="4"/>
        <v>4739000.5399759514</v>
      </c>
      <c r="C27" s="201">
        <f>C5*5%</f>
        <v>193579.45502620356</v>
      </c>
      <c r="D27" s="201">
        <f t="shared" ref="D27:T27" si="5">D5*5%</f>
        <v>200962.76560514278</v>
      </c>
      <c r="E27" s="201">
        <f t="shared" si="5"/>
        <v>208091.39563179913</v>
      </c>
      <c r="F27" s="201">
        <f t="shared" si="5"/>
        <v>215257.71436678065</v>
      </c>
      <c r="G27" s="201">
        <f t="shared" si="5"/>
        <v>222670.82910241093</v>
      </c>
      <c r="H27" s="201">
        <f t="shared" si="5"/>
        <v>230339.23907912133</v>
      </c>
      <c r="I27" s="201">
        <f t="shared" si="5"/>
        <v>238271.73623693196</v>
      </c>
      <c r="J27" s="201">
        <f t="shared" si="5"/>
        <v>246477.41529553483</v>
      </c>
      <c r="K27" s="201">
        <f t="shared" si="5"/>
        <v>254965.68418151798</v>
      </c>
      <c r="L27" s="201">
        <f t="shared" si="5"/>
        <v>263746.27481468581</v>
      </c>
      <c r="M27" s="201">
        <f t="shared" si="5"/>
        <v>272829.25426584214</v>
      </c>
      <c r="N27" s="201">
        <f t="shared" si="5"/>
        <v>282225.03629882861</v>
      </c>
      <c r="O27" s="201">
        <f t="shared" si="5"/>
        <v>291944.39331005176</v>
      </c>
      <c r="P27" s="201">
        <f t="shared" si="5"/>
        <v>301998.46867918695</v>
      </c>
      <c r="Q27" s="201">
        <f t="shared" si="5"/>
        <v>312398.78954522026</v>
      </c>
      <c r="R27" s="201">
        <f t="shared" si="5"/>
        <v>323157.28002247546</v>
      </c>
      <c r="S27" s="201">
        <f t="shared" si="5"/>
        <v>334286.27487177931</v>
      </c>
      <c r="T27" s="201">
        <f t="shared" si="5"/>
        <v>345798.53364243812</v>
      </c>
    </row>
    <row r="28" spans="1:20" s="204" customFormat="1" ht="15.75" customHeight="1">
      <c r="A28" s="202" t="s">
        <v>206</v>
      </c>
      <c r="B28" s="162">
        <f t="shared" si="4"/>
        <v>18960260.171211373</v>
      </c>
      <c r="C28" s="186">
        <f>SUM(C19:C27)</f>
        <v>990901.65019731235</v>
      </c>
      <c r="D28" s="186">
        <f t="shared" ref="D28:T28" si="6">SUM(D19:D27)</f>
        <v>724433.19853479147</v>
      </c>
      <c r="E28" s="186">
        <f t="shared" si="6"/>
        <v>772448.92852957628</v>
      </c>
      <c r="F28" s="186">
        <f t="shared" si="6"/>
        <v>819246.57030893653</v>
      </c>
      <c r="G28" s="186">
        <f t="shared" si="6"/>
        <v>864762.29627845716</v>
      </c>
      <c r="H28" s="186">
        <f t="shared" si="6"/>
        <v>909009.78709320677</v>
      </c>
      <c r="I28" s="186">
        <f t="shared" si="6"/>
        <v>952003.1945470724</v>
      </c>
      <c r="J28" s="186">
        <f t="shared" si="6"/>
        <v>993757.15779799386</v>
      </c>
      <c r="K28" s="186">
        <f t="shared" si="6"/>
        <v>1034286.820151963</v>
      </c>
      <c r="L28" s="186">
        <f t="shared" si="6"/>
        <v>1073607.8464250383</v>
      </c>
      <c r="M28" s="186">
        <f t="shared" si="6"/>
        <v>1109625.9409032743</v>
      </c>
      <c r="N28" s="186">
        <f t="shared" si="6"/>
        <v>1144619.1159211677</v>
      </c>
      <c r="O28" s="186">
        <f t="shared" si="6"/>
        <v>1178604.7110799067</v>
      </c>
      <c r="P28" s="186">
        <f t="shared" si="6"/>
        <v>1211600.6631274698</v>
      </c>
      <c r="Q28" s="186">
        <f t="shared" si="6"/>
        <v>1243625.5265233591</v>
      </c>
      <c r="R28" s="186">
        <f t="shared" si="6"/>
        <v>1278919.4947115495</v>
      </c>
      <c r="S28" s="186">
        <f t="shared" si="6"/>
        <v>1312979.9221260431</v>
      </c>
      <c r="T28" s="186">
        <f t="shared" si="6"/>
        <v>1345827.3469542554</v>
      </c>
    </row>
    <row r="29" spans="1:20" ht="3.75" customHeight="1">
      <c r="B29" s="190"/>
    </row>
    <row r="30" spans="1:20" s="198" customFormat="1" ht="15.75" customHeight="1">
      <c r="A30" s="198" t="s">
        <v>207</v>
      </c>
      <c r="B30" s="176">
        <f>SUM(C30:T30)</f>
        <v>999713.18858163035</v>
      </c>
      <c r="C30" s="201">
        <f>'11'!B18</f>
        <v>0</v>
      </c>
      <c r="D30" s="201">
        <f>'11'!C18</f>
        <v>0</v>
      </c>
      <c r="E30" s="201">
        <f>'11'!D18</f>
        <v>0</v>
      </c>
      <c r="F30" s="201">
        <f>'11'!E18</f>
        <v>59241.375182209107</v>
      </c>
      <c r="G30" s="201">
        <f>'11'!F18</f>
        <v>61757.520788570197</v>
      </c>
      <c r="H30" s="201">
        <f>'11'!G18</f>
        <v>64350.805909589108</v>
      </c>
      <c r="I30" s="201">
        <f>'11'!H18</f>
        <v>67023.887100802036</v>
      </c>
      <c r="J30" s="201">
        <f>'11'!I18</f>
        <v>69779.512405063273</v>
      </c>
      <c r="K30" s="201">
        <f>'11'!J18</f>
        <v>72620.5245032151</v>
      </c>
      <c r="L30" s="201">
        <f>'11'!K18</f>
        <v>75549.863973261323</v>
      </c>
      <c r="M30" s="201">
        <f>'11'!L18</f>
        <v>78570.572661781393</v>
      </c>
      <c r="N30" s="201">
        <f>'11'!M18</f>
        <v>81685.797171450366</v>
      </c>
      <c r="O30" s="201">
        <f>'11'!N18</f>
        <v>84898.79246866316</v>
      </c>
      <c r="P30" s="201">
        <f>'11'!O18</f>
        <v>88212.925615399348</v>
      </c>
      <c r="Q30" s="201">
        <f>'11'!P18</f>
        <v>91631.679629607155</v>
      </c>
      <c r="R30" s="201">
        <f>'11'!Q18</f>
        <v>-5458.2553438918549</v>
      </c>
      <c r="S30" s="201">
        <f>'11'!R18</f>
        <v>13372.556629748578</v>
      </c>
      <c r="T30" s="201">
        <f>'11'!S18</f>
        <v>96475.629886162191</v>
      </c>
    </row>
    <row r="31" spans="1:20" s="198" customFormat="1" ht="15.75" customHeight="1">
      <c r="A31" s="198" t="s">
        <v>208</v>
      </c>
      <c r="B31" s="176">
        <f>SUM(C31:T31)</f>
        <v>4604739.5352850854</v>
      </c>
      <c r="C31" s="201">
        <f>'11'!B23</f>
        <v>0</v>
      </c>
      <c r="D31" s="201">
        <f>'11'!C23</f>
        <v>0</v>
      </c>
      <c r="E31" s="201">
        <f>'11'!D23</f>
        <v>0</v>
      </c>
      <c r="F31" s="201">
        <f>'11'!E23</f>
        <v>272869.36447562982</v>
      </c>
      <c r="G31" s="201">
        <f>'11'!F23</f>
        <v>284458.88363220211</v>
      </c>
      <c r="H31" s="201">
        <f>'11'!G23</f>
        <v>296403.71206841047</v>
      </c>
      <c r="I31" s="201">
        <f>'11'!H23</f>
        <v>308716.08604005782</v>
      </c>
      <c r="J31" s="201">
        <f>'11'!I23</f>
        <v>321408.66319907928</v>
      </c>
      <c r="K31" s="201">
        <f>'11'!J23</f>
        <v>334494.53710571799</v>
      </c>
      <c r="L31" s="201">
        <f>'11'!K23</f>
        <v>347987.25224047631</v>
      </c>
      <c r="M31" s="201">
        <f>'11'!L23</f>
        <v>361900.81953305361</v>
      </c>
      <c r="N31" s="201">
        <f>'11'!M23</f>
        <v>376249.73242607439</v>
      </c>
      <c r="O31" s="201">
        <f>'11'!N23</f>
        <v>391048.98349202418</v>
      </c>
      <c r="P31" s="201">
        <f>'11'!O23</f>
        <v>406314.08162244549</v>
      </c>
      <c r="Q31" s="201">
        <f>'11'!P23</f>
        <v>422061.06980909954</v>
      </c>
      <c r="R31" s="201">
        <f>'11'!Q23</f>
        <v>-25141.054917320085</v>
      </c>
      <c r="S31" s="201">
        <f>'11'!R23</f>
        <v>61594.80629459949</v>
      </c>
      <c r="T31" s="201">
        <f>'11'!S23</f>
        <v>444372.59826353495</v>
      </c>
    </row>
    <row r="32" spans="1:20" s="198" customFormat="1" ht="15.75" customHeight="1">
      <c r="A32" s="198" t="s">
        <v>2</v>
      </c>
      <c r="B32" s="176">
        <f>SUM(C32:T32)</f>
        <v>0</v>
      </c>
      <c r="C32" s="201">
        <f>C11*P.C.!$Q$18</f>
        <v>0</v>
      </c>
      <c r="D32" s="201">
        <f>D11*P.C.!$Q$18</f>
        <v>0</v>
      </c>
      <c r="E32" s="201">
        <f>E11*P.C.!$Q$18</f>
        <v>0</v>
      </c>
      <c r="F32" s="201">
        <f>F11*P.C.!$Q$18</f>
        <v>0</v>
      </c>
      <c r="G32" s="201">
        <f>G11*P.C.!$Q$18</f>
        <v>0</v>
      </c>
      <c r="H32" s="201">
        <f>H11*P.C.!$Q$18</f>
        <v>0</v>
      </c>
      <c r="I32" s="201">
        <f>I11*P.C.!$Q$18</f>
        <v>0</v>
      </c>
      <c r="J32" s="201">
        <f>J11*P.C.!$Q$18</f>
        <v>0</v>
      </c>
      <c r="K32" s="201">
        <f>K11*P.C.!$Q$18</f>
        <v>0</v>
      </c>
      <c r="L32" s="201">
        <f>L11*P.C.!$Q$18</f>
        <v>0</v>
      </c>
      <c r="M32" s="201">
        <f>M11*P.C.!$Q$18</f>
        <v>0</v>
      </c>
      <c r="N32" s="201">
        <f>N11*P.C.!$Q$18</f>
        <v>0</v>
      </c>
      <c r="O32" s="201">
        <f>O11*P.C.!$Q$18</f>
        <v>0</v>
      </c>
      <c r="P32" s="201">
        <f>P11*P.C.!$Q$18</f>
        <v>0</v>
      </c>
      <c r="Q32" s="201">
        <f>Q11*P.C.!$Q$18</f>
        <v>0</v>
      </c>
      <c r="R32" s="201">
        <f>R11*P.C.!$Q$18</f>
        <v>0</v>
      </c>
      <c r="S32" s="201">
        <f>S11*P.C.!$Q$18</f>
        <v>0</v>
      </c>
      <c r="T32" s="201">
        <f>T11*P.C.!$Q$18</f>
        <v>0</v>
      </c>
    </row>
    <row r="33" spans="1:20" s="209" customFormat="1" ht="15.75" customHeight="1">
      <c r="A33" s="194" t="s">
        <v>209</v>
      </c>
      <c r="B33" s="162">
        <f>SUM(C33:T33)</f>
        <v>5604452.723866716</v>
      </c>
      <c r="C33" s="196">
        <f t="shared" ref="C33:T33" si="7">SUM(C30:C32)</f>
        <v>0</v>
      </c>
      <c r="D33" s="196">
        <f t="shared" si="7"/>
        <v>0</v>
      </c>
      <c r="E33" s="196">
        <f t="shared" si="7"/>
        <v>0</v>
      </c>
      <c r="F33" s="196">
        <f t="shared" si="7"/>
        <v>332110.73965783895</v>
      </c>
      <c r="G33" s="196">
        <f t="shared" si="7"/>
        <v>346216.40442077233</v>
      </c>
      <c r="H33" s="196">
        <f t="shared" si="7"/>
        <v>360754.51797799958</v>
      </c>
      <c r="I33" s="196">
        <f t="shared" si="7"/>
        <v>375739.97314085986</v>
      </c>
      <c r="J33" s="196">
        <f t="shared" si="7"/>
        <v>391188.17560414254</v>
      </c>
      <c r="K33" s="196">
        <f t="shared" si="7"/>
        <v>407115.06160893309</v>
      </c>
      <c r="L33" s="196">
        <f t="shared" si="7"/>
        <v>423537.11621373764</v>
      </c>
      <c r="M33" s="196">
        <f t="shared" si="7"/>
        <v>440471.392194835</v>
      </c>
      <c r="N33" s="196">
        <f t="shared" si="7"/>
        <v>457935.52959752479</v>
      </c>
      <c r="O33" s="196">
        <f t="shared" si="7"/>
        <v>475947.77596068732</v>
      </c>
      <c r="P33" s="196">
        <f t="shared" si="7"/>
        <v>494527.00723784487</v>
      </c>
      <c r="Q33" s="196">
        <f t="shared" si="7"/>
        <v>513692.74943870667</v>
      </c>
      <c r="R33" s="196">
        <f t="shared" si="7"/>
        <v>-30599.31026121194</v>
      </c>
      <c r="S33" s="196">
        <f t="shared" si="7"/>
        <v>74967.362924348068</v>
      </c>
      <c r="T33" s="196">
        <f t="shared" si="7"/>
        <v>540848.22814969718</v>
      </c>
    </row>
    <row r="34" spans="1:20" ht="5.25" customHeight="1">
      <c r="A34" s="132"/>
      <c r="B34" s="210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</row>
    <row r="35" spans="1:20" s="188" customFormat="1" ht="15.75" customHeight="1">
      <c r="A35" s="202" t="s">
        <v>210</v>
      </c>
      <c r="B35" s="162">
        <f>SUM(C35:T35)</f>
        <v>37354602.137063429</v>
      </c>
      <c r="C35" s="186">
        <f t="shared" ref="C35:T35" si="8">C11-C17-C28-C33</f>
        <v>-3318596.3667078819</v>
      </c>
      <c r="D35" s="186">
        <f t="shared" si="8"/>
        <v>-1744100.1820368953</v>
      </c>
      <c r="E35" s="186">
        <f t="shared" si="8"/>
        <v>2729145.5229636817</v>
      </c>
      <c r="F35" s="186">
        <f t="shared" si="8"/>
        <v>2500249.4739902886</v>
      </c>
      <c r="G35" s="186">
        <f t="shared" si="8"/>
        <v>2595230.0846109102</v>
      </c>
      <c r="H35" s="186">
        <f t="shared" si="8"/>
        <v>2695794.2109818039</v>
      </c>
      <c r="I35" s="186">
        <f t="shared" si="8"/>
        <v>2802076.3123368677</v>
      </c>
      <c r="J35" s="186">
        <f t="shared" si="8"/>
        <v>2914215.4784605517</v>
      </c>
      <c r="K35" s="186">
        <f t="shared" si="8"/>
        <v>3032355.589156257</v>
      </c>
      <c r="L35" s="186">
        <f t="shared" si="8"/>
        <v>3156645.479206549</v>
      </c>
      <c r="M35" s="186">
        <f t="shared" si="8"/>
        <v>3289349.6090143411</v>
      </c>
      <c r="N35" s="186">
        <f t="shared" si="8"/>
        <v>3428365.9911206588</v>
      </c>
      <c r="O35" s="186">
        <f t="shared" si="8"/>
        <v>3573859.3728013849</v>
      </c>
      <c r="P35" s="186">
        <f t="shared" si="8"/>
        <v>3726000.1749523357</v>
      </c>
      <c r="Q35" s="186">
        <f t="shared" si="8"/>
        <v>3884964.6874792138</v>
      </c>
      <c r="R35" s="186">
        <f t="shared" si="8"/>
        <v>-1487215.9338168735</v>
      </c>
      <c r="S35" s="186">
        <f t="shared" si="8"/>
        <v>-482416.5588834947</v>
      </c>
      <c r="T35" s="186">
        <f t="shared" si="8"/>
        <v>4058679.1914337249</v>
      </c>
    </row>
    <row r="36" spans="1:20" ht="9" customHeight="1">
      <c r="A36" s="242"/>
      <c r="B36" s="212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</row>
    <row r="37" spans="1:20" s="159" customFormat="1" ht="15.75" customHeight="1">
      <c r="A37" s="155" t="s">
        <v>211</v>
      </c>
      <c r="B37" s="176">
        <f>SUM(C37:T37)</f>
        <v>16225610.416066365</v>
      </c>
      <c r="D37" s="158">
        <f>'12'!C29</f>
        <v>634799.47165105701</v>
      </c>
      <c r="E37" s="158">
        <f>'12'!D29</f>
        <v>1152526.9236499867</v>
      </c>
      <c r="F37" s="158">
        <f>'12'!E29</f>
        <v>1189355.3559967889</v>
      </c>
      <c r="G37" s="158">
        <f>'12'!F29</f>
        <v>1224509.7686914639</v>
      </c>
      <c r="H37" s="158">
        <f>'12'!G29</f>
        <v>1257990.1617340113</v>
      </c>
      <c r="I37" s="158">
        <f>'12'!H29</f>
        <v>1289796.5351244314</v>
      </c>
      <c r="J37" s="158">
        <f>'12'!I29</f>
        <v>1319928.8888627242</v>
      </c>
      <c r="K37" s="158">
        <f>'12'!J29</f>
        <v>1348387.2229488895</v>
      </c>
      <c r="L37" s="158">
        <f>'12'!K29</f>
        <v>1375171.5373829275</v>
      </c>
      <c r="M37" s="158">
        <f>'12'!L29</f>
        <v>1400281.8321648382</v>
      </c>
      <c r="N37" s="158">
        <f>'12'!M29</f>
        <v>788918.63564356428</v>
      </c>
      <c r="O37" s="158">
        <f>'12'!N29</f>
        <v>292953.43912229053</v>
      </c>
      <c r="P37" s="158">
        <f>'12'!O29</f>
        <v>276213.24260101683</v>
      </c>
      <c r="Q37" s="158">
        <f>'12'!P29</f>
        <v>259473.0460797431</v>
      </c>
      <c r="R37" s="158">
        <f>'12'!Q29</f>
        <v>242732.84955846934</v>
      </c>
      <c r="S37" s="158">
        <f>'12'!R29</f>
        <v>835792.12468825257</v>
      </c>
      <c r="T37" s="158">
        <f>'12'!S29</f>
        <v>1336779.3801659083</v>
      </c>
    </row>
    <row r="38" spans="1:20" s="159" customFormat="1" ht="15.75" customHeight="1">
      <c r="A38" s="155" t="s">
        <v>212</v>
      </c>
      <c r="B38" s="176">
        <f>SUM(C38:T38)</f>
        <v>0</v>
      </c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</row>
    <row r="39" spans="1:20" s="188" customFormat="1" ht="15.75" customHeight="1">
      <c r="A39" s="202" t="s">
        <v>213</v>
      </c>
      <c r="B39" s="162">
        <f>SUM(C39:T39)</f>
        <v>37354602.137063429</v>
      </c>
      <c r="C39" s="186">
        <f>C35</f>
        <v>-3318596.3667078819</v>
      </c>
      <c r="D39" s="186">
        <f t="shared" ref="D39:T39" si="9">D35</f>
        <v>-1744100.1820368953</v>
      </c>
      <c r="E39" s="186">
        <f t="shared" si="9"/>
        <v>2729145.5229636817</v>
      </c>
      <c r="F39" s="186">
        <f t="shared" si="9"/>
        <v>2500249.4739902886</v>
      </c>
      <c r="G39" s="186">
        <f t="shared" si="9"/>
        <v>2595230.0846109102</v>
      </c>
      <c r="H39" s="186">
        <f t="shared" si="9"/>
        <v>2695794.2109818039</v>
      </c>
      <c r="I39" s="186">
        <f t="shared" si="9"/>
        <v>2802076.3123368677</v>
      </c>
      <c r="J39" s="186">
        <f t="shared" si="9"/>
        <v>2914215.4784605517</v>
      </c>
      <c r="K39" s="186">
        <f t="shared" si="9"/>
        <v>3032355.589156257</v>
      </c>
      <c r="L39" s="186">
        <f t="shared" si="9"/>
        <v>3156645.479206549</v>
      </c>
      <c r="M39" s="186">
        <f t="shared" si="9"/>
        <v>3289349.6090143411</v>
      </c>
      <c r="N39" s="186">
        <f t="shared" si="9"/>
        <v>3428365.9911206588</v>
      </c>
      <c r="O39" s="186">
        <f t="shared" si="9"/>
        <v>3573859.3728013849</v>
      </c>
      <c r="P39" s="186">
        <f t="shared" si="9"/>
        <v>3726000.1749523357</v>
      </c>
      <c r="Q39" s="186">
        <f t="shared" si="9"/>
        <v>3884964.6874792138</v>
      </c>
      <c r="R39" s="186">
        <f t="shared" si="9"/>
        <v>-1487215.9338168735</v>
      </c>
      <c r="S39" s="186">
        <f t="shared" si="9"/>
        <v>-482416.5588834947</v>
      </c>
      <c r="T39" s="186">
        <f t="shared" si="9"/>
        <v>4058679.1914337249</v>
      </c>
    </row>
    <row r="40" spans="1:20" s="118" customFormat="1" ht="5.25" customHeight="1">
      <c r="A40" s="617"/>
      <c r="B40" s="212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</row>
    <row r="41" spans="1:20" s="159" customFormat="1">
      <c r="A41" s="155" t="s">
        <v>214</v>
      </c>
      <c r="B41" s="176">
        <f>SUM(C41:T41)</f>
        <v>21128991.720997058</v>
      </c>
      <c r="C41" s="158">
        <f>C39-C38-C37</f>
        <v>-3318596.3667078819</v>
      </c>
      <c r="D41" s="158">
        <f t="shared" ref="D41:T41" si="10">D39-D38-D37</f>
        <v>-2378899.6536879521</v>
      </c>
      <c r="E41" s="158">
        <f t="shared" si="10"/>
        <v>1576618.599313695</v>
      </c>
      <c r="F41" s="158">
        <f t="shared" si="10"/>
        <v>1310894.1179934996</v>
      </c>
      <c r="G41" s="158">
        <f t="shared" si="10"/>
        <v>1370720.3159194463</v>
      </c>
      <c r="H41" s="158">
        <f t="shared" si="10"/>
        <v>1437804.0492477927</v>
      </c>
      <c r="I41" s="158">
        <f t="shared" si="10"/>
        <v>1512279.7772124363</v>
      </c>
      <c r="J41" s="158">
        <f t="shared" si="10"/>
        <v>1594286.5895978275</v>
      </c>
      <c r="K41" s="158">
        <f t="shared" si="10"/>
        <v>1683968.3662073675</v>
      </c>
      <c r="L41" s="158">
        <f t="shared" si="10"/>
        <v>1781473.9418236215</v>
      </c>
      <c r="M41" s="158">
        <f t="shared" si="10"/>
        <v>1889067.7768495029</v>
      </c>
      <c r="N41" s="158">
        <f t="shared" si="10"/>
        <v>2639447.3554770947</v>
      </c>
      <c r="O41" s="158">
        <f t="shared" si="10"/>
        <v>3280905.9336790945</v>
      </c>
      <c r="P41" s="158">
        <f t="shared" si="10"/>
        <v>3449786.9323513187</v>
      </c>
      <c r="Q41" s="158">
        <f t="shared" si="10"/>
        <v>3625491.6413994706</v>
      </c>
      <c r="R41" s="158">
        <f t="shared" si="10"/>
        <v>-1729948.7833753428</v>
      </c>
      <c r="S41" s="158">
        <f t="shared" si="10"/>
        <v>-1318208.6835717473</v>
      </c>
      <c r="T41" s="158">
        <f t="shared" si="10"/>
        <v>2721899.8112678165</v>
      </c>
    </row>
    <row r="42" spans="1:20" s="204" customFormat="1" ht="15.75" customHeight="1">
      <c r="A42" s="202" t="s">
        <v>3</v>
      </c>
      <c r="B42" s="162">
        <f>SUM(C42:T42)</f>
        <v>3001464.5208339985</v>
      </c>
      <c r="C42" s="213">
        <f>IF(C41&lt;=0,0,IF(C41&lt;=20000,C41*P.C.!$Q$20,(20000*P.C.!$Q$20)+((C41-20000)*P.C.!$Q$21)))</f>
        <v>0</v>
      </c>
      <c r="D42" s="213">
        <f>IF(D41&lt;=0,0,IF(D41&lt;=20000,D41*P.C.!$Q$20,(20000*P.C.!$Q$20)+((D41-20000)*P.C.!$Q$21)))</f>
        <v>0</v>
      </c>
      <c r="E42" s="213">
        <f>IF(E41&lt;=0,0,IF(E41&lt;=20000,E41*P.C.!$Q$20,(20000*P.C.!$Q$20)+((E41-20000)*P.C.!$Q$21)))</f>
        <v>158661.85993136952</v>
      </c>
      <c r="F42" s="213">
        <f>IF(F41&lt;=0,0,IF(F41&lt;=20000,F41*P.C.!$Q$20,(20000*P.C.!$Q$20)+((F41-20000)*P.C.!$Q$21)))</f>
        <v>132089.41179934997</v>
      </c>
      <c r="G42" s="213">
        <f>IF(G41&lt;=0,0,IF(G41&lt;=20000,G41*P.C.!$Q$20,(20000*P.C.!$Q$20)+((G41-20000)*P.C.!$Q$21)))</f>
        <v>138072.03159194463</v>
      </c>
      <c r="H42" s="213">
        <f>IF(H41&lt;=0,0,IF(H41&lt;=20000,H41*P.C.!$Q$20,(20000*P.C.!$Q$20)+((H41-20000)*P.C.!$Q$21)))</f>
        <v>144780.40492477929</v>
      </c>
      <c r="I42" s="213">
        <f>IF(I41&lt;=0,0,IF(I41&lt;=20000,I41*P.C.!$Q$20,(20000*P.C.!$Q$20)+((I41-20000)*P.C.!$Q$21)))</f>
        <v>152227.97772124363</v>
      </c>
      <c r="J42" s="213">
        <f>IF(J41&lt;=0,0,IF(J41&lt;=20000,J41*P.C.!$Q$20,(20000*P.C.!$Q$20)+((J41-20000)*P.C.!$Q$21)))</f>
        <v>160428.65895978277</v>
      </c>
      <c r="K42" s="213">
        <f>IF(K41&lt;=0,0,IF(K41&lt;=20000,K41*P.C.!$Q$20,(20000*P.C.!$Q$20)+((K41-20000)*P.C.!$Q$21)))</f>
        <v>169396.83662073675</v>
      </c>
      <c r="L42" s="213">
        <f>IF(L41&lt;=0,0,IF(L41&lt;=20000,L41*P.C.!$Q$20,(20000*P.C.!$Q$20)+((L41-20000)*P.C.!$Q$21)))</f>
        <v>179147.39418236216</v>
      </c>
      <c r="M42" s="213">
        <f>IF(M41&lt;=0,0,IF(M41&lt;=20000,M41*P.C.!$Q$20,(20000*P.C.!$Q$20)+((M41-20000)*P.C.!$Q$21)))</f>
        <v>189906.7776849503</v>
      </c>
      <c r="N42" s="213">
        <f>IF(N41&lt;=0,0,IF(N41&lt;=20000,N41*P.C.!$Q$20,(20000*P.C.!$Q$20)+((N41-20000)*P.C.!$Q$21)))</f>
        <v>264944.73554770951</v>
      </c>
      <c r="O42" s="213">
        <f>IF(O41&lt;=0,0,IF(O41&lt;=20000,O41*P.C.!$Q$20,(20000*P.C.!$Q$20)+((O41-20000)*P.C.!$Q$21)))</f>
        <v>329090.59336790949</v>
      </c>
      <c r="P42" s="213">
        <f>IF(P41&lt;=0,0,IF(P41&lt;=20000,P41*P.C.!$Q$20,(20000*P.C.!$Q$20)+((P41-20000)*P.C.!$Q$21)))</f>
        <v>345978.69323513191</v>
      </c>
      <c r="Q42" s="213">
        <f>IF(Q41&lt;=0,0,IF(Q41&lt;=20000,Q41*P.C.!$Q$20,(20000*P.C.!$Q$20)+((Q41-20000)*P.C.!$Q$21)))</f>
        <v>363549.1641399471</v>
      </c>
      <c r="R42" s="213">
        <f>IF(R41&lt;=0,0,IF(R41&lt;=20000,R41*P.C.!$Q$20,(20000*P.C.!$Q$20)+((R41-20000)*P.C.!$Q$21)))</f>
        <v>0</v>
      </c>
      <c r="S42" s="213">
        <f>IF(S41&lt;=0,0,IF(S41&lt;=20000,S41*P.C.!$Q$20,(20000*P.C.!$Q$20)+((S41-20000)*P.C.!$Q$21)))</f>
        <v>0</v>
      </c>
      <c r="T42" s="213">
        <f>IF(T41&lt;=0,0,IF(T41&lt;=20000,T41*P.C.!$Q$20,(20000*P.C.!$Q$20)+((T41-20000)*P.C.!$Q$21)))</f>
        <v>273189.98112678167</v>
      </c>
    </row>
    <row r="43" spans="1:20" s="204" customFormat="1" ht="15.75" customHeight="1">
      <c r="A43" s="202" t="s">
        <v>4</v>
      </c>
      <c r="B43" s="162">
        <f>SUM(C43:T43)</f>
        <v>2688718.0687505989</v>
      </c>
      <c r="C43" s="213">
        <f>IF(C41&lt;=0,0,(C41)*P.C.!$Q$19)</f>
        <v>0</v>
      </c>
      <c r="D43" s="213">
        <f>IF(D41&lt;=0,0,(D41)*P.C.!$Q$19)</f>
        <v>0</v>
      </c>
      <c r="E43" s="213">
        <f>IF(E41&lt;=0,0,(E41)*P.C.!$Q$19)</f>
        <v>141895.67393823253</v>
      </c>
      <c r="F43" s="213">
        <f>IF(F41&lt;=0,0,(F41)*P.C.!$Q$19)</f>
        <v>117980.47061941496</v>
      </c>
      <c r="G43" s="213">
        <f>IF(G41&lt;=0,0,(G41)*P.C.!$Q$19)</f>
        <v>123364.82843275016</v>
      </c>
      <c r="H43" s="213">
        <f>IF(H41&lt;=0,0,(H41)*P.C.!$Q$19)</f>
        <v>129402.36443230134</v>
      </c>
      <c r="I43" s="213">
        <f>IF(I41&lt;=0,0,(I41)*P.C.!$Q$19)</f>
        <v>136105.17994911925</v>
      </c>
      <c r="J43" s="213">
        <f>IF(J41&lt;=0,0,(J41)*P.C.!$Q$19)</f>
        <v>143485.79306380448</v>
      </c>
      <c r="K43" s="213">
        <f>IF(K41&lt;=0,0,(K41)*P.C.!$Q$19)</f>
        <v>151557.15295866306</v>
      </c>
      <c r="L43" s="213">
        <f>IF(L41&lt;=0,0,(L41)*P.C.!$Q$19)</f>
        <v>160332.65476412594</v>
      </c>
      <c r="M43" s="213">
        <f>IF(M41&lt;=0,0,(M41)*P.C.!$Q$19)</f>
        <v>170016.09991645525</v>
      </c>
      <c r="N43" s="213">
        <f>IF(N41&lt;=0,0,(N41)*P.C.!$Q$19)</f>
        <v>237550.2619929385</v>
      </c>
      <c r="O43" s="213">
        <f>IF(O41&lt;=0,0,(O41)*P.C.!$Q$19)</f>
        <v>295281.5340311185</v>
      </c>
      <c r="P43" s="213">
        <f>IF(P41&lt;=0,0,(P41)*P.C.!$Q$19)</f>
        <v>310480.82391161867</v>
      </c>
      <c r="Q43" s="213">
        <f>IF(Q41&lt;=0,0,(Q41)*P.C.!$Q$19)</f>
        <v>326294.24772595236</v>
      </c>
      <c r="R43" s="213">
        <f>IF(R41&lt;=0,0,(R41)*P.C.!$Q$19)</f>
        <v>0</v>
      </c>
      <c r="S43" s="213">
        <f>IF(S41&lt;=0,0,(S41)*P.C.!$Q$19)</f>
        <v>0</v>
      </c>
      <c r="T43" s="213">
        <f>IF(T41&lt;=0,0,(T41)*P.C.!$Q$19)</f>
        <v>244970.98301410346</v>
      </c>
    </row>
    <row r="44" spans="1:20" ht="6.75" customHeight="1">
      <c r="A44" s="242"/>
      <c r="B44" s="212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</row>
    <row r="45" spans="1:20" s="188" customFormat="1" ht="15.75" customHeight="1">
      <c r="A45" s="202" t="s">
        <v>215</v>
      </c>
      <c r="B45" s="162">
        <f>SUM(C45:T45)</f>
        <v>31664419.547478829</v>
      </c>
      <c r="C45" s="186">
        <f>C39-C42-C43</f>
        <v>-3318596.3667078819</v>
      </c>
      <c r="D45" s="186">
        <f t="shared" ref="D45:T45" si="11">D39-D42-D43</f>
        <v>-1744100.1820368953</v>
      </c>
      <c r="E45" s="186">
        <f t="shared" si="11"/>
        <v>2428587.9890940799</v>
      </c>
      <c r="F45" s="186">
        <f t="shared" si="11"/>
        <v>2250179.5915715238</v>
      </c>
      <c r="G45" s="186">
        <f t="shared" si="11"/>
        <v>2333793.2245862158</v>
      </c>
      <c r="H45" s="186">
        <f t="shared" si="11"/>
        <v>2421611.4416247234</v>
      </c>
      <c r="I45" s="186">
        <f t="shared" si="11"/>
        <v>2513743.1546665048</v>
      </c>
      <c r="J45" s="186">
        <f t="shared" si="11"/>
        <v>2610301.0264369645</v>
      </c>
      <c r="K45" s="186">
        <f t="shared" si="11"/>
        <v>2711401.5995768569</v>
      </c>
      <c r="L45" s="186">
        <f t="shared" si="11"/>
        <v>2817165.4302600608</v>
      </c>
      <c r="M45" s="186">
        <f t="shared" si="11"/>
        <v>2929426.7314129355</v>
      </c>
      <c r="N45" s="186">
        <f t="shared" si="11"/>
        <v>2925870.9935800112</v>
      </c>
      <c r="O45" s="186">
        <f t="shared" si="11"/>
        <v>2949487.2454023566</v>
      </c>
      <c r="P45" s="186">
        <f t="shared" si="11"/>
        <v>3069540.6578055853</v>
      </c>
      <c r="Q45" s="186">
        <f t="shared" si="11"/>
        <v>3195121.2756133145</v>
      </c>
      <c r="R45" s="186">
        <f t="shared" si="11"/>
        <v>-1487215.9338168735</v>
      </c>
      <c r="S45" s="186">
        <f t="shared" si="11"/>
        <v>-482416.5588834947</v>
      </c>
      <c r="T45" s="186">
        <f t="shared" si="11"/>
        <v>3540518.2272928399</v>
      </c>
    </row>
    <row r="46" spans="1:20" s="188" customFormat="1" ht="15.75" customHeight="1" thickBot="1">
      <c r="A46" s="202" t="s">
        <v>216</v>
      </c>
      <c r="B46" s="217">
        <f>T46</f>
        <v>31664419.547478829</v>
      </c>
      <c r="C46" s="186">
        <f>C35</f>
        <v>-3318596.3667078819</v>
      </c>
      <c r="D46" s="186">
        <f>C46+D45</f>
        <v>-5062696.5487447772</v>
      </c>
      <c r="E46" s="186">
        <f>D46+E45</f>
        <v>-2634108.5596506973</v>
      </c>
      <c r="F46" s="186">
        <f t="shared" ref="F46:T46" si="12">E46+F45</f>
        <v>-383928.96807917347</v>
      </c>
      <c r="G46" s="186">
        <f t="shared" si="12"/>
        <v>1949864.2565070423</v>
      </c>
      <c r="H46" s="186">
        <f t="shared" si="12"/>
        <v>4371475.6981317662</v>
      </c>
      <c r="I46" s="186">
        <f t="shared" si="12"/>
        <v>6885218.852798271</v>
      </c>
      <c r="J46" s="186">
        <f t="shared" si="12"/>
        <v>9495519.879235236</v>
      </c>
      <c r="K46" s="186">
        <f t="shared" si="12"/>
        <v>12206921.478812093</v>
      </c>
      <c r="L46" s="186">
        <f t="shared" si="12"/>
        <v>15024086.909072153</v>
      </c>
      <c r="M46" s="186">
        <f t="shared" si="12"/>
        <v>17953513.640485089</v>
      </c>
      <c r="N46" s="186">
        <f t="shared" si="12"/>
        <v>20879384.634065099</v>
      </c>
      <c r="O46" s="186">
        <f t="shared" si="12"/>
        <v>23828871.879467458</v>
      </c>
      <c r="P46" s="186">
        <f t="shared" si="12"/>
        <v>26898412.537273042</v>
      </c>
      <c r="Q46" s="186">
        <f t="shared" si="12"/>
        <v>30093533.812886357</v>
      </c>
      <c r="R46" s="186">
        <f t="shared" si="12"/>
        <v>28606317.879069485</v>
      </c>
      <c r="S46" s="186">
        <f t="shared" si="12"/>
        <v>28123901.320185989</v>
      </c>
      <c r="T46" s="186">
        <f t="shared" si="12"/>
        <v>31664419.547478829</v>
      </c>
    </row>
    <row r="47" spans="1:20" ht="15.75" customHeight="1">
      <c r="A47" s="132"/>
      <c r="B47" s="218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</row>
    <row r="48" spans="1:20">
      <c r="A48" s="242" t="s">
        <v>217</v>
      </c>
      <c r="B48" s="219">
        <f>NPV(P.C.!$N$5,C45:T45)</f>
        <v>20737989.486194834</v>
      </c>
      <c r="C48" s="220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</row>
    <row r="49" spans="1:20">
      <c r="A49" s="242" t="s">
        <v>218</v>
      </c>
      <c r="B49" s="221">
        <v>0.13500000000000001</v>
      </c>
      <c r="C49" s="222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</row>
    <row r="50" spans="1:20" hidden="1">
      <c r="A50" s="242"/>
      <c r="B50" s="221"/>
      <c r="C50" s="222" t="str">
        <f>IF(C46&gt;0,"ok","negativo")</f>
        <v>negativo</v>
      </c>
      <c r="D50" s="222" t="str">
        <f t="shared" ref="D50:T50" si="13">IF(D46&gt;0,"ok","negativo")</f>
        <v>negativo</v>
      </c>
      <c r="E50" s="222" t="str">
        <f t="shared" si="13"/>
        <v>negativo</v>
      </c>
      <c r="F50" s="222" t="str">
        <f t="shared" si="13"/>
        <v>negativo</v>
      </c>
      <c r="G50" s="222" t="str">
        <f t="shared" si="13"/>
        <v>ok</v>
      </c>
      <c r="H50" s="222" t="str">
        <f t="shared" si="13"/>
        <v>ok</v>
      </c>
      <c r="I50" s="222" t="str">
        <f t="shared" si="13"/>
        <v>ok</v>
      </c>
      <c r="J50" s="222" t="str">
        <f t="shared" si="13"/>
        <v>ok</v>
      </c>
      <c r="K50" s="222" t="str">
        <f t="shared" si="13"/>
        <v>ok</v>
      </c>
      <c r="L50" s="222" t="str">
        <f t="shared" si="13"/>
        <v>ok</v>
      </c>
      <c r="M50" s="222" t="str">
        <f t="shared" si="13"/>
        <v>ok</v>
      </c>
      <c r="N50" s="222" t="str">
        <f t="shared" si="13"/>
        <v>ok</v>
      </c>
      <c r="O50" s="222" t="str">
        <f t="shared" si="13"/>
        <v>ok</v>
      </c>
      <c r="P50" s="222" t="str">
        <f t="shared" si="13"/>
        <v>ok</v>
      </c>
      <c r="Q50" s="222" t="str">
        <f t="shared" si="13"/>
        <v>ok</v>
      </c>
      <c r="R50" s="222" t="str">
        <f t="shared" si="13"/>
        <v>ok</v>
      </c>
      <c r="S50" s="222" t="str">
        <f t="shared" si="13"/>
        <v>ok</v>
      </c>
      <c r="T50" s="222" t="str">
        <f t="shared" si="13"/>
        <v>ok</v>
      </c>
    </row>
    <row r="51" spans="1:20">
      <c r="A51" s="242" t="s">
        <v>219</v>
      </c>
      <c r="B51" s="629">
        <f>COUNTIF(C50:T50,"negativo")+1</f>
        <v>5</v>
      </c>
      <c r="C51" s="220" t="s">
        <v>676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</row>
    <row r="52" spans="1:20" hidden="1">
      <c r="A52" s="242"/>
      <c r="B52" s="215"/>
      <c r="C52" s="629" t="str">
        <f>IF(C45&gt;0,"OK","NEGATIVO")</f>
        <v>NEGATIVO</v>
      </c>
      <c r="D52" s="629" t="str">
        <f t="shared" ref="D52:Q52" si="14">IF(D45&gt;0,"OK","NEGATIVO")</f>
        <v>NEGATIVO</v>
      </c>
      <c r="E52" s="629" t="str">
        <f t="shared" si="14"/>
        <v>OK</v>
      </c>
      <c r="F52" s="629" t="str">
        <f t="shared" si="14"/>
        <v>OK</v>
      </c>
      <c r="G52" s="629" t="str">
        <f t="shared" si="14"/>
        <v>OK</v>
      </c>
      <c r="H52" s="629" t="str">
        <f t="shared" si="14"/>
        <v>OK</v>
      </c>
      <c r="I52" s="629" t="str">
        <f t="shared" si="14"/>
        <v>OK</v>
      </c>
      <c r="J52" s="629" t="str">
        <f t="shared" si="14"/>
        <v>OK</v>
      </c>
      <c r="K52" s="629" t="str">
        <f t="shared" si="14"/>
        <v>OK</v>
      </c>
      <c r="L52" s="629" t="str">
        <f t="shared" si="14"/>
        <v>OK</v>
      </c>
      <c r="M52" s="629" t="str">
        <f t="shared" si="14"/>
        <v>OK</v>
      </c>
      <c r="N52" s="629" t="str">
        <f t="shared" si="14"/>
        <v>OK</v>
      </c>
      <c r="O52" s="629" t="str">
        <f t="shared" si="14"/>
        <v>OK</v>
      </c>
      <c r="P52" s="629" t="str">
        <f t="shared" si="14"/>
        <v>OK</v>
      </c>
      <c r="Q52" s="629" t="str">
        <f t="shared" si="14"/>
        <v>OK</v>
      </c>
      <c r="R52" s="629"/>
      <c r="S52" s="629"/>
      <c r="T52" s="629"/>
    </row>
    <row r="53" spans="1:20">
      <c r="A53" s="242" t="s">
        <v>220</v>
      </c>
      <c r="B53" s="629">
        <f>COUNTIF(C52:T52,"NEGATIVO")+1</f>
        <v>3</v>
      </c>
      <c r="C53" s="220" t="s">
        <v>676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</row>
    <row r="54" spans="1:20">
      <c r="A54" s="132"/>
      <c r="B54" s="21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</row>
    <row r="55" spans="1:20" ht="15.75" customHeight="1">
      <c r="A55" s="132"/>
      <c r="B55" s="21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</row>
    <row r="56" spans="1:20" ht="15.75" customHeight="1">
      <c r="A56" s="132"/>
      <c r="B56" s="21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</row>
    <row r="57" spans="1:20" ht="15.75" customHeight="1">
      <c r="A57" s="132"/>
      <c r="B57" s="21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</row>
    <row r="58" spans="1:20" ht="15.75" customHeight="1">
      <c r="A58" s="132"/>
      <c r="B58" s="21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</row>
    <row r="59" spans="1:20" ht="15.75" customHeight="1">
      <c r="A59" s="132"/>
      <c r="B59" s="21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</row>
    <row r="60" spans="1:20" ht="15.75" customHeight="1">
      <c r="A60" s="132"/>
      <c r="B60" s="21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</row>
    <row r="61" spans="1:20" ht="15.75" customHeight="1">
      <c r="A61" s="132"/>
      <c r="B61" s="21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</row>
    <row r="62" spans="1:20" ht="15.75" customHeight="1">
      <c r="A62" s="132"/>
      <c r="B62" s="21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</row>
    <row r="63" spans="1:20" ht="15.75" customHeight="1">
      <c r="A63" s="132"/>
      <c r="B63" s="21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</row>
    <row r="64" spans="1:20" ht="15.75" customHeight="1">
      <c r="A64" s="132"/>
      <c r="B64" s="21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</row>
    <row r="65" spans="1:20" ht="15.75" customHeight="1">
      <c r="A65" s="132"/>
      <c r="B65" s="21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</row>
    <row r="66" spans="1:20" ht="15.75" customHeight="1">
      <c r="A66" s="132"/>
      <c r="B66" s="21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</row>
    <row r="67" spans="1:20" ht="15.75" customHeight="1">
      <c r="A67" s="132"/>
      <c r="B67" s="21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</row>
    <row r="68" spans="1:20" ht="15.75" customHeight="1">
      <c r="A68" s="132"/>
      <c r="B68" s="21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</row>
    <row r="69" spans="1:20" ht="15.75" customHeight="1">
      <c r="A69" s="132"/>
      <c r="B69" s="21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</row>
    <row r="70" spans="1:20" ht="15.75" customHeight="1">
      <c r="A70" s="132"/>
      <c r="B70" s="21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</row>
    <row r="71" spans="1:20" ht="15.75" customHeight="1">
      <c r="A71" s="132"/>
      <c r="B71" s="21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</row>
    <row r="72" spans="1:20" ht="15.75" customHeight="1">
      <c r="A72" s="132"/>
      <c r="B72" s="21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</row>
    <row r="73" spans="1:20" ht="15.75" customHeight="1">
      <c r="A73" s="132"/>
      <c r="B73" s="21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</row>
    <row r="74" spans="1:20" ht="15.75" customHeight="1">
      <c r="A74" s="132"/>
      <c r="B74" s="21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</row>
    <row r="75" spans="1:20" ht="15.75" customHeight="1">
      <c r="A75" s="132"/>
      <c r="B75" s="21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</row>
    <row r="76" spans="1:20" ht="15.75" customHeight="1">
      <c r="A76" s="132"/>
      <c r="B76" s="21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</row>
    <row r="77" spans="1:20" ht="15.75" customHeight="1">
      <c r="A77" s="132"/>
      <c r="B77" s="21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</row>
    <row r="78" spans="1:20" ht="15.75" customHeight="1">
      <c r="A78" s="132"/>
      <c r="B78" s="21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</row>
    <row r="79" spans="1:20" ht="15.75" customHeight="1">
      <c r="A79" s="132"/>
      <c r="B79" s="21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</row>
    <row r="80" spans="1:20" ht="15.75" customHeight="1">
      <c r="A80" s="132"/>
      <c r="B80" s="21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</row>
    <row r="81" spans="1:20" ht="15.75" customHeight="1">
      <c r="A81" s="132"/>
      <c r="B81" s="21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</row>
    <row r="82" spans="1:20" ht="15.75" customHeight="1">
      <c r="A82" s="132"/>
      <c r="B82" s="21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</row>
    <row r="83" spans="1:20" ht="15.75" customHeight="1">
      <c r="A83" s="132"/>
      <c r="B83" s="21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</row>
    <row r="84" spans="1:20" ht="15.75" customHeight="1">
      <c r="A84" s="132"/>
      <c r="B84" s="21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</row>
    <row r="85" spans="1:20" ht="15.75" customHeight="1">
      <c r="A85" s="132"/>
      <c r="B85" s="21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</row>
    <row r="86" spans="1:20" ht="15.75" customHeight="1">
      <c r="A86" s="132"/>
      <c r="B86" s="21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</row>
    <row r="87" spans="1:20" ht="15.75" customHeight="1">
      <c r="A87" s="132"/>
      <c r="B87" s="21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</row>
    <row r="88" spans="1:20" ht="15.75" customHeight="1">
      <c r="A88" s="132"/>
      <c r="B88" s="21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</row>
    <row r="89" spans="1:20" ht="15.75" customHeight="1">
      <c r="A89" s="132"/>
      <c r="B89" s="21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</row>
    <row r="90" spans="1:20" ht="15.75" customHeight="1">
      <c r="A90" s="132"/>
      <c r="B90" s="21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</row>
    <row r="91" spans="1:20" ht="15.75" customHeight="1">
      <c r="A91" s="132"/>
      <c r="B91" s="21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</row>
    <row r="92" spans="1:20" ht="15.75" customHeight="1">
      <c r="A92" s="132"/>
      <c r="B92" s="21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</row>
    <row r="93" spans="1:20" ht="15.75" customHeight="1">
      <c r="A93" s="132"/>
      <c r="B93" s="21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</row>
    <row r="94" spans="1:20" ht="15.75" customHeight="1">
      <c r="A94" s="132"/>
      <c r="B94" s="21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</row>
    <row r="95" spans="1:20" ht="15.75" customHeight="1">
      <c r="A95" s="132"/>
      <c r="B95" s="21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</row>
    <row r="96" spans="1:20" ht="15.75" customHeight="1">
      <c r="A96" s="132"/>
      <c r="B96" s="21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</row>
    <row r="97" spans="1:20" ht="15.75" customHeight="1">
      <c r="A97" s="132"/>
      <c r="B97" s="21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</row>
    <row r="98" spans="1:20" ht="15.75" customHeight="1">
      <c r="A98" s="132"/>
      <c r="B98" s="21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</row>
    <row r="99" spans="1:20" ht="15.75" customHeight="1">
      <c r="A99" s="132"/>
      <c r="B99" s="21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</row>
    <row r="100" spans="1:20" ht="15.75" customHeight="1">
      <c r="A100" s="132"/>
      <c r="B100" s="21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</row>
    <row r="101" spans="1:20" ht="15.75" customHeight="1">
      <c r="A101" s="132"/>
      <c r="B101" s="21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</row>
    <row r="102" spans="1:20" ht="15.75" customHeight="1">
      <c r="A102" s="132"/>
      <c r="B102" s="21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</row>
    <row r="103" spans="1:20" ht="15.75" customHeight="1">
      <c r="A103" s="132"/>
      <c r="B103" s="21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</row>
    <row r="104" spans="1:20" ht="15.75" customHeight="1">
      <c r="A104" s="132"/>
      <c r="B104" s="21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</row>
    <row r="105" spans="1:20" ht="15.75" customHeight="1">
      <c r="A105" s="132"/>
      <c r="B105" s="21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</row>
    <row r="106" spans="1:20" ht="15.75" customHeight="1">
      <c r="A106" s="132"/>
      <c r="B106" s="21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</row>
    <row r="107" spans="1:20" ht="15.75" customHeight="1">
      <c r="A107" s="132"/>
      <c r="B107" s="21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</row>
    <row r="108" spans="1:20" ht="15.75" customHeight="1">
      <c r="A108" s="132"/>
      <c r="B108" s="21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</row>
    <row r="109" spans="1:20" ht="15.75" customHeight="1">
      <c r="A109" s="132"/>
      <c r="B109" s="21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</row>
    <row r="110" spans="1:20" ht="15.75" customHeight="1">
      <c r="A110" s="132"/>
      <c r="B110" s="21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</row>
    <row r="111" spans="1:20" ht="15.75" customHeight="1">
      <c r="A111" s="132"/>
      <c r="B111" s="21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</row>
    <row r="112" spans="1:20" ht="15.75" customHeight="1">
      <c r="A112" s="132"/>
      <c r="B112" s="21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</row>
    <row r="113" spans="1:20" ht="15.75" customHeight="1">
      <c r="A113" s="132"/>
      <c r="B113" s="21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</row>
    <row r="114" spans="1:20" ht="15.75" customHeight="1">
      <c r="A114" s="132"/>
      <c r="B114" s="21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</row>
    <row r="115" spans="1:20" ht="15.75" customHeight="1">
      <c r="A115" s="132"/>
      <c r="B115" s="21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</row>
    <row r="116" spans="1:20" ht="15.75" customHeight="1">
      <c r="A116" s="132"/>
      <c r="B116" s="21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</row>
    <row r="117" spans="1:20" ht="15.75" customHeight="1">
      <c r="A117" s="132"/>
      <c r="B117" s="21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</row>
    <row r="118" spans="1:20" ht="15.75" customHeight="1">
      <c r="A118" s="132"/>
      <c r="B118" s="21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</row>
    <row r="119" spans="1:20" ht="15.75" customHeight="1">
      <c r="A119" s="132"/>
      <c r="B119" s="21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</row>
    <row r="120" spans="1:20" ht="15.75" customHeight="1">
      <c r="A120" s="132"/>
      <c r="B120" s="21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</row>
    <row r="121" spans="1:20" ht="15.75" customHeight="1">
      <c r="A121" s="132"/>
      <c r="B121" s="21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</row>
    <row r="122" spans="1:20" ht="15.75" customHeight="1">
      <c r="A122" s="132"/>
      <c r="B122" s="21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</row>
    <row r="123" spans="1:20" ht="15.75" customHeight="1">
      <c r="A123" s="132"/>
      <c r="B123" s="21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</row>
    <row r="124" spans="1:20" ht="15.75" customHeight="1">
      <c r="A124" s="132"/>
      <c r="B124" s="21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</row>
    <row r="125" spans="1:20" ht="15.75" customHeight="1">
      <c r="A125" s="132"/>
      <c r="B125" s="21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</row>
    <row r="126" spans="1:20" ht="15.75" customHeight="1">
      <c r="A126" s="132"/>
      <c r="B126" s="21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</row>
    <row r="127" spans="1:20" ht="15.75" customHeight="1">
      <c r="A127" s="132"/>
      <c r="B127" s="21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</row>
    <row r="128" spans="1:20" ht="15.75" customHeight="1">
      <c r="A128" s="132"/>
      <c r="B128" s="21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</row>
    <row r="129" spans="1:20" ht="15.75" customHeight="1">
      <c r="A129" s="132"/>
      <c r="B129" s="21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</row>
    <row r="130" spans="1:20" ht="15.75" customHeight="1">
      <c r="A130" s="132"/>
      <c r="B130" s="21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</row>
    <row r="131" spans="1:20" ht="15.75" customHeight="1">
      <c r="A131" s="132"/>
      <c r="B131" s="21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</row>
    <row r="132" spans="1:20" ht="15.75" customHeight="1">
      <c r="A132" s="132"/>
      <c r="B132" s="21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</row>
    <row r="133" spans="1:20" ht="15.75" customHeight="1">
      <c r="A133" s="132"/>
      <c r="B133" s="21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</row>
    <row r="134" spans="1:20" ht="15.75" customHeight="1">
      <c r="A134" s="132"/>
      <c r="B134" s="21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</row>
    <row r="135" spans="1:20" ht="15.75" customHeight="1">
      <c r="A135" s="132"/>
      <c r="B135" s="21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</row>
    <row r="136" spans="1:20" ht="15.75" customHeight="1">
      <c r="A136" s="132"/>
      <c r="B136" s="21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</row>
    <row r="137" spans="1:20" ht="15.75" customHeight="1">
      <c r="A137" s="132"/>
      <c r="B137" s="21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</row>
    <row r="138" spans="1:20" ht="15.75" customHeight="1">
      <c r="A138" s="132"/>
      <c r="B138" s="21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</row>
    <row r="139" spans="1:20" ht="15.75" customHeight="1">
      <c r="A139" s="132"/>
      <c r="B139" s="21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</row>
    <row r="140" spans="1:20" ht="15.75" customHeight="1">
      <c r="A140" s="132"/>
      <c r="B140" s="21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</row>
    <row r="141" spans="1:20" ht="15.75" customHeight="1">
      <c r="A141" s="132"/>
      <c r="B141" s="21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</row>
    <row r="142" spans="1:20" ht="15.75" customHeight="1">
      <c r="A142" s="132"/>
      <c r="B142" s="21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</row>
    <row r="143" spans="1:20" ht="15.75" customHeight="1">
      <c r="A143" s="132"/>
      <c r="B143" s="21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</row>
    <row r="144" spans="1:20" ht="15.75" customHeight="1">
      <c r="A144" s="132"/>
      <c r="B144" s="21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</row>
    <row r="145" spans="1:20" ht="15.75" customHeight="1">
      <c r="A145" s="132"/>
      <c r="B145" s="21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</row>
    <row r="146" spans="1:20" ht="15.75" customHeight="1">
      <c r="A146" s="132"/>
      <c r="B146" s="21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</row>
    <row r="147" spans="1:20" ht="15.75" customHeight="1">
      <c r="A147" s="132"/>
      <c r="B147" s="21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</row>
    <row r="148" spans="1:20" ht="15.75" customHeight="1">
      <c r="A148" s="132"/>
      <c r="B148" s="21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</row>
    <row r="149" spans="1:20" ht="15.75" customHeight="1">
      <c r="A149" s="132"/>
      <c r="B149" s="21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</row>
    <row r="150" spans="1:20" ht="15.75" customHeight="1">
      <c r="A150" s="132"/>
      <c r="B150" s="21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</row>
    <row r="151" spans="1:20" ht="15.75" customHeight="1">
      <c r="A151" s="132"/>
      <c r="B151" s="21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</row>
    <row r="152" spans="1:20" ht="15.75" customHeight="1">
      <c r="A152" s="132"/>
      <c r="B152" s="21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</row>
    <row r="153" spans="1:20" ht="15.75" customHeight="1">
      <c r="A153" s="132"/>
      <c r="B153" s="21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</row>
    <row r="154" spans="1:20" ht="15.75" customHeight="1">
      <c r="A154" s="132"/>
      <c r="B154" s="21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</row>
    <row r="155" spans="1:20" ht="15.75" customHeight="1">
      <c r="A155" s="132"/>
      <c r="B155" s="21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</row>
    <row r="156" spans="1:20" ht="15.75" customHeight="1">
      <c r="A156" s="132"/>
      <c r="B156" s="21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</row>
    <row r="157" spans="1:20" ht="15.75" customHeight="1">
      <c r="A157" s="132"/>
      <c r="B157" s="21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</row>
    <row r="158" spans="1:20" ht="15.75" customHeight="1">
      <c r="A158" s="132"/>
      <c r="B158" s="21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</row>
    <row r="159" spans="1:20" ht="15.75" customHeight="1">
      <c r="A159" s="132"/>
      <c r="B159" s="21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</row>
    <row r="160" spans="1:20" ht="15.75" customHeight="1">
      <c r="A160" s="132"/>
      <c r="B160" s="21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</row>
    <row r="161" spans="1:20" ht="15.75" customHeight="1">
      <c r="A161" s="132"/>
      <c r="B161" s="21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</row>
    <row r="162" spans="1:20" ht="15.75" customHeight="1">
      <c r="A162" s="132"/>
      <c r="B162" s="21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</row>
    <row r="163" spans="1:20" ht="15.75" customHeight="1">
      <c r="A163" s="132"/>
      <c r="B163" s="21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</row>
    <row r="164" spans="1:20" ht="15.75" customHeight="1">
      <c r="A164" s="132"/>
      <c r="B164" s="21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</row>
    <row r="165" spans="1:20" ht="15.75" customHeight="1">
      <c r="A165" s="132"/>
      <c r="B165" s="21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</row>
    <row r="166" spans="1:20" ht="15.75" customHeight="1">
      <c r="A166" s="132"/>
      <c r="B166" s="21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</row>
    <row r="167" spans="1:20" ht="15.75" customHeight="1">
      <c r="A167" s="132"/>
      <c r="B167" s="21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</row>
    <row r="168" spans="1:20" ht="15.75" customHeight="1">
      <c r="A168" s="132"/>
      <c r="B168" s="21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</row>
    <row r="169" spans="1:20" ht="15.75" customHeight="1">
      <c r="A169" s="132"/>
      <c r="B169" s="21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</row>
    <row r="170" spans="1:20" ht="15.75" customHeight="1">
      <c r="A170" s="132"/>
      <c r="B170" s="21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</row>
    <row r="171" spans="1:20" ht="15.75" customHeight="1">
      <c r="A171" s="132"/>
      <c r="B171" s="21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</row>
    <row r="172" spans="1:20" ht="15.75" customHeight="1">
      <c r="A172" s="132"/>
      <c r="B172" s="21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</row>
    <row r="173" spans="1:20" ht="15.75" customHeight="1">
      <c r="A173" s="132"/>
      <c r="B173" s="21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</row>
    <row r="174" spans="1:20" ht="15.75" customHeight="1">
      <c r="A174" s="132"/>
      <c r="B174" s="21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</row>
    <row r="175" spans="1:20" ht="15.75" customHeight="1">
      <c r="A175" s="132"/>
      <c r="B175" s="21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</row>
    <row r="176" spans="1:20" ht="15.75" customHeight="1">
      <c r="A176" s="132"/>
      <c r="B176" s="21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</row>
    <row r="177" spans="1:20" ht="15.75" customHeight="1">
      <c r="A177" s="132"/>
      <c r="B177" s="21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</row>
    <row r="178" spans="1:20" ht="15.75" customHeight="1">
      <c r="A178" s="132"/>
      <c r="B178" s="21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</row>
    <row r="179" spans="1:20" ht="15.75" customHeight="1">
      <c r="A179" s="132"/>
      <c r="B179" s="21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</row>
    <row r="180" spans="1:20" ht="15.75" customHeight="1">
      <c r="A180" s="132"/>
      <c r="B180" s="21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</row>
    <row r="181" spans="1:20" ht="15.75" customHeight="1">
      <c r="A181" s="132"/>
      <c r="B181" s="21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</row>
    <row r="182" spans="1:20" ht="15.75" customHeight="1">
      <c r="A182" s="132"/>
      <c r="B182" s="21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</row>
    <row r="183" spans="1:20" ht="15.75" customHeight="1">
      <c r="A183" s="132"/>
      <c r="B183" s="21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</row>
    <row r="184" spans="1:20" ht="15.75" customHeight="1">
      <c r="A184" s="132"/>
      <c r="B184" s="21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</row>
    <row r="185" spans="1:20" ht="15.75" customHeight="1">
      <c r="A185" s="132"/>
      <c r="B185" s="21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</row>
    <row r="186" spans="1:20" ht="15.75" customHeight="1">
      <c r="A186" s="132"/>
      <c r="B186" s="21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</row>
    <row r="187" spans="1:20" ht="15.75" customHeight="1">
      <c r="A187" s="132"/>
      <c r="B187" s="21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</row>
    <row r="188" spans="1:20" ht="15.75" customHeight="1">
      <c r="A188" s="132"/>
      <c r="B188" s="21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</row>
    <row r="189" spans="1:20" ht="15.75" customHeight="1">
      <c r="A189" s="132"/>
      <c r="B189" s="21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</row>
    <row r="190" spans="1:20" ht="15.75" customHeight="1">
      <c r="A190" s="132"/>
      <c r="B190" s="21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</row>
    <row r="191" spans="1:20" ht="15.75" customHeight="1">
      <c r="A191" s="132"/>
      <c r="B191" s="21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</row>
    <row r="192" spans="1:20" ht="15.75" customHeight="1">
      <c r="A192" s="132"/>
      <c r="B192" s="21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</row>
    <row r="193" spans="1:20" ht="15.75" customHeight="1">
      <c r="A193" s="132"/>
      <c r="B193" s="21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</row>
    <row r="194" spans="1:20" ht="15.75" customHeight="1">
      <c r="A194" s="132"/>
      <c r="B194" s="21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</row>
    <row r="195" spans="1:20" ht="15.75" customHeight="1">
      <c r="A195" s="132"/>
      <c r="B195" s="21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</row>
    <row r="196" spans="1:20" ht="15.75" customHeight="1">
      <c r="A196" s="132"/>
      <c r="B196" s="21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</row>
    <row r="197" spans="1:20" ht="15.75" customHeight="1">
      <c r="A197" s="132"/>
      <c r="B197" s="21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</row>
    <row r="198" spans="1:20" ht="15.75" customHeight="1">
      <c r="A198" s="132"/>
      <c r="B198" s="21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</row>
    <row r="199" spans="1:20" ht="15.75" customHeight="1">
      <c r="A199" s="132"/>
      <c r="B199" s="21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</row>
    <row r="200" spans="1:20" ht="15.75" customHeight="1">
      <c r="A200" s="132"/>
      <c r="B200" s="21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</row>
    <row r="201" spans="1:20" ht="15.75" customHeight="1">
      <c r="A201" s="132"/>
      <c r="B201" s="21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</row>
    <row r="202" spans="1:20" ht="15.75" customHeight="1">
      <c r="A202" s="132"/>
      <c r="B202" s="21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</row>
    <row r="203" spans="1:20" ht="15.75" customHeight="1">
      <c r="A203" s="132"/>
      <c r="B203" s="21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</row>
    <row r="204" spans="1:20" ht="15.75" customHeight="1">
      <c r="A204" s="132"/>
      <c r="B204" s="21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</row>
    <row r="205" spans="1:20" ht="15.75" customHeight="1">
      <c r="A205" s="132"/>
      <c r="B205" s="21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</row>
    <row r="206" spans="1:20" ht="15.75" customHeight="1">
      <c r="A206" s="132"/>
      <c r="B206" s="21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</row>
    <row r="207" spans="1:20" ht="15.75" customHeight="1">
      <c r="A207" s="132"/>
      <c r="B207" s="21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</row>
    <row r="208" spans="1:20" ht="15.75" customHeight="1">
      <c r="A208" s="132"/>
      <c r="B208" s="21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</row>
    <row r="209" spans="1:20" ht="15.75" customHeight="1">
      <c r="A209" s="132"/>
      <c r="B209" s="21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</row>
    <row r="210" spans="1:20" ht="15.75" customHeight="1">
      <c r="A210" s="132"/>
      <c r="B210" s="21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</row>
    <row r="211" spans="1:20" ht="15.75" customHeight="1">
      <c r="A211" s="132"/>
      <c r="B211" s="21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</row>
    <row r="212" spans="1:20" ht="15.75" customHeight="1">
      <c r="A212" s="132"/>
      <c r="B212" s="21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</row>
    <row r="213" spans="1:20" ht="15.75" customHeight="1">
      <c r="A213" s="132"/>
      <c r="B213" s="21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</row>
    <row r="214" spans="1:20" ht="15.75" customHeight="1">
      <c r="A214" s="132"/>
      <c r="B214" s="21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</row>
    <row r="215" spans="1:20" ht="15.75" customHeight="1">
      <c r="A215" s="132"/>
      <c r="B215" s="21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</row>
    <row r="216" spans="1:20" ht="15.75" customHeight="1">
      <c r="A216" s="132"/>
      <c r="B216" s="21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</row>
    <row r="217" spans="1:20" ht="15.75" customHeight="1">
      <c r="A217" s="132"/>
      <c r="B217" s="21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</row>
    <row r="218" spans="1:20" ht="15.75" customHeight="1">
      <c r="A218" s="132"/>
      <c r="B218" s="21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</row>
    <row r="219" spans="1:20" ht="15.75" customHeight="1">
      <c r="A219" s="132"/>
      <c r="B219" s="21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</row>
    <row r="220" spans="1:20" ht="15.75" customHeight="1">
      <c r="A220" s="132"/>
      <c r="B220" s="21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</row>
    <row r="221" spans="1:20" ht="15.75" customHeight="1">
      <c r="A221" s="132"/>
      <c r="B221" s="21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</row>
    <row r="222" spans="1:20" ht="15.75" customHeight="1">
      <c r="A222" s="132"/>
      <c r="B222" s="21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</row>
    <row r="223" spans="1:20" ht="15.75" customHeight="1">
      <c r="A223" s="132"/>
      <c r="B223" s="21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</row>
    <row r="224" spans="1:20" ht="15.75" customHeight="1">
      <c r="A224" s="132"/>
      <c r="B224" s="21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</row>
    <row r="225" spans="1:20" ht="15.75" customHeight="1">
      <c r="A225" s="132"/>
      <c r="B225" s="21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</row>
    <row r="226" spans="1:20" ht="15.75" customHeight="1">
      <c r="A226" s="132"/>
      <c r="B226" s="21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</row>
    <row r="227" spans="1:20" ht="15.75" customHeight="1">
      <c r="A227" s="132"/>
      <c r="B227" s="21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</row>
    <row r="228" spans="1:20" ht="15.75" customHeight="1">
      <c r="A228" s="132"/>
      <c r="B228" s="21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</row>
    <row r="229" spans="1:20" ht="15.75" customHeight="1">
      <c r="A229" s="132"/>
      <c r="B229" s="21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</row>
    <row r="230" spans="1:20" ht="15.75" customHeight="1">
      <c r="A230" s="132"/>
      <c r="B230" s="21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</row>
    <row r="231" spans="1:20" ht="15.75" customHeight="1">
      <c r="A231" s="132"/>
      <c r="B231" s="21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</row>
    <row r="232" spans="1:20" ht="15.75" customHeight="1">
      <c r="A232" s="132"/>
      <c r="B232" s="21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</row>
    <row r="233" spans="1:20" ht="15.75" customHeight="1">
      <c r="A233" s="132"/>
      <c r="B233" s="21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</row>
    <row r="234" spans="1:20" ht="15.75" customHeight="1">
      <c r="A234" s="132"/>
      <c r="B234" s="21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</row>
    <row r="235" spans="1:20" ht="15.75" customHeight="1">
      <c r="A235" s="132"/>
      <c r="B235" s="21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</row>
    <row r="236" spans="1:20" ht="15.75" customHeight="1">
      <c r="A236" s="132"/>
      <c r="B236" s="21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</row>
    <row r="237" spans="1:20" ht="15.75" customHeight="1">
      <c r="A237" s="132"/>
      <c r="B237" s="21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</row>
    <row r="238" spans="1:20" ht="15.75" customHeight="1">
      <c r="A238" s="132"/>
      <c r="B238" s="21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</row>
    <row r="239" spans="1:20" ht="15.75" customHeight="1">
      <c r="A239" s="132"/>
      <c r="B239" s="21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</row>
    <row r="240" spans="1:20" ht="15.75" customHeight="1">
      <c r="A240" s="132"/>
      <c r="B240" s="21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</row>
    <row r="241" spans="1:20" ht="15.75" customHeight="1">
      <c r="A241" s="132"/>
      <c r="B241" s="21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</row>
    <row r="242" spans="1:20" ht="15.75" customHeight="1">
      <c r="A242" s="132"/>
      <c r="B242" s="21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</row>
    <row r="243" spans="1:20" ht="15.75" customHeight="1">
      <c r="A243" s="132"/>
      <c r="B243" s="21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</row>
    <row r="244" spans="1:20" ht="15.75" customHeight="1">
      <c r="A244" s="132"/>
      <c r="B244" s="21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</row>
    <row r="245" spans="1:20" ht="15.75" customHeight="1">
      <c r="A245" s="132"/>
      <c r="B245" s="21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</row>
    <row r="246" spans="1:20" ht="15.75" customHeight="1">
      <c r="A246" s="132"/>
      <c r="B246" s="21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</row>
    <row r="247" spans="1:20" ht="15.75" customHeight="1">
      <c r="A247" s="132"/>
      <c r="B247" s="21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</row>
    <row r="248" spans="1:20" ht="15.75" customHeight="1">
      <c r="A248" s="132"/>
      <c r="B248" s="21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</row>
    <row r="249" spans="1:20" ht="15.75" customHeight="1">
      <c r="A249" s="132"/>
      <c r="B249" s="21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</row>
    <row r="250" spans="1:20" ht="15.75" customHeight="1">
      <c r="A250" s="132"/>
      <c r="B250" s="21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</row>
    <row r="251" spans="1:20" ht="15.75" customHeight="1">
      <c r="A251" s="132"/>
      <c r="B251" s="21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</row>
    <row r="252" spans="1:20" ht="15.75" customHeight="1">
      <c r="A252" s="132"/>
      <c r="B252" s="21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</row>
    <row r="253" spans="1:20" ht="15.75" customHeight="1">
      <c r="A253" s="132"/>
      <c r="B253" s="21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</row>
    <row r="254" spans="1:20" ht="15.75" customHeight="1">
      <c r="A254" s="132"/>
      <c r="B254" s="21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</row>
    <row r="255" spans="1:20" ht="15.75" customHeight="1">
      <c r="A255" s="132"/>
      <c r="B255" s="21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</row>
    <row r="256" spans="1:20" ht="15.75" customHeight="1">
      <c r="A256" s="132"/>
      <c r="B256" s="21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</row>
    <row r="257" spans="1:20" ht="15.75" customHeight="1">
      <c r="A257" s="132"/>
      <c r="B257" s="21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</row>
    <row r="258" spans="1:20" ht="15.75" customHeight="1">
      <c r="A258" s="132"/>
      <c r="B258" s="21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</row>
    <row r="259" spans="1:20" ht="15.75" customHeight="1">
      <c r="A259" s="132"/>
      <c r="B259" s="21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</row>
    <row r="260" spans="1:20" ht="15.75" customHeight="1">
      <c r="A260" s="132"/>
      <c r="B260" s="21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</row>
    <row r="261" spans="1:20" ht="15.75" customHeight="1">
      <c r="A261" s="132"/>
      <c r="B261" s="21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</row>
    <row r="262" spans="1:20" ht="15.75" customHeight="1">
      <c r="A262" s="132"/>
      <c r="B262" s="21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</row>
    <row r="263" spans="1:20" ht="15.75" customHeight="1">
      <c r="A263" s="132"/>
      <c r="B263" s="21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</row>
    <row r="264" spans="1:20" ht="15.75" customHeight="1">
      <c r="A264" s="132"/>
      <c r="B264" s="21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</row>
    <row r="265" spans="1:20" ht="15.75" customHeight="1">
      <c r="A265" s="132"/>
      <c r="B265" s="21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</row>
    <row r="266" spans="1:20" ht="15.75" customHeight="1">
      <c r="A266" s="132"/>
      <c r="B266" s="21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</row>
    <row r="267" spans="1:20" ht="15.75" customHeight="1">
      <c r="A267" s="132"/>
      <c r="B267" s="21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</row>
    <row r="268" spans="1:20" ht="15.75" customHeight="1">
      <c r="A268" s="132"/>
      <c r="B268" s="21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</row>
    <row r="269" spans="1:20" ht="15.75" customHeight="1">
      <c r="A269" s="132"/>
      <c r="B269" s="21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</row>
    <row r="270" spans="1:20" ht="15.75" customHeight="1">
      <c r="A270" s="132"/>
      <c r="B270" s="21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</row>
    <row r="271" spans="1:20" ht="15.75" customHeight="1">
      <c r="A271" s="132"/>
      <c r="B271" s="21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</row>
    <row r="272" spans="1:20" ht="15.75" customHeight="1">
      <c r="A272" s="132"/>
      <c r="B272" s="21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</row>
    <row r="273" spans="1:20" ht="15.75" customHeight="1">
      <c r="A273" s="132"/>
      <c r="B273" s="21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</row>
    <row r="274" spans="1:20" ht="15.75" customHeight="1">
      <c r="A274" s="132"/>
      <c r="B274" s="21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</row>
    <row r="275" spans="1:20" ht="15.75" customHeight="1">
      <c r="A275" s="132"/>
      <c r="B275" s="21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</row>
    <row r="276" spans="1:20" ht="15.75" customHeight="1">
      <c r="A276" s="132"/>
      <c r="B276" s="21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</row>
    <row r="277" spans="1:20" ht="15.75" customHeight="1">
      <c r="A277" s="132"/>
      <c r="B277" s="21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</row>
    <row r="278" spans="1:20" ht="15.75" customHeight="1">
      <c r="A278" s="132"/>
      <c r="B278" s="21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</row>
    <row r="279" spans="1:20" ht="15.75" customHeight="1">
      <c r="A279" s="132"/>
      <c r="B279" s="21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</row>
    <row r="280" spans="1:20" ht="15.75" customHeight="1">
      <c r="A280" s="132"/>
      <c r="B280" s="21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</row>
    <row r="281" spans="1:20" ht="15.75" customHeight="1">
      <c r="A281" s="132"/>
      <c r="B281" s="21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</row>
    <row r="282" spans="1:20" ht="15.75" customHeight="1">
      <c r="A282" s="132"/>
      <c r="B282" s="21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</row>
    <row r="283" spans="1:20" ht="15.75" customHeight="1">
      <c r="A283" s="132"/>
      <c r="B283" s="21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</row>
    <row r="284" spans="1:20" ht="15.75" customHeight="1">
      <c r="A284" s="132"/>
      <c r="B284" s="21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</row>
    <row r="285" spans="1:20" ht="15.75" customHeight="1">
      <c r="A285" s="132"/>
      <c r="B285" s="21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</row>
    <row r="286" spans="1:20" ht="15.75" customHeight="1">
      <c r="A286" s="132"/>
      <c r="B286" s="21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</row>
    <row r="287" spans="1:20" ht="15.75" customHeight="1">
      <c r="A287" s="132"/>
      <c r="B287" s="21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</row>
    <row r="288" spans="1:20" ht="15.75" customHeight="1">
      <c r="A288" s="132"/>
      <c r="B288" s="21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</row>
    <row r="289" spans="1:20" ht="15.75" customHeight="1">
      <c r="A289" s="132"/>
      <c r="B289" s="21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</row>
    <row r="290" spans="1:20" ht="15.75" customHeight="1">
      <c r="A290" s="132"/>
      <c r="B290" s="21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</row>
    <row r="291" spans="1:20" ht="15.75" customHeight="1">
      <c r="A291" s="132"/>
      <c r="B291" s="21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</row>
    <row r="292" spans="1:20" ht="15.75" customHeight="1">
      <c r="A292" s="132"/>
      <c r="B292" s="21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</row>
    <row r="293" spans="1:20" ht="15.75" customHeight="1">
      <c r="A293" s="132"/>
      <c r="B293" s="21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</row>
    <row r="294" spans="1:20" ht="15.75" customHeight="1">
      <c r="A294" s="132"/>
      <c r="B294" s="21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</row>
    <row r="295" spans="1:20" ht="15.75" customHeight="1">
      <c r="A295" s="132"/>
      <c r="B295" s="21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</row>
    <row r="296" spans="1:20" ht="15.75" customHeight="1">
      <c r="A296" s="132"/>
      <c r="B296" s="21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</row>
    <row r="297" spans="1:20" ht="15.75" customHeight="1">
      <c r="A297" s="132"/>
      <c r="B297" s="21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</row>
    <row r="298" spans="1:20" ht="15.75" customHeight="1">
      <c r="A298" s="132"/>
      <c r="B298" s="21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</row>
    <row r="299" spans="1:20" ht="15.75" customHeight="1">
      <c r="A299" s="132"/>
      <c r="B299" s="21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</row>
    <row r="300" spans="1:20" ht="15.75" customHeight="1">
      <c r="A300" s="132"/>
      <c r="B300" s="21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</row>
    <row r="301" spans="1:20" ht="15.75" customHeight="1">
      <c r="A301" s="132"/>
      <c r="B301" s="218"/>
      <c r="C301" s="148"/>
      <c r="D301" s="148"/>
      <c r="E301" s="148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148"/>
      <c r="R301" s="148"/>
      <c r="S301" s="148"/>
      <c r="T301" s="148"/>
    </row>
    <row r="302" spans="1:20" ht="15.75" customHeight="1">
      <c r="A302" s="132"/>
      <c r="B302" s="218"/>
      <c r="C302" s="148"/>
      <c r="D302" s="148"/>
      <c r="E302" s="148"/>
      <c r="F302" s="148"/>
      <c r="G302" s="148"/>
      <c r="H302" s="148"/>
      <c r="I302" s="148"/>
      <c r="J302" s="148"/>
      <c r="K302" s="148"/>
      <c r="L302" s="148"/>
      <c r="M302" s="148"/>
      <c r="N302" s="148"/>
      <c r="O302" s="148"/>
      <c r="P302" s="148"/>
      <c r="Q302" s="148"/>
      <c r="R302" s="148"/>
      <c r="S302" s="148"/>
      <c r="T302" s="148"/>
    </row>
    <row r="303" spans="1:20" ht="15.75" customHeight="1">
      <c r="A303" s="132"/>
      <c r="B303" s="218"/>
      <c r="C303" s="148"/>
      <c r="D303" s="148"/>
      <c r="E303" s="148"/>
      <c r="F303" s="148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  <c r="Q303" s="148"/>
      <c r="R303" s="148"/>
      <c r="S303" s="148"/>
      <c r="T303" s="148"/>
    </row>
    <row r="304" spans="1:20" ht="15.75" customHeight="1">
      <c r="A304" s="132"/>
      <c r="B304" s="218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  <c r="Q304" s="148"/>
      <c r="R304" s="148"/>
      <c r="S304" s="148"/>
      <c r="T304" s="148"/>
    </row>
    <row r="305" spans="1:20" ht="15.75" customHeight="1">
      <c r="A305" s="132"/>
      <c r="B305" s="218"/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</row>
    <row r="306" spans="1:20" ht="15.75" customHeight="1">
      <c r="A306" s="132"/>
      <c r="B306" s="218"/>
      <c r="C306" s="148"/>
      <c r="D306" s="148"/>
      <c r="E306" s="148"/>
      <c r="F306" s="148"/>
      <c r="G306" s="148"/>
      <c r="H306" s="148"/>
      <c r="I306" s="148"/>
      <c r="J306" s="148"/>
      <c r="K306" s="148"/>
      <c r="L306" s="148"/>
      <c r="M306" s="148"/>
      <c r="N306" s="148"/>
      <c r="O306" s="148"/>
      <c r="P306" s="148"/>
      <c r="Q306" s="148"/>
      <c r="R306" s="148"/>
      <c r="S306" s="148"/>
      <c r="T306" s="148"/>
    </row>
    <row r="307" spans="1:20" ht="15.75" customHeight="1">
      <c r="A307" s="132"/>
      <c r="B307" s="218"/>
      <c r="C307" s="148"/>
      <c r="D307" s="148"/>
      <c r="E307" s="148"/>
      <c r="F307" s="148"/>
      <c r="G307" s="148"/>
      <c r="H307" s="148"/>
      <c r="I307" s="148"/>
      <c r="J307" s="148"/>
      <c r="K307" s="148"/>
      <c r="L307" s="148"/>
      <c r="M307" s="148"/>
      <c r="N307" s="148"/>
      <c r="O307" s="148"/>
      <c r="P307" s="148"/>
      <c r="Q307" s="148"/>
      <c r="R307" s="148"/>
      <c r="S307" s="148"/>
      <c r="T307" s="148"/>
    </row>
    <row r="308" spans="1:20" ht="15.75" customHeight="1">
      <c r="A308" s="132"/>
      <c r="B308" s="218"/>
      <c r="C308" s="148"/>
      <c r="D308" s="148"/>
      <c r="E308" s="148"/>
      <c r="F308" s="148"/>
      <c r="G308" s="148"/>
      <c r="H308" s="148"/>
      <c r="I308" s="148"/>
      <c r="J308" s="148"/>
      <c r="K308" s="148"/>
      <c r="L308" s="148"/>
      <c r="M308" s="148"/>
      <c r="N308" s="148"/>
      <c r="O308" s="148"/>
      <c r="P308" s="148"/>
      <c r="Q308" s="148"/>
      <c r="R308" s="148"/>
      <c r="S308" s="148"/>
      <c r="T308" s="148"/>
    </row>
    <row r="309" spans="1:20" ht="15.75" customHeight="1">
      <c r="A309" s="132"/>
      <c r="B309" s="218"/>
      <c r="C309" s="148"/>
      <c r="D309" s="148"/>
      <c r="E309" s="148"/>
      <c r="F309" s="148"/>
      <c r="G309" s="148"/>
      <c r="H309" s="148"/>
      <c r="I309" s="148"/>
      <c r="J309" s="148"/>
      <c r="K309" s="148"/>
      <c r="L309" s="148"/>
      <c r="M309" s="148"/>
      <c r="N309" s="148"/>
      <c r="O309" s="148"/>
      <c r="P309" s="148"/>
      <c r="Q309" s="148"/>
      <c r="R309" s="148"/>
      <c r="S309" s="148"/>
      <c r="T309" s="148"/>
    </row>
    <row r="310" spans="1:20" ht="15.75" customHeight="1">
      <c r="A310" s="132"/>
      <c r="B310" s="218"/>
      <c r="C310" s="148"/>
      <c r="D310" s="148"/>
      <c r="E310" s="148"/>
      <c r="F310" s="148"/>
      <c r="G310" s="148"/>
      <c r="H310" s="148"/>
      <c r="I310" s="148"/>
      <c r="J310" s="148"/>
      <c r="K310" s="148"/>
      <c r="L310" s="148"/>
      <c r="M310" s="148"/>
      <c r="N310" s="148"/>
      <c r="O310" s="148"/>
      <c r="P310" s="148"/>
      <c r="Q310" s="148"/>
      <c r="R310" s="148"/>
      <c r="S310" s="148"/>
      <c r="T310" s="148"/>
    </row>
    <row r="311" spans="1:20" ht="15.75" customHeight="1">
      <c r="A311" s="132"/>
      <c r="B311" s="218"/>
      <c r="C311" s="148"/>
      <c r="D311" s="148"/>
      <c r="E311" s="148"/>
      <c r="F311" s="148"/>
      <c r="G311" s="148"/>
      <c r="H311" s="148"/>
      <c r="I311" s="148"/>
      <c r="J311" s="148"/>
      <c r="K311" s="148"/>
      <c r="L311" s="148"/>
      <c r="M311" s="148"/>
      <c r="N311" s="148"/>
      <c r="O311" s="148"/>
      <c r="P311" s="148"/>
      <c r="Q311" s="148"/>
      <c r="R311" s="148"/>
      <c r="S311" s="148"/>
      <c r="T311" s="148"/>
    </row>
    <row r="312" spans="1:20" ht="15.75" customHeight="1">
      <c r="A312" s="132"/>
      <c r="B312" s="218"/>
      <c r="C312" s="148"/>
      <c r="D312" s="148"/>
      <c r="E312" s="148"/>
      <c r="F312" s="148"/>
      <c r="G312" s="148"/>
      <c r="H312" s="148"/>
      <c r="I312" s="148"/>
      <c r="J312" s="148"/>
      <c r="K312" s="148"/>
      <c r="L312" s="148"/>
      <c r="M312" s="148"/>
      <c r="N312" s="148"/>
      <c r="O312" s="148"/>
      <c r="P312" s="148"/>
      <c r="Q312" s="148"/>
      <c r="R312" s="148"/>
      <c r="S312" s="148"/>
      <c r="T312" s="148"/>
    </row>
    <row r="313" spans="1:20" ht="15.75" customHeight="1">
      <c r="A313" s="132"/>
      <c r="B313" s="218"/>
      <c r="C313" s="148"/>
      <c r="D313" s="148"/>
      <c r="E313" s="148"/>
      <c r="F313" s="148"/>
      <c r="G313" s="148"/>
      <c r="H313" s="148"/>
      <c r="I313" s="148"/>
      <c r="J313" s="148"/>
      <c r="K313" s="148"/>
      <c r="L313" s="148"/>
      <c r="M313" s="148"/>
      <c r="N313" s="148"/>
      <c r="O313" s="148"/>
      <c r="P313" s="148"/>
      <c r="Q313" s="148"/>
      <c r="R313" s="148"/>
      <c r="S313" s="148"/>
      <c r="T313" s="148"/>
    </row>
    <row r="314" spans="1:20" ht="15.75" customHeight="1">
      <c r="A314" s="132"/>
      <c r="B314" s="218"/>
      <c r="C314" s="148"/>
      <c r="D314" s="148"/>
      <c r="E314" s="148"/>
      <c r="F314" s="148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T314" s="148"/>
    </row>
    <row r="315" spans="1:20" ht="15.75" customHeight="1">
      <c r="A315" s="132"/>
      <c r="B315" s="218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</row>
    <row r="316" spans="1:20" ht="15.75" customHeight="1">
      <c r="A316" s="132"/>
      <c r="B316" s="218"/>
      <c r="C316" s="148"/>
      <c r="D316" s="148"/>
      <c r="E316" s="148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T316" s="148"/>
    </row>
    <row r="317" spans="1:20" ht="15.75" customHeight="1">
      <c r="A317" s="132"/>
      <c r="B317" s="218"/>
      <c r="C317" s="148"/>
      <c r="D317" s="148"/>
      <c r="E317" s="148"/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T317" s="148"/>
    </row>
    <row r="318" spans="1:20" ht="15.75" customHeight="1">
      <c r="A318" s="132"/>
      <c r="B318" s="218"/>
      <c r="C318" s="148"/>
      <c r="D318" s="148"/>
      <c r="E318" s="148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</row>
    <row r="319" spans="1:20" ht="15.75" customHeight="1">
      <c r="A319" s="132"/>
      <c r="B319" s="218"/>
      <c r="C319" s="148"/>
      <c r="D319" s="148"/>
      <c r="E319" s="148"/>
      <c r="F319" s="148"/>
      <c r="G319" s="148"/>
      <c r="H319" s="148"/>
      <c r="I319" s="148"/>
      <c r="J319" s="148"/>
      <c r="K319" s="148"/>
      <c r="L319" s="148"/>
      <c r="M319" s="148"/>
      <c r="N319" s="148"/>
      <c r="O319" s="148"/>
      <c r="P319" s="148"/>
      <c r="Q319" s="148"/>
      <c r="R319" s="148"/>
      <c r="S319" s="148"/>
      <c r="T319" s="148"/>
    </row>
    <row r="320" spans="1:20" ht="15.75" customHeight="1">
      <c r="A320" s="132"/>
      <c r="B320" s="218"/>
      <c r="C320" s="148"/>
      <c r="D320" s="148"/>
      <c r="E320" s="148"/>
      <c r="F320" s="148"/>
      <c r="G320" s="148"/>
      <c r="H320" s="148"/>
      <c r="I320" s="148"/>
      <c r="J320" s="148"/>
      <c r="K320" s="148"/>
      <c r="L320" s="148"/>
      <c r="M320" s="148"/>
      <c r="N320" s="148"/>
      <c r="O320" s="148"/>
      <c r="P320" s="148"/>
      <c r="Q320" s="148"/>
      <c r="R320" s="148"/>
      <c r="S320" s="148"/>
      <c r="T320" s="148"/>
    </row>
    <row r="321" spans="1:20" ht="15.75" customHeight="1">
      <c r="A321" s="132"/>
      <c r="B321" s="218"/>
      <c r="C321" s="148"/>
      <c r="D321" s="148"/>
      <c r="E321" s="148"/>
      <c r="F321" s="148"/>
      <c r="G321" s="148"/>
      <c r="H321" s="148"/>
      <c r="I321" s="148"/>
      <c r="J321" s="148"/>
      <c r="K321" s="148"/>
      <c r="L321" s="148"/>
      <c r="M321" s="148"/>
      <c r="N321" s="148"/>
      <c r="O321" s="148"/>
      <c r="P321" s="148"/>
      <c r="Q321" s="148"/>
      <c r="R321" s="148"/>
      <c r="S321" s="148"/>
      <c r="T321" s="148"/>
    </row>
    <row r="322" spans="1:20" ht="15.75" customHeight="1">
      <c r="A322" s="132"/>
      <c r="B322" s="218"/>
      <c r="C322" s="148"/>
      <c r="D322" s="148"/>
      <c r="E322" s="148"/>
      <c r="F322" s="148"/>
      <c r="G322" s="148"/>
      <c r="H322" s="148"/>
      <c r="I322" s="148"/>
      <c r="J322" s="148"/>
      <c r="K322" s="148"/>
      <c r="L322" s="148"/>
      <c r="M322" s="148"/>
      <c r="N322" s="148"/>
      <c r="O322" s="148"/>
      <c r="P322" s="148"/>
      <c r="Q322" s="148"/>
      <c r="R322" s="148"/>
      <c r="S322" s="148"/>
      <c r="T322" s="148"/>
    </row>
    <row r="323" spans="1:20" ht="15.75" customHeight="1">
      <c r="A323" s="132"/>
      <c r="B323" s="218"/>
      <c r="C323" s="148"/>
      <c r="D323" s="148"/>
      <c r="E323" s="148"/>
      <c r="F323" s="148"/>
      <c r="G323" s="148"/>
      <c r="H323" s="148"/>
      <c r="I323" s="148"/>
      <c r="J323" s="148"/>
      <c r="K323" s="148"/>
      <c r="L323" s="148"/>
      <c r="M323" s="148"/>
      <c r="N323" s="148"/>
      <c r="O323" s="148"/>
      <c r="P323" s="148"/>
      <c r="Q323" s="148"/>
      <c r="R323" s="148"/>
      <c r="S323" s="148"/>
      <c r="T323" s="148"/>
    </row>
    <row r="324" spans="1:20" ht="15.75" customHeight="1">
      <c r="A324" s="132"/>
      <c r="B324" s="218"/>
      <c r="C324" s="148"/>
      <c r="D324" s="148"/>
      <c r="E324" s="148"/>
      <c r="F324" s="148"/>
      <c r="G324" s="148"/>
      <c r="H324" s="148"/>
      <c r="I324" s="148"/>
      <c r="J324" s="148"/>
      <c r="K324" s="148"/>
      <c r="L324" s="148"/>
      <c r="M324" s="148"/>
      <c r="N324" s="148"/>
      <c r="O324" s="148"/>
      <c r="P324" s="148"/>
      <c r="Q324" s="148"/>
      <c r="R324" s="148"/>
      <c r="S324" s="148"/>
      <c r="T324" s="148"/>
    </row>
    <row r="325" spans="1:20" ht="15.75" customHeight="1">
      <c r="A325" s="132"/>
      <c r="B325" s="218"/>
      <c r="C325" s="148"/>
      <c r="D325" s="148"/>
      <c r="E325" s="148"/>
      <c r="F325" s="148"/>
      <c r="G325" s="148"/>
      <c r="H325" s="148"/>
      <c r="I325" s="148"/>
      <c r="J325" s="148"/>
      <c r="K325" s="148"/>
      <c r="L325" s="148"/>
      <c r="M325" s="148"/>
      <c r="N325" s="148"/>
      <c r="O325" s="148"/>
      <c r="P325" s="148"/>
      <c r="Q325" s="148"/>
      <c r="R325" s="148"/>
      <c r="S325" s="148"/>
      <c r="T325" s="148"/>
    </row>
    <row r="326" spans="1:20" ht="15.75" customHeight="1">
      <c r="A326" s="132"/>
      <c r="B326" s="218"/>
      <c r="C326" s="148"/>
      <c r="D326" s="148"/>
      <c r="E326" s="148"/>
      <c r="F326" s="148"/>
      <c r="G326" s="148"/>
      <c r="H326" s="148"/>
      <c r="I326" s="148"/>
      <c r="J326" s="148"/>
      <c r="K326" s="148"/>
      <c r="L326" s="148"/>
      <c r="M326" s="148"/>
      <c r="N326" s="148"/>
      <c r="O326" s="148"/>
      <c r="P326" s="148"/>
      <c r="Q326" s="148"/>
      <c r="R326" s="148"/>
      <c r="S326" s="148"/>
      <c r="T326" s="148"/>
    </row>
    <row r="327" spans="1:20" ht="15.75" customHeight="1">
      <c r="A327" s="132"/>
      <c r="B327" s="218"/>
      <c r="C327" s="148"/>
      <c r="D327" s="148"/>
      <c r="E327" s="148"/>
      <c r="F327" s="148"/>
      <c r="G327" s="148"/>
      <c r="H327" s="148"/>
      <c r="I327" s="148"/>
      <c r="J327" s="148"/>
      <c r="K327" s="148"/>
      <c r="L327" s="148"/>
      <c r="M327" s="148"/>
      <c r="N327" s="148"/>
      <c r="O327" s="148"/>
      <c r="P327" s="148"/>
      <c r="Q327" s="148"/>
      <c r="R327" s="148"/>
      <c r="S327" s="148"/>
      <c r="T327" s="148"/>
    </row>
    <row r="328" spans="1:20" ht="15.75" customHeight="1">
      <c r="A328" s="132"/>
      <c r="B328" s="218"/>
      <c r="C328" s="148"/>
      <c r="D328" s="148"/>
      <c r="E328" s="148"/>
      <c r="F328" s="148"/>
      <c r="G328" s="148"/>
      <c r="H328" s="148"/>
      <c r="I328" s="148"/>
      <c r="J328" s="148"/>
      <c r="K328" s="148"/>
      <c r="L328" s="148"/>
      <c r="M328" s="148"/>
      <c r="N328" s="148"/>
      <c r="O328" s="148"/>
      <c r="P328" s="148"/>
      <c r="Q328" s="148"/>
      <c r="R328" s="148"/>
      <c r="S328" s="148"/>
      <c r="T328" s="148"/>
    </row>
    <row r="329" spans="1:20" ht="15.75" customHeight="1">
      <c r="A329" s="132"/>
      <c r="B329" s="218"/>
      <c r="C329" s="148"/>
      <c r="D329" s="148"/>
      <c r="E329" s="148"/>
      <c r="F329" s="148"/>
      <c r="G329" s="148"/>
      <c r="H329" s="148"/>
      <c r="I329" s="148"/>
      <c r="J329" s="148"/>
      <c r="K329" s="148"/>
      <c r="L329" s="148"/>
      <c r="M329" s="148"/>
      <c r="N329" s="148"/>
      <c r="O329" s="148"/>
      <c r="P329" s="148"/>
      <c r="Q329" s="148"/>
      <c r="R329" s="148"/>
      <c r="S329" s="148"/>
      <c r="T329" s="148"/>
    </row>
    <row r="330" spans="1:20" ht="15.75" customHeight="1">
      <c r="A330" s="132"/>
      <c r="B330" s="218"/>
      <c r="C330" s="148"/>
      <c r="D330" s="148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8"/>
      <c r="R330" s="148"/>
      <c r="S330" s="148"/>
      <c r="T330" s="148"/>
    </row>
    <row r="331" spans="1:20" ht="15.75" customHeight="1">
      <c r="A331" s="132"/>
      <c r="B331" s="218"/>
      <c r="C331" s="148"/>
      <c r="D331" s="148"/>
      <c r="E331" s="148"/>
      <c r="F331" s="148"/>
      <c r="G331" s="148"/>
      <c r="H331" s="148"/>
      <c r="I331" s="148"/>
      <c r="J331" s="148"/>
      <c r="K331" s="148"/>
      <c r="L331" s="148"/>
      <c r="M331" s="148"/>
      <c r="N331" s="148"/>
      <c r="O331" s="148"/>
      <c r="P331" s="148"/>
      <c r="Q331" s="148"/>
      <c r="R331" s="148"/>
      <c r="S331" s="148"/>
      <c r="T331" s="148"/>
    </row>
    <row r="332" spans="1:20" ht="15.75" customHeight="1">
      <c r="A332" s="132"/>
      <c r="B332" s="218"/>
      <c r="C332" s="148"/>
      <c r="D332" s="148"/>
      <c r="E332" s="148"/>
      <c r="F332" s="148"/>
      <c r="G332" s="148"/>
      <c r="H332" s="148"/>
      <c r="I332" s="148"/>
      <c r="J332" s="148"/>
      <c r="K332" s="148"/>
      <c r="L332" s="148"/>
      <c r="M332" s="148"/>
      <c r="N332" s="148"/>
      <c r="O332" s="148"/>
      <c r="P332" s="148"/>
      <c r="Q332" s="148"/>
      <c r="R332" s="148"/>
      <c r="S332" s="148"/>
      <c r="T332" s="148"/>
    </row>
    <row r="333" spans="1:20" ht="15.75" customHeight="1">
      <c r="A333" s="132"/>
      <c r="B333" s="218"/>
      <c r="C333" s="148"/>
      <c r="D333" s="148"/>
      <c r="E333" s="148"/>
      <c r="F333" s="148"/>
      <c r="G333" s="148"/>
      <c r="H333" s="148"/>
      <c r="I333" s="148"/>
      <c r="J333" s="148"/>
      <c r="K333" s="148"/>
      <c r="L333" s="148"/>
      <c r="M333" s="148"/>
      <c r="N333" s="148"/>
      <c r="O333" s="148"/>
      <c r="P333" s="148"/>
      <c r="Q333" s="148"/>
      <c r="R333" s="148"/>
      <c r="S333" s="148"/>
      <c r="T333" s="148"/>
    </row>
    <row r="334" spans="1:20" ht="15.75" customHeight="1">
      <c r="A334" s="132"/>
      <c r="B334" s="218"/>
      <c r="C334" s="148"/>
      <c r="D334" s="148"/>
      <c r="E334" s="148"/>
      <c r="F334" s="148"/>
      <c r="G334" s="148"/>
      <c r="H334" s="148"/>
      <c r="I334" s="148"/>
      <c r="J334" s="148"/>
      <c r="K334" s="148"/>
      <c r="L334" s="148"/>
      <c r="M334" s="148"/>
      <c r="N334" s="148"/>
      <c r="O334" s="148"/>
      <c r="P334" s="148"/>
      <c r="Q334" s="148"/>
      <c r="R334" s="148"/>
      <c r="S334" s="148"/>
      <c r="T334" s="148"/>
    </row>
    <row r="335" spans="1:20" ht="15.75" customHeight="1">
      <c r="A335" s="132"/>
      <c r="B335" s="218"/>
      <c r="C335" s="148"/>
      <c r="D335" s="148"/>
      <c r="E335" s="148"/>
      <c r="F335" s="148"/>
      <c r="G335" s="148"/>
      <c r="H335" s="148"/>
      <c r="I335" s="148"/>
      <c r="J335" s="148"/>
      <c r="K335" s="148"/>
      <c r="L335" s="148"/>
      <c r="M335" s="148"/>
      <c r="N335" s="148"/>
      <c r="O335" s="148"/>
      <c r="P335" s="148"/>
      <c r="Q335" s="148"/>
      <c r="R335" s="148"/>
      <c r="S335" s="148"/>
      <c r="T335" s="148"/>
    </row>
    <row r="336" spans="1:20" ht="15.75" customHeight="1">
      <c r="A336" s="132"/>
      <c r="B336" s="218"/>
      <c r="C336" s="148"/>
      <c r="D336" s="148"/>
      <c r="E336" s="148"/>
      <c r="F336" s="148"/>
      <c r="G336" s="148"/>
      <c r="H336" s="148"/>
      <c r="I336" s="148"/>
      <c r="J336" s="148"/>
      <c r="K336" s="148"/>
      <c r="L336" s="148"/>
      <c r="M336" s="148"/>
      <c r="N336" s="148"/>
      <c r="O336" s="148"/>
      <c r="P336" s="148"/>
      <c r="Q336" s="148"/>
      <c r="R336" s="148"/>
      <c r="S336" s="148"/>
      <c r="T336" s="148"/>
    </row>
    <row r="337" spans="1:20" ht="15.75" customHeight="1">
      <c r="A337" s="132"/>
      <c r="B337" s="218"/>
      <c r="C337" s="148"/>
      <c r="D337" s="148"/>
      <c r="E337" s="148"/>
      <c r="F337" s="148"/>
      <c r="G337" s="148"/>
      <c r="H337" s="148"/>
      <c r="I337" s="148"/>
      <c r="J337" s="148"/>
      <c r="K337" s="148"/>
      <c r="L337" s="148"/>
      <c r="M337" s="148"/>
      <c r="N337" s="148"/>
      <c r="O337" s="148"/>
      <c r="P337" s="148"/>
      <c r="Q337" s="148"/>
      <c r="R337" s="148"/>
      <c r="S337" s="148"/>
      <c r="T337" s="148"/>
    </row>
    <row r="338" spans="1:20" ht="15.75" customHeight="1">
      <c r="A338" s="132"/>
      <c r="B338" s="218"/>
      <c r="C338" s="148"/>
      <c r="D338" s="148"/>
      <c r="E338" s="148"/>
      <c r="F338" s="148"/>
      <c r="G338" s="148"/>
      <c r="H338" s="148"/>
      <c r="I338" s="148"/>
      <c r="J338" s="148"/>
      <c r="K338" s="148"/>
      <c r="L338" s="148"/>
      <c r="M338" s="148"/>
      <c r="N338" s="148"/>
      <c r="O338" s="148"/>
      <c r="P338" s="148"/>
      <c r="Q338" s="148"/>
      <c r="R338" s="148"/>
      <c r="S338" s="148"/>
      <c r="T338" s="148"/>
    </row>
    <row r="339" spans="1:20" ht="15.75" customHeight="1">
      <c r="A339" s="132"/>
      <c r="B339" s="218"/>
      <c r="C339" s="148"/>
      <c r="D339" s="148"/>
      <c r="E339" s="148"/>
      <c r="F339" s="148"/>
      <c r="G339" s="148"/>
      <c r="H339" s="148"/>
      <c r="I339" s="148"/>
      <c r="J339" s="148"/>
      <c r="K339" s="148"/>
      <c r="L339" s="148"/>
      <c r="M339" s="148"/>
      <c r="N339" s="148"/>
      <c r="O339" s="148"/>
      <c r="P339" s="148"/>
      <c r="Q339" s="148"/>
      <c r="R339" s="148"/>
      <c r="S339" s="148"/>
      <c r="T339" s="148"/>
    </row>
    <row r="340" spans="1:20" ht="15.75" customHeight="1">
      <c r="A340" s="132"/>
      <c r="B340" s="218"/>
      <c r="C340" s="148"/>
      <c r="D340" s="148"/>
      <c r="E340" s="148"/>
      <c r="F340" s="148"/>
      <c r="G340" s="148"/>
      <c r="H340" s="148"/>
      <c r="I340" s="148"/>
      <c r="J340" s="148"/>
      <c r="K340" s="148"/>
      <c r="L340" s="148"/>
      <c r="M340" s="148"/>
      <c r="N340" s="148"/>
      <c r="O340" s="148"/>
      <c r="P340" s="148"/>
      <c r="Q340" s="148"/>
      <c r="R340" s="148"/>
      <c r="S340" s="148"/>
      <c r="T340" s="148"/>
    </row>
    <row r="341" spans="1:20" ht="15.75" customHeight="1">
      <c r="A341" s="132"/>
      <c r="B341" s="218"/>
      <c r="C341" s="148"/>
      <c r="D341" s="148"/>
      <c r="E341" s="148"/>
      <c r="F341" s="148"/>
      <c r="G341" s="148"/>
      <c r="H341" s="148"/>
      <c r="I341" s="148"/>
      <c r="J341" s="148"/>
      <c r="K341" s="148"/>
      <c r="L341" s="148"/>
      <c r="M341" s="148"/>
      <c r="N341" s="148"/>
      <c r="O341" s="148"/>
      <c r="P341" s="148"/>
      <c r="Q341" s="148"/>
      <c r="R341" s="148"/>
      <c r="S341" s="148"/>
      <c r="T341" s="148"/>
    </row>
    <row r="342" spans="1:20" ht="15.75" customHeight="1">
      <c r="A342" s="132"/>
      <c r="B342" s="218"/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</row>
    <row r="343" spans="1:20" ht="15.75" customHeight="1">
      <c r="A343" s="132"/>
      <c r="B343" s="218"/>
      <c r="C343" s="148"/>
      <c r="D343" s="148"/>
      <c r="E343" s="148"/>
      <c r="F343" s="148"/>
      <c r="G343" s="148"/>
      <c r="H343" s="148"/>
      <c r="I343" s="148"/>
      <c r="J343" s="148"/>
      <c r="K343" s="148"/>
      <c r="L343" s="148"/>
      <c r="M343" s="148"/>
      <c r="N343" s="148"/>
      <c r="O343" s="148"/>
      <c r="P343" s="148"/>
      <c r="Q343" s="148"/>
      <c r="R343" s="148"/>
      <c r="S343" s="148"/>
      <c r="T343" s="148"/>
    </row>
    <row r="344" spans="1:20" ht="15.75" customHeight="1">
      <c r="A344" s="132"/>
      <c r="B344" s="218"/>
      <c r="C344" s="148"/>
      <c r="D344" s="148"/>
      <c r="E344" s="148"/>
      <c r="F344" s="148"/>
      <c r="G344" s="148"/>
      <c r="H344" s="148"/>
      <c r="I344" s="148"/>
      <c r="J344" s="148"/>
      <c r="K344" s="148"/>
      <c r="L344" s="148"/>
      <c r="M344" s="148"/>
      <c r="N344" s="148"/>
      <c r="O344" s="148"/>
      <c r="P344" s="148"/>
      <c r="Q344" s="148"/>
      <c r="R344" s="148"/>
      <c r="S344" s="148"/>
      <c r="T344" s="148"/>
    </row>
    <row r="345" spans="1:20" ht="15.75" customHeight="1">
      <c r="A345" s="132"/>
      <c r="B345" s="218"/>
      <c r="C345" s="148"/>
      <c r="D345" s="148"/>
      <c r="E345" s="148"/>
      <c r="F345" s="148"/>
      <c r="G345" s="148"/>
      <c r="H345" s="148"/>
      <c r="I345" s="148"/>
      <c r="J345" s="148"/>
      <c r="K345" s="148"/>
      <c r="L345" s="148"/>
      <c r="M345" s="148"/>
      <c r="N345" s="148"/>
      <c r="O345" s="148"/>
      <c r="P345" s="148"/>
      <c r="Q345" s="148"/>
      <c r="R345" s="148"/>
      <c r="S345" s="148"/>
      <c r="T345" s="148"/>
    </row>
    <row r="346" spans="1:20" ht="15.75" customHeight="1">
      <c r="A346" s="132"/>
      <c r="B346" s="218"/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  <c r="M346" s="148"/>
      <c r="N346" s="148"/>
      <c r="O346" s="148"/>
      <c r="P346" s="148"/>
      <c r="Q346" s="148"/>
      <c r="R346" s="148"/>
      <c r="S346" s="148"/>
      <c r="T346" s="148"/>
    </row>
    <row r="347" spans="1:20" ht="15.75" customHeight="1">
      <c r="A347" s="132"/>
      <c r="B347" s="218"/>
      <c r="C347" s="148"/>
      <c r="D347" s="148"/>
      <c r="E347" s="148"/>
      <c r="F347" s="148"/>
      <c r="G347" s="148"/>
      <c r="H347" s="148"/>
      <c r="I347" s="148"/>
      <c r="J347" s="148"/>
      <c r="K347" s="148"/>
      <c r="L347" s="148"/>
      <c r="M347" s="148"/>
      <c r="N347" s="148"/>
      <c r="O347" s="148"/>
      <c r="P347" s="148"/>
      <c r="Q347" s="148"/>
      <c r="R347" s="148"/>
      <c r="S347" s="148"/>
      <c r="T347" s="148"/>
    </row>
    <row r="348" spans="1:20" ht="15.75" customHeight="1">
      <c r="A348" s="132"/>
      <c r="B348" s="218"/>
      <c r="C348" s="148"/>
      <c r="D348" s="148"/>
      <c r="E348" s="148"/>
      <c r="F348" s="148"/>
      <c r="G348" s="148"/>
      <c r="H348" s="148"/>
      <c r="I348" s="148"/>
      <c r="J348" s="148"/>
      <c r="K348" s="148"/>
      <c r="L348" s="148"/>
      <c r="M348" s="148"/>
      <c r="N348" s="148"/>
      <c r="O348" s="148"/>
      <c r="P348" s="148"/>
      <c r="Q348" s="148"/>
      <c r="R348" s="148"/>
      <c r="S348" s="148"/>
      <c r="T348" s="148"/>
    </row>
    <row r="349" spans="1:20" ht="15.75" customHeight="1">
      <c r="A349" s="132"/>
      <c r="B349" s="218"/>
      <c r="C349" s="148"/>
      <c r="D349" s="148"/>
      <c r="E349" s="148"/>
      <c r="F349" s="148"/>
      <c r="G349" s="148"/>
      <c r="H349" s="148"/>
      <c r="I349" s="148"/>
      <c r="J349" s="148"/>
      <c r="K349" s="148"/>
      <c r="L349" s="148"/>
      <c r="M349" s="148"/>
      <c r="N349" s="148"/>
      <c r="O349" s="148"/>
      <c r="P349" s="148"/>
      <c r="Q349" s="148"/>
      <c r="R349" s="148"/>
      <c r="S349" s="148"/>
      <c r="T349" s="148"/>
    </row>
    <row r="350" spans="1:20" ht="15.75" customHeight="1">
      <c r="A350" s="132"/>
      <c r="B350" s="218"/>
      <c r="C350" s="148"/>
      <c r="D350" s="148"/>
      <c r="E350" s="148"/>
      <c r="F350" s="148"/>
      <c r="G350" s="148"/>
      <c r="H350" s="148"/>
      <c r="I350" s="148"/>
      <c r="J350" s="148"/>
      <c r="K350" s="148"/>
      <c r="L350" s="148"/>
      <c r="M350" s="148"/>
      <c r="N350" s="148"/>
      <c r="O350" s="148"/>
      <c r="P350" s="148"/>
      <c r="Q350" s="148"/>
      <c r="R350" s="148"/>
      <c r="S350" s="148"/>
      <c r="T350" s="148"/>
    </row>
    <row r="351" spans="1:20" ht="15.75" customHeight="1">
      <c r="A351" s="132"/>
      <c r="B351" s="218"/>
      <c r="C351" s="148"/>
      <c r="D351" s="148"/>
      <c r="E351" s="148"/>
      <c r="F351" s="148"/>
      <c r="G351" s="148"/>
      <c r="H351" s="148"/>
      <c r="I351" s="148"/>
      <c r="J351" s="148"/>
      <c r="K351" s="148"/>
      <c r="L351" s="148"/>
      <c r="M351" s="148"/>
      <c r="N351" s="148"/>
      <c r="O351" s="148"/>
      <c r="P351" s="148"/>
      <c r="Q351" s="148"/>
      <c r="R351" s="148"/>
      <c r="S351" s="148"/>
      <c r="T351" s="148"/>
    </row>
    <row r="352" spans="1:20" ht="15.75" customHeight="1">
      <c r="A352" s="132"/>
      <c r="B352" s="218"/>
      <c r="C352" s="148"/>
      <c r="D352" s="148"/>
      <c r="E352" s="148"/>
      <c r="F352" s="148"/>
      <c r="G352" s="148"/>
      <c r="H352" s="148"/>
      <c r="I352" s="148"/>
      <c r="J352" s="148"/>
      <c r="K352" s="148"/>
      <c r="L352" s="148"/>
      <c r="M352" s="148"/>
      <c r="N352" s="148"/>
      <c r="O352" s="148"/>
      <c r="P352" s="148"/>
      <c r="Q352" s="148"/>
      <c r="R352" s="148"/>
      <c r="S352" s="148"/>
      <c r="T352" s="148"/>
    </row>
    <row r="353" spans="1:20" ht="15.75" customHeight="1">
      <c r="A353" s="132"/>
      <c r="B353" s="218"/>
      <c r="C353" s="148"/>
      <c r="D353" s="148"/>
      <c r="E353" s="148"/>
      <c r="F353" s="148"/>
      <c r="G353" s="148"/>
      <c r="H353" s="148"/>
      <c r="I353" s="148"/>
      <c r="J353" s="148"/>
      <c r="K353" s="148"/>
      <c r="L353" s="148"/>
      <c r="M353" s="148"/>
      <c r="N353" s="148"/>
      <c r="O353" s="148"/>
      <c r="P353" s="148"/>
      <c r="Q353" s="148"/>
      <c r="R353" s="148"/>
      <c r="S353" s="148"/>
      <c r="T353" s="148"/>
    </row>
    <row r="354" spans="1:20" ht="15.75" customHeight="1">
      <c r="A354" s="132"/>
      <c r="B354" s="218"/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  <c r="M354" s="148"/>
      <c r="N354" s="148"/>
      <c r="O354" s="148"/>
      <c r="P354" s="148"/>
      <c r="Q354" s="148"/>
      <c r="R354" s="148"/>
      <c r="S354" s="148"/>
      <c r="T354" s="148"/>
    </row>
    <row r="355" spans="1:20" ht="15.75" customHeight="1">
      <c r="A355" s="132"/>
      <c r="B355" s="218"/>
      <c r="C355" s="148"/>
      <c r="D355" s="148"/>
      <c r="E355" s="148"/>
      <c r="F355" s="148"/>
      <c r="G355" s="148"/>
      <c r="H355" s="148"/>
      <c r="I355" s="148"/>
      <c r="J355" s="148"/>
      <c r="K355" s="148"/>
      <c r="L355" s="148"/>
      <c r="M355" s="148"/>
      <c r="N355" s="148"/>
      <c r="O355" s="148"/>
      <c r="P355" s="148"/>
      <c r="Q355" s="148"/>
      <c r="R355" s="148"/>
      <c r="S355" s="148"/>
      <c r="T355" s="148"/>
    </row>
    <row r="356" spans="1:20" ht="15.75" customHeight="1">
      <c r="A356" s="132"/>
      <c r="B356" s="218"/>
      <c r="C356" s="148"/>
      <c r="D356" s="148"/>
      <c r="E356" s="148"/>
      <c r="F356" s="148"/>
      <c r="G356" s="148"/>
      <c r="H356" s="148"/>
      <c r="I356" s="148"/>
      <c r="J356" s="148"/>
      <c r="K356" s="148"/>
      <c r="L356" s="148"/>
      <c r="M356" s="148"/>
      <c r="N356" s="148"/>
      <c r="O356" s="148"/>
      <c r="P356" s="148"/>
      <c r="Q356" s="148"/>
      <c r="R356" s="148"/>
      <c r="S356" s="148"/>
      <c r="T356" s="148"/>
    </row>
    <row r="357" spans="1:20" ht="15.75" customHeight="1">
      <c r="A357" s="132"/>
      <c r="B357" s="218"/>
      <c r="C357" s="148"/>
      <c r="D357" s="148"/>
      <c r="E357" s="148"/>
      <c r="F357" s="148"/>
      <c r="G357" s="148"/>
      <c r="H357" s="148"/>
      <c r="I357" s="148"/>
      <c r="J357" s="148"/>
      <c r="K357" s="148"/>
      <c r="L357" s="148"/>
      <c r="M357" s="148"/>
      <c r="N357" s="148"/>
      <c r="O357" s="148"/>
      <c r="P357" s="148"/>
      <c r="Q357" s="148"/>
      <c r="R357" s="148"/>
      <c r="S357" s="148"/>
      <c r="T357" s="148"/>
    </row>
    <row r="358" spans="1:20" ht="15.75" customHeight="1">
      <c r="A358" s="132"/>
      <c r="B358" s="218"/>
      <c r="C358" s="148"/>
      <c r="D358" s="148"/>
      <c r="E358" s="148"/>
      <c r="F358" s="148"/>
      <c r="G358" s="148"/>
      <c r="H358" s="148"/>
      <c r="I358" s="148"/>
      <c r="J358" s="148"/>
      <c r="K358" s="148"/>
      <c r="L358" s="148"/>
      <c r="M358" s="148"/>
      <c r="N358" s="148"/>
      <c r="O358" s="148"/>
      <c r="P358" s="148"/>
      <c r="Q358" s="148"/>
      <c r="R358" s="148"/>
      <c r="S358" s="148"/>
      <c r="T358" s="148"/>
    </row>
    <row r="359" spans="1:20" ht="15.75" customHeight="1">
      <c r="A359" s="132"/>
      <c r="B359" s="218"/>
      <c r="C359" s="148"/>
      <c r="D359" s="148"/>
      <c r="E359" s="148"/>
      <c r="F359" s="148"/>
      <c r="G359" s="148"/>
      <c r="H359" s="148"/>
      <c r="I359" s="148"/>
      <c r="J359" s="148"/>
      <c r="K359" s="148"/>
      <c r="L359" s="148"/>
      <c r="M359" s="148"/>
      <c r="N359" s="148"/>
      <c r="O359" s="148"/>
      <c r="P359" s="148"/>
      <c r="Q359" s="148"/>
      <c r="R359" s="148"/>
      <c r="S359" s="148"/>
      <c r="T359" s="148"/>
    </row>
    <row r="360" spans="1:20" ht="15.75" customHeight="1">
      <c r="A360" s="132"/>
      <c r="B360" s="218"/>
      <c r="C360" s="148"/>
      <c r="D360" s="148"/>
      <c r="E360" s="148"/>
      <c r="F360" s="148"/>
      <c r="G360" s="148"/>
      <c r="H360" s="148"/>
      <c r="I360" s="148"/>
      <c r="J360" s="148"/>
      <c r="K360" s="148"/>
      <c r="L360" s="148"/>
      <c r="M360" s="148"/>
      <c r="N360" s="148"/>
      <c r="O360" s="148"/>
      <c r="P360" s="148"/>
      <c r="Q360" s="148"/>
      <c r="R360" s="148"/>
      <c r="S360" s="148"/>
      <c r="T360" s="148"/>
    </row>
    <row r="361" spans="1:20" ht="15.75" customHeight="1">
      <c r="A361" s="132"/>
      <c r="B361" s="218"/>
      <c r="C361" s="148"/>
      <c r="D361" s="148"/>
      <c r="E361" s="148"/>
      <c r="F361" s="148"/>
      <c r="G361" s="148"/>
      <c r="H361" s="148"/>
      <c r="I361" s="148"/>
      <c r="J361" s="148"/>
      <c r="K361" s="148"/>
      <c r="L361" s="148"/>
      <c r="M361" s="148"/>
      <c r="N361" s="148"/>
      <c r="O361" s="148"/>
      <c r="P361" s="148"/>
      <c r="Q361" s="148"/>
      <c r="R361" s="148"/>
      <c r="S361" s="148"/>
      <c r="T361" s="148"/>
    </row>
    <row r="362" spans="1:20" ht="15.75" customHeight="1">
      <c r="A362" s="132"/>
      <c r="B362" s="218"/>
      <c r="C362" s="148"/>
      <c r="D362" s="148"/>
      <c r="E362" s="148"/>
      <c r="F362" s="148"/>
      <c r="G362" s="148"/>
      <c r="H362" s="148"/>
      <c r="I362" s="148"/>
      <c r="J362" s="148"/>
      <c r="K362" s="148"/>
      <c r="L362" s="148"/>
      <c r="M362" s="148"/>
      <c r="N362" s="148"/>
      <c r="O362" s="148"/>
      <c r="P362" s="148"/>
      <c r="Q362" s="148"/>
      <c r="R362" s="148"/>
      <c r="S362" s="148"/>
      <c r="T362" s="148"/>
    </row>
    <row r="363" spans="1:20" ht="15.75" customHeight="1">
      <c r="A363" s="132"/>
      <c r="B363" s="218"/>
      <c r="C363" s="148"/>
      <c r="D363" s="148"/>
      <c r="E363" s="148"/>
      <c r="F363" s="148"/>
      <c r="G363" s="148"/>
      <c r="H363" s="148"/>
      <c r="I363" s="148"/>
      <c r="J363" s="148"/>
      <c r="K363" s="148"/>
      <c r="L363" s="148"/>
      <c r="M363" s="148"/>
      <c r="N363" s="148"/>
      <c r="O363" s="148"/>
      <c r="P363" s="148"/>
      <c r="Q363" s="148"/>
      <c r="R363" s="148"/>
      <c r="S363" s="148"/>
      <c r="T363" s="148"/>
    </row>
    <row r="364" spans="1:20" ht="15.75" customHeight="1">
      <c r="A364" s="132"/>
      <c r="B364" s="218"/>
      <c r="C364" s="148"/>
      <c r="D364" s="148"/>
      <c r="E364" s="148"/>
      <c r="F364" s="148"/>
      <c r="G364" s="148"/>
      <c r="H364" s="148"/>
      <c r="I364" s="148"/>
      <c r="J364" s="148"/>
      <c r="K364" s="148"/>
      <c r="L364" s="148"/>
      <c r="M364" s="148"/>
      <c r="N364" s="148"/>
      <c r="O364" s="148"/>
      <c r="P364" s="148"/>
      <c r="Q364" s="148"/>
      <c r="R364" s="148"/>
      <c r="S364" s="148"/>
      <c r="T364" s="148"/>
    </row>
    <row r="365" spans="1:20" ht="15.75" customHeight="1">
      <c r="A365" s="132"/>
      <c r="B365" s="218"/>
      <c r="C365" s="148"/>
      <c r="D365" s="148"/>
      <c r="E365" s="148"/>
      <c r="F365" s="148"/>
      <c r="G365" s="148"/>
      <c r="H365" s="148"/>
      <c r="I365" s="148"/>
      <c r="J365" s="148"/>
      <c r="K365" s="148"/>
      <c r="L365" s="148"/>
      <c r="M365" s="148"/>
      <c r="N365" s="148"/>
      <c r="O365" s="148"/>
      <c r="P365" s="148"/>
      <c r="Q365" s="148"/>
      <c r="R365" s="148"/>
      <c r="S365" s="148"/>
      <c r="T365" s="148"/>
    </row>
    <row r="366" spans="1:20" ht="15.75" customHeight="1">
      <c r="A366" s="132"/>
      <c r="B366" s="218"/>
      <c r="C366" s="148"/>
      <c r="D366" s="148"/>
      <c r="E366" s="148"/>
      <c r="F366" s="148"/>
      <c r="G366" s="148"/>
      <c r="H366" s="148"/>
      <c r="I366" s="148"/>
      <c r="J366" s="148"/>
      <c r="K366" s="148"/>
      <c r="L366" s="148"/>
      <c r="M366" s="148"/>
      <c r="N366" s="148"/>
      <c r="O366" s="148"/>
      <c r="P366" s="148"/>
      <c r="Q366" s="148"/>
      <c r="R366" s="148"/>
      <c r="S366" s="148"/>
      <c r="T366" s="148"/>
    </row>
    <row r="367" spans="1:20" ht="15.75" customHeight="1">
      <c r="A367" s="132"/>
      <c r="B367" s="218"/>
      <c r="C367" s="148"/>
      <c r="D367" s="148"/>
      <c r="E367" s="148"/>
      <c r="F367" s="148"/>
      <c r="G367" s="148"/>
      <c r="H367" s="148"/>
      <c r="I367" s="148"/>
      <c r="J367" s="148"/>
      <c r="K367" s="148"/>
      <c r="L367" s="148"/>
      <c r="M367" s="148"/>
      <c r="N367" s="148"/>
      <c r="O367" s="148"/>
      <c r="P367" s="148"/>
      <c r="Q367" s="148"/>
      <c r="R367" s="148"/>
      <c r="S367" s="148"/>
      <c r="T367" s="148"/>
    </row>
    <row r="368" spans="1:20" ht="15.75" customHeight="1">
      <c r="A368" s="132"/>
      <c r="B368" s="218"/>
      <c r="C368" s="148"/>
      <c r="D368" s="148"/>
      <c r="E368" s="148"/>
      <c r="F368" s="148"/>
      <c r="G368" s="148"/>
      <c r="H368" s="148"/>
      <c r="I368" s="148"/>
      <c r="J368" s="148"/>
      <c r="K368" s="148"/>
      <c r="L368" s="148"/>
      <c r="M368" s="148"/>
      <c r="N368" s="148"/>
      <c r="O368" s="148"/>
      <c r="P368" s="148"/>
      <c r="Q368" s="148"/>
      <c r="R368" s="148"/>
      <c r="S368" s="148"/>
      <c r="T368" s="148"/>
    </row>
    <row r="369" spans="1:20" ht="15.75" customHeight="1">
      <c r="A369" s="132"/>
      <c r="B369" s="218"/>
      <c r="C369" s="148"/>
      <c r="D369" s="148"/>
      <c r="E369" s="148"/>
      <c r="F369" s="148"/>
      <c r="G369" s="148"/>
      <c r="H369" s="148"/>
      <c r="I369" s="148"/>
      <c r="J369" s="148"/>
      <c r="K369" s="148"/>
      <c r="L369" s="148"/>
      <c r="M369" s="148"/>
      <c r="N369" s="148"/>
      <c r="O369" s="148"/>
      <c r="P369" s="148"/>
      <c r="Q369" s="148"/>
      <c r="R369" s="148"/>
      <c r="S369" s="148"/>
      <c r="T369" s="148"/>
    </row>
    <row r="370" spans="1:20" ht="15.75" customHeight="1">
      <c r="A370" s="132"/>
      <c r="B370" s="218"/>
      <c r="C370" s="148"/>
      <c r="D370" s="148"/>
      <c r="E370" s="148"/>
      <c r="F370" s="148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48"/>
      <c r="R370" s="148"/>
      <c r="S370" s="148"/>
      <c r="T370" s="148"/>
    </row>
    <row r="371" spans="1:20" ht="15.75" customHeight="1">
      <c r="A371" s="132"/>
      <c r="B371" s="218"/>
      <c r="C371" s="148"/>
      <c r="D371" s="148"/>
      <c r="E371" s="148"/>
      <c r="F371" s="148"/>
      <c r="G371" s="148"/>
      <c r="H371" s="148"/>
      <c r="I371" s="148"/>
      <c r="J371" s="148"/>
      <c r="K371" s="148"/>
      <c r="L371" s="148"/>
      <c r="M371" s="148"/>
      <c r="N371" s="148"/>
      <c r="O371" s="148"/>
      <c r="P371" s="148"/>
      <c r="Q371" s="148"/>
      <c r="R371" s="148"/>
      <c r="S371" s="148"/>
      <c r="T371" s="148"/>
    </row>
    <row r="372" spans="1:20" ht="15.75" customHeight="1">
      <c r="A372" s="132"/>
      <c r="B372" s="218"/>
      <c r="C372" s="148"/>
      <c r="D372" s="148"/>
      <c r="E372" s="148"/>
      <c r="F372" s="148"/>
      <c r="G372" s="148"/>
      <c r="H372" s="148"/>
      <c r="I372" s="148"/>
      <c r="J372" s="148"/>
      <c r="K372" s="148"/>
      <c r="L372" s="148"/>
      <c r="M372" s="148"/>
      <c r="N372" s="148"/>
      <c r="O372" s="148"/>
      <c r="P372" s="148"/>
      <c r="Q372" s="148"/>
      <c r="R372" s="148"/>
      <c r="S372" s="148"/>
      <c r="T372" s="148"/>
    </row>
    <row r="373" spans="1:20" ht="15.75" customHeight="1">
      <c r="A373" s="132"/>
      <c r="B373" s="218"/>
      <c r="C373" s="148"/>
      <c r="D373" s="148"/>
      <c r="E373" s="148"/>
      <c r="F373" s="148"/>
      <c r="G373" s="148"/>
      <c r="H373" s="148"/>
      <c r="I373" s="148"/>
      <c r="J373" s="148"/>
      <c r="K373" s="148"/>
      <c r="L373" s="148"/>
      <c r="M373" s="148"/>
      <c r="N373" s="148"/>
      <c r="O373" s="148"/>
      <c r="P373" s="148"/>
      <c r="Q373" s="148"/>
      <c r="R373" s="148"/>
      <c r="S373" s="148"/>
      <c r="T373" s="148"/>
    </row>
    <row r="374" spans="1:20" ht="15.75" customHeight="1">
      <c r="A374" s="132"/>
      <c r="B374" s="218"/>
      <c r="C374" s="148"/>
      <c r="D374" s="148"/>
      <c r="E374" s="148"/>
      <c r="F374" s="148"/>
      <c r="G374" s="148"/>
      <c r="H374" s="148"/>
      <c r="I374" s="148"/>
      <c r="J374" s="148"/>
      <c r="K374" s="148"/>
      <c r="L374" s="148"/>
      <c r="M374" s="148"/>
      <c r="N374" s="148"/>
      <c r="O374" s="148"/>
      <c r="P374" s="148"/>
      <c r="Q374" s="148"/>
      <c r="R374" s="148"/>
      <c r="S374" s="148"/>
      <c r="T374" s="148"/>
    </row>
    <row r="375" spans="1:20" ht="15.75" customHeight="1">
      <c r="A375" s="132"/>
      <c r="B375" s="218"/>
      <c r="C375" s="148"/>
      <c r="D375" s="148"/>
      <c r="E375" s="148"/>
      <c r="F375" s="148"/>
      <c r="G375" s="148"/>
      <c r="H375" s="148"/>
      <c r="I375" s="148"/>
      <c r="J375" s="148"/>
      <c r="K375" s="148"/>
      <c r="L375" s="148"/>
      <c r="M375" s="148"/>
      <c r="N375" s="148"/>
      <c r="O375" s="148"/>
      <c r="P375" s="148"/>
      <c r="Q375" s="148"/>
      <c r="R375" s="148"/>
      <c r="S375" s="148"/>
      <c r="T375" s="148"/>
    </row>
    <row r="376" spans="1:20" ht="15.75" customHeight="1">
      <c r="A376" s="132"/>
      <c r="B376" s="218"/>
      <c r="C376" s="148"/>
      <c r="D376" s="148"/>
      <c r="E376" s="148"/>
      <c r="F376" s="148"/>
      <c r="G376" s="148"/>
      <c r="H376" s="148"/>
      <c r="I376" s="148"/>
      <c r="J376" s="148"/>
      <c r="K376" s="148"/>
      <c r="L376" s="148"/>
      <c r="M376" s="148"/>
      <c r="N376" s="148"/>
      <c r="O376" s="148"/>
      <c r="P376" s="148"/>
      <c r="Q376" s="148"/>
      <c r="R376" s="148"/>
      <c r="S376" s="148"/>
      <c r="T376" s="148"/>
    </row>
    <row r="377" spans="1:20" ht="15.75" customHeight="1">
      <c r="A377" s="132"/>
      <c r="B377" s="218"/>
      <c r="C377" s="148"/>
      <c r="D377" s="148"/>
      <c r="E377" s="148"/>
      <c r="F377" s="148"/>
      <c r="G377" s="148"/>
      <c r="H377" s="148"/>
      <c r="I377" s="148"/>
      <c r="J377" s="148"/>
      <c r="K377" s="148"/>
      <c r="L377" s="148"/>
      <c r="M377" s="148"/>
      <c r="N377" s="148"/>
      <c r="O377" s="148"/>
      <c r="P377" s="148"/>
      <c r="Q377" s="148"/>
      <c r="R377" s="148"/>
      <c r="S377" s="148"/>
      <c r="T377" s="148"/>
    </row>
    <row r="378" spans="1:20" ht="15.75" customHeight="1">
      <c r="A378" s="132"/>
      <c r="B378" s="218"/>
      <c r="C378" s="148"/>
      <c r="D378" s="148"/>
      <c r="E378" s="148"/>
      <c r="F378" s="148"/>
      <c r="G378" s="148"/>
      <c r="H378" s="148"/>
      <c r="I378" s="148"/>
      <c r="J378" s="148"/>
      <c r="K378" s="148"/>
      <c r="L378" s="148"/>
      <c r="M378" s="148"/>
      <c r="N378" s="148"/>
      <c r="O378" s="148"/>
      <c r="P378" s="148"/>
      <c r="Q378" s="148"/>
      <c r="R378" s="148"/>
      <c r="S378" s="148"/>
      <c r="T378" s="148"/>
    </row>
    <row r="379" spans="1:20" ht="15.75" customHeight="1">
      <c r="A379" s="132"/>
      <c r="B379" s="218"/>
      <c r="C379" s="148"/>
      <c r="D379" s="148"/>
      <c r="E379" s="148"/>
      <c r="F379" s="148"/>
      <c r="G379" s="148"/>
      <c r="H379" s="148"/>
      <c r="I379" s="148"/>
      <c r="J379" s="148"/>
      <c r="K379" s="148"/>
      <c r="L379" s="148"/>
      <c r="M379" s="148"/>
      <c r="N379" s="148"/>
      <c r="O379" s="148"/>
      <c r="P379" s="148"/>
      <c r="Q379" s="148"/>
      <c r="R379" s="148"/>
      <c r="S379" s="148"/>
      <c r="T379" s="148"/>
    </row>
    <row r="380" spans="1:20" ht="15.75" customHeight="1">
      <c r="A380" s="132"/>
      <c r="B380" s="218"/>
      <c r="C380" s="148"/>
      <c r="D380" s="148"/>
      <c r="E380" s="148"/>
      <c r="F380" s="148"/>
      <c r="G380" s="148"/>
      <c r="H380" s="148"/>
      <c r="I380" s="148"/>
      <c r="J380" s="148"/>
      <c r="K380" s="148"/>
      <c r="L380" s="148"/>
      <c r="M380" s="148"/>
      <c r="N380" s="148"/>
      <c r="O380" s="148"/>
      <c r="P380" s="148"/>
      <c r="Q380" s="148"/>
      <c r="R380" s="148"/>
      <c r="S380" s="148"/>
      <c r="T380" s="148"/>
    </row>
    <row r="381" spans="1:20" ht="15.75" customHeight="1">
      <c r="A381" s="132"/>
      <c r="B381" s="218"/>
      <c r="C381" s="148"/>
      <c r="D381" s="148"/>
      <c r="E381" s="148"/>
      <c r="F381" s="148"/>
      <c r="G381" s="148"/>
      <c r="H381" s="148"/>
      <c r="I381" s="148"/>
      <c r="J381" s="148"/>
      <c r="K381" s="148"/>
      <c r="L381" s="148"/>
      <c r="M381" s="148"/>
      <c r="N381" s="148"/>
      <c r="O381" s="148"/>
      <c r="P381" s="148"/>
      <c r="Q381" s="148"/>
      <c r="R381" s="148"/>
      <c r="S381" s="148"/>
      <c r="T381" s="148"/>
    </row>
    <row r="382" spans="1:20" ht="15.75" customHeight="1">
      <c r="A382" s="132"/>
      <c r="B382" s="218"/>
      <c r="C382" s="148"/>
      <c r="D382" s="148"/>
      <c r="E382" s="148"/>
      <c r="F382" s="148"/>
      <c r="G382" s="148"/>
      <c r="H382" s="148"/>
      <c r="I382" s="148"/>
      <c r="J382" s="148"/>
      <c r="K382" s="148"/>
      <c r="L382" s="148"/>
      <c r="M382" s="148"/>
      <c r="N382" s="148"/>
      <c r="O382" s="148"/>
      <c r="P382" s="148"/>
      <c r="Q382" s="148"/>
      <c r="R382" s="148"/>
      <c r="S382" s="148"/>
      <c r="T382" s="148"/>
    </row>
    <row r="383" spans="1:20" ht="15.75" customHeight="1">
      <c r="A383" s="132"/>
      <c r="B383" s="218"/>
      <c r="C383" s="148"/>
      <c r="D383" s="148"/>
      <c r="E383" s="148"/>
      <c r="F383" s="148"/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</row>
    <row r="384" spans="1:20" ht="15.75" customHeight="1">
      <c r="A384" s="132"/>
      <c r="B384" s="218"/>
      <c r="C384" s="148"/>
      <c r="D384" s="148"/>
      <c r="E384" s="148"/>
      <c r="F384" s="148"/>
      <c r="G384" s="148"/>
      <c r="H384" s="148"/>
      <c r="I384" s="148"/>
      <c r="J384" s="148"/>
      <c r="K384" s="148"/>
      <c r="L384" s="148"/>
      <c r="M384" s="148"/>
      <c r="N384" s="148"/>
      <c r="O384" s="148"/>
      <c r="P384" s="148"/>
      <c r="Q384" s="148"/>
      <c r="R384" s="148"/>
      <c r="S384" s="148"/>
      <c r="T384" s="148"/>
    </row>
    <row r="385" spans="1:20" ht="15.75" customHeight="1">
      <c r="A385" s="132"/>
      <c r="B385" s="218"/>
      <c r="C385" s="148"/>
      <c r="D385" s="148"/>
      <c r="E385" s="148"/>
      <c r="F385" s="148"/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  <c r="Q385" s="148"/>
      <c r="R385" s="148"/>
      <c r="S385" s="148"/>
      <c r="T385" s="148"/>
    </row>
    <row r="386" spans="1:20" ht="15.75" customHeight="1">
      <c r="A386" s="132"/>
      <c r="B386" s="218"/>
      <c r="C386" s="148"/>
      <c r="D386" s="148"/>
      <c r="E386" s="148"/>
      <c r="F386" s="148"/>
      <c r="G386" s="148"/>
      <c r="H386" s="148"/>
      <c r="I386" s="148"/>
      <c r="J386" s="148"/>
      <c r="K386" s="148"/>
      <c r="L386" s="148"/>
      <c r="M386" s="148"/>
      <c r="N386" s="148"/>
      <c r="O386" s="148"/>
      <c r="P386" s="148"/>
      <c r="Q386" s="148"/>
      <c r="R386" s="148"/>
      <c r="S386" s="148"/>
      <c r="T386" s="148"/>
    </row>
    <row r="387" spans="1:20" ht="15.75" customHeight="1">
      <c r="A387" s="132"/>
      <c r="B387" s="218"/>
      <c r="C387" s="148"/>
      <c r="D387" s="148"/>
      <c r="E387" s="148"/>
      <c r="F387" s="148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</row>
    <row r="388" spans="1:20" ht="15.75" customHeight="1">
      <c r="A388" s="132"/>
      <c r="B388" s="218"/>
      <c r="C388" s="148"/>
      <c r="D388" s="148"/>
      <c r="E388" s="148"/>
      <c r="F388" s="148"/>
      <c r="G388" s="148"/>
      <c r="H388" s="148"/>
      <c r="I388" s="148"/>
      <c r="J388" s="148"/>
      <c r="K388" s="148"/>
      <c r="L388" s="148"/>
      <c r="M388" s="148"/>
      <c r="N388" s="148"/>
      <c r="O388" s="148"/>
      <c r="P388" s="148"/>
      <c r="Q388" s="148"/>
      <c r="R388" s="148"/>
      <c r="S388" s="148"/>
      <c r="T388" s="148"/>
    </row>
    <row r="389" spans="1:20" ht="15.75" customHeight="1">
      <c r="A389" s="132"/>
      <c r="B389" s="218"/>
      <c r="C389" s="148"/>
      <c r="D389" s="148"/>
      <c r="E389" s="148"/>
      <c r="F389" s="148"/>
      <c r="G389" s="148"/>
      <c r="H389" s="148"/>
      <c r="I389" s="148"/>
      <c r="J389" s="148"/>
      <c r="K389" s="148"/>
      <c r="L389" s="148"/>
      <c r="M389" s="148"/>
      <c r="N389" s="148"/>
      <c r="O389" s="148"/>
      <c r="P389" s="148"/>
      <c r="Q389" s="148"/>
      <c r="R389" s="148"/>
      <c r="S389" s="148"/>
      <c r="T389" s="148"/>
    </row>
    <row r="390" spans="1:20" ht="15.75" customHeight="1">
      <c r="A390" s="132"/>
      <c r="B390" s="218"/>
      <c r="C390" s="148"/>
      <c r="D390" s="148"/>
      <c r="E390" s="148"/>
      <c r="F390" s="148"/>
      <c r="G390" s="148"/>
      <c r="H390" s="148"/>
      <c r="I390" s="148"/>
      <c r="J390" s="148"/>
      <c r="K390" s="148"/>
      <c r="L390" s="148"/>
      <c r="M390" s="148"/>
      <c r="N390" s="148"/>
      <c r="O390" s="148"/>
      <c r="P390" s="148"/>
      <c r="Q390" s="148"/>
      <c r="R390" s="148"/>
      <c r="S390" s="148"/>
      <c r="T390" s="148"/>
    </row>
    <row r="391" spans="1:20" ht="15.75" customHeight="1">
      <c r="A391" s="132"/>
      <c r="B391" s="218"/>
      <c r="C391" s="148"/>
      <c r="D391" s="148"/>
      <c r="E391" s="148"/>
      <c r="F391" s="148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S391" s="148"/>
      <c r="T391" s="148"/>
    </row>
    <row r="392" spans="1:20" ht="15.75" customHeight="1">
      <c r="A392" s="132"/>
      <c r="B392" s="21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  <c r="M392" s="148"/>
      <c r="N392" s="148"/>
      <c r="O392" s="148"/>
      <c r="P392" s="148"/>
      <c r="Q392" s="148"/>
      <c r="R392" s="148"/>
      <c r="S392" s="148"/>
      <c r="T392" s="148"/>
    </row>
    <row r="393" spans="1:20" ht="15.75" customHeight="1">
      <c r="A393" s="132"/>
      <c r="B393" s="21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8"/>
      <c r="N393" s="148"/>
      <c r="O393" s="148"/>
      <c r="P393" s="148"/>
      <c r="Q393" s="148"/>
      <c r="R393" s="148"/>
      <c r="S393" s="148"/>
      <c r="T393" s="148"/>
    </row>
    <row r="394" spans="1:20" ht="15.75" customHeight="1">
      <c r="A394" s="132"/>
      <c r="B394" s="218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</row>
    <row r="395" spans="1:20" ht="15.75" customHeight="1">
      <c r="A395" s="132"/>
      <c r="B395" s="218"/>
      <c r="C395" s="148"/>
      <c r="D395" s="148"/>
      <c r="E395" s="148"/>
      <c r="F395" s="148"/>
      <c r="G395" s="148"/>
      <c r="H395" s="148"/>
      <c r="I395" s="148"/>
      <c r="J395" s="148"/>
      <c r="K395" s="148"/>
      <c r="L395" s="148"/>
      <c r="M395" s="148"/>
      <c r="N395" s="148"/>
      <c r="O395" s="148"/>
      <c r="P395" s="148"/>
      <c r="Q395" s="148"/>
      <c r="R395" s="148"/>
      <c r="S395" s="148"/>
      <c r="T395" s="148"/>
    </row>
    <row r="396" spans="1:20" ht="15.75" customHeight="1">
      <c r="A396" s="132"/>
      <c r="B396" s="218"/>
      <c r="C396" s="148"/>
      <c r="D396" s="148"/>
      <c r="E396" s="148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48"/>
      <c r="S396" s="148"/>
      <c r="T396" s="148"/>
    </row>
    <row r="397" spans="1:20" ht="15.75" customHeight="1">
      <c r="A397" s="132"/>
      <c r="B397" s="218"/>
      <c r="C397" s="148"/>
      <c r="D397" s="148"/>
      <c r="E397" s="148"/>
      <c r="F397" s="148"/>
      <c r="G397" s="148"/>
      <c r="H397" s="148"/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8"/>
      <c r="T397" s="148"/>
    </row>
    <row r="398" spans="1:20" ht="15.75" customHeight="1">
      <c r="A398" s="132"/>
      <c r="B398" s="218"/>
      <c r="C398" s="148"/>
      <c r="D398" s="148"/>
      <c r="E398" s="148"/>
      <c r="F398" s="148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8"/>
      <c r="T398" s="148"/>
    </row>
    <row r="399" spans="1:20" ht="15.75" customHeight="1">
      <c r="A399" s="132"/>
      <c r="B399" s="218"/>
      <c r="C399" s="148"/>
      <c r="D399" s="148"/>
      <c r="E399" s="148"/>
      <c r="F399" s="148"/>
      <c r="G399" s="148"/>
      <c r="H399" s="148"/>
      <c r="I399" s="148"/>
      <c r="J399" s="148"/>
      <c r="K399" s="148"/>
      <c r="L399" s="148"/>
      <c r="M399" s="148"/>
      <c r="N399" s="148"/>
      <c r="O399" s="148"/>
      <c r="P399" s="148"/>
      <c r="Q399" s="148"/>
      <c r="R399" s="148"/>
      <c r="S399" s="148"/>
      <c r="T399" s="148"/>
    </row>
    <row r="400" spans="1:20" ht="15.75" customHeight="1">
      <c r="A400" s="132"/>
      <c r="B400" s="218"/>
      <c r="C400" s="148"/>
      <c r="D400" s="148"/>
      <c r="E400" s="148"/>
      <c r="F400" s="148"/>
      <c r="G400" s="148"/>
      <c r="H400" s="148"/>
      <c r="I400" s="148"/>
      <c r="J400" s="148"/>
      <c r="K400" s="148"/>
      <c r="L400" s="148"/>
      <c r="M400" s="148"/>
      <c r="N400" s="148"/>
      <c r="O400" s="148"/>
      <c r="P400" s="148"/>
      <c r="Q400" s="148"/>
      <c r="R400" s="148"/>
      <c r="S400" s="148"/>
      <c r="T400" s="148"/>
    </row>
    <row r="401" spans="1:20" ht="15.75" customHeight="1">
      <c r="A401" s="132"/>
      <c r="B401" s="218"/>
      <c r="C401" s="148"/>
      <c r="D401" s="148"/>
      <c r="E401" s="148"/>
      <c r="F401" s="148"/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S401" s="148"/>
      <c r="T401" s="148"/>
    </row>
    <row r="402" spans="1:20" ht="15.75" customHeight="1">
      <c r="A402" s="132"/>
      <c r="B402" s="218"/>
      <c r="C402" s="148"/>
      <c r="D402" s="148"/>
      <c r="E402" s="148"/>
      <c r="F402" s="148"/>
      <c r="G402" s="148"/>
      <c r="H402" s="148"/>
      <c r="I402" s="148"/>
      <c r="J402" s="148"/>
      <c r="K402" s="148"/>
      <c r="L402" s="148"/>
      <c r="M402" s="148"/>
      <c r="N402" s="148"/>
      <c r="O402" s="148"/>
      <c r="P402" s="148"/>
      <c r="Q402" s="148"/>
      <c r="R402" s="148"/>
      <c r="S402" s="148"/>
      <c r="T402" s="148"/>
    </row>
    <row r="403" spans="1:20" ht="15.75" customHeight="1">
      <c r="A403" s="132"/>
      <c r="B403" s="218"/>
      <c r="C403" s="148"/>
      <c r="D403" s="148"/>
      <c r="E403" s="148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</row>
    <row r="404" spans="1:20" ht="15.75" customHeight="1">
      <c r="A404" s="132"/>
      <c r="B404" s="218"/>
      <c r="C404" s="148"/>
      <c r="D404" s="148"/>
      <c r="E404" s="148"/>
      <c r="F404" s="148"/>
      <c r="G404" s="148"/>
      <c r="H404" s="148"/>
      <c r="I404" s="148"/>
      <c r="J404" s="148"/>
      <c r="K404" s="148"/>
      <c r="L404" s="148"/>
      <c r="M404" s="148"/>
      <c r="N404" s="148"/>
      <c r="O404" s="148"/>
      <c r="P404" s="148"/>
      <c r="Q404" s="148"/>
      <c r="R404" s="148"/>
      <c r="S404" s="148"/>
      <c r="T404" s="148"/>
    </row>
    <row r="405" spans="1:20" ht="15.75" customHeight="1">
      <c r="A405" s="132"/>
      <c r="B405" s="218"/>
      <c r="C405" s="148"/>
      <c r="D405" s="148"/>
      <c r="E405" s="148"/>
      <c r="F405" s="148"/>
      <c r="G405" s="148"/>
      <c r="H405" s="148"/>
      <c r="I405" s="148"/>
      <c r="J405" s="148"/>
      <c r="K405" s="148"/>
      <c r="L405" s="148"/>
      <c r="M405" s="148"/>
      <c r="N405" s="148"/>
      <c r="O405" s="148"/>
      <c r="P405" s="148"/>
      <c r="Q405" s="148"/>
      <c r="R405" s="148"/>
      <c r="S405" s="148"/>
      <c r="T405" s="148"/>
    </row>
    <row r="406" spans="1:20" ht="15.75" customHeight="1">
      <c r="A406" s="132"/>
      <c r="B406" s="218"/>
      <c r="C406" s="148"/>
      <c r="D406" s="148"/>
      <c r="E406" s="148"/>
      <c r="F406" s="148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T406" s="148"/>
    </row>
    <row r="407" spans="1:20" ht="15.75" customHeight="1">
      <c r="A407" s="132"/>
      <c r="B407" s="218"/>
      <c r="C407" s="148"/>
      <c r="D407" s="148"/>
      <c r="E407" s="148"/>
      <c r="F407" s="148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</row>
    <row r="408" spans="1:20" ht="15.75" customHeight="1">
      <c r="A408" s="132"/>
      <c r="B408" s="218"/>
      <c r="C408" s="148"/>
      <c r="D408" s="148"/>
      <c r="E408" s="148"/>
      <c r="F408" s="148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</row>
    <row r="409" spans="1:20" ht="15.75" customHeight="1">
      <c r="A409" s="132"/>
      <c r="B409" s="218"/>
      <c r="C409" s="148"/>
      <c r="D409" s="148"/>
      <c r="E409" s="148"/>
      <c r="F409" s="148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</row>
    <row r="410" spans="1:20" ht="15.75" customHeight="1">
      <c r="A410" s="132"/>
      <c r="B410" s="218"/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</row>
    <row r="411" spans="1:20" ht="15.75" customHeight="1">
      <c r="A411" s="132"/>
      <c r="B411" s="218"/>
      <c r="C411" s="148"/>
      <c r="D411" s="148"/>
      <c r="E411" s="148"/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</row>
    <row r="412" spans="1:20" ht="15.75" customHeight="1">
      <c r="A412" s="132"/>
      <c r="B412" s="218"/>
      <c r="C412" s="148"/>
      <c r="D412" s="148"/>
      <c r="E412" s="148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</row>
    <row r="413" spans="1:20" ht="15.75" customHeight="1">
      <c r="A413" s="132"/>
      <c r="B413" s="218"/>
      <c r="C413" s="148"/>
      <c r="D413" s="148"/>
      <c r="E413" s="148"/>
      <c r="F413" s="148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</row>
    <row r="414" spans="1:20" ht="15.75" customHeight="1">
      <c r="A414" s="132"/>
      <c r="B414" s="218"/>
      <c r="C414" s="148"/>
      <c r="D414" s="148"/>
      <c r="E414" s="148"/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</row>
    <row r="415" spans="1:20" ht="15.75" customHeight="1">
      <c r="A415" s="132"/>
      <c r="B415" s="218"/>
      <c r="C415" s="148"/>
      <c r="D415" s="148"/>
      <c r="E415" s="148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</row>
    <row r="416" spans="1:20" ht="15.75" customHeight="1">
      <c r="A416" s="132"/>
      <c r="B416" s="218"/>
      <c r="C416" s="148"/>
      <c r="D416" s="148"/>
      <c r="E416" s="148"/>
      <c r="F416" s="148"/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8"/>
      <c r="T416" s="148"/>
    </row>
    <row r="417" spans="1:20" ht="15.75" customHeight="1">
      <c r="A417" s="132"/>
      <c r="B417" s="218"/>
      <c r="C417" s="148"/>
      <c r="D417" s="148"/>
      <c r="E417" s="148"/>
      <c r="F417" s="148"/>
      <c r="G417" s="148"/>
      <c r="H417" s="148"/>
      <c r="I417" s="148"/>
      <c r="J417" s="148"/>
      <c r="K417" s="148"/>
      <c r="L417" s="148"/>
      <c r="M417" s="148"/>
      <c r="N417" s="148"/>
      <c r="O417" s="148"/>
      <c r="P417" s="148"/>
      <c r="Q417" s="148"/>
      <c r="R417" s="148"/>
      <c r="S417" s="148"/>
      <c r="T417" s="148"/>
    </row>
    <row r="418" spans="1:20" ht="15.75" customHeight="1">
      <c r="A418" s="132"/>
      <c r="B418" s="218"/>
      <c r="C418" s="148"/>
      <c r="D418" s="148"/>
      <c r="E418" s="148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</row>
    <row r="419" spans="1:20" ht="15.75" customHeight="1">
      <c r="A419" s="132"/>
      <c r="B419" s="218"/>
      <c r="C419" s="148"/>
      <c r="D419" s="148"/>
      <c r="E419" s="148"/>
      <c r="F419" s="148"/>
      <c r="G419" s="148"/>
      <c r="H419" s="148"/>
      <c r="I419" s="148"/>
      <c r="J419" s="148"/>
      <c r="K419" s="148"/>
      <c r="L419" s="148"/>
      <c r="M419" s="148"/>
      <c r="N419" s="148"/>
      <c r="O419" s="148"/>
      <c r="P419" s="148"/>
      <c r="Q419" s="148"/>
      <c r="R419" s="148"/>
      <c r="S419" s="148"/>
      <c r="T419" s="148"/>
    </row>
    <row r="420" spans="1:20" ht="15.75" customHeight="1">
      <c r="A420" s="132"/>
      <c r="B420" s="218"/>
      <c r="C420" s="148"/>
      <c r="D420" s="148"/>
      <c r="E420" s="148"/>
      <c r="F420" s="148"/>
      <c r="G420" s="148"/>
      <c r="H420" s="148"/>
      <c r="I420" s="148"/>
      <c r="J420" s="148"/>
      <c r="K420" s="148"/>
      <c r="L420" s="148"/>
      <c r="M420" s="148"/>
      <c r="N420" s="148"/>
      <c r="O420" s="148"/>
      <c r="P420" s="148"/>
      <c r="Q420" s="148"/>
      <c r="R420" s="148"/>
      <c r="S420" s="148"/>
      <c r="T420" s="148"/>
    </row>
    <row r="421" spans="1:20" ht="15.75" customHeight="1">
      <c r="A421" s="132"/>
      <c r="B421" s="218"/>
      <c r="C421" s="148"/>
      <c r="D421" s="148"/>
      <c r="E421" s="148"/>
      <c r="F421" s="148"/>
      <c r="G421" s="148"/>
      <c r="H421" s="148"/>
      <c r="I421" s="148"/>
      <c r="J421" s="148"/>
      <c r="K421" s="148"/>
      <c r="L421" s="148"/>
      <c r="M421" s="148"/>
      <c r="N421" s="148"/>
      <c r="O421" s="148"/>
      <c r="P421" s="148"/>
      <c r="Q421" s="148"/>
      <c r="R421" s="148"/>
      <c r="S421" s="148"/>
      <c r="T421" s="148"/>
    </row>
    <row r="422" spans="1:20" ht="15.75" customHeight="1">
      <c r="A422" s="132"/>
      <c r="B422" s="218"/>
      <c r="C422" s="148"/>
      <c r="D422" s="148"/>
      <c r="E422" s="148"/>
      <c r="F422" s="148"/>
      <c r="G422" s="148"/>
      <c r="H422" s="148"/>
      <c r="I422" s="148"/>
      <c r="J422" s="148"/>
      <c r="K422" s="148"/>
      <c r="L422" s="148"/>
      <c r="M422" s="148"/>
      <c r="N422" s="148"/>
      <c r="O422" s="148"/>
      <c r="P422" s="148"/>
      <c r="Q422" s="148"/>
      <c r="R422" s="148"/>
      <c r="S422" s="148"/>
      <c r="T422" s="148"/>
    </row>
    <row r="423" spans="1:20" ht="15.75" customHeight="1">
      <c r="A423" s="132"/>
      <c r="B423" s="218"/>
      <c r="C423" s="148"/>
      <c r="D423" s="148"/>
      <c r="E423" s="148"/>
      <c r="F423" s="148"/>
      <c r="G423" s="148"/>
      <c r="H423" s="148"/>
      <c r="I423" s="148"/>
      <c r="J423" s="148"/>
      <c r="K423" s="148"/>
      <c r="L423" s="148"/>
      <c r="M423" s="148"/>
      <c r="N423" s="148"/>
      <c r="O423" s="148"/>
      <c r="P423" s="148"/>
      <c r="Q423" s="148"/>
      <c r="R423" s="148"/>
      <c r="S423" s="148"/>
      <c r="T423" s="148"/>
    </row>
    <row r="424" spans="1:20" ht="15.75" customHeight="1">
      <c r="A424" s="132"/>
      <c r="B424" s="218"/>
      <c r="C424" s="148"/>
      <c r="D424" s="148"/>
      <c r="E424" s="148"/>
      <c r="F424" s="148"/>
      <c r="G424" s="148"/>
      <c r="H424" s="148"/>
      <c r="I424" s="148"/>
      <c r="J424" s="148"/>
      <c r="K424" s="148"/>
      <c r="L424" s="148"/>
      <c r="M424" s="148"/>
      <c r="N424" s="148"/>
      <c r="O424" s="148"/>
      <c r="P424" s="148"/>
      <c r="Q424" s="148"/>
      <c r="R424" s="148"/>
      <c r="S424" s="148"/>
      <c r="T424" s="148"/>
    </row>
    <row r="425" spans="1:20" ht="15.75" customHeight="1">
      <c r="A425" s="132"/>
      <c r="B425" s="218"/>
      <c r="C425" s="148"/>
      <c r="D425" s="148"/>
      <c r="E425" s="148"/>
      <c r="F425" s="148"/>
      <c r="G425" s="148"/>
      <c r="H425" s="148"/>
      <c r="I425" s="148"/>
      <c r="J425" s="148"/>
      <c r="K425" s="148"/>
      <c r="L425" s="148"/>
      <c r="M425" s="148"/>
      <c r="N425" s="148"/>
      <c r="O425" s="148"/>
      <c r="P425" s="148"/>
      <c r="Q425" s="148"/>
      <c r="R425" s="148"/>
      <c r="S425" s="148"/>
      <c r="T425" s="148"/>
    </row>
    <row r="426" spans="1:20" ht="15.75" customHeight="1">
      <c r="A426" s="132"/>
      <c r="B426" s="218"/>
      <c r="C426" s="148"/>
      <c r="D426" s="148"/>
      <c r="E426" s="148"/>
      <c r="F426" s="148"/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8"/>
      <c r="T426" s="148"/>
    </row>
    <row r="427" spans="1:20" ht="15.75" customHeight="1">
      <c r="A427" s="132"/>
      <c r="B427" s="218"/>
      <c r="C427" s="148"/>
      <c r="D427" s="148"/>
      <c r="E427" s="148"/>
      <c r="F427" s="148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</row>
    <row r="428" spans="1:20" ht="15.75" customHeight="1">
      <c r="A428" s="132"/>
      <c r="B428" s="218"/>
      <c r="C428" s="148"/>
      <c r="D428" s="148"/>
      <c r="E428" s="148"/>
      <c r="F428" s="148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</row>
    <row r="429" spans="1:20" ht="15.75" customHeight="1">
      <c r="A429" s="132"/>
      <c r="B429" s="218"/>
      <c r="C429" s="148"/>
      <c r="D429" s="148"/>
      <c r="E429" s="148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</row>
    <row r="430" spans="1:20" ht="15.75" customHeight="1">
      <c r="A430" s="132"/>
      <c r="B430" s="218"/>
      <c r="C430" s="148"/>
      <c r="D430" s="148"/>
      <c r="E430" s="148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</row>
    <row r="431" spans="1:20" ht="15.75" customHeight="1">
      <c r="A431" s="132"/>
      <c r="B431" s="218"/>
      <c r="C431" s="148"/>
      <c r="D431" s="148"/>
      <c r="E431" s="148"/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48"/>
      <c r="S431" s="148"/>
      <c r="T431" s="148"/>
    </row>
    <row r="432" spans="1:20" ht="15.75" customHeight="1">
      <c r="A432" s="132"/>
      <c r="B432" s="218"/>
      <c r="C432" s="148"/>
      <c r="D432" s="148"/>
      <c r="E432" s="148"/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148"/>
      <c r="S432" s="148"/>
      <c r="T432" s="148"/>
    </row>
    <row r="433" spans="1:20" ht="15.75" customHeight="1">
      <c r="A433" s="132"/>
      <c r="B433" s="218"/>
      <c r="C433" s="148"/>
      <c r="D433" s="148"/>
      <c r="E433" s="148"/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48"/>
      <c r="Q433" s="148"/>
      <c r="R433" s="148"/>
      <c r="S433" s="148"/>
      <c r="T433" s="148"/>
    </row>
    <row r="434" spans="1:20" ht="15.75" customHeight="1">
      <c r="A434" s="132"/>
      <c r="B434" s="218"/>
      <c r="C434" s="148"/>
      <c r="D434" s="148"/>
      <c r="E434" s="148"/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48"/>
      <c r="Q434" s="148"/>
      <c r="R434" s="148"/>
      <c r="S434" s="148"/>
      <c r="T434" s="148"/>
    </row>
    <row r="435" spans="1:20" ht="15.75" customHeight="1">
      <c r="A435" s="132"/>
      <c r="B435" s="218"/>
      <c r="C435" s="148"/>
      <c r="D435" s="148"/>
      <c r="E435" s="148"/>
      <c r="F435" s="148"/>
      <c r="G435" s="148"/>
      <c r="H435" s="148"/>
      <c r="I435" s="148"/>
      <c r="J435" s="148"/>
      <c r="K435" s="148"/>
      <c r="L435" s="148"/>
      <c r="M435" s="148"/>
      <c r="N435" s="148"/>
      <c r="O435" s="148"/>
      <c r="P435" s="148"/>
      <c r="Q435" s="148"/>
      <c r="R435" s="148"/>
      <c r="S435" s="148"/>
      <c r="T435" s="148"/>
    </row>
    <row r="436" spans="1:20" ht="15.75" customHeight="1">
      <c r="A436" s="132"/>
      <c r="B436" s="218"/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  <c r="Q436" s="148"/>
      <c r="R436" s="148"/>
      <c r="S436" s="148"/>
      <c r="T436" s="148"/>
    </row>
    <row r="437" spans="1:20" ht="15.75" customHeight="1">
      <c r="A437" s="132"/>
      <c r="B437" s="218"/>
      <c r="C437" s="148"/>
      <c r="D437" s="148"/>
      <c r="E437" s="148"/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48"/>
      <c r="Q437" s="148"/>
      <c r="R437" s="148"/>
      <c r="S437" s="148"/>
      <c r="T437" s="148"/>
    </row>
    <row r="438" spans="1:20" ht="15.75" customHeight="1">
      <c r="A438" s="132"/>
      <c r="B438" s="218"/>
      <c r="C438" s="148"/>
      <c r="D438" s="148"/>
      <c r="E438" s="148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</row>
    <row r="439" spans="1:20" ht="15.75" customHeight="1">
      <c r="A439" s="132"/>
      <c r="B439" s="218"/>
      <c r="C439" s="148"/>
      <c r="D439" s="148"/>
      <c r="E439" s="148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</row>
    <row r="440" spans="1:20" ht="15.75" customHeight="1">
      <c r="A440" s="132"/>
      <c r="B440" s="218"/>
      <c r="C440" s="148"/>
      <c r="D440" s="148"/>
      <c r="E440" s="148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</row>
    <row r="441" spans="1:20" ht="15.75" customHeight="1">
      <c r="A441" s="132"/>
      <c r="B441" s="218"/>
      <c r="C441" s="148"/>
      <c r="D441" s="148"/>
      <c r="E441" s="148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</row>
    <row r="442" spans="1:20" ht="15.75" customHeight="1">
      <c r="A442" s="132"/>
      <c r="B442" s="218"/>
      <c r="C442" s="148"/>
      <c r="D442" s="148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</row>
    <row r="443" spans="1:20" ht="15.75" customHeight="1">
      <c r="A443" s="132"/>
      <c r="B443" s="218"/>
      <c r="C443" s="148"/>
      <c r="D443" s="148"/>
      <c r="E443" s="148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</row>
    <row r="444" spans="1:20" ht="15.75" customHeight="1">
      <c r="A444" s="132"/>
      <c r="B444" s="218"/>
      <c r="C444" s="148"/>
      <c r="D444" s="148"/>
      <c r="E444" s="148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</row>
    <row r="445" spans="1:20" ht="15.75" customHeight="1">
      <c r="A445" s="132"/>
      <c r="B445" s="218"/>
      <c r="C445" s="148"/>
      <c r="D445" s="148"/>
      <c r="E445" s="148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</row>
    <row r="446" spans="1:20" ht="15.75" customHeight="1">
      <c r="A446" s="132"/>
      <c r="B446" s="218"/>
      <c r="C446" s="148"/>
      <c r="D446" s="148"/>
      <c r="E446" s="148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</row>
    <row r="447" spans="1:20" ht="15.75" customHeight="1">
      <c r="A447" s="132"/>
      <c r="B447" s="218"/>
      <c r="C447" s="148"/>
      <c r="D447" s="148"/>
      <c r="E447" s="148"/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T447" s="148"/>
    </row>
    <row r="448" spans="1:20" ht="15.75" customHeight="1">
      <c r="A448" s="132"/>
      <c r="B448" s="218"/>
      <c r="C448" s="148"/>
      <c r="D448" s="148"/>
      <c r="E448" s="148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  <c r="Q448" s="148"/>
      <c r="R448" s="148"/>
      <c r="S448" s="148"/>
      <c r="T448" s="148"/>
    </row>
    <row r="449" spans="1:20" ht="15.75" customHeight="1">
      <c r="A449" s="132"/>
      <c r="B449" s="218"/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  <c r="Q449" s="148"/>
      <c r="R449" s="148"/>
      <c r="S449" s="148"/>
      <c r="T449" s="148"/>
    </row>
    <row r="450" spans="1:20" ht="15.75" customHeight="1">
      <c r="A450" s="132"/>
      <c r="B450" s="218"/>
      <c r="C450" s="148"/>
      <c r="D450" s="148"/>
      <c r="E450" s="148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</row>
    <row r="451" spans="1:20" ht="15.75" customHeight="1">
      <c r="A451" s="132"/>
      <c r="B451" s="218"/>
      <c r="C451" s="148"/>
      <c r="D451" s="148"/>
      <c r="E451" s="148"/>
      <c r="F451" s="148"/>
      <c r="G451" s="148"/>
      <c r="H451" s="148"/>
      <c r="I451" s="148"/>
      <c r="J451" s="148"/>
      <c r="K451" s="148"/>
      <c r="L451" s="148"/>
      <c r="M451" s="148"/>
      <c r="N451" s="148"/>
      <c r="O451" s="148"/>
      <c r="P451" s="148"/>
      <c r="Q451" s="148"/>
      <c r="R451" s="148"/>
      <c r="S451" s="148"/>
      <c r="T451" s="148"/>
    </row>
    <row r="452" spans="1:20" ht="15.75" customHeight="1">
      <c r="A452" s="132"/>
      <c r="B452" s="218"/>
      <c r="C452" s="148"/>
      <c r="D452" s="148"/>
      <c r="E452" s="148"/>
      <c r="F452" s="148"/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  <c r="Q452" s="148"/>
      <c r="R452" s="148"/>
      <c r="S452" s="148"/>
      <c r="T452" s="148"/>
    </row>
    <row r="453" spans="1:20" ht="15.75" customHeight="1">
      <c r="A453" s="132"/>
      <c r="B453" s="218"/>
      <c r="C453" s="148"/>
      <c r="D453" s="148"/>
      <c r="E453" s="148"/>
      <c r="F453" s="148"/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  <c r="Q453" s="148"/>
      <c r="R453" s="148"/>
      <c r="S453" s="148"/>
      <c r="T453" s="148"/>
    </row>
    <row r="454" spans="1:20" ht="15.75" customHeight="1">
      <c r="A454" s="132"/>
      <c r="B454" s="218"/>
      <c r="C454" s="148"/>
      <c r="D454" s="148"/>
      <c r="E454" s="148"/>
      <c r="F454" s="148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48"/>
      <c r="R454" s="148"/>
      <c r="S454" s="148"/>
      <c r="T454" s="148"/>
    </row>
    <row r="455" spans="1:20" ht="15.75" customHeight="1">
      <c r="A455" s="132"/>
      <c r="B455" s="218"/>
      <c r="C455" s="148"/>
      <c r="D455" s="148"/>
      <c r="E455" s="148"/>
      <c r="F455" s="148"/>
      <c r="G455" s="148"/>
      <c r="H455" s="148"/>
      <c r="I455" s="148"/>
      <c r="J455" s="148"/>
      <c r="K455" s="148"/>
      <c r="L455" s="148"/>
      <c r="M455" s="148"/>
      <c r="N455" s="148"/>
      <c r="O455" s="148"/>
      <c r="P455" s="148"/>
      <c r="Q455" s="148"/>
      <c r="R455" s="148"/>
      <c r="S455" s="148"/>
      <c r="T455" s="148"/>
    </row>
    <row r="456" spans="1:20" ht="15.75" customHeight="1">
      <c r="A456" s="132"/>
      <c r="B456" s="218"/>
      <c r="C456" s="148"/>
      <c r="D456" s="148"/>
      <c r="E456" s="148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T456" s="148"/>
    </row>
    <row r="457" spans="1:20" ht="15.75" customHeight="1">
      <c r="A457" s="132"/>
      <c r="B457" s="218"/>
      <c r="C457" s="148"/>
      <c r="D457" s="148"/>
      <c r="E457" s="148"/>
      <c r="F457" s="148"/>
      <c r="G457" s="148"/>
      <c r="H457" s="148"/>
      <c r="I457" s="148"/>
      <c r="J457" s="148"/>
      <c r="K457" s="148"/>
      <c r="L457" s="148"/>
      <c r="M457" s="148"/>
      <c r="N457" s="148"/>
      <c r="O457" s="148"/>
      <c r="P457" s="148"/>
      <c r="Q457" s="148"/>
      <c r="R457" s="148"/>
      <c r="S457" s="148"/>
      <c r="T457" s="148"/>
    </row>
    <row r="458" spans="1:20" ht="15.75" customHeight="1">
      <c r="A458" s="132"/>
      <c r="B458" s="218"/>
      <c r="C458" s="148"/>
      <c r="D458" s="148"/>
      <c r="E458" s="148"/>
      <c r="F458" s="148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48"/>
      <c r="R458" s="148"/>
      <c r="S458" s="148"/>
      <c r="T458" s="148"/>
    </row>
    <row r="459" spans="1:20" ht="15.75" customHeight="1">
      <c r="A459" s="132"/>
      <c r="B459" s="218"/>
      <c r="C459" s="148"/>
      <c r="D459" s="148"/>
      <c r="E459" s="148"/>
      <c r="F459" s="148"/>
      <c r="G459" s="148"/>
      <c r="H459" s="148"/>
      <c r="I459" s="148"/>
      <c r="J459" s="148"/>
      <c r="K459" s="148"/>
      <c r="L459" s="148"/>
      <c r="M459" s="148"/>
      <c r="N459" s="148"/>
      <c r="O459" s="148"/>
      <c r="P459" s="148"/>
      <c r="Q459" s="148"/>
      <c r="R459" s="148"/>
      <c r="S459" s="148"/>
      <c r="T459" s="148"/>
    </row>
    <row r="460" spans="1:20" ht="15.75" customHeight="1">
      <c r="A460" s="132"/>
      <c r="B460" s="218"/>
      <c r="C460" s="148"/>
      <c r="D460" s="148"/>
      <c r="E460" s="148"/>
      <c r="F460" s="148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48"/>
      <c r="R460" s="148"/>
      <c r="S460" s="148"/>
      <c r="T460" s="148"/>
    </row>
    <row r="461" spans="1:20" ht="15.75" customHeight="1">
      <c r="A461" s="132"/>
      <c r="B461" s="218"/>
      <c r="C461" s="148"/>
      <c r="D461" s="148"/>
      <c r="E461" s="148"/>
      <c r="F461" s="148"/>
      <c r="G461" s="148"/>
      <c r="H461" s="148"/>
      <c r="I461" s="148"/>
      <c r="J461" s="148"/>
      <c r="K461" s="148"/>
      <c r="L461" s="148"/>
      <c r="M461" s="148"/>
      <c r="N461" s="148"/>
      <c r="O461" s="148"/>
      <c r="P461" s="148"/>
      <c r="Q461" s="148"/>
      <c r="R461" s="148"/>
      <c r="S461" s="148"/>
      <c r="T461" s="148"/>
    </row>
    <row r="462" spans="1:20" ht="15.75" customHeight="1">
      <c r="A462" s="132"/>
      <c r="B462" s="218"/>
      <c r="C462" s="148"/>
      <c r="D462" s="148"/>
      <c r="E462" s="148"/>
      <c r="F462" s="148"/>
      <c r="G462" s="148"/>
      <c r="H462" s="148"/>
      <c r="I462" s="148"/>
      <c r="J462" s="148"/>
      <c r="K462" s="148"/>
      <c r="L462" s="148"/>
      <c r="M462" s="148"/>
      <c r="N462" s="148"/>
      <c r="O462" s="148"/>
      <c r="P462" s="148"/>
      <c r="Q462" s="148"/>
      <c r="R462" s="148"/>
      <c r="S462" s="148"/>
      <c r="T462" s="148"/>
    </row>
    <row r="463" spans="1:20" ht="15.75" customHeight="1">
      <c r="A463" s="132"/>
      <c r="B463" s="218"/>
      <c r="C463" s="148"/>
      <c r="D463" s="148"/>
      <c r="E463" s="148"/>
      <c r="F463" s="148"/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  <c r="Q463" s="148"/>
      <c r="R463" s="148"/>
      <c r="S463" s="148"/>
      <c r="T463" s="148"/>
    </row>
    <row r="464" spans="1:20" ht="15.75" customHeight="1">
      <c r="A464" s="132"/>
      <c r="B464" s="218"/>
      <c r="C464" s="148"/>
      <c r="D464" s="148"/>
      <c r="E464" s="148"/>
      <c r="F464" s="148"/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  <c r="Q464" s="148"/>
      <c r="R464" s="148"/>
      <c r="S464" s="148"/>
      <c r="T464" s="148"/>
    </row>
    <row r="465" spans="1:20" ht="15.75" customHeight="1">
      <c r="A465" s="132"/>
      <c r="B465" s="218"/>
      <c r="C465" s="148"/>
      <c r="D465" s="148"/>
      <c r="E465" s="148"/>
      <c r="F465" s="148"/>
      <c r="G465" s="148"/>
      <c r="H465" s="148"/>
      <c r="I465" s="148"/>
      <c r="J465" s="148"/>
      <c r="K465" s="148"/>
      <c r="L465" s="148"/>
      <c r="M465" s="148"/>
      <c r="N465" s="148"/>
      <c r="O465" s="148"/>
      <c r="P465" s="148"/>
      <c r="Q465" s="148"/>
      <c r="R465" s="148"/>
      <c r="S465" s="148"/>
      <c r="T465" s="148"/>
    </row>
    <row r="466" spans="1:20" ht="15.75" customHeight="1">
      <c r="A466" s="132"/>
      <c r="B466" s="218"/>
      <c r="C466" s="148"/>
      <c r="D466" s="148"/>
      <c r="E466" s="148"/>
      <c r="F466" s="148"/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  <c r="Q466" s="148"/>
      <c r="R466" s="148"/>
      <c r="S466" s="148"/>
      <c r="T466" s="148"/>
    </row>
    <row r="467" spans="1:20" ht="15.75" customHeight="1">
      <c r="A467" s="132"/>
      <c r="B467" s="218"/>
      <c r="C467" s="148"/>
      <c r="D467" s="148"/>
      <c r="E467" s="148"/>
      <c r="F467" s="148"/>
      <c r="G467" s="148"/>
      <c r="H467" s="148"/>
      <c r="I467" s="148"/>
      <c r="J467" s="148"/>
      <c r="K467" s="148"/>
      <c r="L467" s="148"/>
      <c r="M467" s="148"/>
      <c r="N467" s="148"/>
      <c r="O467" s="148"/>
      <c r="P467" s="148"/>
      <c r="Q467" s="148"/>
      <c r="R467" s="148"/>
      <c r="S467" s="148"/>
      <c r="T467" s="148"/>
    </row>
    <row r="468" spans="1:20" ht="15.75" customHeight="1">
      <c r="A468" s="132"/>
      <c r="B468" s="218"/>
      <c r="C468" s="148"/>
      <c r="D468" s="148"/>
      <c r="E468" s="148"/>
      <c r="F468" s="148"/>
      <c r="G468" s="148"/>
      <c r="H468" s="148"/>
      <c r="I468" s="148"/>
      <c r="J468" s="148"/>
      <c r="K468" s="148"/>
      <c r="L468" s="148"/>
      <c r="M468" s="148"/>
      <c r="N468" s="148"/>
      <c r="O468" s="148"/>
      <c r="P468" s="148"/>
      <c r="Q468" s="148"/>
      <c r="R468" s="148"/>
      <c r="S468" s="148"/>
      <c r="T468" s="148"/>
    </row>
    <row r="469" spans="1:20" ht="15.75" customHeight="1">
      <c r="A469" s="132"/>
      <c r="B469" s="218"/>
      <c r="C469" s="148"/>
      <c r="D469" s="148"/>
      <c r="E469" s="148"/>
      <c r="F469" s="148"/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  <c r="Q469" s="148"/>
      <c r="R469" s="148"/>
      <c r="S469" s="148"/>
      <c r="T469" s="148"/>
    </row>
    <row r="470" spans="1:20" ht="15.75" customHeight="1">
      <c r="A470" s="132"/>
      <c r="B470" s="218"/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</row>
    <row r="471" spans="1:20" ht="15.75" customHeight="1">
      <c r="A471" s="132"/>
      <c r="B471" s="218"/>
      <c r="C471" s="148"/>
      <c r="D471" s="148"/>
      <c r="E471" s="148"/>
      <c r="F471" s="148"/>
      <c r="G471" s="148"/>
      <c r="H471" s="148"/>
      <c r="I471" s="148"/>
      <c r="J471" s="148"/>
      <c r="K471" s="148"/>
      <c r="L471" s="148"/>
      <c r="M471" s="148"/>
      <c r="N471" s="148"/>
      <c r="O471" s="148"/>
      <c r="P471" s="148"/>
      <c r="Q471" s="148"/>
      <c r="R471" s="148"/>
      <c r="S471" s="148"/>
      <c r="T471" s="148"/>
    </row>
    <row r="472" spans="1:20" ht="15.75" customHeight="1">
      <c r="A472" s="132"/>
      <c r="B472" s="218"/>
      <c r="C472" s="148"/>
      <c r="D472" s="148"/>
      <c r="E472" s="148"/>
      <c r="F472" s="148"/>
      <c r="G472" s="148"/>
      <c r="H472" s="148"/>
      <c r="I472" s="148"/>
      <c r="J472" s="148"/>
      <c r="K472" s="148"/>
      <c r="L472" s="148"/>
      <c r="M472" s="148"/>
      <c r="N472" s="148"/>
      <c r="O472" s="148"/>
      <c r="P472" s="148"/>
      <c r="Q472" s="148"/>
      <c r="R472" s="148"/>
      <c r="S472" s="148"/>
      <c r="T472" s="148"/>
    </row>
    <row r="473" spans="1:20" ht="15.75" customHeight="1">
      <c r="A473" s="132"/>
      <c r="B473" s="218"/>
      <c r="C473" s="148"/>
      <c r="D473" s="148"/>
      <c r="E473" s="148"/>
      <c r="F473" s="148"/>
      <c r="G473" s="148"/>
      <c r="H473" s="148"/>
      <c r="I473" s="148"/>
      <c r="J473" s="148"/>
      <c r="K473" s="148"/>
      <c r="L473" s="148"/>
      <c r="M473" s="148"/>
      <c r="N473" s="148"/>
      <c r="O473" s="148"/>
      <c r="P473" s="148"/>
      <c r="Q473" s="148"/>
      <c r="R473" s="148"/>
      <c r="S473" s="148"/>
      <c r="T473" s="148"/>
    </row>
    <row r="474" spans="1:20" ht="15.75" customHeight="1">
      <c r="A474" s="132"/>
      <c r="B474" s="218"/>
      <c r="C474" s="148"/>
      <c r="D474" s="148"/>
      <c r="E474" s="148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</row>
    <row r="475" spans="1:20" ht="15.75" customHeight="1">
      <c r="A475" s="132"/>
      <c r="B475" s="218"/>
      <c r="C475" s="148"/>
      <c r="D475" s="148"/>
      <c r="E475" s="148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</row>
    <row r="476" spans="1:20" ht="15.75" customHeight="1">
      <c r="A476" s="132"/>
      <c r="B476" s="218"/>
      <c r="C476" s="148"/>
      <c r="D476" s="148"/>
      <c r="E476" s="148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</row>
    <row r="477" spans="1:20" ht="15.75" customHeight="1">
      <c r="A477" s="132"/>
      <c r="B477" s="218"/>
      <c r="C477" s="148"/>
      <c r="D477" s="148"/>
      <c r="E477" s="148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</row>
    <row r="478" spans="1:20" ht="15.75" customHeight="1">
      <c r="A478" s="132"/>
      <c r="B478" s="218"/>
      <c r="C478" s="148"/>
      <c r="D478" s="148"/>
      <c r="E478" s="148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</row>
    <row r="479" spans="1:20" ht="15.75" customHeight="1">
      <c r="A479" s="132"/>
      <c r="B479" s="218"/>
      <c r="C479" s="148"/>
      <c r="D479" s="148"/>
      <c r="E479" s="148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</row>
    <row r="480" spans="1:20" ht="15.75" customHeight="1">
      <c r="A480" s="132"/>
      <c r="B480" s="218"/>
      <c r="C480" s="148"/>
      <c r="D480" s="148"/>
      <c r="E480" s="148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</row>
    <row r="481" spans="1:20" ht="15.75" customHeight="1">
      <c r="A481" s="132"/>
      <c r="B481" s="218"/>
      <c r="C481" s="148"/>
      <c r="D481" s="148"/>
      <c r="E481" s="148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</row>
    <row r="482" spans="1:20" ht="15.75" customHeight="1">
      <c r="A482" s="132"/>
      <c r="B482" s="218"/>
      <c r="C482" s="148"/>
      <c r="D482" s="148"/>
      <c r="E482" s="148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</row>
    <row r="483" spans="1:20" ht="15.75" customHeight="1">
      <c r="A483" s="132"/>
      <c r="B483" s="218"/>
      <c r="C483" s="148"/>
      <c r="D483" s="148"/>
      <c r="E483" s="148"/>
      <c r="F483" s="148"/>
      <c r="G483" s="148"/>
      <c r="H483" s="148"/>
      <c r="I483" s="148"/>
      <c r="J483" s="148"/>
      <c r="K483" s="148"/>
      <c r="L483" s="148"/>
      <c r="M483" s="148"/>
      <c r="N483" s="148"/>
      <c r="O483" s="148"/>
      <c r="P483" s="148"/>
      <c r="Q483" s="148"/>
      <c r="R483" s="148"/>
      <c r="S483" s="148"/>
      <c r="T483" s="148"/>
    </row>
    <row r="484" spans="1:20" ht="15.75" customHeight="1">
      <c r="A484" s="132"/>
      <c r="B484" s="218"/>
      <c r="C484" s="148"/>
      <c r="D484" s="148"/>
      <c r="E484" s="148"/>
      <c r="F484" s="148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48"/>
      <c r="R484" s="148"/>
      <c r="S484" s="148"/>
      <c r="T484" s="148"/>
    </row>
    <row r="485" spans="1:20" ht="15.75" customHeight="1">
      <c r="A485" s="132"/>
      <c r="B485" s="218"/>
      <c r="C485" s="148"/>
      <c r="D485" s="148"/>
      <c r="E485" s="148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  <c r="R485" s="148"/>
      <c r="S485" s="148"/>
      <c r="T485" s="148"/>
    </row>
    <row r="486" spans="1:20" ht="15.75" customHeight="1">
      <c r="A486" s="132"/>
      <c r="B486" s="218"/>
      <c r="C486" s="148"/>
      <c r="D486" s="148"/>
      <c r="E486" s="148"/>
      <c r="F486" s="148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48"/>
      <c r="R486" s="148"/>
      <c r="S486" s="148"/>
      <c r="T486" s="148"/>
    </row>
    <row r="487" spans="1:20" ht="15.75" customHeight="1">
      <c r="A487" s="132"/>
      <c r="B487" s="218"/>
      <c r="C487" s="148"/>
      <c r="D487" s="148"/>
      <c r="E487" s="148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48"/>
      <c r="R487" s="148"/>
      <c r="S487" s="148"/>
      <c r="T487" s="148"/>
    </row>
    <row r="488" spans="1:20" ht="15.75" customHeight="1">
      <c r="A488" s="132"/>
      <c r="B488" s="218"/>
      <c r="C488" s="148"/>
      <c r="D488" s="148"/>
      <c r="E488" s="148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</row>
    <row r="489" spans="1:20" ht="15.75" customHeight="1">
      <c r="A489" s="132"/>
      <c r="B489" s="218"/>
      <c r="C489" s="148"/>
      <c r="D489" s="148"/>
      <c r="E489" s="148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</row>
    <row r="490" spans="1:20" ht="15.75" customHeight="1">
      <c r="A490" s="132"/>
      <c r="B490" s="218"/>
      <c r="C490" s="148"/>
      <c r="D490" s="148"/>
      <c r="E490" s="148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</row>
    <row r="491" spans="1:20" ht="15.75" customHeight="1">
      <c r="A491" s="132"/>
      <c r="B491" s="218"/>
      <c r="C491" s="148"/>
      <c r="D491" s="148"/>
      <c r="E491" s="148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  <c r="R491" s="148"/>
      <c r="S491" s="148"/>
      <c r="T491" s="148"/>
    </row>
    <row r="492" spans="1:20" ht="15.75" customHeight="1">
      <c r="A492" s="132"/>
      <c r="B492" s="218"/>
      <c r="C492" s="148"/>
      <c r="D492" s="148"/>
      <c r="E492" s="148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</row>
    <row r="493" spans="1:20" ht="15.75" customHeight="1">
      <c r="A493" s="132"/>
      <c r="B493" s="218"/>
      <c r="C493" s="148"/>
      <c r="D493" s="148"/>
      <c r="E493" s="148"/>
      <c r="F493" s="148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48"/>
      <c r="R493" s="148"/>
      <c r="S493" s="148"/>
      <c r="T493" s="148"/>
    </row>
    <row r="494" spans="1:20" ht="15.75" customHeight="1">
      <c r="A494" s="132"/>
      <c r="B494" s="218"/>
      <c r="C494" s="148"/>
      <c r="D494" s="148"/>
      <c r="E494" s="148"/>
      <c r="F494" s="148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  <c r="Q494" s="148"/>
      <c r="R494" s="148"/>
      <c r="S494" s="148"/>
      <c r="T494" s="148"/>
    </row>
    <row r="495" spans="1:20" ht="15.75" customHeight="1">
      <c r="A495" s="132"/>
      <c r="B495" s="218"/>
      <c r="C495" s="148"/>
      <c r="D495" s="148"/>
      <c r="E495" s="148"/>
      <c r="F495" s="148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  <c r="Q495" s="148"/>
      <c r="R495" s="148"/>
      <c r="S495" s="148"/>
      <c r="T495" s="148"/>
    </row>
    <row r="496" spans="1:20" ht="15.75" customHeight="1">
      <c r="A496" s="132"/>
      <c r="B496" s="218"/>
      <c r="C496" s="148"/>
      <c r="D496" s="148"/>
      <c r="E496" s="148"/>
      <c r="F496" s="148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148"/>
      <c r="R496" s="148"/>
      <c r="S496" s="148"/>
      <c r="T496" s="148"/>
    </row>
    <row r="497" spans="1:20" ht="15.75" customHeight="1">
      <c r="A497" s="132"/>
      <c r="B497" s="218"/>
      <c r="C497" s="148"/>
      <c r="D497" s="148"/>
      <c r="E497" s="148"/>
      <c r="F497" s="148"/>
      <c r="G497" s="148"/>
      <c r="H497" s="148"/>
      <c r="I497" s="148"/>
      <c r="J497" s="148"/>
      <c r="K497" s="148"/>
      <c r="L497" s="148"/>
      <c r="M497" s="148"/>
      <c r="N497" s="148"/>
      <c r="O497" s="148"/>
      <c r="P497" s="148"/>
      <c r="Q497" s="148"/>
      <c r="R497" s="148"/>
      <c r="S497" s="148"/>
      <c r="T497" s="148"/>
    </row>
    <row r="498" spans="1:20" ht="15.75" customHeight="1">
      <c r="A498" s="132"/>
      <c r="B498" s="218"/>
      <c r="C498" s="148"/>
      <c r="D498" s="148"/>
      <c r="E498" s="148"/>
      <c r="F498" s="148"/>
      <c r="G498" s="148"/>
      <c r="H498" s="148"/>
      <c r="I498" s="148"/>
      <c r="J498" s="148"/>
      <c r="K498" s="148"/>
      <c r="L498" s="148"/>
      <c r="M498" s="148"/>
      <c r="N498" s="148"/>
      <c r="O498" s="148"/>
      <c r="P498" s="148"/>
      <c r="Q498" s="148"/>
      <c r="R498" s="148"/>
      <c r="S498" s="148"/>
      <c r="T498" s="148"/>
    </row>
    <row r="499" spans="1:20" ht="15.75" customHeight="1">
      <c r="A499" s="132"/>
      <c r="B499" s="218"/>
      <c r="C499" s="148"/>
      <c r="D499" s="148"/>
      <c r="E499" s="148"/>
      <c r="F499" s="148"/>
      <c r="G499" s="148"/>
      <c r="H499" s="148"/>
      <c r="I499" s="148"/>
      <c r="J499" s="148"/>
      <c r="K499" s="148"/>
      <c r="L499" s="148"/>
      <c r="M499" s="148"/>
      <c r="N499" s="148"/>
      <c r="O499" s="148"/>
      <c r="P499" s="148"/>
      <c r="Q499" s="148"/>
      <c r="R499" s="148"/>
      <c r="S499" s="148"/>
      <c r="T499" s="148"/>
    </row>
    <row r="500" spans="1:20" ht="15.75" customHeight="1">
      <c r="A500" s="132"/>
      <c r="B500" s="218"/>
      <c r="C500" s="148"/>
      <c r="D500" s="148"/>
      <c r="E500" s="148"/>
      <c r="F500" s="148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  <c r="Q500" s="148"/>
      <c r="R500" s="148"/>
      <c r="S500" s="148"/>
      <c r="T500" s="148"/>
    </row>
    <row r="501" spans="1:20" ht="15.75" customHeight="1">
      <c r="A501" s="132"/>
      <c r="B501" s="218"/>
      <c r="C501" s="148"/>
      <c r="D501" s="148"/>
      <c r="E501" s="148"/>
      <c r="F501" s="148"/>
      <c r="G501" s="148"/>
      <c r="H501" s="148"/>
      <c r="I501" s="148"/>
      <c r="J501" s="148"/>
      <c r="K501" s="148"/>
      <c r="L501" s="148"/>
      <c r="M501" s="148"/>
      <c r="N501" s="148"/>
      <c r="O501" s="148"/>
      <c r="P501" s="148"/>
      <c r="Q501" s="148"/>
      <c r="R501" s="148"/>
      <c r="S501" s="148"/>
      <c r="T501" s="148"/>
    </row>
    <row r="502" spans="1:20" ht="15.75" customHeight="1">
      <c r="A502" s="132"/>
      <c r="B502" s="218"/>
      <c r="C502" s="148"/>
      <c r="D502" s="148"/>
      <c r="E502" s="148"/>
      <c r="F502" s="148"/>
      <c r="G502" s="148"/>
      <c r="H502" s="148"/>
      <c r="I502" s="148"/>
      <c r="J502" s="148"/>
      <c r="K502" s="148"/>
      <c r="L502" s="148"/>
      <c r="M502" s="148"/>
      <c r="N502" s="148"/>
      <c r="O502" s="148"/>
      <c r="P502" s="148"/>
      <c r="Q502" s="148"/>
      <c r="R502" s="148"/>
      <c r="S502" s="148"/>
      <c r="T502" s="148"/>
    </row>
    <row r="503" spans="1:20" ht="15.75" customHeight="1">
      <c r="A503" s="132"/>
      <c r="B503" s="218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48"/>
      <c r="R503" s="148"/>
      <c r="S503" s="148"/>
      <c r="T503" s="148"/>
    </row>
    <row r="504" spans="1:20" ht="15.75" customHeight="1">
      <c r="A504" s="132"/>
      <c r="B504" s="218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</row>
    <row r="505" spans="1:20" ht="15.75" customHeight="1">
      <c r="A505" s="132"/>
      <c r="B505" s="218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48"/>
      <c r="R505" s="148"/>
      <c r="S505" s="148"/>
      <c r="T505" s="148"/>
    </row>
    <row r="506" spans="1:20" ht="15.75" customHeight="1">
      <c r="A506" s="132"/>
      <c r="B506" s="218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T506" s="148"/>
    </row>
    <row r="507" spans="1:20" ht="15.75" customHeight="1">
      <c r="A507" s="132"/>
      <c r="B507" s="218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</row>
    <row r="508" spans="1:20" ht="15.75" customHeight="1">
      <c r="A508" s="132"/>
      <c r="B508" s="218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</row>
    <row r="509" spans="1:20" ht="15.75" customHeight="1">
      <c r="A509" s="132"/>
      <c r="B509" s="218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</row>
    <row r="510" spans="1:20" ht="15.75" customHeight="1">
      <c r="A510" s="132"/>
      <c r="B510" s="218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</row>
    <row r="511" spans="1:20" ht="15.75" customHeight="1">
      <c r="A511" s="132"/>
      <c r="B511" s="218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</row>
    <row r="512" spans="1:20" ht="15.75" customHeight="1">
      <c r="A512" s="132"/>
      <c r="B512" s="218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</row>
    <row r="513" spans="1:20" ht="15.75" customHeight="1">
      <c r="A513" s="132"/>
      <c r="B513" s="218"/>
      <c r="C513" s="148"/>
      <c r="D513" s="148"/>
      <c r="E513" s="148"/>
      <c r="F513" s="148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  <c r="Q513" s="148"/>
      <c r="R513" s="148"/>
      <c r="S513" s="148"/>
      <c r="T513" s="148"/>
    </row>
    <row r="514" spans="1:20" ht="15.75" customHeight="1">
      <c r="A514" s="132"/>
      <c r="B514" s="218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  <c r="S514" s="148"/>
      <c r="T514" s="148"/>
    </row>
    <row r="515" spans="1:20" ht="15.75" customHeight="1">
      <c r="A515" s="132"/>
      <c r="B515" s="218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</row>
    <row r="516" spans="1:20" ht="15.75" customHeight="1">
      <c r="A516" s="132"/>
      <c r="B516" s="218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</row>
    <row r="517" spans="1:20" ht="15.75" customHeight="1">
      <c r="A517" s="132"/>
      <c r="B517" s="218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</row>
    <row r="518" spans="1:20" ht="15.75" customHeight="1">
      <c r="A518" s="132"/>
      <c r="B518" s="218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</row>
    <row r="519" spans="1:20" ht="15.75" customHeight="1">
      <c r="A519" s="132"/>
      <c r="B519" s="218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</row>
    <row r="520" spans="1:20" ht="15.75" customHeight="1">
      <c r="A520" s="132"/>
      <c r="B520" s="218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</row>
    <row r="521" spans="1:20" ht="15.75" customHeight="1">
      <c r="A521" s="132"/>
      <c r="B521" s="218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</row>
    <row r="522" spans="1:20" ht="15.75" customHeight="1">
      <c r="A522" s="132"/>
      <c r="B522" s="218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</row>
    <row r="523" spans="1:20" ht="15.75" customHeight="1">
      <c r="A523" s="132"/>
      <c r="B523" s="218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</row>
    <row r="524" spans="1:20" ht="15.75" customHeight="1">
      <c r="A524" s="132"/>
      <c r="B524" s="218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</row>
    <row r="525" spans="1:20" ht="15.75" customHeight="1">
      <c r="A525" s="132"/>
      <c r="B525" s="218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</row>
    <row r="526" spans="1:20" ht="15.75" customHeight="1">
      <c r="A526" s="132"/>
      <c r="B526" s="218"/>
      <c r="C526" s="148"/>
      <c r="D526" s="148"/>
      <c r="E526" s="148"/>
      <c r="F526" s="148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  <c r="Q526" s="148"/>
      <c r="R526" s="148"/>
      <c r="S526" s="148"/>
      <c r="T526" s="148"/>
    </row>
    <row r="527" spans="1:20" ht="15.75" customHeight="1">
      <c r="A527" s="132"/>
      <c r="B527" s="218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</row>
    <row r="528" spans="1:20" ht="15.75" customHeight="1">
      <c r="A528" s="132"/>
      <c r="B528" s="218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</row>
    <row r="529" spans="1:20" ht="15.75" customHeight="1">
      <c r="A529" s="132"/>
      <c r="B529" s="218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</row>
    <row r="530" spans="1:20" ht="15.75" customHeight="1">
      <c r="A530" s="132"/>
      <c r="B530" s="218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</row>
    <row r="531" spans="1:20" ht="15.75" customHeight="1">
      <c r="A531" s="132"/>
      <c r="B531" s="218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</row>
    <row r="532" spans="1:20" ht="15.75" customHeight="1">
      <c r="A532" s="132"/>
      <c r="B532" s="21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</row>
    <row r="533" spans="1:20" ht="15.75" customHeight="1">
      <c r="A533" s="132"/>
      <c r="B533" s="21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</row>
    <row r="534" spans="1:20" ht="15.75" customHeight="1">
      <c r="A534" s="132"/>
      <c r="B534" s="218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</row>
    <row r="535" spans="1:20" ht="15.75" customHeight="1">
      <c r="A535" s="132"/>
      <c r="B535" s="218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</row>
    <row r="536" spans="1:20" ht="15.75" customHeight="1">
      <c r="A536" s="132"/>
      <c r="B536" s="218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</row>
    <row r="537" spans="1:20" ht="15.75" customHeight="1">
      <c r="A537" s="132"/>
      <c r="B537" s="218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</row>
    <row r="538" spans="1:20" ht="15.75" customHeight="1">
      <c r="A538" s="132"/>
      <c r="B538" s="218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</row>
    <row r="539" spans="1:20" ht="15.75" customHeight="1">
      <c r="A539" s="132"/>
      <c r="B539" s="218"/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</row>
    <row r="540" spans="1:20" ht="15.75" customHeight="1">
      <c r="A540" s="132"/>
      <c r="B540" s="218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</row>
    <row r="541" spans="1:20" ht="15.75" customHeight="1">
      <c r="A541" s="132"/>
      <c r="B541" s="218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</row>
    <row r="542" spans="1:20" ht="15.75" customHeight="1">
      <c r="A542" s="132"/>
      <c r="B542" s="218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</row>
    <row r="543" spans="1:20" ht="15.75" customHeight="1">
      <c r="A543" s="132"/>
      <c r="B543" s="218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</row>
    <row r="544" spans="1:20" ht="15.75" customHeight="1">
      <c r="A544" s="132"/>
      <c r="B544" s="218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</row>
    <row r="545" spans="1:20" ht="15.75" customHeight="1">
      <c r="A545" s="132"/>
      <c r="B545" s="218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</row>
    <row r="546" spans="1:20" ht="15.75" customHeight="1">
      <c r="A546" s="132"/>
      <c r="B546" s="218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</row>
    <row r="547" spans="1:20" ht="15.75" customHeight="1">
      <c r="A547" s="132"/>
      <c r="B547" s="218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</row>
    <row r="548" spans="1:20" ht="15.75" customHeight="1">
      <c r="A548" s="132"/>
      <c r="B548" s="218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</row>
    <row r="549" spans="1:20" ht="15.75" customHeight="1">
      <c r="A549" s="132"/>
      <c r="B549" s="218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</row>
    <row r="550" spans="1:20" ht="15.75" customHeight="1">
      <c r="A550" s="132"/>
      <c r="B550" s="218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</row>
    <row r="551" spans="1:20" ht="15.75" customHeight="1">
      <c r="A551" s="132"/>
      <c r="B551" s="218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</row>
    <row r="552" spans="1:20" ht="15.75" customHeight="1">
      <c r="A552" s="132"/>
      <c r="B552" s="218"/>
      <c r="C552" s="148"/>
      <c r="D552" s="148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  <c r="S552" s="148"/>
      <c r="T552" s="148"/>
    </row>
    <row r="553" spans="1:20" ht="15.75" customHeight="1">
      <c r="A553" s="132"/>
      <c r="B553" s="218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</row>
    <row r="554" spans="1:20" ht="15.75" customHeight="1">
      <c r="A554" s="132"/>
      <c r="B554" s="218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</row>
    <row r="555" spans="1:20" ht="15.75" customHeight="1">
      <c r="A555" s="132"/>
      <c r="B555" s="218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</row>
    <row r="556" spans="1:20" ht="15.75" customHeight="1">
      <c r="A556" s="132"/>
      <c r="B556" s="218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</row>
    <row r="557" spans="1:20" ht="15.75" customHeight="1">
      <c r="A557" s="132"/>
      <c r="B557" s="218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</row>
    <row r="558" spans="1:20" ht="15.75" customHeight="1">
      <c r="A558" s="132"/>
      <c r="B558" s="218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</row>
    <row r="559" spans="1:20" ht="15.75" customHeight="1">
      <c r="A559" s="132"/>
      <c r="B559" s="218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</row>
    <row r="560" spans="1:20" ht="15.75" customHeight="1">
      <c r="A560" s="132"/>
      <c r="B560" s="218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</row>
    <row r="561" spans="1:20" ht="15.75" customHeight="1">
      <c r="A561" s="132"/>
      <c r="B561" s="218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</row>
    <row r="562" spans="1:20" ht="15.75" customHeight="1">
      <c r="A562" s="132"/>
      <c r="B562" s="218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</row>
    <row r="563" spans="1:20" ht="15.75" customHeight="1">
      <c r="A563" s="132"/>
      <c r="B563" s="218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</row>
    <row r="564" spans="1:20" ht="15.75" customHeight="1">
      <c r="A564" s="132"/>
      <c r="B564" s="218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</row>
    <row r="565" spans="1:20" ht="15.75" customHeight="1">
      <c r="A565" s="132"/>
      <c r="B565" s="218"/>
      <c r="C565" s="148"/>
      <c r="D565" s="148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  <c r="S565" s="148"/>
      <c r="T565" s="148"/>
    </row>
    <row r="566" spans="1:20" ht="15.75" customHeight="1">
      <c r="A566" s="132"/>
      <c r="B566" s="218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</row>
    <row r="567" spans="1:20" ht="15.75" customHeight="1">
      <c r="A567" s="132"/>
      <c r="B567" s="218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</row>
    <row r="568" spans="1:20" ht="15.75" customHeight="1">
      <c r="A568" s="132"/>
      <c r="B568" s="218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</row>
    <row r="569" spans="1:20" ht="15.75" customHeight="1">
      <c r="A569" s="132"/>
      <c r="B569" s="218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</row>
    <row r="570" spans="1:20" ht="15.75" customHeight="1">
      <c r="A570" s="132"/>
      <c r="B570" s="218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</row>
    <row r="571" spans="1:20" ht="15.75" customHeight="1">
      <c r="A571" s="132"/>
      <c r="B571" s="218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</row>
    <row r="572" spans="1:20" ht="15.75" customHeight="1">
      <c r="A572" s="132"/>
      <c r="B572" s="218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</row>
    <row r="573" spans="1:20" ht="15.75" customHeight="1">
      <c r="A573" s="132"/>
      <c r="B573" s="218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</row>
    <row r="574" spans="1:20" ht="15.75" customHeight="1">
      <c r="A574" s="132"/>
      <c r="B574" s="218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</row>
    <row r="575" spans="1:20" ht="15.75" customHeight="1">
      <c r="A575" s="132"/>
      <c r="B575" s="218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</row>
    <row r="576" spans="1:20" ht="15.75" customHeight="1">
      <c r="A576" s="132"/>
      <c r="B576" s="218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</row>
    <row r="577" spans="1:20" ht="15.75" customHeight="1">
      <c r="A577" s="132"/>
      <c r="B577" s="218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</row>
    <row r="578" spans="1:20" ht="15.75" customHeight="1">
      <c r="A578" s="132"/>
      <c r="B578" s="218"/>
      <c r="C578" s="148"/>
      <c r="D578" s="148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  <c r="S578" s="148"/>
      <c r="T578" s="148"/>
    </row>
    <row r="579" spans="1:20" ht="15.75" customHeight="1">
      <c r="A579" s="132"/>
      <c r="B579" s="218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</row>
    <row r="580" spans="1:20" ht="15.75" customHeight="1">
      <c r="A580" s="132"/>
      <c r="B580" s="218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</row>
    <row r="581" spans="1:20" ht="15.75" customHeight="1">
      <c r="A581" s="132"/>
      <c r="B581" s="218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</row>
    <row r="582" spans="1:20" ht="15.75" customHeight="1">
      <c r="A582" s="132"/>
      <c r="B582" s="218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</row>
    <row r="583" spans="1:20" ht="15.75" customHeight="1">
      <c r="A583" s="132"/>
      <c r="B583" s="218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</row>
    <row r="584" spans="1:20" ht="15.75" customHeight="1">
      <c r="A584" s="132"/>
      <c r="B584" s="218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</row>
    <row r="585" spans="1:20" ht="15.75" customHeight="1">
      <c r="A585" s="132"/>
      <c r="B585" s="218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</row>
    <row r="586" spans="1:20" ht="15.75" customHeight="1">
      <c r="A586" s="132"/>
      <c r="B586" s="218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</row>
    <row r="587" spans="1:20" ht="15.75" customHeight="1">
      <c r="A587" s="132"/>
      <c r="B587" s="218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</row>
    <row r="588" spans="1:20" ht="15.75" customHeight="1">
      <c r="A588" s="132"/>
      <c r="B588" s="218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</row>
    <row r="589" spans="1:20" ht="15.75" customHeight="1">
      <c r="A589" s="132"/>
      <c r="B589" s="218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</row>
    <row r="590" spans="1:20" ht="15.75" customHeight="1">
      <c r="A590" s="132"/>
      <c r="B590" s="218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</row>
    <row r="591" spans="1:20" ht="15.75" customHeight="1">
      <c r="A591" s="132"/>
      <c r="B591" s="218"/>
      <c r="C591" s="148"/>
      <c r="D591" s="148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</row>
    <row r="592" spans="1:20" ht="15.75" customHeight="1">
      <c r="A592" s="132"/>
      <c r="B592" s="218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</row>
    <row r="593" spans="1:20" ht="15.75" customHeight="1">
      <c r="A593" s="132"/>
      <c r="B593" s="218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</row>
    <row r="594" spans="1:20" ht="15.75" customHeight="1">
      <c r="A594" s="132"/>
      <c r="B594" s="218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</row>
    <row r="595" spans="1:20" ht="15.75" customHeight="1">
      <c r="A595" s="132"/>
      <c r="B595" s="218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</row>
    <row r="596" spans="1:20" ht="15.75" customHeight="1">
      <c r="A596" s="132"/>
      <c r="B596" s="218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</row>
    <row r="597" spans="1:20" ht="15.75" customHeight="1">
      <c r="A597" s="132"/>
      <c r="B597" s="218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</row>
    <row r="598" spans="1:20" ht="15.75" customHeight="1">
      <c r="A598" s="132"/>
      <c r="B598" s="218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</row>
    <row r="599" spans="1:20" ht="15.75" customHeight="1">
      <c r="A599" s="132"/>
      <c r="B599" s="218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</row>
    <row r="600" spans="1:20" ht="15.75" customHeight="1">
      <c r="A600" s="132"/>
      <c r="B600" s="218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</row>
    <row r="601" spans="1:20" ht="15.75" customHeight="1">
      <c r="A601" s="132"/>
      <c r="B601" s="218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</row>
    <row r="602" spans="1:20" ht="15.75" customHeight="1">
      <c r="A602" s="132"/>
      <c r="B602" s="218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</row>
    <row r="603" spans="1:20" ht="15.75" customHeight="1">
      <c r="A603" s="132"/>
      <c r="B603" s="218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</row>
    <row r="604" spans="1:20" ht="15.75" customHeight="1">
      <c r="A604" s="132"/>
      <c r="B604" s="218"/>
      <c r="C604" s="148"/>
      <c r="D604" s="148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  <c r="S604" s="148"/>
      <c r="T604" s="148"/>
    </row>
    <row r="605" spans="1:20" ht="15.75" customHeight="1">
      <c r="A605" s="132"/>
      <c r="B605" s="218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</row>
    <row r="606" spans="1:20" ht="15.75" customHeight="1">
      <c r="A606" s="132"/>
      <c r="B606" s="218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</row>
    <row r="607" spans="1:20" ht="15.75" customHeight="1">
      <c r="A607" s="132"/>
      <c r="B607" s="218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</row>
    <row r="608" spans="1:20" ht="15.75" customHeight="1">
      <c r="A608" s="132"/>
      <c r="B608" s="218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</row>
    <row r="609" spans="1:20" ht="15.75" customHeight="1">
      <c r="A609" s="132"/>
      <c r="B609" s="218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</row>
    <row r="610" spans="1:20" ht="15.75" customHeight="1">
      <c r="A610" s="132"/>
      <c r="B610" s="218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</row>
    <row r="611" spans="1:20" ht="15.75" customHeight="1">
      <c r="A611" s="132"/>
      <c r="B611" s="218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</row>
    <row r="612" spans="1:20" ht="15.75" customHeight="1">
      <c r="A612" s="132"/>
      <c r="B612" s="218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</row>
    <row r="613" spans="1:20" ht="15.75" customHeight="1">
      <c r="A613" s="132"/>
      <c r="B613" s="218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</row>
    <row r="614" spans="1:20" ht="15.75" customHeight="1">
      <c r="A614" s="132"/>
      <c r="B614" s="218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</row>
    <row r="615" spans="1:20" ht="15.75" customHeight="1">
      <c r="A615" s="132"/>
      <c r="B615" s="218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</row>
    <row r="616" spans="1:20" ht="15.75" customHeight="1">
      <c r="A616" s="132"/>
      <c r="B616" s="218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</row>
    <row r="617" spans="1:20" ht="15.75" customHeight="1">
      <c r="A617" s="132"/>
      <c r="B617" s="218"/>
      <c r="C617" s="148"/>
      <c r="D617" s="148"/>
      <c r="E617" s="148"/>
      <c r="F617" s="148"/>
      <c r="G617" s="148"/>
      <c r="H617" s="148"/>
      <c r="I617" s="148"/>
      <c r="J617" s="148"/>
      <c r="K617" s="148"/>
      <c r="L617" s="148"/>
      <c r="M617" s="148"/>
      <c r="N617" s="148"/>
      <c r="O617" s="148"/>
      <c r="P617" s="148"/>
      <c r="Q617" s="148"/>
      <c r="R617" s="148"/>
      <c r="S617" s="148"/>
      <c r="T617" s="148"/>
    </row>
    <row r="618" spans="1:20" ht="15.75" customHeight="1">
      <c r="A618" s="132"/>
      <c r="B618" s="218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  <c r="S618" s="148"/>
      <c r="T618" s="148"/>
    </row>
    <row r="619" spans="1:20" ht="15.75" customHeight="1">
      <c r="A619" s="132"/>
      <c r="B619" s="218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  <c r="S619" s="148"/>
      <c r="T619" s="148"/>
    </row>
    <row r="620" spans="1:20" ht="15.75" customHeight="1">
      <c r="A620" s="132"/>
      <c r="B620" s="218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  <c r="S620" s="148"/>
      <c r="T620" s="148"/>
    </row>
    <row r="621" spans="1:20" ht="15.75" customHeight="1">
      <c r="A621" s="132"/>
      <c r="B621" s="218"/>
      <c r="C621" s="148"/>
      <c r="D621" s="148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48"/>
      <c r="R621" s="148"/>
      <c r="S621" s="148"/>
      <c r="T621" s="148"/>
    </row>
    <row r="622" spans="1:20" ht="15.75" customHeight="1">
      <c r="A622" s="132"/>
      <c r="B622" s="218"/>
      <c r="C622" s="148"/>
      <c r="D622" s="148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  <c r="S622" s="148"/>
      <c r="T622" s="148"/>
    </row>
    <row r="623" spans="1:20" ht="15.75" customHeight="1">
      <c r="A623" s="132"/>
      <c r="B623" s="218"/>
      <c r="C623" s="148"/>
      <c r="D623" s="148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48"/>
      <c r="R623" s="148"/>
      <c r="S623" s="148"/>
      <c r="T623" s="148"/>
    </row>
    <row r="624" spans="1:20" ht="15.75" customHeight="1">
      <c r="A624" s="132"/>
      <c r="B624" s="218"/>
      <c r="C624" s="148"/>
      <c r="D624" s="148"/>
      <c r="E624" s="148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48"/>
      <c r="R624" s="148"/>
      <c r="S624" s="148"/>
      <c r="T624" s="148"/>
    </row>
    <row r="625" spans="1:20" ht="15.75" customHeight="1">
      <c r="A625" s="132"/>
      <c r="B625" s="218"/>
      <c r="C625" s="148"/>
      <c r="D625" s="148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48"/>
      <c r="R625" s="148"/>
      <c r="S625" s="148"/>
      <c r="T625" s="148"/>
    </row>
    <row r="626" spans="1:20" ht="15.75" customHeight="1">
      <c r="A626" s="132"/>
      <c r="B626" s="218"/>
      <c r="C626" s="148"/>
      <c r="D626" s="148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48"/>
      <c r="R626" s="148"/>
      <c r="S626" s="148"/>
      <c r="T626" s="148"/>
    </row>
    <row r="627" spans="1:20" ht="15.75" customHeight="1">
      <c r="A627" s="132"/>
      <c r="B627" s="218"/>
      <c r="C627" s="148"/>
      <c r="D627" s="148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48"/>
      <c r="R627" s="148"/>
      <c r="S627" s="148"/>
      <c r="T627" s="148"/>
    </row>
    <row r="628" spans="1:20" ht="15.75" customHeight="1">
      <c r="A628" s="132"/>
      <c r="B628" s="218"/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48"/>
      <c r="R628" s="148"/>
      <c r="S628" s="148"/>
      <c r="T628" s="148"/>
    </row>
    <row r="629" spans="1:20" ht="15.75" customHeight="1">
      <c r="A629" s="132"/>
      <c r="B629" s="218"/>
      <c r="C629" s="148"/>
      <c r="D629" s="148"/>
      <c r="E629" s="148"/>
      <c r="F629" s="148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  <c r="Q629" s="148"/>
      <c r="R629" s="148"/>
      <c r="S629" s="148"/>
      <c r="T629" s="148"/>
    </row>
    <row r="630" spans="1:20" ht="15.75" customHeight="1">
      <c r="A630" s="132"/>
      <c r="B630" s="218"/>
      <c r="C630" s="148"/>
      <c r="D630" s="148"/>
      <c r="E630" s="148"/>
      <c r="F630" s="148"/>
      <c r="G630" s="148"/>
      <c r="H630" s="148"/>
      <c r="I630" s="148"/>
      <c r="J630" s="148"/>
      <c r="K630" s="148"/>
      <c r="L630" s="148"/>
      <c r="M630" s="148"/>
      <c r="N630" s="148"/>
      <c r="O630" s="148"/>
      <c r="P630" s="148"/>
      <c r="Q630" s="148"/>
      <c r="R630" s="148"/>
      <c r="S630" s="148"/>
      <c r="T630" s="148"/>
    </row>
    <row r="631" spans="1:20" ht="15.75" customHeight="1">
      <c r="A631" s="132"/>
      <c r="B631" s="218"/>
      <c r="C631" s="148"/>
      <c r="D631" s="148"/>
      <c r="E631" s="148"/>
      <c r="F631" s="148"/>
      <c r="G631" s="148"/>
      <c r="H631" s="148"/>
      <c r="I631" s="148"/>
      <c r="J631" s="148"/>
      <c r="K631" s="148"/>
      <c r="L631" s="148"/>
      <c r="M631" s="148"/>
      <c r="N631" s="148"/>
      <c r="O631" s="148"/>
      <c r="P631" s="148"/>
      <c r="Q631" s="148"/>
      <c r="R631" s="148"/>
      <c r="S631" s="148"/>
      <c r="T631" s="148"/>
    </row>
    <row r="632" spans="1:20" ht="15.75" customHeight="1">
      <c r="A632" s="132"/>
      <c r="B632" s="218"/>
      <c r="C632" s="148"/>
      <c r="D632" s="148"/>
      <c r="E632" s="148"/>
      <c r="F632" s="148"/>
      <c r="G632" s="148"/>
      <c r="H632" s="148"/>
      <c r="I632" s="148"/>
      <c r="J632" s="148"/>
      <c r="K632" s="148"/>
      <c r="L632" s="148"/>
      <c r="M632" s="148"/>
      <c r="N632" s="148"/>
      <c r="O632" s="148"/>
      <c r="P632" s="148"/>
      <c r="Q632" s="148"/>
      <c r="R632" s="148"/>
      <c r="S632" s="148"/>
      <c r="T632" s="148"/>
    </row>
    <row r="633" spans="1:20" ht="15.75" customHeight="1">
      <c r="A633" s="132"/>
      <c r="B633" s="218"/>
      <c r="C633" s="148"/>
      <c r="D633" s="148"/>
      <c r="E633" s="148"/>
      <c r="F633" s="148"/>
      <c r="G633" s="148"/>
      <c r="H633" s="148"/>
      <c r="I633" s="148"/>
      <c r="J633" s="148"/>
      <c r="K633" s="148"/>
      <c r="L633" s="148"/>
      <c r="M633" s="148"/>
      <c r="N633" s="148"/>
      <c r="O633" s="148"/>
      <c r="P633" s="148"/>
      <c r="Q633" s="148"/>
      <c r="R633" s="148"/>
      <c r="S633" s="148"/>
      <c r="T633" s="148"/>
    </row>
    <row r="634" spans="1:20" ht="15.75" customHeight="1">
      <c r="A634" s="132"/>
      <c r="B634" s="218"/>
      <c r="C634" s="148"/>
      <c r="D634" s="148"/>
      <c r="E634" s="148"/>
      <c r="F634" s="148"/>
      <c r="G634" s="148"/>
      <c r="H634" s="148"/>
      <c r="I634" s="148"/>
      <c r="J634" s="148"/>
      <c r="K634" s="148"/>
      <c r="L634" s="148"/>
      <c r="M634" s="148"/>
      <c r="N634" s="148"/>
      <c r="O634" s="148"/>
      <c r="P634" s="148"/>
      <c r="Q634" s="148"/>
      <c r="R634" s="148"/>
      <c r="S634" s="148"/>
      <c r="T634" s="148"/>
    </row>
    <row r="635" spans="1:20" ht="15.75" customHeight="1">
      <c r="A635" s="132"/>
      <c r="B635" s="218"/>
      <c r="C635" s="148"/>
      <c r="D635" s="148"/>
      <c r="E635" s="148"/>
      <c r="F635" s="148"/>
      <c r="G635" s="148"/>
      <c r="H635" s="148"/>
      <c r="I635" s="148"/>
      <c r="J635" s="148"/>
      <c r="K635" s="148"/>
      <c r="L635" s="148"/>
      <c r="M635" s="148"/>
      <c r="N635" s="148"/>
      <c r="O635" s="148"/>
      <c r="P635" s="148"/>
      <c r="Q635" s="148"/>
      <c r="R635" s="148"/>
      <c r="S635" s="148"/>
      <c r="T635" s="148"/>
    </row>
    <row r="636" spans="1:20" ht="15.75" customHeight="1">
      <c r="A636" s="132"/>
      <c r="B636" s="218"/>
      <c r="C636" s="148"/>
      <c r="D636" s="148"/>
      <c r="E636" s="148"/>
      <c r="F636" s="148"/>
      <c r="G636" s="148"/>
      <c r="H636" s="148"/>
      <c r="I636" s="148"/>
      <c r="J636" s="148"/>
      <c r="K636" s="148"/>
      <c r="L636" s="148"/>
      <c r="M636" s="148"/>
      <c r="N636" s="148"/>
      <c r="O636" s="148"/>
      <c r="P636" s="148"/>
      <c r="Q636" s="148"/>
      <c r="R636" s="148"/>
      <c r="S636" s="148"/>
      <c r="T636" s="148"/>
    </row>
    <row r="637" spans="1:20" ht="15.75" customHeight="1">
      <c r="A637" s="132"/>
      <c r="B637" s="218"/>
      <c r="C637" s="148"/>
      <c r="D637" s="148"/>
      <c r="E637" s="148"/>
      <c r="F637" s="148"/>
      <c r="G637" s="148"/>
      <c r="H637" s="148"/>
      <c r="I637" s="148"/>
      <c r="J637" s="148"/>
      <c r="K637" s="148"/>
      <c r="L637" s="148"/>
      <c r="M637" s="148"/>
      <c r="N637" s="148"/>
      <c r="O637" s="148"/>
      <c r="P637" s="148"/>
      <c r="Q637" s="148"/>
      <c r="R637" s="148"/>
      <c r="S637" s="148"/>
      <c r="T637" s="148"/>
    </row>
    <row r="638" spans="1:20" ht="15.75" customHeight="1">
      <c r="A638" s="132"/>
      <c r="B638" s="218"/>
      <c r="C638" s="148"/>
      <c r="D638" s="148"/>
      <c r="E638" s="148"/>
      <c r="F638" s="148"/>
      <c r="G638" s="148"/>
      <c r="H638" s="148"/>
      <c r="I638" s="148"/>
      <c r="J638" s="148"/>
      <c r="K638" s="148"/>
      <c r="L638" s="148"/>
      <c r="M638" s="148"/>
      <c r="N638" s="148"/>
      <c r="O638" s="148"/>
      <c r="P638" s="148"/>
      <c r="Q638" s="148"/>
      <c r="R638" s="148"/>
      <c r="S638" s="148"/>
      <c r="T638" s="148"/>
    </row>
    <row r="639" spans="1:20" ht="15.75" customHeight="1">
      <c r="A639" s="132"/>
      <c r="B639" s="218"/>
      <c r="C639" s="148"/>
      <c r="D639" s="148"/>
      <c r="E639" s="148"/>
      <c r="F639" s="148"/>
      <c r="G639" s="148"/>
      <c r="H639" s="148"/>
      <c r="I639" s="148"/>
      <c r="J639" s="148"/>
      <c r="K639" s="148"/>
      <c r="L639" s="148"/>
      <c r="M639" s="148"/>
      <c r="N639" s="148"/>
      <c r="O639" s="148"/>
      <c r="P639" s="148"/>
      <c r="Q639" s="148"/>
      <c r="R639" s="148"/>
      <c r="S639" s="148"/>
      <c r="T639" s="148"/>
    </row>
    <row r="640" spans="1:20" ht="15.75" customHeight="1">
      <c r="A640" s="132"/>
      <c r="B640" s="218"/>
      <c r="C640" s="148"/>
      <c r="D640" s="148"/>
      <c r="E640" s="148"/>
      <c r="F640" s="148"/>
      <c r="G640" s="148"/>
      <c r="H640" s="148"/>
      <c r="I640" s="148"/>
      <c r="J640" s="148"/>
      <c r="K640" s="148"/>
      <c r="L640" s="148"/>
      <c r="M640" s="148"/>
      <c r="N640" s="148"/>
      <c r="O640" s="148"/>
      <c r="P640" s="148"/>
      <c r="Q640" s="148"/>
      <c r="R640" s="148"/>
      <c r="S640" s="148"/>
      <c r="T640" s="148"/>
    </row>
    <row r="641" spans="1:20" ht="15.75" customHeight="1">
      <c r="A641" s="132"/>
      <c r="B641" s="218"/>
      <c r="C641" s="148"/>
      <c r="D641" s="148"/>
      <c r="E641" s="148"/>
      <c r="F641" s="148"/>
      <c r="G641" s="148"/>
      <c r="H641" s="148"/>
      <c r="I641" s="148"/>
      <c r="J641" s="148"/>
      <c r="K641" s="148"/>
      <c r="L641" s="148"/>
      <c r="M641" s="148"/>
      <c r="N641" s="148"/>
      <c r="O641" s="148"/>
      <c r="P641" s="148"/>
      <c r="Q641" s="148"/>
      <c r="R641" s="148"/>
      <c r="S641" s="148"/>
      <c r="T641" s="148"/>
    </row>
    <row r="642" spans="1:20" ht="15.75" customHeight="1">
      <c r="A642" s="132"/>
      <c r="B642" s="218"/>
      <c r="C642" s="148"/>
      <c r="D642" s="148"/>
      <c r="E642" s="148"/>
      <c r="F642" s="148"/>
      <c r="G642" s="148"/>
      <c r="H642" s="148"/>
      <c r="I642" s="148"/>
      <c r="J642" s="148"/>
      <c r="K642" s="148"/>
      <c r="L642" s="148"/>
      <c r="M642" s="148"/>
      <c r="N642" s="148"/>
      <c r="O642" s="148"/>
      <c r="P642" s="148"/>
      <c r="Q642" s="148"/>
      <c r="R642" s="148"/>
      <c r="S642" s="148"/>
      <c r="T642" s="148"/>
    </row>
    <row r="643" spans="1:20" ht="15.75" customHeight="1">
      <c r="A643" s="132"/>
      <c r="B643" s="218"/>
      <c r="C643" s="148"/>
      <c r="D643" s="148"/>
      <c r="E643" s="148"/>
      <c r="F643" s="148"/>
      <c r="G643" s="148"/>
      <c r="H643" s="148"/>
      <c r="I643" s="148"/>
      <c r="J643" s="148"/>
      <c r="K643" s="148"/>
      <c r="L643" s="148"/>
      <c r="M643" s="148"/>
      <c r="N643" s="148"/>
      <c r="O643" s="148"/>
      <c r="P643" s="148"/>
      <c r="Q643" s="148"/>
      <c r="R643" s="148"/>
      <c r="S643" s="148"/>
      <c r="T643" s="148"/>
    </row>
    <row r="644" spans="1:20" ht="15.75" customHeight="1">
      <c r="A644" s="132"/>
      <c r="B644" s="218"/>
      <c r="C644" s="148"/>
      <c r="D644" s="148"/>
      <c r="E644" s="148"/>
      <c r="F644" s="148"/>
      <c r="G644" s="148"/>
      <c r="H644" s="148"/>
      <c r="I644" s="148"/>
      <c r="J644" s="148"/>
      <c r="K644" s="148"/>
      <c r="L644" s="148"/>
      <c r="M644" s="148"/>
      <c r="N644" s="148"/>
      <c r="O644" s="148"/>
      <c r="P644" s="148"/>
      <c r="Q644" s="148"/>
      <c r="R644" s="148"/>
      <c r="S644" s="148"/>
      <c r="T644" s="148"/>
    </row>
    <row r="645" spans="1:20" ht="15.75" customHeight="1">
      <c r="A645" s="132"/>
      <c r="B645" s="218"/>
      <c r="C645" s="148"/>
      <c r="D645" s="148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8"/>
      <c r="R645" s="148"/>
      <c r="S645" s="148"/>
      <c r="T645" s="148"/>
    </row>
    <row r="646" spans="1:20" ht="15.75" customHeight="1">
      <c r="A646" s="132"/>
      <c r="B646" s="218"/>
      <c r="C646" s="148"/>
      <c r="D646" s="148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8"/>
      <c r="R646" s="148"/>
      <c r="S646" s="148"/>
      <c r="T646" s="148"/>
    </row>
    <row r="647" spans="1:20" ht="15.75" customHeight="1">
      <c r="A647" s="132"/>
      <c r="B647" s="218"/>
      <c r="C647" s="148"/>
      <c r="D647" s="148"/>
      <c r="E647" s="148"/>
      <c r="F647" s="148"/>
      <c r="G647" s="148"/>
      <c r="H647" s="148"/>
      <c r="I647" s="148"/>
      <c r="J647" s="148"/>
      <c r="K647" s="148"/>
      <c r="L647" s="148"/>
      <c r="M647" s="148"/>
      <c r="N647" s="148"/>
      <c r="O647" s="148"/>
      <c r="P647" s="148"/>
      <c r="Q647" s="148"/>
      <c r="R647" s="148"/>
      <c r="S647" s="148"/>
      <c r="T647" s="148"/>
    </row>
    <row r="648" spans="1:20" ht="15.75" customHeight="1">
      <c r="A648" s="132"/>
      <c r="B648" s="218"/>
      <c r="C648" s="148"/>
      <c r="D648" s="148"/>
      <c r="E648" s="148"/>
      <c r="F648" s="148"/>
      <c r="G648" s="148"/>
      <c r="H648" s="148"/>
      <c r="I648" s="148"/>
      <c r="J648" s="148"/>
      <c r="K648" s="148"/>
      <c r="L648" s="148"/>
      <c r="M648" s="148"/>
      <c r="N648" s="148"/>
      <c r="O648" s="148"/>
      <c r="P648" s="148"/>
      <c r="Q648" s="148"/>
      <c r="R648" s="148"/>
      <c r="S648" s="148"/>
      <c r="T648" s="148"/>
    </row>
    <row r="649" spans="1:20" ht="15.75" customHeight="1">
      <c r="A649" s="132"/>
      <c r="B649" s="218"/>
      <c r="C649" s="148"/>
      <c r="D649" s="148"/>
      <c r="E649" s="148"/>
      <c r="F649" s="148"/>
      <c r="G649" s="148"/>
      <c r="H649" s="148"/>
      <c r="I649" s="148"/>
      <c r="J649" s="148"/>
      <c r="K649" s="148"/>
      <c r="L649" s="148"/>
      <c r="M649" s="148"/>
      <c r="N649" s="148"/>
      <c r="O649" s="148"/>
      <c r="P649" s="148"/>
      <c r="Q649" s="148"/>
      <c r="R649" s="148"/>
      <c r="S649" s="148"/>
      <c r="T649" s="148"/>
    </row>
    <row r="650" spans="1:20" ht="15.75" customHeight="1">
      <c r="A650" s="132"/>
      <c r="B650" s="218"/>
      <c r="C650" s="148"/>
      <c r="D650" s="148"/>
      <c r="E650" s="148"/>
      <c r="F650" s="148"/>
      <c r="G650" s="148"/>
      <c r="H650" s="148"/>
      <c r="I650" s="148"/>
      <c r="J650" s="148"/>
      <c r="K650" s="148"/>
      <c r="L650" s="148"/>
      <c r="M650" s="148"/>
      <c r="N650" s="148"/>
      <c r="O650" s="148"/>
      <c r="P650" s="148"/>
      <c r="Q650" s="148"/>
      <c r="R650" s="148"/>
      <c r="S650" s="148"/>
      <c r="T650" s="148"/>
    </row>
    <row r="651" spans="1:20" ht="15.75" customHeight="1">
      <c r="A651" s="132"/>
      <c r="B651" s="218"/>
      <c r="C651" s="148"/>
      <c r="D651" s="148"/>
      <c r="E651" s="148"/>
      <c r="F651" s="148"/>
      <c r="G651" s="148"/>
      <c r="H651" s="148"/>
      <c r="I651" s="148"/>
      <c r="J651" s="148"/>
      <c r="K651" s="148"/>
      <c r="L651" s="148"/>
      <c r="M651" s="148"/>
      <c r="N651" s="148"/>
      <c r="O651" s="148"/>
      <c r="P651" s="148"/>
      <c r="Q651" s="148"/>
      <c r="R651" s="148"/>
      <c r="S651" s="148"/>
      <c r="T651" s="148"/>
    </row>
    <row r="652" spans="1:20" ht="15.75" customHeight="1">
      <c r="A652" s="132"/>
      <c r="B652" s="218"/>
      <c r="C652" s="148"/>
      <c r="D652" s="148"/>
      <c r="E652" s="148"/>
      <c r="F652" s="148"/>
      <c r="G652" s="148"/>
      <c r="H652" s="148"/>
      <c r="I652" s="148"/>
      <c r="J652" s="148"/>
      <c r="K652" s="148"/>
      <c r="L652" s="148"/>
      <c r="M652" s="148"/>
      <c r="N652" s="148"/>
      <c r="O652" s="148"/>
      <c r="P652" s="148"/>
      <c r="Q652" s="148"/>
      <c r="R652" s="148"/>
      <c r="S652" s="148"/>
      <c r="T652" s="148"/>
    </row>
    <row r="653" spans="1:20" ht="15.75" customHeight="1">
      <c r="A653" s="132"/>
      <c r="B653" s="218"/>
      <c r="C653" s="148"/>
      <c r="D653" s="148"/>
      <c r="E653" s="148"/>
      <c r="F653" s="148"/>
      <c r="G653" s="148"/>
      <c r="H653" s="148"/>
      <c r="I653" s="148"/>
      <c r="J653" s="148"/>
      <c r="K653" s="148"/>
      <c r="L653" s="148"/>
      <c r="M653" s="148"/>
      <c r="N653" s="148"/>
      <c r="O653" s="148"/>
      <c r="P653" s="148"/>
      <c r="Q653" s="148"/>
      <c r="R653" s="148"/>
      <c r="S653" s="148"/>
      <c r="T653" s="148"/>
    </row>
    <row r="654" spans="1:20" ht="15.75" customHeight="1">
      <c r="A654" s="132"/>
      <c r="B654" s="218"/>
      <c r="C654" s="148"/>
      <c r="D654" s="148"/>
      <c r="E654" s="148"/>
      <c r="F654" s="148"/>
      <c r="G654" s="148"/>
      <c r="H654" s="148"/>
      <c r="I654" s="148"/>
      <c r="J654" s="148"/>
      <c r="K654" s="148"/>
      <c r="L654" s="148"/>
      <c r="M654" s="148"/>
      <c r="N654" s="148"/>
      <c r="O654" s="148"/>
      <c r="P654" s="148"/>
      <c r="Q654" s="148"/>
      <c r="R654" s="148"/>
      <c r="S654" s="148"/>
      <c r="T654" s="148"/>
    </row>
    <row r="655" spans="1:20" ht="15.75" customHeight="1">
      <c r="A655" s="132"/>
      <c r="B655" s="218"/>
      <c r="C655" s="148"/>
      <c r="D655" s="148"/>
      <c r="E655" s="148"/>
      <c r="F655" s="148"/>
      <c r="G655" s="148"/>
      <c r="H655" s="148"/>
      <c r="I655" s="148"/>
      <c r="J655" s="148"/>
      <c r="K655" s="148"/>
      <c r="L655" s="148"/>
      <c r="M655" s="148"/>
      <c r="N655" s="148"/>
      <c r="O655" s="148"/>
      <c r="P655" s="148"/>
      <c r="Q655" s="148"/>
      <c r="R655" s="148"/>
      <c r="S655" s="148"/>
      <c r="T655" s="148"/>
    </row>
    <row r="656" spans="1:20" ht="15.75" customHeight="1">
      <c r="A656" s="132"/>
      <c r="B656" s="218"/>
      <c r="C656" s="148"/>
      <c r="D656" s="148"/>
      <c r="E656" s="148"/>
      <c r="F656" s="148"/>
      <c r="G656" s="148"/>
      <c r="H656" s="148"/>
      <c r="I656" s="148"/>
      <c r="J656" s="148"/>
      <c r="K656" s="148"/>
      <c r="L656" s="148"/>
      <c r="M656" s="148"/>
      <c r="N656" s="148"/>
      <c r="O656" s="148"/>
      <c r="P656" s="148"/>
      <c r="Q656" s="148"/>
      <c r="R656" s="148"/>
      <c r="S656" s="148"/>
      <c r="T656" s="148"/>
    </row>
    <row r="657" spans="1:20" ht="15.75" customHeight="1">
      <c r="A657" s="132"/>
      <c r="B657" s="218"/>
      <c r="C657" s="148"/>
      <c r="D657" s="148"/>
      <c r="E657" s="148"/>
      <c r="F657" s="148"/>
      <c r="G657" s="148"/>
      <c r="H657" s="148"/>
      <c r="I657" s="148"/>
      <c r="J657" s="148"/>
      <c r="K657" s="148"/>
      <c r="L657" s="148"/>
      <c r="M657" s="148"/>
      <c r="N657" s="148"/>
      <c r="O657" s="148"/>
      <c r="P657" s="148"/>
      <c r="Q657" s="148"/>
      <c r="R657" s="148"/>
      <c r="S657" s="148"/>
      <c r="T657" s="148"/>
    </row>
    <row r="658" spans="1:20" ht="15.75" customHeight="1">
      <c r="A658" s="132"/>
      <c r="B658" s="218"/>
      <c r="C658" s="148"/>
      <c r="D658" s="148"/>
      <c r="E658" s="148"/>
      <c r="F658" s="148"/>
      <c r="G658" s="148"/>
      <c r="H658" s="148"/>
      <c r="I658" s="148"/>
      <c r="J658" s="148"/>
      <c r="K658" s="148"/>
      <c r="L658" s="148"/>
      <c r="M658" s="148"/>
      <c r="N658" s="148"/>
      <c r="O658" s="148"/>
      <c r="P658" s="148"/>
      <c r="Q658" s="148"/>
      <c r="R658" s="148"/>
      <c r="S658" s="148"/>
      <c r="T658" s="148"/>
    </row>
    <row r="659" spans="1:20" ht="15.75" customHeight="1">
      <c r="A659" s="132"/>
      <c r="B659" s="218"/>
      <c r="C659" s="148"/>
      <c r="D659" s="148"/>
      <c r="E659" s="148"/>
      <c r="F659" s="148"/>
      <c r="G659" s="148"/>
      <c r="H659" s="148"/>
      <c r="I659" s="148"/>
      <c r="J659" s="148"/>
      <c r="K659" s="148"/>
      <c r="L659" s="148"/>
      <c r="M659" s="148"/>
      <c r="N659" s="148"/>
      <c r="O659" s="148"/>
      <c r="P659" s="148"/>
      <c r="Q659" s="148"/>
      <c r="R659" s="148"/>
      <c r="S659" s="148"/>
      <c r="T659" s="148"/>
    </row>
    <row r="660" spans="1:20" ht="15.75" customHeight="1">
      <c r="A660" s="132"/>
      <c r="B660" s="218"/>
      <c r="C660" s="148"/>
      <c r="D660" s="148"/>
      <c r="E660" s="148"/>
      <c r="F660" s="148"/>
      <c r="G660" s="148"/>
      <c r="H660" s="148"/>
      <c r="I660" s="148"/>
      <c r="J660" s="148"/>
      <c r="K660" s="148"/>
      <c r="L660" s="148"/>
      <c r="M660" s="148"/>
      <c r="N660" s="148"/>
      <c r="O660" s="148"/>
      <c r="P660" s="148"/>
      <c r="Q660" s="148"/>
      <c r="R660" s="148"/>
      <c r="S660" s="148"/>
      <c r="T660" s="148"/>
    </row>
    <row r="661" spans="1:20" ht="15.75" customHeight="1">
      <c r="A661" s="132"/>
      <c r="B661" s="218"/>
      <c r="C661" s="148"/>
      <c r="D661" s="148"/>
      <c r="E661" s="148"/>
      <c r="F661" s="148"/>
      <c r="G661" s="148"/>
      <c r="H661" s="148"/>
      <c r="I661" s="148"/>
      <c r="J661" s="148"/>
      <c r="K661" s="148"/>
      <c r="L661" s="148"/>
      <c r="M661" s="148"/>
      <c r="N661" s="148"/>
      <c r="O661" s="148"/>
      <c r="P661" s="148"/>
      <c r="Q661" s="148"/>
      <c r="R661" s="148"/>
      <c r="S661" s="148"/>
      <c r="T661" s="148"/>
    </row>
    <row r="662" spans="1:20" ht="15.75" customHeight="1">
      <c r="A662" s="132"/>
      <c r="B662" s="218"/>
      <c r="C662" s="148"/>
      <c r="D662" s="148"/>
      <c r="E662" s="148"/>
      <c r="F662" s="148"/>
      <c r="G662" s="148"/>
      <c r="H662" s="148"/>
      <c r="I662" s="148"/>
      <c r="J662" s="148"/>
      <c r="K662" s="148"/>
      <c r="L662" s="148"/>
      <c r="M662" s="148"/>
      <c r="N662" s="148"/>
      <c r="O662" s="148"/>
      <c r="P662" s="148"/>
      <c r="Q662" s="148"/>
      <c r="R662" s="148"/>
      <c r="S662" s="148"/>
      <c r="T662" s="148"/>
    </row>
    <row r="663" spans="1:20" ht="15.75" customHeight="1">
      <c r="A663" s="132"/>
      <c r="B663" s="218"/>
      <c r="C663" s="148"/>
      <c r="D663" s="148"/>
      <c r="E663" s="148"/>
      <c r="F663" s="148"/>
      <c r="G663" s="148"/>
      <c r="H663" s="148"/>
      <c r="I663" s="148"/>
      <c r="J663" s="148"/>
      <c r="K663" s="148"/>
      <c r="L663" s="148"/>
      <c r="M663" s="148"/>
      <c r="N663" s="148"/>
      <c r="O663" s="148"/>
      <c r="P663" s="148"/>
      <c r="Q663" s="148"/>
      <c r="R663" s="148"/>
      <c r="S663" s="148"/>
      <c r="T663" s="148"/>
    </row>
    <row r="664" spans="1:20" ht="15.75" customHeight="1">
      <c r="A664" s="132"/>
      <c r="B664" s="218"/>
      <c r="C664" s="148"/>
      <c r="D664" s="148"/>
      <c r="E664" s="148"/>
      <c r="F664" s="148"/>
      <c r="G664" s="148"/>
      <c r="H664" s="148"/>
      <c r="I664" s="148"/>
      <c r="J664" s="148"/>
      <c r="K664" s="148"/>
      <c r="L664" s="148"/>
      <c r="M664" s="148"/>
      <c r="N664" s="148"/>
      <c r="O664" s="148"/>
      <c r="P664" s="148"/>
      <c r="Q664" s="148"/>
      <c r="R664" s="148"/>
      <c r="S664" s="148"/>
      <c r="T664" s="148"/>
    </row>
    <row r="665" spans="1:20" ht="15.75" customHeight="1">
      <c r="A665" s="132"/>
      <c r="B665" s="218"/>
      <c r="C665" s="148"/>
      <c r="D665" s="148"/>
      <c r="E665" s="148"/>
      <c r="F665" s="148"/>
      <c r="G665" s="148"/>
      <c r="H665" s="148"/>
      <c r="I665" s="148"/>
      <c r="J665" s="148"/>
      <c r="K665" s="148"/>
      <c r="L665" s="148"/>
      <c r="M665" s="148"/>
      <c r="N665" s="148"/>
      <c r="O665" s="148"/>
      <c r="P665" s="148"/>
      <c r="Q665" s="148"/>
      <c r="R665" s="148"/>
      <c r="S665" s="148"/>
      <c r="T665" s="148"/>
    </row>
    <row r="666" spans="1:20" ht="15.75" customHeight="1">
      <c r="A666" s="132"/>
      <c r="B666" s="218"/>
      <c r="C666" s="148"/>
      <c r="D666" s="148"/>
      <c r="E666" s="148"/>
      <c r="F666" s="148"/>
      <c r="G666" s="148"/>
      <c r="H666" s="148"/>
      <c r="I666" s="148"/>
      <c r="J666" s="148"/>
      <c r="K666" s="148"/>
      <c r="L666" s="148"/>
      <c r="M666" s="148"/>
      <c r="N666" s="148"/>
      <c r="O666" s="148"/>
      <c r="P666" s="148"/>
      <c r="Q666" s="148"/>
      <c r="R666" s="148"/>
      <c r="S666" s="148"/>
      <c r="T666" s="148"/>
    </row>
    <row r="667" spans="1:20" ht="15.75" customHeight="1">
      <c r="A667" s="132"/>
      <c r="B667" s="218"/>
      <c r="C667" s="148"/>
      <c r="D667" s="148"/>
      <c r="E667" s="148"/>
      <c r="F667" s="148"/>
      <c r="G667" s="148"/>
      <c r="H667" s="148"/>
      <c r="I667" s="148"/>
      <c r="J667" s="148"/>
      <c r="K667" s="148"/>
      <c r="L667" s="148"/>
      <c r="M667" s="148"/>
      <c r="N667" s="148"/>
      <c r="O667" s="148"/>
      <c r="P667" s="148"/>
      <c r="Q667" s="148"/>
      <c r="R667" s="148"/>
      <c r="S667" s="148"/>
      <c r="T667" s="148"/>
    </row>
    <row r="668" spans="1:20" ht="15.75" customHeight="1">
      <c r="A668" s="132"/>
      <c r="B668" s="218"/>
      <c r="C668" s="148"/>
      <c r="D668" s="148"/>
      <c r="E668" s="148"/>
      <c r="F668" s="148"/>
      <c r="G668" s="148"/>
      <c r="H668" s="148"/>
      <c r="I668" s="148"/>
      <c r="J668" s="148"/>
      <c r="K668" s="148"/>
      <c r="L668" s="148"/>
      <c r="M668" s="148"/>
      <c r="N668" s="148"/>
      <c r="O668" s="148"/>
      <c r="P668" s="148"/>
      <c r="Q668" s="148"/>
      <c r="R668" s="148"/>
      <c r="S668" s="148"/>
      <c r="T668" s="148"/>
    </row>
    <row r="669" spans="1:20" ht="15.75" customHeight="1">
      <c r="A669" s="132"/>
      <c r="B669" s="218"/>
      <c r="C669" s="148"/>
      <c r="D669" s="148"/>
      <c r="E669" s="148"/>
      <c r="F669" s="148"/>
      <c r="G669" s="148"/>
      <c r="H669" s="148"/>
      <c r="I669" s="148"/>
      <c r="J669" s="148"/>
      <c r="K669" s="148"/>
      <c r="L669" s="148"/>
      <c r="M669" s="148"/>
      <c r="N669" s="148"/>
      <c r="O669" s="148"/>
      <c r="P669" s="148"/>
      <c r="Q669" s="148"/>
      <c r="R669" s="148"/>
      <c r="S669" s="148"/>
      <c r="T669" s="148"/>
    </row>
    <row r="670" spans="1:20" ht="15.75" customHeight="1">
      <c r="A670" s="132"/>
      <c r="B670" s="218"/>
      <c r="C670" s="148"/>
      <c r="D670" s="148"/>
      <c r="E670" s="148"/>
      <c r="F670" s="148"/>
      <c r="G670" s="148"/>
      <c r="H670" s="148"/>
      <c r="I670" s="148"/>
      <c r="J670" s="148"/>
      <c r="K670" s="148"/>
      <c r="L670" s="148"/>
      <c r="M670" s="148"/>
      <c r="N670" s="148"/>
      <c r="O670" s="148"/>
      <c r="P670" s="148"/>
      <c r="Q670" s="148"/>
      <c r="R670" s="148"/>
      <c r="S670" s="148"/>
      <c r="T670" s="148"/>
    </row>
    <row r="671" spans="1:20" ht="15.75" customHeight="1">
      <c r="A671" s="132"/>
      <c r="B671" s="218"/>
      <c r="C671" s="148"/>
      <c r="D671" s="148"/>
      <c r="E671" s="148"/>
      <c r="F671" s="148"/>
      <c r="G671" s="148"/>
      <c r="H671" s="148"/>
      <c r="I671" s="148"/>
      <c r="J671" s="148"/>
      <c r="K671" s="148"/>
      <c r="L671" s="148"/>
      <c r="M671" s="148"/>
      <c r="N671" s="148"/>
      <c r="O671" s="148"/>
      <c r="P671" s="148"/>
      <c r="Q671" s="148"/>
      <c r="R671" s="148"/>
      <c r="S671" s="148"/>
      <c r="T671" s="148"/>
    </row>
    <row r="672" spans="1:20" ht="15.75" customHeight="1">
      <c r="A672" s="132"/>
      <c r="B672" s="218"/>
      <c r="C672" s="148"/>
      <c r="D672" s="148"/>
      <c r="E672" s="148"/>
      <c r="F672" s="148"/>
      <c r="G672" s="148"/>
      <c r="H672" s="148"/>
      <c r="I672" s="148"/>
      <c r="J672" s="148"/>
      <c r="K672" s="148"/>
      <c r="L672" s="148"/>
      <c r="M672" s="148"/>
      <c r="N672" s="148"/>
      <c r="O672" s="148"/>
      <c r="P672" s="148"/>
      <c r="Q672" s="148"/>
      <c r="R672" s="148"/>
      <c r="S672" s="148"/>
      <c r="T672" s="148"/>
    </row>
    <row r="673" spans="1:20" ht="15.75" customHeight="1">
      <c r="A673" s="132"/>
      <c r="B673" s="218"/>
      <c r="C673" s="148"/>
      <c r="D673" s="148"/>
      <c r="E673" s="148"/>
      <c r="F673" s="148"/>
      <c r="G673" s="148"/>
      <c r="H673" s="148"/>
      <c r="I673" s="148"/>
      <c r="J673" s="148"/>
      <c r="K673" s="148"/>
      <c r="L673" s="148"/>
      <c r="M673" s="148"/>
      <c r="N673" s="148"/>
      <c r="O673" s="148"/>
      <c r="P673" s="148"/>
      <c r="Q673" s="148"/>
      <c r="R673" s="148"/>
      <c r="S673" s="148"/>
      <c r="T673" s="148"/>
    </row>
    <row r="674" spans="1:20" ht="15.75" customHeight="1">
      <c r="A674" s="132"/>
      <c r="B674" s="218"/>
      <c r="C674" s="148"/>
      <c r="D674" s="148"/>
      <c r="E674" s="148"/>
      <c r="F674" s="148"/>
      <c r="G674" s="148"/>
      <c r="H674" s="148"/>
      <c r="I674" s="148"/>
      <c r="J674" s="148"/>
      <c r="K674" s="148"/>
      <c r="L674" s="148"/>
      <c r="M674" s="148"/>
      <c r="N674" s="148"/>
      <c r="O674" s="148"/>
      <c r="P674" s="148"/>
      <c r="Q674" s="148"/>
      <c r="R674" s="148"/>
      <c r="S674" s="148"/>
      <c r="T674" s="148"/>
    </row>
    <row r="675" spans="1:20" ht="15.75" customHeight="1">
      <c r="A675" s="132"/>
      <c r="B675" s="218"/>
      <c r="C675" s="148"/>
      <c r="D675" s="148"/>
      <c r="E675" s="148"/>
      <c r="F675" s="148"/>
      <c r="G675" s="148"/>
      <c r="H675" s="148"/>
      <c r="I675" s="148"/>
      <c r="J675" s="148"/>
      <c r="K675" s="148"/>
      <c r="L675" s="148"/>
      <c r="M675" s="148"/>
      <c r="N675" s="148"/>
      <c r="O675" s="148"/>
      <c r="P675" s="148"/>
      <c r="Q675" s="148"/>
      <c r="R675" s="148"/>
      <c r="S675" s="148"/>
      <c r="T675" s="148"/>
    </row>
    <row r="676" spans="1:20" ht="15.75" customHeight="1">
      <c r="A676" s="132"/>
      <c r="B676" s="218"/>
      <c r="C676" s="148"/>
      <c r="D676" s="148"/>
      <c r="E676" s="148"/>
      <c r="F676" s="148"/>
      <c r="G676" s="148"/>
      <c r="H676" s="148"/>
      <c r="I676" s="148"/>
      <c r="J676" s="148"/>
      <c r="K676" s="148"/>
      <c r="L676" s="148"/>
      <c r="M676" s="148"/>
      <c r="N676" s="148"/>
      <c r="O676" s="148"/>
      <c r="P676" s="148"/>
      <c r="Q676" s="148"/>
      <c r="R676" s="148"/>
      <c r="S676" s="148"/>
      <c r="T676" s="148"/>
    </row>
    <row r="677" spans="1:20" ht="15.75" customHeight="1">
      <c r="A677" s="132"/>
      <c r="B677" s="218"/>
      <c r="C677" s="148"/>
      <c r="D677" s="148"/>
      <c r="E677" s="148"/>
      <c r="F677" s="148"/>
      <c r="G677" s="148"/>
      <c r="H677" s="148"/>
      <c r="I677" s="148"/>
      <c r="J677" s="148"/>
      <c r="K677" s="148"/>
      <c r="L677" s="148"/>
      <c r="M677" s="148"/>
      <c r="N677" s="148"/>
      <c r="O677" s="148"/>
      <c r="P677" s="148"/>
      <c r="Q677" s="148"/>
      <c r="R677" s="148"/>
      <c r="S677" s="148"/>
      <c r="T677" s="148"/>
    </row>
    <row r="678" spans="1:20" ht="15.75" customHeight="1">
      <c r="A678" s="132"/>
      <c r="B678" s="218"/>
      <c r="C678" s="148"/>
      <c r="D678" s="148"/>
      <c r="E678" s="148"/>
      <c r="F678" s="148"/>
      <c r="G678" s="148"/>
      <c r="H678" s="148"/>
      <c r="I678" s="148"/>
      <c r="J678" s="148"/>
      <c r="K678" s="148"/>
      <c r="L678" s="148"/>
      <c r="M678" s="148"/>
      <c r="N678" s="148"/>
      <c r="O678" s="148"/>
      <c r="P678" s="148"/>
      <c r="Q678" s="148"/>
      <c r="R678" s="148"/>
      <c r="S678" s="148"/>
      <c r="T678" s="148"/>
    </row>
    <row r="679" spans="1:20" ht="15.75" customHeight="1">
      <c r="A679" s="132"/>
      <c r="B679" s="218"/>
      <c r="C679" s="148"/>
      <c r="D679" s="148"/>
      <c r="E679" s="148"/>
      <c r="F679" s="148"/>
      <c r="G679" s="148"/>
      <c r="H679" s="148"/>
      <c r="I679" s="148"/>
      <c r="J679" s="148"/>
      <c r="K679" s="148"/>
      <c r="L679" s="148"/>
      <c r="M679" s="148"/>
      <c r="N679" s="148"/>
      <c r="O679" s="148"/>
      <c r="P679" s="148"/>
      <c r="Q679" s="148"/>
      <c r="R679" s="148"/>
      <c r="S679" s="148"/>
      <c r="T679" s="148"/>
    </row>
    <row r="680" spans="1:20" ht="15.75" customHeight="1">
      <c r="A680" s="132"/>
      <c r="B680" s="218"/>
      <c r="C680" s="148"/>
      <c r="D680" s="148"/>
      <c r="E680" s="148"/>
      <c r="F680" s="148"/>
      <c r="G680" s="148"/>
      <c r="H680" s="148"/>
      <c r="I680" s="148"/>
      <c r="J680" s="148"/>
      <c r="K680" s="148"/>
      <c r="L680" s="148"/>
      <c r="M680" s="148"/>
      <c r="N680" s="148"/>
      <c r="O680" s="148"/>
      <c r="P680" s="148"/>
      <c r="Q680" s="148"/>
      <c r="R680" s="148"/>
      <c r="S680" s="148"/>
      <c r="T680" s="148"/>
    </row>
    <row r="681" spans="1:20" ht="15.75" customHeight="1">
      <c r="A681" s="132"/>
      <c r="B681" s="218"/>
      <c r="C681" s="148"/>
      <c r="D681" s="148"/>
      <c r="E681" s="148"/>
      <c r="F681" s="148"/>
      <c r="G681" s="148"/>
      <c r="H681" s="148"/>
      <c r="I681" s="148"/>
      <c r="J681" s="148"/>
      <c r="K681" s="148"/>
      <c r="L681" s="148"/>
      <c r="M681" s="148"/>
      <c r="N681" s="148"/>
      <c r="O681" s="148"/>
      <c r="P681" s="148"/>
      <c r="Q681" s="148"/>
      <c r="R681" s="148"/>
      <c r="S681" s="148"/>
      <c r="T681" s="148"/>
    </row>
    <row r="682" spans="1:20" ht="15.75" customHeight="1">
      <c r="A682" s="132"/>
      <c r="B682" s="218"/>
      <c r="C682" s="148"/>
      <c r="D682" s="148"/>
      <c r="E682" s="148"/>
      <c r="F682" s="148"/>
      <c r="G682" s="148"/>
      <c r="H682" s="148"/>
      <c r="I682" s="148"/>
      <c r="J682" s="148"/>
      <c r="K682" s="148"/>
      <c r="L682" s="148"/>
      <c r="M682" s="148"/>
      <c r="N682" s="148"/>
      <c r="O682" s="148"/>
      <c r="P682" s="148"/>
      <c r="Q682" s="148"/>
      <c r="R682" s="148"/>
      <c r="S682" s="148"/>
      <c r="T682" s="148"/>
    </row>
    <row r="683" spans="1:20" ht="15.75" customHeight="1">
      <c r="A683" s="132"/>
      <c r="B683" s="218"/>
      <c r="C683" s="148"/>
      <c r="D683" s="148"/>
      <c r="E683" s="148"/>
      <c r="F683" s="148"/>
      <c r="G683" s="148"/>
      <c r="H683" s="148"/>
      <c r="I683" s="148"/>
      <c r="J683" s="148"/>
      <c r="K683" s="148"/>
      <c r="L683" s="148"/>
      <c r="M683" s="148"/>
      <c r="N683" s="148"/>
      <c r="O683" s="148"/>
      <c r="P683" s="148"/>
      <c r="Q683" s="148"/>
      <c r="R683" s="148"/>
      <c r="S683" s="148"/>
      <c r="T683" s="148"/>
    </row>
    <row r="684" spans="1:20" ht="15.75" customHeight="1">
      <c r="A684" s="132"/>
      <c r="B684" s="218"/>
      <c r="C684" s="148"/>
      <c r="D684" s="148"/>
      <c r="E684" s="148"/>
      <c r="F684" s="148"/>
      <c r="G684" s="148"/>
      <c r="H684" s="148"/>
      <c r="I684" s="148"/>
      <c r="J684" s="148"/>
      <c r="K684" s="148"/>
      <c r="L684" s="148"/>
      <c r="M684" s="148"/>
      <c r="N684" s="148"/>
      <c r="O684" s="148"/>
      <c r="P684" s="148"/>
      <c r="Q684" s="148"/>
      <c r="R684" s="148"/>
      <c r="S684" s="148"/>
      <c r="T684" s="148"/>
    </row>
    <row r="685" spans="1:20" ht="15.75" customHeight="1">
      <c r="A685" s="132"/>
      <c r="B685" s="218"/>
      <c r="C685" s="148"/>
      <c r="D685" s="148"/>
      <c r="E685" s="148"/>
      <c r="F685" s="148"/>
      <c r="G685" s="148"/>
      <c r="H685" s="148"/>
      <c r="I685" s="148"/>
      <c r="J685" s="148"/>
      <c r="K685" s="148"/>
      <c r="L685" s="148"/>
      <c r="M685" s="148"/>
      <c r="N685" s="148"/>
      <c r="O685" s="148"/>
      <c r="P685" s="148"/>
      <c r="Q685" s="148"/>
      <c r="R685" s="148"/>
      <c r="S685" s="148"/>
      <c r="T685" s="148"/>
    </row>
    <row r="686" spans="1:20" ht="15.75" customHeight="1">
      <c r="A686" s="132"/>
      <c r="B686" s="218"/>
      <c r="C686" s="148"/>
      <c r="D686" s="148"/>
      <c r="E686" s="148"/>
      <c r="F686" s="148"/>
      <c r="G686" s="148"/>
      <c r="H686" s="148"/>
      <c r="I686" s="148"/>
      <c r="J686" s="148"/>
      <c r="K686" s="148"/>
      <c r="L686" s="148"/>
      <c r="M686" s="148"/>
      <c r="N686" s="148"/>
      <c r="O686" s="148"/>
      <c r="P686" s="148"/>
      <c r="Q686" s="148"/>
      <c r="R686" s="148"/>
      <c r="S686" s="148"/>
      <c r="T686" s="148"/>
    </row>
    <row r="687" spans="1:20" ht="15.75" customHeight="1">
      <c r="A687" s="132"/>
      <c r="B687" s="218"/>
      <c r="C687" s="148"/>
      <c r="D687" s="148"/>
      <c r="E687" s="148"/>
      <c r="F687" s="148"/>
      <c r="G687" s="148"/>
      <c r="H687" s="148"/>
      <c r="I687" s="148"/>
      <c r="J687" s="148"/>
      <c r="K687" s="148"/>
      <c r="L687" s="148"/>
      <c r="M687" s="148"/>
      <c r="N687" s="148"/>
      <c r="O687" s="148"/>
      <c r="P687" s="148"/>
      <c r="Q687" s="148"/>
      <c r="R687" s="148"/>
      <c r="S687" s="148"/>
      <c r="T687" s="148"/>
    </row>
    <row r="688" spans="1:20" ht="15.75" customHeight="1">
      <c r="A688" s="132"/>
      <c r="B688" s="218"/>
      <c r="C688" s="148"/>
      <c r="D688" s="148"/>
      <c r="E688" s="148"/>
      <c r="F688" s="148"/>
      <c r="G688" s="148"/>
      <c r="H688" s="148"/>
      <c r="I688" s="148"/>
      <c r="J688" s="148"/>
      <c r="K688" s="148"/>
      <c r="L688" s="148"/>
      <c r="M688" s="148"/>
      <c r="N688" s="148"/>
      <c r="O688" s="148"/>
      <c r="P688" s="148"/>
      <c r="Q688" s="148"/>
      <c r="R688" s="148"/>
      <c r="S688" s="148"/>
      <c r="T688" s="148"/>
    </row>
    <row r="689" spans="1:20" ht="15.75" customHeight="1">
      <c r="A689" s="132"/>
      <c r="B689" s="218"/>
      <c r="C689" s="148"/>
      <c r="D689" s="148"/>
      <c r="E689" s="148"/>
      <c r="F689" s="148"/>
      <c r="G689" s="148"/>
      <c r="H689" s="148"/>
      <c r="I689" s="148"/>
      <c r="J689" s="148"/>
      <c r="K689" s="148"/>
      <c r="L689" s="148"/>
      <c r="M689" s="148"/>
      <c r="N689" s="148"/>
      <c r="O689" s="148"/>
      <c r="P689" s="148"/>
      <c r="Q689" s="148"/>
      <c r="R689" s="148"/>
      <c r="S689" s="148"/>
      <c r="T689" s="148"/>
    </row>
    <row r="690" spans="1:20" ht="15.75" customHeight="1">
      <c r="A690" s="132"/>
      <c r="B690" s="218"/>
      <c r="C690" s="148"/>
      <c r="D690" s="148"/>
      <c r="E690" s="148"/>
      <c r="F690" s="148"/>
      <c r="G690" s="148"/>
      <c r="H690" s="148"/>
      <c r="I690" s="148"/>
      <c r="J690" s="148"/>
      <c r="K690" s="148"/>
      <c r="L690" s="148"/>
      <c r="M690" s="148"/>
      <c r="N690" s="148"/>
      <c r="O690" s="148"/>
      <c r="P690" s="148"/>
      <c r="Q690" s="148"/>
      <c r="R690" s="148"/>
      <c r="S690" s="148"/>
      <c r="T690" s="148"/>
    </row>
    <row r="691" spans="1:20" ht="15.75" customHeight="1">
      <c r="A691" s="132"/>
      <c r="B691" s="218"/>
      <c r="C691" s="148"/>
      <c r="D691" s="148"/>
      <c r="E691" s="148"/>
      <c r="F691" s="148"/>
      <c r="G691" s="148"/>
      <c r="H691" s="148"/>
      <c r="I691" s="148"/>
      <c r="J691" s="148"/>
      <c r="K691" s="148"/>
      <c r="L691" s="148"/>
      <c r="M691" s="148"/>
      <c r="N691" s="148"/>
      <c r="O691" s="148"/>
      <c r="P691" s="148"/>
      <c r="Q691" s="148"/>
      <c r="R691" s="148"/>
      <c r="S691" s="148"/>
      <c r="T691" s="148"/>
    </row>
    <row r="692" spans="1:20" ht="15.75" customHeight="1">
      <c r="A692" s="132"/>
      <c r="B692" s="218"/>
      <c r="C692" s="148"/>
      <c r="D692" s="148"/>
      <c r="E692" s="148"/>
      <c r="F692" s="148"/>
      <c r="G692" s="148"/>
      <c r="H692" s="148"/>
      <c r="I692" s="148"/>
      <c r="J692" s="148"/>
      <c r="K692" s="148"/>
      <c r="L692" s="148"/>
      <c r="M692" s="148"/>
      <c r="N692" s="148"/>
      <c r="O692" s="148"/>
      <c r="P692" s="148"/>
      <c r="Q692" s="148"/>
      <c r="R692" s="148"/>
      <c r="S692" s="148"/>
      <c r="T692" s="148"/>
    </row>
    <row r="693" spans="1:20" ht="15.75" customHeight="1">
      <c r="A693" s="132"/>
      <c r="B693" s="218"/>
      <c r="C693" s="148"/>
      <c r="D693" s="148"/>
      <c r="E693" s="148"/>
      <c r="F693" s="148"/>
      <c r="G693" s="148"/>
      <c r="H693" s="148"/>
      <c r="I693" s="148"/>
      <c r="J693" s="148"/>
      <c r="K693" s="148"/>
      <c r="L693" s="148"/>
      <c r="M693" s="148"/>
      <c r="N693" s="148"/>
      <c r="O693" s="148"/>
      <c r="P693" s="148"/>
      <c r="Q693" s="148"/>
      <c r="R693" s="148"/>
      <c r="S693" s="148"/>
      <c r="T693" s="148"/>
    </row>
    <row r="694" spans="1:20" ht="15.75" customHeight="1">
      <c r="A694" s="132"/>
      <c r="B694" s="218"/>
      <c r="C694" s="148"/>
      <c r="D694" s="148"/>
      <c r="E694" s="148"/>
      <c r="F694" s="148"/>
      <c r="G694" s="148"/>
      <c r="H694" s="148"/>
      <c r="I694" s="148"/>
      <c r="J694" s="148"/>
      <c r="K694" s="148"/>
      <c r="L694" s="148"/>
      <c r="M694" s="148"/>
      <c r="N694" s="148"/>
      <c r="O694" s="148"/>
      <c r="P694" s="148"/>
      <c r="Q694" s="148"/>
      <c r="R694" s="148"/>
      <c r="S694" s="148"/>
      <c r="T694" s="148"/>
    </row>
    <row r="695" spans="1:20" ht="15.75" customHeight="1">
      <c r="A695" s="132"/>
      <c r="B695" s="218"/>
      <c r="C695" s="148"/>
      <c r="D695" s="148"/>
      <c r="E695" s="148"/>
      <c r="F695" s="148"/>
      <c r="G695" s="148"/>
      <c r="H695" s="148"/>
      <c r="I695" s="148"/>
      <c r="J695" s="148"/>
      <c r="K695" s="148"/>
      <c r="L695" s="148"/>
      <c r="M695" s="148"/>
      <c r="N695" s="148"/>
      <c r="O695" s="148"/>
      <c r="P695" s="148"/>
      <c r="Q695" s="148"/>
      <c r="R695" s="148"/>
      <c r="S695" s="148"/>
      <c r="T695" s="148"/>
    </row>
    <row r="696" spans="1:20" ht="15.75" customHeight="1">
      <c r="A696" s="132"/>
      <c r="B696" s="218"/>
      <c r="C696" s="148"/>
      <c r="D696" s="148"/>
      <c r="E696" s="148"/>
      <c r="F696" s="148"/>
      <c r="G696" s="148"/>
      <c r="H696" s="148"/>
      <c r="I696" s="148"/>
      <c r="J696" s="148"/>
      <c r="K696" s="148"/>
      <c r="L696" s="148"/>
      <c r="M696" s="148"/>
      <c r="N696" s="148"/>
      <c r="O696" s="148"/>
      <c r="P696" s="148"/>
      <c r="Q696" s="148"/>
      <c r="R696" s="148"/>
      <c r="S696" s="148"/>
      <c r="T696" s="148"/>
    </row>
    <row r="697" spans="1:20" ht="15.75" customHeight="1">
      <c r="A697" s="132"/>
      <c r="B697" s="218"/>
      <c r="C697" s="148"/>
      <c r="D697" s="148"/>
      <c r="E697" s="148"/>
      <c r="F697" s="148"/>
      <c r="G697" s="148"/>
      <c r="H697" s="148"/>
      <c r="I697" s="148"/>
      <c r="J697" s="148"/>
      <c r="K697" s="148"/>
      <c r="L697" s="148"/>
      <c r="M697" s="148"/>
      <c r="N697" s="148"/>
      <c r="O697" s="148"/>
      <c r="P697" s="148"/>
      <c r="Q697" s="148"/>
      <c r="R697" s="148"/>
      <c r="S697" s="148"/>
      <c r="T697" s="148"/>
    </row>
    <row r="698" spans="1:20" ht="15.75" customHeight="1">
      <c r="A698" s="132"/>
      <c r="B698" s="218"/>
      <c r="C698" s="148"/>
      <c r="D698" s="148"/>
      <c r="E698" s="148"/>
      <c r="F698" s="148"/>
      <c r="G698" s="148"/>
      <c r="H698" s="148"/>
      <c r="I698" s="148"/>
      <c r="J698" s="148"/>
      <c r="K698" s="148"/>
      <c r="L698" s="148"/>
      <c r="M698" s="148"/>
      <c r="N698" s="148"/>
      <c r="O698" s="148"/>
      <c r="P698" s="148"/>
      <c r="Q698" s="148"/>
      <c r="R698" s="148"/>
      <c r="S698" s="148"/>
      <c r="T698" s="148"/>
    </row>
    <row r="699" spans="1:20" ht="15.75" customHeight="1">
      <c r="A699" s="132"/>
      <c r="B699" s="218"/>
      <c r="C699" s="148"/>
      <c r="D699" s="148"/>
      <c r="E699" s="148"/>
      <c r="F699" s="148"/>
      <c r="G699" s="148"/>
      <c r="H699" s="148"/>
      <c r="I699" s="148"/>
      <c r="J699" s="148"/>
      <c r="K699" s="148"/>
      <c r="L699" s="148"/>
      <c r="M699" s="148"/>
      <c r="N699" s="148"/>
      <c r="O699" s="148"/>
      <c r="P699" s="148"/>
      <c r="Q699" s="148"/>
      <c r="R699" s="148"/>
      <c r="S699" s="148"/>
      <c r="T699" s="148"/>
    </row>
    <row r="700" spans="1:20" ht="15.75" customHeight="1">
      <c r="A700" s="132"/>
      <c r="B700" s="218"/>
      <c r="C700" s="148"/>
      <c r="D700" s="148"/>
      <c r="E700" s="148"/>
      <c r="F700" s="148"/>
      <c r="G700" s="148"/>
      <c r="H700" s="148"/>
      <c r="I700" s="148"/>
      <c r="J700" s="148"/>
      <c r="K700" s="148"/>
      <c r="L700" s="148"/>
      <c r="M700" s="148"/>
      <c r="N700" s="148"/>
      <c r="O700" s="148"/>
      <c r="P700" s="148"/>
      <c r="Q700" s="148"/>
      <c r="R700" s="148"/>
      <c r="S700" s="148"/>
      <c r="T700" s="148"/>
    </row>
    <row r="701" spans="1:20" ht="15.75" customHeight="1">
      <c r="A701" s="132"/>
      <c r="B701" s="218"/>
      <c r="C701" s="148"/>
      <c r="D701" s="148"/>
      <c r="E701" s="148"/>
      <c r="F701" s="148"/>
      <c r="G701" s="148"/>
      <c r="H701" s="148"/>
      <c r="I701" s="148"/>
      <c r="J701" s="148"/>
      <c r="K701" s="148"/>
      <c r="L701" s="148"/>
      <c r="M701" s="148"/>
      <c r="N701" s="148"/>
      <c r="O701" s="148"/>
      <c r="P701" s="148"/>
      <c r="Q701" s="148"/>
      <c r="R701" s="148"/>
      <c r="S701" s="148"/>
      <c r="T701" s="148"/>
    </row>
    <row r="702" spans="1:20" ht="15.75" customHeight="1">
      <c r="A702" s="132"/>
      <c r="B702" s="218"/>
      <c r="C702" s="148"/>
      <c r="D702" s="148"/>
      <c r="E702" s="148"/>
      <c r="F702" s="148"/>
      <c r="G702" s="148"/>
      <c r="H702" s="148"/>
      <c r="I702" s="148"/>
      <c r="J702" s="148"/>
      <c r="K702" s="148"/>
      <c r="L702" s="148"/>
      <c r="M702" s="148"/>
      <c r="N702" s="148"/>
      <c r="O702" s="148"/>
      <c r="P702" s="148"/>
      <c r="Q702" s="148"/>
      <c r="R702" s="148"/>
      <c r="S702" s="148"/>
      <c r="T702" s="148"/>
    </row>
    <row r="703" spans="1:20" ht="15.75" customHeight="1">
      <c r="A703" s="132"/>
      <c r="B703" s="218"/>
      <c r="C703" s="148"/>
      <c r="D703" s="148"/>
      <c r="E703" s="148"/>
      <c r="F703" s="148"/>
      <c r="G703" s="148"/>
      <c r="H703" s="148"/>
      <c r="I703" s="148"/>
      <c r="J703" s="148"/>
      <c r="K703" s="148"/>
      <c r="L703" s="148"/>
      <c r="M703" s="148"/>
      <c r="N703" s="148"/>
      <c r="O703" s="148"/>
      <c r="P703" s="148"/>
      <c r="Q703" s="148"/>
      <c r="R703" s="148"/>
      <c r="S703" s="148"/>
      <c r="T703" s="148"/>
    </row>
    <row r="704" spans="1:20" ht="15.75" customHeight="1">
      <c r="A704" s="132"/>
      <c r="B704" s="218"/>
      <c r="C704" s="148"/>
      <c r="D704" s="148"/>
      <c r="E704" s="148"/>
      <c r="F704" s="148"/>
      <c r="G704" s="148"/>
      <c r="H704" s="148"/>
      <c r="I704" s="148"/>
      <c r="J704" s="148"/>
      <c r="K704" s="148"/>
      <c r="L704" s="148"/>
      <c r="M704" s="148"/>
      <c r="N704" s="148"/>
      <c r="O704" s="148"/>
      <c r="P704" s="148"/>
      <c r="Q704" s="148"/>
      <c r="R704" s="148"/>
      <c r="S704" s="148"/>
      <c r="T704" s="148"/>
    </row>
    <row r="705" spans="1:20" ht="15.75" customHeight="1">
      <c r="A705" s="132"/>
      <c r="B705" s="218"/>
      <c r="C705" s="148"/>
      <c r="D705" s="148"/>
      <c r="E705" s="148"/>
      <c r="F705" s="148"/>
      <c r="G705" s="148"/>
      <c r="H705" s="148"/>
      <c r="I705" s="148"/>
      <c r="J705" s="148"/>
      <c r="K705" s="148"/>
      <c r="L705" s="148"/>
      <c r="M705" s="148"/>
      <c r="N705" s="148"/>
      <c r="O705" s="148"/>
      <c r="P705" s="148"/>
      <c r="Q705" s="148"/>
      <c r="R705" s="148"/>
      <c r="S705" s="148"/>
      <c r="T705" s="148"/>
    </row>
    <row r="706" spans="1:20" ht="15.75" customHeight="1">
      <c r="A706" s="132"/>
      <c r="B706" s="218"/>
      <c r="C706" s="148"/>
      <c r="D706" s="148"/>
      <c r="E706" s="148"/>
      <c r="F706" s="148"/>
      <c r="G706" s="148"/>
      <c r="H706" s="148"/>
      <c r="I706" s="148"/>
      <c r="J706" s="148"/>
      <c r="K706" s="148"/>
      <c r="L706" s="148"/>
      <c r="M706" s="148"/>
      <c r="N706" s="148"/>
      <c r="O706" s="148"/>
      <c r="P706" s="148"/>
      <c r="Q706" s="148"/>
      <c r="R706" s="148"/>
      <c r="S706" s="148"/>
      <c r="T706" s="148"/>
    </row>
    <row r="707" spans="1:20" ht="15.75" customHeight="1">
      <c r="A707" s="132"/>
      <c r="B707" s="218"/>
      <c r="C707" s="148"/>
      <c r="D707" s="148"/>
      <c r="E707" s="148"/>
      <c r="F707" s="148"/>
      <c r="G707" s="148"/>
      <c r="H707" s="148"/>
      <c r="I707" s="148"/>
      <c r="J707" s="148"/>
      <c r="K707" s="148"/>
      <c r="L707" s="148"/>
      <c r="M707" s="148"/>
      <c r="N707" s="148"/>
      <c r="O707" s="148"/>
      <c r="P707" s="148"/>
      <c r="Q707" s="148"/>
      <c r="R707" s="148"/>
      <c r="S707" s="148"/>
      <c r="T707" s="148"/>
    </row>
    <row r="708" spans="1:20" ht="15.75" customHeight="1">
      <c r="A708" s="132"/>
      <c r="B708" s="218"/>
      <c r="C708" s="148"/>
      <c r="D708" s="148"/>
      <c r="E708" s="148"/>
      <c r="F708" s="148"/>
      <c r="G708" s="148"/>
      <c r="H708" s="148"/>
      <c r="I708" s="148"/>
      <c r="J708" s="148"/>
      <c r="K708" s="148"/>
      <c r="L708" s="148"/>
      <c r="M708" s="148"/>
      <c r="N708" s="148"/>
      <c r="O708" s="148"/>
      <c r="P708" s="148"/>
      <c r="Q708" s="148"/>
      <c r="R708" s="148"/>
      <c r="S708" s="148"/>
      <c r="T708" s="148"/>
    </row>
    <row r="709" spans="1:20" ht="15.75" customHeight="1">
      <c r="A709" s="132"/>
      <c r="B709" s="218"/>
      <c r="C709" s="148"/>
      <c r="D709" s="148"/>
      <c r="E709" s="148"/>
      <c r="F709" s="148"/>
      <c r="G709" s="148"/>
      <c r="H709" s="148"/>
      <c r="I709" s="148"/>
      <c r="J709" s="148"/>
      <c r="K709" s="148"/>
      <c r="L709" s="148"/>
      <c r="M709" s="148"/>
      <c r="N709" s="148"/>
      <c r="O709" s="148"/>
      <c r="P709" s="148"/>
      <c r="Q709" s="148"/>
      <c r="R709" s="148"/>
      <c r="S709" s="148"/>
      <c r="T709" s="148"/>
    </row>
    <row r="710" spans="1:20" ht="15.75" customHeight="1">
      <c r="A710" s="132"/>
      <c r="B710" s="218"/>
      <c r="C710" s="148"/>
      <c r="D710" s="148"/>
      <c r="E710" s="148"/>
      <c r="F710" s="148"/>
      <c r="G710" s="148"/>
      <c r="H710" s="148"/>
      <c r="I710" s="148"/>
      <c r="J710" s="148"/>
      <c r="K710" s="148"/>
      <c r="L710" s="148"/>
      <c r="M710" s="148"/>
      <c r="N710" s="148"/>
      <c r="O710" s="148"/>
      <c r="P710" s="148"/>
      <c r="Q710" s="148"/>
      <c r="R710" s="148"/>
      <c r="S710" s="148"/>
      <c r="T710" s="148"/>
    </row>
    <row r="711" spans="1:20" ht="15.75" customHeight="1">
      <c r="A711" s="132"/>
      <c r="B711" s="218"/>
      <c r="C711" s="148"/>
      <c r="D711" s="148"/>
      <c r="E711" s="148"/>
      <c r="F711" s="148"/>
      <c r="G711" s="148"/>
      <c r="H711" s="148"/>
      <c r="I711" s="148"/>
      <c r="J711" s="148"/>
      <c r="K711" s="148"/>
      <c r="L711" s="148"/>
      <c r="M711" s="148"/>
      <c r="N711" s="148"/>
      <c r="O711" s="148"/>
      <c r="P711" s="148"/>
      <c r="Q711" s="148"/>
      <c r="R711" s="148"/>
      <c r="S711" s="148"/>
      <c r="T711" s="148"/>
    </row>
    <row r="712" spans="1:20" ht="15.75" customHeight="1">
      <c r="A712" s="132"/>
      <c r="B712" s="218"/>
      <c r="C712" s="148"/>
      <c r="D712" s="148"/>
      <c r="E712" s="148"/>
      <c r="F712" s="148"/>
      <c r="G712" s="148"/>
      <c r="H712" s="148"/>
      <c r="I712" s="148"/>
      <c r="J712" s="148"/>
      <c r="K712" s="148"/>
      <c r="L712" s="148"/>
      <c r="M712" s="148"/>
      <c r="N712" s="148"/>
      <c r="O712" s="148"/>
      <c r="P712" s="148"/>
      <c r="Q712" s="148"/>
      <c r="R712" s="148"/>
      <c r="S712" s="148"/>
      <c r="T712" s="148"/>
    </row>
    <row r="713" spans="1:20" ht="15.75" customHeight="1">
      <c r="A713" s="132"/>
      <c r="B713" s="218"/>
      <c r="C713" s="148"/>
      <c r="D713" s="148"/>
      <c r="E713" s="148"/>
      <c r="F713" s="148"/>
      <c r="G713" s="148"/>
      <c r="H713" s="148"/>
      <c r="I713" s="148"/>
      <c r="J713" s="148"/>
      <c r="K713" s="148"/>
      <c r="L713" s="148"/>
      <c r="M713" s="148"/>
      <c r="N713" s="148"/>
      <c r="O713" s="148"/>
      <c r="P713" s="148"/>
      <c r="Q713" s="148"/>
      <c r="R713" s="148"/>
      <c r="S713" s="148"/>
      <c r="T713" s="148"/>
    </row>
    <row r="714" spans="1:20" ht="15.75" customHeight="1">
      <c r="A714" s="132"/>
      <c r="B714" s="218"/>
      <c r="C714" s="148"/>
      <c r="D714" s="148"/>
      <c r="E714" s="148"/>
      <c r="F714" s="148"/>
      <c r="G714" s="148"/>
      <c r="H714" s="148"/>
      <c r="I714" s="148"/>
      <c r="J714" s="148"/>
      <c r="K714" s="148"/>
      <c r="L714" s="148"/>
      <c r="M714" s="148"/>
      <c r="N714" s="148"/>
      <c r="O714" s="148"/>
      <c r="P714" s="148"/>
      <c r="Q714" s="148"/>
      <c r="R714" s="148"/>
      <c r="S714" s="148"/>
      <c r="T714" s="148"/>
    </row>
    <row r="715" spans="1:20" ht="15.75" customHeight="1">
      <c r="A715" s="132"/>
      <c r="B715" s="218"/>
      <c r="C715" s="148"/>
      <c r="D715" s="148"/>
      <c r="E715" s="148"/>
      <c r="F715" s="148"/>
      <c r="G715" s="148"/>
      <c r="H715" s="148"/>
      <c r="I715" s="148"/>
      <c r="J715" s="148"/>
      <c r="K715" s="148"/>
      <c r="L715" s="148"/>
      <c r="M715" s="148"/>
      <c r="N715" s="148"/>
      <c r="O715" s="148"/>
      <c r="P715" s="148"/>
      <c r="Q715" s="148"/>
      <c r="R715" s="148"/>
      <c r="S715" s="148"/>
      <c r="T715" s="148"/>
    </row>
    <row r="716" spans="1:20" ht="15.75" customHeight="1">
      <c r="A716" s="132"/>
      <c r="B716" s="218"/>
      <c r="C716" s="148"/>
      <c r="D716" s="148"/>
      <c r="E716" s="148"/>
      <c r="F716" s="148"/>
      <c r="G716" s="148"/>
      <c r="H716" s="148"/>
      <c r="I716" s="148"/>
      <c r="J716" s="148"/>
      <c r="K716" s="148"/>
      <c r="L716" s="148"/>
      <c r="M716" s="148"/>
      <c r="N716" s="148"/>
      <c r="O716" s="148"/>
      <c r="P716" s="148"/>
      <c r="Q716" s="148"/>
      <c r="R716" s="148"/>
      <c r="S716" s="148"/>
      <c r="T716" s="148"/>
    </row>
    <row r="717" spans="1:20" ht="15.75" customHeight="1">
      <c r="A717" s="132"/>
      <c r="B717" s="218"/>
      <c r="C717" s="148"/>
      <c r="D717" s="148"/>
      <c r="E717" s="148"/>
      <c r="F717" s="148"/>
      <c r="G717" s="148"/>
      <c r="H717" s="148"/>
      <c r="I717" s="148"/>
      <c r="J717" s="148"/>
      <c r="K717" s="148"/>
      <c r="L717" s="148"/>
      <c r="M717" s="148"/>
      <c r="N717" s="148"/>
      <c r="O717" s="148"/>
      <c r="P717" s="148"/>
      <c r="Q717" s="148"/>
      <c r="R717" s="148"/>
      <c r="S717" s="148"/>
      <c r="T717" s="148"/>
    </row>
    <row r="718" spans="1:20" ht="15.75" customHeight="1">
      <c r="A718" s="132"/>
      <c r="B718" s="218"/>
      <c r="C718" s="148"/>
      <c r="D718" s="148"/>
      <c r="E718" s="148"/>
      <c r="F718" s="148"/>
      <c r="G718" s="148"/>
      <c r="H718" s="148"/>
      <c r="I718" s="148"/>
      <c r="J718" s="148"/>
      <c r="K718" s="148"/>
      <c r="L718" s="148"/>
      <c r="M718" s="148"/>
      <c r="N718" s="148"/>
      <c r="O718" s="148"/>
      <c r="P718" s="148"/>
      <c r="Q718" s="148"/>
      <c r="R718" s="148"/>
      <c r="S718" s="148"/>
      <c r="T718" s="148"/>
    </row>
    <row r="719" spans="1:20" ht="15.75" customHeight="1">
      <c r="A719" s="132"/>
      <c r="B719" s="218"/>
      <c r="C719" s="148"/>
      <c r="D719" s="148"/>
      <c r="E719" s="148"/>
      <c r="F719" s="148"/>
      <c r="G719" s="148"/>
      <c r="H719" s="148"/>
      <c r="I719" s="148"/>
      <c r="J719" s="148"/>
      <c r="K719" s="148"/>
      <c r="L719" s="148"/>
      <c r="M719" s="148"/>
      <c r="N719" s="148"/>
      <c r="O719" s="148"/>
      <c r="P719" s="148"/>
      <c r="Q719" s="148"/>
      <c r="R719" s="148"/>
      <c r="S719" s="148"/>
      <c r="T719" s="148"/>
    </row>
    <row r="720" spans="1:20" ht="15.75" customHeight="1">
      <c r="A720" s="132"/>
      <c r="B720" s="218"/>
      <c r="C720" s="148"/>
      <c r="D720" s="148"/>
      <c r="E720" s="148"/>
      <c r="F720" s="148"/>
      <c r="G720" s="148"/>
      <c r="H720" s="148"/>
      <c r="I720" s="148"/>
      <c r="J720" s="148"/>
      <c r="K720" s="148"/>
      <c r="L720" s="148"/>
      <c r="M720" s="148"/>
      <c r="N720" s="148"/>
      <c r="O720" s="148"/>
      <c r="P720" s="148"/>
      <c r="Q720" s="148"/>
      <c r="R720" s="148"/>
      <c r="S720" s="148"/>
      <c r="T720" s="148"/>
    </row>
    <row r="721" spans="1:20" ht="15.75" customHeight="1">
      <c r="A721" s="132"/>
      <c r="B721" s="218"/>
      <c r="C721" s="148"/>
      <c r="D721" s="148"/>
      <c r="E721" s="148"/>
      <c r="F721" s="148"/>
      <c r="G721" s="148"/>
      <c r="H721" s="148"/>
      <c r="I721" s="148"/>
      <c r="J721" s="148"/>
      <c r="K721" s="148"/>
      <c r="L721" s="148"/>
      <c r="M721" s="148"/>
      <c r="N721" s="148"/>
      <c r="O721" s="148"/>
      <c r="P721" s="148"/>
      <c r="Q721" s="148"/>
      <c r="R721" s="148"/>
      <c r="S721" s="148"/>
      <c r="T721" s="148"/>
    </row>
    <row r="722" spans="1:20" ht="15.75" customHeight="1">
      <c r="A722" s="132"/>
      <c r="B722" s="218"/>
      <c r="C722" s="148"/>
      <c r="D722" s="148"/>
      <c r="E722" s="148"/>
      <c r="F722" s="148"/>
      <c r="G722" s="148"/>
      <c r="H722" s="148"/>
      <c r="I722" s="148"/>
      <c r="J722" s="148"/>
      <c r="K722" s="148"/>
      <c r="L722" s="148"/>
      <c r="M722" s="148"/>
      <c r="N722" s="148"/>
      <c r="O722" s="148"/>
      <c r="P722" s="148"/>
      <c r="Q722" s="148"/>
      <c r="R722" s="148"/>
      <c r="S722" s="148"/>
      <c r="T722" s="148"/>
    </row>
    <row r="723" spans="1:20" ht="15.75" customHeight="1">
      <c r="A723" s="132"/>
      <c r="B723" s="218"/>
      <c r="C723" s="148"/>
      <c r="D723" s="148"/>
      <c r="E723" s="148"/>
      <c r="F723" s="148"/>
      <c r="G723" s="148"/>
      <c r="H723" s="148"/>
      <c r="I723" s="148"/>
      <c r="J723" s="148"/>
      <c r="K723" s="148"/>
      <c r="L723" s="148"/>
      <c r="M723" s="148"/>
      <c r="N723" s="148"/>
      <c r="O723" s="148"/>
      <c r="P723" s="148"/>
      <c r="Q723" s="148"/>
      <c r="R723" s="148"/>
      <c r="S723" s="148"/>
      <c r="T723" s="148"/>
    </row>
    <row r="724" spans="1:20" ht="15.75" customHeight="1">
      <c r="A724" s="132"/>
      <c r="B724" s="218"/>
      <c r="C724" s="148"/>
      <c r="D724" s="148"/>
      <c r="E724" s="148"/>
      <c r="F724" s="148"/>
      <c r="G724" s="148"/>
      <c r="H724" s="148"/>
      <c r="I724" s="148"/>
      <c r="J724" s="148"/>
      <c r="K724" s="148"/>
      <c r="L724" s="148"/>
      <c r="M724" s="148"/>
      <c r="N724" s="148"/>
      <c r="O724" s="148"/>
      <c r="P724" s="148"/>
      <c r="Q724" s="148"/>
      <c r="R724" s="148"/>
      <c r="S724" s="148"/>
      <c r="T724" s="148"/>
    </row>
    <row r="725" spans="1:20" ht="15.75" customHeight="1">
      <c r="A725" s="132"/>
      <c r="B725" s="218"/>
      <c r="C725" s="148"/>
      <c r="D725" s="148"/>
      <c r="E725" s="148"/>
      <c r="F725" s="148"/>
      <c r="G725" s="148"/>
      <c r="H725" s="148"/>
      <c r="I725" s="148"/>
      <c r="J725" s="148"/>
      <c r="K725" s="148"/>
      <c r="L725" s="148"/>
      <c r="M725" s="148"/>
      <c r="N725" s="148"/>
      <c r="O725" s="148"/>
      <c r="P725" s="148"/>
      <c r="Q725" s="148"/>
      <c r="R725" s="148"/>
      <c r="S725" s="148"/>
      <c r="T725" s="148"/>
    </row>
    <row r="726" spans="1:20" ht="15.75" customHeight="1">
      <c r="A726" s="132"/>
      <c r="B726" s="218"/>
      <c r="C726" s="148"/>
      <c r="D726" s="148"/>
      <c r="E726" s="148"/>
      <c r="F726" s="148"/>
      <c r="G726" s="148"/>
      <c r="H726" s="148"/>
      <c r="I726" s="148"/>
      <c r="J726" s="148"/>
      <c r="K726" s="148"/>
      <c r="L726" s="148"/>
      <c r="M726" s="148"/>
      <c r="N726" s="148"/>
      <c r="O726" s="148"/>
      <c r="P726" s="148"/>
      <c r="Q726" s="148"/>
      <c r="R726" s="148"/>
      <c r="S726" s="148"/>
      <c r="T726" s="148"/>
    </row>
    <row r="727" spans="1:20" ht="15.75" customHeight="1">
      <c r="A727" s="132"/>
      <c r="B727" s="218"/>
      <c r="C727" s="148"/>
      <c r="D727" s="148"/>
      <c r="E727" s="148"/>
      <c r="F727" s="148"/>
      <c r="G727" s="148"/>
      <c r="H727" s="148"/>
      <c r="I727" s="148"/>
      <c r="J727" s="148"/>
      <c r="K727" s="148"/>
      <c r="L727" s="148"/>
      <c r="M727" s="148"/>
      <c r="N727" s="148"/>
      <c r="O727" s="148"/>
      <c r="P727" s="148"/>
      <c r="Q727" s="148"/>
      <c r="R727" s="148"/>
      <c r="S727" s="148"/>
      <c r="T727" s="148"/>
    </row>
    <row r="728" spans="1:20" ht="15.75" customHeight="1">
      <c r="A728" s="132"/>
      <c r="B728" s="218"/>
      <c r="C728" s="148"/>
      <c r="D728" s="148"/>
      <c r="E728" s="148"/>
      <c r="F728" s="148"/>
      <c r="G728" s="148"/>
      <c r="H728" s="148"/>
      <c r="I728" s="148"/>
      <c r="J728" s="148"/>
      <c r="K728" s="148"/>
      <c r="L728" s="148"/>
      <c r="M728" s="148"/>
      <c r="N728" s="148"/>
      <c r="O728" s="148"/>
      <c r="P728" s="148"/>
      <c r="Q728" s="148"/>
      <c r="R728" s="148"/>
      <c r="S728" s="148"/>
      <c r="T728" s="148"/>
    </row>
    <row r="729" spans="1:20" ht="15.75" customHeight="1">
      <c r="A729" s="132"/>
      <c r="B729" s="218"/>
      <c r="C729" s="148"/>
      <c r="D729" s="148"/>
      <c r="E729" s="148"/>
      <c r="F729" s="148"/>
      <c r="G729" s="148"/>
      <c r="H729" s="148"/>
      <c r="I729" s="148"/>
      <c r="J729" s="148"/>
      <c r="K729" s="148"/>
      <c r="L729" s="148"/>
      <c r="M729" s="148"/>
      <c r="N729" s="148"/>
      <c r="O729" s="148"/>
      <c r="P729" s="148"/>
      <c r="Q729" s="148"/>
      <c r="R729" s="148"/>
      <c r="S729" s="148"/>
      <c r="T729" s="148"/>
    </row>
    <row r="730" spans="1:20" ht="15.75" customHeight="1">
      <c r="A730" s="132"/>
      <c r="B730" s="218"/>
      <c r="C730" s="148"/>
      <c r="D730" s="148"/>
      <c r="E730" s="148"/>
      <c r="F730" s="148"/>
      <c r="G730" s="148"/>
      <c r="H730" s="148"/>
      <c r="I730" s="148"/>
      <c r="J730" s="148"/>
      <c r="K730" s="148"/>
      <c r="L730" s="148"/>
      <c r="M730" s="148"/>
      <c r="N730" s="148"/>
      <c r="O730" s="148"/>
      <c r="P730" s="148"/>
      <c r="Q730" s="148"/>
      <c r="R730" s="148"/>
      <c r="S730" s="148"/>
      <c r="T730" s="148"/>
    </row>
    <row r="731" spans="1:20" ht="15.75" customHeight="1">
      <c r="A731" s="132"/>
      <c r="B731" s="218"/>
      <c r="C731" s="148"/>
      <c r="D731" s="148"/>
      <c r="E731" s="148"/>
      <c r="F731" s="148"/>
      <c r="G731" s="148"/>
      <c r="H731" s="148"/>
      <c r="I731" s="148"/>
      <c r="J731" s="148"/>
      <c r="K731" s="148"/>
      <c r="L731" s="148"/>
      <c r="M731" s="148"/>
      <c r="N731" s="148"/>
      <c r="O731" s="148"/>
      <c r="P731" s="148"/>
      <c r="Q731" s="148"/>
      <c r="R731" s="148"/>
      <c r="S731" s="148"/>
      <c r="T731" s="148"/>
    </row>
    <row r="732" spans="1:20" ht="15.75" customHeight="1">
      <c r="A732" s="132"/>
      <c r="B732" s="218"/>
      <c r="C732" s="148"/>
      <c r="D732" s="148"/>
      <c r="E732" s="148"/>
      <c r="F732" s="148"/>
      <c r="G732" s="148"/>
      <c r="H732" s="148"/>
      <c r="I732" s="148"/>
      <c r="J732" s="148"/>
      <c r="K732" s="148"/>
      <c r="L732" s="148"/>
      <c r="M732" s="148"/>
      <c r="N732" s="148"/>
      <c r="O732" s="148"/>
      <c r="P732" s="148"/>
      <c r="Q732" s="148"/>
      <c r="R732" s="148"/>
      <c r="S732" s="148"/>
      <c r="T732" s="148"/>
    </row>
    <row r="733" spans="1:20" ht="15.75" customHeight="1">
      <c r="A733" s="132"/>
      <c r="B733" s="218"/>
      <c r="C733" s="148"/>
      <c r="D733" s="148"/>
      <c r="E733" s="148"/>
      <c r="F733" s="148"/>
      <c r="G733" s="148"/>
      <c r="H733" s="148"/>
      <c r="I733" s="148"/>
      <c r="J733" s="148"/>
      <c r="K733" s="148"/>
      <c r="L733" s="148"/>
      <c r="M733" s="148"/>
      <c r="N733" s="148"/>
      <c r="O733" s="148"/>
      <c r="P733" s="148"/>
      <c r="Q733" s="148"/>
      <c r="R733" s="148"/>
      <c r="S733" s="148"/>
      <c r="T733" s="148"/>
    </row>
    <row r="734" spans="1:20" ht="15.75" customHeight="1">
      <c r="A734" s="132"/>
      <c r="B734" s="218"/>
      <c r="C734" s="148"/>
      <c r="D734" s="148"/>
      <c r="E734" s="148"/>
      <c r="F734" s="148"/>
      <c r="G734" s="148"/>
      <c r="H734" s="148"/>
      <c r="I734" s="148"/>
      <c r="J734" s="148"/>
      <c r="K734" s="148"/>
      <c r="L734" s="148"/>
      <c r="M734" s="148"/>
      <c r="N734" s="148"/>
      <c r="O734" s="148"/>
      <c r="P734" s="148"/>
      <c r="Q734" s="148"/>
      <c r="R734" s="148"/>
      <c r="S734" s="148"/>
      <c r="T734" s="148"/>
    </row>
    <row r="735" spans="1:20" ht="15.75" customHeight="1">
      <c r="A735" s="132"/>
      <c r="B735" s="218"/>
      <c r="C735" s="148"/>
      <c r="D735" s="148"/>
      <c r="E735" s="148"/>
      <c r="F735" s="148"/>
      <c r="G735" s="148"/>
      <c r="H735" s="148"/>
      <c r="I735" s="148"/>
      <c r="J735" s="148"/>
      <c r="K735" s="148"/>
      <c r="L735" s="148"/>
      <c r="M735" s="148"/>
      <c r="N735" s="148"/>
      <c r="O735" s="148"/>
      <c r="P735" s="148"/>
      <c r="Q735" s="148"/>
      <c r="R735" s="148"/>
      <c r="S735" s="148"/>
      <c r="T735" s="148"/>
    </row>
    <row r="736" spans="1:20" ht="15.75" customHeight="1">
      <c r="A736" s="132"/>
      <c r="B736" s="218"/>
      <c r="C736" s="148"/>
      <c r="D736" s="148"/>
      <c r="E736" s="148"/>
      <c r="F736" s="148"/>
      <c r="G736" s="148"/>
      <c r="H736" s="148"/>
      <c r="I736" s="148"/>
      <c r="J736" s="148"/>
      <c r="K736" s="148"/>
      <c r="L736" s="148"/>
      <c r="M736" s="148"/>
      <c r="N736" s="148"/>
      <c r="O736" s="148"/>
      <c r="P736" s="148"/>
      <c r="Q736" s="148"/>
      <c r="R736" s="148"/>
      <c r="S736" s="148"/>
      <c r="T736" s="148"/>
    </row>
    <row r="737" spans="1:20" ht="15.75" customHeight="1">
      <c r="A737" s="132"/>
      <c r="B737" s="218"/>
      <c r="C737" s="148"/>
      <c r="D737" s="148"/>
      <c r="E737" s="148"/>
      <c r="F737" s="148"/>
      <c r="G737" s="148"/>
      <c r="H737" s="148"/>
      <c r="I737" s="148"/>
      <c r="J737" s="148"/>
      <c r="K737" s="148"/>
      <c r="L737" s="148"/>
      <c r="M737" s="148"/>
      <c r="N737" s="148"/>
      <c r="O737" s="148"/>
      <c r="P737" s="148"/>
      <c r="Q737" s="148"/>
      <c r="R737" s="148"/>
      <c r="S737" s="148"/>
      <c r="T737" s="148"/>
    </row>
    <row r="738" spans="1:20" ht="15.75" customHeight="1">
      <c r="A738" s="132"/>
      <c r="B738" s="218"/>
      <c r="C738" s="148"/>
      <c r="D738" s="148"/>
      <c r="E738" s="148"/>
      <c r="F738" s="148"/>
      <c r="G738" s="148"/>
      <c r="H738" s="148"/>
      <c r="I738" s="148"/>
      <c r="J738" s="148"/>
      <c r="K738" s="148"/>
      <c r="L738" s="148"/>
      <c r="M738" s="148"/>
      <c r="N738" s="148"/>
      <c r="O738" s="148"/>
      <c r="P738" s="148"/>
      <c r="Q738" s="148"/>
      <c r="R738" s="148"/>
      <c r="S738" s="148"/>
      <c r="T738" s="148"/>
    </row>
    <row r="739" spans="1:20" ht="15.75" customHeight="1">
      <c r="A739" s="132"/>
      <c r="B739" s="218"/>
      <c r="C739" s="148"/>
      <c r="D739" s="148"/>
      <c r="E739" s="148"/>
      <c r="F739" s="148"/>
      <c r="G739" s="148"/>
      <c r="H739" s="148"/>
      <c r="I739" s="148"/>
      <c r="J739" s="148"/>
      <c r="K739" s="148"/>
      <c r="L739" s="148"/>
      <c r="M739" s="148"/>
      <c r="N739" s="148"/>
      <c r="O739" s="148"/>
      <c r="P739" s="148"/>
      <c r="Q739" s="148"/>
      <c r="R739" s="148"/>
      <c r="S739" s="148"/>
      <c r="T739" s="148"/>
    </row>
    <row r="740" spans="1:20" ht="15.75" customHeight="1">
      <c r="A740" s="132"/>
      <c r="B740" s="218"/>
      <c r="C740" s="148"/>
      <c r="D740" s="148"/>
      <c r="E740" s="148"/>
      <c r="F740" s="148"/>
      <c r="G740" s="148"/>
      <c r="H740" s="148"/>
      <c r="I740" s="148"/>
      <c r="J740" s="148"/>
      <c r="K740" s="148"/>
      <c r="L740" s="148"/>
      <c r="M740" s="148"/>
      <c r="N740" s="148"/>
      <c r="O740" s="148"/>
      <c r="P740" s="148"/>
      <c r="Q740" s="148"/>
      <c r="R740" s="148"/>
      <c r="S740" s="148"/>
      <c r="T740" s="148"/>
    </row>
    <row r="741" spans="1:20" ht="15.75" customHeight="1">
      <c r="A741" s="132"/>
      <c r="B741" s="218"/>
      <c r="C741" s="148"/>
      <c r="D741" s="148"/>
      <c r="E741" s="148"/>
      <c r="F741" s="148"/>
      <c r="G741" s="148"/>
      <c r="H741" s="148"/>
      <c r="I741" s="148"/>
      <c r="J741" s="148"/>
      <c r="K741" s="148"/>
      <c r="L741" s="148"/>
      <c r="M741" s="148"/>
      <c r="N741" s="148"/>
      <c r="O741" s="148"/>
      <c r="P741" s="148"/>
      <c r="Q741" s="148"/>
      <c r="R741" s="148"/>
      <c r="S741" s="148"/>
      <c r="T741" s="148"/>
    </row>
    <row r="742" spans="1:20" ht="15.75" customHeight="1">
      <c r="A742" s="132"/>
      <c r="B742" s="218"/>
      <c r="C742" s="148"/>
      <c r="D742" s="148"/>
      <c r="E742" s="148"/>
      <c r="F742" s="148"/>
      <c r="G742" s="148"/>
      <c r="H742" s="148"/>
      <c r="I742" s="148"/>
      <c r="J742" s="148"/>
      <c r="K742" s="148"/>
      <c r="L742" s="148"/>
      <c r="M742" s="148"/>
      <c r="N742" s="148"/>
      <c r="O742" s="148"/>
      <c r="P742" s="148"/>
      <c r="Q742" s="148"/>
      <c r="R742" s="148"/>
      <c r="S742" s="148"/>
      <c r="T742" s="148"/>
    </row>
    <row r="743" spans="1:20" ht="15.75" customHeight="1">
      <c r="A743" s="132"/>
      <c r="B743" s="218"/>
      <c r="C743" s="148"/>
      <c r="D743" s="148"/>
      <c r="E743" s="148"/>
      <c r="F743" s="148"/>
      <c r="G743" s="148"/>
      <c r="H743" s="148"/>
      <c r="I743" s="148"/>
      <c r="J743" s="148"/>
      <c r="K743" s="148"/>
      <c r="L743" s="148"/>
      <c r="M743" s="148"/>
      <c r="N743" s="148"/>
      <c r="O743" s="148"/>
      <c r="P743" s="148"/>
      <c r="Q743" s="148"/>
      <c r="R743" s="148"/>
      <c r="S743" s="148"/>
      <c r="T743" s="148"/>
    </row>
    <row r="744" spans="1:20" ht="15.75" customHeight="1">
      <c r="A744" s="132"/>
      <c r="B744" s="218"/>
      <c r="C744" s="148"/>
      <c r="D744" s="148"/>
      <c r="E744" s="148"/>
      <c r="F744" s="148"/>
      <c r="G744" s="148"/>
      <c r="H744" s="148"/>
      <c r="I744" s="148"/>
      <c r="J744" s="148"/>
      <c r="K744" s="148"/>
      <c r="L744" s="148"/>
      <c r="M744" s="148"/>
      <c r="N744" s="148"/>
      <c r="O744" s="148"/>
      <c r="P744" s="148"/>
      <c r="Q744" s="148"/>
      <c r="R744" s="148"/>
      <c r="S744" s="148"/>
      <c r="T744" s="148"/>
    </row>
    <row r="745" spans="1:20" ht="15.75" customHeight="1">
      <c r="A745" s="132"/>
      <c r="B745" s="218"/>
      <c r="C745" s="148"/>
      <c r="D745" s="148"/>
      <c r="E745" s="148"/>
      <c r="F745" s="148"/>
      <c r="G745" s="148"/>
      <c r="H745" s="148"/>
      <c r="I745" s="148"/>
      <c r="J745" s="148"/>
      <c r="K745" s="148"/>
      <c r="L745" s="148"/>
      <c r="M745" s="148"/>
      <c r="N745" s="148"/>
      <c r="O745" s="148"/>
      <c r="P745" s="148"/>
      <c r="Q745" s="148"/>
      <c r="R745" s="148"/>
      <c r="S745" s="148"/>
      <c r="T745" s="148"/>
    </row>
    <row r="746" spans="1:20" ht="15.75" customHeight="1">
      <c r="A746" s="132"/>
      <c r="B746" s="218"/>
      <c r="C746" s="148"/>
      <c r="D746" s="148"/>
      <c r="E746" s="148"/>
      <c r="F746" s="148"/>
      <c r="G746" s="148"/>
      <c r="H746" s="148"/>
      <c r="I746" s="148"/>
      <c r="J746" s="148"/>
      <c r="K746" s="148"/>
      <c r="L746" s="148"/>
      <c r="M746" s="148"/>
      <c r="N746" s="148"/>
      <c r="O746" s="148"/>
      <c r="P746" s="148"/>
      <c r="Q746" s="148"/>
      <c r="R746" s="148"/>
      <c r="S746" s="148"/>
      <c r="T746" s="148"/>
    </row>
    <row r="747" spans="1:20" ht="15.75" customHeight="1">
      <c r="A747" s="132"/>
      <c r="B747" s="218"/>
      <c r="C747" s="148"/>
      <c r="D747" s="148"/>
      <c r="E747" s="148"/>
      <c r="F747" s="148"/>
      <c r="G747" s="148"/>
      <c r="H747" s="148"/>
      <c r="I747" s="148"/>
      <c r="J747" s="148"/>
      <c r="K747" s="148"/>
      <c r="L747" s="148"/>
      <c r="M747" s="148"/>
      <c r="N747" s="148"/>
      <c r="O747" s="148"/>
      <c r="P747" s="148"/>
      <c r="Q747" s="148"/>
      <c r="R747" s="148"/>
      <c r="S747" s="148"/>
      <c r="T747" s="148"/>
    </row>
    <row r="748" spans="1:20" ht="15.75" customHeight="1">
      <c r="A748" s="132"/>
      <c r="B748" s="218"/>
      <c r="C748" s="148"/>
      <c r="D748" s="148"/>
      <c r="E748" s="148"/>
      <c r="F748" s="148"/>
      <c r="G748" s="148"/>
      <c r="H748" s="148"/>
      <c r="I748" s="148"/>
      <c r="J748" s="148"/>
      <c r="K748" s="148"/>
      <c r="L748" s="148"/>
      <c r="M748" s="148"/>
      <c r="N748" s="148"/>
      <c r="O748" s="148"/>
      <c r="P748" s="148"/>
      <c r="Q748" s="148"/>
      <c r="R748" s="148"/>
      <c r="S748" s="148"/>
      <c r="T748" s="148"/>
    </row>
    <row r="749" spans="1:20" ht="15.75" customHeight="1">
      <c r="A749" s="132"/>
      <c r="B749" s="218"/>
      <c r="C749" s="148"/>
      <c r="D749" s="148"/>
      <c r="E749" s="148"/>
      <c r="F749" s="148"/>
      <c r="G749" s="148"/>
      <c r="H749" s="148"/>
      <c r="I749" s="148"/>
      <c r="J749" s="148"/>
      <c r="K749" s="148"/>
      <c r="L749" s="148"/>
      <c r="M749" s="148"/>
      <c r="N749" s="148"/>
      <c r="O749" s="148"/>
      <c r="P749" s="148"/>
      <c r="Q749" s="148"/>
      <c r="R749" s="148"/>
      <c r="S749" s="148"/>
      <c r="T749" s="148"/>
    </row>
    <row r="750" spans="1:20" ht="15.75" customHeight="1">
      <c r="A750" s="132"/>
      <c r="B750" s="218"/>
      <c r="C750" s="148"/>
      <c r="D750" s="148"/>
      <c r="E750" s="148"/>
      <c r="F750" s="148"/>
      <c r="G750" s="148"/>
      <c r="H750" s="148"/>
      <c r="I750" s="148"/>
      <c r="J750" s="148"/>
      <c r="K750" s="148"/>
      <c r="L750" s="148"/>
      <c r="M750" s="148"/>
      <c r="N750" s="148"/>
      <c r="O750" s="148"/>
      <c r="P750" s="148"/>
      <c r="Q750" s="148"/>
      <c r="R750" s="148"/>
      <c r="S750" s="148"/>
      <c r="T750" s="148"/>
    </row>
    <row r="751" spans="1:20" ht="15.75" customHeight="1">
      <c r="A751" s="132"/>
      <c r="B751" s="218"/>
      <c r="C751" s="148"/>
      <c r="D751" s="148"/>
      <c r="E751" s="148"/>
      <c r="F751" s="148"/>
      <c r="G751" s="148"/>
      <c r="H751" s="148"/>
      <c r="I751" s="148"/>
      <c r="J751" s="148"/>
      <c r="K751" s="148"/>
      <c r="L751" s="148"/>
      <c r="M751" s="148"/>
      <c r="N751" s="148"/>
      <c r="O751" s="148"/>
      <c r="P751" s="148"/>
      <c r="Q751" s="148"/>
      <c r="R751" s="148"/>
      <c r="S751" s="148"/>
      <c r="T751" s="148"/>
    </row>
    <row r="752" spans="1:20" ht="15.75" customHeight="1">
      <c r="A752" s="132"/>
      <c r="B752" s="218"/>
      <c r="C752" s="148"/>
      <c r="D752" s="148"/>
      <c r="E752" s="148"/>
      <c r="F752" s="148"/>
      <c r="G752" s="148"/>
      <c r="H752" s="148"/>
      <c r="I752" s="148"/>
      <c r="J752" s="148"/>
      <c r="K752" s="148"/>
      <c r="L752" s="148"/>
      <c r="M752" s="148"/>
      <c r="N752" s="148"/>
      <c r="O752" s="148"/>
      <c r="P752" s="148"/>
      <c r="Q752" s="148"/>
      <c r="R752" s="148"/>
      <c r="S752" s="148"/>
      <c r="T752" s="148"/>
    </row>
    <row r="753" spans="1:20" ht="15.75" customHeight="1">
      <c r="A753" s="132"/>
      <c r="B753" s="218"/>
      <c r="C753" s="148"/>
      <c r="D753" s="148"/>
      <c r="E753" s="148"/>
      <c r="F753" s="148"/>
      <c r="G753" s="148"/>
      <c r="H753" s="148"/>
      <c r="I753" s="148"/>
      <c r="J753" s="148"/>
      <c r="K753" s="148"/>
      <c r="L753" s="148"/>
      <c r="M753" s="148"/>
      <c r="N753" s="148"/>
      <c r="O753" s="148"/>
      <c r="P753" s="148"/>
      <c r="Q753" s="148"/>
      <c r="R753" s="148"/>
      <c r="S753" s="148"/>
      <c r="T753" s="148"/>
    </row>
    <row r="754" spans="1:20" ht="15.75" customHeight="1">
      <c r="A754" s="132"/>
      <c r="B754" s="218"/>
      <c r="C754" s="148"/>
      <c r="D754" s="148"/>
      <c r="E754" s="148"/>
      <c r="F754" s="148"/>
      <c r="G754" s="148"/>
      <c r="H754" s="148"/>
      <c r="I754" s="148"/>
      <c r="J754" s="148"/>
      <c r="K754" s="148"/>
      <c r="L754" s="148"/>
      <c r="M754" s="148"/>
      <c r="N754" s="148"/>
      <c r="O754" s="148"/>
      <c r="P754" s="148"/>
      <c r="Q754" s="148"/>
      <c r="R754" s="148"/>
      <c r="S754" s="148"/>
      <c r="T754" s="148"/>
    </row>
    <row r="755" spans="1:20" ht="15.75" customHeight="1">
      <c r="A755" s="132"/>
      <c r="B755" s="218"/>
      <c r="C755" s="148"/>
      <c r="D755" s="148"/>
      <c r="E755" s="148"/>
      <c r="F755" s="148"/>
      <c r="G755" s="148"/>
      <c r="H755" s="148"/>
      <c r="I755" s="148"/>
      <c r="J755" s="148"/>
      <c r="K755" s="148"/>
      <c r="L755" s="148"/>
      <c r="M755" s="148"/>
      <c r="N755" s="148"/>
      <c r="O755" s="148"/>
      <c r="P755" s="148"/>
      <c r="Q755" s="148"/>
      <c r="R755" s="148"/>
      <c r="S755" s="148"/>
      <c r="T755" s="148"/>
    </row>
    <row r="756" spans="1:20" ht="15.75" customHeight="1">
      <c r="A756" s="132"/>
      <c r="B756" s="218"/>
      <c r="C756" s="148"/>
      <c r="D756" s="148"/>
      <c r="E756" s="148"/>
      <c r="F756" s="148"/>
      <c r="G756" s="148"/>
      <c r="H756" s="148"/>
      <c r="I756" s="148"/>
      <c r="J756" s="148"/>
      <c r="K756" s="148"/>
      <c r="L756" s="148"/>
      <c r="M756" s="148"/>
      <c r="N756" s="148"/>
      <c r="O756" s="148"/>
      <c r="P756" s="148"/>
      <c r="Q756" s="148"/>
      <c r="R756" s="148"/>
      <c r="S756" s="148"/>
      <c r="T756" s="148"/>
    </row>
    <row r="757" spans="1:20" ht="15.75" customHeight="1">
      <c r="A757" s="132"/>
      <c r="B757" s="218"/>
      <c r="C757" s="148"/>
      <c r="D757" s="148"/>
      <c r="E757" s="148"/>
      <c r="F757" s="148"/>
      <c r="G757" s="148"/>
      <c r="H757" s="148"/>
      <c r="I757" s="148"/>
      <c r="J757" s="148"/>
      <c r="K757" s="148"/>
      <c r="L757" s="148"/>
      <c r="M757" s="148"/>
      <c r="N757" s="148"/>
      <c r="O757" s="148"/>
      <c r="P757" s="148"/>
      <c r="Q757" s="148"/>
      <c r="R757" s="148"/>
      <c r="S757" s="148"/>
      <c r="T757" s="148"/>
    </row>
    <row r="758" spans="1:20" ht="15.75" customHeight="1">
      <c r="A758" s="132"/>
      <c r="B758" s="218"/>
      <c r="C758" s="148"/>
      <c r="D758" s="148"/>
      <c r="E758" s="148"/>
      <c r="F758" s="148"/>
      <c r="G758" s="148"/>
      <c r="H758" s="148"/>
      <c r="I758" s="148"/>
      <c r="J758" s="148"/>
      <c r="K758" s="148"/>
      <c r="L758" s="148"/>
      <c r="M758" s="148"/>
      <c r="N758" s="148"/>
      <c r="O758" s="148"/>
      <c r="P758" s="148"/>
      <c r="Q758" s="148"/>
      <c r="R758" s="148"/>
      <c r="S758" s="148"/>
      <c r="T758" s="148"/>
    </row>
    <row r="759" spans="1:20" ht="15.75" customHeight="1">
      <c r="A759" s="132"/>
      <c r="B759" s="218"/>
      <c r="C759" s="148"/>
      <c r="D759" s="148"/>
      <c r="E759" s="148"/>
      <c r="F759" s="148"/>
      <c r="G759" s="148"/>
      <c r="H759" s="148"/>
      <c r="I759" s="148"/>
      <c r="J759" s="148"/>
      <c r="K759" s="148"/>
      <c r="L759" s="148"/>
      <c r="M759" s="148"/>
      <c r="N759" s="148"/>
      <c r="O759" s="148"/>
      <c r="P759" s="148"/>
      <c r="Q759" s="148"/>
      <c r="R759" s="148"/>
      <c r="S759" s="148"/>
      <c r="T759" s="148"/>
    </row>
    <row r="760" spans="1:20" ht="15.75" customHeight="1">
      <c r="A760" s="132"/>
      <c r="B760" s="218"/>
      <c r="C760" s="148"/>
      <c r="D760" s="148"/>
      <c r="E760" s="148"/>
      <c r="F760" s="148"/>
      <c r="G760" s="148"/>
      <c r="H760" s="148"/>
      <c r="I760" s="148"/>
      <c r="J760" s="148"/>
      <c r="K760" s="148"/>
      <c r="L760" s="148"/>
      <c r="M760" s="148"/>
      <c r="N760" s="148"/>
      <c r="O760" s="148"/>
      <c r="P760" s="148"/>
      <c r="Q760" s="148"/>
      <c r="R760" s="148"/>
      <c r="S760" s="148"/>
      <c r="T760" s="148"/>
    </row>
    <row r="761" spans="1:20" ht="15.75" customHeight="1">
      <c r="A761" s="132"/>
      <c r="B761" s="218"/>
      <c r="C761" s="148"/>
      <c r="D761" s="148"/>
      <c r="E761" s="148"/>
      <c r="F761" s="148"/>
      <c r="G761" s="148"/>
      <c r="H761" s="148"/>
      <c r="I761" s="148"/>
      <c r="J761" s="148"/>
      <c r="K761" s="148"/>
      <c r="L761" s="148"/>
      <c r="M761" s="148"/>
      <c r="N761" s="148"/>
      <c r="O761" s="148"/>
      <c r="P761" s="148"/>
      <c r="Q761" s="148"/>
      <c r="R761" s="148"/>
      <c r="S761" s="148"/>
      <c r="T761" s="148"/>
    </row>
    <row r="762" spans="1:20" ht="15.75" customHeight="1">
      <c r="A762" s="132"/>
      <c r="B762" s="218"/>
      <c r="C762" s="148"/>
      <c r="D762" s="148"/>
      <c r="E762" s="148"/>
      <c r="F762" s="148"/>
      <c r="G762" s="148"/>
      <c r="H762" s="148"/>
      <c r="I762" s="148"/>
      <c r="J762" s="148"/>
      <c r="K762" s="148"/>
      <c r="L762" s="148"/>
      <c r="M762" s="148"/>
      <c r="N762" s="148"/>
      <c r="O762" s="148"/>
      <c r="P762" s="148"/>
      <c r="Q762" s="148"/>
      <c r="R762" s="148"/>
      <c r="S762" s="148"/>
      <c r="T762" s="148"/>
    </row>
    <row r="763" spans="1:20" ht="15.75" customHeight="1">
      <c r="A763" s="132"/>
      <c r="B763" s="218"/>
      <c r="C763" s="148"/>
      <c r="D763" s="148"/>
      <c r="E763" s="148"/>
      <c r="F763" s="148"/>
      <c r="G763" s="148"/>
      <c r="H763" s="148"/>
      <c r="I763" s="148"/>
      <c r="J763" s="148"/>
      <c r="K763" s="148"/>
      <c r="L763" s="148"/>
      <c r="M763" s="148"/>
      <c r="N763" s="148"/>
      <c r="O763" s="148"/>
      <c r="P763" s="148"/>
      <c r="Q763" s="148"/>
      <c r="R763" s="148"/>
      <c r="S763" s="148"/>
      <c r="T763" s="148"/>
    </row>
    <row r="764" spans="1:20" ht="15.75" customHeight="1">
      <c r="A764" s="132"/>
      <c r="B764" s="218"/>
      <c r="C764" s="148"/>
      <c r="D764" s="148"/>
      <c r="E764" s="148"/>
      <c r="F764" s="148"/>
      <c r="G764" s="148"/>
      <c r="H764" s="148"/>
      <c r="I764" s="148"/>
      <c r="J764" s="148"/>
      <c r="K764" s="148"/>
      <c r="L764" s="148"/>
      <c r="M764" s="148"/>
      <c r="N764" s="148"/>
      <c r="O764" s="148"/>
      <c r="P764" s="148"/>
      <c r="Q764" s="148"/>
      <c r="R764" s="148"/>
      <c r="S764" s="148"/>
      <c r="T764" s="148"/>
    </row>
    <row r="765" spans="1:20" ht="15.75" customHeight="1">
      <c r="A765" s="132"/>
      <c r="B765" s="218"/>
      <c r="C765" s="148"/>
      <c r="D765" s="148"/>
      <c r="E765" s="148"/>
      <c r="F765" s="148"/>
      <c r="G765" s="148"/>
      <c r="H765" s="148"/>
      <c r="I765" s="148"/>
      <c r="J765" s="148"/>
      <c r="K765" s="148"/>
      <c r="L765" s="148"/>
      <c r="M765" s="148"/>
      <c r="N765" s="148"/>
      <c r="O765" s="148"/>
      <c r="P765" s="148"/>
      <c r="Q765" s="148"/>
      <c r="R765" s="148"/>
      <c r="S765" s="148"/>
      <c r="T765" s="148"/>
    </row>
    <row r="766" spans="1:20" ht="15.75" customHeight="1">
      <c r="A766" s="132"/>
      <c r="B766" s="218"/>
      <c r="C766" s="148"/>
      <c r="D766" s="148"/>
      <c r="E766" s="148"/>
      <c r="F766" s="148"/>
      <c r="G766" s="148"/>
      <c r="H766" s="148"/>
      <c r="I766" s="148"/>
      <c r="J766" s="148"/>
      <c r="K766" s="148"/>
      <c r="L766" s="148"/>
      <c r="M766" s="148"/>
      <c r="N766" s="148"/>
      <c r="O766" s="148"/>
      <c r="P766" s="148"/>
      <c r="Q766" s="148"/>
      <c r="R766" s="148"/>
      <c r="S766" s="148"/>
      <c r="T766" s="148"/>
    </row>
    <row r="767" spans="1:20" ht="15.75" customHeight="1">
      <c r="A767" s="132"/>
      <c r="B767" s="218"/>
      <c r="C767" s="148"/>
      <c r="D767" s="148"/>
      <c r="E767" s="148"/>
      <c r="F767" s="148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  <c r="Q767" s="148"/>
      <c r="R767" s="148"/>
      <c r="S767" s="148"/>
      <c r="T767" s="148"/>
    </row>
    <row r="768" spans="1:20" ht="15.75" customHeight="1">
      <c r="A768" s="132"/>
      <c r="B768" s="218"/>
      <c r="C768" s="148"/>
      <c r="D768" s="148"/>
      <c r="E768" s="148"/>
      <c r="F768" s="148"/>
      <c r="G768" s="148"/>
      <c r="H768" s="148"/>
      <c r="I768" s="148"/>
      <c r="J768" s="148"/>
      <c r="K768" s="148"/>
      <c r="L768" s="148"/>
      <c r="M768" s="148"/>
      <c r="N768" s="148"/>
      <c r="O768" s="148"/>
      <c r="P768" s="148"/>
      <c r="Q768" s="148"/>
      <c r="R768" s="148"/>
      <c r="S768" s="148"/>
      <c r="T768" s="148"/>
    </row>
    <row r="769" spans="1:20" ht="15.75" customHeight="1">
      <c r="A769" s="132"/>
      <c r="B769" s="218"/>
      <c r="C769" s="148"/>
      <c r="D769" s="148"/>
      <c r="E769" s="148"/>
      <c r="F769" s="148"/>
      <c r="G769" s="148"/>
      <c r="H769" s="148"/>
      <c r="I769" s="148"/>
      <c r="J769" s="148"/>
      <c r="K769" s="148"/>
      <c r="L769" s="148"/>
      <c r="M769" s="148"/>
      <c r="N769" s="148"/>
      <c r="O769" s="148"/>
      <c r="P769" s="148"/>
      <c r="Q769" s="148"/>
      <c r="R769" s="148"/>
      <c r="S769" s="148"/>
      <c r="T769" s="148"/>
    </row>
    <row r="770" spans="1:20" ht="15.75" customHeight="1">
      <c r="A770" s="132"/>
      <c r="B770" s="218"/>
      <c r="C770" s="148"/>
      <c r="D770" s="148"/>
      <c r="E770" s="148"/>
      <c r="F770" s="148"/>
      <c r="G770" s="148"/>
      <c r="H770" s="148"/>
      <c r="I770" s="148"/>
      <c r="J770" s="148"/>
      <c r="K770" s="148"/>
      <c r="L770" s="148"/>
      <c r="M770" s="148"/>
      <c r="N770" s="148"/>
      <c r="O770" s="148"/>
      <c r="P770" s="148"/>
      <c r="Q770" s="148"/>
      <c r="R770" s="148"/>
      <c r="S770" s="148"/>
      <c r="T770" s="148"/>
    </row>
    <row r="771" spans="1:20" ht="15.75" customHeight="1">
      <c r="A771" s="132"/>
      <c r="B771" s="218"/>
      <c r="C771" s="148"/>
      <c r="D771" s="148"/>
      <c r="E771" s="148"/>
      <c r="F771" s="148"/>
      <c r="G771" s="148"/>
      <c r="H771" s="148"/>
      <c r="I771" s="148"/>
      <c r="J771" s="148"/>
      <c r="K771" s="148"/>
      <c r="L771" s="148"/>
      <c r="M771" s="148"/>
      <c r="N771" s="148"/>
      <c r="O771" s="148"/>
      <c r="P771" s="148"/>
      <c r="Q771" s="148"/>
      <c r="R771" s="148"/>
      <c r="S771" s="148"/>
      <c r="T771" s="148"/>
    </row>
    <row r="772" spans="1:20" ht="15.75" customHeight="1">
      <c r="A772" s="132"/>
      <c r="B772" s="218"/>
      <c r="C772" s="148"/>
      <c r="D772" s="148"/>
      <c r="E772" s="148"/>
      <c r="F772" s="148"/>
      <c r="G772" s="148"/>
      <c r="H772" s="148"/>
      <c r="I772" s="148"/>
      <c r="J772" s="148"/>
      <c r="K772" s="148"/>
      <c r="L772" s="148"/>
      <c r="M772" s="148"/>
      <c r="N772" s="148"/>
      <c r="O772" s="148"/>
      <c r="P772" s="148"/>
      <c r="Q772" s="148"/>
      <c r="R772" s="148"/>
      <c r="S772" s="148"/>
      <c r="T772" s="148"/>
    </row>
    <row r="773" spans="1:20" ht="15.75" customHeight="1">
      <c r="A773" s="132"/>
      <c r="B773" s="218"/>
      <c r="C773" s="148"/>
      <c r="D773" s="148"/>
      <c r="E773" s="148"/>
      <c r="F773" s="148"/>
      <c r="G773" s="148"/>
      <c r="H773" s="148"/>
      <c r="I773" s="148"/>
      <c r="J773" s="148"/>
      <c r="K773" s="148"/>
      <c r="L773" s="148"/>
      <c r="M773" s="148"/>
      <c r="N773" s="148"/>
      <c r="O773" s="148"/>
      <c r="P773" s="148"/>
      <c r="Q773" s="148"/>
      <c r="R773" s="148"/>
      <c r="S773" s="148"/>
      <c r="T773" s="148"/>
    </row>
    <row r="774" spans="1:20" ht="15.75" customHeight="1">
      <c r="A774" s="132"/>
      <c r="B774" s="218"/>
      <c r="C774" s="148"/>
      <c r="D774" s="148"/>
      <c r="E774" s="148"/>
      <c r="F774" s="148"/>
      <c r="G774" s="148"/>
      <c r="H774" s="148"/>
      <c r="I774" s="148"/>
      <c r="J774" s="148"/>
      <c r="K774" s="148"/>
      <c r="L774" s="148"/>
      <c r="M774" s="148"/>
      <c r="N774" s="148"/>
      <c r="O774" s="148"/>
      <c r="P774" s="148"/>
      <c r="Q774" s="148"/>
      <c r="R774" s="148"/>
      <c r="S774" s="148"/>
      <c r="T774" s="148"/>
    </row>
    <row r="775" spans="1:20" ht="15.75" customHeight="1">
      <c r="A775" s="132"/>
      <c r="B775" s="218"/>
      <c r="C775" s="148"/>
      <c r="D775" s="148"/>
      <c r="E775" s="148"/>
      <c r="F775" s="148"/>
      <c r="G775" s="148"/>
      <c r="H775" s="148"/>
      <c r="I775" s="148"/>
      <c r="J775" s="148"/>
      <c r="K775" s="148"/>
      <c r="L775" s="148"/>
      <c r="M775" s="148"/>
      <c r="N775" s="148"/>
      <c r="O775" s="148"/>
      <c r="P775" s="148"/>
      <c r="Q775" s="148"/>
      <c r="R775" s="148"/>
      <c r="S775" s="148"/>
      <c r="T775" s="148"/>
    </row>
    <row r="776" spans="1:20" ht="15.75" customHeight="1">
      <c r="A776" s="132"/>
      <c r="B776" s="218"/>
      <c r="C776" s="148"/>
      <c r="D776" s="148"/>
      <c r="E776" s="148"/>
      <c r="F776" s="148"/>
      <c r="G776" s="148"/>
      <c r="H776" s="148"/>
      <c r="I776" s="148"/>
      <c r="J776" s="148"/>
      <c r="K776" s="148"/>
      <c r="L776" s="148"/>
      <c r="M776" s="148"/>
      <c r="N776" s="148"/>
      <c r="O776" s="148"/>
      <c r="P776" s="148"/>
      <c r="Q776" s="148"/>
      <c r="R776" s="148"/>
      <c r="S776" s="148"/>
      <c r="T776" s="148"/>
    </row>
    <row r="777" spans="1:20" ht="15.75" customHeight="1">
      <c r="A777" s="132"/>
      <c r="B777" s="218"/>
      <c r="C777" s="148"/>
      <c r="D777" s="148"/>
      <c r="E777" s="148"/>
      <c r="F777" s="148"/>
      <c r="G777" s="148"/>
      <c r="H777" s="148"/>
      <c r="I777" s="148"/>
      <c r="J777" s="148"/>
      <c r="K777" s="148"/>
      <c r="L777" s="148"/>
      <c r="M777" s="148"/>
      <c r="N777" s="148"/>
      <c r="O777" s="148"/>
      <c r="P777" s="148"/>
      <c r="Q777" s="148"/>
      <c r="R777" s="148"/>
      <c r="S777" s="148"/>
      <c r="T777" s="148"/>
    </row>
    <row r="778" spans="1:20" ht="15.75" customHeight="1">
      <c r="A778" s="132"/>
      <c r="B778" s="218"/>
      <c r="C778" s="148"/>
      <c r="D778" s="148"/>
      <c r="E778" s="148"/>
      <c r="F778" s="148"/>
      <c r="G778" s="148"/>
      <c r="H778" s="148"/>
      <c r="I778" s="148"/>
      <c r="J778" s="148"/>
      <c r="K778" s="148"/>
      <c r="L778" s="148"/>
      <c r="M778" s="148"/>
      <c r="N778" s="148"/>
      <c r="O778" s="148"/>
      <c r="P778" s="148"/>
      <c r="Q778" s="148"/>
      <c r="R778" s="148"/>
      <c r="S778" s="148"/>
      <c r="T778" s="148"/>
    </row>
    <row r="779" spans="1:20" ht="15.75" customHeight="1">
      <c r="A779" s="132"/>
      <c r="B779" s="218"/>
      <c r="C779" s="148"/>
      <c r="D779" s="148"/>
      <c r="E779" s="148"/>
      <c r="F779" s="148"/>
      <c r="G779" s="148"/>
      <c r="H779" s="148"/>
      <c r="I779" s="148"/>
      <c r="J779" s="148"/>
      <c r="K779" s="148"/>
      <c r="L779" s="148"/>
      <c r="M779" s="148"/>
      <c r="N779" s="148"/>
      <c r="O779" s="148"/>
      <c r="P779" s="148"/>
      <c r="Q779" s="148"/>
      <c r="R779" s="148"/>
      <c r="S779" s="148"/>
      <c r="T779" s="148"/>
    </row>
    <row r="780" spans="1:20" ht="15.75" customHeight="1">
      <c r="A780" s="132"/>
      <c r="B780" s="218"/>
      <c r="C780" s="148"/>
      <c r="D780" s="148"/>
      <c r="E780" s="148"/>
      <c r="F780" s="148"/>
      <c r="G780" s="148"/>
      <c r="H780" s="148"/>
      <c r="I780" s="148"/>
      <c r="J780" s="148"/>
      <c r="K780" s="148"/>
      <c r="L780" s="148"/>
      <c r="M780" s="148"/>
      <c r="N780" s="148"/>
      <c r="O780" s="148"/>
      <c r="P780" s="148"/>
      <c r="Q780" s="148"/>
      <c r="R780" s="148"/>
      <c r="S780" s="148"/>
      <c r="T780" s="148"/>
    </row>
    <row r="781" spans="1:20" ht="15.75" customHeight="1">
      <c r="A781" s="132"/>
      <c r="B781" s="218"/>
      <c r="C781" s="148"/>
      <c r="D781" s="148"/>
      <c r="E781" s="148"/>
      <c r="F781" s="148"/>
      <c r="G781" s="148"/>
      <c r="H781" s="148"/>
      <c r="I781" s="148"/>
      <c r="J781" s="148"/>
      <c r="K781" s="148"/>
      <c r="L781" s="148"/>
      <c r="M781" s="148"/>
      <c r="N781" s="148"/>
      <c r="O781" s="148"/>
      <c r="P781" s="148"/>
      <c r="Q781" s="148"/>
      <c r="R781" s="148"/>
      <c r="S781" s="148"/>
      <c r="T781" s="148"/>
    </row>
    <row r="782" spans="1:20" ht="15.75" customHeight="1">
      <c r="A782" s="132"/>
      <c r="B782" s="218"/>
      <c r="C782" s="148"/>
      <c r="D782" s="148"/>
      <c r="E782" s="148"/>
      <c r="F782" s="148"/>
      <c r="G782" s="148"/>
      <c r="H782" s="148"/>
      <c r="I782" s="148"/>
      <c r="J782" s="148"/>
      <c r="K782" s="148"/>
      <c r="L782" s="148"/>
      <c r="M782" s="148"/>
      <c r="N782" s="148"/>
      <c r="O782" s="148"/>
      <c r="P782" s="148"/>
      <c r="Q782" s="148"/>
      <c r="R782" s="148"/>
      <c r="S782" s="148"/>
      <c r="T782" s="148"/>
    </row>
    <row r="783" spans="1:20" ht="15.75" customHeight="1">
      <c r="A783" s="132"/>
      <c r="B783" s="218"/>
      <c r="C783" s="148"/>
      <c r="D783" s="148"/>
      <c r="E783" s="148"/>
      <c r="F783" s="148"/>
      <c r="G783" s="148"/>
      <c r="H783" s="148"/>
      <c r="I783" s="148"/>
      <c r="J783" s="148"/>
      <c r="K783" s="148"/>
      <c r="L783" s="148"/>
      <c r="M783" s="148"/>
      <c r="N783" s="148"/>
      <c r="O783" s="148"/>
      <c r="P783" s="148"/>
      <c r="Q783" s="148"/>
      <c r="R783" s="148"/>
      <c r="S783" s="148"/>
      <c r="T783" s="148"/>
    </row>
    <row r="784" spans="1:20" ht="15.75" customHeight="1">
      <c r="A784" s="132"/>
      <c r="B784" s="218"/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</row>
    <row r="785" spans="1:20" ht="15.75" customHeight="1">
      <c r="A785" s="132"/>
      <c r="B785" s="218"/>
      <c r="C785" s="148"/>
      <c r="D785" s="148"/>
      <c r="E785" s="148"/>
      <c r="F785" s="148"/>
      <c r="G785" s="148"/>
      <c r="H785" s="148"/>
      <c r="I785" s="148"/>
      <c r="J785" s="148"/>
      <c r="K785" s="148"/>
      <c r="L785" s="148"/>
      <c r="M785" s="148"/>
      <c r="N785" s="148"/>
      <c r="O785" s="148"/>
      <c r="P785" s="148"/>
      <c r="Q785" s="148"/>
      <c r="R785" s="148"/>
      <c r="S785" s="148"/>
      <c r="T785" s="148"/>
    </row>
    <row r="786" spans="1:20" ht="15.75" customHeight="1">
      <c r="A786" s="132"/>
      <c r="B786" s="218"/>
      <c r="C786" s="148"/>
      <c r="D786" s="148"/>
      <c r="E786" s="148"/>
      <c r="F786" s="148"/>
      <c r="G786" s="148"/>
      <c r="H786" s="148"/>
      <c r="I786" s="148"/>
      <c r="J786" s="148"/>
      <c r="K786" s="148"/>
      <c r="L786" s="148"/>
      <c r="M786" s="148"/>
      <c r="N786" s="148"/>
      <c r="O786" s="148"/>
      <c r="P786" s="148"/>
      <c r="Q786" s="148"/>
      <c r="R786" s="148"/>
      <c r="S786" s="148"/>
      <c r="T786" s="148"/>
    </row>
    <row r="787" spans="1:20" ht="15.75" customHeight="1">
      <c r="A787" s="132"/>
      <c r="B787" s="218"/>
      <c r="C787" s="148"/>
      <c r="D787" s="148"/>
      <c r="E787" s="148"/>
      <c r="F787" s="148"/>
      <c r="G787" s="148"/>
      <c r="H787" s="148"/>
      <c r="I787" s="148"/>
      <c r="J787" s="148"/>
      <c r="K787" s="148"/>
      <c r="L787" s="148"/>
      <c r="M787" s="148"/>
      <c r="N787" s="148"/>
      <c r="O787" s="148"/>
      <c r="P787" s="148"/>
      <c r="Q787" s="148"/>
      <c r="R787" s="148"/>
      <c r="S787" s="148"/>
      <c r="T787" s="148"/>
    </row>
    <row r="788" spans="1:20" ht="15.75" customHeight="1">
      <c r="A788" s="132"/>
      <c r="B788" s="218"/>
      <c r="C788" s="148"/>
      <c r="D788" s="148"/>
      <c r="E788" s="148"/>
      <c r="F788" s="148"/>
      <c r="G788" s="148"/>
      <c r="H788" s="148"/>
      <c r="I788" s="148"/>
      <c r="J788" s="148"/>
      <c r="K788" s="148"/>
      <c r="L788" s="148"/>
      <c r="M788" s="148"/>
      <c r="N788" s="148"/>
      <c r="O788" s="148"/>
      <c r="P788" s="148"/>
      <c r="Q788" s="148"/>
      <c r="R788" s="148"/>
      <c r="S788" s="148"/>
      <c r="T788" s="148"/>
    </row>
    <row r="789" spans="1:20" ht="15.75" customHeight="1">
      <c r="A789" s="132"/>
      <c r="B789" s="218"/>
      <c r="C789" s="148"/>
      <c r="D789" s="148"/>
      <c r="E789" s="148"/>
      <c r="F789" s="148"/>
      <c r="G789" s="148"/>
      <c r="H789" s="148"/>
      <c r="I789" s="148"/>
      <c r="J789" s="148"/>
      <c r="K789" s="148"/>
      <c r="L789" s="148"/>
      <c r="M789" s="148"/>
      <c r="N789" s="148"/>
      <c r="O789" s="148"/>
      <c r="P789" s="148"/>
      <c r="Q789" s="148"/>
      <c r="R789" s="148"/>
      <c r="S789" s="148"/>
      <c r="T789" s="148"/>
    </row>
    <row r="790" spans="1:20" ht="15.75" customHeight="1">
      <c r="A790" s="132"/>
      <c r="B790" s="218"/>
      <c r="C790" s="148"/>
      <c r="D790" s="148"/>
      <c r="E790" s="148"/>
      <c r="F790" s="148"/>
      <c r="G790" s="148"/>
      <c r="H790" s="148"/>
      <c r="I790" s="148"/>
      <c r="J790" s="148"/>
      <c r="K790" s="148"/>
      <c r="L790" s="148"/>
      <c r="M790" s="148"/>
      <c r="N790" s="148"/>
      <c r="O790" s="148"/>
      <c r="P790" s="148"/>
      <c r="Q790" s="148"/>
      <c r="R790" s="148"/>
      <c r="S790" s="148"/>
      <c r="T790" s="148"/>
    </row>
    <row r="791" spans="1:20" ht="15.75" customHeight="1">
      <c r="A791" s="132"/>
      <c r="B791" s="218"/>
      <c r="C791" s="148"/>
      <c r="D791" s="148"/>
      <c r="E791" s="148"/>
      <c r="F791" s="148"/>
      <c r="G791" s="148"/>
      <c r="H791" s="148"/>
      <c r="I791" s="148"/>
      <c r="J791" s="148"/>
      <c r="K791" s="148"/>
      <c r="L791" s="148"/>
      <c r="M791" s="148"/>
      <c r="N791" s="148"/>
      <c r="O791" s="148"/>
      <c r="P791" s="148"/>
      <c r="Q791" s="148"/>
      <c r="R791" s="148"/>
      <c r="S791" s="148"/>
      <c r="T791" s="148"/>
    </row>
    <row r="792" spans="1:20" ht="15.75" customHeight="1">
      <c r="A792" s="132"/>
      <c r="B792" s="218"/>
      <c r="C792" s="148"/>
      <c r="D792" s="148"/>
      <c r="E792" s="148"/>
      <c r="F792" s="148"/>
      <c r="G792" s="148"/>
      <c r="H792" s="148"/>
      <c r="I792" s="148"/>
      <c r="J792" s="148"/>
      <c r="K792" s="148"/>
      <c r="L792" s="148"/>
      <c r="M792" s="148"/>
      <c r="N792" s="148"/>
      <c r="O792" s="148"/>
      <c r="P792" s="148"/>
      <c r="Q792" s="148"/>
      <c r="R792" s="148"/>
      <c r="S792" s="148"/>
      <c r="T792" s="148"/>
    </row>
    <row r="793" spans="1:20" ht="15.75" customHeight="1">
      <c r="A793" s="132"/>
      <c r="B793" s="218"/>
      <c r="C793" s="148"/>
      <c r="D793" s="148"/>
      <c r="E793" s="148"/>
      <c r="F793" s="148"/>
      <c r="G793" s="148"/>
      <c r="H793" s="148"/>
      <c r="I793" s="148"/>
      <c r="J793" s="148"/>
      <c r="K793" s="148"/>
      <c r="L793" s="148"/>
      <c r="M793" s="148"/>
      <c r="N793" s="148"/>
      <c r="O793" s="148"/>
      <c r="P793" s="148"/>
      <c r="Q793" s="148"/>
      <c r="R793" s="148"/>
      <c r="S793" s="148"/>
      <c r="T793" s="148"/>
    </row>
    <row r="794" spans="1:20" ht="15.75" customHeight="1">
      <c r="A794" s="132"/>
      <c r="B794" s="218"/>
      <c r="C794" s="148"/>
      <c r="D794" s="148"/>
      <c r="E794" s="148"/>
      <c r="F794" s="148"/>
      <c r="G794" s="148"/>
      <c r="H794" s="148"/>
      <c r="I794" s="148"/>
      <c r="J794" s="148"/>
      <c r="K794" s="148"/>
      <c r="L794" s="148"/>
      <c r="M794" s="148"/>
      <c r="N794" s="148"/>
      <c r="O794" s="148"/>
      <c r="P794" s="148"/>
      <c r="Q794" s="148"/>
      <c r="R794" s="148"/>
      <c r="S794" s="148"/>
      <c r="T794" s="148"/>
    </row>
    <row r="795" spans="1:20" ht="15.75" customHeight="1">
      <c r="A795" s="132"/>
      <c r="B795" s="218"/>
      <c r="C795" s="148"/>
      <c r="D795" s="148"/>
      <c r="E795" s="148"/>
      <c r="F795" s="148"/>
      <c r="G795" s="148"/>
      <c r="H795" s="148"/>
      <c r="I795" s="148"/>
      <c r="J795" s="148"/>
      <c r="K795" s="148"/>
      <c r="L795" s="148"/>
      <c r="M795" s="148"/>
      <c r="N795" s="148"/>
      <c r="O795" s="148"/>
      <c r="P795" s="148"/>
      <c r="Q795" s="148"/>
      <c r="R795" s="148"/>
      <c r="S795" s="148"/>
      <c r="T795" s="148"/>
    </row>
    <row r="796" spans="1:20" ht="15.75" customHeight="1">
      <c r="A796" s="132"/>
      <c r="B796" s="218"/>
      <c r="C796" s="148"/>
      <c r="D796" s="148"/>
      <c r="E796" s="148"/>
      <c r="F796" s="148"/>
      <c r="G796" s="148"/>
      <c r="H796" s="148"/>
      <c r="I796" s="148"/>
      <c r="J796" s="148"/>
      <c r="K796" s="148"/>
      <c r="L796" s="148"/>
      <c r="M796" s="148"/>
      <c r="N796" s="148"/>
      <c r="O796" s="148"/>
      <c r="P796" s="148"/>
      <c r="Q796" s="148"/>
      <c r="R796" s="148"/>
      <c r="S796" s="148"/>
      <c r="T796" s="148"/>
    </row>
    <row r="797" spans="1:20" ht="15.75" customHeight="1">
      <c r="A797" s="132"/>
      <c r="B797" s="218"/>
      <c r="C797" s="148"/>
      <c r="D797" s="148"/>
      <c r="E797" s="148"/>
      <c r="F797" s="148"/>
      <c r="G797" s="148"/>
      <c r="H797" s="148"/>
      <c r="I797" s="148"/>
      <c r="J797" s="148"/>
      <c r="K797" s="148"/>
      <c r="L797" s="148"/>
      <c r="M797" s="148"/>
      <c r="N797" s="148"/>
      <c r="O797" s="148"/>
      <c r="P797" s="148"/>
      <c r="Q797" s="148"/>
      <c r="R797" s="148"/>
      <c r="S797" s="148"/>
      <c r="T797" s="148"/>
    </row>
    <row r="798" spans="1:20" ht="15.75" customHeight="1">
      <c r="A798" s="132"/>
      <c r="B798" s="218"/>
      <c r="C798" s="148"/>
      <c r="D798" s="148"/>
      <c r="E798" s="148"/>
      <c r="F798" s="148"/>
      <c r="G798" s="148"/>
      <c r="H798" s="148"/>
      <c r="I798" s="148"/>
      <c r="J798" s="148"/>
      <c r="K798" s="148"/>
      <c r="L798" s="148"/>
      <c r="M798" s="148"/>
      <c r="N798" s="148"/>
      <c r="O798" s="148"/>
      <c r="P798" s="148"/>
      <c r="Q798" s="148"/>
      <c r="R798" s="148"/>
      <c r="S798" s="148"/>
      <c r="T798" s="148"/>
    </row>
    <row r="799" spans="1:20" ht="15.75" customHeight="1">
      <c r="A799" s="132"/>
      <c r="B799" s="218"/>
      <c r="C799" s="148"/>
      <c r="D799" s="148"/>
      <c r="E799" s="148"/>
      <c r="F799" s="148"/>
      <c r="G799" s="148"/>
      <c r="H799" s="148"/>
      <c r="I799" s="148"/>
      <c r="J799" s="148"/>
      <c r="K799" s="148"/>
      <c r="L799" s="148"/>
      <c r="M799" s="148"/>
      <c r="N799" s="148"/>
      <c r="O799" s="148"/>
      <c r="P799" s="148"/>
      <c r="Q799" s="148"/>
      <c r="R799" s="148"/>
      <c r="S799" s="148"/>
      <c r="T799" s="148"/>
    </row>
    <row r="800" spans="1:20" ht="15.75" customHeight="1">
      <c r="A800" s="132"/>
      <c r="B800" s="218"/>
      <c r="C800" s="148"/>
      <c r="D800" s="148"/>
      <c r="E800" s="148"/>
      <c r="F800" s="148"/>
      <c r="G800" s="148"/>
      <c r="H800" s="148"/>
      <c r="I800" s="148"/>
      <c r="J800" s="148"/>
      <c r="K800" s="148"/>
      <c r="L800" s="148"/>
      <c r="M800" s="148"/>
      <c r="N800" s="148"/>
      <c r="O800" s="148"/>
      <c r="P800" s="148"/>
      <c r="Q800" s="148"/>
      <c r="R800" s="148"/>
      <c r="S800" s="148"/>
      <c r="T800" s="148"/>
    </row>
    <row r="801" spans="1:20" ht="15.75" customHeight="1">
      <c r="A801" s="132"/>
      <c r="B801" s="218"/>
      <c r="C801" s="148"/>
      <c r="D801" s="148"/>
      <c r="E801" s="148"/>
      <c r="F801" s="148"/>
      <c r="G801" s="148"/>
      <c r="H801" s="148"/>
      <c r="I801" s="148"/>
      <c r="J801" s="148"/>
      <c r="K801" s="148"/>
      <c r="L801" s="148"/>
      <c r="M801" s="148"/>
      <c r="N801" s="148"/>
      <c r="O801" s="148"/>
      <c r="P801" s="148"/>
      <c r="Q801" s="148"/>
      <c r="R801" s="148"/>
      <c r="S801" s="148"/>
      <c r="T801" s="148"/>
    </row>
    <row r="802" spans="1:20" ht="15.75" customHeight="1">
      <c r="A802" s="132"/>
      <c r="B802" s="218"/>
      <c r="C802" s="148"/>
      <c r="D802" s="148"/>
      <c r="E802" s="148"/>
      <c r="F802" s="148"/>
      <c r="G802" s="148"/>
      <c r="H802" s="148"/>
      <c r="I802" s="148"/>
      <c r="J802" s="148"/>
      <c r="K802" s="148"/>
      <c r="L802" s="148"/>
      <c r="M802" s="148"/>
      <c r="N802" s="148"/>
      <c r="O802" s="148"/>
      <c r="P802" s="148"/>
      <c r="Q802" s="148"/>
      <c r="R802" s="148"/>
      <c r="S802" s="148"/>
      <c r="T802" s="148"/>
    </row>
    <row r="803" spans="1:20" ht="15.75" customHeight="1">
      <c r="A803" s="132"/>
      <c r="B803" s="218"/>
      <c r="C803" s="148"/>
      <c r="D803" s="148"/>
      <c r="E803" s="148"/>
      <c r="F803" s="148"/>
      <c r="G803" s="148"/>
      <c r="H803" s="148"/>
      <c r="I803" s="148"/>
      <c r="J803" s="148"/>
      <c r="K803" s="148"/>
      <c r="L803" s="148"/>
      <c r="M803" s="148"/>
      <c r="N803" s="148"/>
      <c r="O803" s="148"/>
      <c r="P803" s="148"/>
      <c r="Q803" s="148"/>
      <c r="R803" s="148"/>
      <c r="S803" s="148"/>
      <c r="T803" s="148"/>
    </row>
    <row r="804" spans="1:20" ht="15.75" customHeight="1">
      <c r="A804" s="132"/>
      <c r="B804" s="218"/>
      <c r="C804" s="148"/>
      <c r="D804" s="148"/>
      <c r="E804" s="148"/>
      <c r="F804" s="148"/>
      <c r="G804" s="148"/>
      <c r="H804" s="148"/>
      <c r="I804" s="148"/>
      <c r="J804" s="148"/>
      <c r="K804" s="148"/>
      <c r="L804" s="148"/>
      <c r="M804" s="148"/>
      <c r="N804" s="148"/>
      <c r="O804" s="148"/>
      <c r="P804" s="148"/>
      <c r="Q804" s="148"/>
      <c r="R804" s="148"/>
      <c r="S804" s="148"/>
      <c r="T804" s="148"/>
    </row>
    <row r="805" spans="1:20" ht="15.75" customHeight="1">
      <c r="A805" s="132"/>
      <c r="B805" s="218"/>
      <c r="C805" s="148"/>
      <c r="D805" s="148"/>
      <c r="E805" s="148"/>
      <c r="F805" s="148"/>
      <c r="G805" s="148"/>
      <c r="H805" s="148"/>
      <c r="I805" s="148"/>
      <c r="J805" s="148"/>
      <c r="K805" s="148"/>
      <c r="L805" s="148"/>
      <c r="M805" s="148"/>
      <c r="N805" s="148"/>
      <c r="O805" s="148"/>
      <c r="P805" s="148"/>
      <c r="Q805" s="148"/>
      <c r="R805" s="148"/>
      <c r="S805" s="148"/>
      <c r="T805" s="148"/>
    </row>
    <row r="806" spans="1:20" ht="15.75" customHeight="1">
      <c r="A806" s="132"/>
      <c r="B806" s="218"/>
      <c r="C806" s="148"/>
      <c r="D806" s="148"/>
      <c r="E806" s="148"/>
      <c r="F806" s="148"/>
      <c r="G806" s="148"/>
      <c r="H806" s="148"/>
      <c r="I806" s="148"/>
      <c r="J806" s="148"/>
      <c r="K806" s="148"/>
      <c r="L806" s="148"/>
      <c r="M806" s="148"/>
      <c r="N806" s="148"/>
      <c r="O806" s="148"/>
      <c r="P806" s="148"/>
      <c r="Q806" s="148"/>
      <c r="R806" s="148"/>
      <c r="S806" s="148"/>
      <c r="T806" s="148"/>
    </row>
    <row r="807" spans="1:20" ht="15.75" customHeight="1">
      <c r="A807" s="132"/>
      <c r="B807" s="218"/>
      <c r="C807" s="148"/>
      <c r="D807" s="148"/>
      <c r="E807" s="148"/>
      <c r="F807" s="148"/>
      <c r="G807" s="148"/>
      <c r="H807" s="148"/>
      <c r="I807" s="148"/>
      <c r="J807" s="148"/>
      <c r="K807" s="148"/>
      <c r="L807" s="148"/>
      <c r="M807" s="148"/>
      <c r="N807" s="148"/>
      <c r="O807" s="148"/>
      <c r="P807" s="148"/>
      <c r="Q807" s="148"/>
      <c r="R807" s="148"/>
      <c r="S807" s="148"/>
      <c r="T807" s="148"/>
    </row>
    <row r="808" spans="1:20" ht="15.75" customHeight="1">
      <c r="A808" s="132"/>
      <c r="B808" s="218"/>
      <c r="C808" s="148"/>
      <c r="D808" s="148"/>
      <c r="E808" s="148"/>
      <c r="F808" s="148"/>
      <c r="G808" s="148"/>
      <c r="H808" s="148"/>
      <c r="I808" s="148"/>
      <c r="J808" s="148"/>
      <c r="K808" s="148"/>
      <c r="L808" s="148"/>
      <c r="M808" s="148"/>
      <c r="N808" s="148"/>
      <c r="O808" s="148"/>
      <c r="P808" s="148"/>
      <c r="Q808" s="148"/>
      <c r="R808" s="148"/>
      <c r="S808" s="148"/>
      <c r="T808" s="148"/>
    </row>
    <row r="809" spans="1:20" ht="15.75" customHeight="1">
      <c r="A809" s="132"/>
      <c r="B809" s="218"/>
      <c r="C809" s="148"/>
      <c r="D809" s="148"/>
      <c r="E809" s="148"/>
      <c r="F809" s="148"/>
      <c r="G809" s="148"/>
      <c r="H809" s="148"/>
      <c r="I809" s="148"/>
      <c r="J809" s="148"/>
      <c r="K809" s="148"/>
      <c r="L809" s="148"/>
      <c r="M809" s="148"/>
      <c r="N809" s="148"/>
      <c r="O809" s="148"/>
      <c r="P809" s="148"/>
      <c r="Q809" s="148"/>
      <c r="R809" s="148"/>
      <c r="S809" s="148"/>
      <c r="T809" s="148"/>
    </row>
    <row r="810" spans="1:20" ht="15.75" customHeight="1">
      <c r="A810" s="132"/>
      <c r="B810" s="218"/>
      <c r="C810" s="148"/>
      <c r="D810" s="148"/>
      <c r="E810" s="148"/>
      <c r="F810" s="148"/>
      <c r="G810" s="148"/>
      <c r="H810" s="148"/>
      <c r="I810" s="148"/>
      <c r="J810" s="148"/>
      <c r="K810" s="148"/>
      <c r="L810" s="148"/>
      <c r="M810" s="148"/>
      <c r="N810" s="148"/>
      <c r="O810" s="148"/>
      <c r="P810" s="148"/>
      <c r="Q810" s="148"/>
      <c r="R810" s="148"/>
      <c r="S810" s="148"/>
      <c r="T810" s="148"/>
    </row>
    <row r="811" spans="1:20" ht="15.75" customHeight="1">
      <c r="A811" s="132"/>
      <c r="B811" s="218"/>
      <c r="C811" s="148"/>
      <c r="D811" s="148"/>
      <c r="E811" s="148"/>
      <c r="F811" s="148"/>
      <c r="G811" s="148"/>
      <c r="H811" s="148"/>
      <c r="I811" s="148"/>
      <c r="J811" s="148"/>
      <c r="K811" s="148"/>
      <c r="L811" s="148"/>
      <c r="M811" s="148"/>
      <c r="N811" s="148"/>
      <c r="O811" s="148"/>
      <c r="P811" s="148"/>
      <c r="Q811" s="148"/>
      <c r="R811" s="148"/>
      <c r="S811" s="148"/>
      <c r="T811" s="148"/>
    </row>
    <row r="812" spans="1:20" ht="15.75" customHeight="1">
      <c r="A812" s="132"/>
      <c r="B812" s="218"/>
      <c r="C812" s="148"/>
      <c r="D812" s="148"/>
      <c r="E812" s="148"/>
      <c r="F812" s="148"/>
      <c r="G812" s="148"/>
      <c r="H812" s="148"/>
      <c r="I812" s="148"/>
      <c r="J812" s="148"/>
      <c r="K812" s="148"/>
      <c r="L812" s="148"/>
      <c r="M812" s="148"/>
      <c r="N812" s="148"/>
      <c r="O812" s="148"/>
      <c r="P812" s="148"/>
      <c r="Q812" s="148"/>
      <c r="R812" s="148"/>
      <c r="S812" s="148"/>
      <c r="T812" s="148"/>
    </row>
    <row r="813" spans="1:20" ht="15.75" customHeight="1">
      <c r="A813" s="132"/>
      <c r="B813" s="218"/>
      <c r="C813" s="148"/>
      <c r="D813" s="148"/>
      <c r="E813" s="148"/>
      <c r="F813" s="148"/>
      <c r="G813" s="148"/>
      <c r="H813" s="148"/>
      <c r="I813" s="148"/>
      <c r="J813" s="148"/>
      <c r="K813" s="148"/>
      <c r="L813" s="148"/>
      <c r="M813" s="148"/>
      <c r="N813" s="148"/>
      <c r="O813" s="148"/>
      <c r="P813" s="148"/>
      <c r="Q813" s="148"/>
      <c r="R813" s="148"/>
      <c r="S813" s="148"/>
      <c r="T813" s="148"/>
    </row>
    <row r="814" spans="1:20" ht="15.75" customHeight="1">
      <c r="A814" s="132"/>
      <c r="B814" s="218"/>
      <c r="C814" s="148"/>
      <c r="D814" s="148"/>
      <c r="E814" s="148"/>
      <c r="F814" s="148"/>
      <c r="G814" s="148"/>
      <c r="H814" s="148"/>
      <c r="I814" s="148"/>
      <c r="J814" s="148"/>
      <c r="K814" s="148"/>
      <c r="L814" s="148"/>
      <c r="M814" s="148"/>
      <c r="N814" s="148"/>
      <c r="O814" s="148"/>
      <c r="P814" s="148"/>
      <c r="Q814" s="148"/>
      <c r="R814" s="148"/>
      <c r="S814" s="148"/>
      <c r="T814" s="148"/>
    </row>
    <row r="815" spans="1:20" ht="15.75" customHeight="1">
      <c r="A815" s="132"/>
      <c r="B815" s="218"/>
      <c r="C815" s="148"/>
      <c r="D815" s="148"/>
      <c r="E815" s="148"/>
      <c r="F815" s="148"/>
      <c r="G815" s="148"/>
      <c r="H815" s="148"/>
      <c r="I815" s="148"/>
      <c r="J815" s="148"/>
      <c r="K815" s="148"/>
      <c r="L815" s="148"/>
      <c r="M815" s="148"/>
      <c r="N815" s="148"/>
      <c r="O815" s="148"/>
      <c r="P815" s="148"/>
      <c r="Q815" s="148"/>
      <c r="R815" s="148"/>
      <c r="S815" s="148"/>
      <c r="T815" s="148"/>
    </row>
    <row r="816" spans="1:20" ht="15.75" customHeight="1">
      <c r="A816" s="132"/>
      <c r="B816" s="218"/>
      <c r="C816" s="148"/>
      <c r="D816" s="148"/>
      <c r="E816" s="148"/>
      <c r="F816" s="148"/>
      <c r="G816" s="148"/>
      <c r="H816" s="148"/>
      <c r="I816" s="148"/>
      <c r="J816" s="148"/>
      <c r="K816" s="148"/>
      <c r="L816" s="148"/>
      <c r="M816" s="148"/>
      <c r="N816" s="148"/>
      <c r="O816" s="148"/>
      <c r="P816" s="148"/>
      <c r="Q816" s="148"/>
      <c r="R816" s="148"/>
      <c r="S816" s="148"/>
      <c r="T816" s="148"/>
    </row>
    <row r="817" spans="1:20" ht="15.75" customHeight="1">
      <c r="A817" s="132"/>
      <c r="B817" s="218"/>
      <c r="C817" s="148"/>
      <c r="D817" s="148"/>
      <c r="E817" s="148"/>
      <c r="F817" s="148"/>
      <c r="G817" s="148"/>
      <c r="H817" s="148"/>
      <c r="I817" s="148"/>
      <c r="J817" s="148"/>
      <c r="K817" s="148"/>
      <c r="L817" s="148"/>
      <c r="M817" s="148"/>
      <c r="N817" s="148"/>
      <c r="O817" s="148"/>
      <c r="P817" s="148"/>
      <c r="Q817" s="148"/>
      <c r="R817" s="148"/>
      <c r="S817" s="148"/>
      <c r="T817" s="148"/>
    </row>
    <row r="818" spans="1:20" ht="15.75" customHeight="1">
      <c r="A818" s="132"/>
      <c r="B818" s="218"/>
      <c r="C818" s="148"/>
      <c r="D818" s="148"/>
      <c r="E818" s="148"/>
      <c r="F818" s="148"/>
      <c r="G818" s="148"/>
      <c r="H818" s="148"/>
      <c r="I818" s="148"/>
      <c r="J818" s="148"/>
      <c r="K818" s="148"/>
      <c r="L818" s="148"/>
      <c r="M818" s="148"/>
      <c r="N818" s="148"/>
      <c r="O818" s="148"/>
      <c r="P818" s="148"/>
      <c r="Q818" s="148"/>
      <c r="R818" s="148"/>
      <c r="S818" s="148"/>
      <c r="T818" s="148"/>
    </row>
    <row r="819" spans="1:20" ht="15.75" customHeight="1">
      <c r="A819" s="132"/>
      <c r="B819" s="218"/>
      <c r="C819" s="148"/>
      <c r="D819" s="148"/>
      <c r="E819" s="148"/>
      <c r="F819" s="148"/>
      <c r="G819" s="148"/>
      <c r="H819" s="148"/>
      <c r="I819" s="148"/>
      <c r="J819" s="148"/>
      <c r="K819" s="148"/>
      <c r="L819" s="148"/>
      <c r="M819" s="148"/>
      <c r="N819" s="148"/>
      <c r="O819" s="148"/>
      <c r="P819" s="148"/>
      <c r="Q819" s="148"/>
      <c r="R819" s="148"/>
      <c r="S819" s="148"/>
      <c r="T819" s="148"/>
    </row>
    <row r="820" spans="1:20" ht="15.75" customHeight="1">
      <c r="A820" s="132"/>
      <c r="B820" s="218"/>
      <c r="C820" s="148"/>
      <c r="D820" s="148"/>
      <c r="E820" s="148"/>
      <c r="F820" s="148"/>
      <c r="G820" s="148"/>
      <c r="H820" s="148"/>
      <c r="I820" s="148"/>
      <c r="J820" s="148"/>
      <c r="K820" s="148"/>
      <c r="L820" s="148"/>
      <c r="M820" s="148"/>
      <c r="N820" s="148"/>
      <c r="O820" s="148"/>
      <c r="P820" s="148"/>
      <c r="Q820" s="148"/>
      <c r="R820" s="148"/>
      <c r="S820" s="148"/>
      <c r="T820" s="148"/>
    </row>
    <row r="821" spans="1:20" ht="15.75" customHeight="1">
      <c r="A821" s="132"/>
      <c r="B821" s="218"/>
      <c r="C821" s="148"/>
      <c r="D821" s="148"/>
      <c r="E821" s="148"/>
      <c r="F821" s="148"/>
      <c r="G821" s="148"/>
      <c r="H821" s="148"/>
      <c r="I821" s="148"/>
      <c r="J821" s="148"/>
      <c r="K821" s="148"/>
      <c r="L821" s="148"/>
      <c r="M821" s="148"/>
      <c r="N821" s="148"/>
      <c r="O821" s="148"/>
      <c r="P821" s="148"/>
      <c r="Q821" s="148"/>
      <c r="R821" s="148"/>
      <c r="S821" s="148"/>
      <c r="T821" s="148"/>
    </row>
    <row r="822" spans="1:20" ht="15.75" customHeight="1">
      <c r="A822" s="132"/>
      <c r="B822" s="218"/>
      <c r="C822" s="148"/>
      <c r="D822" s="148"/>
      <c r="E822" s="148"/>
      <c r="F822" s="148"/>
      <c r="G822" s="148"/>
      <c r="H822" s="148"/>
      <c r="I822" s="148"/>
      <c r="J822" s="148"/>
      <c r="K822" s="148"/>
      <c r="L822" s="148"/>
      <c r="M822" s="148"/>
      <c r="N822" s="148"/>
      <c r="O822" s="148"/>
      <c r="P822" s="148"/>
      <c r="Q822" s="148"/>
      <c r="R822" s="148"/>
      <c r="S822" s="148"/>
      <c r="T822" s="148"/>
    </row>
    <row r="823" spans="1:20" ht="15.75" customHeight="1">
      <c r="A823" s="132"/>
      <c r="B823" s="218"/>
      <c r="C823" s="148"/>
      <c r="D823" s="148"/>
      <c r="E823" s="148"/>
      <c r="F823" s="148"/>
      <c r="G823" s="148"/>
      <c r="H823" s="148"/>
      <c r="I823" s="148"/>
      <c r="J823" s="148"/>
      <c r="K823" s="148"/>
      <c r="L823" s="148"/>
      <c r="M823" s="148"/>
      <c r="N823" s="148"/>
      <c r="O823" s="148"/>
      <c r="P823" s="148"/>
      <c r="Q823" s="148"/>
      <c r="R823" s="148"/>
      <c r="S823" s="148"/>
      <c r="T823" s="148"/>
    </row>
    <row r="824" spans="1:20" ht="15.75" customHeight="1">
      <c r="A824" s="132"/>
      <c r="B824" s="218"/>
      <c r="C824" s="148"/>
      <c r="D824" s="148"/>
      <c r="E824" s="148"/>
      <c r="F824" s="148"/>
      <c r="G824" s="148"/>
      <c r="H824" s="148"/>
      <c r="I824" s="148"/>
      <c r="J824" s="148"/>
      <c r="K824" s="148"/>
      <c r="L824" s="148"/>
      <c r="M824" s="148"/>
      <c r="N824" s="148"/>
      <c r="O824" s="148"/>
      <c r="P824" s="148"/>
      <c r="Q824" s="148"/>
      <c r="R824" s="148"/>
      <c r="S824" s="148"/>
      <c r="T824" s="148"/>
    </row>
    <row r="825" spans="1:20" ht="15.75" customHeight="1">
      <c r="A825" s="132"/>
      <c r="B825" s="218"/>
      <c r="C825" s="148"/>
      <c r="D825" s="148"/>
      <c r="E825" s="148"/>
      <c r="F825" s="148"/>
      <c r="G825" s="148"/>
      <c r="H825" s="148"/>
      <c r="I825" s="148"/>
      <c r="J825" s="148"/>
      <c r="K825" s="148"/>
      <c r="L825" s="148"/>
      <c r="M825" s="148"/>
      <c r="N825" s="148"/>
      <c r="O825" s="148"/>
      <c r="P825" s="148"/>
      <c r="Q825" s="148"/>
      <c r="R825" s="148"/>
      <c r="S825" s="148"/>
      <c r="T825" s="148"/>
    </row>
    <row r="826" spans="1:20" ht="15.75" customHeight="1">
      <c r="A826" s="132"/>
      <c r="B826" s="218"/>
      <c r="C826" s="148"/>
      <c r="D826" s="148"/>
      <c r="E826" s="148"/>
      <c r="F826" s="148"/>
      <c r="G826" s="148"/>
      <c r="H826" s="148"/>
      <c r="I826" s="148"/>
      <c r="J826" s="148"/>
      <c r="K826" s="148"/>
      <c r="L826" s="148"/>
      <c r="M826" s="148"/>
      <c r="N826" s="148"/>
      <c r="O826" s="148"/>
      <c r="P826" s="148"/>
      <c r="Q826" s="148"/>
      <c r="R826" s="148"/>
      <c r="S826" s="148"/>
      <c r="T826" s="148"/>
    </row>
    <row r="827" spans="1:20" ht="15.75" customHeight="1">
      <c r="A827" s="132"/>
      <c r="B827" s="218"/>
      <c r="C827" s="148"/>
      <c r="D827" s="148"/>
      <c r="E827" s="148"/>
      <c r="F827" s="148"/>
      <c r="G827" s="148"/>
      <c r="H827" s="148"/>
      <c r="I827" s="148"/>
      <c r="J827" s="148"/>
      <c r="K827" s="148"/>
      <c r="L827" s="148"/>
      <c r="M827" s="148"/>
      <c r="N827" s="148"/>
      <c r="O827" s="148"/>
      <c r="P827" s="148"/>
      <c r="Q827" s="148"/>
      <c r="R827" s="148"/>
      <c r="S827" s="148"/>
      <c r="T827" s="148"/>
    </row>
    <row r="828" spans="1:20" ht="15.75" customHeight="1">
      <c r="A828" s="132"/>
      <c r="B828" s="218"/>
      <c r="C828" s="148"/>
      <c r="D828" s="148"/>
      <c r="E828" s="148"/>
      <c r="F828" s="148"/>
      <c r="G828" s="148"/>
      <c r="H828" s="148"/>
      <c r="I828" s="148"/>
      <c r="J828" s="148"/>
      <c r="K828" s="148"/>
      <c r="L828" s="148"/>
      <c r="M828" s="148"/>
      <c r="N828" s="148"/>
      <c r="O828" s="148"/>
      <c r="P828" s="148"/>
      <c r="Q828" s="148"/>
      <c r="R828" s="148"/>
      <c r="S828" s="148"/>
      <c r="T828" s="148"/>
    </row>
    <row r="829" spans="1:20" ht="15.75" customHeight="1">
      <c r="A829" s="132"/>
      <c r="B829" s="218"/>
      <c r="C829" s="148"/>
      <c r="D829" s="148"/>
      <c r="E829" s="148"/>
      <c r="F829" s="148"/>
      <c r="G829" s="148"/>
      <c r="H829" s="148"/>
      <c r="I829" s="148"/>
      <c r="J829" s="148"/>
      <c r="K829" s="148"/>
      <c r="L829" s="148"/>
      <c r="M829" s="148"/>
      <c r="N829" s="148"/>
      <c r="O829" s="148"/>
      <c r="P829" s="148"/>
      <c r="Q829" s="148"/>
      <c r="R829" s="148"/>
      <c r="S829" s="148"/>
      <c r="T829" s="148"/>
    </row>
    <row r="830" spans="1:20" ht="15.75" customHeight="1">
      <c r="A830" s="132"/>
      <c r="B830" s="218"/>
      <c r="C830" s="148"/>
      <c r="D830" s="148"/>
      <c r="E830" s="148"/>
      <c r="F830" s="148"/>
      <c r="G830" s="148"/>
      <c r="H830" s="148"/>
      <c r="I830" s="148"/>
      <c r="J830" s="148"/>
      <c r="K830" s="148"/>
      <c r="L830" s="148"/>
      <c r="M830" s="148"/>
      <c r="N830" s="148"/>
      <c r="O830" s="148"/>
      <c r="P830" s="148"/>
      <c r="Q830" s="148"/>
      <c r="R830" s="148"/>
      <c r="S830" s="148"/>
      <c r="T830" s="148"/>
    </row>
    <row r="831" spans="1:20" ht="15.75" customHeight="1">
      <c r="A831" s="132"/>
      <c r="B831" s="218"/>
      <c r="C831" s="148"/>
      <c r="D831" s="148"/>
      <c r="E831" s="148"/>
      <c r="F831" s="148"/>
      <c r="G831" s="148"/>
      <c r="H831" s="148"/>
      <c r="I831" s="148"/>
      <c r="J831" s="148"/>
      <c r="K831" s="148"/>
      <c r="L831" s="148"/>
      <c r="M831" s="148"/>
      <c r="N831" s="148"/>
      <c r="O831" s="148"/>
      <c r="P831" s="148"/>
      <c r="Q831" s="148"/>
      <c r="R831" s="148"/>
      <c r="S831" s="148"/>
      <c r="T831" s="148"/>
    </row>
    <row r="832" spans="1:20" ht="15.75" customHeight="1">
      <c r="A832" s="132"/>
      <c r="B832" s="218"/>
      <c r="C832" s="148"/>
      <c r="D832" s="148"/>
      <c r="E832" s="148"/>
      <c r="F832" s="148"/>
      <c r="G832" s="148"/>
      <c r="H832" s="148"/>
      <c r="I832" s="148"/>
      <c r="J832" s="148"/>
      <c r="K832" s="148"/>
      <c r="L832" s="148"/>
      <c r="M832" s="148"/>
      <c r="N832" s="148"/>
      <c r="O832" s="148"/>
      <c r="P832" s="148"/>
      <c r="Q832" s="148"/>
      <c r="R832" s="148"/>
      <c r="S832" s="148"/>
      <c r="T832" s="148"/>
    </row>
    <row r="833" spans="1:20" ht="15.75" customHeight="1">
      <c r="A833" s="132"/>
      <c r="B833" s="218"/>
      <c r="C833" s="148"/>
      <c r="D833" s="148"/>
      <c r="E833" s="148"/>
      <c r="F833" s="148"/>
      <c r="G833" s="148"/>
      <c r="H833" s="148"/>
      <c r="I833" s="148"/>
      <c r="J833" s="148"/>
      <c r="K833" s="148"/>
      <c r="L833" s="148"/>
      <c r="M833" s="148"/>
      <c r="N833" s="148"/>
      <c r="O833" s="148"/>
      <c r="P833" s="148"/>
      <c r="Q833" s="148"/>
      <c r="R833" s="148"/>
      <c r="S833" s="148"/>
      <c r="T833" s="148"/>
    </row>
    <row r="834" spans="1:20" ht="15.75" customHeight="1">
      <c r="A834" s="132"/>
      <c r="B834" s="218"/>
      <c r="C834" s="148"/>
      <c r="D834" s="148"/>
      <c r="E834" s="148"/>
      <c r="F834" s="148"/>
      <c r="G834" s="148"/>
      <c r="H834" s="148"/>
      <c r="I834" s="148"/>
      <c r="J834" s="148"/>
      <c r="K834" s="148"/>
      <c r="L834" s="148"/>
      <c r="M834" s="148"/>
      <c r="N834" s="148"/>
      <c r="O834" s="148"/>
      <c r="P834" s="148"/>
      <c r="Q834" s="148"/>
      <c r="R834" s="148"/>
      <c r="S834" s="148"/>
      <c r="T834" s="148"/>
    </row>
    <row r="835" spans="1:20" ht="15.75" customHeight="1">
      <c r="A835" s="132"/>
      <c r="B835" s="218"/>
      <c r="C835" s="148"/>
      <c r="D835" s="148"/>
      <c r="E835" s="148"/>
      <c r="F835" s="148"/>
      <c r="G835" s="148"/>
      <c r="H835" s="148"/>
      <c r="I835" s="148"/>
      <c r="J835" s="148"/>
      <c r="K835" s="148"/>
      <c r="L835" s="148"/>
      <c r="M835" s="148"/>
      <c r="N835" s="148"/>
      <c r="O835" s="148"/>
      <c r="P835" s="148"/>
      <c r="Q835" s="148"/>
      <c r="R835" s="148"/>
      <c r="S835" s="148"/>
      <c r="T835" s="148"/>
    </row>
    <row r="836" spans="1:20" ht="15.75" customHeight="1">
      <c r="A836" s="132"/>
      <c r="B836" s="218"/>
      <c r="C836" s="148"/>
      <c r="D836" s="148"/>
      <c r="E836" s="148"/>
      <c r="F836" s="148"/>
      <c r="G836" s="148"/>
      <c r="H836" s="148"/>
      <c r="I836" s="148"/>
      <c r="J836" s="148"/>
      <c r="K836" s="148"/>
      <c r="L836" s="148"/>
      <c r="M836" s="148"/>
      <c r="N836" s="148"/>
      <c r="O836" s="148"/>
      <c r="P836" s="148"/>
      <c r="Q836" s="148"/>
      <c r="R836" s="148"/>
      <c r="S836" s="148"/>
      <c r="T836" s="148"/>
    </row>
    <row r="837" spans="1:20" ht="15.75" customHeight="1">
      <c r="A837" s="132"/>
      <c r="B837" s="218"/>
      <c r="C837" s="148"/>
      <c r="D837" s="148"/>
      <c r="E837" s="148"/>
      <c r="F837" s="148"/>
      <c r="G837" s="148"/>
      <c r="H837" s="148"/>
      <c r="I837" s="148"/>
      <c r="J837" s="148"/>
      <c r="K837" s="148"/>
      <c r="L837" s="148"/>
      <c r="M837" s="148"/>
      <c r="N837" s="148"/>
      <c r="O837" s="148"/>
      <c r="P837" s="148"/>
      <c r="Q837" s="148"/>
      <c r="R837" s="148"/>
      <c r="S837" s="148"/>
      <c r="T837" s="148"/>
    </row>
    <row r="838" spans="1:20" ht="15.75" customHeight="1">
      <c r="A838" s="132"/>
      <c r="B838" s="218"/>
      <c r="C838" s="148"/>
      <c r="D838" s="148"/>
      <c r="E838" s="148"/>
      <c r="F838" s="148"/>
      <c r="G838" s="148"/>
      <c r="H838" s="148"/>
      <c r="I838" s="148"/>
      <c r="J838" s="148"/>
      <c r="K838" s="148"/>
      <c r="L838" s="148"/>
      <c r="M838" s="148"/>
      <c r="N838" s="148"/>
      <c r="O838" s="148"/>
      <c r="P838" s="148"/>
      <c r="Q838" s="148"/>
      <c r="R838" s="148"/>
      <c r="S838" s="148"/>
      <c r="T838" s="148"/>
    </row>
    <row r="839" spans="1:20" ht="15.75" customHeight="1">
      <c r="A839" s="132"/>
      <c r="B839" s="218"/>
      <c r="C839" s="148"/>
      <c r="D839" s="148"/>
      <c r="E839" s="148"/>
      <c r="F839" s="148"/>
      <c r="G839" s="148"/>
      <c r="H839" s="148"/>
      <c r="I839" s="148"/>
      <c r="J839" s="148"/>
      <c r="K839" s="148"/>
      <c r="L839" s="148"/>
      <c r="M839" s="148"/>
      <c r="N839" s="148"/>
      <c r="O839" s="148"/>
      <c r="P839" s="148"/>
      <c r="Q839" s="148"/>
      <c r="R839" s="148"/>
      <c r="S839" s="148"/>
      <c r="T839" s="148"/>
    </row>
    <row r="840" spans="1:20" ht="15.75" customHeight="1">
      <c r="A840" s="132"/>
      <c r="B840" s="218"/>
      <c r="C840" s="148"/>
      <c r="D840" s="148"/>
      <c r="E840" s="148"/>
      <c r="F840" s="148"/>
      <c r="G840" s="148"/>
      <c r="H840" s="148"/>
      <c r="I840" s="148"/>
      <c r="J840" s="148"/>
      <c r="K840" s="148"/>
      <c r="L840" s="148"/>
      <c r="M840" s="148"/>
      <c r="N840" s="148"/>
      <c r="O840" s="148"/>
      <c r="P840" s="148"/>
      <c r="Q840" s="148"/>
      <c r="R840" s="148"/>
      <c r="S840" s="148"/>
      <c r="T840" s="148"/>
    </row>
    <row r="841" spans="1:20" ht="15.75" customHeight="1">
      <c r="A841" s="132"/>
      <c r="B841" s="218"/>
      <c r="C841" s="148"/>
      <c r="D841" s="148"/>
      <c r="E841" s="148"/>
      <c r="F841" s="148"/>
      <c r="G841" s="148"/>
      <c r="H841" s="148"/>
      <c r="I841" s="148"/>
      <c r="J841" s="148"/>
      <c r="K841" s="148"/>
      <c r="L841" s="148"/>
      <c r="M841" s="148"/>
      <c r="N841" s="148"/>
      <c r="O841" s="148"/>
      <c r="P841" s="148"/>
      <c r="Q841" s="148"/>
      <c r="R841" s="148"/>
      <c r="S841" s="148"/>
      <c r="T841" s="148"/>
    </row>
    <row r="842" spans="1:20" ht="15.75" customHeight="1">
      <c r="A842" s="132"/>
      <c r="B842" s="218"/>
      <c r="C842" s="148"/>
      <c r="D842" s="148"/>
      <c r="E842" s="148"/>
      <c r="F842" s="148"/>
      <c r="G842" s="148"/>
      <c r="H842" s="148"/>
      <c r="I842" s="148"/>
      <c r="J842" s="148"/>
      <c r="K842" s="148"/>
      <c r="L842" s="148"/>
      <c r="M842" s="148"/>
      <c r="N842" s="148"/>
      <c r="O842" s="148"/>
      <c r="P842" s="148"/>
      <c r="Q842" s="148"/>
      <c r="R842" s="148"/>
      <c r="S842" s="148"/>
      <c r="T842" s="148"/>
    </row>
    <row r="843" spans="1:20" ht="15.75" customHeight="1">
      <c r="A843" s="132"/>
      <c r="B843" s="218"/>
      <c r="C843" s="148"/>
      <c r="D843" s="148"/>
      <c r="E843" s="148"/>
      <c r="F843" s="148"/>
      <c r="G843" s="148"/>
      <c r="H843" s="148"/>
      <c r="I843" s="148"/>
      <c r="J843" s="148"/>
      <c r="K843" s="148"/>
      <c r="L843" s="148"/>
      <c r="M843" s="148"/>
      <c r="N843" s="148"/>
      <c r="O843" s="148"/>
      <c r="P843" s="148"/>
      <c r="Q843" s="148"/>
      <c r="R843" s="148"/>
      <c r="S843" s="148"/>
      <c r="T843" s="148"/>
    </row>
    <row r="844" spans="1:20" ht="15.75" customHeight="1">
      <c r="A844" s="132"/>
      <c r="B844" s="218"/>
      <c r="C844" s="148"/>
      <c r="D844" s="148"/>
      <c r="E844" s="148"/>
      <c r="F844" s="148"/>
      <c r="G844" s="148"/>
      <c r="H844" s="148"/>
      <c r="I844" s="148"/>
      <c r="J844" s="148"/>
      <c r="K844" s="148"/>
      <c r="L844" s="148"/>
      <c r="M844" s="148"/>
      <c r="N844" s="148"/>
      <c r="O844" s="148"/>
      <c r="P844" s="148"/>
      <c r="Q844" s="148"/>
      <c r="R844" s="148"/>
      <c r="S844" s="148"/>
      <c r="T844" s="148"/>
    </row>
    <row r="845" spans="1:20" ht="15.75" customHeight="1">
      <c r="A845" s="132"/>
      <c r="B845" s="218"/>
      <c r="C845" s="148"/>
      <c r="D845" s="148"/>
      <c r="E845" s="148"/>
      <c r="F845" s="148"/>
      <c r="G845" s="148"/>
      <c r="H845" s="148"/>
      <c r="I845" s="148"/>
      <c r="J845" s="148"/>
      <c r="K845" s="148"/>
      <c r="L845" s="148"/>
      <c r="M845" s="148"/>
      <c r="N845" s="148"/>
      <c r="O845" s="148"/>
      <c r="P845" s="148"/>
      <c r="Q845" s="148"/>
      <c r="R845" s="148"/>
      <c r="S845" s="148"/>
      <c r="T845" s="148"/>
    </row>
    <row r="846" spans="1:20" ht="15.75" customHeight="1">
      <c r="A846" s="132"/>
      <c r="B846" s="218"/>
      <c r="C846" s="148"/>
      <c r="D846" s="148"/>
      <c r="E846" s="148"/>
      <c r="F846" s="148"/>
      <c r="G846" s="148"/>
      <c r="H846" s="148"/>
      <c r="I846" s="148"/>
      <c r="J846" s="148"/>
      <c r="K846" s="148"/>
      <c r="L846" s="148"/>
      <c r="M846" s="148"/>
      <c r="N846" s="148"/>
      <c r="O846" s="148"/>
      <c r="P846" s="148"/>
      <c r="Q846" s="148"/>
      <c r="R846" s="148"/>
      <c r="S846" s="148"/>
      <c r="T846" s="148"/>
    </row>
    <row r="847" spans="1:20" ht="15.75" customHeight="1">
      <c r="A847" s="132"/>
      <c r="B847" s="218"/>
      <c r="C847" s="148"/>
      <c r="D847" s="148"/>
      <c r="E847" s="148"/>
      <c r="F847" s="148"/>
      <c r="G847" s="148"/>
      <c r="H847" s="148"/>
      <c r="I847" s="148"/>
      <c r="J847" s="148"/>
      <c r="K847" s="148"/>
      <c r="L847" s="148"/>
      <c r="M847" s="148"/>
      <c r="N847" s="148"/>
      <c r="O847" s="148"/>
      <c r="P847" s="148"/>
      <c r="Q847" s="148"/>
      <c r="R847" s="148"/>
      <c r="S847" s="148"/>
      <c r="T847" s="148"/>
    </row>
    <row r="848" spans="1:20" ht="15.75" customHeight="1">
      <c r="A848" s="132"/>
      <c r="B848" s="218"/>
      <c r="C848" s="148"/>
      <c r="D848" s="148"/>
      <c r="E848" s="148"/>
      <c r="F848" s="148"/>
      <c r="G848" s="148"/>
      <c r="H848" s="148"/>
      <c r="I848" s="148"/>
      <c r="J848" s="148"/>
      <c r="K848" s="148"/>
      <c r="L848" s="148"/>
      <c r="M848" s="148"/>
      <c r="N848" s="148"/>
      <c r="O848" s="148"/>
      <c r="P848" s="148"/>
      <c r="Q848" s="148"/>
      <c r="R848" s="148"/>
      <c r="S848" s="148"/>
      <c r="T848" s="148"/>
    </row>
    <row r="849" spans="1:20" ht="15.75" customHeight="1">
      <c r="A849" s="132"/>
      <c r="B849" s="218"/>
      <c r="C849" s="148"/>
      <c r="D849" s="148"/>
      <c r="E849" s="148"/>
      <c r="F849" s="148"/>
      <c r="G849" s="148"/>
      <c r="H849" s="148"/>
      <c r="I849" s="148"/>
      <c r="J849" s="148"/>
      <c r="K849" s="148"/>
      <c r="L849" s="148"/>
      <c r="M849" s="148"/>
      <c r="N849" s="148"/>
      <c r="O849" s="148"/>
      <c r="P849" s="148"/>
      <c r="Q849" s="148"/>
      <c r="R849" s="148"/>
      <c r="S849" s="148"/>
      <c r="T849" s="148"/>
    </row>
    <row r="850" spans="1:20" ht="15.75" customHeight="1">
      <c r="A850" s="132"/>
      <c r="B850" s="218"/>
      <c r="C850" s="148"/>
      <c r="D850" s="148"/>
      <c r="E850" s="148"/>
      <c r="F850" s="148"/>
      <c r="G850" s="148"/>
      <c r="H850" s="148"/>
      <c r="I850" s="148"/>
      <c r="J850" s="148"/>
      <c r="K850" s="148"/>
      <c r="L850" s="148"/>
      <c r="M850" s="148"/>
      <c r="N850" s="148"/>
      <c r="O850" s="148"/>
      <c r="P850" s="148"/>
      <c r="Q850" s="148"/>
      <c r="R850" s="148"/>
      <c r="S850" s="148"/>
      <c r="T850" s="148"/>
    </row>
    <row r="851" spans="1:20" ht="15.75" customHeight="1">
      <c r="A851" s="132"/>
      <c r="B851" s="218"/>
      <c r="C851" s="148"/>
      <c r="D851" s="148"/>
      <c r="E851" s="148"/>
      <c r="F851" s="148"/>
      <c r="G851" s="148"/>
      <c r="H851" s="148"/>
      <c r="I851" s="148"/>
      <c r="J851" s="148"/>
      <c r="K851" s="148"/>
      <c r="L851" s="148"/>
      <c r="M851" s="148"/>
      <c r="N851" s="148"/>
      <c r="O851" s="148"/>
      <c r="P851" s="148"/>
      <c r="Q851" s="148"/>
      <c r="R851" s="148"/>
      <c r="S851" s="148"/>
      <c r="T851" s="148"/>
    </row>
    <row r="852" spans="1:20" ht="15.75" customHeight="1">
      <c r="A852" s="132"/>
      <c r="B852" s="218"/>
      <c r="C852" s="148"/>
      <c r="D852" s="148"/>
      <c r="E852" s="148"/>
      <c r="F852" s="148"/>
      <c r="G852" s="148"/>
      <c r="H852" s="148"/>
      <c r="I852" s="148"/>
      <c r="J852" s="148"/>
      <c r="K852" s="148"/>
      <c r="L852" s="148"/>
      <c r="M852" s="148"/>
      <c r="N852" s="148"/>
      <c r="O852" s="148"/>
      <c r="P852" s="148"/>
      <c r="Q852" s="148"/>
      <c r="R852" s="148"/>
      <c r="S852" s="148"/>
      <c r="T852" s="148"/>
    </row>
    <row r="853" spans="1:20" ht="15.75" customHeight="1">
      <c r="A853" s="132"/>
      <c r="B853" s="218"/>
      <c r="C853" s="148"/>
      <c r="D853" s="148"/>
      <c r="E853" s="148"/>
      <c r="F853" s="148"/>
      <c r="G853" s="148"/>
      <c r="H853" s="148"/>
      <c r="I853" s="148"/>
      <c r="J853" s="148"/>
      <c r="K853" s="148"/>
      <c r="L853" s="148"/>
      <c r="M853" s="148"/>
      <c r="N853" s="148"/>
      <c r="O853" s="148"/>
      <c r="P853" s="148"/>
      <c r="Q853" s="148"/>
      <c r="R853" s="148"/>
      <c r="S853" s="148"/>
      <c r="T853" s="148"/>
    </row>
    <row r="854" spans="1:20" ht="15.75" customHeight="1">
      <c r="A854" s="132"/>
      <c r="B854" s="218"/>
      <c r="C854" s="148"/>
      <c r="D854" s="148"/>
      <c r="E854" s="148"/>
      <c r="F854" s="148"/>
      <c r="G854" s="148"/>
      <c r="H854" s="148"/>
      <c r="I854" s="148"/>
      <c r="J854" s="148"/>
      <c r="K854" s="148"/>
      <c r="L854" s="148"/>
      <c r="M854" s="148"/>
      <c r="N854" s="148"/>
      <c r="O854" s="148"/>
      <c r="P854" s="148"/>
      <c r="Q854" s="148"/>
      <c r="R854" s="148"/>
      <c r="S854" s="148"/>
      <c r="T854" s="148"/>
    </row>
    <row r="855" spans="1:20" ht="15.75" customHeight="1">
      <c r="A855" s="132"/>
      <c r="B855" s="218"/>
      <c r="C855" s="148"/>
      <c r="D855" s="148"/>
      <c r="E855" s="148"/>
      <c r="F855" s="148"/>
      <c r="G855" s="148"/>
      <c r="H855" s="148"/>
      <c r="I855" s="148"/>
      <c r="J855" s="148"/>
      <c r="K855" s="148"/>
      <c r="L855" s="148"/>
      <c r="M855" s="148"/>
      <c r="N855" s="148"/>
      <c r="O855" s="148"/>
      <c r="P855" s="148"/>
      <c r="Q855" s="148"/>
      <c r="R855" s="148"/>
      <c r="S855" s="148"/>
      <c r="T855" s="148"/>
    </row>
    <row r="856" spans="1:20" ht="15.75" customHeight="1">
      <c r="A856" s="132"/>
      <c r="B856" s="218"/>
      <c r="C856" s="148"/>
      <c r="D856" s="148"/>
      <c r="E856" s="148"/>
      <c r="F856" s="148"/>
      <c r="G856" s="148"/>
      <c r="H856" s="148"/>
      <c r="I856" s="148"/>
      <c r="J856" s="148"/>
      <c r="K856" s="148"/>
      <c r="L856" s="148"/>
      <c r="M856" s="148"/>
      <c r="N856" s="148"/>
      <c r="O856" s="148"/>
      <c r="P856" s="148"/>
      <c r="Q856" s="148"/>
      <c r="R856" s="148"/>
      <c r="S856" s="148"/>
      <c r="T856" s="148"/>
    </row>
    <row r="857" spans="1:20" ht="15.75" customHeight="1">
      <c r="A857" s="132"/>
      <c r="B857" s="218"/>
      <c r="C857" s="148"/>
      <c r="D857" s="148"/>
      <c r="E857" s="148"/>
      <c r="F857" s="148"/>
      <c r="G857" s="148"/>
      <c r="H857" s="148"/>
      <c r="I857" s="148"/>
      <c r="J857" s="148"/>
      <c r="K857" s="148"/>
      <c r="L857" s="148"/>
      <c r="M857" s="148"/>
      <c r="N857" s="148"/>
      <c r="O857" s="148"/>
      <c r="P857" s="148"/>
      <c r="Q857" s="148"/>
      <c r="R857" s="148"/>
      <c r="S857" s="148"/>
      <c r="T857" s="148"/>
    </row>
    <row r="858" spans="1:20" ht="15.75" customHeight="1">
      <c r="A858" s="132"/>
      <c r="B858" s="218"/>
      <c r="C858" s="148"/>
      <c r="D858" s="148"/>
      <c r="E858" s="148"/>
      <c r="F858" s="148"/>
      <c r="G858" s="148"/>
      <c r="H858" s="148"/>
      <c r="I858" s="148"/>
      <c r="J858" s="148"/>
      <c r="K858" s="148"/>
      <c r="L858" s="148"/>
      <c r="M858" s="148"/>
      <c r="N858" s="148"/>
      <c r="O858" s="148"/>
      <c r="P858" s="148"/>
      <c r="Q858" s="148"/>
      <c r="R858" s="148"/>
      <c r="S858" s="148"/>
      <c r="T858" s="148"/>
    </row>
    <row r="859" spans="1:20" ht="15.75" customHeight="1">
      <c r="A859" s="132"/>
      <c r="B859" s="218"/>
      <c r="C859" s="148"/>
      <c r="D859" s="148"/>
      <c r="E859" s="148"/>
      <c r="F859" s="148"/>
      <c r="G859" s="148"/>
      <c r="H859" s="148"/>
      <c r="I859" s="148"/>
      <c r="J859" s="148"/>
      <c r="K859" s="148"/>
      <c r="L859" s="148"/>
      <c r="M859" s="148"/>
      <c r="N859" s="148"/>
      <c r="O859" s="148"/>
      <c r="P859" s="148"/>
      <c r="Q859" s="148"/>
      <c r="R859" s="148"/>
      <c r="S859" s="148"/>
      <c r="T859" s="148"/>
    </row>
    <row r="860" spans="1:20" ht="15.75" customHeight="1">
      <c r="A860" s="132"/>
      <c r="B860" s="218"/>
      <c r="C860" s="148"/>
      <c r="D860" s="148"/>
      <c r="E860" s="148"/>
      <c r="F860" s="148"/>
      <c r="G860" s="148"/>
      <c r="H860" s="148"/>
      <c r="I860" s="148"/>
      <c r="J860" s="148"/>
      <c r="K860" s="148"/>
      <c r="L860" s="148"/>
      <c r="M860" s="148"/>
      <c r="N860" s="148"/>
      <c r="O860" s="148"/>
      <c r="P860" s="148"/>
      <c r="Q860" s="148"/>
      <c r="R860" s="148"/>
      <c r="S860" s="148"/>
      <c r="T860" s="148"/>
    </row>
    <row r="861" spans="1:20" ht="15.75" customHeight="1">
      <c r="A861" s="132"/>
      <c r="B861" s="218"/>
      <c r="C861" s="148"/>
      <c r="D861" s="148"/>
      <c r="E861" s="148"/>
      <c r="F861" s="148"/>
      <c r="G861" s="148"/>
      <c r="H861" s="148"/>
      <c r="I861" s="148"/>
      <c r="J861" s="148"/>
      <c r="K861" s="148"/>
      <c r="L861" s="148"/>
      <c r="M861" s="148"/>
      <c r="N861" s="148"/>
      <c r="O861" s="148"/>
      <c r="P861" s="148"/>
      <c r="Q861" s="148"/>
      <c r="R861" s="148"/>
      <c r="S861" s="148"/>
      <c r="T861" s="148"/>
    </row>
    <row r="862" spans="1:20" ht="15.75" customHeight="1">
      <c r="A862" s="132"/>
      <c r="B862" s="218"/>
      <c r="C862" s="148"/>
      <c r="D862" s="148"/>
      <c r="E862" s="148"/>
      <c r="F862" s="148"/>
      <c r="G862" s="148"/>
      <c r="H862" s="148"/>
      <c r="I862" s="148"/>
      <c r="J862" s="148"/>
      <c r="K862" s="148"/>
      <c r="L862" s="148"/>
      <c r="M862" s="148"/>
      <c r="N862" s="148"/>
      <c r="O862" s="148"/>
      <c r="P862" s="148"/>
      <c r="Q862" s="148"/>
      <c r="R862" s="148"/>
      <c r="S862" s="148"/>
      <c r="T862" s="148"/>
    </row>
    <row r="863" spans="1:20" ht="15.75" customHeight="1">
      <c r="A863" s="132"/>
      <c r="B863" s="218"/>
      <c r="C863" s="148"/>
      <c r="D863" s="148"/>
      <c r="E863" s="148"/>
      <c r="F863" s="148"/>
      <c r="G863" s="148"/>
      <c r="H863" s="148"/>
      <c r="I863" s="148"/>
      <c r="J863" s="148"/>
      <c r="K863" s="148"/>
      <c r="L863" s="148"/>
      <c r="M863" s="148"/>
      <c r="N863" s="148"/>
      <c r="O863" s="148"/>
      <c r="P863" s="148"/>
      <c r="Q863" s="148"/>
      <c r="R863" s="148"/>
      <c r="S863" s="148"/>
      <c r="T863" s="148"/>
    </row>
    <row r="864" spans="1:20" ht="15.75" customHeight="1">
      <c r="A864" s="132"/>
      <c r="B864" s="218"/>
      <c r="C864" s="148"/>
      <c r="D864" s="148"/>
      <c r="E864" s="148"/>
      <c r="F864" s="148"/>
      <c r="G864" s="148"/>
      <c r="H864" s="148"/>
      <c r="I864" s="148"/>
      <c r="J864" s="148"/>
      <c r="K864" s="148"/>
      <c r="L864" s="148"/>
      <c r="M864" s="148"/>
      <c r="N864" s="148"/>
      <c r="O864" s="148"/>
      <c r="P864" s="148"/>
      <c r="Q864" s="148"/>
      <c r="R864" s="148"/>
      <c r="S864" s="148"/>
      <c r="T864" s="148"/>
    </row>
    <row r="865" spans="1:20" ht="15.75" customHeight="1">
      <c r="A865" s="132"/>
      <c r="B865" s="218"/>
      <c r="C865" s="148"/>
      <c r="D865" s="148"/>
      <c r="E865" s="148"/>
      <c r="F865" s="148"/>
      <c r="G865" s="148"/>
      <c r="H865" s="148"/>
      <c r="I865" s="148"/>
      <c r="J865" s="148"/>
      <c r="K865" s="148"/>
      <c r="L865" s="148"/>
      <c r="M865" s="148"/>
      <c r="N865" s="148"/>
      <c r="O865" s="148"/>
      <c r="P865" s="148"/>
      <c r="Q865" s="148"/>
      <c r="R865" s="148"/>
      <c r="S865" s="148"/>
      <c r="T865" s="148"/>
    </row>
    <row r="866" spans="1:20" ht="15.75" customHeight="1">
      <c r="A866" s="132"/>
      <c r="B866" s="218"/>
      <c r="C866" s="148"/>
      <c r="D866" s="148"/>
      <c r="E866" s="148"/>
      <c r="F866" s="148"/>
      <c r="G866" s="148"/>
      <c r="H866" s="148"/>
      <c r="I866" s="148"/>
      <c r="J866" s="148"/>
      <c r="K866" s="148"/>
      <c r="L866" s="148"/>
      <c r="M866" s="148"/>
      <c r="N866" s="148"/>
      <c r="O866" s="148"/>
      <c r="P866" s="148"/>
      <c r="Q866" s="148"/>
      <c r="R866" s="148"/>
      <c r="S866" s="148"/>
      <c r="T866" s="148"/>
    </row>
    <row r="867" spans="1:20" ht="15.75" customHeight="1">
      <c r="A867" s="132"/>
      <c r="B867" s="218"/>
      <c r="C867" s="148"/>
      <c r="D867" s="148"/>
      <c r="E867" s="148"/>
      <c r="F867" s="148"/>
      <c r="G867" s="148"/>
      <c r="H867" s="148"/>
      <c r="I867" s="148"/>
      <c r="J867" s="148"/>
      <c r="K867" s="148"/>
      <c r="L867" s="148"/>
      <c r="M867" s="148"/>
      <c r="N867" s="148"/>
      <c r="O867" s="148"/>
      <c r="P867" s="148"/>
      <c r="Q867" s="148"/>
      <c r="R867" s="148"/>
      <c r="S867" s="148"/>
      <c r="T867" s="148"/>
    </row>
    <row r="868" spans="1:20" ht="15.75" customHeight="1">
      <c r="A868" s="132"/>
      <c r="B868" s="218"/>
      <c r="C868" s="148"/>
      <c r="D868" s="148"/>
      <c r="E868" s="148"/>
      <c r="F868" s="148"/>
      <c r="G868" s="148"/>
      <c r="H868" s="148"/>
      <c r="I868" s="148"/>
      <c r="J868" s="148"/>
      <c r="K868" s="148"/>
      <c r="L868" s="148"/>
      <c r="M868" s="148"/>
      <c r="N868" s="148"/>
      <c r="O868" s="148"/>
      <c r="P868" s="148"/>
      <c r="Q868" s="148"/>
      <c r="R868" s="148"/>
      <c r="S868" s="148"/>
      <c r="T868" s="148"/>
    </row>
    <row r="869" spans="1:20" ht="15.75" customHeight="1">
      <c r="A869" s="132"/>
      <c r="B869" s="218"/>
      <c r="C869" s="148"/>
      <c r="D869" s="148"/>
      <c r="E869" s="148"/>
      <c r="F869" s="148"/>
      <c r="G869" s="148"/>
      <c r="H869" s="148"/>
      <c r="I869" s="148"/>
      <c r="J869" s="148"/>
      <c r="K869" s="148"/>
      <c r="L869" s="148"/>
      <c r="M869" s="148"/>
      <c r="N869" s="148"/>
      <c r="O869" s="148"/>
      <c r="P869" s="148"/>
      <c r="Q869" s="148"/>
      <c r="R869" s="148"/>
      <c r="S869" s="148"/>
      <c r="T869" s="148"/>
    </row>
    <row r="870" spans="1:20" ht="15.75" customHeight="1">
      <c r="A870" s="132"/>
      <c r="B870" s="218"/>
      <c r="C870" s="148"/>
      <c r="D870" s="148"/>
      <c r="E870" s="148"/>
      <c r="F870" s="148"/>
      <c r="G870" s="148"/>
      <c r="H870" s="148"/>
      <c r="I870" s="148"/>
      <c r="J870" s="148"/>
      <c r="K870" s="148"/>
      <c r="L870" s="148"/>
      <c r="M870" s="148"/>
      <c r="N870" s="148"/>
      <c r="O870" s="148"/>
      <c r="P870" s="148"/>
      <c r="Q870" s="148"/>
      <c r="R870" s="148"/>
      <c r="S870" s="148"/>
      <c r="T870" s="148"/>
    </row>
    <row r="871" spans="1:20" ht="15.75" customHeight="1">
      <c r="A871" s="132"/>
      <c r="B871" s="218"/>
      <c r="C871" s="148"/>
      <c r="D871" s="148"/>
      <c r="E871" s="148"/>
      <c r="F871" s="148"/>
      <c r="G871" s="148"/>
      <c r="H871" s="148"/>
      <c r="I871" s="148"/>
      <c r="J871" s="148"/>
      <c r="K871" s="148"/>
      <c r="L871" s="148"/>
      <c r="M871" s="148"/>
      <c r="N871" s="148"/>
      <c r="O871" s="148"/>
      <c r="P871" s="148"/>
      <c r="Q871" s="148"/>
      <c r="R871" s="148"/>
      <c r="S871" s="148"/>
      <c r="T871" s="148"/>
    </row>
    <row r="872" spans="1:20" ht="15.75" customHeight="1">
      <c r="A872" s="132"/>
      <c r="B872" s="218"/>
      <c r="C872" s="148"/>
      <c r="D872" s="148"/>
      <c r="E872" s="148"/>
      <c r="F872" s="148"/>
      <c r="G872" s="148"/>
      <c r="H872" s="148"/>
      <c r="I872" s="148"/>
      <c r="J872" s="148"/>
      <c r="K872" s="148"/>
      <c r="L872" s="148"/>
      <c r="M872" s="148"/>
      <c r="N872" s="148"/>
      <c r="O872" s="148"/>
      <c r="P872" s="148"/>
      <c r="Q872" s="148"/>
      <c r="R872" s="148"/>
      <c r="S872" s="148"/>
      <c r="T872" s="148"/>
    </row>
    <row r="873" spans="1:20" ht="15.75" customHeight="1">
      <c r="A873" s="132"/>
      <c r="B873" s="218"/>
      <c r="C873" s="148"/>
      <c r="D873" s="148"/>
      <c r="E873" s="148"/>
      <c r="F873" s="148"/>
      <c r="G873" s="148"/>
      <c r="H873" s="148"/>
      <c r="I873" s="148"/>
      <c r="J873" s="148"/>
      <c r="K873" s="148"/>
      <c r="L873" s="148"/>
      <c r="M873" s="148"/>
      <c r="N873" s="148"/>
      <c r="O873" s="148"/>
      <c r="P873" s="148"/>
      <c r="Q873" s="148"/>
      <c r="R873" s="148"/>
      <c r="S873" s="148"/>
      <c r="T873" s="148"/>
    </row>
    <row r="874" spans="1:20" ht="15.75" customHeight="1">
      <c r="A874" s="132"/>
      <c r="B874" s="218"/>
      <c r="C874" s="148"/>
      <c r="D874" s="148"/>
      <c r="E874" s="148"/>
      <c r="F874" s="148"/>
      <c r="G874" s="148"/>
      <c r="H874" s="148"/>
      <c r="I874" s="148"/>
      <c r="J874" s="148"/>
      <c r="K874" s="148"/>
      <c r="L874" s="148"/>
      <c r="M874" s="148"/>
      <c r="N874" s="148"/>
      <c r="O874" s="148"/>
      <c r="P874" s="148"/>
      <c r="Q874" s="148"/>
      <c r="R874" s="148"/>
      <c r="S874" s="148"/>
      <c r="T874" s="148"/>
    </row>
    <row r="875" spans="1:20" ht="15.75" customHeight="1">
      <c r="A875" s="132"/>
      <c r="B875" s="218"/>
      <c r="C875" s="148"/>
      <c r="D875" s="148"/>
      <c r="E875" s="148"/>
      <c r="F875" s="148"/>
      <c r="G875" s="148"/>
      <c r="H875" s="148"/>
      <c r="I875" s="148"/>
      <c r="J875" s="148"/>
      <c r="K875" s="148"/>
      <c r="L875" s="148"/>
      <c r="M875" s="148"/>
      <c r="N875" s="148"/>
      <c r="O875" s="148"/>
      <c r="P875" s="148"/>
      <c r="Q875" s="148"/>
      <c r="R875" s="148"/>
      <c r="S875" s="148"/>
      <c r="T875" s="148"/>
    </row>
    <row r="876" spans="1:20" ht="15.75" customHeight="1">
      <c r="A876" s="132"/>
      <c r="B876" s="218"/>
      <c r="C876" s="148"/>
      <c r="D876" s="148"/>
      <c r="E876" s="148"/>
      <c r="F876" s="148"/>
      <c r="G876" s="148"/>
      <c r="H876" s="148"/>
      <c r="I876" s="148"/>
      <c r="J876" s="148"/>
      <c r="K876" s="148"/>
      <c r="L876" s="148"/>
      <c r="M876" s="148"/>
      <c r="N876" s="148"/>
      <c r="O876" s="148"/>
      <c r="P876" s="148"/>
      <c r="Q876" s="148"/>
      <c r="R876" s="148"/>
      <c r="S876" s="148"/>
      <c r="T876" s="148"/>
    </row>
    <row r="877" spans="1:20" ht="15.75" customHeight="1">
      <c r="A877" s="132"/>
      <c r="B877" s="218"/>
      <c r="C877" s="148"/>
      <c r="D877" s="148"/>
      <c r="E877" s="148"/>
      <c r="F877" s="148"/>
      <c r="G877" s="148"/>
      <c r="H877" s="148"/>
      <c r="I877" s="148"/>
      <c r="J877" s="148"/>
      <c r="K877" s="148"/>
      <c r="L877" s="148"/>
      <c r="M877" s="148"/>
      <c r="N877" s="148"/>
      <c r="O877" s="148"/>
      <c r="P877" s="148"/>
      <c r="Q877" s="148"/>
      <c r="R877" s="148"/>
      <c r="S877" s="148"/>
      <c r="T877" s="148"/>
    </row>
    <row r="878" spans="1:20" ht="15.75" customHeight="1">
      <c r="A878" s="132"/>
      <c r="B878" s="218"/>
      <c r="C878" s="148"/>
      <c r="D878" s="148"/>
      <c r="E878" s="148"/>
      <c r="F878" s="148"/>
      <c r="G878" s="148"/>
      <c r="H878" s="148"/>
      <c r="I878" s="148"/>
      <c r="J878" s="148"/>
      <c r="K878" s="148"/>
      <c r="L878" s="148"/>
      <c r="M878" s="148"/>
      <c r="N878" s="148"/>
      <c r="O878" s="148"/>
      <c r="P878" s="148"/>
      <c r="Q878" s="148"/>
      <c r="R878" s="148"/>
      <c r="S878" s="148"/>
      <c r="T878" s="148"/>
    </row>
    <row r="879" spans="1:20" ht="15.75" customHeight="1">
      <c r="A879" s="132"/>
      <c r="B879" s="218"/>
      <c r="C879" s="148"/>
      <c r="D879" s="148"/>
      <c r="E879" s="148"/>
      <c r="F879" s="148"/>
      <c r="G879" s="148"/>
      <c r="H879" s="148"/>
      <c r="I879" s="148"/>
      <c r="J879" s="148"/>
      <c r="K879" s="148"/>
      <c r="L879" s="148"/>
      <c r="M879" s="148"/>
      <c r="N879" s="148"/>
      <c r="O879" s="148"/>
      <c r="P879" s="148"/>
      <c r="Q879" s="148"/>
      <c r="R879" s="148"/>
      <c r="S879" s="148"/>
      <c r="T879" s="148"/>
    </row>
    <row r="880" spans="1:20" ht="15.75" customHeight="1">
      <c r="A880" s="132"/>
      <c r="B880" s="218"/>
      <c r="C880" s="148"/>
      <c r="D880" s="148"/>
      <c r="E880" s="148"/>
      <c r="F880" s="148"/>
      <c r="G880" s="148"/>
      <c r="H880" s="148"/>
      <c r="I880" s="148"/>
      <c r="J880" s="148"/>
      <c r="K880" s="148"/>
      <c r="L880" s="148"/>
      <c r="M880" s="148"/>
      <c r="N880" s="148"/>
      <c r="O880" s="148"/>
      <c r="P880" s="148"/>
      <c r="Q880" s="148"/>
      <c r="R880" s="148"/>
      <c r="S880" s="148"/>
      <c r="T880" s="148"/>
    </row>
    <row r="881" spans="1:20" ht="15.75" customHeight="1">
      <c r="A881" s="132"/>
      <c r="B881" s="218"/>
      <c r="C881" s="148"/>
      <c r="D881" s="148"/>
      <c r="E881" s="148"/>
      <c r="F881" s="148"/>
      <c r="G881" s="148"/>
      <c r="H881" s="148"/>
      <c r="I881" s="148"/>
      <c r="J881" s="148"/>
      <c r="K881" s="148"/>
      <c r="L881" s="148"/>
      <c r="M881" s="148"/>
      <c r="N881" s="148"/>
      <c r="O881" s="148"/>
      <c r="P881" s="148"/>
      <c r="Q881" s="148"/>
      <c r="R881" s="148"/>
      <c r="S881" s="148"/>
      <c r="T881" s="148"/>
    </row>
    <row r="882" spans="1:20" ht="15.75" customHeight="1">
      <c r="A882" s="132"/>
      <c r="B882" s="218"/>
      <c r="C882" s="148"/>
      <c r="D882" s="148"/>
      <c r="E882" s="148"/>
      <c r="F882" s="148"/>
      <c r="G882" s="148"/>
      <c r="H882" s="148"/>
      <c r="I882" s="148"/>
      <c r="J882" s="148"/>
      <c r="K882" s="148"/>
      <c r="L882" s="148"/>
      <c r="M882" s="148"/>
      <c r="N882" s="148"/>
      <c r="O882" s="148"/>
      <c r="P882" s="148"/>
      <c r="Q882" s="148"/>
      <c r="R882" s="148"/>
      <c r="S882" s="148"/>
      <c r="T882" s="148"/>
    </row>
    <row r="883" spans="1:20" ht="15.75" customHeight="1">
      <c r="A883" s="132"/>
      <c r="B883" s="218"/>
      <c r="C883" s="148"/>
      <c r="D883" s="148"/>
      <c r="E883" s="148"/>
      <c r="F883" s="148"/>
      <c r="G883" s="148"/>
      <c r="H883" s="148"/>
      <c r="I883" s="148"/>
      <c r="J883" s="148"/>
      <c r="K883" s="148"/>
      <c r="L883" s="148"/>
      <c r="M883" s="148"/>
      <c r="N883" s="148"/>
      <c r="O883" s="148"/>
      <c r="P883" s="148"/>
      <c r="Q883" s="148"/>
      <c r="R883" s="148"/>
      <c r="S883" s="148"/>
      <c r="T883" s="148"/>
    </row>
    <row r="884" spans="1:20" ht="15.75" customHeight="1">
      <c r="A884" s="132"/>
      <c r="B884" s="218"/>
      <c r="C884" s="148"/>
      <c r="D884" s="148"/>
      <c r="E884" s="148"/>
      <c r="F884" s="148"/>
      <c r="G884" s="148"/>
      <c r="H884" s="148"/>
      <c r="I884" s="148"/>
      <c r="J884" s="148"/>
      <c r="K884" s="148"/>
      <c r="L884" s="148"/>
      <c r="M884" s="148"/>
      <c r="N884" s="148"/>
      <c r="O884" s="148"/>
      <c r="P884" s="148"/>
      <c r="Q884" s="148"/>
      <c r="R884" s="148"/>
      <c r="S884" s="148"/>
      <c r="T884" s="148"/>
    </row>
    <row r="885" spans="1:20" ht="15.75" customHeight="1">
      <c r="A885" s="132"/>
      <c r="B885" s="218"/>
      <c r="C885" s="148"/>
      <c r="D885" s="148"/>
      <c r="E885" s="148"/>
      <c r="F885" s="148"/>
      <c r="G885" s="148"/>
      <c r="H885" s="148"/>
      <c r="I885" s="148"/>
      <c r="J885" s="148"/>
      <c r="K885" s="148"/>
      <c r="L885" s="148"/>
      <c r="M885" s="148"/>
      <c r="N885" s="148"/>
      <c r="O885" s="148"/>
      <c r="P885" s="148"/>
      <c r="Q885" s="148"/>
      <c r="R885" s="148"/>
      <c r="S885" s="148"/>
      <c r="T885" s="148"/>
    </row>
    <row r="886" spans="1:20" ht="15.75" customHeight="1">
      <c r="A886" s="132"/>
      <c r="B886" s="218"/>
      <c r="C886" s="148"/>
      <c r="D886" s="148"/>
      <c r="E886" s="148"/>
      <c r="F886" s="148"/>
      <c r="G886" s="148"/>
      <c r="H886" s="148"/>
      <c r="I886" s="148"/>
      <c r="J886" s="148"/>
      <c r="K886" s="148"/>
      <c r="L886" s="148"/>
      <c r="M886" s="148"/>
      <c r="N886" s="148"/>
      <c r="O886" s="148"/>
      <c r="P886" s="148"/>
      <c r="Q886" s="148"/>
      <c r="R886" s="148"/>
      <c r="S886" s="148"/>
      <c r="T886" s="148"/>
    </row>
    <row r="887" spans="1:20" ht="15.75" customHeight="1">
      <c r="A887" s="132"/>
      <c r="B887" s="218"/>
      <c r="C887" s="148"/>
      <c r="D887" s="148"/>
      <c r="E887" s="148"/>
      <c r="F887" s="148"/>
      <c r="G887" s="148"/>
      <c r="H887" s="148"/>
      <c r="I887" s="148"/>
      <c r="J887" s="148"/>
      <c r="K887" s="148"/>
      <c r="L887" s="148"/>
      <c r="M887" s="148"/>
      <c r="N887" s="148"/>
      <c r="O887" s="148"/>
      <c r="P887" s="148"/>
      <c r="Q887" s="148"/>
      <c r="R887" s="148"/>
      <c r="S887" s="148"/>
      <c r="T887" s="148"/>
    </row>
    <row r="888" spans="1:20" ht="15.75" customHeight="1">
      <c r="A888" s="132"/>
      <c r="B888" s="218"/>
      <c r="C888" s="148"/>
      <c r="D888" s="148"/>
      <c r="E888" s="148"/>
      <c r="F888" s="148"/>
      <c r="G888" s="148"/>
      <c r="H888" s="148"/>
      <c r="I888" s="148"/>
      <c r="J888" s="148"/>
      <c r="K888" s="148"/>
      <c r="L888" s="148"/>
      <c r="M888" s="148"/>
      <c r="N888" s="148"/>
      <c r="O888" s="148"/>
      <c r="P888" s="148"/>
      <c r="Q888" s="148"/>
      <c r="R888" s="148"/>
      <c r="S888" s="148"/>
      <c r="T888" s="148"/>
    </row>
    <row r="889" spans="1:20" ht="15.75" customHeight="1">
      <c r="A889" s="132"/>
      <c r="B889" s="218"/>
      <c r="C889" s="148"/>
      <c r="D889" s="148"/>
      <c r="E889" s="148"/>
      <c r="F889" s="148"/>
      <c r="G889" s="148"/>
      <c r="H889" s="148"/>
      <c r="I889" s="148"/>
      <c r="J889" s="148"/>
      <c r="K889" s="148"/>
      <c r="L889" s="148"/>
      <c r="M889" s="148"/>
      <c r="N889" s="148"/>
      <c r="O889" s="148"/>
      <c r="P889" s="148"/>
      <c r="Q889" s="148"/>
      <c r="R889" s="148"/>
      <c r="S889" s="148"/>
      <c r="T889" s="148"/>
    </row>
    <row r="890" spans="1:20" ht="15.75" customHeight="1">
      <c r="A890" s="132"/>
      <c r="B890" s="218"/>
      <c r="C890" s="148"/>
      <c r="D890" s="148"/>
      <c r="E890" s="148"/>
      <c r="F890" s="148"/>
      <c r="G890" s="148"/>
      <c r="H890" s="148"/>
      <c r="I890" s="148"/>
      <c r="J890" s="148"/>
      <c r="K890" s="148"/>
      <c r="L890" s="148"/>
      <c r="M890" s="148"/>
      <c r="N890" s="148"/>
      <c r="O890" s="148"/>
      <c r="P890" s="148"/>
      <c r="Q890" s="148"/>
      <c r="R890" s="148"/>
      <c r="S890" s="148"/>
      <c r="T890" s="148"/>
    </row>
    <row r="891" spans="1:20" ht="15.75" customHeight="1">
      <c r="A891" s="132"/>
      <c r="B891" s="218"/>
      <c r="C891" s="148"/>
      <c r="D891" s="148"/>
      <c r="E891" s="148"/>
      <c r="F891" s="148"/>
      <c r="G891" s="148"/>
      <c r="H891" s="148"/>
      <c r="I891" s="148"/>
      <c r="J891" s="148"/>
      <c r="K891" s="148"/>
      <c r="L891" s="148"/>
      <c r="M891" s="148"/>
      <c r="N891" s="148"/>
      <c r="O891" s="148"/>
      <c r="P891" s="148"/>
      <c r="Q891" s="148"/>
      <c r="R891" s="148"/>
      <c r="S891" s="148"/>
      <c r="T891" s="148"/>
    </row>
    <row r="892" spans="1:20" ht="15.75" customHeight="1">
      <c r="A892" s="132"/>
      <c r="B892" s="218"/>
      <c r="C892" s="148"/>
      <c r="D892" s="148"/>
      <c r="E892" s="148"/>
      <c r="F892" s="148"/>
      <c r="G892" s="148"/>
      <c r="H892" s="148"/>
      <c r="I892" s="148"/>
      <c r="J892" s="148"/>
      <c r="K892" s="148"/>
      <c r="L892" s="148"/>
      <c r="M892" s="148"/>
      <c r="N892" s="148"/>
      <c r="O892" s="148"/>
      <c r="P892" s="148"/>
      <c r="Q892" s="148"/>
      <c r="R892" s="148"/>
      <c r="S892" s="148"/>
      <c r="T892" s="148"/>
    </row>
    <row r="893" spans="1:20" ht="15.75" customHeight="1">
      <c r="A893" s="132"/>
      <c r="B893" s="218"/>
      <c r="C893" s="148"/>
      <c r="D893" s="148"/>
      <c r="E893" s="148"/>
      <c r="F893" s="148"/>
      <c r="G893" s="148"/>
      <c r="H893" s="148"/>
      <c r="I893" s="148"/>
      <c r="J893" s="148"/>
      <c r="K893" s="148"/>
      <c r="L893" s="148"/>
      <c r="M893" s="148"/>
      <c r="N893" s="148"/>
      <c r="O893" s="148"/>
      <c r="P893" s="148"/>
      <c r="Q893" s="148"/>
      <c r="R893" s="148"/>
      <c r="S893" s="148"/>
      <c r="T893" s="148"/>
    </row>
    <row r="894" spans="1:20" ht="15.75" customHeight="1">
      <c r="A894" s="132"/>
      <c r="B894" s="218"/>
      <c r="C894" s="148"/>
      <c r="D894" s="148"/>
      <c r="E894" s="148"/>
      <c r="F894" s="148"/>
      <c r="G894" s="148"/>
      <c r="H894" s="148"/>
      <c r="I894" s="148"/>
      <c r="J894" s="148"/>
      <c r="K894" s="148"/>
      <c r="L894" s="148"/>
      <c r="M894" s="148"/>
      <c r="N894" s="148"/>
      <c r="O894" s="148"/>
      <c r="P894" s="148"/>
      <c r="Q894" s="148"/>
      <c r="R894" s="148"/>
      <c r="S894" s="148"/>
      <c r="T894" s="148"/>
    </row>
    <row r="895" spans="1:20" ht="15.75" customHeight="1">
      <c r="A895" s="132"/>
      <c r="B895" s="218"/>
      <c r="C895" s="148"/>
      <c r="D895" s="148"/>
      <c r="E895" s="148"/>
      <c r="F895" s="148"/>
      <c r="G895" s="148"/>
      <c r="H895" s="148"/>
      <c r="I895" s="148"/>
      <c r="J895" s="148"/>
      <c r="K895" s="148"/>
      <c r="L895" s="148"/>
      <c r="M895" s="148"/>
      <c r="N895" s="148"/>
      <c r="O895" s="148"/>
      <c r="P895" s="148"/>
      <c r="Q895" s="148"/>
      <c r="R895" s="148"/>
      <c r="S895" s="148"/>
      <c r="T895" s="148"/>
    </row>
    <row r="896" spans="1:20" ht="15.75" customHeight="1">
      <c r="A896" s="132"/>
      <c r="B896" s="218"/>
      <c r="C896" s="148"/>
      <c r="D896" s="148"/>
      <c r="E896" s="148"/>
      <c r="F896" s="148"/>
      <c r="G896" s="148"/>
      <c r="H896" s="148"/>
      <c r="I896" s="148"/>
      <c r="J896" s="148"/>
      <c r="K896" s="148"/>
      <c r="L896" s="148"/>
      <c r="M896" s="148"/>
      <c r="N896" s="148"/>
      <c r="O896" s="148"/>
      <c r="P896" s="148"/>
      <c r="Q896" s="148"/>
      <c r="R896" s="148"/>
      <c r="S896" s="148"/>
      <c r="T896" s="148"/>
    </row>
    <row r="897" spans="1:20" ht="15.75" customHeight="1">
      <c r="A897" s="132"/>
      <c r="B897" s="218"/>
      <c r="C897" s="148"/>
      <c r="D897" s="148"/>
      <c r="E897" s="148"/>
      <c r="F897" s="148"/>
      <c r="G897" s="148"/>
      <c r="H897" s="148"/>
      <c r="I897" s="148"/>
      <c r="J897" s="148"/>
      <c r="K897" s="148"/>
      <c r="L897" s="148"/>
      <c r="M897" s="148"/>
      <c r="N897" s="148"/>
      <c r="O897" s="148"/>
      <c r="P897" s="148"/>
      <c r="Q897" s="148"/>
      <c r="R897" s="148"/>
      <c r="S897" s="148"/>
      <c r="T897" s="148"/>
    </row>
    <row r="898" spans="1:20" ht="15.75" customHeight="1">
      <c r="A898" s="132"/>
      <c r="B898" s="218"/>
      <c r="C898" s="148"/>
      <c r="D898" s="148"/>
      <c r="E898" s="148"/>
      <c r="F898" s="148"/>
      <c r="G898" s="148"/>
      <c r="H898" s="148"/>
      <c r="I898" s="148"/>
      <c r="J898" s="148"/>
      <c r="K898" s="148"/>
      <c r="L898" s="148"/>
      <c r="M898" s="148"/>
      <c r="N898" s="148"/>
      <c r="O898" s="148"/>
      <c r="P898" s="148"/>
      <c r="Q898" s="148"/>
      <c r="R898" s="148"/>
      <c r="S898" s="148"/>
      <c r="T898" s="148"/>
    </row>
    <row r="899" spans="1:20" ht="15.75" customHeight="1">
      <c r="A899" s="132"/>
      <c r="B899" s="218"/>
      <c r="C899" s="148"/>
      <c r="D899" s="148"/>
      <c r="E899" s="148"/>
      <c r="F899" s="148"/>
      <c r="G899" s="148"/>
      <c r="H899" s="148"/>
      <c r="I899" s="148"/>
      <c r="J899" s="148"/>
      <c r="K899" s="148"/>
      <c r="L899" s="148"/>
      <c r="M899" s="148"/>
      <c r="N899" s="148"/>
      <c r="O899" s="148"/>
      <c r="P899" s="148"/>
      <c r="Q899" s="148"/>
      <c r="R899" s="148"/>
      <c r="S899" s="148"/>
      <c r="T899" s="148"/>
    </row>
    <row r="900" spans="1:20" ht="15.75" customHeight="1">
      <c r="A900" s="132"/>
      <c r="B900" s="218"/>
      <c r="C900" s="148"/>
      <c r="D900" s="148"/>
      <c r="E900" s="148"/>
      <c r="F900" s="148"/>
      <c r="G900" s="148"/>
      <c r="H900" s="148"/>
      <c r="I900" s="148"/>
      <c r="J900" s="148"/>
      <c r="K900" s="148"/>
      <c r="L900" s="148"/>
      <c r="M900" s="148"/>
      <c r="N900" s="148"/>
      <c r="O900" s="148"/>
      <c r="P900" s="148"/>
      <c r="Q900" s="148"/>
      <c r="R900" s="148"/>
      <c r="S900" s="148"/>
      <c r="T900" s="148"/>
    </row>
    <row r="901" spans="1:20" ht="15.75" customHeight="1">
      <c r="A901" s="132"/>
      <c r="B901" s="218"/>
      <c r="C901" s="148"/>
      <c r="D901" s="148"/>
      <c r="E901" s="148"/>
      <c r="F901" s="148"/>
      <c r="G901" s="148"/>
      <c r="H901" s="148"/>
      <c r="I901" s="148"/>
      <c r="J901" s="148"/>
      <c r="K901" s="148"/>
      <c r="L901" s="148"/>
      <c r="M901" s="148"/>
      <c r="N901" s="148"/>
      <c r="O901" s="148"/>
      <c r="P901" s="148"/>
      <c r="Q901" s="148"/>
      <c r="R901" s="148"/>
      <c r="S901" s="148"/>
      <c r="T901" s="148"/>
    </row>
    <row r="902" spans="1:20" ht="15.75" customHeight="1">
      <c r="A902" s="132"/>
      <c r="B902" s="218"/>
      <c r="C902" s="148"/>
      <c r="D902" s="148"/>
      <c r="E902" s="148"/>
      <c r="F902" s="148"/>
      <c r="G902" s="148"/>
      <c r="H902" s="148"/>
      <c r="I902" s="148"/>
      <c r="J902" s="148"/>
      <c r="K902" s="148"/>
      <c r="L902" s="148"/>
      <c r="M902" s="148"/>
      <c r="N902" s="148"/>
      <c r="O902" s="148"/>
      <c r="P902" s="148"/>
      <c r="Q902" s="148"/>
      <c r="R902" s="148"/>
      <c r="S902" s="148"/>
      <c r="T902" s="148"/>
    </row>
    <row r="903" spans="1:20" ht="15.75" customHeight="1">
      <c r="A903" s="132"/>
      <c r="B903" s="218"/>
      <c r="C903" s="148"/>
      <c r="D903" s="148"/>
      <c r="E903" s="148"/>
      <c r="F903" s="148"/>
      <c r="G903" s="148"/>
      <c r="H903" s="148"/>
      <c r="I903" s="148"/>
      <c r="J903" s="148"/>
      <c r="K903" s="148"/>
      <c r="L903" s="148"/>
      <c r="M903" s="148"/>
      <c r="N903" s="148"/>
      <c r="O903" s="148"/>
      <c r="P903" s="148"/>
      <c r="Q903" s="148"/>
      <c r="R903" s="148"/>
      <c r="S903" s="148"/>
      <c r="T903" s="148"/>
    </row>
    <row r="904" spans="1:20" ht="15.75" customHeight="1">
      <c r="A904" s="132"/>
      <c r="B904" s="218"/>
      <c r="C904" s="148"/>
      <c r="D904" s="148"/>
      <c r="E904" s="148"/>
      <c r="F904" s="148"/>
      <c r="G904" s="148"/>
      <c r="H904" s="148"/>
      <c r="I904" s="148"/>
      <c r="J904" s="148"/>
      <c r="K904" s="148"/>
      <c r="L904" s="148"/>
      <c r="M904" s="148"/>
      <c r="N904" s="148"/>
      <c r="O904" s="148"/>
      <c r="P904" s="148"/>
      <c r="Q904" s="148"/>
      <c r="R904" s="148"/>
      <c r="S904" s="148"/>
      <c r="T904" s="148"/>
    </row>
    <row r="905" spans="1:20" ht="15.75" customHeight="1">
      <c r="A905" s="132"/>
      <c r="B905" s="218"/>
      <c r="C905" s="148"/>
      <c r="D905" s="148"/>
      <c r="E905" s="148"/>
      <c r="F905" s="148"/>
      <c r="G905" s="148"/>
      <c r="H905" s="148"/>
      <c r="I905" s="148"/>
      <c r="J905" s="148"/>
      <c r="K905" s="148"/>
      <c r="L905" s="148"/>
      <c r="M905" s="148"/>
      <c r="N905" s="148"/>
      <c r="O905" s="148"/>
      <c r="P905" s="148"/>
      <c r="Q905" s="148"/>
      <c r="R905" s="148"/>
      <c r="S905" s="148"/>
      <c r="T905" s="148"/>
    </row>
    <row r="906" spans="1:20" ht="15.75" customHeight="1">
      <c r="A906" s="132"/>
      <c r="B906" s="218"/>
      <c r="C906" s="148"/>
      <c r="D906" s="148"/>
      <c r="E906" s="148"/>
      <c r="F906" s="148"/>
      <c r="G906" s="148"/>
      <c r="H906" s="148"/>
      <c r="I906" s="148"/>
      <c r="J906" s="148"/>
      <c r="K906" s="148"/>
      <c r="L906" s="148"/>
      <c r="M906" s="148"/>
      <c r="N906" s="148"/>
      <c r="O906" s="148"/>
      <c r="P906" s="148"/>
      <c r="Q906" s="148"/>
      <c r="R906" s="148"/>
      <c r="S906" s="148"/>
      <c r="T906" s="148"/>
    </row>
    <row r="907" spans="1:20" ht="15.75" customHeight="1">
      <c r="A907" s="132"/>
      <c r="B907" s="218"/>
      <c r="C907" s="148"/>
      <c r="D907" s="148"/>
      <c r="E907" s="148"/>
      <c r="F907" s="148"/>
      <c r="G907" s="148"/>
      <c r="H907" s="148"/>
      <c r="I907" s="148"/>
      <c r="J907" s="148"/>
      <c r="K907" s="148"/>
      <c r="L907" s="148"/>
      <c r="M907" s="148"/>
      <c r="N907" s="148"/>
      <c r="O907" s="148"/>
      <c r="P907" s="148"/>
      <c r="Q907" s="148"/>
      <c r="R907" s="148"/>
      <c r="S907" s="148"/>
      <c r="T907" s="148"/>
    </row>
    <row r="908" spans="1:20" ht="15.75" customHeight="1">
      <c r="A908" s="132"/>
      <c r="B908" s="218"/>
      <c r="C908" s="148"/>
      <c r="D908" s="148"/>
      <c r="E908" s="148"/>
      <c r="F908" s="148"/>
      <c r="G908" s="148"/>
      <c r="H908" s="148"/>
      <c r="I908" s="148"/>
      <c r="J908" s="148"/>
      <c r="K908" s="148"/>
      <c r="L908" s="148"/>
      <c r="M908" s="148"/>
      <c r="N908" s="148"/>
      <c r="O908" s="148"/>
      <c r="P908" s="148"/>
      <c r="Q908" s="148"/>
      <c r="R908" s="148"/>
      <c r="S908" s="148"/>
      <c r="T908" s="148"/>
    </row>
    <row r="909" spans="1:20" ht="15.75" customHeight="1">
      <c r="A909" s="132"/>
      <c r="B909" s="218"/>
      <c r="C909" s="148"/>
      <c r="D909" s="148"/>
      <c r="E909" s="148"/>
      <c r="F909" s="148"/>
      <c r="G909" s="148"/>
      <c r="H909" s="148"/>
      <c r="I909" s="148"/>
      <c r="J909" s="148"/>
      <c r="K909" s="148"/>
      <c r="L909" s="148"/>
      <c r="M909" s="148"/>
      <c r="N909" s="148"/>
      <c r="O909" s="148"/>
      <c r="P909" s="148"/>
      <c r="Q909" s="148"/>
      <c r="R909" s="148"/>
      <c r="S909" s="148"/>
      <c r="T909" s="148"/>
    </row>
    <row r="910" spans="1:20" ht="15.75" customHeight="1">
      <c r="A910" s="132"/>
      <c r="B910" s="218"/>
      <c r="C910" s="148"/>
      <c r="D910" s="148"/>
      <c r="E910" s="148"/>
      <c r="F910" s="148"/>
      <c r="G910" s="148"/>
      <c r="H910" s="148"/>
      <c r="I910" s="148"/>
      <c r="J910" s="148"/>
      <c r="K910" s="148"/>
      <c r="L910" s="148"/>
      <c r="M910" s="148"/>
      <c r="N910" s="148"/>
      <c r="O910" s="148"/>
      <c r="P910" s="148"/>
      <c r="Q910" s="148"/>
      <c r="R910" s="148"/>
      <c r="S910" s="148"/>
      <c r="T910" s="148"/>
    </row>
    <row r="911" spans="1:20" ht="15.75" customHeight="1">
      <c r="A911" s="132"/>
      <c r="B911" s="218"/>
      <c r="C911" s="148"/>
      <c r="D911" s="148"/>
      <c r="E911" s="148"/>
      <c r="F911" s="148"/>
      <c r="G911" s="148"/>
      <c r="H911" s="148"/>
      <c r="I911" s="148"/>
      <c r="J911" s="148"/>
      <c r="K911" s="148"/>
      <c r="L911" s="148"/>
      <c r="M911" s="148"/>
      <c r="N911" s="148"/>
      <c r="O911" s="148"/>
      <c r="P911" s="148"/>
      <c r="Q911" s="148"/>
      <c r="R911" s="148"/>
      <c r="S911" s="148"/>
      <c r="T911" s="148"/>
    </row>
    <row r="912" spans="1:20" ht="15.75" customHeight="1">
      <c r="A912" s="132"/>
      <c r="B912" s="218"/>
      <c r="C912" s="148"/>
      <c r="D912" s="148"/>
      <c r="E912" s="148"/>
      <c r="F912" s="148"/>
      <c r="G912" s="148"/>
      <c r="H912" s="148"/>
      <c r="I912" s="148"/>
      <c r="J912" s="148"/>
      <c r="K912" s="148"/>
      <c r="L912" s="148"/>
      <c r="M912" s="148"/>
      <c r="N912" s="148"/>
      <c r="O912" s="148"/>
      <c r="P912" s="148"/>
      <c r="Q912" s="148"/>
      <c r="R912" s="148"/>
      <c r="S912" s="148"/>
      <c r="T912" s="148"/>
    </row>
    <row r="913" spans="1:20" ht="15.75" customHeight="1">
      <c r="A913" s="132"/>
      <c r="B913" s="218"/>
      <c r="C913" s="148"/>
      <c r="D913" s="148"/>
      <c r="E913" s="148"/>
      <c r="F913" s="148"/>
      <c r="G913" s="148"/>
      <c r="H913" s="148"/>
      <c r="I913" s="148"/>
      <c r="J913" s="148"/>
      <c r="K913" s="148"/>
      <c r="L913" s="148"/>
      <c r="M913" s="148"/>
      <c r="N913" s="148"/>
      <c r="O913" s="148"/>
      <c r="P913" s="148"/>
      <c r="Q913" s="148"/>
      <c r="R913" s="148"/>
      <c r="S913" s="148"/>
      <c r="T913" s="148"/>
    </row>
    <row r="914" spans="1:20" ht="15.75" customHeight="1">
      <c r="A914" s="132"/>
      <c r="B914" s="218"/>
      <c r="C914" s="148"/>
      <c r="D914" s="148"/>
      <c r="E914" s="148"/>
      <c r="F914" s="148"/>
      <c r="G914" s="148"/>
      <c r="H914" s="148"/>
      <c r="I914" s="148"/>
      <c r="J914" s="148"/>
      <c r="K914" s="148"/>
      <c r="L914" s="148"/>
      <c r="M914" s="148"/>
      <c r="N914" s="148"/>
      <c r="O914" s="148"/>
      <c r="P914" s="148"/>
      <c r="Q914" s="148"/>
      <c r="R914" s="148"/>
      <c r="S914" s="148"/>
      <c r="T914" s="148"/>
    </row>
    <row r="915" spans="1:20" ht="15.75" customHeight="1">
      <c r="A915" s="132"/>
      <c r="B915" s="218"/>
      <c r="C915" s="148"/>
      <c r="D915" s="148"/>
      <c r="E915" s="148"/>
      <c r="F915" s="148"/>
      <c r="G915" s="148"/>
      <c r="H915" s="148"/>
      <c r="I915" s="148"/>
      <c r="J915" s="148"/>
      <c r="K915" s="148"/>
      <c r="L915" s="148"/>
      <c r="M915" s="148"/>
      <c r="N915" s="148"/>
      <c r="O915" s="148"/>
      <c r="P915" s="148"/>
      <c r="Q915" s="148"/>
      <c r="R915" s="148"/>
      <c r="S915" s="148"/>
      <c r="T915" s="148"/>
    </row>
    <row r="916" spans="1:20" ht="15.75" customHeight="1">
      <c r="A916" s="132"/>
      <c r="B916" s="218"/>
      <c r="C916" s="148"/>
      <c r="D916" s="148"/>
      <c r="E916" s="148"/>
      <c r="F916" s="148"/>
      <c r="G916" s="148"/>
      <c r="H916" s="148"/>
      <c r="I916" s="148"/>
      <c r="J916" s="148"/>
      <c r="K916" s="148"/>
      <c r="L916" s="148"/>
      <c r="M916" s="148"/>
      <c r="N916" s="148"/>
      <c r="O916" s="148"/>
      <c r="P916" s="148"/>
      <c r="Q916" s="148"/>
      <c r="R916" s="148"/>
      <c r="S916" s="148"/>
      <c r="T916" s="148"/>
    </row>
    <row r="917" spans="1:20" ht="15.75" customHeight="1">
      <c r="A917" s="132"/>
      <c r="B917" s="218"/>
      <c r="C917" s="148"/>
      <c r="D917" s="148"/>
      <c r="E917" s="148"/>
      <c r="F917" s="148"/>
      <c r="G917" s="148"/>
      <c r="H917" s="148"/>
      <c r="I917" s="148"/>
      <c r="J917" s="148"/>
      <c r="K917" s="148"/>
      <c r="L917" s="148"/>
      <c r="M917" s="148"/>
      <c r="N917" s="148"/>
      <c r="O917" s="148"/>
      <c r="P917" s="148"/>
      <c r="Q917" s="148"/>
      <c r="R917" s="148"/>
      <c r="S917" s="148"/>
      <c r="T917" s="148"/>
    </row>
    <row r="918" spans="1:20" ht="15.75" customHeight="1">
      <c r="A918" s="132"/>
      <c r="B918" s="218"/>
      <c r="C918" s="148"/>
      <c r="D918" s="148"/>
      <c r="E918" s="148"/>
      <c r="F918" s="148"/>
      <c r="G918" s="148"/>
      <c r="H918" s="148"/>
      <c r="I918" s="148"/>
      <c r="J918" s="148"/>
      <c r="K918" s="148"/>
      <c r="L918" s="148"/>
      <c r="M918" s="148"/>
      <c r="N918" s="148"/>
      <c r="O918" s="148"/>
      <c r="P918" s="148"/>
      <c r="Q918" s="148"/>
      <c r="R918" s="148"/>
      <c r="S918" s="148"/>
      <c r="T918" s="148"/>
    </row>
    <row r="919" spans="1:20" ht="15.75" customHeight="1">
      <c r="A919" s="132"/>
      <c r="B919" s="218"/>
      <c r="C919" s="148"/>
      <c r="D919" s="148"/>
      <c r="E919" s="148"/>
      <c r="F919" s="148"/>
      <c r="G919" s="148"/>
      <c r="H919" s="148"/>
      <c r="I919" s="148"/>
      <c r="J919" s="148"/>
      <c r="K919" s="148"/>
      <c r="L919" s="148"/>
      <c r="M919" s="148"/>
      <c r="N919" s="148"/>
      <c r="O919" s="148"/>
      <c r="P919" s="148"/>
      <c r="Q919" s="148"/>
      <c r="R919" s="148"/>
      <c r="S919" s="148"/>
      <c r="T919" s="148"/>
    </row>
    <row r="920" spans="1:20" ht="15.75" customHeight="1">
      <c r="A920" s="132"/>
      <c r="B920" s="218"/>
      <c r="C920" s="148"/>
      <c r="D920" s="148"/>
      <c r="E920" s="148"/>
      <c r="F920" s="148"/>
      <c r="G920" s="148"/>
      <c r="H920" s="148"/>
      <c r="I920" s="148"/>
      <c r="J920" s="148"/>
      <c r="K920" s="148"/>
      <c r="L920" s="148"/>
      <c r="M920" s="148"/>
      <c r="N920" s="148"/>
      <c r="O920" s="148"/>
      <c r="P920" s="148"/>
      <c r="Q920" s="148"/>
      <c r="R920" s="148"/>
      <c r="S920" s="148"/>
      <c r="T920" s="148"/>
    </row>
    <row r="921" spans="1:20" ht="15.75" customHeight="1">
      <c r="A921" s="132"/>
      <c r="B921" s="218"/>
      <c r="C921" s="148"/>
      <c r="D921" s="148"/>
      <c r="E921" s="148"/>
      <c r="F921" s="148"/>
      <c r="G921" s="148"/>
      <c r="H921" s="148"/>
      <c r="I921" s="148"/>
      <c r="J921" s="148"/>
      <c r="K921" s="148"/>
      <c r="L921" s="148"/>
      <c r="M921" s="148"/>
      <c r="N921" s="148"/>
      <c r="O921" s="148"/>
      <c r="P921" s="148"/>
      <c r="Q921" s="148"/>
      <c r="R921" s="148"/>
      <c r="S921" s="148"/>
      <c r="T921" s="148"/>
    </row>
    <row r="922" spans="1:20" ht="15.75" customHeight="1">
      <c r="A922" s="132"/>
      <c r="B922" s="218"/>
      <c r="C922" s="148"/>
      <c r="D922" s="148"/>
      <c r="E922" s="148"/>
      <c r="F922" s="148"/>
      <c r="G922" s="148"/>
      <c r="H922" s="148"/>
      <c r="I922" s="148"/>
      <c r="J922" s="148"/>
      <c r="K922" s="148"/>
      <c r="L922" s="148"/>
      <c r="M922" s="148"/>
      <c r="N922" s="148"/>
      <c r="O922" s="148"/>
      <c r="P922" s="148"/>
      <c r="Q922" s="148"/>
      <c r="R922" s="148"/>
      <c r="S922" s="148"/>
      <c r="T922" s="148"/>
    </row>
    <row r="923" spans="1:20" ht="15.75" customHeight="1">
      <c r="A923" s="132"/>
      <c r="B923" s="218"/>
      <c r="C923" s="148"/>
      <c r="D923" s="148"/>
      <c r="E923" s="148"/>
      <c r="F923" s="148"/>
      <c r="G923" s="148"/>
      <c r="H923" s="148"/>
      <c r="I923" s="148"/>
      <c r="J923" s="148"/>
      <c r="K923" s="148"/>
      <c r="L923" s="148"/>
      <c r="M923" s="148"/>
      <c r="N923" s="148"/>
      <c r="O923" s="148"/>
      <c r="P923" s="148"/>
      <c r="Q923" s="148"/>
      <c r="R923" s="148"/>
      <c r="S923" s="148"/>
      <c r="T923" s="148"/>
    </row>
    <row r="924" spans="1:20" ht="15.75" customHeight="1">
      <c r="A924" s="132"/>
      <c r="B924" s="218"/>
      <c r="C924" s="148"/>
      <c r="D924" s="148"/>
      <c r="E924" s="148"/>
      <c r="F924" s="148"/>
      <c r="G924" s="148"/>
      <c r="H924" s="148"/>
      <c r="I924" s="148"/>
      <c r="J924" s="148"/>
      <c r="K924" s="148"/>
      <c r="L924" s="148"/>
      <c r="M924" s="148"/>
      <c r="N924" s="148"/>
      <c r="O924" s="148"/>
      <c r="P924" s="148"/>
      <c r="Q924" s="148"/>
      <c r="R924" s="148"/>
      <c r="S924" s="148"/>
      <c r="T924" s="148"/>
    </row>
    <row r="925" spans="1:20" ht="15.75" customHeight="1">
      <c r="A925" s="132"/>
      <c r="B925" s="218"/>
      <c r="C925" s="148"/>
      <c r="D925" s="148"/>
      <c r="E925" s="148"/>
      <c r="F925" s="148"/>
      <c r="G925" s="148"/>
      <c r="H925" s="148"/>
      <c r="I925" s="148"/>
      <c r="J925" s="148"/>
      <c r="K925" s="148"/>
      <c r="L925" s="148"/>
      <c r="M925" s="148"/>
      <c r="N925" s="148"/>
      <c r="O925" s="148"/>
      <c r="P925" s="148"/>
      <c r="Q925" s="148"/>
      <c r="R925" s="148"/>
      <c r="S925" s="148"/>
      <c r="T925" s="148"/>
    </row>
    <row r="926" spans="1:20" ht="15.75" customHeight="1">
      <c r="A926" s="132"/>
      <c r="B926" s="218"/>
      <c r="C926" s="148"/>
      <c r="D926" s="148"/>
      <c r="E926" s="148"/>
      <c r="F926" s="148"/>
      <c r="G926" s="148"/>
      <c r="H926" s="148"/>
      <c r="I926" s="148"/>
      <c r="J926" s="148"/>
      <c r="K926" s="148"/>
      <c r="L926" s="148"/>
      <c r="M926" s="148"/>
      <c r="N926" s="148"/>
      <c r="O926" s="148"/>
      <c r="P926" s="148"/>
      <c r="Q926" s="148"/>
      <c r="R926" s="148"/>
      <c r="S926" s="148"/>
      <c r="T926" s="148"/>
    </row>
    <row r="927" spans="1:20" ht="15.75" customHeight="1">
      <c r="A927" s="132"/>
      <c r="B927" s="218"/>
      <c r="C927" s="148"/>
      <c r="D927" s="148"/>
      <c r="E927" s="148"/>
      <c r="F927" s="148"/>
      <c r="G927" s="148"/>
      <c r="H927" s="148"/>
      <c r="I927" s="148"/>
      <c r="J927" s="148"/>
      <c r="K927" s="148"/>
      <c r="L927" s="148"/>
      <c r="M927" s="148"/>
      <c r="N927" s="148"/>
      <c r="O927" s="148"/>
      <c r="P927" s="148"/>
      <c r="Q927" s="148"/>
      <c r="R927" s="148"/>
      <c r="S927" s="148"/>
      <c r="T927" s="148"/>
    </row>
    <row r="928" spans="1:20" ht="15.75" customHeight="1">
      <c r="A928" s="132"/>
      <c r="B928" s="218"/>
      <c r="C928" s="148"/>
      <c r="D928" s="148"/>
      <c r="E928" s="148"/>
      <c r="F928" s="148"/>
      <c r="G928" s="148"/>
      <c r="H928" s="148"/>
      <c r="I928" s="148"/>
      <c r="J928" s="148"/>
      <c r="K928" s="148"/>
      <c r="L928" s="148"/>
      <c r="M928" s="148"/>
      <c r="N928" s="148"/>
      <c r="O928" s="148"/>
      <c r="P928" s="148"/>
      <c r="Q928" s="148"/>
      <c r="R928" s="148"/>
      <c r="S928" s="148"/>
      <c r="T928" s="148"/>
    </row>
    <row r="929" spans="1:20" ht="15.75" customHeight="1">
      <c r="A929" s="132"/>
      <c r="B929" s="218"/>
      <c r="C929" s="148"/>
      <c r="D929" s="148"/>
      <c r="E929" s="148"/>
      <c r="F929" s="148"/>
      <c r="G929" s="148"/>
      <c r="H929" s="148"/>
      <c r="I929" s="148"/>
      <c r="J929" s="148"/>
      <c r="K929" s="148"/>
      <c r="L929" s="148"/>
      <c r="M929" s="148"/>
      <c r="N929" s="148"/>
      <c r="O929" s="148"/>
      <c r="P929" s="148"/>
      <c r="Q929" s="148"/>
      <c r="R929" s="148"/>
      <c r="S929" s="148"/>
      <c r="T929" s="148"/>
    </row>
    <row r="930" spans="1:20" ht="15.75" customHeight="1">
      <c r="A930" s="132"/>
      <c r="B930" s="218"/>
      <c r="C930" s="148"/>
      <c r="D930" s="148"/>
      <c r="E930" s="148"/>
      <c r="F930" s="148"/>
      <c r="G930" s="148"/>
      <c r="H930" s="148"/>
      <c r="I930" s="148"/>
      <c r="J930" s="148"/>
      <c r="K930" s="148"/>
      <c r="L930" s="148"/>
      <c r="M930" s="148"/>
      <c r="N930" s="148"/>
      <c r="O930" s="148"/>
      <c r="P930" s="148"/>
      <c r="Q930" s="148"/>
      <c r="R930" s="148"/>
      <c r="S930" s="148"/>
      <c r="T930" s="148"/>
    </row>
    <row r="931" spans="1:20" ht="15.75" customHeight="1">
      <c r="A931" s="132"/>
      <c r="B931" s="218"/>
      <c r="C931" s="148"/>
      <c r="D931" s="148"/>
      <c r="E931" s="148"/>
      <c r="F931" s="148"/>
      <c r="G931" s="148"/>
      <c r="H931" s="148"/>
      <c r="I931" s="148"/>
      <c r="J931" s="148"/>
      <c r="K931" s="148"/>
      <c r="L931" s="148"/>
      <c r="M931" s="148"/>
      <c r="N931" s="148"/>
      <c r="O931" s="148"/>
      <c r="P931" s="148"/>
      <c r="Q931" s="148"/>
      <c r="R931" s="148"/>
      <c r="S931" s="148"/>
      <c r="T931" s="148"/>
    </row>
    <row r="932" spans="1:20" ht="15.75" customHeight="1">
      <c r="A932" s="132"/>
      <c r="B932" s="218"/>
      <c r="C932" s="148"/>
      <c r="D932" s="148"/>
      <c r="E932" s="148"/>
      <c r="F932" s="148"/>
      <c r="G932" s="148"/>
      <c r="H932" s="148"/>
      <c r="I932" s="148"/>
      <c r="J932" s="148"/>
      <c r="K932" s="148"/>
      <c r="L932" s="148"/>
      <c r="M932" s="148"/>
      <c r="N932" s="148"/>
      <c r="O932" s="148"/>
      <c r="P932" s="148"/>
      <c r="Q932" s="148"/>
      <c r="R932" s="148"/>
      <c r="S932" s="148"/>
      <c r="T932" s="148"/>
    </row>
    <row r="933" spans="1:20" ht="15.75" customHeight="1">
      <c r="A933" s="132"/>
      <c r="B933" s="218"/>
      <c r="C933" s="148"/>
      <c r="D933" s="148"/>
      <c r="E933" s="148"/>
      <c r="F933" s="148"/>
      <c r="G933" s="148"/>
      <c r="H933" s="148"/>
      <c r="I933" s="148"/>
      <c r="J933" s="148"/>
      <c r="K933" s="148"/>
      <c r="L933" s="148"/>
      <c r="M933" s="148"/>
      <c r="N933" s="148"/>
      <c r="O933" s="148"/>
      <c r="P933" s="148"/>
      <c r="Q933" s="148"/>
      <c r="R933" s="148"/>
      <c r="S933" s="148"/>
      <c r="T933" s="148"/>
    </row>
    <row r="934" spans="1:20" ht="15.75" customHeight="1">
      <c r="A934" s="132"/>
      <c r="B934" s="218"/>
      <c r="C934" s="148"/>
      <c r="D934" s="148"/>
      <c r="E934" s="148"/>
      <c r="F934" s="148"/>
      <c r="G934" s="148"/>
      <c r="H934" s="148"/>
      <c r="I934" s="148"/>
      <c r="J934" s="148"/>
      <c r="K934" s="148"/>
      <c r="L934" s="148"/>
      <c r="M934" s="148"/>
      <c r="N934" s="148"/>
      <c r="O934" s="148"/>
      <c r="P934" s="148"/>
      <c r="Q934" s="148"/>
      <c r="R934" s="148"/>
      <c r="S934" s="148"/>
      <c r="T934" s="148"/>
    </row>
    <row r="935" spans="1:20" ht="15.75" customHeight="1">
      <c r="A935" s="132"/>
      <c r="B935" s="218"/>
      <c r="C935" s="148"/>
      <c r="D935" s="148"/>
      <c r="E935" s="148"/>
      <c r="F935" s="148"/>
      <c r="G935" s="148"/>
      <c r="H935" s="148"/>
      <c r="I935" s="148"/>
      <c r="J935" s="148"/>
      <c r="K935" s="148"/>
      <c r="L935" s="148"/>
      <c r="M935" s="148"/>
      <c r="N935" s="148"/>
      <c r="O935" s="148"/>
      <c r="P935" s="148"/>
      <c r="Q935" s="148"/>
      <c r="R935" s="148"/>
      <c r="S935" s="148"/>
      <c r="T935" s="148"/>
    </row>
    <row r="936" spans="1:20" ht="15.75" customHeight="1">
      <c r="A936" s="132"/>
      <c r="B936" s="218"/>
      <c r="C936" s="148"/>
      <c r="D936" s="148"/>
      <c r="E936" s="148"/>
      <c r="F936" s="148"/>
      <c r="G936" s="148"/>
      <c r="H936" s="148"/>
      <c r="I936" s="148"/>
      <c r="J936" s="148"/>
      <c r="K936" s="148"/>
      <c r="L936" s="148"/>
      <c r="M936" s="148"/>
      <c r="N936" s="148"/>
      <c r="O936" s="148"/>
      <c r="P936" s="148"/>
      <c r="Q936" s="148"/>
      <c r="R936" s="148"/>
      <c r="S936" s="148"/>
      <c r="T936" s="148"/>
    </row>
    <row r="937" spans="1:20" ht="15.75" customHeight="1">
      <c r="A937" s="132"/>
      <c r="B937" s="218"/>
      <c r="C937" s="148"/>
      <c r="D937" s="148"/>
      <c r="E937" s="148"/>
      <c r="F937" s="148"/>
      <c r="G937" s="148"/>
      <c r="H937" s="148"/>
      <c r="I937" s="148"/>
      <c r="J937" s="148"/>
      <c r="K937" s="148"/>
      <c r="L937" s="148"/>
      <c r="M937" s="148"/>
      <c r="N937" s="148"/>
      <c r="O937" s="148"/>
      <c r="P937" s="148"/>
      <c r="Q937" s="148"/>
      <c r="R937" s="148"/>
      <c r="S937" s="148"/>
      <c r="T937" s="148"/>
    </row>
    <row r="938" spans="1:20" ht="15.75" customHeight="1">
      <c r="A938" s="132"/>
      <c r="B938" s="218"/>
      <c r="C938" s="148"/>
      <c r="D938" s="148"/>
      <c r="E938" s="148"/>
      <c r="F938" s="148"/>
      <c r="G938" s="148"/>
      <c r="H938" s="148"/>
      <c r="I938" s="148"/>
      <c r="J938" s="148"/>
      <c r="K938" s="148"/>
      <c r="L938" s="148"/>
      <c r="M938" s="148"/>
      <c r="N938" s="148"/>
      <c r="O938" s="148"/>
      <c r="P938" s="148"/>
      <c r="Q938" s="148"/>
      <c r="R938" s="148"/>
      <c r="S938" s="148"/>
      <c r="T938" s="148"/>
    </row>
    <row r="939" spans="1:20" ht="15.75" customHeight="1">
      <c r="A939" s="132"/>
      <c r="B939" s="218"/>
      <c r="C939" s="148"/>
      <c r="D939" s="148"/>
      <c r="E939" s="148"/>
      <c r="F939" s="148"/>
      <c r="G939" s="148"/>
      <c r="H939" s="148"/>
      <c r="I939" s="148"/>
      <c r="J939" s="148"/>
      <c r="K939" s="148"/>
      <c r="L939" s="148"/>
      <c r="M939" s="148"/>
      <c r="N939" s="148"/>
      <c r="O939" s="148"/>
      <c r="P939" s="148"/>
      <c r="Q939" s="148"/>
      <c r="R939" s="148"/>
      <c r="S939" s="148"/>
      <c r="T939" s="148"/>
    </row>
    <row r="940" spans="1:20" ht="15.75" customHeight="1">
      <c r="A940" s="132"/>
      <c r="B940" s="218"/>
      <c r="C940" s="148"/>
      <c r="D940" s="148"/>
      <c r="E940" s="148"/>
      <c r="F940" s="148"/>
      <c r="G940" s="148"/>
      <c r="H940" s="148"/>
      <c r="I940" s="148"/>
      <c r="J940" s="148"/>
      <c r="K940" s="148"/>
      <c r="L940" s="148"/>
      <c r="M940" s="148"/>
      <c r="N940" s="148"/>
      <c r="O940" s="148"/>
      <c r="P940" s="148"/>
      <c r="Q940" s="148"/>
      <c r="R940" s="148"/>
      <c r="S940" s="148"/>
      <c r="T940" s="148"/>
    </row>
    <row r="941" spans="1:20" ht="15.75" customHeight="1">
      <c r="A941" s="132"/>
      <c r="B941" s="218"/>
      <c r="C941" s="148"/>
      <c r="D941" s="148"/>
      <c r="E941" s="148"/>
      <c r="F941" s="148"/>
      <c r="G941" s="148"/>
      <c r="H941" s="148"/>
      <c r="I941" s="148"/>
      <c r="J941" s="148"/>
      <c r="K941" s="148"/>
      <c r="L941" s="148"/>
      <c r="M941" s="148"/>
      <c r="N941" s="148"/>
      <c r="O941" s="148"/>
      <c r="P941" s="148"/>
      <c r="Q941" s="148"/>
      <c r="R941" s="148"/>
      <c r="S941" s="148"/>
      <c r="T941" s="148"/>
    </row>
    <row r="942" spans="1:20" ht="15.75" customHeight="1">
      <c r="A942" s="132"/>
      <c r="B942" s="218"/>
      <c r="C942" s="148"/>
      <c r="D942" s="148"/>
      <c r="E942" s="148"/>
      <c r="F942" s="148"/>
      <c r="G942" s="148"/>
      <c r="H942" s="148"/>
      <c r="I942" s="148"/>
      <c r="J942" s="148"/>
      <c r="K942" s="148"/>
      <c r="L942" s="148"/>
      <c r="M942" s="148"/>
      <c r="N942" s="148"/>
      <c r="O942" s="148"/>
      <c r="P942" s="148"/>
      <c r="Q942" s="148"/>
      <c r="R942" s="148"/>
      <c r="S942" s="148"/>
      <c r="T942" s="148"/>
    </row>
    <row r="943" spans="1:20" ht="15.75" customHeight="1">
      <c r="A943" s="132"/>
      <c r="B943" s="218"/>
      <c r="C943" s="148"/>
      <c r="D943" s="148"/>
      <c r="E943" s="148"/>
      <c r="F943" s="148"/>
      <c r="G943" s="148"/>
      <c r="H943" s="148"/>
      <c r="I943" s="148"/>
      <c r="J943" s="148"/>
      <c r="K943" s="148"/>
      <c r="L943" s="148"/>
      <c r="M943" s="148"/>
      <c r="N943" s="148"/>
      <c r="O943" s="148"/>
      <c r="P943" s="148"/>
      <c r="Q943" s="148"/>
      <c r="R943" s="148"/>
      <c r="S943" s="148"/>
      <c r="T943" s="148"/>
    </row>
    <row r="944" spans="1:20" ht="15.75" customHeight="1">
      <c r="A944" s="132"/>
      <c r="B944" s="218"/>
      <c r="C944" s="148"/>
      <c r="D944" s="148"/>
      <c r="E944" s="148"/>
      <c r="F944" s="148"/>
      <c r="G944" s="148"/>
      <c r="H944" s="148"/>
      <c r="I944" s="148"/>
      <c r="J944" s="148"/>
      <c r="K944" s="148"/>
      <c r="L944" s="148"/>
      <c r="M944" s="148"/>
      <c r="N944" s="148"/>
      <c r="O944" s="148"/>
      <c r="P944" s="148"/>
      <c r="Q944" s="148"/>
      <c r="R944" s="148"/>
      <c r="S944" s="148"/>
      <c r="T944" s="148"/>
    </row>
    <row r="945" spans="1:20" ht="15.75" customHeight="1">
      <c r="A945" s="132"/>
      <c r="B945" s="218"/>
      <c r="C945" s="148"/>
      <c r="D945" s="148"/>
      <c r="E945" s="148"/>
      <c r="F945" s="148"/>
      <c r="G945" s="148"/>
      <c r="H945" s="148"/>
      <c r="I945" s="148"/>
      <c r="J945" s="148"/>
      <c r="K945" s="148"/>
      <c r="L945" s="148"/>
      <c r="M945" s="148"/>
      <c r="N945" s="148"/>
      <c r="O945" s="148"/>
      <c r="P945" s="148"/>
      <c r="Q945" s="148"/>
      <c r="R945" s="148"/>
      <c r="S945" s="148"/>
      <c r="T945" s="148"/>
    </row>
    <row r="946" spans="1:20" ht="15.75" customHeight="1">
      <c r="A946" s="132"/>
      <c r="B946" s="218"/>
      <c r="C946" s="148"/>
      <c r="D946" s="148"/>
      <c r="E946" s="148"/>
      <c r="F946" s="148"/>
      <c r="G946" s="148"/>
      <c r="H946" s="148"/>
      <c r="I946" s="148"/>
      <c r="J946" s="148"/>
      <c r="K946" s="148"/>
      <c r="L946" s="148"/>
      <c r="M946" s="148"/>
      <c r="N946" s="148"/>
      <c r="O946" s="148"/>
      <c r="P946" s="148"/>
      <c r="Q946" s="148"/>
      <c r="R946" s="148"/>
      <c r="S946" s="148"/>
      <c r="T946" s="148"/>
    </row>
    <row r="947" spans="1:20" ht="15.75" customHeight="1">
      <c r="A947" s="132"/>
      <c r="B947" s="218"/>
      <c r="C947" s="148"/>
      <c r="D947" s="148"/>
      <c r="E947" s="148"/>
      <c r="F947" s="148"/>
      <c r="G947" s="148"/>
      <c r="H947" s="148"/>
      <c r="I947" s="148"/>
      <c r="J947" s="148"/>
      <c r="K947" s="148"/>
      <c r="L947" s="148"/>
      <c r="M947" s="148"/>
      <c r="N947" s="148"/>
      <c r="O947" s="148"/>
      <c r="P947" s="148"/>
      <c r="Q947" s="148"/>
      <c r="R947" s="148"/>
      <c r="S947" s="148"/>
      <c r="T947" s="148"/>
    </row>
    <row r="948" spans="1:20" ht="15.75" customHeight="1">
      <c r="A948" s="132"/>
      <c r="B948" s="218"/>
      <c r="C948" s="148"/>
      <c r="D948" s="148"/>
      <c r="E948" s="148"/>
      <c r="F948" s="148"/>
      <c r="G948" s="148"/>
      <c r="H948" s="148"/>
      <c r="I948" s="148"/>
      <c r="J948" s="148"/>
      <c r="K948" s="148"/>
      <c r="L948" s="148"/>
      <c r="M948" s="148"/>
      <c r="N948" s="148"/>
      <c r="O948" s="148"/>
      <c r="P948" s="148"/>
      <c r="Q948" s="148"/>
      <c r="R948" s="148"/>
      <c r="S948" s="148"/>
      <c r="T948" s="148"/>
    </row>
    <row r="949" spans="1:20" ht="15.75" customHeight="1">
      <c r="A949" s="132"/>
      <c r="B949" s="218"/>
      <c r="C949" s="148"/>
      <c r="D949" s="148"/>
      <c r="E949" s="148"/>
      <c r="F949" s="148"/>
      <c r="G949" s="148"/>
      <c r="H949" s="148"/>
      <c r="I949" s="148"/>
      <c r="J949" s="148"/>
      <c r="K949" s="148"/>
      <c r="L949" s="148"/>
      <c r="M949" s="148"/>
      <c r="N949" s="148"/>
      <c r="O949" s="148"/>
      <c r="P949" s="148"/>
      <c r="Q949" s="148"/>
      <c r="R949" s="148"/>
      <c r="S949" s="148"/>
      <c r="T949" s="148"/>
    </row>
    <row r="950" spans="1:20" ht="15.75" customHeight="1">
      <c r="A950" s="132"/>
      <c r="B950" s="218"/>
      <c r="C950" s="148"/>
      <c r="D950" s="148"/>
      <c r="E950" s="148"/>
      <c r="F950" s="148"/>
      <c r="G950" s="148"/>
      <c r="H950" s="148"/>
      <c r="I950" s="148"/>
      <c r="J950" s="148"/>
      <c r="K950" s="148"/>
      <c r="L950" s="148"/>
      <c r="M950" s="148"/>
      <c r="N950" s="148"/>
      <c r="O950" s="148"/>
      <c r="P950" s="148"/>
      <c r="Q950" s="148"/>
      <c r="R950" s="148"/>
      <c r="S950" s="148"/>
      <c r="T950" s="148"/>
    </row>
    <row r="951" spans="1:20" ht="15.75" customHeight="1">
      <c r="A951" s="132"/>
      <c r="B951" s="218"/>
      <c r="C951" s="148"/>
      <c r="D951" s="148"/>
      <c r="E951" s="148"/>
      <c r="F951" s="148"/>
      <c r="G951" s="148"/>
      <c r="H951" s="148"/>
      <c r="I951" s="148"/>
      <c r="J951" s="148"/>
      <c r="K951" s="148"/>
      <c r="L951" s="148"/>
      <c r="M951" s="148"/>
      <c r="N951" s="148"/>
      <c r="O951" s="148"/>
      <c r="P951" s="148"/>
      <c r="Q951" s="148"/>
      <c r="R951" s="148"/>
      <c r="S951" s="148"/>
      <c r="T951" s="148"/>
    </row>
    <row r="952" spans="1:20" ht="15.75" customHeight="1">
      <c r="A952" s="132"/>
      <c r="B952" s="218"/>
      <c r="C952" s="148"/>
      <c r="D952" s="148"/>
      <c r="E952" s="148"/>
      <c r="F952" s="148"/>
      <c r="G952" s="148"/>
      <c r="H952" s="148"/>
      <c r="I952" s="148"/>
      <c r="J952" s="148"/>
      <c r="K952" s="148"/>
      <c r="L952" s="148"/>
      <c r="M952" s="148"/>
      <c r="N952" s="148"/>
      <c r="O952" s="148"/>
      <c r="P952" s="148"/>
      <c r="Q952" s="148"/>
      <c r="R952" s="148"/>
      <c r="S952" s="148"/>
      <c r="T952" s="148"/>
    </row>
    <row r="953" spans="1:20" ht="15.75" customHeight="1">
      <c r="A953" s="132"/>
      <c r="B953" s="218"/>
      <c r="C953" s="148"/>
      <c r="D953" s="148"/>
      <c r="E953" s="148"/>
      <c r="F953" s="148"/>
      <c r="G953" s="148"/>
      <c r="H953" s="148"/>
      <c r="I953" s="148"/>
      <c r="J953" s="148"/>
      <c r="K953" s="148"/>
      <c r="L953" s="148"/>
      <c r="M953" s="148"/>
      <c r="N953" s="148"/>
      <c r="O953" s="148"/>
      <c r="P953" s="148"/>
      <c r="Q953" s="148"/>
      <c r="R953" s="148"/>
      <c r="S953" s="148"/>
      <c r="T953" s="148"/>
    </row>
    <row r="954" spans="1:20" ht="15.75" customHeight="1">
      <c r="A954" s="132"/>
      <c r="B954" s="218"/>
      <c r="C954" s="148"/>
      <c r="D954" s="148"/>
      <c r="E954" s="148"/>
      <c r="F954" s="148"/>
      <c r="G954" s="148"/>
      <c r="H954" s="148"/>
      <c r="I954" s="148"/>
      <c r="J954" s="148"/>
      <c r="K954" s="148"/>
      <c r="L954" s="148"/>
      <c r="M954" s="148"/>
      <c r="N954" s="148"/>
      <c r="O954" s="148"/>
      <c r="P954" s="148"/>
      <c r="Q954" s="148"/>
      <c r="R954" s="148"/>
      <c r="S954" s="148"/>
      <c r="T954" s="148"/>
    </row>
    <row r="955" spans="1:20" ht="15.75" customHeight="1">
      <c r="A955" s="132"/>
      <c r="B955" s="218"/>
      <c r="C955" s="148"/>
      <c r="D955" s="148"/>
      <c r="E955" s="148"/>
      <c r="F955" s="148"/>
      <c r="G955" s="148"/>
      <c r="H955" s="148"/>
      <c r="I955" s="148"/>
      <c r="J955" s="148"/>
      <c r="K955" s="148"/>
      <c r="L955" s="148"/>
      <c r="M955" s="148"/>
      <c r="N955" s="148"/>
      <c r="O955" s="148"/>
      <c r="P955" s="148"/>
      <c r="Q955" s="148"/>
      <c r="R955" s="148"/>
      <c r="S955" s="148"/>
      <c r="T955" s="148"/>
    </row>
    <row r="956" spans="1:20" ht="15.75" customHeight="1">
      <c r="A956" s="132"/>
      <c r="B956" s="218"/>
      <c r="C956" s="148"/>
      <c r="D956" s="148"/>
      <c r="E956" s="148"/>
      <c r="F956" s="148"/>
      <c r="G956" s="148"/>
      <c r="H956" s="148"/>
      <c r="I956" s="148"/>
      <c r="J956" s="148"/>
      <c r="K956" s="148"/>
      <c r="L956" s="148"/>
      <c r="M956" s="148"/>
      <c r="N956" s="148"/>
      <c r="O956" s="148"/>
      <c r="P956" s="148"/>
      <c r="Q956" s="148"/>
      <c r="R956" s="148"/>
      <c r="S956" s="148"/>
      <c r="T956" s="148"/>
    </row>
    <row r="957" spans="1:20" ht="15.75" customHeight="1">
      <c r="A957" s="132"/>
      <c r="B957" s="218"/>
      <c r="C957" s="148"/>
      <c r="D957" s="148"/>
      <c r="E957" s="148"/>
      <c r="F957" s="148"/>
      <c r="G957" s="148"/>
      <c r="H957" s="148"/>
      <c r="I957" s="148"/>
      <c r="J957" s="148"/>
      <c r="K957" s="148"/>
      <c r="L957" s="148"/>
      <c r="M957" s="148"/>
      <c r="N957" s="148"/>
      <c r="O957" s="148"/>
      <c r="P957" s="148"/>
      <c r="Q957" s="148"/>
      <c r="R957" s="148"/>
      <c r="S957" s="148"/>
      <c r="T957" s="148"/>
    </row>
    <row r="958" spans="1:20" ht="15.75" customHeight="1">
      <c r="A958" s="132"/>
      <c r="B958" s="218"/>
      <c r="C958" s="148"/>
      <c r="D958" s="148"/>
      <c r="E958" s="148"/>
      <c r="F958" s="148"/>
      <c r="G958" s="148"/>
      <c r="H958" s="148"/>
      <c r="I958" s="148"/>
      <c r="J958" s="148"/>
      <c r="K958" s="148"/>
      <c r="L958" s="148"/>
      <c r="M958" s="148"/>
      <c r="N958" s="148"/>
      <c r="O958" s="148"/>
      <c r="P958" s="148"/>
      <c r="Q958" s="148"/>
      <c r="R958" s="148"/>
      <c r="S958" s="148"/>
      <c r="T958" s="148"/>
    </row>
    <row r="959" spans="1:20" ht="15.75" customHeight="1">
      <c r="A959" s="132"/>
      <c r="B959" s="218"/>
      <c r="C959" s="148"/>
      <c r="D959" s="148"/>
      <c r="E959" s="148"/>
      <c r="F959" s="148"/>
      <c r="G959" s="148"/>
      <c r="H959" s="148"/>
      <c r="I959" s="148"/>
      <c r="J959" s="148"/>
      <c r="K959" s="148"/>
      <c r="L959" s="148"/>
      <c r="M959" s="148"/>
      <c r="N959" s="148"/>
      <c r="O959" s="148"/>
      <c r="P959" s="148"/>
      <c r="Q959" s="148"/>
      <c r="R959" s="148"/>
      <c r="S959" s="148"/>
      <c r="T959" s="148"/>
    </row>
    <row r="960" spans="1:20" ht="15.75" customHeight="1">
      <c r="A960" s="132"/>
      <c r="B960" s="218"/>
      <c r="C960" s="148"/>
      <c r="D960" s="148"/>
      <c r="E960" s="148"/>
      <c r="F960" s="148"/>
      <c r="G960" s="148"/>
      <c r="H960" s="148"/>
      <c r="I960" s="148"/>
      <c r="J960" s="148"/>
      <c r="K960" s="148"/>
      <c r="L960" s="148"/>
      <c r="M960" s="148"/>
      <c r="N960" s="148"/>
      <c r="O960" s="148"/>
      <c r="P960" s="148"/>
      <c r="Q960" s="148"/>
      <c r="R960" s="148"/>
      <c r="S960" s="148"/>
      <c r="T960" s="148"/>
    </row>
    <row r="961" spans="1:20" ht="15.75" customHeight="1">
      <c r="A961" s="132"/>
      <c r="B961" s="218"/>
      <c r="C961" s="148"/>
      <c r="D961" s="148"/>
      <c r="E961" s="148"/>
      <c r="F961" s="148"/>
      <c r="G961" s="148"/>
      <c r="H961" s="148"/>
      <c r="I961" s="148"/>
      <c r="J961" s="148"/>
      <c r="K961" s="148"/>
      <c r="L961" s="148"/>
      <c r="M961" s="148"/>
      <c r="N961" s="148"/>
      <c r="O961" s="148"/>
      <c r="P961" s="148"/>
      <c r="Q961" s="148"/>
      <c r="R961" s="148"/>
      <c r="S961" s="148"/>
      <c r="T961" s="148"/>
    </row>
    <row r="962" spans="1:20" ht="15.75" customHeight="1">
      <c r="A962" s="132"/>
      <c r="B962" s="218"/>
      <c r="C962" s="148"/>
      <c r="D962" s="148"/>
      <c r="E962" s="148"/>
      <c r="F962" s="148"/>
      <c r="G962" s="148"/>
      <c r="H962" s="148"/>
      <c r="I962" s="148"/>
      <c r="J962" s="148"/>
      <c r="K962" s="148"/>
      <c r="L962" s="148"/>
      <c r="M962" s="148"/>
      <c r="N962" s="148"/>
      <c r="O962" s="148"/>
      <c r="P962" s="148"/>
      <c r="Q962" s="148"/>
      <c r="R962" s="148"/>
      <c r="S962" s="148"/>
      <c r="T962" s="148"/>
    </row>
    <row r="963" spans="1:20" ht="15.75" customHeight="1">
      <c r="A963" s="132"/>
      <c r="B963" s="218"/>
      <c r="C963" s="148"/>
      <c r="D963" s="148"/>
      <c r="E963" s="148"/>
      <c r="F963" s="148"/>
      <c r="G963" s="148"/>
      <c r="H963" s="148"/>
      <c r="I963" s="148"/>
      <c r="J963" s="148"/>
      <c r="K963" s="148"/>
      <c r="L963" s="148"/>
      <c r="M963" s="148"/>
      <c r="N963" s="148"/>
      <c r="O963" s="148"/>
      <c r="P963" s="148"/>
      <c r="Q963" s="148"/>
      <c r="R963" s="148"/>
      <c r="S963" s="148"/>
      <c r="T963" s="148"/>
    </row>
    <row r="964" spans="1:20" ht="15.75" customHeight="1">
      <c r="A964" s="132"/>
      <c r="B964" s="218"/>
      <c r="C964" s="148"/>
      <c r="D964" s="148"/>
      <c r="E964" s="148"/>
      <c r="F964" s="148"/>
      <c r="G964" s="148"/>
      <c r="H964" s="148"/>
      <c r="I964" s="148"/>
      <c r="J964" s="148"/>
      <c r="K964" s="148"/>
      <c r="L964" s="148"/>
      <c r="M964" s="148"/>
      <c r="N964" s="148"/>
      <c r="O964" s="148"/>
      <c r="P964" s="148"/>
      <c r="Q964" s="148"/>
      <c r="R964" s="148"/>
      <c r="S964" s="148"/>
      <c r="T964" s="148"/>
    </row>
    <row r="965" spans="1:20" ht="15.75" customHeight="1">
      <c r="A965" s="132"/>
      <c r="B965" s="218"/>
      <c r="C965" s="148"/>
      <c r="D965" s="148"/>
      <c r="E965" s="148"/>
      <c r="F965" s="148"/>
      <c r="G965" s="148"/>
      <c r="H965" s="148"/>
      <c r="I965" s="148"/>
      <c r="J965" s="148"/>
      <c r="K965" s="148"/>
      <c r="L965" s="148"/>
      <c r="M965" s="148"/>
      <c r="N965" s="148"/>
      <c r="O965" s="148"/>
      <c r="P965" s="148"/>
      <c r="Q965" s="148"/>
      <c r="R965" s="148"/>
      <c r="S965" s="148"/>
      <c r="T965" s="148"/>
    </row>
    <row r="966" spans="1:20" ht="15.75" customHeight="1">
      <c r="A966" s="132"/>
      <c r="B966" s="218"/>
      <c r="C966" s="148"/>
      <c r="D966" s="148"/>
      <c r="E966" s="148"/>
      <c r="F966" s="148"/>
      <c r="G966" s="148"/>
      <c r="H966" s="148"/>
      <c r="I966" s="148"/>
      <c r="J966" s="148"/>
      <c r="K966" s="148"/>
      <c r="L966" s="148"/>
      <c r="M966" s="148"/>
      <c r="N966" s="148"/>
      <c r="O966" s="148"/>
      <c r="P966" s="148"/>
      <c r="Q966" s="148"/>
      <c r="R966" s="148"/>
      <c r="S966" s="148"/>
      <c r="T966" s="148"/>
    </row>
    <row r="967" spans="1:20" ht="15.75" customHeight="1">
      <c r="A967" s="132"/>
      <c r="B967" s="218"/>
      <c r="C967" s="148"/>
      <c r="D967" s="148"/>
      <c r="E967" s="148"/>
      <c r="F967" s="148"/>
      <c r="G967" s="148"/>
      <c r="H967" s="148"/>
      <c r="I967" s="148"/>
      <c r="J967" s="148"/>
      <c r="K967" s="148"/>
      <c r="L967" s="148"/>
      <c r="M967" s="148"/>
      <c r="N967" s="148"/>
      <c r="O967" s="148"/>
      <c r="P967" s="148"/>
      <c r="Q967" s="148"/>
      <c r="R967" s="148"/>
      <c r="S967" s="148"/>
      <c r="T967" s="148"/>
    </row>
    <row r="968" spans="1:20" ht="15.75" customHeight="1">
      <c r="A968" s="132"/>
      <c r="B968" s="218"/>
      <c r="C968" s="148"/>
      <c r="D968" s="148"/>
      <c r="E968" s="148"/>
      <c r="F968" s="148"/>
      <c r="G968" s="148"/>
      <c r="H968" s="148"/>
      <c r="I968" s="148"/>
      <c r="J968" s="148"/>
      <c r="K968" s="148"/>
      <c r="L968" s="148"/>
      <c r="M968" s="148"/>
      <c r="N968" s="148"/>
      <c r="O968" s="148"/>
      <c r="P968" s="148"/>
      <c r="Q968" s="148"/>
      <c r="R968" s="148"/>
      <c r="S968" s="148"/>
      <c r="T968" s="148"/>
    </row>
    <row r="969" spans="1:20" ht="15.75" customHeight="1">
      <c r="A969" s="132"/>
      <c r="B969" s="218"/>
      <c r="C969" s="148"/>
      <c r="D969" s="148"/>
      <c r="E969" s="148"/>
      <c r="F969" s="148"/>
      <c r="G969" s="148"/>
      <c r="H969" s="148"/>
      <c r="I969" s="148"/>
      <c r="J969" s="148"/>
      <c r="K969" s="148"/>
      <c r="L969" s="148"/>
      <c r="M969" s="148"/>
      <c r="N969" s="148"/>
      <c r="O969" s="148"/>
      <c r="P969" s="148"/>
      <c r="Q969" s="148"/>
      <c r="R969" s="148"/>
      <c r="S969" s="148"/>
      <c r="T969" s="148"/>
    </row>
    <row r="970" spans="1:20" ht="15.75" customHeight="1">
      <c r="A970" s="132"/>
      <c r="B970" s="218"/>
      <c r="C970" s="148"/>
      <c r="D970" s="148"/>
      <c r="E970" s="148"/>
      <c r="F970" s="148"/>
      <c r="G970" s="148"/>
      <c r="H970" s="148"/>
      <c r="I970" s="148"/>
      <c r="J970" s="148"/>
      <c r="K970" s="148"/>
      <c r="L970" s="148"/>
      <c r="M970" s="148"/>
      <c r="N970" s="148"/>
      <c r="O970" s="148"/>
      <c r="P970" s="148"/>
      <c r="Q970" s="148"/>
      <c r="R970" s="148"/>
      <c r="S970" s="148"/>
      <c r="T970" s="148"/>
    </row>
    <row r="971" spans="1:20" ht="15.75" customHeight="1">
      <c r="A971" s="132"/>
      <c r="B971" s="218"/>
      <c r="C971" s="148"/>
      <c r="D971" s="148"/>
      <c r="E971" s="148"/>
      <c r="F971" s="148"/>
      <c r="G971" s="148"/>
      <c r="H971" s="148"/>
      <c r="I971" s="148"/>
      <c r="J971" s="148"/>
      <c r="K971" s="148"/>
      <c r="L971" s="148"/>
      <c r="M971" s="148"/>
      <c r="N971" s="148"/>
      <c r="O971" s="148"/>
      <c r="P971" s="148"/>
      <c r="Q971" s="148"/>
      <c r="R971" s="148"/>
      <c r="S971" s="148"/>
      <c r="T971" s="148"/>
    </row>
    <row r="972" spans="1:20" ht="15.75" customHeight="1">
      <c r="A972" s="132"/>
      <c r="B972" s="218"/>
      <c r="C972" s="148"/>
      <c r="D972" s="148"/>
      <c r="E972" s="148"/>
      <c r="F972" s="148"/>
      <c r="G972" s="148"/>
      <c r="H972" s="148"/>
      <c r="I972" s="148"/>
      <c r="J972" s="148"/>
      <c r="K972" s="148"/>
      <c r="L972" s="148"/>
      <c r="M972" s="148"/>
      <c r="N972" s="148"/>
      <c r="O972" s="148"/>
      <c r="P972" s="148"/>
      <c r="Q972" s="148"/>
      <c r="R972" s="148"/>
      <c r="S972" s="148"/>
      <c r="T972" s="148"/>
    </row>
    <row r="973" spans="1:20" ht="15.75" customHeight="1">
      <c r="A973" s="132"/>
      <c r="B973" s="218"/>
      <c r="C973" s="148"/>
      <c r="D973" s="148"/>
      <c r="E973" s="148"/>
      <c r="F973" s="148"/>
      <c r="G973" s="148"/>
      <c r="H973" s="148"/>
      <c r="I973" s="148"/>
      <c r="J973" s="148"/>
      <c r="K973" s="148"/>
      <c r="L973" s="148"/>
      <c r="M973" s="148"/>
      <c r="N973" s="148"/>
      <c r="O973" s="148"/>
      <c r="P973" s="148"/>
      <c r="Q973" s="148"/>
      <c r="R973" s="148"/>
      <c r="S973" s="148"/>
      <c r="T973" s="148"/>
    </row>
    <row r="974" spans="1:20" ht="15.75" customHeight="1">
      <c r="A974" s="132"/>
      <c r="B974" s="218"/>
      <c r="C974" s="148"/>
      <c r="D974" s="148"/>
      <c r="E974" s="148"/>
      <c r="F974" s="148"/>
      <c r="G974" s="148"/>
      <c r="H974" s="148"/>
      <c r="I974" s="148"/>
      <c r="J974" s="148"/>
      <c r="K974" s="148"/>
      <c r="L974" s="148"/>
      <c r="M974" s="148"/>
      <c r="N974" s="148"/>
      <c r="O974" s="148"/>
      <c r="P974" s="148"/>
      <c r="Q974" s="148"/>
      <c r="R974" s="148"/>
      <c r="S974" s="148"/>
      <c r="T974" s="148"/>
    </row>
    <row r="975" spans="1:20" ht="15.75" customHeight="1">
      <c r="A975" s="132"/>
      <c r="B975" s="218"/>
      <c r="C975" s="148"/>
      <c r="D975" s="148"/>
      <c r="E975" s="148"/>
      <c r="F975" s="148"/>
      <c r="G975" s="148"/>
      <c r="H975" s="148"/>
      <c r="I975" s="148"/>
      <c r="J975" s="148"/>
      <c r="K975" s="148"/>
      <c r="L975" s="148"/>
      <c r="M975" s="148"/>
      <c r="N975" s="148"/>
      <c r="O975" s="148"/>
      <c r="P975" s="148"/>
      <c r="Q975" s="148"/>
      <c r="R975" s="148"/>
      <c r="S975" s="148"/>
      <c r="T975" s="148"/>
    </row>
    <row r="976" spans="1:20" ht="15.75" customHeight="1">
      <c r="A976" s="132"/>
      <c r="B976" s="218"/>
      <c r="C976" s="148"/>
      <c r="D976" s="148"/>
      <c r="E976" s="148"/>
      <c r="F976" s="148"/>
      <c r="G976" s="148"/>
      <c r="H976" s="148"/>
      <c r="I976" s="148"/>
      <c r="J976" s="148"/>
      <c r="K976" s="148"/>
      <c r="L976" s="148"/>
      <c r="M976" s="148"/>
      <c r="N976" s="148"/>
      <c r="O976" s="148"/>
      <c r="P976" s="148"/>
      <c r="Q976" s="148"/>
      <c r="R976" s="148"/>
      <c r="S976" s="148"/>
      <c r="T976" s="148"/>
    </row>
    <row r="977" spans="1:20" ht="15.75" customHeight="1">
      <c r="A977" s="132"/>
      <c r="B977" s="218"/>
      <c r="C977" s="148"/>
      <c r="D977" s="148"/>
      <c r="E977" s="148"/>
      <c r="F977" s="148"/>
      <c r="G977" s="148"/>
      <c r="H977" s="148"/>
      <c r="I977" s="148"/>
      <c r="J977" s="148"/>
      <c r="K977" s="148"/>
      <c r="L977" s="148"/>
      <c r="M977" s="148"/>
      <c r="N977" s="148"/>
      <c r="O977" s="148"/>
      <c r="P977" s="148"/>
      <c r="Q977" s="148"/>
      <c r="R977" s="148"/>
      <c r="S977" s="148"/>
      <c r="T977" s="148"/>
    </row>
    <row r="978" spans="1:20" ht="15.75" customHeight="1">
      <c r="A978" s="132"/>
      <c r="B978" s="218"/>
      <c r="C978" s="148"/>
      <c r="D978" s="148"/>
      <c r="E978" s="148"/>
      <c r="F978" s="148"/>
      <c r="G978" s="148"/>
      <c r="H978" s="148"/>
      <c r="I978" s="148"/>
      <c r="J978" s="148"/>
      <c r="K978" s="148"/>
      <c r="L978" s="148"/>
      <c r="M978" s="148"/>
      <c r="N978" s="148"/>
      <c r="O978" s="148"/>
      <c r="P978" s="148"/>
      <c r="Q978" s="148"/>
      <c r="R978" s="148"/>
      <c r="S978" s="148"/>
      <c r="T978" s="148"/>
    </row>
    <row r="979" spans="1:20" ht="15.75" customHeight="1">
      <c r="A979" s="132"/>
      <c r="B979" s="218"/>
      <c r="C979" s="148"/>
      <c r="D979" s="148"/>
      <c r="E979" s="148"/>
      <c r="F979" s="148"/>
      <c r="G979" s="148"/>
      <c r="H979" s="148"/>
      <c r="I979" s="148"/>
      <c r="J979" s="148"/>
      <c r="K979" s="148"/>
      <c r="L979" s="148"/>
      <c r="M979" s="148"/>
      <c r="N979" s="148"/>
      <c r="O979" s="148"/>
      <c r="P979" s="148"/>
      <c r="Q979" s="148"/>
      <c r="R979" s="148"/>
      <c r="S979" s="148"/>
      <c r="T979" s="148"/>
    </row>
    <row r="980" spans="1:20" ht="15.75" customHeight="1">
      <c r="A980" s="132"/>
      <c r="B980" s="218"/>
      <c r="C980" s="148"/>
      <c r="D980" s="148"/>
      <c r="E980" s="148"/>
      <c r="F980" s="148"/>
      <c r="G980" s="148"/>
      <c r="H980" s="148"/>
      <c r="I980" s="148"/>
      <c r="J980" s="148"/>
      <c r="K980" s="148"/>
      <c r="L980" s="148"/>
      <c r="M980" s="148"/>
      <c r="N980" s="148"/>
      <c r="O980" s="148"/>
      <c r="P980" s="148"/>
      <c r="Q980" s="148"/>
      <c r="R980" s="148"/>
      <c r="S980" s="148"/>
      <c r="T980" s="148"/>
    </row>
    <row r="981" spans="1:20" ht="15.75" customHeight="1">
      <c r="A981" s="132"/>
      <c r="B981" s="218"/>
      <c r="C981" s="148"/>
      <c r="D981" s="148"/>
      <c r="E981" s="148"/>
      <c r="F981" s="148"/>
      <c r="G981" s="148"/>
      <c r="H981" s="148"/>
      <c r="I981" s="148"/>
      <c r="J981" s="148"/>
      <c r="K981" s="148"/>
      <c r="L981" s="148"/>
      <c r="M981" s="148"/>
      <c r="N981" s="148"/>
      <c r="O981" s="148"/>
      <c r="P981" s="148"/>
      <c r="Q981" s="148"/>
      <c r="R981" s="148"/>
      <c r="S981" s="148"/>
      <c r="T981" s="148"/>
    </row>
    <row r="982" spans="1:20" ht="15.75" customHeight="1">
      <c r="A982" s="132"/>
      <c r="B982" s="218"/>
      <c r="C982" s="148"/>
      <c r="D982" s="148"/>
      <c r="E982" s="148"/>
      <c r="F982" s="148"/>
      <c r="G982" s="148"/>
      <c r="H982" s="148"/>
      <c r="I982" s="148"/>
      <c r="J982" s="148"/>
      <c r="K982" s="148"/>
      <c r="L982" s="148"/>
      <c r="M982" s="148"/>
      <c r="N982" s="148"/>
      <c r="O982" s="148"/>
      <c r="P982" s="148"/>
      <c r="Q982" s="148"/>
      <c r="R982" s="148"/>
      <c r="S982" s="148"/>
      <c r="T982" s="148"/>
    </row>
    <row r="983" spans="1:20" ht="15.75" customHeight="1">
      <c r="A983" s="132"/>
      <c r="B983" s="218"/>
      <c r="C983" s="148"/>
      <c r="D983" s="148"/>
      <c r="E983" s="148"/>
      <c r="F983" s="148"/>
      <c r="G983" s="148"/>
      <c r="H983" s="148"/>
      <c r="I983" s="148"/>
      <c r="J983" s="148"/>
      <c r="K983" s="148"/>
      <c r="L983" s="148"/>
      <c r="M983" s="148"/>
      <c r="N983" s="148"/>
      <c r="O983" s="148"/>
      <c r="P983" s="148"/>
      <c r="Q983" s="148"/>
      <c r="R983" s="148"/>
      <c r="S983" s="148"/>
      <c r="T983" s="148"/>
    </row>
    <row r="984" spans="1:20" ht="15.75" customHeight="1">
      <c r="A984" s="132"/>
      <c r="B984" s="218"/>
      <c r="C984" s="148"/>
      <c r="D984" s="148"/>
      <c r="E984" s="148"/>
      <c r="F984" s="148"/>
      <c r="G984" s="148"/>
      <c r="H984" s="148"/>
      <c r="I984" s="148"/>
      <c r="J984" s="148"/>
      <c r="K984" s="148"/>
      <c r="L984" s="148"/>
      <c r="M984" s="148"/>
      <c r="N984" s="148"/>
      <c r="O984" s="148"/>
      <c r="P984" s="148"/>
      <c r="Q984" s="148"/>
      <c r="R984" s="148"/>
      <c r="S984" s="148"/>
      <c r="T984" s="148"/>
    </row>
    <row r="985" spans="1:20" ht="15.75" customHeight="1">
      <c r="A985" s="132"/>
      <c r="B985" s="218"/>
      <c r="C985" s="148"/>
      <c r="D985" s="148"/>
      <c r="E985" s="148"/>
      <c r="F985" s="148"/>
      <c r="G985" s="148"/>
      <c r="H985" s="148"/>
      <c r="I985" s="148"/>
      <c r="J985" s="148"/>
      <c r="K985" s="148"/>
      <c r="L985" s="148"/>
      <c r="M985" s="148"/>
      <c r="N985" s="148"/>
      <c r="O985" s="148"/>
      <c r="P985" s="148"/>
      <c r="Q985" s="148"/>
      <c r="R985" s="148"/>
      <c r="S985" s="148"/>
      <c r="T985" s="148"/>
    </row>
    <row r="986" spans="1:20" ht="15.75" customHeight="1">
      <c r="A986" s="132"/>
      <c r="B986" s="218"/>
      <c r="C986" s="148"/>
      <c r="D986" s="148"/>
      <c r="E986" s="148"/>
      <c r="F986" s="148"/>
      <c r="G986" s="148"/>
      <c r="H986" s="148"/>
      <c r="I986" s="148"/>
      <c r="J986" s="148"/>
      <c r="K986" s="148"/>
      <c r="L986" s="148"/>
      <c r="M986" s="148"/>
      <c r="N986" s="148"/>
      <c r="O986" s="148"/>
      <c r="P986" s="148"/>
      <c r="Q986" s="148"/>
      <c r="R986" s="148"/>
      <c r="S986" s="148"/>
      <c r="T986" s="148"/>
    </row>
    <row r="987" spans="1:20" ht="15.75" customHeight="1">
      <c r="A987" s="132"/>
      <c r="B987" s="218"/>
      <c r="C987" s="148"/>
      <c r="D987" s="148"/>
      <c r="E987" s="148"/>
      <c r="F987" s="148"/>
      <c r="G987" s="148"/>
      <c r="H987" s="148"/>
      <c r="I987" s="148"/>
      <c r="J987" s="148"/>
      <c r="K987" s="148"/>
      <c r="L987" s="148"/>
      <c r="M987" s="148"/>
      <c r="N987" s="148"/>
      <c r="O987" s="148"/>
      <c r="P987" s="148"/>
      <c r="Q987" s="148"/>
      <c r="R987" s="148"/>
      <c r="S987" s="148"/>
      <c r="T987" s="148"/>
    </row>
    <row r="988" spans="1:20" ht="15.75" customHeight="1">
      <c r="A988" s="132"/>
      <c r="B988" s="218"/>
      <c r="C988" s="148"/>
      <c r="D988" s="148"/>
      <c r="E988" s="148"/>
      <c r="F988" s="148"/>
      <c r="G988" s="148"/>
      <c r="H988" s="148"/>
      <c r="I988" s="148"/>
      <c r="J988" s="148"/>
      <c r="K988" s="148"/>
      <c r="L988" s="148"/>
      <c r="M988" s="148"/>
      <c r="N988" s="148"/>
      <c r="O988" s="148"/>
      <c r="P988" s="148"/>
      <c r="Q988" s="148"/>
      <c r="R988" s="148"/>
      <c r="S988" s="148"/>
      <c r="T988" s="148"/>
    </row>
    <row r="989" spans="1:20" ht="15.75" customHeight="1">
      <c r="A989" s="132"/>
      <c r="B989" s="218"/>
      <c r="C989" s="148"/>
      <c r="D989" s="148"/>
      <c r="E989" s="148"/>
      <c r="F989" s="148"/>
      <c r="G989" s="148"/>
      <c r="H989" s="148"/>
      <c r="I989" s="148"/>
      <c r="J989" s="148"/>
      <c r="K989" s="148"/>
      <c r="L989" s="148"/>
      <c r="M989" s="148"/>
      <c r="N989" s="148"/>
      <c r="O989" s="148"/>
      <c r="P989" s="148"/>
      <c r="Q989" s="148"/>
      <c r="R989" s="148"/>
      <c r="S989" s="148"/>
      <c r="T989" s="148"/>
    </row>
    <row r="990" spans="1:20" ht="15.75" customHeight="1">
      <c r="A990" s="132"/>
      <c r="B990" s="218"/>
      <c r="C990" s="148"/>
      <c r="D990" s="148"/>
      <c r="E990" s="148"/>
      <c r="F990" s="148"/>
      <c r="G990" s="148"/>
      <c r="H990" s="148"/>
      <c r="I990" s="148"/>
      <c r="J990" s="148"/>
      <c r="K990" s="148"/>
      <c r="L990" s="148"/>
      <c r="M990" s="148"/>
      <c r="N990" s="148"/>
      <c r="O990" s="148"/>
      <c r="P990" s="148"/>
      <c r="Q990" s="148"/>
      <c r="R990" s="148"/>
      <c r="S990" s="148"/>
      <c r="T990" s="148"/>
    </row>
    <row r="991" spans="1:20" ht="15.75" customHeight="1">
      <c r="A991" s="132"/>
      <c r="B991" s="218"/>
      <c r="C991" s="148"/>
      <c r="D991" s="148"/>
      <c r="E991" s="148"/>
      <c r="F991" s="148"/>
      <c r="G991" s="148"/>
      <c r="H991" s="148"/>
      <c r="I991" s="148"/>
      <c r="J991" s="148"/>
      <c r="K991" s="148"/>
      <c r="L991" s="148"/>
      <c r="M991" s="148"/>
      <c r="N991" s="148"/>
      <c r="O991" s="148"/>
      <c r="P991" s="148"/>
      <c r="Q991" s="148"/>
      <c r="R991" s="148"/>
      <c r="S991" s="148"/>
      <c r="T991" s="148"/>
    </row>
    <row r="992" spans="1:20" ht="15.75" customHeight="1">
      <c r="A992" s="132"/>
      <c r="B992" s="218"/>
      <c r="C992" s="148"/>
      <c r="D992" s="148"/>
      <c r="E992" s="148"/>
      <c r="F992" s="148"/>
      <c r="G992" s="148"/>
      <c r="H992" s="148"/>
      <c r="I992" s="148"/>
      <c r="J992" s="148"/>
      <c r="K992" s="148"/>
      <c r="L992" s="148"/>
      <c r="M992" s="148"/>
      <c r="N992" s="148"/>
      <c r="O992" s="148"/>
      <c r="P992" s="148"/>
      <c r="Q992" s="148"/>
      <c r="R992" s="148"/>
      <c r="S992" s="148"/>
      <c r="T992" s="148"/>
    </row>
    <row r="993" spans="1:20" ht="15.75" customHeight="1">
      <c r="A993" s="132"/>
      <c r="B993" s="218"/>
      <c r="C993" s="148"/>
      <c r="D993" s="148"/>
      <c r="E993" s="148"/>
      <c r="F993" s="148"/>
      <c r="G993" s="148"/>
      <c r="H993" s="148"/>
      <c r="I993" s="148"/>
      <c r="J993" s="148"/>
      <c r="K993" s="148"/>
      <c r="L993" s="148"/>
      <c r="M993" s="148"/>
      <c r="N993" s="148"/>
      <c r="O993" s="148"/>
      <c r="P993" s="148"/>
      <c r="Q993" s="148"/>
      <c r="R993" s="148"/>
      <c r="S993" s="148"/>
      <c r="T993" s="148"/>
    </row>
    <row r="994" spans="1:20" ht="15.75" customHeight="1">
      <c r="A994" s="132"/>
      <c r="B994" s="218"/>
      <c r="C994" s="148"/>
      <c r="D994" s="148"/>
      <c r="E994" s="148"/>
      <c r="F994" s="148"/>
      <c r="G994" s="148"/>
      <c r="H994" s="148"/>
      <c r="I994" s="148"/>
      <c r="J994" s="148"/>
      <c r="K994" s="148"/>
      <c r="L994" s="148"/>
      <c r="M994" s="148"/>
      <c r="N994" s="148"/>
      <c r="O994" s="148"/>
      <c r="P994" s="148"/>
      <c r="Q994" s="148"/>
      <c r="R994" s="148"/>
      <c r="S994" s="148"/>
      <c r="T994" s="148"/>
    </row>
    <row r="995" spans="1:20" ht="15.75" customHeight="1">
      <c r="A995" s="132"/>
      <c r="B995" s="218"/>
      <c r="C995" s="148"/>
      <c r="D995" s="148"/>
      <c r="E995" s="148"/>
      <c r="F995" s="148"/>
      <c r="G995" s="148"/>
      <c r="H995" s="148"/>
      <c r="I995" s="148"/>
      <c r="J995" s="148"/>
      <c r="K995" s="148"/>
      <c r="L995" s="148"/>
      <c r="M995" s="148"/>
      <c r="N995" s="148"/>
      <c r="O995" s="148"/>
      <c r="P995" s="148"/>
      <c r="Q995" s="148"/>
      <c r="R995" s="148"/>
      <c r="S995" s="148"/>
      <c r="T995" s="148"/>
    </row>
    <row r="996" spans="1:20" ht="15.75" customHeight="1">
      <c r="A996" s="132"/>
      <c r="B996" s="218"/>
      <c r="C996" s="148"/>
      <c r="D996" s="148"/>
      <c r="E996" s="148"/>
      <c r="F996" s="148"/>
      <c r="G996" s="148"/>
      <c r="H996" s="148"/>
      <c r="I996" s="148"/>
      <c r="J996" s="148"/>
      <c r="K996" s="148"/>
      <c r="L996" s="148"/>
      <c r="M996" s="148"/>
      <c r="N996" s="148"/>
      <c r="O996" s="148"/>
      <c r="P996" s="148"/>
      <c r="Q996" s="148"/>
      <c r="R996" s="148"/>
      <c r="S996" s="148"/>
      <c r="T996" s="148"/>
    </row>
    <row r="997" spans="1:20" ht="15.75" customHeight="1">
      <c r="A997" s="132"/>
      <c r="B997" s="218"/>
      <c r="C997" s="148"/>
      <c r="D997" s="148"/>
      <c r="E997" s="148"/>
      <c r="F997" s="148"/>
      <c r="G997" s="148"/>
      <c r="H997" s="148"/>
      <c r="I997" s="148"/>
      <c r="J997" s="148"/>
      <c r="K997" s="148"/>
      <c r="L997" s="148"/>
      <c r="M997" s="148"/>
      <c r="N997" s="148"/>
      <c r="O997" s="148"/>
      <c r="P997" s="148"/>
      <c r="Q997" s="148"/>
      <c r="R997" s="148"/>
      <c r="S997" s="148"/>
      <c r="T997" s="148"/>
    </row>
    <row r="998" spans="1:20" ht="15.75" customHeight="1">
      <c r="A998" s="132"/>
      <c r="B998" s="218"/>
      <c r="C998" s="148"/>
      <c r="D998" s="148"/>
      <c r="E998" s="148"/>
      <c r="F998" s="148"/>
      <c r="G998" s="148"/>
      <c r="H998" s="148"/>
      <c r="I998" s="148"/>
      <c r="J998" s="148"/>
      <c r="K998" s="148"/>
      <c r="L998" s="148"/>
      <c r="M998" s="148"/>
      <c r="N998" s="148"/>
      <c r="O998" s="148"/>
      <c r="P998" s="148"/>
      <c r="Q998" s="148"/>
      <c r="R998" s="148"/>
      <c r="S998" s="148"/>
      <c r="T998" s="148"/>
    </row>
    <row r="999" spans="1:20" ht="15.75" customHeight="1">
      <c r="A999" s="132"/>
      <c r="B999" s="218"/>
      <c r="C999" s="148"/>
      <c r="D999" s="148"/>
      <c r="E999" s="148"/>
      <c r="F999" s="148"/>
      <c r="G999" s="148"/>
      <c r="H999" s="148"/>
      <c r="I999" s="148"/>
      <c r="J999" s="148"/>
      <c r="K999" s="148"/>
      <c r="L999" s="148"/>
      <c r="M999" s="148"/>
      <c r="N999" s="148"/>
      <c r="O999" s="148"/>
      <c r="P999" s="148"/>
      <c r="Q999" s="148"/>
      <c r="R999" s="148"/>
      <c r="S999" s="148"/>
      <c r="T999" s="148"/>
    </row>
    <row r="1000" spans="1:20" ht="15.75" customHeight="1">
      <c r="A1000" s="132"/>
      <c r="B1000" s="218"/>
      <c r="C1000" s="148"/>
      <c r="D1000" s="148"/>
      <c r="E1000" s="148"/>
      <c r="F1000" s="148"/>
      <c r="G1000" s="148"/>
      <c r="H1000" s="148"/>
      <c r="I1000" s="148"/>
      <c r="J1000" s="148"/>
      <c r="K1000" s="148"/>
      <c r="L1000" s="148"/>
      <c r="M1000" s="148"/>
      <c r="N1000" s="148"/>
      <c r="O1000" s="148"/>
      <c r="P1000" s="148"/>
      <c r="Q1000" s="148"/>
      <c r="R1000" s="148"/>
      <c r="S1000" s="148"/>
      <c r="T1000" s="148"/>
    </row>
    <row r="1001" spans="1:20" ht="15.75" customHeight="1">
      <c r="A1001" s="132"/>
      <c r="B1001" s="218"/>
      <c r="C1001" s="148"/>
      <c r="D1001" s="148"/>
      <c r="E1001" s="148"/>
      <c r="F1001" s="148"/>
      <c r="G1001" s="148"/>
      <c r="H1001" s="148"/>
      <c r="I1001" s="148"/>
      <c r="J1001" s="148"/>
      <c r="K1001" s="148"/>
      <c r="L1001" s="148"/>
      <c r="M1001" s="148"/>
      <c r="N1001" s="148"/>
      <c r="O1001" s="148"/>
      <c r="P1001" s="148"/>
      <c r="Q1001" s="148"/>
      <c r="R1001" s="148"/>
      <c r="S1001" s="148"/>
      <c r="T1001" s="148"/>
    </row>
    <row r="1002" spans="1:20" ht="15.75" customHeight="1">
      <c r="A1002" s="132"/>
      <c r="B1002" s="218"/>
      <c r="C1002" s="148"/>
      <c r="D1002" s="148"/>
      <c r="E1002" s="148"/>
      <c r="F1002" s="148"/>
      <c r="G1002" s="148"/>
      <c r="H1002" s="148"/>
      <c r="I1002" s="148"/>
      <c r="J1002" s="148"/>
      <c r="K1002" s="148"/>
      <c r="L1002" s="148"/>
      <c r="M1002" s="148"/>
      <c r="N1002" s="148"/>
      <c r="O1002" s="148"/>
      <c r="P1002" s="148"/>
      <c r="Q1002" s="148"/>
      <c r="R1002" s="148"/>
      <c r="S1002" s="148"/>
      <c r="T1002" s="148"/>
    </row>
    <row r="1003" spans="1:20" ht="15.75" customHeight="1">
      <c r="A1003" s="132"/>
      <c r="B1003" s="218"/>
      <c r="C1003" s="148"/>
      <c r="D1003" s="148"/>
      <c r="E1003" s="148"/>
      <c r="F1003" s="148"/>
      <c r="G1003" s="148"/>
      <c r="H1003" s="148"/>
      <c r="I1003" s="148"/>
      <c r="J1003" s="148"/>
      <c r="K1003" s="148"/>
      <c r="L1003" s="148"/>
      <c r="M1003" s="148"/>
      <c r="N1003" s="148"/>
      <c r="O1003" s="148"/>
      <c r="P1003" s="148"/>
      <c r="Q1003" s="148"/>
      <c r="R1003" s="148"/>
      <c r="S1003" s="148"/>
      <c r="T1003" s="148"/>
    </row>
    <row r="1004" spans="1:20" ht="15.75" customHeight="1">
      <c r="A1004" s="132"/>
      <c r="B1004" s="218"/>
      <c r="C1004" s="148"/>
      <c r="D1004" s="148"/>
      <c r="E1004" s="148"/>
      <c r="F1004" s="148"/>
      <c r="G1004" s="148"/>
      <c r="H1004" s="148"/>
      <c r="I1004" s="148"/>
      <c r="J1004" s="148"/>
      <c r="K1004" s="148"/>
      <c r="L1004" s="148"/>
      <c r="M1004" s="148"/>
      <c r="N1004" s="148"/>
      <c r="O1004" s="148"/>
      <c r="P1004" s="148"/>
      <c r="Q1004" s="148"/>
      <c r="R1004" s="148"/>
      <c r="S1004" s="148"/>
      <c r="T1004" s="148"/>
    </row>
    <row r="1005" spans="1:20" ht="15.75" customHeight="1">
      <c r="A1005" s="132"/>
      <c r="B1005" s="218"/>
      <c r="C1005" s="148"/>
      <c r="D1005" s="148"/>
      <c r="E1005" s="148"/>
      <c r="F1005" s="148"/>
      <c r="G1005" s="148"/>
      <c r="H1005" s="148"/>
      <c r="I1005" s="148"/>
      <c r="J1005" s="148"/>
      <c r="K1005" s="148"/>
      <c r="L1005" s="148"/>
      <c r="M1005" s="148"/>
      <c r="N1005" s="148"/>
      <c r="O1005" s="148"/>
      <c r="P1005" s="148"/>
      <c r="Q1005" s="148"/>
      <c r="R1005" s="148"/>
      <c r="S1005" s="148"/>
      <c r="T1005" s="148"/>
    </row>
    <row r="1006" spans="1:20" ht="15.75" customHeight="1">
      <c r="A1006" s="132"/>
      <c r="B1006" s="218"/>
      <c r="C1006" s="148"/>
      <c r="D1006" s="148"/>
      <c r="E1006" s="148"/>
      <c r="F1006" s="148"/>
      <c r="G1006" s="148"/>
      <c r="H1006" s="148"/>
      <c r="I1006" s="148"/>
      <c r="J1006" s="148"/>
      <c r="K1006" s="148"/>
      <c r="L1006" s="148"/>
      <c r="M1006" s="148"/>
      <c r="N1006" s="148"/>
      <c r="O1006" s="148"/>
      <c r="P1006" s="148"/>
      <c r="Q1006" s="148"/>
      <c r="R1006" s="148"/>
      <c r="S1006" s="148"/>
      <c r="T1006" s="148"/>
    </row>
    <row r="1007" spans="1:20" ht="15.75" customHeight="1">
      <c r="A1007" s="132"/>
      <c r="B1007" s="218"/>
      <c r="C1007" s="148"/>
      <c r="D1007" s="148"/>
      <c r="E1007" s="148"/>
      <c r="F1007" s="148"/>
      <c r="G1007" s="148"/>
      <c r="H1007" s="148"/>
      <c r="I1007" s="148"/>
      <c r="J1007" s="148"/>
      <c r="K1007" s="148"/>
      <c r="L1007" s="148"/>
      <c r="M1007" s="148"/>
      <c r="N1007" s="148"/>
      <c r="O1007" s="148"/>
      <c r="P1007" s="148"/>
      <c r="Q1007" s="148"/>
      <c r="R1007" s="148"/>
      <c r="S1007" s="148"/>
      <c r="T1007" s="148"/>
    </row>
    <row r="1008" spans="1:20" ht="15.75" customHeight="1">
      <c r="A1008" s="132"/>
      <c r="B1008" s="218"/>
      <c r="C1008" s="148"/>
      <c r="D1008" s="148"/>
      <c r="E1008" s="148"/>
      <c r="F1008" s="148"/>
      <c r="G1008" s="148"/>
      <c r="H1008" s="148"/>
      <c r="I1008" s="148"/>
      <c r="J1008" s="148"/>
      <c r="K1008" s="148"/>
      <c r="L1008" s="148"/>
      <c r="M1008" s="148"/>
      <c r="N1008" s="148"/>
      <c r="O1008" s="148"/>
      <c r="P1008" s="148"/>
      <c r="Q1008" s="148"/>
      <c r="R1008" s="148"/>
      <c r="S1008" s="148"/>
      <c r="T1008" s="148"/>
    </row>
    <row r="1009" spans="1:20" ht="15.75" customHeight="1">
      <c r="A1009" s="132"/>
      <c r="B1009" s="218"/>
      <c r="C1009" s="148"/>
      <c r="D1009" s="148"/>
      <c r="E1009" s="148"/>
      <c r="F1009" s="148"/>
      <c r="G1009" s="148"/>
      <c r="H1009" s="148"/>
      <c r="I1009" s="148"/>
      <c r="J1009" s="148"/>
      <c r="K1009" s="148"/>
      <c r="L1009" s="148"/>
      <c r="M1009" s="148"/>
      <c r="N1009" s="148"/>
      <c r="O1009" s="148"/>
      <c r="P1009" s="148"/>
      <c r="Q1009" s="148"/>
      <c r="R1009" s="148"/>
      <c r="S1009" s="148"/>
      <c r="T1009" s="148"/>
    </row>
    <row r="1010" spans="1:20" ht="15.75" customHeight="1">
      <c r="A1010" s="132"/>
      <c r="B1010" s="218"/>
      <c r="C1010" s="148"/>
      <c r="D1010" s="148"/>
      <c r="E1010" s="148"/>
      <c r="F1010" s="148"/>
      <c r="G1010" s="148"/>
      <c r="H1010" s="148"/>
      <c r="I1010" s="148"/>
      <c r="J1010" s="148"/>
      <c r="K1010" s="148"/>
      <c r="L1010" s="148"/>
      <c r="M1010" s="148"/>
      <c r="N1010" s="148"/>
      <c r="O1010" s="148"/>
      <c r="P1010" s="148"/>
      <c r="Q1010" s="148"/>
      <c r="R1010" s="148"/>
      <c r="S1010" s="148"/>
      <c r="T1010" s="148"/>
    </row>
    <row r="1011" spans="1:20" ht="15.75" customHeight="1">
      <c r="A1011" s="132"/>
      <c r="B1011" s="218"/>
      <c r="C1011" s="148"/>
      <c r="D1011" s="148"/>
      <c r="E1011" s="148"/>
      <c r="F1011" s="148"/>
      <c r="G1011" s="148"/>
      <c r="H1011" s="148"/>
      <c r="I1011" s="148"/>
      <c r="J1011" s="148"/>
      <c r="K1011" s="148"/>
      <c r="L1011" s="148"/>
      <c r="M1011" s="148"/>
      <c r="N1011" s="148"/>
      <c r="O1011" s="148"/>
      <c r="P1011" s="148"/>
      <c r="Q1011" s="148"/>
      <c r="R1011" s="148"/>
      <c r="S1011" s="148"/>
      <c r="T1011" s="148"/>
    </row>
    <row r="1012" spans="1:20" ht="15.75" customHeight="1">
      <c r="A1012" s="132"/>
      <c r="B1012" s="218"/>
      <c r="C1012" s="148"/>
      <c r="D1012" s="148"/>
      <c r="E1012" s="148"/>
      <c r="F1012" s="148"/>
      <c r="G1012" s="148"/>
      <c r="H1012" s="148"/>
      <c r="I1012" s="148"/>
      <c r="J1012" s="148"/>
      <c r="K1012" s="148"/>
      <c r="L1012" s="148"/>
      <c r="M1012" s="148"/>
      <c r="N1012" s="148"/>
      <c r="O1012" s="148"/>
      <c r="P1012" s="148"/>
      <c r="Q1012" s="148"/>
      <c r="R1012" s="148"/>
      <c r="S1012" s="148"/>
      <c r="T1012" s="148"/>
    </row>
    <row r="1013" spans="1:20" ht="15.75" customHeight="1">
      <c r="A1013" s="132"/>
      <c r="B1013" s="218"/>
      <c r="C1013" s="148"/>
      <c r="D1013" s="148"/>
      <c r="E1013" s="148"/>
      <c r="F1013" s="148"/>
      <c r="G1013" s="148"/>
      <c r="H1013" s="148"/>
      <c r="I1013" s="148"/>
      <c r="J1013" s="148"/>
      <c r="K1013" s="148"/>
      <c r="L1013" s="148"/>
      <c r="M1013" s="148"/>
      <c r="N1013" s="148"/>
      <c r="O1013" s="148"/>
      <c r="P1013" s="148"/>
      <c r="Q1013" s="148"/>
      <c r="R1013" s="148"/>
      <c r="S1013" s="148"/>
      <c r="T1013" s="148"/>
    </row>
    <row r="1014" spans="1:20" ht="15.75" customHeight="1">
      <c r="A1014" s="132"/>
      <c r="B1014" s="218"/>
      <c r="C1014" s="148"/>
      <c r="D1014" s="148"/>
      <c r="E1014" s="148"/>
      <c r="F1014" s="148"/>
      <c r="G1014" s="148"/>
      <c r="H1014" s="148"/>
      <c r="I1014" s="148"/>
      <c r="J1014" s="148"/>
      <c r="K1014" s="148"/>
      <c r="L1014" s="148"/>
      <c r="M1014" s="148"/>
      <c r="N1014" s="148"/>
      <c r="O1014" s="148"/>
      <c r="P1014" s="148"/>
      <c r="Q1014" s="148"/>
      <c r="R1014" s="148"/>
      <c r="S1014" s="148"/>
      <c r="T1014" s="148"/>
    </row>
    <row r="1015" spans="1:20" ht="15.75" customHeight="1">
      <c r="A1015" s="132"/>
      <c r="B1015" s="218"/>
      <c r="C1015" s="148"/>
      <c r="D1015" s="148"/>
      <c r="E1015" s="148"/>
      <c r="F1015" s="148"/>
      <c r="G1015" s="148"/>
      <c r="H1015" s="148"/>
      <c r="I1015" s="148"/>
      <c r="J1015" s="148"/>
      <c r="K1015" s="148"/>
      <c r="L1015" s="148"/>
      <c r="M1015" s="148"/>
      <c r="N1015" s="148"/>
      <c r="O1015" s="148"/>
      <c r="P1015" s="148"/>
      <c r="Q1015" s="148"/>
      <c r="R1015" s="148"/>
      <c r="S1015" s="148"/>
      <c r="T1015" s="148"/>
    </row>
    <row r="1016" spans="1:20" ht="15.75" customHeight="1">
      <c r="A1016" s="132"/>
      <c r="B1016" s="218"/>
      <c r="C1016" s="148"/>
      <c r="D1016" s="148"/>
      <c r="E1016" s="148"/>
      <c r="F1016" s="148"/>
      <c r="G1016" s="148"/>
      <c r="H1016" s="148"/>
      <c r="I1016" s="148"/>
      <c r="J1016" s="148"/>
      <c r="K1016" s="148"/>
      <c r="L1016" s="148"/>
      <c r="M1016" s="148"/>
      <c r="N1016" s="148"/>
      <c r="O1016" s="148"/>
      <c r="P1016" s="148"/>
      <c r="Q1016" s="148"/>
      <c r="R1016" s="148"/>
      <c r="S1016" s="148"/>
      <c r="T1016" s="148"/>
    </row>
    <row r="1017" spans="1:20" ht="15.75" customHeight="1">
      <c r="A1017" s="132"/>
      <c r="B1017" s="218"/>
      <c r="C1017" s="148"/>
      <c r="D1017" s="148"/>
      <c r="E1017" s="148"/>
      <c r="F1017" s="148"/>
      <c r="G1017" s="148"/>
      <c r="H1017" s="148"/>
      <c r="I1017" s="148"/>
      <c r="J1017" s="148"/>
      <c r="K1017" s="148"/>
      <c r="L1017" s="148"/>
      <c r="M1017" s="148"/>
      <c r="N1017" s="148"/>
      <c r="O1017" s="148"/>
      <c r="P1017" s="148"/>
      <c r="Q1017" s="148"/>
      <c r="R1017" s="148"/>
      <c r="S1017" s="148"/>
      <c r="T1017" s="148"/>
    </row>
    <row r="1018" spans="1:20" ht="15.75" customHeight="1">
      <c r="A1018" s="132"/>
      <c r="B1018" s="218"/>
      <c r="C1018" s="148"/>
      <c r="D1018" s="148"/>
      <c r="E1018" s="148"/>
      <c r="F1018" s="148"/>
      <c r="G1018" s="148"/>
      <c r="H1018" s="148"/>
      <c r="I1018" s="148"/>
      <c r="J1018" s="148"/>
      <c r="K1018" s="148"/>
      <c r="L1018" s="148"/>
      <c r="M1018" s="148"/>
      <c r="N1018" s="148"/>
      <c r="O1018" s="148"/>
      <c r="P1018" s="148"/>
      <c r="Q1018" s="148"/>
      <c r="R1018" s="148"/>
      <c r="S1018" s="148"/>
      <c r="T1018" s="148"/>
    </row>
    <row r="1019" spans="1:20" ht="15.75" customHeight="1">
      <c r="A1019" s="132"/>
      <c r="B1019" s="218"/>
      <c r="C1019" s="148"/>
      <c r="D1019" s="148"/>
      <c r="E1019" s="148"/>
      <c r="F1019" s="148"/>
      <c r="G1019" s="148"/>
      <c r="H1019" s="148"/>
      <c r="I1019" s="148"/>
      <c r="J1019" s="148"/>
      <c r="K1019" s="148"/>
      <c r="L1019" s="148"/>
      <c r="M1019" s="148"/>
      <c r="N1019" s="148"/>
      <c r="O1019" s="148"/>
      <c r="P1019" s="148"/>
      <c r="Q1019" s="148"/>
      <c r="R1019" s="148"/>
      <c r="S1019" s="148"/>
      <c r="T1019" s="148"/>
    </row>
    <row r="1020" spans="1:20" ht="15.75" customHeight="1">
      <c r="A1020" s="132"/>
      <c r="B1020" s="218"/>
      <c r="C1020" s="148"/>
      <c r="D1020" s="148"/>
      <c r="E1020" s="148"/>
      <c r="F1020" s="148"/>
      <c r="G1020" s="148"/>
      <c r="H1020" s="148"/>
      <c r="I1020" s="148"/>
      <c r="J1020" s="148"/>
      <c r="K1020" s="148"/>
      <c r="L1020" s="148"/>
      <c r="M1020" s="148"/>
      <c r="N1020" s="148"/>
      <c r="O1020" s="148"/>
      <c r="P1020" s="148"/>
      <c r="Q1020" s="148"/>
      <c r="R1020" s="148"/>
      <c r="S1020" s="148"/>
      <c r="T1020" s="148"/>
    </row>
    <row r="1021" spans="1:20" ht="15.75" customHeight="1">
      <c r="A1021" s="132"/>
      <c r="B1021" s="218"/>
      <c r="C1021" s="148"/>
      <c r="D1021" s="148"/>
      <c r="E1021" s="148"/>
      <c r="F1021" s="148"/>
      <c r="G1021" s="148"/>
      <c r="H1021" s="148"/>
      <c r="I1021" s="148"/>
      <c r="J1021" s="148"/>
      <c r="K1021" s="148"/>
      <c r="L1021" s="148"/>
      <c r="M1021" s="148"/>
      <c r="N1021" s="148"/>
      <c r="O1021" s="148"/>
      <c r="P1021" s="148"/>
      <c r="Q1021" s="148"/>
      <c r="R1021" s="148"/>
      <c r="S1021" s="148"/>
      <c r="T1021" s="148"/>
    </row>
    <row r="1022" spans="1:20" ht="15.75" customHeight="1">
      <c r="A1022" s="132"/>
      <c r="B1022" s="218"/>
      <c r="C1022" s="148"/>
      <c r="D1022" s="148"/>
      <c r="E1022" s="148"/>
      <c r="F1022" s="148"/>
      <c r="G1022" s="148"/>
      <c r="H1022" s="148"/>
      <c r="I1022" s="148"/>
      <c r="J1022" s="148"/>
      <c r="K1022" s="148"/>
      <c r="L1022" s="148"/>
      <c r="M1022" s="148"/>
      <c r="N1022" s="148"/>
      <c r="O1022" s="148"/>
      <c r="P1022" s="148"/>
      <c r="Q1022" s="148"/>
      <c r="R1022" s="148"/>
      <c r="S1022" s="148"/>
      <c r="T1022" s="148"/>
    </row>
    <row r="1023" spans="1:20" ht="15.75" customHeight="1">
      <c r="A1023" s="132"/>
      <c r="B1023" s="218"/>
      <c r="C1023" s="148"/>
      <c r="D1023" s="148"/>
      <c r="E1023" s="148"/>
      <c r="F1023" s="148"/>
      <c r="G1023" s="148"/>
      <c r="H1023" s="148"/>
      <c r="I1023" s="148"/>
      <c r="J1023" s="148"/>
      <c r="K1023" s="148"/>
      <c r="L1023" s="148"/>
      <c r="M1023" s="148"/>
      <c r="N1023" s="148"/>
      <c r="O1023" s="148"/>
      <c r="P1023" s="148"/>
      <c r="Q1023" s="148"/>
      <c r="R1023" s="148"/>
      <c r="S1023" s="148"/>
      <c r="T1023" s="148"/>
    </row>
  </sheetData>
  <dataValidations count="1">
    <dataValidation type="list" allowBlank="1" showInputMessage="1" showErrorMessage="1" sqref="A13">
      <formula1>$A$14:$A$15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14"/>
  <sheetViews>
    <sheetView zoomScale="85" zoomScaleNormal="85" zoomScalePageLayoutView="85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F16" sqref="F16"/>
    </sheetView>
  </sheetViews>
  <sheetFormatPr defaultColWidth="14.42578125" defaultRowHeight="15" customHeight="1"/>
  <cols>
    <col min="1" max="1" width="32.28515625" style="1" customWidth="1"/>
    <col min="2" max="2" width="17.85546875" style="1" customWidth="1"/>
    <col min="3" max="3" width="14.42578125" style="1" customWidth="1"/>
    <col min="4" max="4" width="14.28515625" style="1" bestFit="1" customWidth="1"/>
    <col min="5" max="27" width="14.28515625" style="1" customWidth="1"/>
    <col min="28" max="28" width="17.42578125" style="146" customWidth="1"/>
    <col min="29" max="16384" width="14.42578125" style="1"/>
  </cols>
  <sheetData>
    <row r="1" spans="1:28" ht="15.75" customHeight="1">
      <c r="B1" s="147" t="s">
        <v>187</v>
      </c>
      <c r="C1" s="918" t="s">
        <v>667</v>
      </c>
      <c r="D1" s="919"/>
      <c r="E1" s="919"/>
      <c r="F1" s="919"/>
      <c r="G1" s="919"/>
      <c r="H1" s="919"/>
      <c r="I1" s="919"/>
      <c r="J1" s="919"/>
      <c r="K1" s="919"/>
      <c r="L1" s="919"/>
      <c r="M1" s="919"/>
      <c r="N1" s="919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220"/>
    </row>
    <row r="2" spans="1:28">
      <c r="A2" s="147"/>
      <c r="B2" s="244">
        <v>0</v>
      </c>
      <c r="C2" s="240">
        <v>1</v>
      </c>
      <c r="D2" s="149">
        <f>C2+1</f>
        <v>2</v>
      </c>
      <c r="E2" s="149">
        <f t="shared" ref="E2:T3" si="0">D2+1</f>
        <v>3</v>
      </c>
      <c r="F2" s="149">
        <f t="shared" si="0"/>
        <v>4</v>
      </c>
      <c r="G2" s="149">
        <f t="shared" si="0"/>
        <v>5</v>
      </c>
      <c r="H2" s="149">
        <f t="shared" si="0"/>
        <v>6</v>
      </c>
      <c r="I2" s="149">
        <f t="shared" si="0"/>
        <v>7</v>
      </c>
      <c r="J2" s="149">
        <f t="shared" si="0"/>
        <v>8</v>
      </c>
      <c r="K2" s="149">
        <f t="shared" si="0"/>
        <v>9</v>
      </c>
      <c r="L2" s="149">
        <f t="shared" si="0"/>
        <v>10</v>
      </c>
      <c r="M2" s="149">
        <f t="shared" si="0"/>
        <v>11</v>
      </c>
      <c r="N2" s="149">
        <f t="shared" si="0"/>
        <v>12</v>
      </c>
      <c r="O2" s="149">
        <f t="shared" si="0"/>
        <v>13</v>
      </c>
      <c r="P2" s="149">
        <f t="shared" si="0"/>
        <v>14</v>
      </c>
      <c r="Q2" s="149">
        <f t="shared" si="0"/>
        <v>15</v>
      </c>
      <c r="R2" s="149">
        <f t="shared" si="0"/>
        <v>16</v>
      </c>
      <c r="S2" s="149">
        <f t="shared" si="0"/>
        <v>17</v>
      </c>
      <c r="T2" s="149">
        <f t="shared" si="0"/>
        <v>18</v>
      </c>
      <c r="U2" s="149">
        <f t="shared" ref="U2:AA3" si="1">T2+1</f>
        <v>19</v>
      </c>
      <c r="V2" s="149">
        <f t="shared" si="1"/>
        <v>20</v>
      </c>
      <c r="W2" s="149">
        <f t="shared" si="1"/>
        <v>21</v>
      </c>
      <c r="X2" s="149">
        <f t="shared" si="1"/>
        <v>22</v>
      </c>
      <c r="Y2" s="149">
        <f t="shared" si="1"/>
        <v>23</v>
      </c>
      <c r="Z2" s="149">
        <f t="shared" si="1"/>
        <v>24</v>
      </c>
      <c r="AA2" s="149">
        <f t="shared" si="1"/>
        <v>25</v>
      </c>
      <c r="AB2" s="220"/>
    </row>
    <row r="3" spans="1:28" s="154" customFormat="1" ht="18.75" customHeight="1">
      <c r="A3" s="150"/>
      <c r="B3" s="151">
        <v>2017</v>
      </c>
      <c r="C3" s="151">
        <v>2018</v>
      </c>
      <c r="D3" s="152">
        <f>C3+1</f>
        <v>2019</v>
      </c>
      <c r="E3" s="152">
        <f t="shared" si="0"/>
        <v>2020</v>
      </c>
      <c r="F3" s="152">
        <f t="shared" si="0"/>
        <v>2021</v>
      </c>
      <c r="G3" s="152">
        <f t="shared" si="0"/>
        <v>2022</v>
      </c>
      <c r="H3" s="152">
        <f t="shared" si="0"/>
        <v>2023</v>
      </c>
      <c r="I3" s="152">
        <f t="shared" si="0"/>
        <v>2024</v>
      </c>
      <c r="J3" s="152">
        <f t="shared" si="0"/>
        <v>2025</v>
      </c>
      <c r="K3" s="152">
        <f t="shared" si="0"/>
        <v>2026</v>
      </c>
      <c r="L3" s="152">
        <f t="shared" si="0"/>
        <v>2027</v>
      </c>
      <c r="M3" s="152">
        <f t="shared" si="0"/>
        <v>2028</v>
      </c>
      <c r="N3" s="152">
        <f t="shared" si="0"/>
        <v>2029</v>
      </c>
      <c r="O3" s="153">
        <f t="shared" si="0"/>
        <v>2030</v>
      </c>
      <c r="P3" s="153">
        <f t="shared" si="0"/>
        <v>2031</v>
      </c>
      <c r="Q3" s="153">
        <f t="shared" si="0"/>
        <v>2032</v>
      </c>
      <c r="R3" s="153">
        <f t="shared" si="0"/>
        <v>2033</v>
      </c>
      <c r="S3" s="153">
        <f t="shared" si="0"/>
        <v>2034</v>
      </c>
      <c r="T3" s="153">
        <f t="shared" si="0"/>
        <v>2035</v>
      </c>
      <c r="U3" s="153">
        <f t="shared" si="1"/>
        <v>2036</v>
      </c>
      <c r="V3" s="153">
        <f t="shared" si="1"/>
        <v>2037</v>
      </c>
      <c r="W3" s="153">
        <f t="shared" si="1"/>
        <v>2038</v>
      </c>
      <c r="X3" s="153">
        <f t="shared" si="1"/>
        <v>2039</v>
      </c>
      <c r="Y3" s="153">
        <f t="shared" si="1"/>
        <v>2040</v>
      </c>
      <c r="Z3" s="153">
        <f t="shared" si="1"/>
        <v>2041</v>
      </c>
      <c r="AA3" s="153">
        <f t="shared" si="1"/>
        <v>2042</v>
      </c>
      <c r="AB3" s="241" t="s">
        <v>190</v>
      </c>
    </row>
    <row r="4" spans="1:28" s="159" customFormat="1" ht="15.75" customHeight="1">
      <c r="A4" s="155" t="s">
        <v>193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276"/>
    </row>
    <row r="5" spans="1:28" s="172" customFormat="1" ht="15.75" customHeight="1">
      <c r="A5" s="277" t="s">
        <v>192</v>
      </c>
      <c r="B5" s="170">
        <f>P.C.!Q4*12</f>
        <v>3726732.16</v>
      </c>
      <c r="C5" s="170">
        <f>B5+B5*P.C.!$N5</f>
        <v>3871589.1005240702</v>
      </c>
      <c r="D5" s="170">
        <f>C5+C5*P.C.!$N6</f>
        <v>4019255.3121028547</v>
      </c>
      <c r="E5" s="170">
        <f>D5+D5*P.C.!$N7</f>
        <v>4161827.912635982</v>
      </c>
      <c r="F5" s="170">
        <f>E5+E5*P.C.!$N8</f>
        <v>4305154.2873356128</v>
      </c>
      <c r="G5" s="170">
        <f>F5+F5*P.C.!$N9</f>
        <v>4453416.5820482187</v>
      </c>
      <c r="H5" s="170">
        <f>G5+G5*P.C.!$N10</f>
        <v>4606784.7815824263</v>
      </c>
      <c r="I5" s="170">
        <f>H5+H5*P.C.!$N11</f>
        <v>4765434.7247386388</v>
      </c>
      <c r="J5" s="170">
        <f>I5+I5*P.C.!$N12</f>
        <v>4929548.3059106963</v>
      </c>
      <c r="K5" s="170">
        <f>J5+J5*P.C.!$N13</f>
        <v>5099313.6836303594</v>
      </c>
      <c r="L5" s="170">
        <f>K5+K5*P.C.!$N14</f>
        <v>5274925.4962937161</v>
      </c>
      <c r="M5" s="170">
        <f>L5+L5*P.C.!$N15</f>
        <v>5456585.0853168424</v>
      </c>
      <c r="N5" s="170">
        <f>M5+M5*P.C.!$N16</f>
        <v>5644500.7259765724</v>
      </c>
      <c r="O5" s="170">
        <f>N5+N5*P.C.!$N17</f>
        <v>5838887.8662010347</v>
      </c>
      <c r="P5" s="170">
        <f>O5+O5*P.C.!$N18</f>
        <v>6039969.3735837387</v>
      </c>
      <c r="Q5" s="170">
        <f>P5+P5*P.C.!$N19</f>
        <v>6247975.7909044046</v>
      </c>
      <c r="R5" s="170">
        <f>Q5+Q5*P.C.!$N20</f>
        <v>6463145.600449509</v>
      </c>
      <c r="S5" s="170">
        <f>R5+R5*P.C.!$N21</f>
        <v>6685725.4974355856</v>
      </c>
      <c r="T5" s="170">
        <f>S5+S5*P.C.!$N22</f>
        <v>6915970.672848762</v>
      </c>
      <c r="U5" s="170">
        <f>T5+T5*P.C.!$N23</f>
        <v>7154145.1060248213</v>
      </c>
      <c r="V5" s="170">
        <f>U5+U5*P.C.!$N24</f>
        <v>7400521.8673052257</v>
      </c>
      <c r="W5" s="170">
        <f>V5+V5*P.C.!$N25</f>
        <v>7655383.4311161106</v>
      </c>
      <c r="X5" s="170">
        <f>W5+W5*P.C.!$N26</f>
        <v>7919021.9998291889</v>
      </c>
      <c r="Y5" s="170">
        <f>X5+X5*P.C.!$N27</f>
        <v>8191739.8387758872</v>
      </c>
      <c r="Z5" s="170">
        <f>Y5+Y5*P.C.!$N28</f>
        <v>8473849.6227988042</v>
      </c>
      <c r="AA5" s="170">
        <f>Z5+Z5*P.C.!$N29</f>
        <v>8765674.7947378177</v>
      </c>
      <c r="AB5" s="277">
        <f>SUM(C5:AA5)</f>
        <v>150340347.46010685</v>
      </c>
    </row>
    <row r="6" spans="1:28" s="159" customFormat="1" ht="15.75" customHeight="1">
      <c r="A6" s="155" t="s">
        <v>195</v>
      </c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8"/>
      <c r="AB6" s="276"/>
    </row>
    <row r="7" spans="1:28" s="188" customFormat="1" ht="15.75" customHeight="1">
      <c r="A7" s="202" t="s">
        <v>196</v>
      </c>
      <c r="B7" s="186">
        <f t="shared" ref="B7:AA7" si="2">SUM(B5:B6)</f>
        <v>3726732.16</v>
      </c>
      <c r="C7" s="186">
        <f t="shared" si="2"/>
        <v>3871589.1005240702</v>
      </c>
      <c r="D7" s="186">
        <f t="shared" si="2"/>
        <v>4019255.3121028547</v>
      </c>
      <c r="E7" s="186">
        <f t="shared" si="2"/>
        <v>4161827.912635982</v>
      </c>
      <c r="F7" s="186">
        <f t="shared" si="2"/>
        <v>4305154.2873356128</v>
      </c>
      <c r="G7" s="186">
        <f t="shared" si="2"/>
        <v>4453416.5820482187</v>
      </c>
      <c r="H7" s="186">
        <f t="shared" si="2"/>
        <v>4606784.7815824263</v>
      </c>
      <c r="I7" s="186">
        <f t="shared" si="2"/>
        <v>4765434.7247386388</v>
      </c>
      <c r="J7" s="186">
        <f t="shared" si="2"/>
        <v>4929548.3059106963</v>
      </c>
      <c r="K7" s="186">
        <f t="shared" si="2"/>
        <v>5099313.6836303594</v>
      </c>
      <c r="L7" s="186">
        <f t="shared" si="2"/>
        <v>5274925.4962937161</v>
      </c>
      <c r="M7" s="186">
        <f t="shared" si="2"/>
        <v>5456585.0853168424</v>
      </c>
      <c r="N7" s="186">
        <f t="shared" si="2"/>
        <v>5644500.7259765724</v>
      </c>
      <c r="O7" s="186">
        <f t="shared" si="2"/>
        <v>5838887.8662010347</v>
      </c>
      <c r="P7" s="186">
        <f t="shared" si="2"/>
        <v>6039969.3735837387</v>
      </c>
      <c r="Q7" s="186">
        <f t="shared" si="2"/>
        <v>6247975.7909044046</v>
      </c>
      <c r="R7" s="186">
        <f t="shared" si="2"/>
        <v>6463145.600449509</v>
      </c>
      <c r="S7" s="186">
        <f t="shared" si="2"/>
        <v>6685725.4974355856</v>
      </c>
      <c r="T7" s="186">
        <f t="shared" si="2"/>
        <v>6915970.672848762</v>
      </c>
      <c r="U7" s="186">
        <f t="shared" si="2"/>
        <v>7154145.1060248213</v>
      </c>
      <c r="V7" s="186">
        <f t="shared" si="2"/>
        <v>7400521.8673052257</v>
      </c>
      <c r="W7" s="186">
        <f t="shared" si="2"/>
        <v>7655383.4311161106</v>
      </c>
      <c r="X7" s="186">
        <f t="shared" si="2"/>
        <v>7919021.9998291889</v>
      </c>
      <c r="Y7" s="186">
        <f t="shared" si="2"/>
        <v>8191739.8387758872</v>
      </c>
      <c r="Z7" s="186">
        <f t="shared" si="2"/>
        <v>8473849.6227988042</v>
      </c>
      <c r="AA7" s="186">
        <f t="shared" si="2"/>
        <v>8765674.7947378177</v>
      </c>
      <c r="AB7" s="186">
        <f>SUM(C7:AA7)</f>
        <v>150340347.46010685</v>
      </c>
    </row>
    <row r="8" spans="1:28" s="118" customFormat="1" ht="4.5" customHeight="1"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80"/>
    </row>
    <row r="9" spans="1:28" s="159" customFormat="1" ht="15.75" customHeight="1">
      <c r="A9" s="155" t="s">
        <v>199</v>
      </c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276"/>
    </row>
    <row r="10" spans="1:28" s="159" customFormat="1">
      <c r="A10" s="155" t="s">
        <v>197</v>
      </c>
      <c r="B10" s="158">
        <f>IF($A$10="Modelo Único",B11,IF($A$10="Modelo Equivalente",B12,0))</f>
        <v>0</v>
      </c>
      <c r="C10" s="158">
        <f>IF($A$10="Modelo Único",C11,IF($A$10="Modelo Equivalente",C12,IF($A$10="Sem Investimento",C13,0)))</f>
        <v>5983994.7165105697</v>
      </c>
      <c r="D10" s="158">
        <f t="shared" ref="D10:AA10" si="3">IF($A$10="Modelo Único",D11,IF($A$10="Modelo Equivalente",D12,0))</f>
        <v>5177274.5199892959</v>
      </c>
      <c r="E10" s="158">
        <f t="shared" si="3"/>
        <v>368284.32346802246</v>
      </c>
      <c r="F10" s="158">
        <f t="shared" si="3"/>
        <v>351544.1269467487</v>
      </c>
      <c r="G10" s="158">
        <f t="shared" si="3"/>
        <v>334803.93042547494</v>
      </c>
      <c r="H10" s="158">
        <f t="shared" si="3"/>
        <v>318063.73390420119</v>
      </c>
      <c r="I10" s="158">
        <f t="shared" si="3"/>
        <v>301323.53738292743</v>
      </c>
      <c r="J10" s="158">
        <f t="shared" si="3"/>
        <v>284583.34086165368</v>
      </c>
      <c r="K10" s="158">
        <f t="shared" si="3"/>
        <v>267843.14434037992</v>
      </c>
      <c r="L10" s="158">
        <f t="shared" si="3"/>
        <v>251102.94781910619</v>
      </c>
      <c r="M10" s="158">
        <f t="shared" si="3"/>
        <v>234362.75129783244</v>
      </c>
      <c r="N10" s="158">
        <f t="shared" si="3"/>
        <v>217622.55477655868</v>
      </c>
      <c r="O10" s="158">
        <f t="shared" si="3"/>
        <v>200882.35825528498</v>
      </c>
      <c r="P10" s="158">
        <f t="shared" si="3"/>
        <v>184142.16173401123</v>
      </c>
      <c r="Q10" s="158">
        <f t="shared" si="3"/>
        <v>167401.96521273747</v>
      </c>
      <c r="R10" s="158">
        <f t="shared" si="3"/>
        <v>6134656.4852020331</v>
      </c>
      <c r="S10" s="158">
        <f t="shared" si="3"/>
        <v>5311196.0921594854</v>
      </c>
      <c r="T10" s="158">
        <f t="shared" si="3"/>
        <v>485465.69911693869</v>
      </c>
      <c r="U10" s="158">
        <f t="shared" si="3"/>
        <v>0</v>
      </c>
      <c r="V10" s="158">
        <f t="shared" si="3"/>
        <v>0</v>
      </c>
      <c r="W10" s="158">
        <f t="shared" si="3"/>
        <v>0</v>
      </c>
      <c r="X10" s="158">
        <f t="shared" si="3"/>
        <v>0</v>
      </c>
      <c r="Y10" s="158">
        <f t="shared" si="3"/>
        <v>0</v>
      </c>
      <c r="Z10" s="158">
        <f t="shared" si="3"/>
        <v>0</v>
      </c>
      <c r="AA10" s="158">
        <f t="shared" si="3"/>
        <v>0</v>
      </c>
      <c r="AB10" s="276">
        <f>SUM(C10:AA10)</f>
        <v>26574548.389403261</v>
      </c>
    </row>
    <row r="11" spans="1:28" s="159" customFormat="1" hidden="1">
      <c r="A11" s="279" t="s">
        <v>198</v>
      </c>
      <c r="B11" s="158"/>
      <c r="C11" s="158">
        <f>'2'!$G6</f>
        <v>5033050</v>
      </c>
      <c r="D11" s="158">
        <f>'2'!$G7</f>
        <v>5017975</v>
      </c>
      <c r="E11" s="158">
        <f>'2'!$G8</f>
        <v>331650</v>
      </c>
      <c r="F11" s="158">
        <f>'2'!$G9</f>
        <v>316575</v>
      </c>
      <c r="G11" s="158">
        <f>'2'!$G10</f>
        <v>301500</v>
      </c>
      <c r="H11" s="158">
        <f>'2'!$G11</f>
        <v>286425</v>
      </c>
      <c r="I11" s="158">
        <f>'2'!$G12</f>
        <v>271350</v>
      </c>
      <c r="J11" s="158">
        <f>'2'!$G13</f>
        <v>256274.99999999997</v>
      </c>
      <c r="K11" s="158">
        <f>'2'!$G14</f>
        <v>241199.99999999997</v>
      </c>
      <c r="L11" s="158">
        <f>'2'!$G15</f>
        <v>226124.99999999997</v>
      </c>
      <c r="M11" s="158">
        <f>'2'!$G16</f>
        <v>5244100</v>
      </c>
      <c r="N11" s="158">
        <f>'2'!$G17</f>
        <v>5213950</v>
      </c>
      <c r="O11" s="158">
        <f>'2'!$G18</f>
        <v>512549.99999999994</v>
      </c>
      <c r="P11" s="158">
        <f>'2'!$G19</f>
        <v>482399.99999999994</v>
      </c>
      <c r="Q11" s="158">
        <f>'2'!$G20</f>
        <v>452249.99999999994</v>
      </c>
      <c r="R11" s="158">
        <f>'2'!$G21</f>
        <v>422099.99999999994</v>
      </c>
      <c r="S11" s="158">
        <f>'2'!$G22</f>
        <v>391950</v>
      </c>
      <c r="T11" s="158">
        <f>'2'!$G23</f>
        <v>361800</v>
      </c>
      <c r="U11" s="158">
        <f>'2'!$G24</f>
        <v>0</v>
      </c>
      <c r="V11" s="158">
        <f>'2'!$G25</f>
        <v>0</v>
      </c>
      <c r="W11" s="158">
        <f>'2'!$G26</f>
        <v>0</v>
      </c>
      <c r="X11" s="158">
        <f>'2'!$G27</f>
        <v>0</v>
      </c>
      <c r="Y11" s="158">
        <f>'2'!$G28</f>
        <v>0</v>
      </c>
      <c r="Z11" s="158">
        <f>'2'!$G29</f>
        <v>0</v>
      </c>
      <c r="AA11" s="158">
        <f>'2'!$G30</f>
        <v>0</v>
      </c>
      <c r="AB11" s="276">
        <f>SUM(C11:AA11)</f>
        <v>25363225</v>
      </c>
    </row>
    <row r="12" spans="1:28" s="159" customFormat="1" hidden="1">
      <c r="A12" s="183" t="s">
        <v>197</v>
      </c>
      <c r="B12" s="158"/>
      <c r="C12" s="158">
        <f>'3'!$G5</f>
        <v>5983994.7165105697</v>
      </c>
      <c r="D12" s="158">
        <f>'3'!$G6</f>
        <v>5177274.5199892959</v>
      </c>
      <c r="E12" s="158">
        <f>'3'!$G7</f>
        <v>368284.32346802246</v>
      </c>
      <c r="F12" s="158">
        <f>'3'!$G8</f>
        <v>351544.1269467487</v>
      </c>
      <c r="G12" s="158">
        <f>'3'!$G9</f>
        <v>334803.93042547494</v>
      </c>
      <c r="H12" s="158">
        <f>'3'!$G10</f>
        <v>318063.73390420119</v>
      </c>
      <c r="I12" s="158">
        <f>'3'!$G11</f>
        <v>301323.53738292743</v>
      </c>
      <c r="J12" s="158">
        <f>'3'!$G12</f>
        <v>284583.34086165368</v>
      </c>
      <c r="K12" s="158">
        <f>'3'!$G13</f>
        <v>267843.14434037992</v>
      </c>
      <c r="L12" s="158">
        <f>'3'!$G14</f>
        <v>251102.94781910619</v>
      </c>
      <c r="M12" s="158">
        <f>'3'!$G15</f>
        <v>234362.75129783244</v>
      </c>
      <c r="N12" s="158">
        <f>'3'!$G16</f>
        <v>217622.55477655868</v>
      </c>
      <c r="O12" s="158">
        <f>'3'!$G17</f>
        <v>200882.35825528498</v>
      </c>
      <c r="P12" s="158">
        <f>'3'!$G18</f>
        <v>184142.16173401123</v>
      </c>
      <c r="Q12" s="158">
        <f>'3'!$G19</f>
        <v>167401.96521273747</v>
      </c>
      <c r="R12" s="158">
        <f>'3'!$G20</f>
        <v>6134656.4852020331</v>
      </c>
      <c r="S12" s="158">
        <f>'3'!$G21</f>
        <v>5311196.0921594854</v>
      </c>
      <c r="T12" s="158">
        <f>'3'!$G22</f>
        <v>485465.69911693869</v>
      </c>
      <c r="U12" s="158">
        <f>'3'!$G23</f>
        <v>0</v>
      </c>
      <c r="V12" s="158">
        <f>'3'!$G24</f>
        <v>0</v>
      </c>
      <c r="W12" s="158">
        <f>'3'!$G25</f>
        <v>0</v>
      </c>
      <c r="X12" s="158">
        <f>'3'!$G26</f>
        <v>0</v>
      </c>
      <c r="Y12" s="158">
        <f>'3'!$G27</f>
        <v>0</v>
      </c>
      <c r="Z12" s="158">
        <f>'3'!$G28</f>
        <v>0</v>
      </c>
      <c r="AA12" s="158">
        <f>'3'!$G29</f>
        <v>0</v>
      </c>
      <c r="AB12" s="276">
        <f>SUM(C12:AA12)</f>
        <v>26574548.389403261</v>
      </c>
    </row>
    <row r="13" spans="1:28" s="159" customFormat="1" hidden="1">
      <c r="A13" s="183" t="s">
        <v>278</v>
      </c>
      <c r="B13" s="158"/>
      <c r="C13" s="158">
        <v>0</v>
      </c>
      <c r="D13" s="158">
        <v>0</v>
      </c>
      <c r="E13" s="158">
        <v>0</v>
      </c>
      <c r="F13" s="158">
        <v>0</v>
      </c>
      <c r="G13" s="158">
        <v>0</v>
      </c>
      <c r="H13" s="158">
        <v>0</v>
      </c>
      <c r="I13" s="158">
        <v>0</v>
      </c>
      <c r="J13" s="158">
        <v>0</v>
      </c>
      <c r="K13" s="158">
        <v>0</v>
      </c>
      <c r="L13" s="158">
        <v>0</v>
      </c>
      <c r="M13" s="158">
        <v>0</v>
      </c>
      <c r="N13" s="158">
        <v>0</v>
      </c>
      <c r="O13" s="158">
        <v>0</v>
      </c>
      <c r="P13" s="158">
        <v>0</v>
      </c>
      <c r="Q13" s="158">
        <v>0</v>
      </c>
      <c r="R13" s="158">
        <v>0</v>
      </c>
      <c r="S13" s="158">
        <v>0</v>
      </c>
      <c r="T13" s="158">
        <v>0</v>
      </c>
      <c r="U13" s="158">
        <v>0</v>
      </c>
      <c r="V13" s="158">
        <v>0</v>
      </c>
      <c r="W13" s="158">
        <v>0</v>
      </c>
      <c r="X13" s="158">
        <v>0</v>
      </c>
      <c r="Y13" s="158">
        <v>0</v>
      </c>
      <c r="Z13" s="158">
        <v>0</v>
      </c>
      <c r="AA13" s="158">
        <v>0</v>
      </c>
      <c r="AB13" s="276">
        <f>SUM(C13:AA13)</f>
        <v>0</v>
      </c>
    </row>
    <row r="14" spans="1:28" s="118" customFormat="1" ht="4.5" customHeight="1">
      <c r="A14" s="265"/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80"/>
    </row>
    <row r="15" spans="1:28" s="159" customFormat="1">
      <c r="A15" s="155" t="s">
        <v>206</v>
      </c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276"/>
    </row>
    <row r="16" spans="1:28" s="159" customFormat="1" ht="15.75" customHeight="1">
      <c r="A16" s="182" t="s">
        <v>200</v>
      </c>
      <c r="B16" s="158">
        <f>P.C.!Q23*12</f>
        <v>694005.34772265016</v>
      </c>
      <c r="C16" s="158">
        <f>B16+B16*P.C.!$N5</f>
        <v>720981.12356655905</v>
      </c>
      <c r="D16" s="158">
        <f>C16+C16*P.C.!$N6</f>
        <v>748480.05188064021</v>
      </c>
      <c r="E16" s="158">
        <f>D16+D16*P.C.!$N7</f>
        <v>775030.42978832312</v>
      </c>
      <c r="F16" s="158">
        <f>E16+E16*P.C.!$N8</f>
        <v>801721.1782083126</v>
      </c>
      <c r="G16" s="158">
        <f>F16+F16*P.C.!$N9</f>
        <v>829331.11124846432</v>
      </c>
      <c r="H16" s="158">
        <f>G16+G16*P.C.!$N10</f>
        <v>857891.88408579491</v>
      </c>
      <c r="I16" s="158">
        <f>H16+H16*P.C.!$N11</f>
        <v>887436.24204853782</v>
      </c>
      <c r="J16" s="158">
        <f>I16+I16*P.C.!$N12</f>
        <v>917998.05815912283</v>
      </c>
      <c r="K16" s="158">
        <f>J16+J16*P.C.!$N13</f>
        <v>949612.37197007344</v>
      </c>
      <c r="L16" s="158">
        <f>K16+K16*P.C.!$N14</f>
        <v>982315.42973734741</v>
      </c>
      <c r="M16" s="158">
        <f>L16+L16*P.C.!$N15</f>
        <v>1016144.7259771792</v>
      </c>
      <c r="N16" s="158">
        <f>M16+M16*P.C.!$N16</f>
        <v>1051139.0464540713</v>
      </c>
      <c r="O16" s="158">
        <f>N16+N16*P.C.!$N17</f>
        <v>1087338.512649219</v>
      </c>
      <c r="P16" s="158">
        <f>O16+O16*P.C.!$N18</f>
        <v>1124784.6277603537</v>
      </c>
      <c r="Q16" s="158">
        <f>P16+P16*P.C.!$N19</f>
        <v>1163520.3242857438</v>
      </c>
      <c r="R16" s="158">
        <f>Q16+Q16*P.C.!$N20</f>
        <v>1203590.0132469076</v>
      </c>
      <c r="S16" s="158">
        <f>R16+R16*P.C.!$N21</f>
        <v>1245039.6351064763</v>
      </c>
      <c r="T16" s="158">
        <f>S16+S16*P.C.!$N22</f>
        <v>1287916.7124395799</v>
      </c>
      <c r="U16" s="158">
        <f>T16+T16*P.C.!$N23</f>
        <v>1332270.4044191495</v>
      </c>
      <c r="V16" s="158">
        <f>U16+U16*P.C.!$N24</f>
        <v>1378151.5631776012</v>
      </c>
      <c r="W16" s="158">
        <f>V16+V16*P.C.!$N25</f>
        <v>1425612.792109522</v>
      </c>
      <c r="X16" s="158">
        <f>W16+W16*P.C.!$N26</f>
        <v>1474708.5061822021</v>
      </c>
      <c r="Y16" s="158">
        <f>X16+X16*P.C.!$N27</f>
        <v>1525494.9943231619</v>
      </c>
      <c r="Z16" s="158">
        <f>Y16+Y16*P.C.!$N28</f>
        <v>1578030.4839561989</v>
      </c>
      <c r="AA16" s="158">
        <f>Z16+Z16*P.C.!$N29</f>
        <v>1632375.2077599503</v>
      </c>
      <c r="AB16" s="158">
        <f>SUM(C16:AA16)</f>
        <v>27996915.430540491</v>
      </c>
    </row>
    <row r="17" spans="1:29" s="159" customFormat="1" ht="15.75" customHeight="1">
      <c r="A17" s="279" t="s">
        <v>235</v>
      </c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>
        <f t="shared" ref="AB17:AB19" si="4">SUM(C17:AA17)</f>
        <v>0</v>
      </c>
    </row>
    <row r="18" spans="1:29" s="159" customFormat="1" ht="15.75" customHeight="1">
      <c r="A18" s="279" t="s">
        <v>202</v>
      </c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>
        <f t="shared" si="4"/>
        <v>0</v>
      </c>
    </row>
    <row r="19" spans="1:29" s="159" customFormat="1" ht="15.75" customHeight="1">
      <c r="A19" s="279" t="s">
        <v>277</v>
      </c>
      <c r="B19" s="158">
        <f>'4'!C5</f>
        <v>1159453.3200000003</v>
      </c>
      <c r="C19" s="158">
        <f>B19+B19*P.C.!$N5</f>
        <v>1204520.9163296693</v>
      </c>
      <c r="D19" s="158">
        <f>C19+C19*P.C.!$N6</f>
        <v>1250462.5273487032</v>
      </c>
      <c r="E19" s="158">
        <f>D19+D19*P.C.!$N7</f>
        <v>1294819.4244725278</v>
      </c>
      <c r="F19" s="158">
        <f>E19+E19*P.C.!$N8</f>
        <v>1339410.8342799474</v>
      </c>
      <c r="G19" s="158">
        <f>F19+F19*P.C.!$N9</f>
        <v>1385537.8974696319</v>
      </c>
      <c r="H19" s="158">
        <f>G19+G19*P.C.!$N10</f>
        <v>1433253.4993690611</v>
      </c>
      <c r="I19" s="158">
        <f>H19+H19*P.C.!$N11</f>
        <v>1482612.3465877145</v>
      </c>
      <c r="J19" s="158">
        <f>I19+I19*P.C.!$N12</f>
        <v>1533671.0297389694</v>
      </c>
      <c r="K19" s="158">
        <f>J19+J19*P.C.!$N13</f>
        <v>1586488.0883220357</v>
      </c>
      <c r="L19" s="158">
        <f>K19+K19*P.C.!$N14</f>
        <v>1641124.0778383166</v>
      </c>
      <c r="M19" s="158">
        <f>L19+L19*P.C.!$N15</f>
        <v>1697641.6392191427</v>
      </c>
      <c r="N19" s="158">
        <f>M19+M19*P.C.!$N16</f>
        <v>1756105.5706444832</v>
      </c>
      <c r="O19" s="158">
        <f>N19+N19*P.C.!$N17</f>
        <v>1816582.9018349701</v>
      </c>
      <c r="P19" s="158">
        <f>O19+O19*P.C.!$N18</f>
        <v>1879142.9709024183</v>
      </c>
      <c r="Q19" s="158">
        <f>P19+P19*P.C.!$N19</f>
        <v>1943857.5038469462</v>
      </c>
      <c r="R19" s="158">
        <f>Q19+Q19*P.C.!$N20</f>
        <v>2010800.6967918449</v>
      </c>
      <c r="S19" s="158">
        <f>R19+R19*P.C.!$N21</f>
        <v>2080049.3010504788</v>
      </c>
      <c r="T19" s="158">
        <f>S19+S19*P.C.!$N22</f>
        <v>2151682.711122747</v>
      </c>
      <c r="U19" s="158">
        <f>T19+T19*P.C.!$N23</f>
        <v>2225783.055721995</v>
      </c>
      <c r="V19" s="158">
        <f>U19+U19*P.C.!$N24</f>
        <v>2302435.2919367417</v>
      </c>
      <c r="W19" s="158">
        <f>V19+V19*P.C.!$N25</f>
        <v>2381727.302635177</v>
      </c>
      <c r="X19" s="158">
        <f>W19+W19*P.C.!$N26</f>
        <v>2463749.9972241079</v>
      </c>
      <c r="Y19" s="158">
        <f>X19+X19*P.C.!$N27</f>
        <v>2548597.415877874</v>
      </c>
      <c r="Z19" s="158">
        <f>Y19+Y19*P.C.!$N28</f>
        <v>2636366.8373567318</v>
      </c>
      <c r="AA19" s="158">
        <f>Z19+Z19*P.C.!$N29</f>
        <v>2727158.8905383213</v>
      </c>
      <c r="AB19" s="158">
        <f t="shared" si="4"/>
        <v>46773582.728460558</v>
      </c>
    </row>
    <row r="20" spans="1:29" s="204" customFormat="1" ht="15.75" customHeight="1">
      <c r="A20" s="202" t="s">
        <v>234</v>
      </c>
      <c r="B20" s="281">
        <f t="shared" ref="B20:AA20" si="5">SUM(B16:B19)</f>
        <v>1853458.6677226503</v>
      </c>
      <c r="C20" s="186">
        <f t="shared" si="5"/>
        <v>1925502.0398962284</v>
      </c>
      <c r="D20" s="186">
        <f t="shared" si="5"/>
        <v>1998942.5792293434</v>
      </c>
      <c r="E20" s="186">
        <f t="shared" si="5"/>
        <v>2069849.8542608509</v>
      </c>
      <c r="F20" s="186">
        <f t="shared" si="5"/>
        <v>2141132.0124882599</v>
      </c>
      <c r="G20" s="186">
        <f t="shared" si="5"/>
        <v>2214869.0087180962</v>
      </c>
      <c r="H20" s="186">
        <f t="shared" si="5"/>
        <v>2291145.383454856</v>
      </c>
      <c r="I20" s="186">
        <f t="shared" si="5"/>
        <v>2370048.5886362521</v>
      </c>
      <c r="J20" s="186">
        <f t="shared" si="5"/>
        <v>2451669.0878980923</v>
      </c>
      <c r="K20" s="186">
        <f t="shared" si="5"/>
        <v>2536100.4602921093</v>
      </c>
      <c r="L20" s="186">
        <f t="shared" si="5"/>
        <v>2623439.5075756637</v>
      </c>
      <c r="M20" s="186">
        <f t="shared" si="5"/>
        <v>2713786.3651963221</v>
      </c>
      <c r="N20" s="186">
        <f t="shared" si="5"/>
        <v>2807244.6170985545</v>
      </c>
      <c r="O20" s="186">
        <f t="shared" si="5"/>
        <v>2903921.4144841889</v>
      </c>
      <c r="P20" s="186">
        <f t="shared" si="5"/>
        <v>3003927.5986627722</v>
      </c>
      <c r="Q20" s="186">
        <f t="shared" si="5"/>
        <v>3107377.8281326899</v>
      </c>
      <c r="R20" s="186">
        <f t="shared" si="5"/>
        <v>3214390.7100387523</v>
      </c>
      <c r="S20" s="186">
        <f t="shared" si="5"/>
        <v>3325088.9361569551</v>
      </c>
      <c r="T20" s="186">
        <f t="shared" si="5"/>
        <v>3439599.4235623269</v>
      </c>
      <c r="U20" s="186">
        <f t="shared" si="5"/>
        <v>3558053.4601411447</v>
      </c>
      <c r="V20" s="186">
        <f t="shared" si="5"/>
        <v>3680586.8551143426</v>
      </c>
      <c r="W20" s="186">
        <f t="shared" si="5"/>
        <v>3807340.0947446991</v>
      </c>
      <c r="X20" s="186">
        <f t="shared" si="5"/>
        <v>3938458.50340631</v>
      </c>
      <c r="Y20" s="186">
        <f t="shared" si="5"/>
        <v>4074092.4102010359</v>
      </c>
      <c r="Z20" s="186">
        <f t="shared" si="5"/>
        <v>4214397.3213129304</v>
      </c>
      <c r="AA20" s="186">
        <f t="shared" si="5"/>
        <v>4359534.0982982721</v>
      </c>
      <c r="AB20" s="186">
        <f>SUM(C20:AA20)</f>
        <v>74770498.159001037</v>
      </c>
    </row>
    <row r="21" spans="1:29" s="118" customFormat="1" ht="6.75" customHeight="1">
      <c r="A21" s="267"/>
      <c r="B21" s="282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</row>
    <row r="22" spans="1:29" s="159" customFormat="1">
      <c r="A22" s="183" t="s">
        <v>0</v>
      </c>
      <c r="B22" s="158">
        <f>B7*P.C.!$Q$16</f>
        <v>61491.080640000007</v>
      </c>
      <c r="C22" s="158">
        <f>C7*P.C.!$Q$16</f>
        <v>63881.220158647164</v>
      </c>
      <c r="D22" s="158">
        <f>D7*P.C.!$Q$16</f>
        <v>66317.712649697103</v>
      </c>
      <c r="E22" s="158">
        <f>E7*P.C.!$Q$16</f>
        <v>68670.160558493706</v>
      </c>
      <c r="F22" s="158">
        <f>F7*P.C.!$Q$16</f>
        <v>71035.045741037611</v>
      </c>
      <c r="G22" s="158">
        <f>G7*P.C.!$Q$16</f>
        <v>73481.373603795611</v>
      </c>
      <c r="H22" s="158">
        <f>H7*P.C.!$Q$16</f>
        <v>76011.948896110043</v>
      </c>
      <c r="I22" s="158">
        <f>I7*P.C.!$Q$16</f>
        <v>78629.672958187541</v>
      </c>
      <c r="J22" s="158">
        <f>J7*P.C.!$Q$16</f>
        <v>81337.547047526488</v>
      </c>
      <c r="K22" s="158">
        <f>K7*P.C.!$Q$16</f>
        <v>84138.675779900936</v>
      </c>
      <c r="L22" s="158">
        <f>L7*P.C.!$Q$16</f>
        <v>87036.270688846314</v>
      </c>
      <c r="M22" s="158">
        <f>M7*P.C.!$Q$16</f>
        <v>90033.653907727901</v>
      </c>
      <c r="N22" s="158">
        <f>N7*P.C.!$Q$16</f>
        <v>93134.261978613446</v>
      </c>
      <c r="O22" s="158">
        <f>O7*P.C.!$Q$16</f>
        <v>96341.649792317083</v>
      </c>
      <c r="P22" s="158">
        <f>P7*P.C.!$Q$16</f>
        <v>99659.494664131693</v>
      </c>
      <c r="Q22" s="158">
        <f>Q7*P.C.!$Q$16</f>
        <v>103091.60054992267</v>
      </c>
      <c r="R22" s="158">
        <f>R7*P.C.!$Q$16</f>
        <v>106641.9024074169</v>
      </c>
      <c r="S22" s="158">
        <f>S7*P.C.!$Q$16</f>
        <v>110314.47070768717</v>
      </c>
      <c r="T22" s="158">
        <f>T7*P.C.!$Q$16</f>
        <v>114113.51610200458</v>
      </c>
      <c r="U22" s="158">
        <f>U7*P.C.!$Q$16</f>
        <v>118043.39424940955</v>
      </c>
      <c r="V22" s="158">
        <f>V7*P.C.!$Q$16</f>
        <v>122108.61081053624</v>
      </c>
      <c r="W22" s="158">
        <f>W7*P.C.!$Q$16</f>
        <v>126313.82661341583</v>
      </c>
      <c r="X22" s="158">
        <f>X7*P.C.!$Q$16</f>
        <v>130663.86299718163</v>
      </c>
      <c r="Y22" s="158">
        <f>Y7*P.C.!$Q$16</f>
        <v>135163.70733980215</v>
      </c>
      <c r="Z22" s="158">
        <f>Z7*P.C.!$Q$16</f>
        <v>139818.51877618028</v>
      </c>
      <c r="AA22" s="158">
        <f>AA7*P.C.!$Q$16</f>
        <v>144633.63411317399</v>
      </c>
      <c r="AB22" s="276"/>
    </row>
    <row r="23" spans="1:29" s="159" customFormat="1" ht="15.75" customHeight="1">
      <c r="A23" s="183" t="s">
        <v>1</v>
      </c>
      <c r="B23" s="158">
        <f>B7*P.C.!$Q$17</f>
        <v>283231.64416000003</v>
      </c>
      <c r="C23" s="158">
        <f>C7*P.C.!$Q$17</f>
        <v>294240.77163982933</v>
      </c>
      <c r="D23" s="158">
        <f>D7*P.C.!$Q$17</f>
        <v>305463.40371981694</v>
      </c>
      <c r="E23" s="158">
        <f>E7*P.C.!$Q$17</f>
        <v>316298.92136033461</v>
      </c>
      <c r="F23" s="158">
        <f>F7*P.C.!$Q$17</f>
        <v>327191.72583750659</v>
      </c>
      <c r="G23" s="158">
        <f>G7*P.C.!$Q$17</f>
        <v>338459.66023566463</v>
      </c>
      <c r="H23" s="158">
        <f>H7*P.C.!$Q$17</f>
        <v>350115.64340026438</v>
      </c>
      <c r="I23" s="158">
        <f>I7*P.C.!$Q$17</f>
        <v>362173.03908013657</v>
      </c>
      <c r="J23" s="158">
        <f>J7*P.C.!$Q$17</f>
        <v>374645.67124921293</v>
      </c>
      <c r="K23" s="158">
        <f>K7*P.C.!$Q$17</f>
        <v>387547.83995590732</v>
      </c>
      <c r="L23" s="158">
        <f>L7*P.C.!$Q$17</f>
        <v>400894.33771832241</v>
      </c>
      <c r="M23" s="158">
        <f>M7*P.C.!$Q$17</f>
        <v>414700.46648408001</v>
      </c>
      <c r="N23" s="158">
        <f>N7*P.C.!$Q$17</f>
        <v>428982.05517421948</v>
      </c>
      <c r="O23" s="158">
        <f>O7*P.C.!$Q$17</f>
        <v>443755.47783127864</v>
      </c>
      <c r="P23" s="158">
        <f>P7*P.C.!$Q$17</f>
        <v>459037.67239236413</v>
      </c>
      <c r="Q23" s="158">
        <f>Q7*P.C.!$Q$17</f>
        <v>474846.16010873474</v>
      </c>
      <c r="R23" s="158">
        <f>R7*P.C.!$Q$17</f>
        <v>491199.06563416269</v>
      </c>
      <c r="S23" s="158">
        <f>S7*P.C.!$Q$17</f>
        <v>508115.13780510449</v>
      </c>
      <c r="T23" s="158">
        <f>T7*P.C.!$Q$17</f>
        <v>525613.77113650588</v>
      </c>
      <c r="U23" s="158">
        <f>U7*P.C.!$Q$17</f>
        <v>543715.0280578864</v>
      </c>
      <c r="V23" s="158">
        <f>V7*P.C.!$Q$17</f>
        <v>562439.66191519715</v>
      </c>
      <c r="W23" s="158">
        <f>W7*P.C.!$Q$17</f>
        <v>581809.14076482435</v>
      </c>
      <c r="X23" s="158">
        <f>X7*P.C.!$Q$17</f>
        <v>601845.67198701832</v>
      </c>
      <c r="Y23" s="158">
        <f>Y7*P.C.!$Q$17</f>
        <v>622572.22774696746</v>
      </c>
      <c r="Z23" s="158">
        <f>Z7*P.C.!$Q$17</f>
        <v>644012.57133270905</v>
      </c>
      <c r="AA23" s="158">
        <f>AA7*P.C.!$Q$17</f>
        <v>666191.28440007416</v>
      </c>
      <c r="AB23" s="276"/>
    </row>
    <row r="24" spans="1:29" s="159" customFormat="1" ht="15.75" customHeight="1">
      <c r="A24" s="183" t="s">
        <v>2</v>
      </c>
      <c r="B24" s="158">
        <f>B7*P.C.!$Q$18</f>
        <v>0</v>
      </c>
      <c r="C24" s="158">
        <f>C7*P.C.!$Q$18</f>
        <v>0</v>
      </c>
      <c r="D24" s="158">
        <f>D7*P.C.!$Q$18</f>
        <v>0</v>
      </c>
      <c r="E24" s="158">
        <f>E7*P.C.!$Q$18</f>
        <v>0</v>
      </c>
      <c r="F24" s="158">
        <f>F7*P.C.!$Q$18</f>
        <v>0</v>
      </c>
      <c r="G24" s="158">
        <f>G7*P.C.!$Q$18</f>
        <v>0</v>
      </c>
      <c r="H24" s="158">
        <f>H7*P.C.!$Q$18</f>
        <v>0</v>
      </c>
      <c r="I24" s="158">
        <f>I7*P.C.!$Q$18</f>
        <v>0</v>
      </c>
      <c r="J24" s="158">
        <f>J7*P.C.!$Q$18</f>
        <v>0</v>
      </c>
      <c r="K24" s="158">
        <f>K7*P.C.!$Q$18</f>
        <v>0</v>
      </c>
      <c r="L24" s="158">
        <f>L7*P.C.!$Q$18</f>
        <v>0</v>
      </c>
      <c r="M24" s="158">
        <f>M7*P.C.!$Q$18</f>
        <v>0</v>
      </c>
      <c r="N24" s="158">
        <f>N7*P.C.!$Q$18</f>
        <v>0</v>
      </c>
      <c r="O24" s="158">
        <f>O7*P.C.!$Q$18</f>
        <v>0</v>
      </c>
      <c r="P24" s="158">
        <f>P7*P.C.!$Q$18</f>
        <v>0</v>
      </c>
      <c r="Q24" s="158">
        <f>Q7*P.C.!$Q$18</f>
        <v>0</v>
      </c>
      <c r="R24" s="158">
        <f>R7*P.C.!$Q$18</f>
        <v>0</v>
      </c>
      <c r="S24" s="158">
        <f>S7*P.C.!$Q$18</f>
        <v>0</v>
      </c>
      <c r="T24" s="158">
        <f>T7*P.C.!$Q$18</f>
        <v>0</v>
      </c>
      <c r="U24" s="158">
        <f>U7*P.C.!$Q$18</f>
        <v>0</v>
      </c>
      <c r="V24" s="158">
        <f>V7*P.C.!$Q$18</f>
        <v>0</v>
      </c>
      <c r="W24" s="158">
        <f>W7*P.C.!$Q$18</f>
        <v>0</v>
      </c>
      <c r="X24" s="158">
        <f>X7*P.C.!$Q$18</f>
        <v>0</v>
      </c>
      <c r="Y24" s="158">
        <f>Y7*P.C.!$Q$18</f>
        <v>0</v>
      </c>
      <c r="Z24" s="158">
        <f>Z7*P.C.!$Q$18</f>
        <v>0</v>
      </c>
      <c r="AA24" s="158">
        <f>AA7*P.C.!$Q$18</f>
        <v>0</v>
      </c>
      <c r="AB24" s="276">
        <f>SUM(C24:AA24)</f>
        <v>0</v>
      </c>
    </row>
    <row r="25" spans="1:29" s="204" customFormat="1" ht="15.75" customHeight="1">
      <c r="A25" s="202" t="s">
        <v>209</v>
      </c>
      <c r="B25" s="281">
        <f t="shared" ref="B25:AA25" si="6">SUM(B22:B24)</f>
        <v>344722.72480000003</v>
      </c>
      <c r="C25" s="281">
        <f t="shared" si="6"/>
        <v>358121.99179847649</v>
      </c>
      <c r="D25" s="281">
        <f t="shared" si="6"/>
        <v>371781.11636951403</v>
      </c>
      <c r="E25" s="281">
        <f t="shared" si="6"/>
        <v>384969.08191882831</v>
      </c>
      <c r="F25" s="281">
        <f t="shared" si="6"/>
        <v>398226.77157854417</v>
      </c>
      <c r="G25" s="281">
        <f t="shared" si="6"/>
        <v>411941.03383946023</v>
      </c>
      <c r="H25" s="281">
        <f t="shared" si="6"/>
        <v>426127.59229637444</v>
      </c>
      <c r="I25" s="281">
        <f t="shared" si="6"/>
        <v>440802.7120383241</v>
      </c>
      <c r="J25" s="281">
        <f t="shared" si="6"/>
        <v>455983.21829673939</v>
      </c>
      <c r="K25" s="281">
        <f t="shared" si="6"/>
        <v>471686.51573580824</v>
      </c>
      <c r="L25" s="281">
        <f t="shared" si="6"/>
        <v>487930.60840716871</v>
      </c>
      <c r="M25" s="281">
        <f t="shared" si="6"/>
        <v>504734.12039180793</v>
      </c>
      <c r="N25" s="281">
        <f t="shared" si="6"/>
        <v>522116.31715283293</v>
      </c>
      <c r="O25" s="281">
        <f t="shared" si="6"/>
        <v>540097.12762359576</v>
      </c>
      <c r="P25" s="281">
        <f t="shared" si="6"/>
        <v>558697.16705649579</v>
      </c>
      <c r="Q25" s="281">
        <f t="shared" si="6"/>
        <v>577937.76065865741</v>
      </c>
      <c r="R25" s="281">
        <f t="shared" si="6"/>
        <v>597840.96804157959</v>
      </c>
      <c r="S25" s="281">
        <f t="shared" si="6"/>
        <v>618429.60851279169</v>
      </c>
      <c r="T25" s="281">
        <f t="shared" si="6"/>
        <v>639727.28723851044</v>
      </c>
      <c r="U25" s="281">
        <f t="shared" si="6"/>
        <v>661758.42230729596</v>
      </c>
      <c r="V25" s="281">
        <f t="shared" si="6"/>
        <v>684548.27272573335</v>
      </c>
      <c r="W25" s="281">
        <f t="shared" si="6"/>
        <v>708122.9673782402</v>
      </c>
      <c r="X25" s="281">
        <f t="shared" si="6"/>
        <v>732509.53498419991</v>
      </c>
      <c r="Y25" s="281">
        <f t="shared" si="6"/>
        <v>757735.93508676963</v>
      </c>
      <c r="Z25" s="281">
        <f t="shared" si="6"/>
        <v>783831.09010888939</v>
      </c>
      <c r="AA25" s="281">
        <f t="shared" si="6"/>
        <v>810824.91851324821</v>
      </c>
      <c r="AB25" s="186"/>
    </row>
    <row r="26" spans="1:29" s="118" customFormat="1" ht="2.25" customHeight="1">
      <c r="A26" s="267"/>
      <c r="B26" s="282"/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0"/>
    </row>
    <row r="27" spans="1:29" s="188" customFormat="1" ht="15.75" customHeight="1">
      <c r="A27" s="202" t="s">
        <v>236</v>
      </c>
      <c r="B27" s="186">
        <f>B25+B20+B10</f>
        <v>2198181.3925226503</v>
      </c>
      <c r="C27" s="186">
        <f t="shared" ref="C27:AA27" si="7">C25+C20+C10</f>
        <v>8267618.7482052743</v>
      </c>
      <c r="D27" s="186">
        <f t="shared" si="7"/>
        <v>7547998.2155881533</v>
      </c>
      <c r="E27" s="186">
        <f t="shared" si="7"/>
        <v>2823103.2596477019</v>
      </c>
      <c r="F27" s="186">
        <f t="shared" si="7"/>
        <v>2890902.9110135529</v>
      </c>
      <c r="G27" s="186">
        <f t="shared" si="7"/>
        <v>2961613.9729830311</v>
      </c>
      <c r="H27" s="186">
        <f t="shared" si="7"/>
        <v>3035336.7096554316</v>
      </c>
      <c r="I27" s="186">
        <f t="shared" si="7"/>
        <v>3112174.8380575036</v>
      </c>
      <c r="J27" s="186">
        <f t="shared" si="7"/>
        <v>3192235.6470564855</v>
      </c>
      <c r="K27" s="186">
        <f t="shared" si="7"/>
        <v>3275630.1203682977</v>
      </c>
      <c r="L27" s="186">
        <f t="shared" si="7"/>
        <v>3362473.0638019387</v>
      </c>
      <c r="M27" s="186">
        <f t="shared" si="7"/>
        <v>3452883.2368859625</v>
      </c>
      <c r="N27" s="186">
        <f t="shared" si="7"/>
        <v>3546983.4890279463</v>
      </c>
      <c r="O27" s="186">
        <f t="shared" si="7"/>
        <v>3644900.9003630695</v>
      </c>
      <c r="P27" s="186">
        <f t="shared" si="7"/>
        <v>3746766.927453279</v>
      </c>
      <c r="Q27" s="186">
        <f t="shared" si="7"/>
        <v>3852717.5540040848</v>
      </c>
      <c r="R27" s="186">
        <f t="shared" si="7"/>
        <v>9946888.1632823646</v>
      </c>
      <c r="S27" s="186">
        <f t="shared" si="7"/>
        <v>9254714.6368292328</v>
      </c>
      <c r="T27" s="186">
        <f t="shared" si="7"/>
        <v>4564792.4099177755</v>
      </c>
      <c r="U27" s="186">
        <f t="shared" si="7"/>
        <v>4219811.8824484404</v>
      </c>
      <c r="V27" s="186">
        <f t="shared" si="7"/>
        <v>4365135.1278400756</v>
      </c>
      <c r="W27" s="186">
        <f t="shared" si="7"/>
        <v>4515463.0621229392</v>
      </c>
      <c r="X27" s="186">
        <f t="shared" si="7"/>
        <v>4670968.0383905098</v>
      </c>
      <c r="Y27" s="186">
        <f t="shared" si="7"/>
        <v>4831828.3452878054</v>
      </c>
      <c r="Z27" s="186">
        <f t="shared" si="7"/>
        <v>4998228.4114218196</v>
      </c>
      <c r="AA27" s="186">
        <f t="shared" si="7"/>
        <v>5170359.0168115199</v>
      </c>
      <c r="AB27" s="186">
        <f>SUM(C27:AA27)</f>
        <v>115251528.68846418</v>
      </c>
      <c r="AC27" s="283"/>
    </row>
    <row r="28" spans="1:29" s="118" customFormat="1" ht="10.5" customHeight="1">
      <c r="A28" s="265"/>
      <c r="B28" s="216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80"/>
    </row>
    <row r="29" spans="1:29" s="188" customFormat="1" ht="15.75" customHeight="1">
      <c r="A29" s="202" t="s">
        <v>210</v>
      </c>
      <c r="B29" s="186">
        <f t="shared" ref="B29:AB29" si="8">B7-B27</f>
        <v>1528550.7674773498</v>
      </c>
      <c r="C29" s="186">
        <f t="shared" si="8"/>
        <v>-4396029.6476812046</v>
      </c>
      <c r="D29" s="186">
        <f t="shared" si="8"/>
        <v>-3528742.9034852986</v>
      </c>
      <c r="E29" s="186">
        <f t="shared" si="8"/>
        <v>1338724.6529882802</v>
      </c>
      <c r="F29" s="186">
        <f t="shared" si="8"/>
        <v>1414251.3763220599</v>
      </c>
      <c r="G29" s="186">
        <f t="shared" si="8"/>
        <v>1491802.6090651876</v>
      </c>
      <c r="H29" s="186">
        <f t="shared" si="8"/>
        <v>1571448.0719269947</v>
      </c>
      <c r="I29" s="186">
        <f t="shared" si="8"/>
        <v>1653259.8866811353</v>
      </c>
      <c r="J29" s="186">
        <f t="shared" si="8"/>
        <v>1737312.6588542107</v>
      </c>
      <c r="K29" s="186">
        <f t="shared" si="8"/>
        <v>1823683.5632620617</v>
      </c>
      <c r="L29" s="186">
        <f t="shared" si="8"/>
        <v>1912452.4324917775</v>
      </c>
      <c r="M29" s="186">
        <f t="shared" si="8"/>
        <v>2003701.8484308799</v>
      </c>
      <c r="N29" s="186">
        <f t="shared" si="8"/>
        <v>2097517.2369486261</v>
      </c>
      <c r="O29" s="186">
        <f t="shared" si="8"/>
        <v>2193986.9658379653</v>
      </c>
      <c r="P29" s="186">
        <f t="shared" si="8"/>
        <v>2293202.4461304597</v>
      </c>
      <c r="Q29" s="186">
        <f t="shared" si="8"/>
        <v>2395258.2369003198</v>
      </c>
      <c r="R29" s="186">
        <f t="shared" si="8"/>
        <v>-3483742.5628328556</v>
      </c>
      <c r="S29" s="186">
        <f t="shared" si="8"/>
        <v>-2568989.1393936472</v>
      </c>
      <c r="T29" s="186">
        <f t="shared" si="8"/>
        <v>2351178.2629309865</v>
      </c>
      <c r="U29" s="186">
        <f t="shared" si="8"/>
        <v>2934333.2235763809</v>
      </c>
      <c r="V29" s="186">
        <f t="shared" si="8"/>
        <v>3035386.7394651501</v>
      </c>
      <c r="W29" s="186">
        <f t="shared" si="8"/>
        <v>3139920.3689931715</v>
      </c>
      <c r="X29" s="186">
        <f t="shared" si="8"/>
        <v>3248053.9614386791</v>
      </c>
      <c r="Y29" s="186">
        <f t="shared" si="8"/>
        <v>3359911.4934880817</v>
      </c>
      <c r="Z29" s="186">
        <f t="shared" si="8"/>
        <v>3475621.2113769846</v>
      </c>
      <c r="AA29" s="186">
        <f t="shared" si="8"/>
        <v>3595315.7779262979</v>
      </c>
      <c r="AB29" s="186">
        <f t="shared" si="8"/>
        <v>35088818.77164267</v>
      </c>
    </row>
    <row r="30" spans="1:29" s="118" customFormat="1" ht="3.75" customHeight="1">
      <c r="A30" s="267"/>
      <c r="B30" s="216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80"/>
    </row>
    <row r="31" spans="1:29" s="159" customFormat="1" ht="15.75" customHeight="1">
      <c r="A31" s="155" t="s">
        <v>211</v>
      </c>
      <c r="D31" s="158">
        <f>'12'!C29</f>
        <v>634799.47165105701</v>
      </c>
      <c r="E31" s="158">
        <f>'12'!D29</f>
        <v>1152526.9236499867</v>
      </c>
      <c r="F31" s="158">
        <f>'12'!E29</f>
        <v>1189355.3559967889</v>
      </c>
      <c r="G31" s="158">
        <f>'12'!F29</f>
        <v>1224509.7686914639</v>
      </c>
      <c r="H31" s="158">
        <f>'12'!G29</f>
        <v>1257990.1617340113</v>
      </c>
      <c r="I31" s="158">
        <f>'12'!H29</f>
        <v>1289796.5351244314</v>
      </c>
      <c r="J31" s="158">
        <f>'12'!I29</f>
        <v>1319928.8888627242</v>
      </c>
      <c r="K31" s="158">
        <f>'12'!J29</f>
        <v>1348387.2229488895</v>
      </c>
      <c r="L31" s="158">
        <f>'12'!K29</f>
        <v>1375171.5373829275</v>
      </c>
      <c r="M31" s="158">
        <f>'12'!L29</f>
        <v>1400281.8321648382</v>
      </c>
      <c r="N31" s="158">
        <f>'12'!M29</f>
        <v>788918.63564356428</v>
      </c>
      <c r="O31" s="158">
        <f>'12'!N29</f>
        <v>292953.43912229053</v>
      </c>
      <c r="P31" s="158">
        <f>'12'!O29</f>
        <v>276213.24260101683</v>
      </c>
      <c r="Q31" s="158">
        <f>'12'!P29</f>
        <v>259473.0460797431</v>
      </c>
      <c r="R31" s="158">
        <f>'12'!Q29</f>
        <v>242732.84955846934</v>
      </c>
      <c r="S31" s="158">
        <f>'12'!R29</f>
        <v>835792.12468825257</v>
      </c>
      <c r="T31" s="158">
        <f>'12'!S29</f>
        <v>1336779.3801659083</v>
      </c>
      <c r="U31" s="158">
        <f>'12'!T29</f>
        <v>1356867.6159914369</v>
      </c>
      <c r="V31" s="158">
        <f>'12'!U29</f>
        <v>1330083.3015573989</v>
      </c>
      <c r="W31" s="158">
        <f>'12'!V29</f>
        <v>1304973.0067754881</v>
      </c>
      <c r="X31" s="158">
        <f>'12'!W29</f>
        <v>1281536.7316457049</v>
      </c>
      <c r="Y31" s="158">
        <f>'12'!X29</f>
        <v>1259774.4761680493</v>
      </c>
      <c r="Z31" s="158">
        <f>'12'!Y29</f>
        <v>1239686.2403425206</v>
      </c>
      <c r="AA31" s="158">
        <f>'12'!Z29</f>
        <v>1221272.0241691193</v>
      </c>
      <c r="AB31" s="276">
        <f>SUM(D31:AA31)</f>
        <v>25219803.812716082</v>
      </c>
    </row>
    <row r="32" spans="1:29" s="159" customFormat="1" ht="15.75" customHeight="1">
      <c r="A32" s="155" t="s">
        <v>212</v>
      </c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276"/>
    </row>
    <row r="33" spans="1:28" s="278" customFormat="1" ht="15.75" customHeight="1">
      <c r="A33" s="155" t="s">
        <v>213</v>
      </c>
      <c r="B33" s="276">
        <f>B29</f>
        <v>1528550.7674773498</v>
      </c>
      <c r="C33" s="276">
        <f>C29</f>
        <v>-4396029.6476812046</v>
      </c>
      <c r="D33" s="276">
        <f t="shared" ref="D33:AA33" si="9">D29</f>
        <v>-3528742.9034852986</v>
      </c>
      <c r="E33" s="276">
        <f t="shared" si="9"/>
        <v>1338724.6529882802</v>
      </c>
      <c r="F33" s="276">
        <f t="shared" si="9"/>
        <v>1414251.3763220599</v>
      </c>
      <c r="G33" s="276">
        <f t="shared" si="9"/>
        <v>1491802.6090651876</v>
      </c>
      <c r="H33" s="276">
        <f t="shared" si="9"/>
        <v>1571448.0719269947</v>
      </c>
      <c r="I33" s="276">
        <f t="shared" si="9"/>
        <v>1653259.8866811353</v>
      </c>
      <c r="J33" s="276">
        <f t="shared" si="9"/>
        <v>1737312.6588542107</v>
      </c>
      <c r="K33" s="276">
        <f t="shared" si="9"/>
        <v>1823683.5632620617</v>
      </c>
      <c r="L33" s="276">
        <f t="shared" si="9"/>
        <v>1912452.4324917775</v>
      </c>
      <c r="M33" s="276">
        <f t="shared" si="9"/>
        <v>2003701.8484308799</v>
      </c>
      <c r="N33" s="276">
        <f t="shared" si="9"/>
        <v>2097517.2369486261</v>
      </c>
      <c r="O33" s="276">
        <f t="shared" si="9"/>
        <v>2193986.9658379653</v>
      </c>
      <c r="P33" s="276">
        <f t="shared" si="9"/>
        <v>2293202.4461304597</v>
      </c>
      <c r="Q33" s="276">
        <f t="shared" si="9"/>
        <v>2395258.2369003198</v>
      </c>
      <c r="R33" s="276">
        <f t="shared" si="9"/>
        <v>-3483742.5628328556</v>
      </c>
      <c r="S33" s="276">
        <f t="shared" si="9"/>
        <v>-2568989.1393936472</v>
      </c>
      <c r="T33" s="276">
        <f t="shared" si="9"/>
        <v>2351178.2629309865</v>
      </c>
      <c r="U33" s="276">
        <f t="shared" si="9"/>
        <v>2934333.2235763809</v>
      </c>
      <c r="V33" s="276">
        <f t="shared" si="9"/>
        <v>3035386.7394651501</v>
      </c>
      <c r="W33" s="276">
        <f t="shared" si="9"/>
        <v>3139920.3689931715</v>
      </c>
      <c r="X33" s="276">
        <f t="shared" si="9"/>
        <v>3248053.9614386791</v>
      </c>
      <c r="Y33" s="276">
        <f t="shared" si="9"/>
        <v>3359911.4934880817</v>
      </c>
      <c r="Z33" s="276">
        <f t="shared" si="9"/>
        <v>3475621.2113769846</v>
      </c>
      <c r="AA33" s="276">
        <f t="shared" si="9"/>
        <v>3595315.7779262979</v>
      </c>
      <c r="AB33" s="276">
        <f t="shared" ref="AB33:AB36" si="10">SUM(C33:AA33)</f>
        <v>35088818.771642685</v>
      </c>
    </row>
    <row r="34" spans="1:28" s="118" customFormat="1" ht="6.75" customHeight="1">
      <c r="A34" s="267"/>
      <c r="B34" s="216"/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80"/>
    </row>
    <row r="35" spans="1:28" s="159" customFormat="1" ht="15.75" customHeight="1">
      <c r="A35" s="155" t="s">
        <v>3</v>
      </c>
      <c r="B35" s="158">
        <f>IF(B29&lt;=0,0,B29*P.C.!$Q$20)</f>
        <v>229282.61512160246</v>
      </c>
      <c r="C35" s="158">
        <f>IF(C29&lt;=0,0,C29*P.C.!$Q$20)</f>
        <v>0</v>
      </c>
      <c r="D35" s="158">
        <f>IF(D29&lt;=0,0,D29*P.C.!$Q$20)</f>
        <v>0</v>
      </c>
      <c r="E35" s="158">
        <f>IF(E29&lt;=0,0,E29*P.C.!$Q$20)</f>
        <v>200808.69794824201</v>
      </c>
      <c r="F35" s="158">
        <f>IF(F29&lt;=0,0,F29*P.C.!$Q$20)</f>
        <v>212137.70644830898</v>
      </c>
      <c r="G35" s="158">
        <f>IF(G29&lt;=0,0,G29*P.C.!$Q$20)</f>
        <v>223770.39135977815</v>
      </c>
      <c r="H35" s="158">
        <f>IF(H29&lt;=0,0,H29*P.C.!$Q$20)</f>
        <v>235717.21078904919</v>
      </c>
      <c r="I35" s="158">
        <f>IF(I29&lt;=0,0,I29*P.C.!$Q$20)</f>
        <v>247988.98300217028</v>
      </c>
      <c r="J35" s="158">
        <f>IF(J29&lt;=0,0,J29*P.C.!$Q$20)</f>
        <v>260596.89882813161</v>
      </c>
      <c r="K35" s="158">
        <f>IF(K29&lt;=0,0,K29*P.C.!$Q$20)</f>
        <v>273552.53448930924</v>
      </c>
      <c r="L35" s="158">
        <f>IF(L29&lt;=0,0,L29*P.C.!$Q$20)</f>
        <v>286867.86487376661</v>
      </c>
      <c r="M35" s="158">
        <f>IF(M29&lt;=0,0,M29*P.C.!$Q$20)</f>
        <v>300555.27726463199</v>
      </c>
      <c r="N35" s="158">
        <f>IF(N29&lt;=0,0,N29*P.C.!$Q$20)</f>
        <v>314627.58554229391</v>
      </c>
      <c r="O35" s="158">
        <f>IF(O29&lt;=0,0,O29*P.C.!$Q$20)</f>
        <v>329098.04487569479</v>
      </c>
      <c r="P35" s="158">
        <f>IF(P29&lt;=0,0,P29*P.C.!$Q$20)</f>
        <v>343980.36691956891</v>
      </c>
      <c r="Q35" s="158">
        <f>IF(Q29&lt;=0,0,Q29*P.C.!$Q$20)</f>
        <v>359288.73553504795</v>
      </c>
      <c r="R35" s="158">
        <f>IF(R29&lt;=0,0,R29*P.C.!$Q$20)</f>
        <v>0</v>
      </c>
      <c r="S35" s="158">
        <f>IF(S29&lt;=0,0,S29*P.C.!$Q$20)</f>
        <v>0</v>
      </c>
      <c r="T35" s="158">
        <f>IF(T29&lt;=0,0,T29*P.C.!$Q$20)</f>
        <v>352676.73943964794</v>
      </c>
      <c r="U35" s="158">
        <f>IF(U29&lt;=0,0,U29*P.C.!$Q$20)</f>
        <v>440149.98353645712</v>
      </c>
      <c r="V35" s="158">
        <f>IF(V29&lt;=0,0,V29*P.C.!$Q$20)</f>
        <v>455308.0109197725</v>
      </c>
      <c r="W35" s="158">
        <f>IF(W29&lt;=0,0,W29*P.C.!$Q$20)</f>
        <v>470988.0553489757</v>
      </c>
      <c r="X35" s="158">
        <f>IF(X29&lt;=0,0,X29*P.C.!$Q$20)</f>
        <v>487208.09421580186</v>
      </c>
      <c r="Y35" s="158">
        <f>IF(Y29&lt;=0,0,Y29*P.C.!$Q$20)</f>
        <v>503986.72402321221</v>
      </c>
      <c r="Z35" s="158">
        <f>IF(Z29&lt;=0,0,Z29*P.C.!$Q$20)</f>
        <v>521343.18170654768</v>
      </c>
      <c r="AA35" s="158">
        <f>IF(AA29&lt;=0,0,AA29*P.C.!$Q$20)</f>
        <v>539297.36668894463</v>
      </c>
      <c r="AB35" s="276">
        <f t="shared" si="10"/>
        <v>7359948.4537553526</v>
      </c>
    </row>
    <row r="36" spans="1:28" s="159" customFormat="1" ht="15.75" customHeight="1">
      <c r="A36" s="155" t="s">
        <v>4</v>
      </c>
      <c r="B36" s="158">
        <f>IF(B29&lt;=0,0,B29*P.C.!$Q$19)</f>
        <v>137569.56907296149</v>
      </c>
      <c r="C36" s="158">
        <f>IF(C29&lt;=0,0,C29*P.C.!$Q$19)</f>
        <v>0</v>
      </c>
      <c r="D36" s="158">
        <f>IF(D29&lt;=0,0,D29*P.C.!$Q$19)</f>
        <v>0</v>
      </c>
      <c r="E36" s="158">
        <f>IF(E29&lt;=0,0,E29*P.C.!$Q$19)</f>
        <v>120485.21876894521</v>
      </c>
      <c r="F36" s="158">
        <f>IF(F29&lt;=0,0,F29*P.C.!$Q$19)</f>
        <v>127282.62386898539</v>
      </c>
      <c r="G36" s="158">
        <f>IF(G29&lt;=0,0,G29*P.C.!$Q$19)</f>
        <v>134262.23481586689</v>
      </c>
      <c r="H36" s="158">
        <f>IF(H29&lt;=0,0,H29*P.C.!$Q$19)</f>
        <v>141430.32647342951</v>
      </c>
      <c r="I36" s="158">
        <f>IF(I29&lt;=0,0,I29*P.C.!$Q$19)</f>
        <v>148793.38980130217</v>
      </c>
      <c r="J36" s="158">
        <f>IF(J29&lt;=0,0,J29*P.C.!$Q$19)</f>
        <v>156358.13929687897</v>
      </c>
      <c r="K36" s="158">
        <f>IF(K29&lt;=0,0,K29*P.C.!$Q$19)</f>
        <v>164131.52069358554</v>
      </c>
      <c r="L36" s="158">
        <f>IF(L29&lt;=0,0,L29*P.C.!$Q$19)</f>
        <v>172120.71892425997</v>
      </c>
      <c r="M36" s="158">
        <f>IF(M29&lt;=0,0,M29*P.C.!$Q$19)</f>
        <v>180333.16635877918</v>
      </c>
      <c r="N36" s="158">
        <f>IF(N29&lt;=0,0,N29*P.C.!$Q$19)</f>
        <v>188776.55132537635</v>
      </c>
      <c r="O36" s="158">
        <f>IF(O29&lt;=0,0,O29*P.C.!$Q$19)</f>
        <v>197458.82692541686</v>
      </c>
      <c r="P36" s="158">
        <f>IF(P29&lt;=0,0,P29*P.C.!$Q$19)</f>
        <v>206388.22015174135</v>
      </c>
      <c r="Q36" s="158">
        <f>IF(Q29&lt;=0,0,Q29*P.C.!$Q$19)</f>
        <v>215573.24132102876</v>
      </c>
      <c r="R36" s="158">
        <f>IF(R29&lt;=0,0,R29*P.C.!$Q$19)</f>
        <v>0</v>
      </c>
      <c r="S36" s="158">
        <f>IF(S29&lt;=0,0,S29*P.C.!$Q$19)</f>
        <v>0</v>
      </c>
      <c r="T36" s="158">
        <f>IF(T29&lt;=0,0,T29*P.C.!$Q$19)</f>
        <v>211606.04366378876</v>
      </c>
      <c r="U36" s="158">
        <f>IF(U29&lt;=0,0,U29*P.C.!$Q$19)</f>
        <v>264089.99012187426</v>
      </c>
      <c r="V36" s="158">
        <f>IF(V29&lt;=0,0,V29*P.C.!$Q$19)</f>
        <v>273184.8065518635</v>
      </c>
      <c r="W36" s="158">
        <f>IF(W29&lt;=0,0,W29*P.C.!$Q$19)</f>
        <v>282592.8332093854</v>
      </c>
      <c r="X36" s="158">
        <f>IF(X29&lt;=0,0,X29*P.C.!$Q$19)</f>
        <v>292324.85652948113</v>
      </c>
      <c r="Y36" s="158">
        <f>IF(Y29&lt;=0,0,Y29*P.C.!$Q$19)</f>
        <v>302392.03441392735</v>
      </c>
      <c r="Z36" s="158">
        <f>IF(Z29&lt;=0,0,Z29*P.C.!$Q$19)</f>
        <v>312805.90902392863</v>
      </c>
      <c r="AA36" s="158">
        <f>IF(AA29&lt;=0,0,AA29*P.C.!$Q$19)</f>
        <v>323578.42001336679</v>
      </c>
      <c r="AB36" s="276">
        <f t="shared" si="10"/>
        <v>4415969.0722532114</v>
      </c>
    </row>
    <row r="37" spans="1:28" s="159" customFormat="1" ht="15.75" customHeight="1">
      <c r="A37" s="155"/>
      <c r="B37" s="158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276"/>
    </row>
    <row r="38" spans="1:28" s="188" customFormat="1" ht="15.75" customHeight="1">
      <c r="A38" s="202" t="s">
        <v>215</v>
      </c>
      <c r="B38" s="186">
        <f>B33-B35-B36</f>
        <v>1161698.5832827857</v>
      </c>
      <c r="C38" s="186">
        <f>C33-C35-C36</f>
        <v>-4396029.6476812046</v>
      </c>
      <c r="D38" s="186">
        <f t="shared" ref="D38:AA38" si="11">D33-D35-D36</f>
        <v>-3528742.9034852986</v>
      </c>
      <c r="E38" s="186">
        <f t="shared" si="11"/>
        <v>1017430.7362710929</v>
      </c>
      <c r="F38" s="186">
        <f t="shared" si="11"/>
        <v>1074831.0460047657</v>
      </c>
      <c r="G38" s="186">
        <f t="shared" si="11"/>
        <v>1133769.9828895426</v>
      </c>
      <c r="H38" s="186">
        <f t="shared" si="11"/>
        <v>1194300.5346645159</v>
      </c>
      <c r="I38" s="186">
        <f t="shared" si="11"/>
        <v>1256477.5138776628</v>
      </c>
      <c r="J38" s="186">
        <f t="shared" si="11"/>
        <v>1320357.6207292001</v>
      </c>
      <c r="K38" s="186">
        <f t="shared" si="11"/>
        <v>1385999.508079167</v>
      </c>
      <c r="L38" s="186">
        <f t="shared" si="11"/>
        <v>1453463.8486937508</v>
      </c>
      <c r="M38" s="186">
        <f t="shared" si="11"/>
        <v>1522813.4048074686</v>
      </c>
      <c r="N38" s="186">
        <f t="shared" si="11"/>
        <v>1594113.1000809558</v>
      </c>
      <c r="O38" s="186">
        <f t="shared" si="11"/>
        <v>1667430.0940368534</v>
      </c>
      <c r="P38" s="186">
        <f t="shared" si="11"/>
        <v>1742833.8590591494</v>
      </c>
      <c r="Q38" s="186">
        <f t="shared" si="11"/>
        <v>1820396.2600442432</v>
      </c>
      <c r="R38" s="186">
        <f t="shared" si="11"/>
        <v>-3483742.5628328556</v>
      </c>
      <c r="S38" s="186">
        <f t="shared" si="11"/>
        <v>-2568989.1393936472</v>
      </c>
      <c r="T38" s="186">
        <f t="shared" si="11"/>
        <v>1786895.4798275498</v>
      </c>
      <c r="U38" s="186">
        <f t="shared" si="11"/>
        <v>2230093.2499180492</v>
      </c>
      <c r="V38" s="186">
        <f t="shared" si="11"/>
        <v>2306893.9219935141</v>
      </c>
      <c r="W38" s="186">
        <f t="shared" si="11"/>
        <v>2386339.4804348107</v>
      </c>
      <c r="X38" s="186">
        <f t="shared" si="11"/>
        <v>2468521.010693396</v>
      </c>
      <c r="Y38" s="186">
        <f t="shared" si="11"/>
        <v>2553532.7350509423</v>
      </c>
      <c r="Z38" s="186">
        <f t="shared" si="11"/>
        <v>2641472.1206465084</v>
      </c>
      <c r="AA38" s="186">
        <f t="shared" si="11"/>
        <v>2732439.9912239867</v>
      </c>
      <c r="AB38" s="186">
        <f>SUM(C38:AA38)</f>
        <v>23312901.24563412</v>
      </c>
    </row>
    <row r="39" spans="1:28" s="188" customFormat="1" ht="15.75" customHeight="1">
      <c r="A39" s="202" t="s">
        <v>216</v>
      </c>
      <c r="B39" s="186">
        <f>B29</f>
        <v>1528550.7674773498</v>
      </c>
      <c r="C39" s="186">
        <f>C29</f>
        <v>-4396029.6476812046</v>
      </c>
      <c r="D39" s="186">
        <f>C39+D38</f>
        <v>-7924772.5511665028</v>
      </c>
      <c r="E39" s="186">
        <f>D39+E38</f>
        <v>-6907341.8148954101</v>
      </c>
      <c r="F39" s="186">
        <f t="shared" ref="F39:Z39" si="12">E39+F38</f>
        <v>-5832510.7688906444</v>
      </c>
      <c r="G39" s="186">
        <f t="shared" si="12"/>
        <v>-4698740.7860011021</v>
      </c>
      <c r="H39" s="186">
        <f t="shared" si="12"/>
        <v>-3504440.2513365862</v>
      </c>
      <c r="I39" s="186">
        <f t="shared" si="12"/>
        <v>-2247962.7374589234</v>
      </c>
      <c r="J39" s="186">
        <f t="shared" si="12"/>
        <v>-927605.11672972329</v>
      </c>
      <c r="K39" s="186">
        <f t="shared" si="12"/>
        <v>458394.3913494437</v>
      </c>
      <c r="L39" s="186">
        <f t="shared" si="12"/>
        <v>1911858.2400431945</v>
      </c>
      <c r="M39" s="186">
        <f t="shared" si="12"/>
        <v>3434671.6448506629</v>
      </c>
      <c r="N39" s="186">
        <f t="shared" si="12"/>
        <v>5028784.7449316187</v>
      </c>
      <c r="O39" s="186">
        <f t="shared" si="12"/>
        <v>6696214.8389684726</v>
      </c>
      <c r="P39" s="186">
        <f t="shared" si="12"/>
        <v>8439048.698027622</v>
      </c>
      <c r="Q39" s="186">
        <f t="shared" si="12"/>
        <v>10259444.958071865</v>
      </c>
      <c r="R39" s="186">
        <f t="shared" si="12"/>
        <v>6775702.3952390095</v>
      </c>
      <c r="S39" s="186">
        <f t="shared" si="12"/>
        <v>4206713.2558453623</v>
      </c>
      <c r="T39" s="186">
        <f t="shared" si="12"/>
        <v>5993608.7356729116</v>
      </c>
      <c r="U39" s="186">
        <f t="shared" si="12"/>
        <v>8223701.9855909608</v>
      </c>
      <c r="V39" s="186">
        <f t="shared" si="12"/>
        <v>10530595.907584475</v>
      </c>
      <c r="W39" s="186">
        <f t="shared" si="12"/>
        <v>12916935.388019286</v>
      </c>
      <c r="X39" s="186">
        <f t="shared" si="12"/>
        <v>15385456.398712682</v>
      </c>
      <c r="Y39" s="186">
        <f t="shared" si="12"/>
        <v>17938989.133763622</v>
      </c>
      <c r="Z39" s="186">
        <f t="shared" si="12"/>
        <v>20580461.254410133</v>
      </c>
      <c r="AA39" s="186">
        <f>Z39+AA38</f>
        <v>23312901.24563412</v>
      </c>
      <c r="AB39" s="186"/>
    </row>
    <row r="40" spans="1:28" ht="15.75" customHeight="1">
      <c r="A40" s="132"/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220"/>
    </row>
    <row r="41" spans="1:28" ht="15.75" customHeight="1">
      <c r="A41" s="147"/>
      <c r="B41" s="220"/>
      <c r="C41" s="220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220"/>
    </row>
    <row r="42" spans="1:28" ht="15.75" customHeight="1">
      <c r="A42" s="147"/>
      <c r="B42" s="222"/>
      <c r="C42" s="222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220"/>
    </row>
    <row r="43" spans="1:28" ht="15.75" customHeight="1">
      <c r="A43" s="147"/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220"/>
    </row>
    <row r="44" spans="1:28" ht="15.75" customHeight="1">
      <c r="A44" s="132"/>
      <c r="B44" s="132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220"/>
    </row>
    <row r="45" spans="1:28" ht="15.75" customHeight="1">
      <c r="A45" s="132"/>
      <c r="B45" s="132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220"/>
    </row>
    <row r="46" spans="1:28" ht="15.75" customHeight="1">
      <c r="A46" s="132"/>
      <c r="B46" s="132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220"/>
    </row>
    <row r="47" spans="1:28" ht="15.75" customHeight="1">
      <c r="A47" s="132"/>
      <c r="B47" s="132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220"/>
    </row>
    <row r="48" spans="1:28" ht="15.75" customHeight="1">
      <c r="A48" s="132"/>
      <c r="B48" s="132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220"/>
    </row>
    <row r="49" spans="1:28" ht="15.75" customHeight="1">
      <c r="A49" s="132"/>
      <c r="B49" s="132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220"/>
    </row>
    <row r="50" spans="1:28" ht="15.75" customHeight="1">
      <c r="A50" s="132"/>
      <c r="B50" s="132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220"/>
    </row>
    <row r="51" spans="1:28" ht="15.75" customHeight="1">
      <c r="A51" s="132"/>
      <c r="B51" s="132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220"/>
    </row>
    <row r="52" spans="1:28" ht="15.75" customHeight="1">
      <c r="A52" s="132"/>
      <c r="B52" s="132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220"/>
    </row>
    <row r="53" spans="1:28" ht="15.75" customHeight="1">
      <c r="A53" s="132"/>
      <c r="B53" s="132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220"/>
    </row>
    <row r="54" spans="1:28" ht="15.75" customHeight="1">
      <c r="A54" s="132"/>
      <c r="B54" s="132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220"/>
    </row>
    <row r="55" spans="1:28" ht="15.75" customHeight="1">
      <c r="A55" s="132"/>
      <c r="B55" s="132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220"/>
    </row>
    <row r="56" spans="1:28" ht="15.75" customHeight="1">
      <c r="A56" s="132"/>
      <c r="B56" s="132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220"/>
    </row>
    <row r="57" spans="1:28" ht="15.75" customHeight="1">
      <c r="A57" s="132"/>
      <c r="B57" s="132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220"/>
    </row>
    <row r="58" spans="1:28" ht="15.75" customHeight="1">
      <c r="A58" s="132"/>
      <c r="B58" s="132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220"/>
    </row>
    <row r="59" spans="1:28" ht="15.75" customHeight="1">
      <c r="A59" s="132"/>
      <c r="B59" s="132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220"/>
    </row>
    <row r="60" spans="1:28" ht="15.75" customHeight="1">
      <c r="A60" s="132"/>
      <c r="B60" s="132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220"/>
    </row>
    <row r="61" spans="1:28" ht="15.75" customHeight="1">
      <c r="A61" s="132"/>
      <c r="B61" s="132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220"/>
    </row>
    <row r="62" spans="1:28" ht="15.75" customHeight="1">
      <c r="A62" s="132"/>
      <c r="B62" s="132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220"/>
    </row>
    <row r="63" spans="1:28" ht="15.75" customHeight="1">
      <c r="A63" s="132"/>
      <c r="B63" s="132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220"/>
    </row>
    <row r="64" spans="1:28" ht="15.75" customHeight="1">
      <c r="A64" s="132"/>
      <c r="B64" s="132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220"/>
    </row>
    <row r="65" spans="1:28" ht="15.75" customHeight="1">
      <c r="A65" s="132"/>
      <c r="B65" s="132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220"/>
    </row>
    <row r="66" spans="1:28" ht="15.75" customHeight="1">
      <c r="A66" s="132"/>
      <c r="B66" s="132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220"/>
    </row>
    <row r="67" spans="1:28" ht="15.75" customHeight="1">
      <c r="A67" s="132"/>
      <c r="B67" s="132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220"/>
    </row>
    <row r="68" spans="1:28" ht="15.75" customHeight="1">
      <c r="A68" s="132"/>
      <c r="B68" s="132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220"/>
    </row>
    <row r="69" spans="1:28" ht="15.75" customHeight="1">
      <c r="A69" s="132"/>
      <c r="B69" s="132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220"/>
    </row>
    <row r="70" spans="1:28" ht="15.75" customHeight="1">
      <c r="A70" s="132"/>
      <c r="B70" s="132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220"/>
    </row>
    <row r="71" spans="1:28" ht="15.75" customHeight="1">
      <c r="A71" s="132"/>
      <c r="B71" s="132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220"/>
    </row>
    <row r="72" spans="1:28" ht="15.75" customHeight="1">
      <c r="A72" s="132"/>
      <c r="B72" s="132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220"/>
    </row>
    <row r="73" spans="1:28" ht="15.75" customHeight="1">
      <c r="A73" s="132"/>
      <c r="B73" s="132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220"/>
    </row>
    <row r="74" spans="1:28" ht="15.75" customHeight="1">
      <c r="A74" s="132"/>
      <c r="B74" s="132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220"/>
    </row>
    <row r="75" spans="1:28" ht="15.75" customHeight="1">
      <c r="A75" s="132"/>
      <c r="B75" s="132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220"/>
    </row>
    <row r="76" spans="1:28" ht="15.75" customHeight="1">
      <c r="A76" s="132"/>
      <c r="B76" s="132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220"/>
    </row>
    <row r="77" spans="1:28" ht="15.75" customHeight="1">
      <c r="A77" s="132"/>
      <c r="B77" s="132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220"/>
    </row>
    <row r="78" spans="1:28" ht="15.75" customHeight="1">
      <c r="A78" s="132"/>
      <c r="B78" s="132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220"/>
    </row>
    <row r="79" spans="1:28" ht="15.75" customHeight="1">
      <c r="A79" s="132"/>
      <c r="B79" s="132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220"/>
    </row>
    <row r="80" spans="1:28" ht="15.75" customHeight="1">
      <c r="A80" s="132"/>
      <c r="B80" s="132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220"/>
    </row>
    <row r="81" spans="1:28" ht="15.75" customHeight="1">
      <c r="A81" s="132"/>
      <c r="B81" s="132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220"/>
    </row>
    <row r="82" spans="1:28" ht="15.75" customHeight="1">
      <c r="A82" s="132"/>
      <c r="B82" s="132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220"/>
    </row>
    <row r="83" spans="1:28" ht="15.75" customHeight="1">
      <c r="A83" s="132"/>
      <c r="B83" s="132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220"/>
    </row>
    <row r="84" spans="1:28" ht="15.75" customHeight="1">
      <c r="A84" s="132"/>
      <c r="B84" s="132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220"/>
    </row>
    <row r="85" spans="1:28" ht="15.75" customHeight="1">
      <c r="A85" s="132"/>
      <c r="B85" s="132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220"/>
    </row>
    <row r="86" spans="1:28" ht="15.75" customHeight="1">
      <c r="A86" s="132"/>
      <c r="B86" s="132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220"/>
    </row>
    <row r="87" spans="1:28" ht="15.75" customHeight="1">
      <c r="A87" s="132"/>
      <c r="B87" s="132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220"/>
    </row>
    <row r="88" spans="1:28" ht="15.75" customHeight="1">
      <c r="A88" s="132"/>
      <c r="B88" s="132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220"/>
    </row>
    <row r="89" spans="1:28" ht="15.75" customHeight="1">
      <c r="A89" s="132"/>
      <c r="B89" s="132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220"/>
    </row>
    <row r="90" spans="1:28" ht="15.75" customHeight="1">
      <c r="A90" s="132"/>
      <c r="B90" s="132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220"/>
    </row>
    <row r="91" spans="1:28" ht="15.75" customHeight="1">
      <c r="A91" s="132"/>
      <c r="B91" s="132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220"/>
    </row>
    <row r="92" spans="1:28" ht="15.75" customHeight="1">
      <c r="A92" s="132"/>
      <c r="B92" s="132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220"/>
    </row>
    <row r="93" spans="1:28" ht="15.75" customHeight="1">
      <c r="A93" s="132"/>
      <c r="B93" s="132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220"/>
    </row>
    <row r="94" spans="1:28" ht="15.75" customHeight="1">
      <c r="A94" s="132"/>
      <c r="B94" s="132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220"/>
    </row>
    <row r="95" spans="1:28" ht="15.75" customHeight="1">
      <c r="A95" s="132"/>
      <c r="B95" s="132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220"/>
    </row>
    <row r="96" spans="1:28" ht="15.75" customHeight="1">
      <c r="A96" s="132"/>
      <c r="B96" s="132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220"/>
    </row>
    <row r="97" spans="1:28" ht="15.75" customHeight="1">
      <c r="A97" s="132"/>
      <c r="B97" s="132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220"/>
    </row>
    <row r="98" spans="1:28" ht="15.75" customHeight="1">
      <c r="A98" s="132"/>
      <c r="B98" s="132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220"/>
    </row>
    <row r="99" spans="1:28" ht="15.75" customHeight="1">
      <c r="A99" s="132"/>
      <c r="B99" s="132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220"/>
    </row>
    <row r="100" spans="1:28" ht="15.75" customHeight="1">
      <c r="A100" s="132"/>
      <c r="B100" s="132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220"/>
    </row>
    <row r="101" spans="1:28" ht="15.75" customHeight="1">
      <c r="A101" s="132"/>
      <c r="B101" s="132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220"/>
    </row>
    <row r="102" spans="1:28" ht="15.75" customHeight="1">
      <c r="A102" s="132"/>
      <c r="B102" s="132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220"/>
    </row>
    <row r="103" spans="1:28" ht="15.75" customHeight="1">
      <c r="A103" s="132"/>
      <c r="B103" s="132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220"/>
    </row>
    <row r="104" spans="1:28" ht="15.75" customHeight="1">
      <c r="A104" s="132"/>
      <c r="B104" s="132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220"/>
    </row>
    <row r="105" spans="1:28" ht="15.75" customHeight="1">
      <c r="A105" s="132"/>
      <c r="B105" s="132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220"/>
    </row>
    <row r="106" spans="1:28" ht="15.75" customHeight="1">
      <c r="A106" s="132"/>
      <c r="B106" s="132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220"/>
    </row>
    <row r="107" spans="1:28" ht="15.75" customHeight="1">
      <c r="A107" s="132"/>
      <c r="B107" s="132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220"/>
    </row>
    <row r="108" spans="1:28" ht="15.75" customHeight="1">
      <c r="A108" s="132"/>
      <c r="B108" s="132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220"/>
    </row>
    <row r="109" spans="1:28" ht="15.75" customHeight="1">
      <c r="A109" s="132"/>
      <c r="B109" s="132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220"/>
    </row>
    <row r="110" spans="1:28" ht="15.75" customHeight="1">
      <c r="A110" s="132"/>
      <c r="B110" s="132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220"/>
    </row>
    <row r="111" spans="1:28" ht="15.75" customHeight="1">
      <c r="A111" s="132"/>
      <c r="B111" s="132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220"/>
    </row>
    <row r="112" spans="1:28" ht="15.75" customHeight="1">
      <c r="A112" s="132"/>
      <c r="B112" s="132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220"/>
    </row>
    <row r="113" spans="1:28" ht="15.75" customHeight="1">
      <c r="A113" s="132"/>
      <c r="B113" s="132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220"/>
    </row>
    <row r="114" spans="1:28" ht="15.75" customHeight="1">
      <c r="A114" s="132"/>
      <c r="B114" s="132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220"/>
    </row>
    <row r="115" spans="1:28" ht="15.75" customHeight="1">
      <c r="A115" s="132"/>
      <c r="B115" s="132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220"/>
    </row>
    <row r="116" spans="1:28" ht="15.75" customHeight="1">
      <c r="A116" s="132"/>
      <c r="B116" s="132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220"/>
    </row>
    <row r="117" spans="1:28" ht="15.75" customHeight="1">
      <c r="A117" s="132"/>
      <c r="B117" s="132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220"/>
    </row>
    <row r="118" spans="1:28" ht="15.75" customHeight="1">
      <c r="A118" s="132"/>
      <c r="B118" s="132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220"/>
    </row>
    <row r="119" spans="1:28" ht="15.75" customHeight="1">
      <c r="A119" s="132"/>
      <c r="B119" s="132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220"/>
    </row>
    <row r="120" spans="1:28" ht="15.75" customHeight="1">
      <c r="A120" s="132"/>
      <c r="B120" s="132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220"/>
    </row>
    <row r="121" spans="1:28" ht="15.75" customHeight="1">
      <c r="A121" s="132"/>
      <c r="B121" s="132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220"/>
    </row>
    <row r="122" spans="1:28" ht="15.75" customHeight="1">
      <c r="A122" s="132"/>
      <c r="B122" s="132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220"/>
    </row>
    <row r="123" spans="1:28" ht="15.75" customHeight="1">
      <c r="A123" s="132"/>
      <c r="B123" s="132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220"/>
    </row>
    <row r="124" spans="1:28" ht="15.75" customHeight="1">
      <c r="A124" s="132"/>
      <c r="B124" s="132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220"/>
    </row>
    <row r="125" spans="1:28" ht="15.75" customHeight="1">
      <c r="A125" s="132"/>
      <c r="B125" s="132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220"/>
    </row>
    <row r="126" spans="1:28" ht="15.75" customHeight="1">
      <c r="A126" s="132"/>
      <c r="B126" s="132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220"/>
    </row>
    <row r="127" spans="1:28" ht="15.75" customHeight="1">
      <c r="A127" s="132"/>
      <c r="B127" s="132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220"/>
    </row>
    <row r="128" spans="1:28" ht="15.75" customHeight="1">
      <c r="A128" s="132"/>
      <c r="B128" s="132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220"/>
    </row>
    <row r="129" spans="1:28" ht="15.75" customHeight="1">
      <c r="A129" s="132"/>
      <c r="B129" s="132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220"/>
    </row>
    <row r="130" spans="1:28" ht="15.75" customHeight="1">
      <c r="A130" s="132"/>
      <c r="B130" s="132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220"/>
    </row>
    <row r="131" spans="1:28" ht="15.75" customHeight="1">
      <c r="A131" s="132"/>
      <c r="B131" s="132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220"/>
    </row>
    <row r="132" spans="1:28" ht="15.75" customHeight="1">
      <c r="A132" s="132"/>
      <c r="B132" s="132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220"/>
    </row>
    <row r="133" spans="1:28" ht="15.75" customHeight="1">
      <c r="A133" s="132"/>
      <c r="B133" s="132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220"/>
    </row>
    <row r="134" spans="1:28" ht="15.75" customHeight="1">
      <c r="A134" s="132"/>
      <c r="B134" s="132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220"/>
    </row>
    <row r="135" spans="1:28" ht="15.75" customHeight="1">
      <c r="A135" s="132"/>
      <c r="B135" s="132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220"/>
    </row>
    <row r="136" spans="1:28" ht="15.75" customHeight="1">
      <c r="A136" s="132"/>
      <c r="B136" s="132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220"/>
    </row>
    <row r="137" spans="1:28" ht="15.75" customHeight="1">
      <c r="A137" s="132"/>
      <c r="B137" s="132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220"/>
    </row>
    <row r="138" spans="1:28" ht="15.75" customHeight="1">
      <c r="A138" s="132"/>
      <c r="B138" s="132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220"/>
    </row>
    <row r="139" spans="1:28" ht="15.75" customHeight="1">
      <c r="A139" s="132"/>
      <c r="B139" s="132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220"/>
    </row>
    <row r="140" spans="1:28" ht="15.75" customHeight="1">
      <c r="A140" s="132"/>
      <c r="B140" s="132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220"/>
    </row>
    <row r="141" spans="1:28" ht="15.75" customHeight="1">
      <c r="A141" s="132"/>
      <c r="B141" s="132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220"/>
    </row>
    <row r="142" spans="1:28" ht="15.75" customHeight="1">
      <c r="A142" s="132"/>
      <c r="B142" s="132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220"/>
    </row>
    <row r="143" spans="1:28" ht="15.75" customHeight="1">
      <c r="A143" s="132"/>
      <c r="B143" s="132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220"/>
    </row>
    <row r="144" spans="1:28" ht="15.75" customHeight="1">
      <c r="A144" s="132"/>
      <c r="B144" s="132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220"/>
    </row>
    <row r="145" spans="1:28" ht="15.75" customHeight="1">
      <c r="A145" s="132"/>
      <c r="B145" s="132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220"/>
    </row>
    <row r="146" spans="1:28" ht="15.75" customHeight="1">
      <c r="A146" s="132"/>
      <c r="B146" s="132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220"/>
    </row>
    <row r="147" spans="1:28" ht="15.75" customHeight="1">
      <c r="A147" s="132"/>
      <c r="B147" s="132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220"/>
    </row>
    <row r="148" spans="1:28" ht="15.75" customHeight="1">
      <c r="A148" s="132"/>
      <c r="B148" s="132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220"/>
    </row>
    <row r="149" spans="1:28" ht="15.75" customHeight="1">
      <c r="A149" s="132"/>
      <c r="B149" s="132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220"/>
    </row>
    <row r="150" spans="1:28" ht="15.75" customHeight="1">
      <c r="A150" s="132"/>
      <c r="B150" s="132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220"/>
    </row>
    <row r="151" spans="1:28" ht="15.75" customHeight="1">
      <c r="A151" s="132"/>
      <c r="B151" s="132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220"/>
    </row>
    <row r="152" spans="1:28" ht="15.75" customHeight="1">
      <c r="A152" s="132"/>
      <c r="B152" s="132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220"/>
    </row>
    <row r="153" spans="1:28" ht="15.75" customHeight="1">
      <c r="A153" s="132"/>
      <c r="B153" s="132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220"/>
    </row>
    <row r="154" spans="1:28" ht="15.75" customHeight="1">
      <c r="A154" s="132"/>
      <c r="B154" s="132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220"/>
    </row>
    <row r="155" spans="1:28" ht="15.75" customHeight="1">
      <c r="A155" s="132"/>
      <c r="B155" s="132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220"/>
    </row>
    <row r="156" spans="1:28" ht="15.75" customHeight="1">
      <c r="A156" s="132"/>
      <c r="B156" s="132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220"/>
    </row>
    <row r="157" spans="1:28" ht="15.75" customHeight="1">
      <c r="A157" s="132"/>
      <c r="B157" s="132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220"/>
    </row>
    <row r="158" spans="1:28" ht="15.75" customHeight="1">
      <c r="A158" s="132"/>
      <c r="B158" s="132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220"/>
    </row>
    <row r="159" spans="1:28" ht="15.75" customHeight="1">
      <c r="A159" s="132"/>
      <c r="B159" s="132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220"/>
    </row>
    <row r="160" spans="1:28" ht="15.75" customHeight="1">
      <c r="A160" s="132"/>
      <c r="B160" s="132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220"/>
    </row>
    <row r="161" spans="1:28" ht="15.75" customHeight="1">
      <c r="A161" s="132"/>
      <c r="B161" s="132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220"/>
    </row>
    <row r="162" spans="1:28" ht="15.75" customHeight="1">
      <c r="A162" s="132"/>
      <c r="B162" s="132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220"/>
    </row>
    <row r="163" spans="1:28" ht="15.75" customHeight="1">
      <c r="A163" s="132"/>
      <c r="B163" s="132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220"/>
    </row>
    <row r="164" spans="1:28" ht="15.75" customHeight="1">
      <c r="A164" s="132"/>
      <c r="B164" s="132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220"/>
    </row>
    <row r="165" spans="1:28" ht="15.75" customHeight="1">
      <c r="A165" s="132"/>
      <c r="B165" s="132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220"/>
    </row>
    <row r="166" spans="1:28" ht="15.75" customHeight="1">
      <c r="A166" s="132"/>
      <c r="B166" s="132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220"/>
    </row>
    <row r="167" spans="1:28" ht="15.75" customHeight="1">
      <c r="A167" s="132"/>
      <c r="B167" s="132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220"/>
    </row>
    <row r="168" spans="1:28" ht="15.75" customHeight="1">
      <c r="A168" s="132"/>
      <c r="B168" s="132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220"/>
    </row>
    <row r="169" spans="1:28" ht="15.75" customHeight="1">
      <c r="A169" s="132"/>
      <c r="B169" s="132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220"/>
    </row>
    <row r="170" spans="1:28" ht="15.75" customHeight="1">
      <c r="A170" s="132"/>
      <c r="B170" s="132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220"/>
    </row>
    <row r="171" spans="1:28" ht="15.75" customHeight="1">
      <c r="A171" s="132"/>
      <c r="B171" s="132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220"/>
    </row>
    <row r="172" spans="1:28" ht="15.75" customHeight="1">
      <c r="A172" s="132"/>
      <c r="B172" s="132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220"/>
    </row>
    <row r="173" spans="1:28" ht="15.75" customHeight="1">
      <c r="A173" s="132"/>
      <c r="B173" s="132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220"/>
    </row>
    <row r="174" spans="1:28" ht="15.75" customHeight="1">
      <c r="A174" s="132"/>
      <c r="B174" s="132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220"/>
    </row>
    <row r="175" spans="1:28" ht="15.75" customHeight="1">
      <c r="A175" s="132"/>
      <c r="B175" s="132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220"/>
    </row>
    <row r="176" spans="1:28" ht="15.75" customHeight="1">
      <c r="A176" s="132"/>
      <c r="B176" s="132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220"/>
    </row>
    <row r="177" spans="1:28" ht="15.75" customHeight="1">
      <c r="A177" s="132"/>
      <c r="B177" s="132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220"/>
    </row>
    <row r="178" spans="1:28" ht="15.75" customHeight="1">
      <c r="A178" s="132"/>
      <c r="B178" s="132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220"/>
    </row>
    <row r="179" spans="1:28" ht="15.75" customHeight="1">
      <c r="A179" s="132"/>
      <c r="B179" s="132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220"/>
    </row>
    <row r="180" spans="1:28" ht="15.75" customHeight="1">
      <c r="A180" s="132"/>
      <c r="B180" s="132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220"/>
    </row>
    <row r="181" spans="1:28" ht="15.75" customHeight="1">
      <c r="A181" s="132"/>
      <c r="B181" s="132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220"/>
    </row>
    <row r="182" spans="1:28" ht="15.75" customHeight="1">
      <c r="A182" s="132"/>
      <c r="B182" s="132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220"/>
    </row>
    <row r="183" spans="1:28" ht="15.75" customHeight="1">
      <c r="A183" s="132"/>
      <c r="B183" s="132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220"/>
    </row>
    <row r="184" spans="1:28" ht="15.75" customHeight="1">
      <c r="A184" s="132"/>
      <c r="B184" s="132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220"/>
    </row>
    <row r="185" spans="1:28" ht="15.75" customHeight="1">
      <c r="A185" s="132"/>
      <c r="B185" s="132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220"/>
    </row>
    <row r="186" spans="1:28" ht="15.75" customHeight="1">
      <c r="A186" s="132"/>
      <c r="B186" s="132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220"/>
    </row>
    <row r="187" spans="1:28" ht="15.75" customHeight="1">
      <c r="A187" s="132"/>
      <c r="B187" s="132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220"/>
    </row>
    <row r="188" spans="1:28" ht="15.75" customHeight="1">
      <c r="A188" s="132"/>
      <c r="B188" s="132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220"/>
    </row>
    <row r="189" spans="1:28" ht="15.75" customHeight="1">
      <c r="A189" s="132"/>
      <c r="B189" s="132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220"/>
    </row>
    <row r="190" spans="1:28" ht="15.75" customHeight="1">
      <c r="A190" s="132"/>
      <c r="B190" s="132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220"/>
    </row>
    <row r="191" spans="1:28" ht="15.75" customHeight="1">
      <c r="A191" s="132"/>
      <c r="B191" s="132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220"/>
    </row>
    <row r="192" spans="1:28" ht="15.75" customHeight="1">
      <c r="A192" s="132"/>
      <c r="B192" s="132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220"/>
    </row>
    <row r="193" spans="1:28" ht="15.75" customHeight="1">
      <c r="A193" s="132"/>
      <c r="B193" s="132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220"/>
    </row>
    <row r="194" spans="1:28" ht="15.75" customHeight="1">
      <c r="A194" s="132"/>
      <c r="B194" s="132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220"/>
    </row>
    <row r="195" spans="1:28" ht="15.75" customHeight="1">
      <c r="A195" s="132"/>
      <c r="B195" s="132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220"/>
    </row>
    <row r="196" spans="1:28" ht="15.75" customHeight="1">
      <c r="A196" s="132"/>
      <c r="B196" s="132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220"/>
    </row>
    <row r="197" spans="1:28" ht="15.75" customHeight="1">
      <c r="A197" s="132"/>
      <c r="B197" s="132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220"/>
    </row>
    <row r="198" spans="1:28" ht="15.75" customHeight="1">
      <c r="A198" s="132"/>
      <c r="B198" s="132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220"/>
    </row>
    <row r="199" spans="1:28" ht="15.75" customHeight="1">
      <c r="A199" s="132"/>
      <c r="B199" s="132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220"/>
    </row>
    <row r="200" spans="1:28" ht="15.75" customHeight="1">
      <c r="A200" s="132"/>
      <c r="B200" s="132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220"/>
    </row>
    <row r="201" spans="1:28" ht="15.75" customHeight="1">
      <c r="A201" s="132"/>
      <c r="B201" s="132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220"/>
    </row>
    <row r="202" spans="1:28" ht="15.75" customHeight="1">
      <c r="A202" s="132"/>
      <c r="B202" s="132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220"/>
    </row>
    <row r="203" spans="1:28" ht="15.75" customHeight="1">
      <c r="A203" s="132"/>
      <c r="B203" s="132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220"/>
    </row>
    <row r="204" spans="1:28" ht="15.75" customHeight="1">
      <c r="A204" s="132"/>
      <c r="B204" s="132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220"/>
    </row>
    <row r="205" spans="1:28" ht="15.75" customHeight="1">
      <c r="A205" s="132"/>
      <c r="B205" s="132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220"/>
    </row>
    <row r="206" spans="1:28" ht="15.75" customHeight="1">
      <c r="A206" s="132"/>
      <c r="B206" s="132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220"/>
    </row>
    <row r="207" spans="1:28" ht="15.75" customHeight="1">
      <c r="A207" s="132"/>
      <c r="B207" s="132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220"/>
    </row>
    <row r="208" spans="1:28" ht="15.75" customHeight="1">
      <c r="A208" s="132"/>
      <c r="B208" s="132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220"/>
    </row>
    <row r="209" spans="1:28" ht="15.75" customHeight="1">
      <c r="A209" s="132"/>
      <c r="B209" s="132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220"/>
    </row>
    <row r="210" spans="1:28" ht="15.75" customHeight="1">
      <c r="A210" s="132"/>
      <c r="B210" s="132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220"/>
    </row>
    <row r="211" spans="1:28" ht="15.75" customHeight="1">
      <c r="A211" s="132"/>
      <c r="B211" s="132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220"/>
    </row>
    <row r="212" spans="1:28" ht="15.75" customHeight="1">
      <c r="A212" s="132"/>
      <c r="B212" s="132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220"/>
    </row>
    <row r="213" spans="1:28" ht="15.75" customHeight="1">
      <c r="A213" s="132"/>
      <c r="B213" s="132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220"/>
    </row>
    <row r="214" spans="1:28" ht="15.75" customHeight="1">
      <c r="A214" s="132"/>
      <c r="B214" s="132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220"/>
    </row>
    <row r="215" spans="1:28" ht="15.75" customHeight="1">
      <c r="A215" s="132"/>
      <c r="B215" s="132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220"/>
    </row>
    <row r="216" spans="1:28" ht="15.75" customHeight="1">
      <c r="A216" s="132"/>
      <c r="B216" s="132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220"/>
    </row>
    <row r="217" spans="1:28" ht="15.75" customHeight="1">
      <c r="A217" s="132"/>
      <c r="B217" s="132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220"/>
    </row>
    <row r="218" spans="1:28" ht="15.75" customHeight="1">
      <c r="A218" s="132"/>
      <c r="B218" s="132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220"/>
    </row>
    <row r="219" spans="1:28" ht="15.75" customHeight="1">
      <c r="A219" s="132"/>
      <c r="B219" s="132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220"/>
    </row>
    <row r="220" spans="1:28" ht="15.75" customHeight="1">
      <c r="A220" s="132"/>
      <c r="B220" s="132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220"/>
    </row>
    <row r="221" spans="1:28" ht="15.75" customHeight="1">
      <c r="A221" s="132"/>
      <c r="B221" s="132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220"/>
    </row>
    <row r="222" spans="1:28" ht="15.75" customHeight="1">
      <c r="A222" s="132"/>
      <c r="B222" s="132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220"/>
    </row>
    <row r="223" spans="1:28" ht="15.75" customHeight="1">
      <c r="A223" s="132"/>
      <c r="B223" s="132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220"/>
    </row>
    <row r="224" spans="1:28" ht="15.75" customHeight="1">
      <c r="A224" s="132"/>
      <c r="B224" s="132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220"/>
    </row>
    <row r="225" spans="1:28" ht="15.75" customHeight="1">
      <c r="A225" s="132"/>
      <c r="B225" s="132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220"/>
    </row>
    <row r="226" spans="1:28" ht="15.75" customHeight="1">
      <c r="A226" s="132"/>
      <c r="B226" s="132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220"/>
    </row>
    <row r="227" spans="1:28" ht="15.75" customHeight="1">
      <c r="A227" s="132"/>
      <c r="B227" s="132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220"/>
    </row>
    <row r="228" spans="1:28" ht="15.75" customHeight="1">
      <c r="A228" s="132"/>
      <c r="B228" s="132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220"/>
    </row>
    <row r="229" spans="1:28" ht="15.75" customHeight="1">
      <c r="A229" s="132"/>
      <c r="B229" s="132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220"/>
    </row>
    <row r="230" spans="1:28" ht="15.75" customHeight="1">
      <c r="A230" s="132"/>
      <c r="B230" s="132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220"/>
    </row>
    <row r="231" spans="1:28" ht="15.75" customHeight="1">
      <c r="A231" s="132"/>
      <c r="B231" s="132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220"/>
    </row>
    <row r="232" spans="1:28" ht="15.75" customHeight="1">
      <c r="A232" s="132"/>
      <c r="B232" s="132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220"/>
    </row>
    <row r="233" spans="1:28" ht="15.75" customHeight="1">
      <c r="A233" s="132"/>
      <c r="B233" s="132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220"/>
    </row>
    <row r="234" spans="1:28" ht="15.75" customHeight="1">
      <c r="A234" s="132"/>
      <c r="B234" s="132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220"/>
    </row>
    <row r="235" spans="1:28" ht="15.75" customHeight="1">
      <c r="A235" s="132"/>
      <c r="B235" s="132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220"/>
    </row>
    <row r="236" spans="1:28" ht="15.75" customHeight="1">
      <c r="A236" s="132"/>
      <c r="B236" s="132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220"/>
    </row>
    <row r="237" spans="1:28" ht="15.75" customHeight="1">
      <c r="A237" s="132"/>
      <c r="B237" s="132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220"/>
    </row>
    <row r="238" spans="1:28" ht="15.75" customHeight="1">
      <c r="A238" s="132"/>
      <c r="B238" s="132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220"/>
    </row>
    <row r="239" spans="1:28" ht="15.75" customHeight="1">
      <c r="A239" s="132"/>
      <c r="B239" s="132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220"/>
    </row>
    <row r="240" spans="1:28" ht="15.75" customHeight="1">
      <c r="A240" s="132"/>
      <c r="B240" s="132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220"/>
    </row>
    <row r="241" spans="1:28" ht="15.75" customHeight="1">
      <c r="A241" s="132"/>
      <c r="B241" s="132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220"/>
    </row>
    <row r="242" spans="1:28" ht="15.75" customHeight="1">
      <c r="A242" s="132"/>
      <c r="B242" s="132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220"/>
    </row>
    <row r="243" spans="1:28" ht="15.75" customHeight="1">
      <c r="A243" s="132"/>
      <c r="B243" s="132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220"/>
    </row>
    <row r="244" spans="1:28" ht="15.75" customHeight="1">
      <c r="A244" s="132"/>
      <c r="B244" s="132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220"/>
    </row>
    <row r="245" spans="1:28" ht="15.75" customHeight="1">
      <c r="A245" s="132"/>
      <c r="B245" s="132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220"/>
    </row>
    <row r="246" spans="1:28" ht="15.75" customHeight="1">
      <c r="A246" s="132"/>
      <c r="B246" s="132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220"/>
    </row>
    <row r="247" spans="1:28" ht="15.75" customHeight="1">
      <c r="A247" s="132"/>
      <c r="B247" s="132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220"/>
    </row>
    <row r="248" spans="1:28" ht="15.75" customHeight="1">
      <c r="A248" s="132"/>
      <c r="B248" s="132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220"/>
    </row>
    <row r="249" spans="1:28" ht="15.75" customHeight="1">
      <c r="A249" s="132"/>
      <c r="B249" s="132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220"/>
    </row>
    <row r="250" spans="1:28" ht="15.75" customHeight="1">
      <c r="A250" s="132"/>
      <c r="B250" s="132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220"/>
    </row>
    <row r="251" spans="1:28" ht="15.75" customHeight="1">
      <c r="A251" s="132"/>
      <c r="B251" s="132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220"/>
    </row>
    <row r="252" spans="1:28" ht="15.75" customHeight="1">
      <c r="A252" s="132"/>
      <c r="B252" s="132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220"/>
    </row>
    <row r="253" spans="1:28" ht="15.75" customHeight="1">
      <c r="A253" s="132"/>
      <c r="B253" s="132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220"/>
    </row>
    <row r="254" spans="1:28" ht="15.75" customHeight="1">
      <c r="A254" s="132"/>
      <c r="B254" s="132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220"/>
    </row>
    <row r="255" spans="1:28" ht="15.75" customHeight="1">
      <c r="A255" s="132"/>
      <c r="B255" s="132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220"/>
    </row>
    <row r="256" spans="1:28" ht="15.75" customHeight="1">
      <c r="A256" s="132"/>
      <c r="B256" s="132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220"/>
    </row>
    <row r="257" spans="1:28" ht="15.75" customHeight="1">
      <c r="A257" s="132"/>
      <c r="B257" s="132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220"/>
    </row>
    <row r="258" spans="1:28" ht="15.75" customHeight="1">
      <c r="A258" s="132"/>
      <c r="B258" s="132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220"/>
    </row>
    <row r="259" spans="1:28" ht="15.75" customHeight="1">
      <c r="A259" s="132"/>
      <c r="B259" s="132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220"/>
    </row>
    <row r="260" spans="1:28" ht="15.75" customHeight="1">
      <c r="A260" s="132"/>
      <c r="B260" s="132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220"/>
    </row>
    <row r="261" spans="1:28" ht="15.75" customHeight="1">
      <c r="A261" s="132"/>
      <c r="B261" s="132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220"/>
    </row>
    <row r="262" spans="1:28" ht="15.75" customHeight="1">
      <c r="A262" s="132"/>
      <c r="B262" s="132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220"/>
    </row>
    <row r="263" spans="1:28" ht="15.75" customHeight="1">
      <c r="A263" s="132"/>
      <c r="B263" s="132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220"/>
    </row>
    <row r="264" spans="1:28" ht="15.75" customHeight="1">
      <c r="A264" s="132"/>
      <c r="B264" s="132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220"/>
    </row>
    <row r="265" spans="1:28" ht="15.75" customHeight="1">
      <c r="A265" s="132"/>
      <c r="B265" s="132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220"/>
    </row>
    <row r="266" spans="1:28" ht="15.75" customHeight="1">
      <c r="A266" s="132"/>
      <c r="B266" s="132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220"/>
    </row>
    <row r="267" spans="1:28" ht="15.75" customHeight="1">
      <c r="A267" s="132"/>
      <c r="B267" s="132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220"/>
    </row>
    <row r="268" spans="1:28" ht="15.75" customHeight="1">
      <c r="A268" s="132"/>
      <c r="B268" s="132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220"/>
    </row>
    <row r="269" spans="1:28" ht="15.75" customHeight="1">
      <c r="A269" s="132"/>
      <c r="B269" s="132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220"/>
    </row>
    <row r="270" spans="1:28" ht="15.75" customHeight="1">
      <c r="A270" s="132"/>
      <c r="B270" s="132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220"/>
    </row>
    <row r="271" spans="1:28" ht="15.75" customHeight="1">
      <c r="A271" s="132"/>
      <c r="B271" s="132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220"/>
    </row>
    <row r="272" spans="1:28" ht="15.75" customHeight="1">
      <c r="A272" s="132"/>
      <c r="B272" s="132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220"/>
    </row>
    <row r="273" spans="1:28" ht="15.75" customHeight="1">
      <c r="A273" s="132"/>
      <c r="B273" s="132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220"/>
    </row>
    <row r="274" spans="1:28" ht="15.75" customHeight="1">
      <c r="A274" s="132"/>
      <c r="B274" s="132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220"/>
    </row>
    <row r="275" spans="1:28" ht="15.75" customHeight="1">
      <c r="A275" s="132"/>
      <c r="B275" s="132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220"/>
    </row>
    <row r="276" spans="1:28" ht="15.75" customHeight="1">
      <c r="A276" s="132"/>
      <c r="B276" s="132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220"/>
    </row>
    <row r="277" spans="1:28" ht="15.75" customHeight="1">
      <c r="A277" s="132"/>
      <c r="B277" s="132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220"/>
    </row>
    <row r="278" spans="1:28" ht="15.75" customHeight="1">
      <c r="A278" s="132"/>
      <c r="B278" s="132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220"/>
    </row>
    <row r="279" spans="1:28" ht="15.75" customHeight="1">
      <c r="A279" s="132"/>
      <c r="B279" s="132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220"/>
    </row>
    <row r="280" spans="1:28" ht="15.75" customHeight="1">
      <c r="A280" s="132"/>
      <c r="B280" s="132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220"/>
    </row>
    <row r="281" spans="1:28" ht="15.75" customHeight="1">
      <c r="A281" s="132"/>
      <c r="B281" s="132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220"/>
    </row>
    <row r="282" spans="1:28" ht="15.75" customHeight="1">
      <c r="A282" s="132"/>
      <c r="B282" s="132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220"/>
    </row>
    <row r="283" spans="1:28" ht="15.75" customHeight="1">
      <c r="A283" s="132"/>
      <c r="B283" s="132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220"/>
    </row>
    <row r="284" spans="1:28" ht="15.75" customHeight="1">
      <c r="A284" s="132"/>
      <c r="B284" s="132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220"/>
    </row>
    <row r="285" spans="1:28" ht="15.75" customHeight="1">
      <c r="A285" s="132"/>
      <c r="B285" s="132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220"/>
    </row>
    <row r="286" spans="1:28" ht="15.75" customHeight="1">
      <c r="A286" s="132"/>
      <c r="B286" s="132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220"/>
    </row>
    <row r="287" spans="1:28" ht="15.75" customHeight="1">
      <c r="A287" s="132"/>
      <c r="B287" s="132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220"/>
    </row>
    <row r="288" spans="1:28" ht="15.75" customHeight="1">
      <c r="A288" s="132"/>
      <c r="B288" s="132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220"/>
    </row>
    <row r="289" spans="1:28" ht="15.75" customHeight="1">
      <c r="A289" s="132"/>
      <c r="B289" s="132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220"/>
    </row>
    <row r="290" spans="1:28" ht="15.75" customHeight="1">
      <c r="A290" s="132"/>
      <c r="B290" s="132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220"/>
    </row>
    <row r="291" spans="1:28" ht="15.75" customHeight="1">
      <c r="A291" s="132"/>
      <c r="B291" s="132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220"/>
    </row>
    <row r="292" spans="1:28" ht="15.75" customHeight="1">
      <c r="A292" s="132"/>
      <c r="B292" s="132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220"/>
    </row>
    <row r="293" spans="1:28" ht="15.75" customHeight="1">
      <c r="A293" s="132"/>
      <c r="B293" s="132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220"/>
    </row>
    <row r="294" spans="1:28" ht="15.75" customHeight="1">
      <c r="A294" s="132"/>
      <c r="B294" s="132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220"/>
    </row>
    <row r="295" spans="1:28" ht="15.75" customHeight="1">
      <c r="A295" s="132"/>
      <c r="B295" s="132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220"/>
    </row>
    <row r="296" spans="1:28" ht="15.75" customHeight="1">
      <c r="A296" s="132"/>
      <c r="B296" s="132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220"/>
    </row>
    <row r="297" spans="1:28" ht="15.75" customHeight="1">
      <c r="A297" s="132"/>
      <c r="B297" s="132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220"/>
    </row>
    <row r="298" spans="1:28" ht="15.75" customHeight="1">
      <c r="A298" s="132"/>
      <c r="B298" s="132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220"/>
    </row>
    <row r="299" spans="1:28" ht="15.75" customHeight="1">
      <c r="A299" s="132"/>
      <c r="B299" s="132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220"/>
    </row>
    <row r="300" spans="1:28" ht="15.75" customHeight="1">
      <c r="A300" s="132"/>
      <c r="B300" s="132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220"/>
    </row>
    <row r="301" spans="1:28" ht="15.75" customHeight="1">
      <c r="A301" s="132"/>
      <c r="B301" s="132"/>
      <c r="C301" s="148"/>
      <c r="D301" s="148"/>
      <c r="E301" s="148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148"/>
      <c r="R301" s="148"/>
      <c r="S301" s="148"/>
      <c r="T301" s="148"/>
      <c r="U301" s="148"/>
      <c r="V301" s="148"/>
      <c r="W301" s="148"/>
      <c r="X301" s="148"/>
      <c r="Y301" s="148"/>
      <c r="Z301" s="148"/>
      <c r="AA301" s="148"/>
      <c r="AB301" s="220"/>
    </row>
    <row r="302" spans="1:28" ht="15.75" customHeight="1">
      <c r="A302" s="132"/>
      <c r="B302" s="132"/>
      <c r="C302" s="148"/>
      <c r="D302" s="148"/>
      <c r="E302" s="148"/>
      <c r="F302" s="148"/>
      <c r="G302" s="148"/>
      <c r="H302" s="148"/>
      <c r="I302" s="148"/>
      <c r="J302" s="148"/>
      <c r="K302" s="148"/>
      <c r="L302" s="148"/>
      <c r="M302" s="148"/>
      <c r="N302" s="148"/>
      <c r="O302" s="148"/>
      <c r="P302" s="148"/>
      <c r="Q302" s="148"/>
      <c r="R302" s="148"/>
      <c r="S302" s="148"/>
      <c r="T302" s="148"/>
      <c r="U302" s="148"/>
      <c r="V302" s="148"/>
      <c r="W302" s="148"/>
      <c r="X302" s="148"/>
      <c r="Y302" s="148"/>
      <c r="Z302" s="148"/>
      <c r="AA302" s="148"/>
      <c r="AB302" s="220"/>
    </row>
    <row r="303" spans="1:28" ht="15.75" customHeight="1">
      <c r="A303" s="132"/>
      <c r="B303" s="132"/>
      <c r="C303" s="148"/>
      <c r="D303" s="148"/>
      <c r="E303" s="148"/>
      <c r="F303" s="148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  <c r="Q303" s="148"/>
      <c r="R303" s="148"/>
      <c r="S303" s="148"/>
      <c r="T303" s="148"/>
      <c r="U303" s="148"/>
      <c r="V303" s="148"/>
      <c r="W303" s="148"/>
      <c r="X303" s="148"/>
      <c r="Y303" s="148"/>
      <c r="Z303" s="148"/>
      <c r="AA303" s="148"/>
      <c r="AB303" s="220"/>
    </row>
    <row r="304" spans="1:28" ht="15.75" customHeight="1">
      <c r="A304" s="132"/>
      <c r="B304" s="132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  <c r="Q304" s="148"/>
      <c r="R304" s="148"/>
      <c r="S304" s="148"/>
      <c r="T304" s="148"/>
      <c r="U304" s="148"/>
      <c r="V304" s="148"/>
      <c r="W304" s="148"/>
      <c r="X304" s="148"/>
      <c r="Y304" s="148"/>
      <c r="Z304" s="148"/>
      <c r="AA304" s="148"/>
      <c r="AB304" s="220"/>
    </row>
    <row r="305" spans="1:28" ht="15.75" customHeight="1">
      <c r="A305" s="132"/>
      <c r="B305" s="132"/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8"/>
      <c r="Z305" s="148"/>
      <c r="AA305" s="148"/>
      <c r="AB305" s="220"/>
    </row>
    <row r="306" spans="1:28" ht="15.75" customHeight="1">
      <c r="A306" s="132"/>
      <c r="B306" s="132"/>
      <c r="C306" s="148"/>
      <c r="D306" s="148"/>
      <c r="E306" s="148"/>
      <c r="F306" s="148"/>
      <c r="G306" s="148"/>
      <c r="H306" s="148"/>
      <c r="I306" s="148"/>
      <c r="J306" s="148"/>
      <c r="K306" s="148"/>
      <c r="L306" s="148"/>
      <c r="M306" s="148"/>
      <c r="N306" s="148"/>
      <c r="O306" s="148"/>
      <c r="P306" s="148"/>
      <c r="Q306" s="148"/>
      <c r="R306" s="148"/>
      <c r="S306" s="148"/>
      <c r="T306" s="148"/>
      <c r="U306" s="148"/>
      <c r="V306" s="148"/>
      <c r="W306" s="148"/>
      <c r="X306" s="148"/>
      <c r="Y306" s="148"/>
      <c r="Z306" s="148"/>
      <c r="AA306" s="148"/>
      <c r="AB306" s="220"/>
    </row>
    <row r="307" spans="1:28" ht="15.75" customHeight="1">
      <c r="A307" s="132"/>
      <c r="B307" s="132"/>
      <c r="C307" s="148"/>
      <c r="D307" s="148"/>
      <c r="E307" s="148"/>
      <c r="F307" s="148"/>
      <c r="G307" s="148"/>
      <c r="H307" s="148"/>
      <c r="I307" s="148"/>
      <c r="J307" s="148"/>
      <c r="K307" s="148"/>
      <c r="L307" s="148"/>
      <c r="M307" s="148"/>
      <c r="N307" s="148"/>
      <c r="O307" s="148"/>
      <c r="P307" s="148"/>
      <c r="Q307" s="148"/>
      <c r="R307" s="148"/>
      <c r="S307" s="148"/>
      <c r="T307" s="148"/>
      <c r="U307" s="148"/>
      <c r="V307" s="148"/>
      <c r="W307" s="148"/>
      <c r="X307" s="148"/>
      <c r="Y307" s="148"/>
      <c r="Z307" s="148"/>
      <c r="AA307" s="148"/>
      <c r="AB307" s="220"/>
    </row>
    <row r="308" spans="1:28" ht="15.75" customHeight="1">
      <c r="A308" s="132"/>
      <c r="B308" s="132"/>
      <c r="C308" s="148"/>
      <c r="D308" s="148"/>
      <c r="E308" s="148"/>
      <c r="F308" s="148"/>
      <c r="G308" s="148"/>
      <c r="H308" s="148"/>
      <c r="I308" s="148"/>
      <c r="J308" s="148"/>
      <c r="K308" s="148"/>
      <c r="L308" s="148"/>
      <c r="M308" s="148"/>
      <c r="N308" s="148"/>
      <c r="O308" s="148"/>
      <c r="P308" s="148"/>
      <c r="Q308" s="148"/>
      <c r="R308" s="148"/>
      <c r="S308" s="148"/>
      <c r="T308" s="148"/>
      <c r="U308" s="148"/>
      <c r="V308" s="148"/>
      <c r="W308" s="148"/>
      <c r="X308" s="148"/>
      <c r="Y308" s="148"/>
      <c r="Z308" s="148"/>
      <c r="AA308" s="148"/>
      <c r="AB308" s="220"/>
    </row>
    <row r="309" spans="1:28" ht="15.75" customHeight="1">
      <c r="A309" s="132"/>
      <c r="B309" s="132"/>
      <c r="C309" s="148"/>
      <c r="D309" s="148"/>
      <c r="E309" s="148"/>
      <c r="F309" s="148"/>
      <c r="G309" s="148"/>
      <c r="H309" s="148"/>
      <c r="I309" s="148"/>
      <c r="J309" s="148"/>
      <c r="K309" s="148"/>
      <c r="L309" s="148"/>
      <c r="M309" s="148"/>
      <c r="N309" s="148"/>
      <c r="O309" s="148"/>
      <c r="P309" s="148"/>
      <c r="Q309" s="148"/>
      <c r="R309" s="148"/>
      <c r="S309" s="148"/>
      <c r="T309" s="148"/>
      <c r="U309" s="148"/>
      <c r="V309" s="148"/>
      <c r="W309" s="148"/>
      <c r="X309" s="148"/>
      <c r="Y309" s="148"/>
      <c r="Z309" s="148"/>
      <c r="AA309" s="148"/>
      <c r="AB309" s="220"/>
    </row>
    <row r="310" spans="1:28" ht="15.75" customHeight="1">
      <c r="A310" s="132"/>
      <c r="B310" s="132"/>
      <c r="C310" s="148"/>
      <c r="D310" s="148"/>
      <c r="E310" s="148"/>
      <c r="F310" s="148"/>
      <c r="G310" s="148"/>
      <c r="H310" s="148"/>
      <c r="I310" s="148"/>
      <c r="J310" s="148"/>
      <c r="K310" s="148"/>
      <c r="L310" s="148"/>
      <c r="M310" s="148"/>
      <c r="N310" s="148"/>
      <c r="O310" s="148"/>
      <c r="P310" s="148"/>
      <c r="Q310" s="148"/>
      <c r="R310" s="148"/>
      <c r="S310" s="148"/>
      <c r="T310" s="148"/>
      <c r="U310" s="148"/>
      <c r="V310" s="148"/>
      <c r="W310" s="148"/>
      <c r="X310" s="148"/>
      <c r="Y310" s="148"/>
      <c r="Z310" s="148"/>
      <c r="AA310" s="148"/>
      <c r="AB310" s="220"/>
    </row>
    <row r="311" spans="1:28" ht="15.75" customHeight="1">
      <c r="A311" s="132"/>
      <c r="B311" s="132"/>
      <c r="C311" s="148"/>
      <c r="D311" s="148"/>
      <c r="E311" s="148"/>
      <c r="F311" s="148"/>
      <c r="G311" s="148"/>
      <c r="H311" s="148"/>
      <c r="I311" s="148"/>
      <c r="J311" s="148"/>
      <c r="K311" s="148"/>
      <c r="L311" s="148"/>
      <c r="M311" s="148"/>
      <c r="N311" s="148"/>
      <c r="O311" s="148"/>
      <c r="P311" s="148"/>
      <c r="Q311" s="148"/>
      <c r="R311" s="148"/>
      <c r="S311" s="148"/>
      <c r="T311" s="148"/>
      <c r="U311" s="148"/>
      <c r="V311" s="148"/>
      <c r="W311" s="148"/>
      <c r="X311" s="148"/>
      <c r="Y311" s="148"/>
      <c r="Z311" s="148"/>
      <c r="AA311" s="148"/>
      <c r="AB311" s="220"/>
    </row>
    <row r="312" spans="1:28" ht="15.75" customHeight="1">
      <c r="A312" s="132"/>
      <c r="B312" s="132"/>
      <c r="C312" s="148"/>
      <c r="D312" s="148"/>
      <c r="E312" s="148"/>
      <c r="F312" s="148"/>
      <c r="G312" s="148"/>
      <c r="H312" s="148"/>
      <c r="I312" s="148"/>
      <c r="J312" s="148"/>
      <c r="K312" s="148"/>
      <c r="L312" s="148"/>
      <c r="M312" s="148"/>
      <c r="N312" s="148"/>
      <c r="O312" s="148"/>
      <c r="P312" s="148"/>
      <c r="Q312" s="148"/>
      <c r="R312" s="148"/>
      <c r="S312" s="148"/>
      <c r="T312" s="148"/>
      <c r="U312" s="148"/>
      <c r="V312" s="148"/>
      <c r="W312" s="148"/>
      <c r="X312" s="148"/>
      <c r="Y312" s="148"/>
      <c r="Z312" s="148"/>
      <c r="AA312" s="148"/>
      <c r="AB312" s="220"/>
    </row>
    <row r="313" spans="1:28" ht="15.75" customHeight="1">
      <c r="A313" s="132"/>
      <c r="B313" s="132"/>
      <c r="C313" s="148"/>
      <c r="D313" s="148"/>
      <c r="E313" s="148"/>
      <c r="F313" s="148"/>
      <c r="G313" s="148"/>
      <c r="H313" s="148"/>
      <c r="I313" s="148"/>
      <c r="J313" s="148"/>
      <c r="K313" s="148"/>
      <c r="L313" s="148"/>
      <c r="M313" s="148"/>
      <c r="N313" s="148"/>
      <c r="O313" s="148"/>
      <c r="P313" s="148"/>
      <c r="Q313" s="148"/>
      <c r="R313" s="148"/>
      <c r="S313" s="148"/>
      <c r="T313" s="148"/>
      <c r="U313" s="148"/>
      <c r="V313" s="148"/>
      <c r="W313" s="148"/>
      <c r="X313" s="148"/>
      <c r="Y313" s="148"/>
      <c r="Z313" s="148"/>
      <c r="AA313" s="148"/>
      <c r="AB313" s="220"/>
    </row>
    <row r="314" spans="1:28" ht="15.75" customHeight="1">
      <c r="A314" s="132"/>
      <c r="B314" s="132"/>
      <c r="C314" s="148"/>
      <c r="D314" s="148"/>
      <c r="E314" s="148"/>
      <c r="F314" s="148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T314" s="148"/>
      <c r="U314" s="148"/>
      <c r="V314" s="148"/>
      <c r="W314" s="148"/>
      <c r="X314" s="148"/>
      <c r="Y314" s="148"/>
      <c r="Z314" s="148"/>
      <c r="AA314" s="148"/>
      <c r="AB314" s="220"/>
    </row>
    <row r="315" spans="1:28" ht="15.75" customHeight="1">
      <c r="A315" s="132"/>
      <c r="B315" s="132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  <c r="Z315" s="148"/>
      <c r="AA315" s="148"/>
      <c r="AB315" s="220"/>
    </row>
    <row r="316" spans="1:28" ht="15.75" customHeight="1">
      <c r="A316" s="132"/>
      <c r="B316" s="132"/>
      <c r="C316" s="148"/>
      <c r="D316" s="148"/>
      <c r="E316" s="148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T316" s="148"/>
      <c r="U316" s="148"/>
      <c r="V316" s="148"/>
      <c r="W316" s="148"/>
      <c r="X316" s="148"/>
      <c r="Y316" s="148"/>
      <c r="Z316" s="148"/>
      <c r="AA316" s="148"/>
      <c r="AB316" s="220"/>
    </row>
    <row r="317" spans="1:28" ht="15.75" customHeight="1">
      <c r="A317" s="132"/>
      <c r="B317" s="132"/>
      <c r="C317" s="148"/>
      <c r="D317" s="148"/>
      <c r="E317" s="148"/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T317" s="148"/>
      <c r="U317" s="148"/>
      <c r="V317" s="148"/>
      <c r="W317" s="148"/>
      <c r="X317" s="148"/>
      <c r="Y317" s="148"/>
      <c r="Z317" s="148"/>
      <c r="AA317" s="148"/>
      <c r="AB317" s="220"/>
    </row>
    <row r="318" spans="1:28" ht="15.75" customHeight="1">
      <c r="A318" s="132"/>
      <c r="B318" s="132"/>
      <c r="C318" s="148"/>
      <c r="D318" s="148"/>
      <c r="E318" s="148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48"/>
      <c r="Y318" s="148"/>
      <c r="Z318" s="148"/>
      <c r="AA318" s="148"/>
      <c r="AB318" s="220"/>
    </row>
    <row r="319" spans="1:28" ht="15.75" customHeight="1">
      <c r="A319" s="132"/>
      <c r="B319" s="132"/>
      <c r="C319" s="148"/>
      <c r="D319" s="148"/>
      <c r="E319" s="148"/>
      <c r="F319" s="148"/>
      <c r="G319" s="148"/>
      <c r="H319" s="148"/>
      <c r="I319" s="148"/>
      <c r="J319" s="148"/>
      <c r="K319" s="148"/>
      <c r="L319" s="148"/>
      <c r="M319" s="148"/>
      <c r="N319" s="148"/>
      <c r="O319" s="148"/>
      <c r="P319" s="148"/>
      <c r="Q319" s="148"/>
      <c r="R319" s="148"/>
      <c r="S319" s="148"/>
      <c r="T319" s="148"/>
      <c r="U319" s="148"/>
      <c r="V319" s="148"/>
      <c r="W319" s="148"/>
      <c r="X319" s="148"/>
      <c r="Y319" s="148"/>
      <c r="Z319" s="148"/>
      <c r="AA319" s="148"/>
      <c r="AB319" s="220"/>
    </row>
    <row r="320" spans="1:28" ht="15.75" customHeight="1">
      <c r="A320" s="132"/>
      <c r="B320" s="132"/>
      <c r="C320" s="148"/>
      <c r="D320" s="148"/>
      <c r="E320" s="148"/>
      <c r="F320" s="148"/>
      <c r="G320" s="148"/>
      <c r="H320" s="148"/>
      <c r="I320" s="148"/>
      <c r="J320" s="148"/>
      <c r="K320" s="148"/>
      <c r="L320" s="148"/>
      <c r="M320" s="148"/>
      <c r="N320" s="148"/>
      <c r="O320" s="148"/>
      <c r="P320" s="148"/>
      <c r="Q320" s="148"/>
      <c r="R320" s="148"/>
      <c r="S320" s="148"/>
      <c r="T320" s="148"/>
      <c r="U320" s="148"/>
      <c r="V320" s="148"/>
      <c r="W320" s="148"/>
      <c r="X320" s="148"/>
      <c r="Y320" s="148"/>
      <c r="Z320" s="148"/>
      <c r="AA320" s="148"/>
      <c r="AB320" s="220"/>
    </row>
    <row r="321" spans="1:28" ht="15.75" customHeight="1">
      <c r="A321" s="132"/>
      <c r="B321" s="132"/>
      <c r="C321" s="148"/>
      <c r="D321" s="148"/>
      <c r="E321" s="148"/>
      <c r="F321" s="148"/>
      <c r="G321" s="148"/>
      <c r="H321" s="148"/>
      <c r="I321" s="148"/>
      <c r="J321" s="148"/>
      <c r="K321" s="148"/>
      <c r="L321" s="148"/>
      <c r="M321" s="148"/>
      <c r="N321" s="148"/>
      <c r="O321" s="148"/>
      <c r="P321" s="148"/>
      <c r="Q321" s="148"/>
      <c r="R321" s="148"/>
      <c r="S321" s="148"/>
      <c r="T321" s="148"/>
      <c r="U321" s="148"/>
      <c r="V321" s="148"/>
      <c r="W321" s="148"/>
      <c r="X321" s="148"/>
      <c r="Y321" s="148"/>
      <c r="Z321" s="148"/>
      <c r="AA321" s="148"/>
      <c r="AB321" s="220"/>
    </row>
    <row r="322" spans="1:28" ht="15.75" customHeight="1">
      <c r="A322" s="132"/>
      <c r="B322" s="132"/>
      <c r="C322" s="148"/>
      <c r="D322" s="148"/>
      <c r="E322" s="148"/>
      <c r="F322" s="148"/>
      <c r="G322" s="148"/>
      <c r="H322" s="148"/>
      <c r="I322" s="148"/>
      <c r="J322" s="148"/>
      <c r="K322" s="148"/>
      <c r="L322" s="148"/>
      <c r="M322" s="148"/>
      <c r="N322" s="148"/>
      <c r="O322" s="148"/>
      <c r="P322" s="148"/>
      <c r="Q322" s="148"/>
      <c r="R322" s="148"/>
      <c r="S322" s="148"/>
      <c r="T322" s="148"/>
      <c r="U322" s="148"/>
      <c r="V322" s="148"/>
      <c r="W322" s="148"/>
      <c r="X322" s="148"/>
      <c r="Y322" s="148"/>
      <c r="Z322" s="148"/>
      <c r="AA322" s="148"/>
      <c r="AB322" s="220"/>
    </row>
    <row r="323" spans="1:28" ht="15.75" customHeight="1">
      <c r="A323" s="132"/>
      <c r="B323" s="132"/>
      <c r="C323" s="148"/>
      <c r="D323" s="148"/>
      <c r="E323" s="148"/>
      <c r="F323" s="148"/>
      <c r="G323" s="148"/>
      <c r="H323" s="148"/>
      <c r="I323" s="148"/>
      <c r="J323" s="148"/>
      <c r="K323" s="148"/>
      <c r="L323" s="148"/>
      <c r="M323" s="148"/>
      <c r="N323" s="148"/>
      <c r="O323" s="148"/>
      <c r="P323" s="148"/>
      <c r="Q323" s="148"/>
      <c r="R323" s="148"/>
      <c r="S323" s="148"/>
      <c r="T323" s="148"/>
      <c r="U323" s="148"/>
      <c r="V323" s="148"/>
      <c r="W323" s="148"/>
      <c r="X323" s="148"/>
      <c r="Y323" s="148"/>
      <c r="Z323" s="148"/>
      <c r="AA323" s="148"/>
      <c r="AB323" s="220"/>
    </row>
    <row r="324" spans="1:28" ht="15.75" customHeight="1">
      <c r="A324" s="132"/>
      <c r="B324" s="132"/>
      <c r="C324" s="148"/>
      <c r="D324" s="148"/>
      <c r="E324" s="148"/>
      <c r="F324" s="148"/>
      <c r="G324" s="148"/>
      <c r="H324" s="148"/>
      <c r="I324" s="148"/>
      <c r="J324" s="148"/>
      <c r="K324" s="148"/>
      <c r="L324" s="148"/>
      <c r="M324" s="148"/>
      <c r="N324" s="148"/>
      <c r="O324" s="148"/>
      <c r="P324" s="148"/>
      <c r="Q324" s="148"/>
      <c r="R324" s="148"/>
      <c r="S324" s="148"/>
      <c r="T324" s="148"/>
      <c r="U324" s="148"/>
      <c r="V324" s="148"/>
      <c r="W324" s="148"/>
      <c r="X324" s="148"/>
      <c r="Y324" s="148"/>
      <c r="Z324" s="148"/>
      <c r="AA324" s="148"/>
      <c r="AB324" s="220"/>
    </row>
    <row r="325" spans="1:28" ht="15.75" customHeight="1">
      <c r="A325" s="132"/>
      <c r="B325" s="132"/>
      <c r="C325" s="148"/>
      <c r="D325" s="148"/>
      <c r="E325" s="148"/>
      <c r="F325" s="148"/>
      <c r="G325" s="148"/>
      <c r="H325" s="148"/>
      <c r="I325" s="148"/>
      <c r="J325" s="148"/>
      <c r="K325" s="148"/>
      <c r="L325" s="148"/>
      <c r="M325" s="148"/>
      <c r="N325" s="148"/>
      <c r="O325" s="148"/>
      <c r="P325" s="148"/>
      <c r="Q325" s="148"/>
      <c r="R325" s="148"/>
      <c r="S325" s="148"/>
      <c r="T325" s="148"/>
      <c r="U325" s="148"/>
      <c r="V325" s="148"/>
      <c r="W325" s="148"/>
      <c r="X325" s="148"/>
      <c r="Y325" s="148"/>
      <c r="Z325" s="148"/>
      <c r="AA325" s="148"/>
      <c r="AB325" s="220"/>
    </row>
    <row r="326" spans="1:28" ht="15.75" customHeight="1">
      <c r="A326" s="132"/>
      <c r="B326" s="132"/>
      <c r="C326" s="148"/>
      <c r="D326" s="148"/>
      <c r="E326" s="148"/>
      <c r="F326" s="148"/>
      <c r="G326" s="148"/>
      <c r="H326" s="148"/>
      <c r="I326" s="148"/>
      <c r="J326" s="148"/>
      <c r="K326" s="148"/>
      <c r="L326" s="148"/>
      <c r="M326" s="148"/>
      <c r="N326" s="148"/>
      <c r="O326" s="148"/>
      <c r="P326" s="148"/>
      <c r="Q326" s="148"/>
      <c r="R326" s="148"/>
      <c r="S326" s="148"/>
      <c r="T326" s="148"/>
      <c r="U326" s="148"/>
      <c r="V326" s="148"/>
      <c r="W326" s="148"/>
      <c r="X326" s="148"/>
      <c r="Y326" s="148"/>
      <c r="Z326" s="148"/>
      <c r="AA326" s="148"/>
      <c r="AB326" s="220"/>
    </row>
    <row r="327" spans="1:28" ht="15.75" customHeight="1">
      <c r="A327" s="132"/>
      <c r="B327" s="132"/>
      <c r="C327" s="148"/>
      <c r="D327" s="148"/>
      <c r="E327" s="148"/>
      <c r="F327" s="148"/>
      <c r="G327" s="148"/>
      <c r="H327" s="148"/>
      <c r="I327" s="148"/>
      <c r="J327" s="148"/>
      <c r="K327" s="148"/>
      <c r="L327" s="148"/>
      <c r="M327" s="148"/>
      <c r="N327" s="148"/>
      <c r="O327" s="148"/>
      <c r="P327" s="148"/>
      <c r="Q327" s="148"/>
      <c r="R327" s="148"/>
      <c r="S327" s="148"/>
      <c r="T327" s="148"/>
      <c r="U327" s="148"/>
      <c r="V327" s="148"/>
      <c r="W327" s="148"/>
      <c r="X327" s="148"/>
      <c r="Y327" s="148"/>
      <c r="Z327" s="148"/>
      <c r="AA327" s="148"/>
      <c r="AB327" s="220"/>
    </row>
    <row r="328" spans="1:28" ht="15.75" customHeight="1">
      <c r="A328" s="132"/>
      <c r="B328" s="132"/>
      <c r="C328" s="148"/>
      <c r="D328" s="148"/>
      <c r="E328" s="148"/>
      <c r="F328" s="148"/>
      <c r="G328" s="148"/>
      <c r="H328" s="148"/>
      <c r="I328" s="148"/>
      <c r="J328" s="148"/>
      <c r="K328" s="148"/>
      <c r="L328" s="148"/>
      <c r="M328" s="148"/>
      <c r="N328" s="148"/>
      <c r="O328" s="148"/>
      <c r="P328" s="148"/>
      <c r="Q328" s="148"/>
      <c r="R328" s="148"/>
      <c r="S328" s="148"/>
      <c r="T328" s="148"/>
      <c r="U328" s="148"/>
      <c r="V328" s="148"/>
      <c r="W328" s="148"/>
      <c r="X328" s="148"/>
      <c r="Y328" s="148"/>
      <c r="Z328" s="148"/>
      <c r="AA328" s="148"/>
      <c r="AB328" s="220"/>
    </row>
    <row r="329" spans="1:28" ht="15.75" customHeight="1">
      <c r="A329" s="132"/>
      <c r="B329" s="132"/>
      <c r="C329" s="148"/>
      <c r="D329" s="148"/>
      <c r="E329" s="148"/>
      <c r="F329" s="148"/>
      <c r="G329" s="148"/>
      <c r="H329" s="148"/>
      <c r="I329" s="148"/>
      <c r="J329" s="148"/>
      <c r="K329" s="148"/>
      <c r="L329" s="148"/>
      <c r="M329" s="148"/>
      <c r="N329" s="148"/>
      <c r="O329" s="148"/>
      <c r="P329" s="148"/>
      <c r="Q329" s="148"/>
      <c r="R329" s="148"/>
      <c r="S329" s="148"/>
      <c r="T329" s="148"/>
      <c r="U329" s="148"/>
      <c r="V329" s="148"/>
      <c r="W329" s="148"/>
      <c r="X329" s="148"/>
      <c r="Y329" s="148"/>
      <c r="Z329" s="148"/>
      <c r="AA329" s="148"/>
      <c r="AB329" s="220"/>
    </row>
    <row r="330" spans="1:28" ht="15.75" customHeight="1">
      <c r="A330" s="132"/>
      <c r="B330" s="132"/>
      <c r="C330" s="148"/>
      <c r="D330" s="148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8"/>
      <c r="R330" s="148"/>
      <c r="S330" s="148"/>
      <c r="T330" s="148"/>
      <c r="U330" s="148"/>
      <c r="V330" s="148"/>
      <c r="W330" s="148"/>
      <c r="X330" s="148"/>
      <c r="Y330" s="148"/>
      <c r="Z330" s="148"/>
      <c r="AA330" s="148"/>
      <c r="AB330" s="220"/>
    </row>
    <row r="331" spans="1:28" ht="15.75" customHeight="1">
      <c r="A331" s="132"/>
      <c r="B331" s="132"/>
      <c r="C331" s="148"/>
      <c r="D331" s="148"/>
      <c r="E331" s="148"/>
      <c r="F331" s="148"/>
      <c r="G331" s="148"/>
      <c r="H331" s="148"/>
      <c r="I331" s="148"/>
      <c r="J331" s="148"/>
      <c r="K331" s="148"/>
      <c r="L331" s="148"/>
      <c r="M331" s="148"/>
      <c r="N331" s="148"/>
      <c r="O331" s="148"/>
      <c r="P331" s="148"/>
      <c r="Q331" s="148"/>
      <c r="R331" s="148"/>
      <c r="S331" s="148"/>
      <c r="T331" s="148"/>
      <c r="U331" s="148"/>
      <c r="V331" s="148"/>
      <c r="W331" s="148"/>
      <c r="X331" s="148"/>
      <c r="Y331" s="148"/>
      <c r="Z331" s="148"/>
      <c r="AA331" s="148"/>
      <c r="AB331" s="220"/>
    </row>
    <row r="332" spans="1:28" ht="15.75" customHeight="1">
      <c r="A332" s="132"/>
      <c r="B332" s="132"/>
      <c r="C332" s="148"/>
      <c r="D332" s="148"/>
      <c r="E332" s="148"/>
      <c r="F332" s="148"/>
      <c r="G332" s="148"/>
      <c r="H332" s="148"/>
      <c r="I332" s="148"/>
      <c r="J332" s="148"/>
      <c r="K332" s="148"/>
      <c r="L332" s="148"/>
      <c r="M332" s="148"/>
      <c r="N332" s="148"/>
      <c r="O332" s="148"/>
      <c r="P332" s="148"/>
      <c r="Q332" s="148"/>
      <c r="R332" s="148"/>
      <c r="S332" s="148"/>
      <c r="T332" s="148"/>
      <c r="U332" s="148"/>
      <c r="V332" s="148"/>
      <c r="W332" s="148"/>
      <c r="X332" s="148"/>
      <c r="Y332" s="148"/>
      <c r="Z332" s="148"/>
      <c r="AA332" s="148"/>
      <c r="AB332" s="220"/>
    </row>
    <row r="333" spans="1:28" ht="15.75" customHeight="1">
      <c r="A333" s="132"/>
      <c r="B333" s="132"/>
      <c r="C333" s="148"/>
      <c r="D333" s="148"/>
      <c r="E333" s="148"/>
      <c r="F333" s="148"/>
      <c r="G333" s="148"/>
      <c r="H333" s="148"/>
      <c r="I333" s="148"/>
      <c r="J333" s="148"/>
      <c r="K333" s="148"/>
      <c r="L333" s="148"/>
      <c r="M333" s="148"/>
      <c r="N333" s="148"/>
      <c r="O333" s="148"/>
      <c r="P333" s="148"/>
      <c r="Q333" s="148"/>
      <c r="R333" s="148"/>
      <c r="S333" s="148"/>
      <c r="T333" s="148"/>
      <c r="U333" s="148"/>
      <c r="V333" s="148"/>
      <c r="W333" s="148"/>
      <c r="X333" s="148"/>
      <c r="Y333" s="148"/>
      <c r="Z333" s="148"/>
      <c r="AA333" s="148"/>
      <c r="AB333" s="220"/>
    </row>
    <row r="334" spans="1:28" ht="15.75" customHeight="1">
      <c r="A334" s="132"/>
      <c r="B334" s="132"/>
      <c r="C334" s="148"/>
      <c r="D334" s="148"/>
      <c r="E334" s="148"/>
      <c r="F334" s="148"/>
      <c r="G334" s="148"/>
      <c r="H334" s="148"/>
      <c r="I334" s="148"/>
      <c r="J334" s="148"/>
      <c r="K334" s="148"/>
      <c r="L334" s="148"/>
      <c r="M334" s="148"/>
      <c r="N334" s="148"/>
      <c r="O334" s="148"/>
      <c r="P334" s="148"/>
      <c r="Q334" s="148"/>
      <c r="R334" s="148"/>
      <c r="S334" s="148"/>
      <c r="T334" s="148"/>
      <c r="U334" s="148"/>
      <c r="V334" s="148"/>
      <c r="W334" s="148"/>
      <c r="X334" s="148"/>
      <c r="Y334" s="148"/>
      <c r="Z334" s="148"/>
      <c r="AA334" s="148"/>
      <c r="AB334" s="220"/>
    </row>
    <row r="335" spans="1:28" ht="15.75" customHeight="1">
      <c r="A335" s="132"/>
      <c r="B335" s="132"/>
      <c r="C335" s="148"/>
      <c r="D335" s="148"/>
      <c r="E335" s="148"/>
      <c r="F335" s="148"/>
      <c r="G335" s="148"/>
      <c r="H335" s="148"/>
      <c r="I335" s="148"/>
      <c r="J335" s="148"/>
      <c r="K335" s="148"/>
      <c r="L335" s="148"/>
      <c r="M335" s="148"/>
      <c r="N335" s="148"/>
      <c r="O335" s="148"/>
      <c r="P335" s="148"/>
      <c r="Q335" s="148"/>
      <c r="R335" s="148"/>
      <c r="S335" s="148"/>
      <c r="T335" s="148"/>
      <c r="U335" s="148"/>
      <c r="V335" s="148"/>
      <c r="W335" s="148"/>
      <c r="X335" s="148"/>
      <c r="Y335" s="148"/>
      <c r="Z335" s="148"/>
      <c r="AA335" s="148"/>
      <c r="AB335" s="220"/>
    </row>
    <row r="336" spans="1:28" ht="15.75" customHeight="1">
      <c r="A336" s="132"/>
      <c r="B336" s="132"/>
      <c r="C336" s="148"/>
      <c r="D336" s="148"/>
      <c r="E336" s="148"/>
      <c r="F336" s="148"/>
      <c r="G336" s="148"/>
      <c r="H336" s="148"/>
      <c r="I336" s="148"/>
      <c r="J336" s="148"/>
      <c r="K336" s="148"/>
      <c r="L336" s="148"/>
      <c r="M336" s="148"/>
      <c r="N336" s="148"/>
      <c r="O336" s="148"/>
      <c r="P336" s="148"/>
      <c r="Q336" s="148"/>
      <c r="R336" s="148"/>
      <c r="S336" s="148"/>
      <c r="T336" s="148"/>
      <c r="U336" s="148"/>
      <c r="V336" s="148"/>
      <c r="W336" s="148"/>
      <c r="X336" s="148"/>
      <c r="Y336" s="148"/>
      <c r="Z336" s="148"/>
      <c r="AA336" s="148"/>
      <c r="AB336" s="220"/>
    </row>
    <row r="337" spans="1:28" ht="15.75" customHeight="1">
      <c r="A337" s="132"/>
      <c r="B337" s="132"/>
      <c r="C337" s="148"/>
      <c r="D337" s="148"/>
      <c r="E337" s="148"/>
      <c r="F337" s="148"/>
      <c r="G337" s="148"/>
      <c r="H337" s="148"/>
      <c r="I337" s="148"/>
      <c r="J337" s="148"/>
      <c r="K337" s="148"/>
      <c r="L337" s="148"/>
      <c r="M337" s="148"/>
      <c r="N337" s="148"/>
      <c r="O337" s="148"/>
      <c r="P337" s="148"/>
      <c r="Q337" s="148"/>
      <c r="R337" s="148"/>
      <c r="S337" s="148"/>
      <c r="T337" s="148"/>
      <c r="U337" s="148"/>
      <c r="V337" s="148"/>
      <c r="W337" s="148"/>
      <c r="X337" s="148"/>
      <c r="Y337" s="148"/>
      <c r="Z337" s="148"/>
      <c r="AA337" s="148"/>
      <c r="AB337" s="220"/>
    </row>
    <row r="338" spans="1:28" ht="15.75" customHeight="1">
      <c r="A338" s="132"/>
      <c r="B338" s="132"/>
      <c r="C338" s="148"/>
      <c r="D338" s="148"/>
      <c r="E338" s="148"/>
      <c r="F338" s="148"/>
      <c r="G338" s="148"/>
      <c r="H338" s="148"/>
      <c r="I338" s="148"/>
      <c r="J338" s="148"/>
      <c r="K338" s="148"/>
      <c r="L338" s="148"/>
      <c r="M338" s="148"/>
      <c r="N338" s="148"/>
      <c r="O338" s="148"/>
      <c r="P338" s="148"/>
      <c r="Q338" s="148"/>
      <c r="R338" s="148"/>
      <c r="S338" s="148"/>
      <c r="T338" s="148"/>
      <c r="U338" s="148"/>
      <c r="V338" s="148"/>
      <c r="W338" s="148"/>
      <c r="X338" s="148"/>
      <c r="Y338" s="148"/>
      <c r="Z338" s="148"/>
      <c r="AA338" s="148"/>
      <c r="AB338" s="220"/>
    </row>
    <row r="339" spans="1:28" ht="15.75" customHeight="1">
      <c r="A339" s="132"/>
      <c r="B339" s="132"/>
      <c r="C339" s="148"/>
      <c r="D339" s="148"/>
      <c r="E339" s="148"/>
      <c r="F339" s="148"/>
      <c r="G339" s="148"/>
      <c r="H339" s="148"/>
      <c r="I339" s="148"/>
      <c r="J339" s="148"/>
      <c r="K339" s="148"/>
      <c r="L339" s="148"/>
      <c r="M339" s="148"/>
      <c r="N339" s="148"/>
      <c r="O339" s="148"/>
      <c r="P339" s="148"/>
      <c r="Q339" s="148"/>
      <c r="R339" s="148"/>
      <c r="S339" s="148"/>
      <c r="T339" s="148"/>
      <c r="U339" s="148"/>
      <c r="V339" s="148"/>
      <c r="W339" s="148"/>
      <c r="X339" s="148"/>
      <c r="Y339" s="148"/>
      <c r="Z339" s="148"/>
      <c r="AA339" s="148"/>
      <c r="AB339" s="220"/>
    </row>
    <row r="340" spans="1:28" ht="15.75" customHeight="1">
      <c r="A340" s="132"/>
      <c r="B340" s="132"/>
      <c r="C340" s="148"/>
      <c r="D340" s="148"/>
      <c r="E340" s="148"/>
      <c r="F340" s="148"/>
      <c r="G340" s="148"/>
      <c r="H340" s="148"/>
      <c r="I340" s="148"/>
      <c r="J340" s="148"/>
      <c r="K340" s="148"/>
      <c r="L340" s="148"/>
      <c r="M340" s="148"/>
      <c r="N340" s="148"/>
      <c r="O340" s="148"/>
      <c r="P340" s="148"/>
      <c r="Q340" s="148"/>
      <c r="R340" s="148"/>
      <c r="S340" s="148"/>
      <c r="T340" s="148"/>
      <c r="U340" s="148"/>
      <c r="V340" s="148"/>
      <c r="W340" s="148"/>
      <c r="X340" s="148"/>
      <c r="Y340" s="148"/>
      <c r="Z340" s="148"/>
      <c r="AA340" s="148"/>
      <c r="AB340" s="220"/>
    </row>
    <row r="341" spans="1:28" ht="15.75" customHeight="1">
      <c r="A341" s="132"/>
      <c r="B341" s="132"/>
      <c r="C341" s="148"/>
      <c r="D341" s="148"/>
      <c r="E341" s="148"/>
      <c r="F341" s="148"/>
      <c r="G341" s="148"/>
      <c r="H341" s="148"/>
      <c r="I341" s="148"/>
      <c r="J341" s="148"/>
      <c r="K341" s="148"/>
      <c r="L341" s="148"/>
      <c r="M341" s="148"/>
      <c r="N341" s="148"/>
      <c r="O341" s="148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  <c r="AA341" s="148"/>
      <c r="AB341" s="220"/>
    </row>
    <row r="342" spans="1:28" ht="15.75" customHeight="1">
      <c r="A342" s="132"/>
      <c r="B342" s="132"/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48"/>
      <c r="Y342" s="148"/>
      <c r="Z342" s="148"/>
      <c r="AA342" s="148"/>
      <c r="AB342" s="220"/>
    </row>
    <row r="343" spans="1:28" ht="15.75" customHeight="1">
      <c r="A343" s="132"/>
      <c r="B343" s="132"/>
      <c r="C343" s="148"/>
      <c r="D343" s="148"/>
      <c r="E343" s="148"/>
      <c r="F343" s="148"/>
      <c r="G343" s="148"/>
      <c r="H343" s="148"/>
      <c r="I343" s="148"/>
      <c r="J343" s="148"/>
      <c r="K343" s="148"/>
      <c r="L343" s="148"/>
      <c r="M343" s="148"/>
      <c r="N343" s="148"/>
      <c r="O343" s="148"/>
      <c r="P343" s="148"/>
      <c r="Q343" s="148"/>
      <c r="R343" s="148"/>
      <c r="S343" s="148"/>
      <c r="T343" s="148"/>
      <c r="U343" s="148"/>
      <c r="V343" s="148"/>
      <c r="W343" s="148"/>
      <c r="X343" s="148"/>
      <c r="Y343" s="148"/>
      <c r="Z343" s="148"/>
      <c r="AA343" s="148"/>
      <c r="AB343" s="220"/>
    </row>
    <row r="344" spans="1:28" ht="15.75" customHeight="1">
      <c r="A344" s="132"/>
      <c r="B344" s="132"/>
      <c r="C344" s="148"/>
      <c r="D344" s="148"/>
      <c r="E344" s="148"/>
      <c r="F344" s="148"/>
      <c r="G344" s="148"/>
      <c r="H344" s="148"/>
      <c r="I344" s="148"/>
      <c r="J344" s="148"/>
      <c r="K344" s="148"/>
      <c r="L344" s="148"/>
      <c r="M344" s="148"/>
      <c r="N344" s="148"/>
      <c r="O344" s="148"/>
      <c r="P344" s="148"/>
      <c r="Q344" s="148"/>
      <c r="R344" s="148"/>
      <c r="S344" s="148"/>
      <c r="T344" s="148"/>
      <c r="U344" s="148"/>
      <c r="V344" s="148"/>
      <c r="W344" s="148"/>
      <c r="X344" s="148"/>
      <c r="Y344" s="148"/>
      <c r="Z344" s="148"/>
      <c r="AA344" s="148"/>
      <c r="AB344" s="220"/>
    </row>
    <row r="345" spans="1:28" ht="15.75" customHeight="1">
      <c r="A345" s="132"/>
      <c r="B345" s="132"/>
      <c r="C345" s="148"/>
      <c r="D345" s="148"/>
      <c r="E345" s="148"/>
      <c r="F345" s="148"/>
      <c r="G345" s="148"/>
      <c r="H345" s="148"/>
      <c r="I345" s="148"/>
      <c r="J345" s="148"/>
      <c r="K345" s="148"/>
      <c r="L345" s="148"/>
      <c r="M345" s="148"/>
      <c r="N345" s="148"/>
      <c r="O345" s="148"/>
      <c r="P345" s="148"/>
      <c r="Q345" s="148"/>
      <c r="R345" s="148"/>
      <c r="S345" s="148"/>
      <c r="T345" s="148"/>
      <c r="U345" s="148"/>
      <c r="V345" s="148"/>
      <c r="W345" s="148"/>
      <c r="X345" s="148"/>
      <c r="Y345" s="148"/>
      <c r="Z345" s="148"/>
      <c r="AA345" s="148"/>
      <c r="AB345" s="220"/>
    </row>
    <row r="346" spans="1:28" ht="15.75" customHeight="1">
      <c r="A346" s="132"/>
      <c r="B346" s="132"/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  <c r="M346" s="148"/>
      <c r="N346" s="148"/>
      <c r="O346" s="148"/>
      <c r="P346" s="148"/>
      <c r="Q346" s="148"/>
      <c r="R346" s="148"/>
      <c r="S346" s="148"/>
      <c r="T346" s="148"/>
      <c r="U346" s="148"/>
      <c r="V346" s="148"/>
      <c r="W346" s="148"/>
      <c r="X346" s="148"/>
      <c r="Y346" s="148"/>
      <c r="Z346" s="148"/>
      <c r="AA346" s="148"/>
      <c r="AB346" s="220"/>
    </row>
    <row r="347" spans="1:28" ht="15.75" customHeight="1">
      <c r="A347" s="132"/>
      <c r="B347" s="132"/>
      <c r="C347" s="148"/>
      <c r="D347" s="148"/>
      <c r="E347" s="148"/>
      <c r="F347" s="148"/>
      <c r="G347" s="148"/>
      <c r="H347" s="148"/>
      <c r="I347" s="148"/>
      <c r="J347" s="148"/>
      <c r="K347" s="148"/>
      <c r="L347" s="148"/>
      <c r="M347" s="148"/>
      <c r="N347" s="148"/>
      <c r="O347" s="148"/>
      <c r="P347" s="148"/>
      <c r="Q347" s="148"/>
      <c r="R347" s="148"/>
      <c r="S347" s="148"/>
      <c r="T347" s="148"/>
      <c r="U347" s="148"/>
      <c r="V347" s="148"/>
      <c r="W347" s="148"/>
      <c r="X347" s="148"/>
      <c r="Y347" s="148"/>
      <c r="Z347" s="148"/>
      <c r="AA347" s="148"/>
      <c r="AB347" s="220"/>
    </row>
    <row r="348" spans="1:28" ht="15.75" customHeight="1">
      <c r="A348" s="132"/>
      <c r="B348" s="132"/>
      <c r="C348" s="148"/>
      <c r="D348" s="148"/>
      <c r="E348" s="148"/>
      <c r="F348" s="148"/>
      <c r="G348" s="148"/>
      <c r="H348" s="148"/>
      <c r="I348" s="148"/>
      <c r="J348" s="148"/>
      <c r="K348" s="148"/>
      <c r="L348" s="148"/>
      <c r="M348" s="148"/>
      <c r="N348" s="148"/>
      <c r="O348" s="148"/>
      <c r="P348" s="148"/>
      <c r="Q348" s="148"/>
      <c r="R348" s="148"/>
      <c r="S348" s="148"/>
      <c r="T348" s="148"/>
      <c r="U348" s="148"/>
      <c r="V348" s="148"/>
      <c r="W348" s="148"/>
      <c r="X348" s="148"/>
      <c r="Y348" s="148"/>
      <c r="Z348" s="148"/>
      <c r="AA348" s="148"/>
      <c r="AB348" s="220"/>
    </row>
    <row r="349" spans="1:28" ht="15.75" customHeight="1">
      <c r="A349" s="132"/>
      <c r="B349" s="132"/>
      <c r="C349" s="148"/>
      <c r="D349" s="148"/>
      <c r="E349" s="148"/>
      <c r="F349" s="148"/>
      <c r="G349" s="148"/>
      <c r="H349" s="148"/>
      <c r="I349" s="148"/>
      <c r="J349" s="148"/>
      <c r="K349" s="148"/>
      <c r="L349" s="148"/>
      <c r="M349" s="148"/>
      <c r="N349" s="148"/>
      <c r="O349" s="148"/>
      <c r="P349" s="148"/>
      <c r="Q349" s="148"/>
      <c r="R349" s="148"/>
      <c r="S349" s="148"/>
      <c r="T349" s="148"/>
      <c r="U349" s="148"/>
      <c r="V349" s="148"/>
      <c r="W349" s="148"/>
      <c r="X349" s="148"/>
      <c r="Y349" s="148"/>
      <c r="Z349" s="148"/>
      <c r="AA349" s="148"/>
      <c r="AB349" s="220"/>
    </row>
    <row r="350" spans="1:28" ht="15.75" customHeight="1">
      <c r="A350" s="132"/>
      <c r="B350" s="132"/>
      <c r="C350" s="148"/>
      <c r="D350" s="148"/>
      <c r="E350" s="148"/>
      <c r="F350" s="148"/>
      <c r="G350" s="148"/>
      <c r="H350" s="148"/>
      <c r="I350" s="148"/>
      <c r="J350" s="148"/>
      <c r="K350" s="148"/>
      <c r="L350" s="148"/>
      <c r="M350" s="148"/>
      <c r="N350" s="148"/>
      <c r="O350" s="148"/>
      <c r="P350" s="148"/>
      <c r="Q350" s="148"/>
      <c r="R350" s="148"/>
      <c r="S350" s="148"/>
      <c r="T350" s="148"/>
      <c r="U350" s="148"/>
      <c r="V350" s="148"/>
      <c r="W350" s="148"/>
      <c r="X350" s="148"/>
      <c r="Y350" s="148"/>
      <c r="Z350" s="148"/>
      <c r="AA350" s="148"/>
      <c r="AB350" s="220"/>
    </row>
    <row r="351" spans="1:28" ht="15.75" customHeight="1">
      <c r="A351" s="132"/>
      <c r="B351" s="132"/>
      <c r="C351" s="148"/>
      <c r="D351" s="148"/>
      <c r="E351" s="148"/>
      <c r="F351" s="148"/>
      <c r="G351" s="148"/>
      <c r="H351" s="148"/>
      <c r="I351" s="148"/>
      <c r="J351" s="148"/>
      <c r="K351" s="148"/>
      <c r="L351" s="148"/>
      <c r="M351" s="148"/>
      <c r="N351" s="148"/>
      <c r="O351" s="148"/>
      <c r="P351" s="148"/>
      <c r="Q351" s="148"/>
      <c r="R351" s="148"/>
      <c r="S351" s="148"/>
      <c r="T351" s="148"/>
      <c r="U351" s="148"/>
      <c r="V351" s="148"/>
      <c r="W351" s="148"/>
      <c r="X351" s="148"/>
      <c r="Y351" s="148"/>
      <c r="Z351" s="148"/>
      <c r="AA351" s="148"/>
      <c r="AB351" s="220"/>
    </row>
    <row r="352" spans="1:28" ht="15.75" customHeight="1">
      <c r="A352" s="132"/>
      <c r="B352" s="132"/>
      <c r="C352" s="148"/>
      <c r="D352" s="148"/>
      <c r="E352" s="148"/>
      <c r="F352" s="148"/>
      <c r="G352" s="148"/>
      <c r="H352" s="148"/>
      <c r="I352" s="148"/>
      <c r="J352" s="148"/>
      <c r="K352" s="148"/>
      <c r="L352" s="148"/>
      <c r="M352" s="148"/>
      <c r="N352" s="148"/>
      <c r="O352" s="148"/>
      <c r="P352" s="148"/>
      <c r="Q352" s="148"/>
      <c r="R352" s="148"/>
      <c r="S352" s="148"/>
      <c r="T352" s="148"/>
      <c r="U352" s="148"/>
      <c r="V352" s="148"/>
      <c r="W352" s="148"/>
      <c r="X352" s="148"/>
      <c r="Y352" s="148"/>
      <c r="Z352" s="148"/>
      <c r="AA352" s="148"/>
      <c r="AB352" s="220"/>
    </row>
    <row r="353" spans="1:28" ht="15.75" customHeight="1">
      <c r="A353" s="132"/>
      <c r="B353" s="132"/>
      <c r="C353" s="148"/>
      <c r="D353" s="148"/>
      <c r="E353" s="148"/>
      <c r="F353" s="148"/>
      <c r="G353" s="148"/>
      <c r="H353" s="148"/>
      <c r="I353" s="148"/>
      <c r="J353" s="148"/>
      <c r="K353" s="148"/>
      <c r="L353" s="148"/>
      <c r="M353" s="148"/>
      <c r="N353" s="148"/>
      <c r="O353" s="148"/>
      <c r="P353" s="148"/>
      <c r="Q353" s="148"/>
      <c r="R353" s="148"/>
      <c r="S353" s="148"/>
      <c r="T353" s="148"/>
      <c r="U353" s="148"/>
      <c r="V353" s="148"/>
      <c r="W353" s="148"/>
      <c r="X353" s="148"/>
      <c r="Y353" s="148"/>
      <c r="Z353" s="148"/>
      <c r="AA353" s="148"/>
      <c r="AB353" s="220"/>
    </row>
    <row r="354" spans="1:28" ht="15.75" customHeight="1">
      <c r="A354" s="132"/>
      <c r="B354" s="132"/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  <c r="M354" s="148"/>
      <c r="N354" s="148"/>
      <c r="O354" s="148"/>
      <c r="P354" s="148"/>
      <c r="Q354" s="148"/>
      <c r="R354" s="148"/>
      <c r="S354" s="148"/>
      <c r="T354" s="148"/>
      <c r="U354" s="148"/>
      <c r="V354" s="148"/>
      <c r="W354" s="148"/>
      <c r="X354" s="148"/>
      <c r="Y354" s="148"/>
      <c r="Z354" s="148"/>
      <c r="AA354" s="148"/>
      <c r="AB354" s="220"/>
    </row>
    <row r="355" spans="1:28" ht="15.75" customHeight="1">
      <c r="A355" s="132"/>
      <c r="B355" s="132"/>
      <c r="C355" s="148"/>
      <c r="D355" s="148"/>
      <c r="E355" s="148"/>
      <c r="F355" s="148"/>
      <c r="G355" s="148"/>
      <c r="H355" s="148"/>
      <c r="I355" s="148"/>
      <c r="J355" s="148"/>
      <c r="K355" s="148"/>
      <c r="L355" s="148"/>
      <c r="M355" s="148"/>
      <c r="N355" s="148"/>
      <c r="O355" s="148"/>
      <c r="P355" s="148"/>
      <c r="Q355" s="148"/>
      <c r="R355" s="148"/>
      <c r="S355" s="148"/>
      <c r="T355" s="148"/>
      <c r="U355" s="148"/>
      <c r="V355" s="148"/>
      <c r="W355" s="148"/>
      <c r="X355" s="148"/>
      <c r="Y355" s="148"/>
      <c r="Z355" s="148"/>
      <c r="AA355" s="148"/>
      <c r="AB355" s="220"/>
    </row>
    <row r="356" spans="1:28" ht="15.75" customHeight="1">
      <c r="A356" s="132"/>
      <c r="B356" s="132"/>
      <c r="C356" s="148"/>
      <c r="D356" s="148"/>
      <c r="E356" s="148"/>
      <c r="F356" s="148"/>
      <c r="G356" s="148"/>
      <c r="H356" s="148"/>
      <c r="I356" s="148"/>
      <c r="J356" s="148"/>
      <c r="K356" s="148"/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48"/>
      <c r="Y356" s="148"/>
      <c r="Z356" s="148"/>
      <c r="AA356" s="148"/>
      <c r="AB356" s="220"/>
    </row>
    <row r="357" spans="1:28" ht="15.75" customHeight="1">
      <c r="A357" s="132"/>
      <c r="B357" s="132"/>
      <c r="C357" s="148"/>
      <c r="D357" s="148"/>
      <c r="E357" s="148"/>
      <c r="F357" s="148"/>
      <c r="G357" s="148"/>
      <c r="H357" s="148"/>
      <c r="I357" s="148"/>
      <c r="J357" s="148"/>
      <c r="K357" s="148"/>
      <c r="L357" s="148"/>
      <c r="M357" s="148"/>
      <c r="N357" s="148"/>
      <c r="O357" s="148"/>
      <c r="P357" s="148"/>
      <c r="Q357" s="148"/>
      <c r="R357" s="148"/>
      <c r="S357" s="148"/>
      <c r="T357" s="148"/>
      <c r="U357" s="148"/>
      <c r="V357" s="148"/>
      <c r="W357" s="148"/>
      <c r="X357" s="148"/>
      <c r="Y357" s="148"/>
      <c r="Z357" s="148"/>
      <c r="AA357" s="148"/>
      <c r="AB357" s="220"/>
    </row>
    <row r="358" spans="1:28" ht="15.75" customHeight="1">
      <c r="A358" s="132"/>
      <c r="B358" s="132"/>
      <c r="C358" s="148"/>
      <c r="D358" s="148"/>
      <c r="E358" s="148"/>
      <c r="F358" s="148"/>
      <c r="G358" s="148"/>
      <c r="H358" s="148"/>
      <c r="I358" s="148"/>
      <c r="J358" s="148"/>
      <c r="K358" s="148"/>
      <c r="L358" s="148"/>
      <c r="M358" s="148"/>
      <c r="N358" s="148"/>
      <c r="O358" s="148"/>
      <c r="P358" s="148"/>
      <c r="Q358" s="148"/>
      <c r="R358" s="148"/>
      <c r="S358" s="148"/>
      <c r="T358" s="148"/>
      <c r="U358" s="148"/>
      <c r="V358" s="148"/>
      <c r="W358" s="148"/>
      <c r="X358" s="148"/>
      <c r="Y358" s="148"/>
      <c r="Z358" s="148"/>
      <c r="AA358" s="148"/>
      <c r="AB358" s="220"/>
    </row>
    <row r="359" spans="1:28" ht="15.75" customHeight="1">
      <c r="A359" s="132"/>
      <c r="B359" s="132"/>
      <c r="C359" s="148"/>
      <c r="D359" s="148"/>
      <c r="E359" s="148"/>
      <c r="F359" s="148"/>
      <c r="G359" s="148"/>
      <c r="H359" s="148"/>
      <c r="I359" s="148"/>
      <c r="J359" s="148"/>
      <c r="K359" s="148"/>
      <c r="L359" s="148"/>
      <c r="M359" s="148"/>
      <c r="N359" s="148"/>
      <c r="O359" s="148"/>
      <c r="P359" s="148"/>
      <c r="Q359" s="148"/>
      <c r="R359" s="148"/>
      <c r="S359" s="148"/>
      <c r="T359" s="148"/>
      <c r="U359" s="148"/>
      <c r="V359" s="148"/>
      <c r="W359" s="148"/>
      <c r="X359" s="148"/>
      <c r="Y359" s="148"/>
      <c r="Z359" s="148"/>
      <c r="AA359" s="148"/>
      <c r="AB359" s="220"/>
    </row>
    <row r="360" spans="1:28" ht="15.75" customHeight="1">
      <c r="A360" s="132"/>
      <c r="B360" s="132"/>
      <c r="C360" s="148"/>
      <c r="D360" s="148"/>
      <c r="E360" s="148"/>
      <c r="F360" s="148"/>
      <c r="G360" s="148"/>
      <c r="H360" s="148"/>
      <c r="I360" s="148"/>
      <c r="J360" s="148"/>
      <c r="K360" s="148"/>
      <c r="L360" s="148"/>
      <c r="M360" s="148"/>
      <c r="N360" s="148"/>
      <c r="O360" s="148"/>
      <c r="P360" s="148"/>
      <c r="Q360" s="148"/>
      <c r="R360" s="148"/>
      <c r="S360" s="148"/>
      <c r="T360" s="148"/>
      <c r="U360" s="148"/>
      <c r="V360" s="148"/>
      <c r="W360" s="148"/>
      <c r="X360" s="148"/>
      <c r="Y360" s="148"/>
      <c r="Z360" s="148"/>
      <c r="AA360" s="148"/>
      <c r="AB360" s="220"/>
    </row>
    <row r="361" spans="1:28" ht="15.75" customHeight="1">
      <c r="A361" s="132"/>
      <c r="B361" s="132"/>
      <c r="C361" s="148"/>
      <c r="D361" s="148"/>
      <c r="E361" s="148"/>
      <c r="F361" s="148"/>
      <c r="G361" s="148"/>
      <c r="H361" s="148"/>
      <c r="I361" s="148"/>
      <c r="J361" s="148"/>
      <c r="K361" s="148"/>
      <c r="L361" s="148"/>
      <c r="M361" s="148"/>
      <c r="N361" s="148"/>
      <c r="O361" s="148"/>
      <c r="P361" s="148"/>
      <c r="Q361" s="148"/>
      <c r="R361" s="148"/>
      <c r="S361" s="148"/>
      <c r="T361" s="148"/>
      <c r="U361" s="148"/>
      <c r="V361" s="148"/>
      <c r="W361" s="148"/>
      <c r="X361" s="148"/>
      <c r="Y361" s="148"/>
      <c r="Z361" s="148"/>
      <c r="AA361" s="148"/>
      <c r="AB361" s="220"/>
    </row>
    <row r="362" spans="1:28" ht="15.75" customHeight="1">
      <c r="A362" s="132"/>
      <c r="B362" s="132"/>
      <c r="C362" s="148"/>
      <c r="D362" s="148"/>
      <c r="E362" s="148"/>
      <c r="F362" s="148"/>
      <c r="G362" s="148"/>
      <c r="H362" s="148"/>
      <c r="I362" s="148"/>
      <c r="J362" s="148"/>
      <c r="K362" s="148"/>
      <c r="L362" s="148"/>
      <c r="M362" s="148"/>
      <c r="N362" s="148"/>
      <c r="O362" s="148"/>
      <c r="P362" s="148"/>
      <c r="Q362" s="148"/>
      <c r="R362" s="148"/>
      <c r="S362" s="148"/>
      <c r="T362" s="148"/>
      <c r="U362" s="148"/>
      <c r="V362" s="148"/>
      <c r="W362" s="148"/>
      <c r="X362" s="148"/>
      <c r="Y362" s="148"/>
      <c r="Z362" s="148"/>
      <c r="AA362" s="148"/>
      <c r="AB362" s="220"/>
    </row>
    <row r="363" spans="1:28" ht="15.75" customHeight="1">
      <c r="A363" s="132"/>
      <c r="B363" s="132"/>
      <c r="C363" s="148"/>
      <c r="D363" s="148"/>
      <c r="E363" s="148"/>
      <c r="F363" s="148"/>
      <c r="G363" s="148"/>
      <c r="H363" s="148"/>
      <c r="I363" s="148"/>
      <c r="J363" s="148"/>
      <c r="K363" s="148"/>
      <c r="L363" s="148"/>
      <c r="M363" s="148"/>
      <c r="N363" s="148"/>
      <c r="O363" s="148"/>
      <c r="P363" s="148"/>
      <c r="Q363" s="148"/>
      <c r="R363" s="148"/>
      <c r="S363" s="148"/>
      <c r="T363" s="148"/>
      <c r="U363" s="148"/>
      <c r="V363" s="148"/>
      <c r="W363" s="148"/>
      <c r="X363" s="148"/>
      <c r="Y363" s="148"/>
      <c r="Z363" s="148"/>
      <c r="AA363" s="148"/>
      <c r="AB363" s="220"/>
    </row>
    <row r="364" spans="1:28" ht="15.75" customHeight="1">
      <c r="A364" s="132"/>
      <c r="B364" s="132"/>
      <c r="C364" s="148"/>
      <c r="D364" s="148"/>
      <c r="E364" s="148"/>
      <c r="F364" s="148"/>
      <c r="G364" s="148"/>
      <c r="H364" s="148"/>
      <c r="I364" s="148"/>
      <c r="J364" s="148"/>
      <c r="K364" s="148"/>
      <c r="L364" s="148"/>
      <c r="M364" s="148"/>
      <c r="N364" s="148"/>
      <c r="O364" s="148"/>
      <c r="P364" s="148"/>
      <c r="Q364" s="148"/>
      <c r="R364" s="148"/>
      <c r="S364" s="148"/>
      <c r="T364" s="148"/>
      <c r="U364" s="148"/>
      <c r="V364" s="148"/>
      <c r="W364" s="148"/>
      <c r="X364" s="148"/>
      <c r="Y364" s="148"/>
      <c r="Z364" s="148"/>
      <c r="AA364" s="148"/>
      <c r="AB364" s="220"/>
    </row>
    <row r="365" spans="1:28" ht="15.75" customHeight="1">
      <c r="A365" s="132"/>
      <c r="B365" s="132"/>
      <c r="C365" s="148"/>
      <c r="D365" s="148"/>
      <c r="E365" s="148"/>
      <c r="F365" s="148"/>
      <c r="G365" s="148"/>
      <c r="H365" s="148"/>
      <c r="I365" s="148"/>
      <c r="J365" s="148"/>
      <c r="K365" s="148"/>
      <c r="L365" s="148"/>
      <c r="M365" s="148"/>
      <c r="N365" s="148"/>
      <c r="O365" s="148"/>
      <c r="P365" s="148"/>
      <c r="Q365" s="148"/>
      <c r="R365" s="148"/>
      <c r="S365" s="148"/>
      <c r="T365" s="148"/>
      <c r="U365" s="148"/>
      <c r="V365" s="148"/>
      <c r="W365" s="148"/>
      <c r="X365" s="148"/>
      <c r="Y365" s="148"/>
      <c r="Z365" s="148"/>
      <c r="AA365" s="148"/>
      <c r="AB365" s="220"/>
    </row>
    <row r="366" spans="1:28" ht="15.75" customHeight="1">
      <c r="A366" s="132"/>
      <c r="B366" s="132"/>
      <c r="C366" s="148"/>
      <c r="D366" s="148"/>
      <c r="E366" s="148"/>
      <c r="F366" s="148"/>
      <c r="G366" s="148"/>
      <c r="H366" s="148"/>
      <c r="I366" s="148"/>
      <c r="J366" s="148"/>
      <c r="K366" s="148"/>
      <c r="L366" s="148"/>
      <c r="M366" s="148"/>
      <c r="N366" s="148"/>
      <c r="O366" s="148"/>
      <c r="P366" s="148"/>
      <c r="Q366" s="148"/>
      <c r="R366" s="148"/>
      <c r="S366" s="148"/>
      <c r="T366" s="148"/>
      <c r="U366" s="148"/>
      <c r="V366" s="148"/>
      <c r="W366" s="148"/>
      <c r="X366" s="148"/>
      <c r="Y366" s="148"/>
      <c r="Z366" s="148"/>
      <c r="AA366" s="148"/>
      <c r="AB366" s="220"/>
    </row>
    <row r="367" spans="1:28" ht="15.75" customHeight="1">
      <c r="A367" s="132"/>
      <c r="B367" s="132"/>
      <c r="C367" s="148"/>
      <c r="D367" s="148"/>
      <c r="E367" s="148"/>
      <c r="F367" s="148"/>
      <c r="G367" s="148"/>
      <c r="H367" s="148"/>
      <c r="I367" s="148"/>
      <c r="J367" s="148"/>
      <c r="K367" s="148"/>
      <c r="L367" s="148"/>
      <c r="M367" s="148"/>
      <c r="N367" s="148"/>
      <c r="O367" s="148"/>
      <c r="P367" s="148"/>
      <c r="Q367" s="148"/>
      <c r="R367" s="148"/>
      <c r="S367" s="148"/>
      <c r="T367" s="148"/>
      <c r="U367" s="148"/>
      <c r="V367" s="148"/>
      <c r="W367" s="148"/>
      <c r="X367" s="148"/>
      <c r="Y367" s="148"/>
      <c r="Z367" s="148"/>
      <c r="AA367" s="148"/>
      <c r="AB367" s="220"/>
    </row>
    <row r="368" spans="1:28" ht="15.75" customHeight="1">
      <c r="A368" s="132"/>
      <c r="B368" s="132"/>
      <c r="C368" s="148"/>
      <c r="D368" s="148"/>
      <c r="E368" s="148"/>
      <c r="F368" s="148"/>
      <c r="G368" s="148"/>
      <c r="H368" s="148"/>
      <c r="I368" s="148"/>
      <c r="J368" s="148"/>
      <c r="K368" s="148"/>
      <c r="L368" s="148"/>
      <c r="M368" s="148"/>
      <c r="N368" s="148"/>
      <c r="O368" s="148"/>
      <c r="P368" s="148"/>
      <c r="Q368" s="148"/>
      <c r="R368" s="148"/>
      <c r="S368" s="148"/>
      <c r="T368" s="148"/>
      <c r="U368" s="148"/>
      <c r="V368" s="148"/>
      <c r="W368" s="148"/>
      <c r="X368" s="148"/>
      <c r="Y368" s="148"/>
      <c r="Z368" s="148"/>
      <c r="AA368" s="148"/>
      <c r="AB368" s="220"/>
    </row>
    <row r="369" spans="1:28" ht="15.75" customHeight="1">
      <c r="A369" s="132"/>
      <c r="B369" s="132"/>
      <c r="C369" s="148"/>
      <c r="D369" s="148"/>
      <c r="E369" s="148"/>
      <c r="F369" s="148"/>
      <c r="G369" s="148"/>
      <c r="H369" s="148"/>
      <c r="I369" s="148"/>
      <c r="J369" s="148"/>
      <c r="K369" s="148"/>
      <c r="L369" s="148"/>
      <c r="M369" s="148"/>
      <c r="N369" s="148"/>
      <c r="O369" s="148"/>
      <c r="P369" s="148"/>
      <c r="Q369" s="148"/>
      <c r="R369" s="148"/>
      <c r="S369" s="148"/>
      <c r="T369" s="148"/>
      <c r="U369" s="148"/>
      <c r="V369" s="148"/>
      <c r="W369" s="148"/>
      <c r="X369" s="148"/>
      <c r="Y369" s="148"/>
      <c r="Z369" s="148"/>
      <c r="AA369" s="148"/>
      <c r="AB369" s="220"/>
    </row>
    <row r="370" spans="1:28" ht="15.75" customHeight="1">
      <c r="A370" s="132"/>
      <c r="B370" s="132"/>
      <c r="C370" s="148"/>
      <c r="D370" s="148"/>
      <c r="E370" s="148"/>
      <c r="F370" s="148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48"/>
      <c r="R370" s="148"/>
      <c r="S370" s="148"/>
      <c r="T370" s="148"/>
      <c r="U370" s="148"/>
      <c r="V370" s="148"/>
      <c r="W370" s="148"/>
      <c r="X370" s="148"/>
      <c r="Y370" s="148"/>
      <c r="Z370" s="148"/>
      <c r="AA370" s="148"/>
      <c r="AB370" s="220"/>
    </row>
    <row r="371" spans="1:28" ht="15.75" customHeight="1">
      <c r="A371" s="132"/>
      <c r="B371" s="132"/>
      <c r="C371" s="148"/>
      <c r="D371" s="148"/>
      <c r="E371" s="148"/>
      <c r="F371" s="148"/>
      <c r="G371" s="148"/>
      <c r="H371" s="148"/>
      <c r="I371" s="148"/>
      <c r="J371" s="148"/>
      <c r="K371" s="148"/>
      <c r="L371" s="148"/>
      <c r="M371" s="148"/>
      <c r="N371" s="148"/>
      <c r="O371" s="148"/>
      <c r="P371" s="148"/>
      <c r="Q371" s="148"/>
      <c r="R371" s="148"/>
      <c r="S371" s="148"/>
      <c r="T371" s="148"/>
      <c r="U371" s="148"/>
      <c r="V371" s="148"/>
      <c r="W371" s="148"/>
      <c r="X371" s="148"/>
      <c r="Y371" s="148"/>
      <c r="Z371" s="148"/>
      <c r="AA371" s="148"/>
      <c r="AB371" s="220"/>
    </row>
    <row r="372" spans="1:28" ht="15.75" customHeight="1">
      <c r="A372" s="132"/>
      <c r="B372" s="132"/>
      <c r="C372" s="148"/>
      <c r="D372" s="148"/>
      <c r="E372" s="148"/>
      <c r="F372" s="148"/>
      <c r="G372" s="148"/>
      <c r="H372" s="148"/>
      <c r="I372" s="148"/>
      <c r="J372" s="148"/>
      <c r="K372" s="148"/>
      <c r="L372" s="148"/>
      <c r="M372" s="148"/>
      <c r="N372" s="148"/>
      <c r="O372" s="148"/>
      <c r="P372" s="148"/>
      <c r="Q372" s="148"/>
      <c r="R372" s="148"/>
      <c r="S372" s="148"/>
      <c r="T372" s="148"/>
      <c r="U372" s="148"/>
      <c r="V372" s="148"/>
      <c r="W372" s="148"/>
      <c r="X372" s="148"/>
      <c r="Y372" s="148"/>
      <c r="Z372" s="148"/>
      <c r="AA372" s="148"/>
      <c r="AB372" s="220"/>
    </row>
    <row r="373" spans="1:28" ht="15.75" customHeight="1">
      <c r="A373" s="132"/>
      <c r="B373" s="132"/>
      <c r="C373" s="148"/>
      <c r="D373" s="148"/>
      <c r="E373" s="148"/>
      <c r="F373" s="148"/>
      <c r="G373" s="148"/>
      <c r="H373" s="148"/>
      <c r="I373" s="148"/>
      <c r="J373" s="148"/>
      <c r="K373" s="148"/>
      <c r="L373" s="148"/>
      <c r="M373" s="148"/>
      <c r="N373" s="148"/>
      <c r="O373" s="148"/>
      <c r="P373" s="148"/>
      <c r="Q373" s="148"/>
      <c r="R373" s="148"/>
      <c r="S373" s="148"/>
      <c r="T373" s="148"/>
      <c r="U373" s="148"/>
      <c r="V373" s="148"/>
      <c r="W373" s="148"/>
      <c r="X373" s="148"/>
      <c r="Y373" s="148"/>
      <c r="Z373" s="148"/>
      <c r="AA373" s="148"/>
      <c r="AB373" s="220"/>
    </row>
    <row r="374" spans="1:28" ht="15.75" customHeight="1">
      <c r="A374" s="132"/>
      <c r="B374" s="132"/>
      <c r="C374" s="148"/>
      <c r="D374" s="148"/>
      <c r="E374" s="148"/>
      <c r="F374" s="148"/>
      <c r="G374" s="148"/>
      <c r="H374" s="148"/>
      <c r="I374" s="148"/>
      <c r="J374" s="148"/>
      <c r="K374" s="148"/>
      <c r="L374" s="148"/>
      <c r="M374" s="148"/>
      <c r="N374" s="148"/>
      <c r="O374" s="148"/>
      <c r="P374" s="148"/>
      <c r="Q374" s="148"/>
      <c r="R374" s="148"/>
      <c r="S374" s="148"/>
      <c r="T374" s="148"/>
      <c r="U374" s="148"/>
      <c r="V374" s="148"/>
      <c r="W374" s="148"/>
      <c r="X374" s="148"/>
      <c r="Y374" s="148"/>
      <c r="Z374" s="148"/>
      <c r="AA374" s="148"/>
      <c r="AB374" s="220"/>
    </row>
    <row r="375" spans="1:28" ht="15.75" customHeight="1">
      <c r="A375" s="132"/>
      <c r="B375" s="132"/>
      <c r="C375" s="148"/>
      <c r="D375" s="148"/>
      <c r="E375" s="148"/>
      <c r="F375" s="148"/>
      <c r="G375" s="148"/>
      <c r="H375" s="148"/>
      <c r="I375" s="148"/>
      <c r="J375" s="148"/>
      <c r="K375" s="148"/>
      <c r="L375" s="148"/>
      <c r="M375" s="148"/>
      <c r="N375" s="148"/>
      <c r="O375" s="148"/>
      <c r="P375" s="148"/>
      <c r="Q375" s="148"/>
      <c r="R375" s="148"/>
      <c r="S375" s="148"/>
      <c r="T375" s="148"/>
      <c r="U375" s="148"/>
      <c r="V375" s="148"/>
      <c r="W375" s="148"/>
      <c r="X375" s="148"/>
      <c r="Y375" s="148"/>
      <c r="Z375" s="148"/>
      <c r="AA375" s="148"/>
      <c r="AB375" s="220"/>
    </row>
    <row r="376" spans="1:28" ht="15.75" customHeight="1">
      <c r="A376" s="132"/>
      <c r="B376" s="132"/>
      <c r="C376" s="148"/>
      <c r="D376" s="148"/>
      <c r="E376" s="148"/>
      <c r="F376" s="148"/>
      <c r="G376" s="148"/>
      <c r="H376" s="148"/>
      <c r="I376" s="148"/>
      <c r="J376" s="148"/>
      <c r="K376" s="148"/>
      <c r="L376" s="148"/>
      <c r="M376" s="148"/>
      <c r="N376" s="148"/>
      <c r="O376" s="148"/>
      <c r="P376" s="148"/>
      <c r="Q376" s="148"/>
      <c r="R376" s="148"/>
      <c r="S376" s="148"/>
      <c r="T376" s="148"/>
      <c r="U376" s="148"/>
      <c r="V376" s="148"/>
      <c r="W376" s="148"/>
      <c r="X376" s="148"/>
      <c r="Y376" s="148"/>
      <c r="Z376" s="148"/>
      <c r="AA376" s="148"/>
      <c r="AB376" s="220"/>
    </row>
    <row r="377" spans="1:28" ht="15.75" customHeight="1">
      <c r="A377" s="132"/>
      <c r="B377" s="132"/>
      <c r="C377" s="148"/>
      <c r="D377" s="148"/>
      <c r="E377" s="148"/>
      <c r="F377" s="148"/>
      <c r="G377" s="148"/>
      <c r="H377" s="148"/>
      <c r="I377" s="148"/>
      <c r="J377" s="148"/>
      <c r="K377" s="148"/>
      <c r="L377" s="148"/>
      <c r="M377" s="148"/>
      <c r="N377" s="148"/>
      <c r="O377" s="148"/>
      <c r="P377" s="148"/>
      <c r="Q377" s="148"/>
      <c r="R377" s="148"/>
      <c r="S377" s="148"/>
      <c r="T377" s="148"/>
      <c r="U377" s="148"/>
      <c r="V377" s="148"/>
      <c r="W377" s="148"/>
      <c r="X377" s="148"/>
      <c r="Y377" s="148"/>
      <c r="Z377" s="148"/>
      <c r="AA377" s="148"/>
      <c r="AB377" s="220"/>
    </row>
    <row r="378" spans="1:28" ht="15.75" customHeight="1">
      <c r="A378" s="132"/>
      <c r="B378" s="132"/>
      <c r="C378" s="148"/>
      <c r="D378" s="148"/>
      <c r="E378" s="148"/>
      <c r="F378" s="148"/>
      <c r="G378" s="148"/>
      <c r="H378" s="148"/>
      <c r="I378" s="148"/>
      <c r="J378" s="148"/>
      <c r="K378" s="148"/>
      <c r="L378" s="148"/>
      <c r="M378" s="148"/>
      <c r="N378" s="148"/>
      <c r="O378" s="148"/>
      <c r="P378" s="148"/>
      <c r="Q378" s="148"/>
      <c r="R378" s="148"/>
      <c r="S378" s="148"/>
      <c r="T378" s="148"/>
      <c r="U378" s="148"/>
      <c r="V378" s="148"/>
      <c r="W378" s="148"/>
      <c r="X378" s="148"/>
      <c r="Y378" s="148"/>
      <c r="Z378" s="148"/>
      <c r="AA378" s="148"/>
      <c r="AB378" s="220"/>
    </row>
    <row r="379" spans="1:28" ht="15.75" customHeight="1">
      <c r="A379" s="132"/>
      <c r="B379" s="132"/>
      <c r="C379" s="148"/>
      <c r="D379" s="148"/>
      <c r="E379" s="148"/>
      <c r="F379" s="148"/>
      <c r="G379" s="148"/>
      <c r="H379" s="148"/>
      <c r="I379" s="148"/>
      <c r="J379" s="148"/>
      <c r="K379" s="148"/>
      <c r="L379" s="148"/>
      <c r="M379" s="148"/>
      <c r="N379" s="148"/>
      <c r="O379" s="148"/>
      <c r="P379" s="148"/>
      <c r="Q379" s="148"/>
      <c r="R379" s="148"/>
      <c r="S379" s="148"/>
      <c r="T379" s="148"/>
      <c r="U379" s="148"/>
      <c r="V379" s="148"/>
      <c r="W379" s="148"/>
      <c r="X379" s="148"/>
      <c r="Y379" s="148"/>
      <c r="Z379" s="148"/>
      <c r="AA379" s="148"/>
      <c r="AB379" s="220"/>
    </row>
    <row r="380" spans="1:28" ht="15.75" customHeight="1">
      <c r="A380" s="132"/>
      <c r="B380" s="132"/>
      <c r="C380" s="148"/>
      <c r="D380" s="148"/>
      <c r="E380" s="148"/>
      <c r="F380" s="148"/>
      <c r="G380" s="148"/>
      <c r="H380" s="148"/>
      <c r="I380" s="148"/>
      <c r="J380" s="148"/>
      <c r="K380" s="148"/>
      <c r="L380" s="148"/>
      <c r="M380" s="148"/>
      <c r="N380" s="148"/>
      <c r="O380" s="148"/>
      <c r="P380" s="148"/>
      <c r="Q380" s="148"/>
      <c r="R380" s="148"/>
      <c r="S380" s="148"/>
      <c r="T380" s="148"/>
      <c r="U380" s="148"/>
      <c r="V380" s="148"/>
      <c r="W380" s="148"/>
      <c r="X380" s="148"/>
      <c r="Y380" s="148"/>
      <c r="Z380" s="148"/>
      <c r="AA380" s="148"/>
      <c r="AB380" s="220"/>
    </row>
    <row r="381" spans="1:28" ht="15.75" customHeight="1">
      <c r="A381" s="132"/>
      <c r="B381" s="132"/>
      <c r="C381" s="148"/>
      <c r="D381" s="148"/>
      <c r="E381" s="148"/>
      <c r="F381" s="148"/>
      <c r="G381" s="148"/>
      <c r="H381" s="148"/>
      <c r="I381" s="148"/>
      <c r="J381" s="148"/>
      <c r="K381" s="148"/>
      <c r="L381" s="148"/>
      <c r="M381" s="148"/>
      <c r="N381" s="148"/>
      <c r="O381" s="148"/>
      <c r="P381" s="148"/>
      <c r="Q381" s="148"/>
      <c r="R381" s="148"/>
      <c r="S381" s="148"/>
      <c r="T381" s="148"/>
      <c r="U381" s="148"/>
      <c r="V381" s="148"/>
      <c r="W381" s="148"/>
      <c r="X381" s="148"/>
      <c r="Y381" s="148"/>
      <c r="Z381" s="148"/>
      <c r="AA381" s="148"/>
      <c r="AB381" s="220"/>
    </row>
    <row r="382" spans="1:28" ht="15.75" customHeight="1">
      <c r="A382" s="132"/>
      <c r="B382" s="132"/>
      <c r="C382" s="148"/>
      <c r="D382" s="148"/>
      <c r="E382" s="148"/>
      <c r="F382" s="148"/>
      <c r="G382" s="148"/>
      <c r="H382" s="148"/>
      <c r="I382" s="148"/>
      <c r="J382" s="148"/>
      <c r="K382" s="148"/>
      <c r="L382" s="148"/>
      <c r="M382" s="148"/>
      <c r="N382" s="148"/>
      <c r="O382" s="148"/>
      <c r="P382" s="148"/>
      <c r="Q382" s="148"/>
      <c r="R382" s="148"/>
      <c r="S382" s="148"/>
      <c r="T382" s="148"/>
      <c r="U382" s="148"/>
      <c r="V382" s="148"/>
      <c r="W382" s="148"/>
      <c r="X382" s="148"/>
      <c r="Y382" s="148"/>
      <c r="Z382" s="148"/>
      <c r="AA382" s="148"/>
      <c r="AB382" s="220"/>
    </row>
    <row r="383" spans="1:28" ht="15.75" customHeight="1">
      <c r="A383" s="132"/>
      <c r="B383" s="132"/>
      <c r="C383" s="148"/>
      <c r="D383" s="148"/>
      <c r="E383" s="148"/>
      <c r="F383" s="148"/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48"/>
      <c r="Y383" s="148"/>
      <c r="Z383" s="148"/>
      <c r="AA383" s="148"/>
      <c r="AB383" s="220"/>
    </row>
    <row r="384" spans="1:28" ht="15.75" customHeight="1">
      <c r="A384" s="132"/>
      <c r="B384" s="132"/>
      <c r="C384" s="148"/>
      <c r="D384" s="148"/>
      <c r="E384" s="148"/>
      <c r="F384" s="148"/>
      <c r="G384" s="148"/>
      <c r="H384" s="148"/>
      <c r="I384" s="148"/>
      <c r="J384" s="148"/>
      <c r="K384" s="148"/>
      <c r="L384" s="148"/>
      <c r="M384" s="148"/>
      <c r="N384" s="148"/>
      <c r="O384" s="148"/>
      <c r="P384" s="148"/>
      <c r="Q384" s="148"/>
      <c r="R384" s="148"/>
      <c r="S384" s="148"/>
      <c r="T384" s="148"/>
      <c r="U384" s="148"/>
      <c r="V384" s="148"/>
      <c r="W384" s="148"/>
      <c r="X384" s="148"/>
      <c r="Y384" s="148"/>
      <c r="Z384" s="148"/>
      <c r="AA384" s="148"/>
      <c r="AB384" s="220"/>
    </row>
    <row r="385" spans="1:28" ht="15.75" customHeight="1">
      <c r="A385" s="132"/>
      <c r="B385" s="132"/>
      <c r="C385" s="148"/>
      <c r="D385" s="148"/>
      <c r="E385" s="148"/>
      <c r="F385" s="148"/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  <c r="Q385" s="148"/>
      <c r="R385" s="148"/>
      <c r="S385" s="148"/>
      <c r="T385" s="148"/>
      <c r="U385" s="148"/>
      <c r="V385" s="148"/>
      <c r="W385" s="148"/>
      <c r="X385" s="148"/>
      <c r="Y385" s="148"/>
      <c r="Z385" s="148"/>
      <c r="AA385" s="148"/>
      <c r="AB385" s="220"/>
    </row>
    <row r="386" spans="1:28" ht="15.75" customHeight="1">
      <c r="A386" s="132"/>
      <c r="B386" s="132"/>
      <c r="C386" s="148"/>
      <c r="D386" s="148"/>
      <c r="E386" s="148"/>
      <c r="F386" s="148"/>
      <c r="G386" s="148"/>
      <c r="H386" s="148"/>
      <c r="I386" s="148"/>
      <c r="J386" s="148"/>
      <c r="K386" s="148"/>
      <c r="L386" s="148"/>
      <c r="M386" s="148"/>
      <c r="N386" s="148"/>
      <c r="O386" s="148"/>
      <c r="P386" s="148"/>
      <c r="Q386" s="148"/>
      <c r="R386" s="148"/>
      <c r="S386" s="148"/>
      <c r="T386" s="148"/>
      <c r="U386" s="148"/>
      <c r="V386" s="148"/>
      <c r="W386" s="148"/>
      <c r="X386" s="148"/>
      <c r="Y386" s="148"/>
      <c r="Z386" s="148"/>
      <c r="AA386" s="148"/>
      <c r="AB386" s="220"/>
    </row>
    <row r="387" spans="1:28" ht="15.75" customHeight="1">
      <c r="A387" s="132"/>
      <c r="B387" s="132"/>
      <c r="C387" s="148"/>
      <c r="D387" s="148"/>
      <c r="E387" s="148"/>
      <c r="F387" s="148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48"/>
      <c r="Y387" s="148"/>
      <c r="Z387" s="148"/>
      <c r="AA387" s="148"/>
      <c r="AB387" s="220"/>
    </row>
    <row r="388" spans="1:28" ht="15.75" customHeight="1">
      <c r="A388" s="132"/>
      <c r="B388" s="132"/>
      <c r="C388" s="148"/>
      <c r="D388" s="148"/>
      <c r="E388" s="148"/>
      <c r="F388" s="148"/>
      <c r="G388" s="148"/>
      <c r="H388" s="148"/>
      <c r="I388" s="148"/>
      <c r="J388" s="148"/>
      <c r="K388" s="148"/>
      <c r="L388" s="148"/>
      <c r="M388" s="148"/>
      <c r="N388" s="148"/>
      <c r="O388" s="148"/>
      <c r="P388" s="148"/>
      <c r="Q388" s="148"/>
      <c r="R388" s="148"/>
      <c r="S388" s="148"/>
      <c r="T388" s="148"/>
      <c r="U388" s="148"/>
      <c r="V388" s="148"/>
      <c r="W388" s="148"/>
      <c r="X388" s="148"/>
      <c r="Y388" s="148"/>
      <c r="Z388" s="148"/>
      <c r="AA388" s="148"/>
      <c r="AB388" s="220"/>
    </row>
    <row r="389" spans="1:28" ht="15.75" customHeight="1">
      <c r="A389" s="132"/>
      <c r="B389" s="132"/>
      <c r="C389" s="148"/>
      <c r="D389" s="148"/>
      <c r="E389" s="148"/>
      <c r="F389" s="148"/>
      <c r="G389" s="148"/>
      <c r="H389" s="148"/>
      <c r="I389" s="148"/>
      <c r="J389" s="148"/>
      <c r="K389" s="148"/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48"/>
      <c r="Y389" s="148"/>
      <c r="Z389" s="148"/>
      <c r="AA389" s="148"/>
      <c r="AB389" s="220"/>
    </row>
    <row r="390" spans="1:28" ht="15.75" customHeight="1">
      <c r="A390" s="132"/>
      <c r="B390" s="132"/>
      <c r="C390" s="148"/>
      <c r="D390" s="148"/>
      <c r="E390" s="148"/>
      <c r="F390" s="148"/>
      <c r="G390" s="148"/>
      <c r="H390" s="148"/>
      <c r="I390" s="148"/>
      <c r="J390" s="148"/>
      <c r="K390" s="148"/>
      <c r="L390" s="148"/>
      <c r="M390" s="148"/>
      <c r="N390" s="148"/>
      <c r="O390" s="148"/>
      <c r="P390" s="148"/>
      <c r="Q390" s="148"/>
      <c r="R390" s="148"/>
      <c r="S390" s="148"/>
      <c r="T390" s="148"/>
      <c r="U390" s="148"/>
      <c r="V390" s="148"/>
      <c r="W390" s="148"/>
      <c r="X390" s="148"/>
      <c r="Y390" s="148"/>
      <c r="Z390" s="148"/>
      <c r="AA390" s="148"/>
      <c r="AB390" s="220"/>
    </row>
    <row r="391" spans="1:28" ht="15.75" customHeight="1">
      <c r="A391" s="132"/>
      <c r="B391" s="132"/>
      <c r="C391" s="148"/>
      <c r="D391" s="148"/>
      <c r="E391" s="148"/>
      <c r="F391" s="148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S391" s="148"/>
      <c r="T391" s="148"/>
      <c r="U391" s="148"/>
      <c r="V391" s="148"/>
      <c r="W391" s="148"/>
      <c r="X391" s="148"/>
      <c r="Y391" s="148"/>
      <c r="Z391" s="148"/>
      <c r="AA391" s="148"/>
      <c r="AB391" s="220"/>
    </row>
    <row r="392" spans="1:28" ht="15.75" customHeight="1">
      <c r="A392" s="132"/>
      <c r="B392" s="132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  <c r="M392" s="148"/>
      <c r="N392" s="148"/>
      <c r="O392" s="148"/>
      <c r="P392" s="148"/>
      <c r="Q392" s="148"/>
      <c r="R392" s="148"/>
      <c r="S392" s="148"/>
      <c r="T392" s="148"/>
      <c r="U392" s="148"/>
      <c r="V392" s="148"/>
      <c r="W392" s="148"/>
      <c r="X392" s="148"/>
      <c r="Y392" s="148"/>
      <c r="Z392" s="148"/>
      <c r="AA392" s="148"/>
      <c r="AB392" s="220"/>
    </row>
    <row r="393" spans="1:28" ht="15.75" customHeight="1">
      <c r="A393" s="132"/>
      <c r="B393" s="132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8"/>
      <c r="N393" s="148"/>
      <c r="O393" s="148"/>
      <c r="P393" s="148"/>
      <c r="Q393" s="148"/>
      <c r="R393" s="148"/>
      <c r="S393" s="148"/>
      <c r="T393" s="148"/>
      <c r="U393" s="148"/>
      <c r="V393" s="148"/>
      <c r="W393" s="148"/>
      <c r="X393" s="148"/>
      <c r="Y393" s="148"/>
      <c r="Z393" s="148"/>
      <c r="AA393" s="148"/>
      <c r="AB393" s="220"/>
    </row>
    <row r="394" spans="1:28" ht="15.75" customHeight="1">
      <c r="A394" s="132"/>
      <c r="B394" s="132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  <c r="U394" s="148"/>
      <c r="V394" s="148"/>
      <c r="W394" s="148"/>
      <c r="X394" s="148"/>
      <c r="Y394" s="148"/>
      <c r="Z394" s="148"/>
      <c r="AA394" s="148"/>
      <c r="AB394" s="220"/>
    </row>
    <row r="395" spans="1:28" ht="15.75" customHeight="1">
      <c r="A395" s="132"/>
      <c r="B395" s="132"/>
      <c r="C395" s="148"/>
      <c r="D395" s="148"/>
      <c r="E395" s="148"/>
      <c r="F395" s="148"/>
      <c r="G395" s="148"/>
      <c r="H395" s="148"/>
      <c r="I395" s="148"/>
      <c r="J395" s="148"/>
      <c r="K395" s="148"/>
      <c r="L395" s="148"/>
      <c r="M395" s="148"/>
      <c r="N395" s="148"/>
      <c r="O395" s="148"/>
      <c r="P395" s="148"/>
      <c r="Q395" s="148"/>
      <c r="R395" s="148"/>
      <c r="S395" s="148"/>
      <c r="T395" s="148"/>
      <c r="U395" s="148"/>
      <c r="V395" s="148"/>
      <c r="W395" s="148"/>
      <c r="X395" s="148"/>
      <c r="Y395" s="148"/>
      <c r="Z395" s="148"/>
      <c r="AA395" s="148"/>
      <c r="AB395" s="220"/>
    </row>
    <row r="396" spans="1:28" ht="15.75" customHeight="1">
      <c r="A396" s="132"/>
      <c r="B396" s="132"/>
      <c r="C396" s="148"/>
      <c r="D396" s="148"/>
      <c r="E396" s="148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48"/>
      <c r="S396" s="148"/>
      <c r="T396" s="148"/>
      <c r="U396" s="148"/>
      <c r="V396" s="148"/>
      <c r="W396" s="148"/>
      <c r="X396" s="148"/>
      <c r="Y396" s="148"/>
      <c r="Z396" s="148"/>
      <c r="AA396" s="148"/>
      <c r="AB396" s="220"/>
    </row>
    <row r="397" spans="1:28" ht="15.75" customHeight="1">
      <c r="A397" s="132"/>
      <c r="B397" s="132"/>
      <c r="C397" s="148"/>
      <c r="D397" s="148"/>
      <c r="E397" s="148"/>
      <c r="F397" s="148"/>
      <c r="G397" s="148"/>
      <c r="H397" s="148"/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8"/>
      <c r="T397" s="148"/>
      <c r="U397" s="148"/>
      <c r="V397" s="148"/>
      <c r="W397" s="148"/>
      <c r="X397" s="148"/>
      <c r="Y397" s="148"/>
      <c r="Z397" s="148"/>
      <c r="AA397" s="148"/>
      <c r="AB397" s="220"/>
    </row>
    <row r="398" spans="1:28" ht="15.75" customHeight="1">
      <c r="A398" s="132"/>
      <c r="B398" s="132"/>
      <c r="C398" s="148"/>
      <c r="D398" s="148"/>
      <c r="E398" s="148"/>
      <c r="F398" s="148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Y398" s="148"/>
      <c r="Z398" s="148"/>
      <c r="AA398" s="148"/>
      <c r="AB398" s="220"/>
    </row>
    <row r="399" spans="1:28" ht="15.75" customHeight="1">
      <c r="A399" s="132"/>
      <c r="B399" s="132"/>
      <c r="C399" s="148"/>
      <c r="D399" s="148"/>
      <c r="E399" s="148"/>
      <c r="F399" s="148"/>
      <c r="G399" s="148"/>
      <c r="H399" s="148"/>
      <c r="I399" s="148"/>
      <c r="J399" s="148"/>
      <c r="K399" s="148"/>
      <c r="L399" s="148"/>
      <c r="M399" s="148"/>
      <c r="N399" s="148"/>
      <c r="O399" s="148"/>
      <c r="P399" s="148"/>
      <c r="Q399" s="148"/>
      <c r="R399" s="148"/>
      <c r="S399" s="148"/>
      <c r="T399" s="148"/>
      <c r="U399" s="148"/>
      <c r="V399" s="148"/>
      <c r="W399" s="148"/>
      <c r="X399" s="148"/>
      <c r="Y399" s="148"/>
      <c r="Z399" s="148"/>
      <c r="AA399" s="148"/>
      <c r="AB399" s="220"/>
    </row>
    <row r="400" spans="1:28" ht="15.75" customHeight="1">
      <c r="A400" s="132"/>
      <c r="B400" s="132"/>
      <c r="C400" s="148"/>
      <c r="D400" s="148"/>
      <c r="E400" s="148"/>
      <c r="F400" s="148"/>
      <c r="G400" s="148"/>
      <c r="H400" s="148"/>
      <c r="I400" s="148"/>
      <c r="J400" s="148"/>
      <c r="K400" s="148"/>
      <c r="L400" s="148"/>
      <c r="M400" s="148"/>
      <c r="N400" s="148"/>
      <c r="O400" s="148"/>
      <c r="P400" s="148"/>
      <c r="Q400" s="148"/>
      <c r="R400" s="148"/>
      <c r="S400" s="148"/>
      <c r="T400" s="148"/>
      <c r="U400" s="148"/>
      <c r="V400" s="148"/>
      <c r="W400" s="148"/>
      <c r="X400" s="148"/>
      <c r="Y400" s="148"/>
      <c r="Z400" s="148"/>
      <c r="AA400" s="148"/>
      <c r="AB400" s="220"/>
    </row>
    <row r="401" spans="1:28" ht="15.75" customHeight="1">
      <c r="A401" s="132"/>
      <c r="B401" s="132"/>
      <c r="C401" s="148"/>
      <c r="D401" s="148"/>
      <c r="E401" s="148"/>
      <c r="F401" s="148"/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48"/>
      <c r="Y401" s="148"/>
      <c r="Z401" s="148"/>
      <c r="AA401" s="148"/>
      <c r="AB401" s="220"/>
    </row>
    <row r="402" spans="1:28" ht="15.75" customHeight="1">
      <c r="A402" s="132"/>
      <c r="B402" s="132"/>
      <c r="C402" s="148"/>
      <c r="D402" s="148"/>
      <c r="E402" s="148"/>
      <c r="F402" s="148"/>
      <c r="G402" s="148"/>
      <c r="H402" s="148"/>
      <c r="I402" s="148"/>
      <c r="J402" s="148"/>
      <c r="K402" s="148"/>
      <c r="L402" s="148"/>
      <c r="M402" s="148"/>
      <c r="N402" s="148"/>
      <c r="O402" s="148"/>
      <c r="P402" s="148"/>
      <c r="Q402" s="148"/>
      <c r="R402" s="148"/>
      <c r="S402" s="148"/>
      <c r="T402" s="148"/>
      <c r="U402" s="148"/>
      <c r="V402" s="148"/>
      <c r="W402" s="148"/>
      <c r="X402" s="148"/>
      <c r="Y402" s="148"/>
      <c r="Z402" s="148"/>
      <c r="AA402" s="148"/>
      <c r="AB402" s="220"/>
    </row>
    <row r="403" spans="1:28" ht="15.75" customHeight="1">
      <c r="A403" s="132"/>
      <c r="B403" s="132"/>
      <c r="C403" s="148"/>
      <c r="D403" s="148"/>
      <c r="E403" s="148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Y403" s="148"/>
      <c r="Z403" s="148"/>
      <c r="AA403" s="148"/>
      <c r="AB403" s="220"/>
    </row>
    <row r="404" spans="1:28" ht="15.75" customHeight="1">
      <c r="A404" s="132"/>
      <c r="B404" s="132"/>
      <c r="C404" s="148"/>
      <c r="D404" s="148"/>
      <c r="E404" s="148"/>
      <c r="F404" s="148"/>
      <c r="G404" s="148"/>
      <c r="H404" s="148"/>
      <c r="I404" s="148"/>
      <c r="J404" s="148"/>
      <c r="K404" s="148"/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48"/>
      <c r="Y404" s="148"/>
      <c r="Z404" s="148"/>
      <c r="AA404" s="148"/>
      <c r="AB404" s="220"/>
    </row>
    <row r="405" spans="1:28" ht="15.75" customHeight="1">
      <c r="A405" s="132"/>
      <c r="B405" s="132"/>
      <c r="C405" s="148"/>
      <c r="D405" s="148"/>
      <c r="E405" s="148"/>
      <c r="F405" s="148"/>
      <c r="G405" s="148"/>
      <c r="H405" s="148"/>
      <c r="I405" s="148"/>
      <c r="J405" s="148"/>
      <c r="K405" s="148"/>
      <c r="L405" s="148"/>
      <c r="M405" s="148"/>
      <c r="N405" s="148"/>
      <c r="O405" s="148"/>
      <c r="P405" s="148"/>
      <c r="Q405" s="148"/>
      <c r="R405" s="148"/>
      <c r="S405" s="148"/>
      <c r="T405" s="148"/>
      <c r="U405" s="148"/>
      <c r="V405" s="148"/>
      <c r="W405" s="148"/>
      <c r="X405" s="148"/>
      <c r="Y405" s="148"/>
      <c r="Z405" s="148"/>
      <c r="AA405" s="148"/>
      <c r="AB405" s="220"/>
    </row>
    <row r="406" spans="1:28" ht="15.75" customHeight="1">
      <c r="A406" s="132"/>
      <c r="B406" s="132"/>
      <c r="C406" s="148"/>
      <c r="D406" s="148"/>
      <c r="E406" s="148"/>
      <c r="F406" s="148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T406" s="148"/>
      <c r="U406" s="148"/>
      <c r="V406" s="148"/>
      <c r="W406" s="148"/>
      <c r="X406" s="148"/>
      <c r="Y406" s="148"/>
      <c r="Z406" s="148"/>
      <c r="AA406" s="148"/>
      <c r="AB406" s="220"/>
    </row>
    <row r="407" spans="1:28" ht="15.75" customHeight="1">
      <c r="A407" s="132"/>
      <c r="B407" s="132"/>
      <c r="C407" s="148"/>
      <c r="D407" s="148"/>
      <c r="E407" s="148"/>
      <c r="F407" s="148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  <c r="AA407" s="148"/>
      <c r="AB407" s="220"/>
    </row>
    <row r="408" spans="1:28" ht="15.75" customHeight="1">
      <c r="A408" s="132"/>
      <c r="B408" s="132"/>
      <c r="C408" s="148"/>
      <c r="D408" s="148"/>
      <c r="E408" s="148"/>
      <c r="F408" s="148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  <c r="Z408" s="148"/>
      <c r="AA408" s="148"/>
      <c r="AB408" s="220"/>
    </row>
    <row r="409" spans="1:28" ht="15.75" customHeight="1">
      <c r="A409" s="132"/>
      <c r="B409" s="132"/>
      <c r="C409" s="148"/>
      <c r="D409" s="148"/>
      <c r="E409" s="148"/>
      <c r="F409" s="148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  <c r="Z409" s="148"/>
      <c r="AA409" s="148"/>
      <c r="AB409" s="220"/>
    </row>
    <row r="410" spans="1:28" ht="15.75" customHeight="1">
      <c r="A410" s="132"/>
      <c r="B410" s="132"/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220"/>
    </row>
    <row r="411" spans="1:28" ht="15.75" customHeight="1">
      <c r="A411" s="132"/>
      <c r="B411" s="132"/>
      <c r="C411" s="148"/>
      <c r="D411" s="148"/>
      <c r="E411" s="148"/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  <c r="AA411" s="148"/>
      <c r="AB411" s="220"/>
    </row>
    <row r="412" spans="1:28" ht="15.75" customHeight="1">
      <c r="A412" s="132"/>
      <c r="B412" s="132"/>
      <c r="C412" s="148"/>
      <c r="D412" s="148"/>
      <c r="E412" s="148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  <c r="AA412" s="148"/>
      <c r="AB412" s="220"/>
    </row>
    <row r="413" spans="1:28" ht="15.75" customHeight="1">
      <c r="A413" s="132"/>
      <c r="B413" s="132"/>
      <c r="C413" s="148"/>
      <c r="D413" s="148"/>
      <c r="E413" s="148"/>
      <c r="F413" s="148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  <c r="AA413" s="148"/>
      <c r="AB413" s="220"/>
    </row>
    <row r="414" spans="1:28" ht="15.75" customHeight="1">
      <c r="A414" s="132"/>
      <c r="B414" s="132"/>
      <c r="C414" s="148"/>
      <c r="D414" s="148"/>
      <c r="E414" s="148"/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  <c r="Z414" s="148"/>
      <c r="AA414" s="148"/>
      <c r="AB414" s="220"/>
    </row>
    <row r="415" spans="1:28" ht="15.75" customHeight="1">
      <c r="A415" s="132"/>
      <c r="B415" s="132"/>
      <c r="C415" s="148"/>
      <c r="D415" s="148"/>
      <c r="E415" s="148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48"/>
      <c r="Y415" s="148"/>
      <c r="Z415" s="148"/>
      <c r="AA415" s="148"/>
      <c r="AB415" s="220"/>
    </row>
    <row r="416" spans="1:28" ht="15.75" customHeight="1">
      <c r="A416" s="132"/>
      <c r="B416" s="132"/>
      <c r="C416" s="148"/>
      <c r="D416" s="148"/>
      <c r="E416" s="148"/>
      <c r="F416" s="148"/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  <c r="Z416" s="148"/>
      <c r="AA416" s="148"/>
      <c r="AB416" s="220"/>
    </row>
    <row r="417" spans="1:28" ht="15.75" customHeight="1">
      <c r="A417" s="132"/>
      <c r="B417" s="132"/>
      <c r="C417" s="148"/>
      <c r="D417" s="148"/>
      <c r="E417" s="148"/>
      <c r="F417" s="148"/>
      <c r="G417" s="148"/>
      <c r="H417" s="148"/>
      <c r="I417" s="148"/>
      <c r="J417" s="148"/>
      <c r="K417" s="148"/>
      <c r="L417" s="148"/>
      <c r="M417" s="148"/>
      <c r="N417" s="148"/>
      <c r="O417" s="148"/>
      <c r="P417" s="148"/>
      <c r="Q417" s="148"/>
      <c r="R417" s="148"/>
      <c r="S417" s="148"/>
      <c r="T417" s="148"/>
      <c r="U417" s="148"/>
      <c r="V417" s="148"/>
      <c r="W417" s="148"/>
      <c r="X417" s="148"/>
      <c r="Y417" s="148"/>
      <c r="Z417" s="148"/>
      <c r="AA417" s="148"/>
      <c r="AB417" s="220"/>
    </row>
    <row r="418" spans="1:28" ht="15.75" customHeight="1">
      <c r="A418" s="132"/>
      <c r="B418" s="132"/>
      <c r="C418" s="148"/>
      <c r="D418" s="148"/>
      <c r="E418" s="148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  <c r="Y418" s="148"/>
      <c r="Z418" s="148"/>
      <c r="AA418" s="148"/>
      <c r="AB418" s="220"/>
    </row>
    <row r="419" spans="1:28" ht="15.75" customHeight="1">
      <c r="A419" s="132"/>
      <c r="B419" s="132"/>
      <c r="C419" s="148"/>
      <c r="D419" s="148"/>
      <c r="E419" s="148"/>
      <c r="F419" s="148"/>
      <c r="G419" s="148"/>
      <c r="H419" s="148"/>
      <c r="I419" s="148"/>
      <c r="J419" s="148"/>
      <c r="K419" s="148"/>
      <c r="L419" s="148"/>
      <c r="M419" s="148"/>
      <c r="N419" s="148"/>
      <c r="O419" s="148"/>
      <c r="P419" s="148"/>
      <c r="Q419" s="148"/>
      <c r="R419" s="148"/>
      <c r="S419" s="148"/>
      <c r="T419" s="148"/>
      <c r="U419" s="148"/>
      <c r="V419" s="148"/>
      <c r="W419" s="148"/>
      <c r="X419" s="148"/>
      <c r="Y419" s="148"/>
      <c r="Z419" s="148"/>
      <c r="AA419" s="148"/>
      <c r="AB419" s="220"/>
    </row>
    <row r="420" spans="1:28" ht="15.75" customHeight="1">
      <c r="A420" s="132"/>
      <c r="B420" s="132"/>
      <c r="C420" s="148"/>
      <c r="D420" s="148"/>
      <c r="E420" s="148"/>
      <c r="F420" s="148"/>
      <c r="G420" s="148"/>
      <c r="H420" s="148"/>
      <c r="I420" s="148"/>
      <c r="J420" s="148"/>
      <c r="K420" s="148"/>
      <c r="L420" s="148"/>
      <c r="M420" s="148"/>
      <c r="N420" s="148"/>
      <c r="O420" s="148"/>
      <c r="P420" s="148"/>
      <c r="Q420" s="148"/>
      <c r="R420" s="148"/>
      <c r="S420" s="148"/>
      <c r="T420" s="148"/>
      <c r="U420" s="148"/>
      <c r="V420" s="148"/>
      <c r="W420" s="148"/>
      <c r="X420" s="148"/>
      <c r="Y420" s="148"/>
      <c r="Z420" s="148"/>
      <c r="AA420" s="148"/>
      <c r="AB420" s="220"/>
    </row>
    <row r="421" spans="1:28" ht="15.75" customHeight="1">
      <c r="A421" s="132"/>
      <c r="B421" s="132"/>
      <c r="C421" s="148"/>
      <c r="D421" s="148"/>
      <c r="E421" s="148"/>
      <c r="F421" s="148"/>
      <c r="G421" s="148"/>
      <c r="H421" s="148"/>
      <c r="I421" s="148"/>
      <c r="J421" s="148"/>
      <c r="K421" s="148"/>
      <c r="L421" s="148"/>
      <c r="M421" s="148"/>
      <c r="N421" s="148"/>
      <c r="O421" s="148"/>
      <c r="P421" s="148"/>
      <c r="Q421" s="148"/>
      <c r="R421" s="148"/>
      <c r="S421" s="148"/>
      <c r="T421" s="148"/>
      <c r="U421" s="148"/>
      <c r="V421" s="148"/>
      <c r="W421" s="148"/>
      <c r="X421" s="148"/>
      <c r="Y421" s="148"/>
      <c r="Z421" s="148"/>
      <c r="AA421" s="148"/>
      <c r="AB421" s="220"/>
    </row>
    <row r="422" spans="1:28" ht="15.75" customHeight="1">
      <c r="A422" s="132"/>
      <c r="B422" s="132"/>
      <c r="C422" s="148"/>
      <c r="D422" s="148"/>
      <c r="E422" s="148"/>
      <c r="F422" s="148"/>
      <c r="G422" s="148"/>
      <c r="H422" s="148"/>
      <c r="I422" s="148"/>
      <c r="J422" s="148"/>
      <c r="K422" s="148"/>
      <c r="L422" s="148"/>
      <c r="M422" s="148"/>
      <c r="N422" s="148"/>
      <c r="O422" s="148"/>
      <c r="P422" s="148"/>
      <c r="Q422" s="148"/>
      <c r="R422" s="148"/>
      <c r="S422" s="148"/>
      <c r="T422" s="148"/>
      <c r="U422" s="148"/>
      <c r="V422" s="148"/>
      <c r="W422" s="148"/>
      <c r="X422" s="148"/>
      <c r="Y422" s="148"/>
      <c r="Z422" s="148"/>
      <c r="AA422" s="148"/>
      <c r="AB422" s="220"/>
    </row>
    <row r="423" spans="1:28" ht="15.75" customHeight="1">
      <c r="A423" s="132"/>
      <c r="B423" s="132"/>
      <c r="C423" s="148"/>
      <c r="D423" s="148"/>
      <c r="E423" s="148"/>
      <c r="F423" s="148"/>
      <c r="G423" s="148"/>
      <c r="H423" s="148"/>
      <c r="I423" s="148"/>
      <c r="J423" s="148"/>
      <c r="K423" s="148"/>
      <c r="L423" s="148"/>
      <c r="M423" s="148"/>
      <c r="N423" s="148"/>
      <c r="O423" s="148"/>
      <c r="P423" s="148"/>
      <c r="Q423" s="148"/>
      <c r="R423" s="148"/>
      <c r="S423" s="148"/>
      <c r="T423" s="148"/>
      <c r="U423" s="148"/>
      <c r="V423" s="148"/>
      <c r="W423" s="148"/>
      <c r="X423" s="148"/>
      <c r="Y423" s="148"/>
      <c r="Z423" s="148"/>
      <c r="AA423" s="148"/>
      <c r="AB423" s="220"/>
    </row>
    <row r="424" spans="1:28" ht="15.75" customHeight="1">
      <c r="A424" s="132"/>
      <c r="B424" s="132"/>
      <c r="C424" s="148"/>
      <c r="D424" s="148"/>
      <c r="E424" s="148"/>
      <c r="F424" s="148"/>
      <c r="G424" s="148"/>
      <c r="H424" s="148"/>
      <c r="I424" s="148"/>
      <c r="J424" s="148"/>
      <c r="K424" s="148"/>
      <c r="L424" s="148"/>
      <c r="M424" s="148"/>
      <c r="N424" s="148"/>
      <c r="O424" s="148"/>
      <c r="P424" s="148"/>
      <c r="Q424" s="148"/>
      <c r="R424" s="148"/>
      <c r="S424" s="148"/>
      <c r="T424" s="148"/>
      <c r="U424" s="148"/>
      <c r="V424" s="148"/>
      <c r="W424" s="148"/>
      <c r="X424" s="148"/>
      <c r="Y424" s="148"/>
      <c r="Z424" s="148"/>
      <c r="AA424" s="148"/>
      <c r="AB424" s="220"/>
    </row>
    <row r="425" spans="1:28" ht="15.75" customHeight="1">
      <c r="A425" s="132"/>
      <c r="B425" s="132"/>
      <c r="C425" s="148"/>
      <c r="D425" s="148"/>
      <c r="E425" s="148"/>
      <c r="F425" s="148"/>
      <c r="G425" s="148"/>
      <c r="H425" s="148"/>
      <c r="I425" s="148"/>
      <c r="J425" s="148"/>
      <c r="K425" s="148"/>
      <c r="L425" s="148"/>
      <c r="M425" s="148"/>
      <c r="N425" s="148"/>
      <c r="O425" s="148"/>
      <c r="P425" s="148"/>
      <c r="Q425" s="148"/>
      <c r="R425" s="148"/>
      <c r="S425" s="148"/>
      <c r="T425" s="148"/>
      <c r="U425" s="148"/>
      <c r="V425" s="148"/>
      <c r="W425" s="148"/>
      <c r="X425" s="148"/>
      <c r="Y425" s="148"/>
      <c r="Z425" s="148"/>
      <c r="AA425" s="148"/>
      <c r="AB425" s="220"/>
    </row>
    <row r="426" spans="1:28" ht="15.75" customHeight="1">
      <c r="A426" s="132"/>
      <c r="B426" s="132"/>
      <c r="C426" s="148"/>
      <c r="D426" s="148"/>
      <c r="E426" s="148"/>
      <c r="F426" s="148"/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8"/>
      <c r="T426" s="148"/>
      <c r="U426" s="148"/>
      <c r="V426" s="148"/>
      <c r="W426" s="148"/>
      <c r="X426" s="148"/>
      <c r="Y426" s="148"/>
      <c r="Z426" s="148"/>
      <c r="AA426" s="148"/>
      <c r="AB426" s="220"/>
    </row>
    <row r="427" spans="1:28" ht="15.75" customHeight="1">
      <c r="A427" s="132"/>
      <c r="B427" s="132"/>
      <c r="C427" s="148"/>
      <c r="D427" s="148"/>
      <c r="E427" s="148"/>
      <c r="F427" s="148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48"/>
      <c r="Y427" s="148"/>
      <c r="Z427" s="148"/>
      <c r="AA427" s="148"/>
      <c r="AB427" s="220"/>
    </row>
    <row r="428" spans="1:28" ht="15.75" customHeight="1">
      <c r="A428" s="132"/>
      <c r="B428" s="132"/>
      <c r="C428" s="148"/>
      <c r="D428" s="148"/>
      <c r="E428" s="148"/>
      <c r="F428" s="148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  <c r="Z428" s="148"/>
      <c r="AA428" s="148"/>
      <c r="AB428" s="220"/>
    </row>
    <row r="429" spans="1:28" ht="15.75" customHeight="1">
      <c r="A429" s="132"/>
      <c r="B429" s="132"/>
      <c r="C429" s="148"/>
      <c r="D429" s="148"/>
      <c r="E429" s="148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/>
      <c r="Z429" s="148"/>
      <c r="AA429" s="148"/>
      <c r="AB429" s="220"/>
    </row>
    <row r="430" spans="1:28" ht="15.75" customHeight="1">
      <c r="A430" s="132"/>
      <c r="B430" s="132"/>
      <c r="C430" s="148"/>
      <c r="D430" s="148"/>
      <c r="E430" s="148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/>
      <c r="Z430" s="148"/>
      <c r="AA430" s="148"/>
      <c r="AB430" s="220"/>
    </row>
    <row r="431" spans="1:28" ht="15.75" customHeight="1">
      <c r="A431" s="132"/>
      <c r="B431" s="132"/>
      <c r="C431" s="148"/>
      <c r="D431" s="148"/>
      <c r="E431" s="148"/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48"/>
      <c r="S431" s="148"/>
      <c r="T431" s="148"/>
      <c r="U431" s="148"/>
      <c r="V431" s="148"/>
      <c r="W431" s="148"/>
      <c r="X431" s="148"/>
      <c r="Y431" s="148"/>
      <c r="Z431" s="148"/>
      <c r="AA431" s="148"/>
      <c r="AB431" s="220"/>
    </row>
    <row r="432" spans="1:28" ht="15.75" customHeight="1">
      <c r="A432" s="132"/>
      <c r="B432" s="132"/>
      <c r="C432" s="148"/>
      <c r="D432" s="148"/>
      <c r="E432" s="148"/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48"/>
      <c r="Y432" s="148"/>
      <c r="Z432" s="148"/>
      <c r="AA432" s="148"/>
      <c r="AB432" s="220"/>
    </row>
    <row r="433" spans="1:28" ht="15.75" customHeight="1">
      <c r="A433" s="132"/>
      <c r="B433" s="132"/>
      <c r="C433" s="148"/>
      <c r="D433" s="148"/>
      <c r="E433" s="148"/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48"/>
      <c r="Y433" s="148"/>
      <c r="Z433" s="148"/>
      <c r="AA433" s="148"/>
      <c r="AB433" s="220"/>
    </row>
    <row r="434" spans="1:28" ht="15.75" customHeight="1">
      <c r="A434" s="132"/>
      <c r="B434" s="132"/>
      <c r="C434" s="148"/>
      <c r="D434" s="148"/>
      <c r="E434" s="148"/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/>
      <c r="Z434" s="148"/>
      <c r="AA434" s="148"/>
      <c r="AB434" s="220"/>
    </row>
    <row r="435" spans="1:28" ht="15.75" customHeight="1">
      <c r="A435" s="132"/>
      <c r="B435" s="132"/>
      <c r="C435" s="148"/>
      <c r="D435" s="148"/>
      <c r="E435" s="148"/>
      <c r="F435" s="148"/>
      <c r="G435" s="148"/>
      <c r="H435" s="148"/>
      <c r="I435" s="148"/>
      <c r="J435" s="148"/>
      <c r="K435" s="148"/>
      <c r="L435" s="148"/>
      <c r="M435" s="148"/>
      <c r="N435" s="148"/>
      <c r="O435" s="148"/>
      <c r="P435" s="148"/>
      <c r="Q435" s="148"/>
      <c r="R435" s="148"/>
      <c r="S435" s="148"/>
      <c r="T435" s="148"/>
      <c r="U435" s="148"/>
      <c r="V435" s="148"/>
      <c r="W435" s="148"/>
      <c r="X435" s="148"/>
      <c r="Y435" s="148"/>
      <c r="Z435" s="148"/>
      <c r="AA435" s="148"/>
      <c r="AB435" s="220"/>
    </row>
    <row r="436" spans="1:28" ht="15.75" customHeight="1">
      <c r="A436" s="132"/>
      <c r="B436" s="132"/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8"/>
      <c r="Z436" s="148"/>
      <c r="AA436" s="148"/>
      <c r="AB436" s="220"/>
    </row>
    <row r="437" spans="1:28" ht="15.75" customHeight="1">
      <c r="A437" s="132"/>
      <c r="B437" s="132"/>
      <c r="C437" s="148"/>
      <c r="D437" s="148"/>
      <c r="E437" s="148"/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48"/>
      <c r="Q437" s="148"/>
      <c r="R437" s="148"/>
      <c r="S437" s="148"/>
      <c r="T437" s="148"/>
      <c r="U437" s="148"/>
      <c r="V437" s="148"/>
      <c r="W437" s="148"/>
      <c r="X437" s="148"/>
      <c r="Y437" s="148"/>
      <c r="Z437" s="148"/>
      <c r="AA437" s="148"/>
      <c r="AB437" s="220"/>
    </row>
    <row r="438" spans="1:28" ht="15.75" customHeight="1">
      <c r="A438" s="132"/>
      <c r="B438" s="132"/>
      <c r="C438" s="148"/>
      <c r="D438" s="148"/>
      <c r="E438" s="148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/>
      <c r="Z438" s="148"/>
      <c r="AA438" s="148"/>
      <c r="AB438" s="220"/>
    </row>
    <row r="439" spans="1:28" ht="15.75" customHeight="1">
      <c r="A439" s="132"/>
      <c r="B439" s="132"/>
      <c r="C439" s="148"/>
      <c r="D439" s="148"/>
      <c r="E439" s="148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/>
      <c r="Z439" s="148"/>
      <c r="AA439" s="148"/>
      <c r="AB439" s="220"/>
    </row>
    <row r="440" spans="1:28" ht="15.75" customHeight="1">
      <c r="A440" s="132"/>
      <c r="B440" s="132"/>
      <c r="C440" s="148"/>
      <c r="D440" s="148"/>
      <c r="E440" s="148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  <c r="Z440" s="148"/>
      <c r="AA440" s="148"/>
      <c r="AB440" s="220"/>
    </row>
    <row r="441" spans="1:28" ht="15.75" customHeight="1">
      <c r="A441" s="132"/>
      <c r="B441" s="132"/>
      <c r="C441" s="148"/>
      <c r="D441" s="148"/>
      <c r="E441" s="148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/>
      <c r="Z441" s="148"/>
      <c r="AA441" s="148"/>
      <c r="AB441" s="220"/>
    </row>
    <row r="442" spans="1:28" ht="15.75" customHeight="1">
      <c r="A442" s="132"/>
      <c r="B442" s="132"/>
      <c r="C442" s="148"/>
      <c r="D442" s="148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  <c r="Z442" s="148"/>
      <c r="AA442" s="148"/>
      <c r="AB442" s="220"/>
    </row>
    <row r="443" spans="1:28" ht="15.75" customHeight="1">
      <c r="A443" s="132"/>
      <c r="B443" s="132"/>
      <c r="C443" s="148"/>
      <c r="D443" s="148"/>
      <c r="E443" s="148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/>
      <c r="Z443" s="148"/>
      <c r="AA443" s="148"/>
      <c r="AB443" s="220"/>
    </row>
    <row r="444" spans="1:28" ht="15.75" customHeight="1">
      <c r="A444" s="132"/>
      <c r="B444" s="132"/>
      <c r="C444" s="148"/>
      <c r="D444" s="148"/>
      <c r="E444" s="148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48"/>
      <c r="Y444" s="148"/>
      <c r="Z444" s="148"/>
      <c r="AA444" s="148"/>
      <c r="AB444" s="220"/>
    </row>
    <row r="445" spans="1:28" ht="15.75" customHeight="1">
      <c r="A445" s="132"/>
      <c r="B445" s="132"/>
      <c r="C445" s="148"/>
      <c r="D445" s="148"/>
      <c r="E445" s="148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  <c r="Z445" s="148"/>
      <c r="AA445" s="148"/>
      <c r="AB445" s="220"/>
    </row>
    <row r="446" spans="1:28" ht="15.75" customHeight="1">
      <c r="A446" s="132"/>
      <c r="B446" s="132"/>
      <c r="C446" s="148"/>
      <c r="D446" s="148"/>
      <c r="E446" s="148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  <c r="Z446" s="148"/>
      <c r="AA446" s="148"/>
      <c r="AB446" s="220"/>
    </row>
    <row r="447" spans="1:28" ht="15.75" customHeight="1">
      <c r="A447" s="132"/>
      <c r="B447" s="132"/>
      <c r="C447" s="148"/>
      <c r="D447" s="148"/>
      <c r="E447" s="148"/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T447" s="148"/>
      <c r="U447" s="148"/>
      <c r="V447" s="148"/>
      <c r="W447" s="148"/>
      <c r="X447" s="148"/>
      <c r="Y447" s="148"/>
      <c r="Z447" s="148"/>
      <c r="AA447" s="148"/>
      <c r="AB447" s="220"/>
    </row>
    <row r="448" spans="1:28" ht="15.75" customHeight="1">
      <c r="A448" s="132"/>
      <c r="B448" s="132"/>
      <c r="C448" s="148"/>
      <c r="D448" s="148"/>
      <c r="E448" s="148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  <c r="Q448" s="148"/>
      <c r="R448" s="148"/>
      <c r="S448" s="148"/>
      <c r="T448" s="148"/>
      <c r="U448" s="148"/>
      <c r="V448" s="148"/>
      <c r="W448" s="148"/>
      <c r="X448" s="148"/>
      <c r="Y448" s="148"/>
      <c r="Z448" s="148"/>
      <c r="AA448" s="148"/>
      <c r="AB448" s="220"/>
    </row>
    <row r="449" spans="1:28" ht="15.75" customHeight="1">
      <c r="A449" s="132"/>
      <c r="B449" s="132"/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  <c r="Q449" s="148"/>
      <c r="R449" s="148"/>
      <c r="S449" s="148"/>
      <c r="T449" s="148"/>
      <c r="U449" s="148"/>
      <c r="V449" s="148"/>
      <c r="W449" s="148"/>
      <c r="X449" s="148"/>
      <c r="Y449" s="148"/>
      <c r="Z449" s="148"/>
      <c r="AA449" s="148"/>
      <c r="AB449" s="220"/>
    </row>
    <row r="450" spans="1:28" ht="15.75" customHeight="1">
      <c r="A450" s="132"/>
      <c r="B450" s="132"/>
      <c r="C450" s="148"/>
      <c r="D450" s="148"/>
      <c r="E450" s="148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  <c r="Y450" s="148"/>
      <c r="Z450" s="148"/>
      <c r="AA450" s="148"/>
      <c r="AB450" s="220"/>
    </row>
    <row r="451" spans="1:28" ht="15.75" customHeight="1">
      <c r="A451" s="132"/>
      <c r="B451" s="132"/>
      <c r="C451" s="148"/>
      <c r="D451" s="148"/>
      <c r="E451" s="148"/>
      <c r="F451" s="148"/>
      <c r="G451" s="148"/>
      <c r="H451" s="148"/>
      <c r="I451" s="148"/>
      <c r="J451" s="148"/>
      <c r="K451" s="148"/>
      <c r="L451" s="148"/>
      <c r="M451" s="148"/>
      <c r="N451" s="148"/>
      <c r="O451" s="148"/>
      <c r="P451" s="148"/>
      <c r="Q451" s="148"/>
      <c r="R451" s="148"/>
      <c r="S451" s="148"/>
      <c r="T451" s="148"/>
      <c r="U451" s="148"/>
      <c r="V451" s="148"/>
      <c r="W451" s="148"/>
      <c r="X451" s="148"/>
      <c r="Y451" s="148"/>
      <c r="Z451" s="148"/>
      <c r="AA451" s="148"/>
      <c r="AB451" s="220"/>
    </row>
    <row r="452" spans="1:28" ht="15.75" customHeight="1">
      <c r="A452" s="132"/>
      <c r="B452" s="132"/>
      <c r="C452" s="148"/>
      <c r="D452" s="148"/>
      <c r="E452" s="148"/>
      <c r="F452" s="148"/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  <c r="Q452" s="148"/>
      <c r="R452" s="148"/>
      <c r="S452" s="148"/>
      <c r="T452" s="148"/>
      <c r="U452" s="148"/>
      <c r="V452" s="148"/>
      <c r="W452" s="148"/>
      <c r="X452" s="148"/>
      <c r="Y452" s="148"/>
      <c r="Z452" s="148"/>
      <c r="AA452" s="148"/>
      <c r="AB452" s="220"/>
    </row>
    <row r="453" spans="1:28" ht="15.75" customHeight="1">
      <c r="A453" s="132"/>
      <c r="B453" s="132"/>
      <c r="C453" s="148"/>
      <c r="D453" s="148"/>
      <c r="E453" s="148"/>
      <c r="F453" s="148"/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  <c r="Q453" s="148"/>
      <c r="R453" s="148"/>
      <c r="S453" s="148"/>
      <c r="T453" s="148"/>
      <c r="U453" s="148"/>
      <c r="V453" s="148"/>
      <c r="W453" s="148"/>
      <c r="X453" s="148"/>
      <c r="Y453" s="148"/>
      <c r="Z453" s="148"/>
      <c r="AA453" s="148"/>
      <c r="AB453" s="220"/>
    </row>
    <row r="454" spans="1:28" ht="15.75" customHeight="1">
      <c r="A454" s="132"/>
      <c r="B454" s="132"/>
      <c r="C454" s="148"/>
      <c r="D454" s="148"/>
      <c r="E454" s="148"/>
      <c r="F454" s="148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  <c r="Y454" s="148"/>
      <c r="Z454" s="148"/>
      <c r="AA454" s="148"/>
      <c r="AB454" s="220"/>
    </row>
    <row r="455" spans="1:28" ht="15.75" customHeight="1">
      <c r="A455" s="132"/>
      <c r="B455" s="132"/>
      <c r="C455" s="148"/>
      <c r="D455" s="148"/>
      <c r="E455" s="148"/>
      <c r="F455" s="148"/>
      <c r="G455" s="148"/>
      <c r="H455" s="148"/>
      <c r="I455" s="148"/>
      <c r="J455" s="148"/>
      <c r="K455" s="148"/>
      <c r="L455" s="148"/>
      <c r="M455" s="148"/>
      <c r="N455" s="148"/>
      <c r="O455" s="148"/>
      <c r="P455" s="148"/>
      <c r="Q455" s="148"/>
      <c r="R455" s="148"/>
      <c r="S455" s="148"/>
      <c r="T455" s="148"/>
      <c r="U455" s="148"/>
      <c r="V455" s="148"/>
      <c r="W455" s="148"/>
      <c r="X455" s="148"/>
      <c r="Y455" s="148"/>
      <c r="Z455" s="148"/>
      <c r="AA455" s="148"/>
      <c r="AB455" s="220"/>
    </row>
    <row r="456" spans="1:28" ht="15.75" customHeight="1">
      <c r="A456" s="132"/>
      <c r="B456" s="132"/>
      <c r="C456" s="148"/>
      <c r="D456" s="148"/>
      <c r="E456" s="148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T456" s="148"/>
      <c r="U456" s="148"/>
      <c r="V456" s="148"/>
      <c r="W456" s="148"/>
      <c r="X456" s="148"/>
      <c r="Y456" s="148"/>
      <c r="Z456" s="148"/>
      <c r="AA456" s="148"/>
      <c r="AB456" s="220"/>
    </row>
    <row r="457" spans="1:28" ht="15.75" customHeight="1">
      <c r="A457" s="132"/>
      <c r="B457" s="132"/>
      <c r="C457" s="148"/>
      <c r="D457" s="148"/>
      <c r="E457" s="148"/>
      <c r="F457" s="148"/>
      <c r="G457" s="148"/>
      <c r="H457" s="148"/>
      <c r="I457" s="148"/>
      <c r="J457" s="148"/>
      <c r="K457" s="148"/>
      <c r="L457" s="148"/>
      <c r="M457" s="148"/>
      <c r="N457" s="148"/>
      <c r="O457" s="148"/>
      <c r="P457" s="148"/>
      <c r="Q457" s="148"/>
      <c r="R457" s="148"/>
      <c r="S457" s="148"/>
      <c r="T457" s="148"/>
      <c r="U457" s="148"/>
      <c r="V457" s="148"/>
      <c r="W457" s="148"/>
      <c r="X457" s="148"/>
      <c r="Y457" s="148"/>
      <c r="Z457" s="148"/>
      <c r="AA457" s="148"/>
      <c r="AB457" s="220"/>
    </row>
    <row r="458" spans="1:28" ht="15.75" customHeight="1">
      <c r="A458" s="132"/>
      <c r="B458" s="132"/>
      <c r="C458" s="148"/>
      <c r="D458" s="148"/>
      <c r="E458" s="148"/>
      <c r="F458" s="148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48"/>
      <c r="R458" s="148"/>
      <c r="S458" s="148"/>
      <c r="T458" s="148"/>
      <c r="U458" s="148"/>
      <c r="V458" s="148"/>
      <c r="W458" s="148"/>
      <c r="X458" s="148"/>
      <c r="Y458" s="148"/>
      <c r="Z458" s="148"/>
      <c r="AA458" s="148"/>
      <c r="AB458" s="220"/>
    </row>
    <row r="459" spans="1:28" ht="15.75" customHeight="1">
      <c r="A459" s="132"/>
      <c r="B459" s="132"/>
      <c r="C459" s="148"/>
      <c r="D459" s="148"/>
      <c r="E459" s="148"/>
      <c r="F459" s="148"/>
      <c r="G459" s="148"/>
      <c r="H459" s="148"/>
      <c r="I459" s="148"/>
      <c r="J459" s="148"/>
      <c r="K459" s="148"/>
      <c r="L459" s="148"/>
      <c r="M459" s="148"/>
      <c r="N459" s="148"/>
      <c r="O459" s="148"/>
      <c r="P459" s="148"/>
      <c r="Q459" s="148"/>
      <c r="R459" s="148"/>
      <c r="S459" s="148"/>
      <c r="T459" s="148"/>
      <c r="U459" s="148"/>
      <c r="V459" s="148"/>
      <c r="W459" s="148"/>
      <c r="X459" s="148"/>
      <c r="Y459" s="148"/>
      <c r="Z459" s="148"/>
      <c r="AA459" s="148"/>
      <c r="AB459" s="220"/>
    </row>
    <row r="460" spans="1:28" ht="15.75" customHeight="1">
      <c r="A460" s="132"/>
      <c r="B460" s="132"/>
      <c r="C460" s="148"/>
      <c r="D460" s="148"/>
      <c r="E460" s="148"/>
      <c r="F460" s="148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48"/>
      <c r="R460" s="148"/>
      <c r="S460" s="148"/>
      <c r="T460" s="148"/>
      <c r="U460" s="148"/>
      <c r="V460" s="148"/>
      <c r="W460" s="148"/>
      <c r="X460" s="148"/>
      <c r="Y460" s="148"/>
      <c r="Z460" s="148"/>
      <c r="AA460" s="148"/>
      <c r="AB460" s="220"/>
    </row>
    <row r="461" spans="1:28" ht="15.75" customHeight="1">
      <c r="A461" s="132"/>
      <c r="B461" s="132"/>
      <c r="C461" s="148"/>
      <c r="D461" s="148"/>
      <c r="E461" s="148"/>
      <c r="F461" s="148"/>
      <c r="G461" s="148"/>
      <c r="H461" s="148"/>
      <c r="I461" s="148"/>
      <c r="J461" s="148"/>
      <c r="K461" s="148"/>
      <c r="L461" s="148"/>
      <c r="M461" s="148"/>
      <c r="N461" s="148"/>
      <c r="O461" s="148"/>
      <c r="P461" s="148"/>
      <c r="Q461" s="148"/>
      <c r="R461" s="148"/>
      <c r="S461" s="148"/>
      <c r="T461" s="148"/>
      <c r="U461" s="148"/>
      <c r="V461" s="148"/>
      <c r="W461" s="148"/>
      <c r="X461" s="148"/>
      <c r="Y461" s="148"/>
      <c r="Z461" s="148"/>
      <c r="AA461" s="148"/>
      <c r="AB461" s="220"/>
    </row>
    <row r="462" spans="1:28" ht="15.75" customHeight="1">
      <c r="A462" s="132"/>
      <c r="B462" s="132"/>
      <c r="C462" s="148"/>
      <c r="D462" s="148"/>
      <c r="E462" s="148"/>
      <c r="F462" s="148"/>
      <c r="G462" s="148"/>
      <c r="H462" s="148"/>
      <c r="I462" s="148"/>
      <c r="J462" s="148"/>
      <c r="K462" s="148"/>
      <c r="L462" s="148"/>
      <c r="M462" s="148"/>
      <c r="N462" s="148"/>
      <c r="O462" s="148"/>
      <c r="P462" s="148"/>
      <c r="Q462" s="148"/>
      <c r="R462" s="148"/>
      <c r="S462" s="148"/>
      <c r="T462" s="148"/>
      <c r="U462" s="148"/>
      <c r="V462" s="148"/>
      <c r="W462" s="148"/>
      <c r="X462" s="148"/>
      <c r="Y462" s="148"/>
      <c r="Z462" s="148"/>
      <c r="AA462" s="148"/>
      <c r="AB462" s="220"/>
    </row>
    <row r="463" spans="1:28" ht="15.75" customHeight="1">
      <c r="A463" s="132"/>
      <c r="B463" s="132"/>
      <c r="C463" s="148"/>
      <c r="D463" s="148"/>
      <c r="E463" s="148"/>
      <c r="F463" s="148"/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  <c r="Q463" s="148"/>
      <c r="R463" s="148"/>
      <c r="S463" s="148"/>
      <c r="T463" s="148"/>
      <c r="U463" s="148"/>
      <c r="V463" s="148"/>
      <c r="W463" s="148"/>
      <c r="X463" s="148"/>
      <c r="Y463" s="148"/>
      <c r="Z463" s="148"/>
      <c r="AA463" s="148"/>
      <c r="AB463" s="220"/>
    </row>
    <row r="464" spans="1:28" ht="15.75" customHeight="1">
      <c r="A464" s="132"/>
      <c r="B464" s="132"/>
      <c r="C464" s="148"/>
      <c r="D464" s="148"/>
      <c r="E464" s="148"/>
      <c r="F464" s="148"/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  <c r="Q464" s="148"/>
      <c r="R464" s="148"/>
      <c r="S464" s="148"/>
      <c r="T464" s="148"/>
      <c r="U464" s="148"/>
      <c r="V464" s="148"/>
      <c r="W464" s="148"/>
      <c r="X464" s="148"/>
      <c r="Y464" s="148"/>
      <c r="Z464" s="148"/>
      <c r="AA464" s="148"/>
      <c r="AB464" s="220"/>
    </row>
    <row r="465" spans="1:28" ht="15.75" customHeight="1">
      <c r="A465" s="132"/>
      <c r="B465" s="132"/>
      <c r="C465" s="148"/>
      <c r="D465" s="148"/>
      <c r="E465" s="148"/>
      <c r="F465" s="148"/>
      <c r="G465" s="148"/>
      <c r="H465" s="148"/>
      <c r="I465" s="148"/>
      <c r="J465" s="148"/>
      <c r="K465" s="148"/>
      <c r="L465" s="148"/>
      <c r="M465" s="148"/>
      <c r="N465" s="148"/>
      <c r="O465" s="148"/>
      <c r="P465" s="148"/>
      <c r="Q465" s="148"/>
      <c r="R465" s="148"/>
      <c r="S465" s="148"/>
      <c r="T465" s="148"/>
      <c r="U465" s="148"/>
      <c r="V465" s="148"/>
      <c r="W465" s="148"/>
      <c r="X465" s="148"/>
      <c r="Y465" s="148"/>
      <c r="Z465" s="148"/>
      <c r="AA465" s="148"/>
      <c r="AB465" s="220"/>
    </row>
    <row r="466" spans="1:28" ht="15.75" customHeight="1">
      <c r="A466" s="132"/>
      <c r="B466" s="132"/>
      <c r="C466" s="148"/>
      <c r="D466" s="148"/>
      <c r="E466" s="148"/>
      <c r="F466" s="148"/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  <c r="Q466" s="148"/>
      <c r="R466" s="148"/>
      <c r="S466" s="148"/>
      <c r="T466" s="148"/>
      <c r="U466" s="148"/>
      <c r="V466" s="148"/>
      <c r="W466" s="148"/>
      <c r="X466" s="148"/>
      <c r="Y466" s="148"/>
      <c r="Z466" s="148"/>
      <c r="AA466" s="148"/>
      <c r="AB466" s="220"/>
    </row>
    <row r="467" spans="1:28" ht="15.75" customHeight="1">
      <c r="A467" s="132"/>
      <c r="B467" s="132"/>
      <c r="C467" s="148"/>
      <c r="D467" s="148"/>
      <c r="E467" s="148"/>
      <c r="F467" s="148"/>
      <c r="G467" s="148"/>
      <c r="H467" s="148"/>
      <c r="I467" s="148"/>
      <c r="J467" s="148"/>
      <c r="K467" s="148"/>
      <c r="L467" s="148"/>
      <c r="M467" s="148"/>
      <c r="N467" s="148"/>
      <c r="O467" s="148"/>
      <c r="P467" s="148"/>
      <c r="Q467" s="148"/>
      <c r="R467" s="148"/>
      <c r="S467" s="148"/>
      <c r="T467" s="148"/>
      <c r="U467" s="148"/>
      <c r="V467" s="148"/>
      <c r="W467" s="148"/>
      <c r="X467" s="148"/>
      <c r="Y467" s="148"/>
      <c r="Z467" s="148"/>
      <c r="AA467" s="148"/>
      <c r="AB467" s="220"/>
    </row>
    <row r="468" spans="1:28" ht="15.75" customHeight="1">
      <c r="A468" s="132"/>
      <c r="B468" s="132"/>
      <c r="C468" s="148"/>
      <c r="D468" s="148"/>
      <c r="E468" s="148"/>
      <c r="F468" s="148"/>
      <c r="G468" s="148"/>
      <c r="H468" s="148"/>
      <c r="I468" s="148"/>
      <c r="J468" s="148"/>
      <c r="K468" s="148"/>
      <c r="L468" s="148"/>
      <c r="M468" s="148"/>
      <c r="N468" s="148"/>
      <c r="O468" s="148"/>
      <c r="P468" s="148"/>
      <c r="Q468" s="148"/>
      <c r="R468" s="148"/>
      <c r="S468" s="148"/>
      <c r="T468" s="148"/>
      <c r="U468" s="148"/>
      <c r="V468" s="148"/>
      <c r="W468" s="148"/>
      <c r="X468" s="148"/>
      <c r="Y468" s="148"/>
      <c r="Z468" s="148"/>
      <c r="AA468" s="148"/>
      <c r="AB468" s="220"/>
    </row>
    <row r="469" spans="1:28" ht="15.75" customHeight="1">
      <c r="A469" s="132"/>
      <c r="B469" s="132"/>
      <c r="C469" s="148"/>
      <c r="D469" s="148"/>
      <c r="E469" s="148"/>
      <c r="F469" s="148"/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  <c r="Q469" s="148"/>
      <c r="R469" s="148"/>
      <c r="S469" s="148"/>
      <c r="T469" s="148"/>
      <c r="U469" s="148"/>
      <c r="V469" s="148"/>
      <c r="W469" s="148"/>
      <c r="X469" s="148"/>
      <c r="Y469" s="148"/>
      <c r="Z469" s="148"/>
      <c r="AA469" s="148"/>
      <c r="AB469" s="220"/>
    </row>
    <row r="470" spans="1:28" ht="15.75" customHeight="1">
      <c r="A470" s="132"/>
      <c r="B470" s="132"/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48"/>
      <c r="Y470" s="148"/>
      <c r="Z470" s="148"/>
      <c r="AA470" s="148"/>
      <c r="AB470" s="220"/>
    </row>
    <row r="471" spans="1:28" ht="15.75" customHeight="1">
      <c r="A471" s="132"/>
      <c r="B471" s="132"/>
      <c r="C471" s="148"/>
      <c r="D471" s="148"/>
      <c r="E471" s="148"/>
      <c r="F471" s="148"/>
      <c r="G471" s="148"/>
      <c r="H471" s="148"/>
      <c r="I471" s="148"/>
      <c r="J471" s="148"/>
      <c r="K471" s="148"/>
      <c r="L471" s="148"/>
      <c r="M471" s="148"/>
      <c r="N471" s="148"/>
      <c r="O471" s="148"/>
      <c r="P471" s="148"/>
      <c r="Q471" s="148"/>
      <c r="R471" s="148"/>
      <c r="S471" s="148"/>
      <c r="T471" s="148"/>
      <c r="U471" s="148"/>
      <c r="V471" s="148"/>
      <c r="W471" s="148"/>
      <c r="X471" s="148"/>
      <c r="Y471" s="148"/>
      <c r="Z471" s="148"/>
      <c r="AA471" s="148"/>
      <c r="AB471" s="220"/>
    </row>
    <row r="472" spans="1:28" ht="15.75" customHeight="1">
      <c r="A472" s="132"/>
      <c r="B472" s="132"/>
      <c r="C472" s="148"/>
      <c r="D472" s="148"/>
      <c r="E472" s="148"/>
      <c r="F472" s="148"/>
      <c r="G472" s="148"/>
      <c r="H472" s="148"/>
      <c r="I472" s="148"/>
      <c r="J472" s="148"/>
      <c r="K472" s="148"/>
      <c r="L472" s="148"/>
      <c r="M472" s="148"/>
      <c r="N472" s="148"/>
      <c r="O472" s="148"/>
      <c r="P472" s="148"/>
      <c r="Q472" s="148"/>
      <c r="R472" s="148"/>
      <c r="S472" s="148"/>
      <c r="T472" s="148"/>
      <c r="U472" s="148"/>
      <c r="V472" s="148"/>
      <c r="W472" s="148"/>
      <c r="X472" s="148"/>
      <c r="Y472" s="148"/>
      <c r="Z472" s="148"/>
      <c r="AA472" s="148"/>
      <c r="AB472" s="220"/>
    </row>
    <row r="473" spans="1:28" ht="15.75" customHeight="1">
      <c r="A473" s="132"/>
      <c r="B473" s="132"/>
      <c r="C473" s="148"/>
      <c r="D473" s="148"/>
      <c r="E473" s="148"/>
      <c r="F473" s="148"/>
      <c r="G473" s="148"/>
      <c r="H473" s="148"/>
      <c r="I473" s="148"/>
      <c r="J473" s="148"/>
      <c r="K473" s="148"/>
      <c r="L473" s="148"/>
      <c r="M473" s="148"/>
      <c r="N473" s="148"/>
      <c r="O473" s="148"/>
      <c r="P473" s="148"/>
      <c r="Q473" s="148"/>
      <c r="R473" s="148"/>
      <c r="S473" s="148"/>
      <c r="T473" s="148"/>
      <c r="U473" s="148"/>
      <c r="V473" s="148"/>
      <c r="W473" s="148"/>
      <c r="X473" s="148"/>
      <c r="Y473" s="148"/>
      <c r="Z473" s="148"/>
      <c r="AA473" s="148"/>
      <c r="AB473" s="220"/>
    </row>
    <row r="474" spans="1:28" ht="15.75" customHeight="1">
      <c r="A474" s="132"/>
      <c r="B474" s="132"/>
      <c r="C474" s="148"/>
      <c r="D474" s="148"/>
      <c r="E474" s="148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48"/>
      <c r="Y474" s="148"/>
      <c r="Z474" s="148"/>
      <c r="AA474" s="148"/>
      <c r="AB474" s="220"/>
    </row>
    <row r="475" spans="1:28" ht="15.75" customHeight="1">
      <c r="A475" s="132"/>
      <c r="B475" s="132"/>
      <c r="C475" s="148"/>
      <c r="D475" s="148"/>
      <c r="E475" s="148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  <c r="Z475" s="148"/>
      <c r="AA475" s="148"/>
      <c r="AB475" s="220"/>
    </row>
    <row r="476" spans="1:28" ht="15.75" customHeight="1">
      <c r="A476" s="132"/>
      <c r="B476" s="132"/>
      <c r="C476" s="148"/>
      <c r="D476" s="148"/>
      <c r="E476" s="148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/>
      <c r="Z476" s="148"/>
      <c r="AA476" s="148"/>
      <c r="AB476" s="220"/>
    </row>
    <row r="477" spans="1:28" ht="15.75" customHeight="1">
      <c r="A477" s="132"/>
      <c r="B477" s="132"/>
      <c r="C477" s="148"/>
      <c r="D477" s="148"/>
      <c r="E477" s="148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/>
      <c r="Z477" s="148"/>
      <c r="AA477" s="148"/>
      <c r="AB477" s="220"/>
    </row>
    <row r="478" spans="1:28" ht="15.75" customHeight="1">
      <c r="A478" s="132"/>
      <c r="B478" s="132"/>
      <c r="C478" s="148"/>
      <c r="D478" s="148"/>
      <c r="E478" s="148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  <c r="Z478" s="148"/>
      <c r="AA478" s="148"/>
      <c r="AB478" s="220"/>
    </row>
    <row r="479" spans="1:28" ht="15.75" customHeight="1">
      <c r="A479" s="132"/>
      <c r="B479" s="132"/>
      <c r="C479" s="148"/>
      <c r="D479" s="148"/>
      <c r="E479" s="148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/>
      <c r="Z479" s="148"/>
      <c r="AA479" s="148"/>
      <c r="AB479" s="220"/>
    </row>
    <row r="480" spans="1:28" ht="15.75" customHeight="1">
      <c r="A480" s="132"/>
      <c r="B480" s="132"/>
      <c r="C480" s="148"/>
      <c r="D480" s="148"/>
      <c r="E480" s="148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  <c r="Z480" s="148"/>
      <c r="AA480" s="148"/>
      <c r="AB480" s="220"/>
    </row>
    <row r="481" spans="1:28" ht="15.75" customHeight="1">
      <c r="A481" s="132"/>
      <c r="B481" s="132"/>
      <c r="C481" s="148"/>
      <c r="D481" s="148"/>
      <c r="E481" s="148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/>
      <c r="Z481" s="148"/>
      <c r="AA481" s="148"/>
      <c r="AB481" s="220"/>
    </row>
    <row r="482" spans="1:28" ht="15.75" customHeight="1">
      <c r="A482" s="132"/>
      <c r="B482" s="132"/>
      <c r="C482" s="148"/>
      <c r="D482" s="148"/>
      <c r="E482" s="148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  <c r="Z482" s="148"/>
      <c r="AA482" s="148"/>
      <c r="AB482" s="220"/>
    </row>
    <row r="483" spans="1:28" ht="15.75" customHeight="1">
      <c r="A483" s="132"/>
      <c r="B483" s="132"/>
      <c r="C483" s="148"/>
      <c r="D483" s="148"/>
      <c r="E483" s="148"/>
      <c r="F483" s="148"/>
      <c r="G483" s="148"/>
      <c r="H483" s="148"/>
      <c r="I483" s="148"/>
      <c r="J483" s="148"/>
      <c r="K483" s="148"/>
      <c r="L483" s="148"/>
      <c r="M483" s="148"/>
      <c r="N483" s="148"/>
      <c r="O483" s="148"/>
      <c r="P483" s="148"/>
      <c r="Q483" s="148"/>
      <c r="R483" s="148"/>
      <c r="S483" s="148"/>
      <c r="T483" s="148"/>
      <c r="U483" s="148"/>
      <c r="V483" s="148"/>
      <c r="W483" s="148"/>
      <c r="X483" s="148"/>
      <c r="Y483" s="148"/>
      <c r="Z483" s="148"/>
      <c r="AA483" s="148"/>
      <c r="AB483" s="220"/>
    </row>
    <row r="484" spans="1:28" ht="15.75" customHeight="1">
      <c r="A484" s="132"/>
      <c r="B484" s="132"/>
      <c r="C484" s="148"/>
      <c r="D484" s="148"/>
      <c r="E484" s="148"/>
      <c r="F484" s="148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48"/>
      <c r="R484" s="148"/>
      <c r="S484" s="148"/>
      <c r="T484" s="148"/>
      <c r="U484" s="148"/>
      <c r="V484" s="148"/>
      <c r="W484" s="148"/>
      <c r="X484" s="148"/>
      <c r="Y484" s="148"/>
      <c r="Z484" s="148"/>
      <c r="AA484" s="148"/>
      <c r="AB484" s="220"/>
    </row>
    <row r="485" spans="1:28" ht="15.75" customHeight="1">
      <c r="A485" s="132"/>
      <c r="B485" s="132"/>
      <c r="C485" s="148"/>
      <c r="D485" s="148"/>
      <c r="E485" s="148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  <c r="R485" s="148"/>
      <c r="S485" s="148"/>
      <c r="T485" s="148"/>
      <c r="U485" s="148"/>
      <c r="V485" s="148"/>
      <c r="W485" s="148"/>
      <c r="X485" s="148"/>
      <c r="Y485" s="148"/>
      <c r="Z485" s="148"/>
      <c r="AA485" s="148"/>
      <c r="AB485" s="220"/>
    </row>
    <row r="486" spans="1:28" ht="15.75" customHeight="1">
      <c r="A486" s="132"/>
      <c r="B486" s="132"/>
      <c r="C486" s="148"/>
      <c r="D486" s="148"/>
      <c r="E486" s="148"/>
      <c r="F486" s="148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48"/>
      <c r="R486" s="148"/>
      <c r="S486" s="148"/>
      <c r="T486" s="148"/>
      <c r="U486" s="148"/>
      <c r="V486" s="148"/>
      <c r="W486" s="148"/>
      <c r="X486" s="148"/>
      <c r="Y486" s="148"/>
      <c r="Z486" s="148"/>
      <c r="AA486" s="148"/>
      <c r="AB486" s="220"/>
    </row>
    <row r="487" spans="1:28" ht="15.75" customHeight="1">
      <c r="A487" s="132"/>
      <c r="B487" s="132"/>
      <c r="C487" s="148"/>
      <c r="D487" s="148"/>
      <c r="E487" s="148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48"/>
      <c r="R487" s="148"/>
      <c r="S487" s="148"/>
      <c r="T487" s="148"/>
      <c r="U487" s="148"/>
      <c r="V487" s="148"/>
      <c r="W487" s="148"/>
      <c r="X487" s="148"/>
      <c r="Y487" s="148"/>
      <c r="Z487" s="148"/>
      <c r="AA487" s="148"/>
      <c r="AB487" s="220"/>
    </row>
    <row r="488" spans="1:28" ht="15.75" customHeight="1">
      <c r="A488" s="132"/>
      <c r="B488" s="132"/>
      <c r="C488" s="148"/>
      <c r="D488" s="148"/>
      <c r="E488" s="148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  <c r="AA488" s="148"/>
      <c r="AB488" s="220"/>
    </row>
    <row r="489" spans="1:28" ht="15.75" customHeight="1">
      <c r="A489" s="132"/>
      <c r="B489" s="132"/>
      <c r="C489" s="148"/>
      <c r="D489" s="148"/>
      <c r="E489" s="148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48"/>
      <c r="Y489" s="148"/>
      <c r="Z489" s="148"/>
      <c r="AA489" s="148"/>
      <c r="AB489" s="220"/>
    </row>
    <row r="490" spans="1:28" ht="15.75" customHeight="1">
      <c r="A490" s="132"/>
      <c r="B490" s="132"/>
      <c r="C490" s="148"/>
      <c r="D490" s="148"/>
      <c r="E490" s="148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/>
      <c r="Z490" s="148"/>
      <c r="AA490" s="148"/>
      <c r="AB490" s="220"/>
    </row>
    <row r="491" spans="1:28" ht="15.75" customHeight="1">
      <c r="A491" s="132"/>
      <c r="B491" s="132"/>
      <c r="C491" s="148"/>
      <c r="D491" s="148"/>
      <c r="E491" s="148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  <c r="R491" s="148"/>
      <c r="S491" s="148"/>
      <c r="T491" s="148"/>
      <c r="U491" s="148"/>
      <c r="V491" s="148"/>
      <c r="W491" s="148"/>
      <c r="X491" s="148"/>
      <c r="Y491" s="148"/>
      <c r="Z491" s="148"/>
      <c r="AA491" s="148"/>
      <c r="AB491" s="220"/>
    </row>
    <row r="492" spans="1:28" ht="15.75" customHeight="1">
      <c r="A492" s="132"/>
      <c r="B492" s="132"/>
      <c r="C492" s="148"/>
      <c r="D492" s="148"/>
      <c r="E492" s="148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48"/>
      <c r="Y492" s="148"/>
      <c r="Z492" s="148"/>
      <c r="AA492" s="148"/>
      <c r="AB492" s="220"/>
    </row>
    <row r="493" spans="1:28" ht="15.75" customHeight="1">
      <c r="A493" s="132"/>
      <c r="B493" s="132"/>
      <c r="C493" s="148"/>
      <c r="D493" s="148"/>
      <c r="E493" s="148"/>
      <c r="F493" s="148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48"/>
      <c r="R493" s="148"/>
      <c r="S493" s="148"/>
      <c r="T493" s="148"/>
      <c r="U493" s="148"/>
      <c r="V493" s="148"/>
      <c r="W493" s="148"/>
      <c r="X493" s="148"/>
      <c r="Y493" s="148"/>
      <c r="Z493" s="148"/>
      <c r="AA493" s="148"/>
      <c r="AB493" s="220"/>
    </row>
    <row r="494" spans="1:28" ht="15.75" customHeight="1">
      <c r="A494" s="132"/>
      <c r="B494" s="132"/>
      <c r="C494" s="148"/>
      <c r="D494" s="148"/>
      <c r="E494" s="148"/>
      <c r="F494" s="148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  <c r="Q494" s="148"/>
      <c r="R494" s="148"/>
      <c r="S494" s="148"/>
      <c r="T494" s="148"/>
      <c r="U494" s="148"/>
      <c r="V494" s="148"/>
      <c r="W494" s="148"/>
      <c r="X494" s="148"/>
      <c r="Y494" s="148"/>
      <c r="Z494" s="148"/>
      <c r="AA494" s="148"/>
      <c r="AB494" s="220"/>
    </row>
    <row r="495" spans="1:28" ht="15.75" customHeight="1">
      <c r="A495" s="132"/>
      <c r="B495" s="132"/>
      <c r="C495" s="148"/>
      <c r="D495" s="148"/>
      <c r="E495" s="148"/>
      <c r="F495" s="148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  <c r="Q495" s="148"/>
      <c r="R495" s="148"/>
      <c r="S495" s="148"/>
      <c r="T495" s="148"/>
      <c r="U495" s="148"/>
      <c r="V495" s="148"/>
      <c r="W495" s="148"/>
      <c r="X495" s="148"/>
      <c r="Y495" s="148"/>
      <c r="Z495" s="148"/>
      <c r="AA495" s="148"/>
      <c r="AB495" s="220"/>
    </row>
    <row r="496" spans="1:28" ht="15.75" customHeight="1">
      <c r="A496" s="132"/>
      <c r="B496" s="132"/>
      <c r="C496" s="148"/>
      <c r="D496" s="148"/>
      <c r="E496" s="148"/>
      <c r="F496" s="148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148"/>
      <c r="R496" s="148"/>
      <c r="S496" s="148"/>
      <c r="T496" s="148"/>
      <c r="U496" s="148"/>
      <c r="V496" s="148"/>
      <c r="W496" s="148"/>
      <c r="X496" s="148"/>
      <c r="Y496" s="148"/>
      <c r="Z496" s="148"/>
      <c r="AA496" s="148"/>
      <c r="AB496" s="220"/>
    </row>
    <row r="497" spans="1:28" ht="15.75" customHeight="1">
      <c r="A497" s="132"/>
      <c r="B497" s="132"/>
      <c r="C497" s="148"/>
      <c r="D497" s="148"/>
      <c r="E497" s="148"/>
      <c r="F497" s="148"/>
      <c r="G497" s="148"/>
      <c r="H497" s="148"/>
      <c r="I497" s="148"/>
      <c r="J497" s="148"/>
      <c r="K497" s="148"/>
      <c r="L497" s="148"/>
      <c r="M497" s="148"/>
      <c r="N497" s="148"/>
      <c r="O497" s="148"/>
      <c r="P497" s="148"/>
      <c r="Q497" s="148"/>
      <c r="R497" s="148"/>
      <c r="S497" s="148"/>
      <c r="T497" s="148"/>
      <c r="U497" s="148"/>
      <c r="V497" s="148"/>
      <c r="W497" s="148"/>
      <c r="X497" s="148"/>
      <c r="Y497" s="148"/>
      <c r="Z497" s="148"/>
      <c r="AA497" s="148"/>
      <c r="AB497" s="220"/>
    </row>
    <row r="498" spans="1:28" ht="15.75" customHeight="1">
      <c r="A498" s="132"/>
      <c r="B498" s="132"/>
      <c r="C498" s="148"/>
      <c r="D498" s="148"/>
      <c r="E498" s="148"/>
      <c r="F498" s="148"/>
      <c r="G498" s="148"/>
      <c r="H498" s="148"/>
      <c r="I498" s="148"/>
      <c r="J498" s="148"/>
      <c r="K498" s="148"/>
      <c r="L498" s="148"/>
      <c r="M498" s="148"/>
      <c r="N498" s="148"/>
      <c r="O498" s="148"/>
      <c r="P498" s="148"/>
      <c r="Q498" s="148"/>
      <c r="R498" s="148"/>
      <c r="S498" s="148"/>
      <c r="T498" s="148"/>
      <c r="U498" s="148"/>
      <c r="V498" s="148"/>
      <c r="W498" s="148"/>
      <c r="X498" s="148"/>
      <c r="Y498" s="148"/>
      <c r="Z498" s="148"/>
      <c r="AA498" s="148"/>
      <c r="AB498" s="220"/>
    </row>
    <row r="499" spans="1:28" ht="15.75" customHeight="1">
      <c r="A499" s="132"/>
      <c r="B499" s="132"/>
      <c r="C499" s="148"/>
      <c r="D499" s="148"/>
      <c r="E499" s="148"/>
      <c r="F499" s="148"/>
      <c r="G499" s="148"/>
      <c r="H499" s="148"/>
      <c r="I499" s="148"/>
      <c r="J499" s="148"/>
      <c r="K499" s="148"/>
      <c r="L499" s="148"/>
      <c r="M499" s="148"/>
      <c r="N499" s="148"/>
      <c r="O499" s="148"/>
      <c r="P499" s="148"/>
      <c r="Q499" s="148"/>
      <c r="R499" s="148"/>
      <c r="S499" s="148"/>
      <c r="T499" s="148"/>
      <c r="U499" s="148"/>
      <c r="V499" s="148"/>
      <c r="W499" s="148"/>
      <c r="X499" s="148"/>
      <c r="Y499" s="148"/>
      <c r="Z499" s="148"/>
      <c r="AA499" s="148"/>
      <c r="AB499" s="220"/>
    </row>
    <row r="500" spans="1:28" ht="15.75" customHeight="1">
      <c r="A500" s="132"/>
      <c r="B500" s="132"/>
      <c r="C500" s="148"/>
      <c r="D500" s="148"/>
      <c r="E500" s="148"/>
      <c r="F500" s="148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  <c r="Q500" s="148"/>
      <c r="R500" s="148"/>
      <c r="S500" s="148"/>
      <c r="T500" s="148"/>
      <c r="U500" s="148"/>
      <c r="V500" s="148"/>
      <c r="W500" s="148"/>
      <c r="X500" s="148"/>
      <c r="Y500" s="148"/>
      <c r="Z500" s="148"/>
      <c r="AA500" s="148"/>
      <c r="AB500" s="220"/>
    </row>
    <row r="501" spans="1:28" ht="15.75" customHeight="1">
      <c r="A501" s="132"/>
      <c r="B501" s="132"/>
      <c r="C501" s="148"/>
      <c r="D501" s="148"/>
      <c r="E501" s="148"/>
      <c r="F501" s="148"/>
      <c r="G501" s="148"/>
      <c r="H501" s="148"/>
      <c r="I501" s="148"/>
      <c r="J501" s="148"/>
      <c r="K501" s="148"/>
      <c r="L501" s="148"/>
      <c r="M501" s="148"/>
      <c r="N501" s="148"/>
      <c r="O501" s="148"/>
      <c r="P501" s="148"/>
      <c r="Q501" s="148"/>
      <c r="R501" s="148"/>
      <c r="S501" s="148"/>
      <c r="T501" s="148"/>
      <c r="U501" s="148"/>
      <c r="V501" s="148"/>
      <c r="W501" s="148"/>
      <c r="X501" s="148"/>
      <c r="Y501" s="148"/>
      <c r="Z501" s="148"/>
      <c r="AA501" s="148"/>
      <c r="AB501" s="220"/>
    </row>
    <row r="502" spans="1:28" ht="15.75" customHeight="1">
      <c r="A502" s="132"/>
      <c r="B502" s="132"/>
      <c r="C502" s="148"/>
      <c r="D502" s="148"/>
      <c r="E502" s="148"/>
      <c r="F502" s="148"/>
      <c r="G502" s="148"/>
      <c r="H502" s="148"/>
      <c r="I502" s="148"/>
      <c r="J502" s="148"/>
      <c r="K502" s="148"/>
      <c r="L502" s="148"/>
      <c r="M502" s="148"/>
      <c r="N502" s="148"/>
      <c r="O502" s="148"/>
      <c r="P502" s="148"/>
      <c r="Q502" s="148"/>
      <c r="R502" s="148"/>
      <c r="S502" s="148"/>
      <c r="T502" s="148"/>
      <c r="U502" s="148"/>
      <c r="V502" s="148"/>
      <c r="W502" s="148"/>
      <c r="X502" s="148"/>
      <c r="Y502" s="148"/>
      <c r="Z502" s="148"/>
      <c r="AA502" s="148"/>
      <c r="AB502" s="220"/>
    </row>
    <row r="503" spans="1:28" ht="15.75" customHeight="1">
      <c r="A503" s="132"/>
      <c r="B503" s="132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48"/>
      <c r="R503" s="148"/>
      <c r="S503" s="148"/>
      <c r="T503" s="148"/>
      <c r="U503" s="148"/>
      <c r="V503" s="148"/>
      <c r="W503" s="148"/>
      <c r="X503" s="148"/>
      <c r="Y503" s="148"/>
      <c r="Z503" s="148"/>
      <c r="AA503" s="148"/>
      <c r="AB503" s="220"/>
    </row>
    <row r="504" spans="1:28" ht="15.75" customHeight="1">
      <c r="A504" s="132"/>
      <c r="B504" s="132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  <c r="Y504" s="148"/>
      <c r="Z504" s="148"/>
      <c r="AA504" s="148"/>
      <c r="AB504" s="220"/>
    </row>
    <row r="505" spans="1:28" ht="15.75" customHeight="1">
      <c r="A505" s="132"/>
      <c r="B505" s="132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48"/>
      <c r="R505" s="148"/>
      <c r="S505" s="148"/>
      <c r="T505" s="148"/>
      <c r="U505" s="148"/>
      <c r="V505" s="148"/>
      <c r="W505" s="148"/>
      <c r="X505" s="148"/>
      <c r="Y505" s="148"/>
      <c r="Z505" s="148"/>
      <c r="AA505" s="148"/>
      <c r="AB505" s="220"/>
    </row>
    <row r="506" spans="1:28" ht="15.75" customHeight="1">
      <c r="A506" s="132"/>
      <c r="B506" s="132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T506" s="148"/>
      <c r="U506" s="148"/>
      <c r="V506" s="148"/>
      <c r="W506" s="148"/>
      <c r="X506" s="148"/>
      <c r="Y506" s="148"/>
      <c r="Z506" s="148"/>
      <c r="AA506" s="148"/>
      <c r="AB506" s="220"/>
    </row>
    <row r="507" spans="1:28" ht="15.75" customHeight="1">
      <c r="A507" s="132"/>
      <c r="B507" s="132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  <c r="U507" s="148"/>
      <c r="V507" s="148"/>
      <c r="W507" s="148"/>
      <c r="X507" s="148"/>
      <c r="Y507" s="148"/>
      <c r="Z507" s="148"/>
      <c r="AA507" s="148"/>
      <c r="AB507" s="220"/>
    </row>
    <row r="508" spans="1:28" ht="15.75" customHeight="1">
      <c r="A508" s="132"/>
      <c r="B508" s="132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  <c r="U508" s="148"/>
      <c r="V508" s="148"/>
      <c r="W508" s="148"/>
      <c r="X508" s="148"/>
      <c r="Y508" s="148"/>
      <c r="Z508" s="148"/>
      <c r="AA508" s="148"/>
      <c r="AB508" s="220"/>
    </row>
    <row r="509" spans="1:28" ht="15.75" customHeight="1">
      <c r="A509" s="132"/>
      <c r="B509" s="132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48"/>
      <c r="Y509" s="148"/>
      <c r="Z509" s="148"/>
      <c r="AA509" s="148"/>
      <c r="AB509" s="220"/>
    </row>
    <row r="510" spans="1:28" ht="15.75" customHeight="1">
      <c r="A510" s="132"/>
      <c r="B510" s="132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  <c r="U510" s="148"/>
      <c r="V510" s="148"/>
      <c r="W510" s="148"/>
      <c r="X510" s="148"/>
      <c r="Y510" s="148"/>
      <c r="Z510" s="148"/>
      <c r="AA510" s="148"/>
      <c r="AB510" s="220"/>
    </row>
    <row r="511" spans="1:28" ht="15.75" customHeight="1">
      <c r="A511" s="132"/>
      <c r="B511" s="132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  <c r="U511" s="148"/>
      <c r="V511" s="148"/>
      <c r="W511" s="148"/>
      <c r="X511" s="148"/>
      <c r="Y511" s="148"/>
      <c r="Z511" s="148"/>
      <c r="AA511" s="148"/>
      <c r="AB511" s="220"/>
    </row>
    <row r="512" spans="1:28" ht="15.75" customHeight="1">
      <c r="A512" s="132"/>
      <c r="B512" s="132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  <c r="U512" s="148"/>
      <c r="V512" s="148"/>
      <c r="W512" s="148"/>
      <c r="X512" s="148"/>
      <c r="Y512" s="148"/>
      <c r="Z512" s="148"/>
      <c r="AA512" s="148"/>
      <c r="AB512" s="220"/>
    </row>
    <row r="513" spans="1:28" ht="15.75" customHeight="1">
      <c r="A513" s="132"/>
      <c r="B513" s="132"/>
      <c r="C513" s="148"/>
      <c r="D513" s="148"/>
      <c r="E513" s="148"/>
      <c r="F513" s="148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  <c r="Q513" s="148"/>
      <c r="R513" s="148"/>
      <c r="S513" s="148"/>
      <c r="T513" s="148"/>
      <c r="U513" s="148"/>
      <c r="V513" s="148"/>
      <c r="W513" s="148"/>
      <c r="X513" s="148"/>
      <c r="Y513" s="148"/>
      <c r="Z513" s="148"/>
      <c r="AA513" s="148"/>
      <c r="AB513" s="220"/>
    </row>
    <row r="514" spans="1:28" ht="15.75" customHeight="1">
      <c r="A514" s="132"/>
      <c r="B514" s="132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  <c r="S514" s="148"/>
      <c r="T514" s="148"/>
      <c r="U514" s="148"/>
      <c r="V514" s="148"/>
      <c r="W514" s="148"/>
      <c r="X514" s="148"/>
      <c r="Y514" s="148"/>
      <c r="Z514" s="148"/>
      <c r="AA514" s="148"/>
      <c r="AB514" s="220"/>
    </row>
    <row r="515" spans="1:28" ht="15.75" customHeight="1">
      <c r="A515" s="132"/>
      <c r="B515" s="132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  <c r="U515" s="148"/>
      <c r="V515" s="148"/>
      <c r="W515" s="148"/>
      <c r="X515" s="148"/>
      <c r="Y515" s="148"/>
      <c r="Z515" s="148"/>
      <c r="AA515" s="148"/>
      <c r="AB515" s="220"/>
    </row>
    <row r="516" spans="1:28" ht="15.75" customHeight="1">
      <c r="A516" s="132"/>
      <c r="B516" s="132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  <c r="U516" s="148"/>
      <c r="V516" s="148"/>
      <c r="W516" s="148"/>
      <c r="X516" s="148"/>
      <c r="Y516" s="148"/>
      <c r="Z516" s="148"/>
      <c r="AA516" s="148"/>
      <c r="AB516" s="220"/>
    </row>
    <row r="517" spans="1:28" ht="15.75" customHeight="1">
      <c r="A517" s="132"/>
      <c r="B517" s="132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  <c r="U517" s="148"/>
      <c r="V517" s="148"/>
      <c r="W517" s="148"/>
      <c r="X517" s="148"/>
      <c r="Y517" s="148"/>
      <c r="Z517" s="148"/>
      <c r="AA517" s="148"/>
      <c r="AB517" s="220"/>
    </row>
    <row r="518" spans="1:28" ht="15.75" customHeight="1">
      <c r="A518" s="132"/>
      <c r="B518" s="132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48"/>
      <c r="Y518" s="148"/>
      <c r="Z518" s="148"/>
      <c r="AA518" s="148"/>
      <c r="AB518" s="220"/>
    </row>
    <row r="519" spans="1:28" ht="15.75" customHeight="1">
      <c r="A519" s="132"/>
      <c r="B519" s="132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48"/>
      <c r="Y519" s="148"/>
      <c r="Z519" s="148"/>
      <c r="AA519" s="148"/>
      <c r="AB519" s="220"/>
    </row>
    <row r="520" spans="1:28" ht="15.75" customHeight="1">
      <c r="A520" s="132"/>
      <c r="B520" s="132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  <c r="U520" s="148"/>
      <c r="V520" s="148"/>
      <c r="W520" s="148"/>
      <c r="X520" s="148"/>
      <c r="Y520" s="148"/>
      <c r="Z520" s="148"/>
      <c r="AA520" s="148"/>
      <c r="AB520" s="220"/>
    </row>
    <row r="521" spans="1:28" ht="15.75" customHeight="1">
      <c r="A521" s="132"/>
      <c r="B521" s="132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48"/>
      <c r="Y521" s="148"/>
      <c r="Z521" s="148"/>
      <c r="AA521" s="148"/>
      <c r="AB521" s="220"/>
    </row>
    <row r="522" spans="1:28" ht="15.75" customHeight="1">
      <c r="A522" s="132"/>
      <c r="B522" s="132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  <c r="U522" s="148"/>
      <c r="V522" s="148"/>
      <c r="W522" s="148"/>
      <c r="X522" s="148"/>
      <c r="Y522" s="148"/>
      <c r="Z522" s="148"/>
      <c r="AA522" s="148"/>
      <c r="AB522" s="220"/>
    </row>
    <row r="523" spans="1:28" ht="15.75" customHeight="1">
      <c r="A523" s="132"/>
      <c r="B523" s="132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  <c r="U523" s="148"/>
      <c r="V523" s="148"/>
      <c r="W523" s="148"/>
      <c r="X523" s="148"/>
      <c r="Y523" s="148"/>
      <c r="Z523" s="148"/>
      <c r="AA523" s="148"/>
      <c r="AB523" s="220"/>
    </row>
    <row r="524" spans="1:28" ht="15.75" customHeight="1">
      <c r="A524" s="132"/>
      <c r="B524" s="132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48"/>
      <c r="Y524" s="148"/>
      <c r="Z524" s="148"/>
      <c r="AA524" s="148"/>
      <c r="AB524" s="220"/>
    </row>
    <row r="525" spans="1:28" ht="15.75" customHeight="1">
      <c r="A525" s="132"/>
      <c r="B525" s="132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  <c r="U525" s="148"/>
      <c r="V525" s="148"/>
      <c r="W525" s="148"/>
      <c r="X525" s="148"/>
      <c r="Y525" s="148"/>
      <c r="Z525" s="148"/>
      <c r="AA525" s="148"/>
      <c r="AB525" s="220"/>
    </row>
    <row r="526" spans="1:28" ht="15.75" customHeight="1">
      <c r="A526" s="132"/>
      <c r="B526" s="132"/>
      <c r="C526" s="148"/>
      <c r="D526" s="148"/>
      <c r="E526" s="148"/>
      <c r="F526" s="148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  <c r="Q526" s="148"/>
      <c r="R526" s="148"/>
      <c r="S526" s="148"/>
      <c r="T526" s="148"/>
      <c r="U526" s="148"/>
      <c r="V526" s="148"/>
      <c r="W526" s="148"/>
      <c r="X526" s="148"/>
      <c r="Y526" s="148"/>
      <c r="Z526" s="148"/>
      <c r="AA526" s="148"/>
      <c r="AB526" s="220"/>
    </row>
    <row r="527" spans="1:28" ht="15.75" customHeight="1">
      <c r="A527" s="132"/>
      <c r="B527" s="132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  <c r="U527" s="148"/>
      <c r="V527" s="148"/>
      <c r="W527" s="148"/>
      <c r="X527" s="148"/>
      <c r="Y527" s="148"/>
      <c r="Z527" s="148"/>
      <c r="AA527" s="148"/>
      <c r="AB527" s="220"/>
    </row>
    <row r="528" spans="1:28" ht="15.75" customHeight="1">
      <c r="A528" s="132"/>
      <c r="B528" s="132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  <c r="U528" s="148"/>
      <c r="V528" s="148"/>
      <c r="W528" s="148"/>
      <c r="X528" s="148"/>
      <c r="Y528" s="148"/>
      <c r="Z528" s="148"/>
      <c r="AA528" s="148"/>
      <c r="AB528" s="220"/>
    </row>
    <row r="529" spans="1:28" ht="15.75" customHeight="1">
      <c r="A529" s="132"/>
      <c r="B529" s="132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8"/>
      <c r="V529" s="148"/>
      <c r="W529" s="148"/>
      <c r="X529" s="148"/>
      <c r="Y529" s="148"/>
      <c r="Z529" s="148"/>
      <c r="AA529" s="148"/>
      <c r="AB529" s="220"/>
    </row>
    <row r="530" spans="1:28" ht="15.75" customHeight="1">
      <c r="A530" s="132"/>
      <c r="B530" s="132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  <c r="Y530" s="148"/>
      <c r="Z530" s="148"/>
      <c r="AA530" s="148"/>
      <c r="AB530" s="220"/>
    </row>
    <row r="531" spans="1:28" ht="15.75" customHeight="1">
      <c r="A531" s="132"/>
      <c r="B531" s="132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  <c r="Y531" s="148"/>
      <c r="Z531" s="148"/>
      <c r="AA531" s="148"/>
      <c r="AB531" s="220"/>
    </row>
    <row r="532" spans="1:28" ht="15.75" customHeight="1">
      <c r="A532" s="132"/>
      <c r="B532" s="132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  <c r="Y532" s="148"/>
      <c r="Z532" s="148"/>
      <c r="AA532" s="148"/>
      <c r="AB532" s="220"/>
    </row>
    <row r="533" spans="1:28" ht="15.75" customHeight="1">
      <c r="A533" s="132"/>
      <c r="B533" s="132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/>
      <c r="Z533" s="148"/>
      <c r="AA533" s="148"/>
      <c r="AB533" s="220"/>
    </row>
    <row r="534" spans="1:28" ht="15.75" customHeight="1">
      <c r="A534" s="132"/>
      <c r="B534" s="132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  <c r="AA534" s="148"/>
      <c r="AB534" s="220"/>
    </row>
    <row r="535" spans="1:28" ht="15.75" customHeight="1">
      <c r="A535" s="132"/>
      <c r="B535" s="132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  <c r="Z535" s="148"/>
      <c r="AA535" s="148"/>
      <c r="AB535" s="220"/>
    </row>
    <row r="536" spans="1:28" ht="15.75" customHeight="1">
      <c r="A536" s="132"/>
      <c r="B536" s="132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  <c r="AA536" s="148"/>
      <c r="AB536" s="220"/>
    </row>
    <row r="537" spans="1:28" ht="15.75" customHeight="1">
      <c r="A537" s="132"/>
      <c r="B537" s="132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  <c r="AA537" s="148"/>
      <c r="AB537" s="220"/>
    </row>
    <row r="538" spans="1:28" ht="15.75" customHeight="1">
      <c r="A538" s="132"/>
      <c r="B538" s="132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  <c r="AA538" s="148"/>
      <c r="AB538" s="220"/>
    </row>
    <row r="539" spans="1:28" ht="15.75" customHeight="1">
      <c r="A539" s="132"/>
      <c r="B539" s="132"/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  <c r="Z539" s="148"/>
      <c r="AA539" s="148"/>
      <c r="AB539" s="220"/>
    </row>
    <row r="540" spans="1:28" ht="15.75" customHeight="1">
      <c r="A540" s="132"/>
      <c r="B540" s="132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  <c r="AA540" s="148"/>
      <c r="AB540" s="220"/>
    </row>
    <row r="541" spans="1:28" ht="15.75" customHeight="1">
      <c r="A541" s="132"/>
      <c r="B541" s="132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  <c r="AA541" s="148"/>
      <c r="AB541" s="220"/>
    </row>
    <row r="542" spans="1:28" ht="15.75" customHeight="1">
      <c r="A542" s="132"/>
      <c r="B542" s="132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  <c r="AA542" s="148"/>
      <c r="AB542" s="220"/>
    </row>
    <row r="543" spans="1:28" ht="15.75" customHeight="1">
      <c r="A543" s="132"/>
      <c r="B543" s="132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  <c r="AA543" s="148"/>
      <c r="AB543" s="220"/>
    </row>
    <row r="544" spans="1:28" ht="15.75" customHeight="1">
      <c r="A544" s="132"/>
      <c r="B544" s="132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  <c r="AA544" s="148"/>
      <c r="AB544" s="220"/>
    </row>
    <row r="545" spans="1:28" ht="15.75" customHeight="1">
      <c r="A545" s="132"/>
      <c r="B545" s="132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  <c r="AA545" s="148"/>
      <c r="AB545" s="220"/>
    </row>
    <row r="546" spans="1:28" ht="15.75" customHeight="1">
      <c r="A546" s="132"/>
      <c r="B546" s="132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  <c r="AB546" s="220"/>
    </row>
    <row r="547" spans="1:28" ht="15.75" customHeight="1">
      <c r="A547" s="132"/>
      <c r="B547" s="132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  <c r="AB547" s="220"/>
    </row>
    <row r="548" spans="1:28" ht="15.75" customHeight="1">
      <c r="A548" s="132"/>
      <c r="B548" s="132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  <c r="AB548" s="220"/>
    </row>
    <row r="549" spans="1:28" ht="15.75" customHeight="1">
      <c r="A549" s="132"/>
      <c r="B549" s="132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  <c r="AB549" s="220"/>
    </row>
    <row r="550" spans="1:28" ht="15.75" customHeight="1">
      <c r="A550" s="132"/>
      <c r="B550" s="132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  <c r="AB550" s="220"/>
    </row>
    <row r="551" spans="1:28" ht="15.75" customHeight="1">
      <c r="A551" s="132"/>
      <c r="B551" s="132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  <c r="AB551" s="220"/>
    </row>
    <row r="552" spans="1:28" ht="15.75" customHeight="1">
      <c r="A552" s="132"/>
      <c r="B552" s="132"/>
      <c r="C552" s="148"/>
      <c r="D552" s="148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  <c r="AA552" s="148"/>
      <c r="AB552" s="220"/>
    </row>
    <row r="553" spans="1:28" ht="15.75" customHeight="1">
      <c r="A553" s="132"/>
      <c r="B553" s="132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  <c r="AB553" s="220"/>
    </row>
    <row r="554" spans="1:28" ht="15.75" customHeight="1">
      <c r="A554" s="132"/>
      <c r="B554" s="132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  <c r="AB554" s="220"/>
    </row>
    <row r="555" spans="1:28" ht="15.75" customHeight="1">
      <c r="A555" s="132"/>
      <c r="B555" s="132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  <c r="Y555" s="148"/>
      <c r="Z555" s="148"/>
      <c r="AA555" s="148"/>
      <c r="AB555" s="220"/>
    </row>
    <row r="556" spans="1:28" ht="15.75" customHeight="1">
      <c r="A556" s="132"/>
      <c r="B556" s="132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  <c r="AA556" s="148"/>
      <c r="AB556" s="220"/>
    </row>
    <row r="557" spans="1:28" ht="15.75" customHeight="1">
      <c r="A557" s="132"/>
      <c r="B557" s="132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  <c r="AA557" s="148"/>
      <c r="AB557" s="220"/>
    </row>
    <row r="558" spans="1:28" ht="15.75" customHeight="1">
      <c r="A558" s="132"/>
      <c r="B558" s="132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  <c r="AA558" s="148"/>
      <c r="AB558" s="220"/>
    </row>
    <row r="559" spans="1:28" ht="15.75" customHeight="1">
      <c r="A559" s="132"/>
      <c r="B559" s="132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  <c r="AA559" s="148"/>
      <c r="AB559" s="220"/>
    </row>
    <row r="560" spans="1:28" ht="15.75" customHeight="1">
      <c r="A560" s="132"/>
      <c r="B560" s="132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  <c r="AA560" s="148"/>
      <c r="AB560" s="220"/>
    </row>
    <row r="561" spans="1:28" ht="15.75" customHeight="1">
      <c r="A561" s="132"/>
      <c r="B561" s="132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  <c r="AB561" s="220"/>
    </row>
    <row r="562" spans="1:28" ht="15.75" customHeight="1">
      <c r="A562" s="132"/>
      <c r="B562" s="132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  <c r="AA562" s="148"/>
      <c r="AB562" s="220"/>
    </row>
    <row r="563" spans="1:28" ht="15.75" customHeight="1">
      <c r="A563" s="132"/>
      <c r="B563" s="132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  <c r="AA563" s="148"/>
      <c r="AB563" s="220"/>
    </row>
    <row r="564" spans="1:28" ht="15.75" customHeight="1">
      <c r="A564" s="132"/>
      <c r="B564" s="132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  <c r="AB564" s="220"/>
    </row>
    <row r="565" spans="1:28" ht="15.75" customHeight="1">
      <c r="A565" s="132"/>
      <c r="B565" s="132"/>
      <c r="C565" s="148"/>
      <c r="D565" s="148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  <c r="AA565" s="148"/>
      <c r="AB565" s="220"/>
    </row>
    <row r="566" spans="1:28" ht="15.75" customHeight="1">
      <c r="A566" s="132"/>
      <c r="B566" s="132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  <c r="AB566" s="220"/>
    </row>
    <row r="567" spans="1:28" ht="15.75" customHeight="1">
      <c r="A567" s="132"/>
      <c r="B567" s="132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  <c r="AB567" s="220"/>
    </row>
    <row r="568" spans="1:28" ht="15.75" customHeight="1">
      <c r="A568" s="132"/>
      <c r="B568" s="132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  <c r="AB568" s="220"/>
    </row>
    <row r="569" spans="1:28" ht="15.75" customHeight="1">
      <c r="A569" s="132"/>
      <c r="B569" s="132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  <c r="AB569" s="220"/>
    </row>
    <row r="570" spans="1:28" ht="15.75" customHeight="1">
      <c r="A570" s="132"/>
      <c r="B570" s="132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  <c r="AB570" s="220"/>
    </row>
    <row r="571" spans="1:28" ht="15.75" customHeight="1">
      <c r="A571" s="132"/>
      <c r="B571" s="132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  <c r="AB571" s="220"/>
    </row>
    <row r="572" spans="1:28" ht="15.75" customHeight="1">
      <c r="A572" s="132"/>
      <c r="B572" s="132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  <c r="AB572" s="220"/>
    </row>
    <row r="573" spans="1:28" ht="15.75" customHeight="1">
      <c r="A573" s="132"/>
      <c r="B573" s="132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  <c r="AB573" s="220"/>
    </row>
    <row r="574" spans="1:28" ht="15.75" customHeight="1">
      <c r="A574" s="132"/>
      <c r="B574" s="132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  <c r="AA574" s="148"/>
      <c r="AB574" s="220"/>
    </row>
    <row r="575" spans="1:28" ht="15.75" customHeight="1">
      <c r="A575" s="132"/>
      <c r="B575" s="132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  <c r="Y575" s="148"/>
      <c r="Z575" s="148"/>
      <c r="AA575" s="148"/>
      <c r="AB575" s="220"/>
    </row>
    <row r="576" spans="1:28" ht="15.75" customHeight="1">
      <c r="A576" s="132"/>
      <c r="B576" s="132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/>
      <c r="Z576" s="148"/>
      <c r="AA576" s="148"/>
      <c r="AB576" s="220"/>
    </row>
    <row r="577" spans="1:28" ht="15.75" customHeight="1">
      <c r="A577" s="132"/>
      <c r="B577" s="132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  <c r="Y577" s="148"/>
      <c r="Z577" s="148"/>
      <c r="AA577" s="148"/>
      <c r="AB577" s="220"/>
    </row>
    <row r="578" spans="1:28" ht="15.75" customHeight="1">
      <c r="A578" s="132"/>
      <c r="B578" s="132"/>
      <c r="C578" s="148"/>
      <c r="D578" s="148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  <c r="S578" s="148"/>
      <c r="T578" s="148"/>
      <c r="U578" s="148"/>
      <c r="V578" s="148"/>
      <c r="W578" s="148"/>
      <c r="X578" s="148"/>
      <c r="Y578" s="148"/>
      <c r="Z578" s="148"/>
      <c r="AA578" s="148"/>
      <c r="AB578" s="220"/>
    </row>
    <row r="579" spans="1:28" ht="15.75" customHeight="1">
      <c r="A579" s="132"/>
      <c r="B579" s="132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  <c r="Y579" s="148"/>
      <c r="Z579" s="148"/>
      <c r="AA579" s="148"/>
      <c r="AB579" s="220"/>
    </row>
    <row r="580" spans="1:28" ht="15.75" customHeight="1">
      <c r="A580" s="132"/>
      <c r="B580" s="132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  <c r="AA580" s="148"/>
      <c r="AB580" s="220"/>
    </row>
    <row r="581" spans="1:28" ht="15.75" customHeight="1">
      <c r="A581" s="132"/>
      <c r="B581" s="132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  <c r="AA581" s="148"/>
      <c r="AB581" s="220"/>
    </row>
    <row r="582" spans="1:28" ht="15.75" customHeight="1">
      <c r="A582" s="132"/>
      <c r="B582" s="132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  <c r="AA582" s="148"/>
      <c r="AB582" s="220"/>
    </row>
    <row r="583" spans="1:28" ht="15.75" customHeight="1">
      <c r="A583" s="132"/>
      <c r="B583" s="132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  <c r="AB583" s="220"/>
    </row>
    <row r="584" spans="1:28" ht="15.75" customHeight="1">
      <c r="A584" s="132"/>
      <c r="B584" s="132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  <c r="AB584" s="220"/>
    </row>
    <row r="585" spans="1:28" ht="15.75" customHeight="1">
      <c r="A585" s="132"/>
      <c r="B585" s="132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  <c r="AA585" s="148"/>
      <c r="AB585" s="220"/>
    </row>
    <row r="586" spans="1:28" ht="15.75" customHeight="1">
      <c r="A586" s="132"/>
      <c r="B586" s="132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  <c r="AA586" s="148"/>
      <c r="AB586" s="220"/>
    </row>
    <row r="587" spans="1:28" ht="15.75" customHeight="1">
      <c r="A587" s="132"/>
      <c r="B587" s="132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  <c r="AA587" s="148"/>
      <c r="AB587" s="220"/>
    </row>
    <row r="588" spans="1:28" ht="15.75" customHeight="1">
      <c r="A588" s="132"/>
      <c r="B588" s="132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  <c r="AA588" s="148"/>
      <c r="AB588" s="220"/>
    </row>
    <row r="589" spans="1:28" ht="15.75" customHeight="1">
      <c r="A589" s="132"/>
      <c r="B589" s="132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  <c r="AB589" s="220"/>
    </row>
    <row r="590" spans="1:28" ht="15.75" customHeight="1">
      <c r="A590" s="132"/>
      <c r="B590" s="132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  <c r="AB590" s="220"/>
    </row>
    <row r="591" spans="1:28" ht="15.75" customHeight="1">
      <c r="A591" s="132"/>
      <c r="B591" s="132"/>
      <c r="C591" s="148"/>
      <c r="D591" s="148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  <c r="AA591" s="148"/>
      <c r="AB591" s="220"/>
    </row>
    <row r="592" spans="1:28" ht="15.75" customHeight="1">
      <c r="A592" s="132"/>
      <c r="B592" s="132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  <c r="AB592" s="220"/>
    </row>
    <row r="593" spans="1:28" ht="15.75" customHeight="1">
      <c r="A593" s="132"/>
      <c r="B593" s="132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  <c r="AB593" s="220"/>
    </row>
    <row r="594" spans="1:28" ht="15.75" customHeight="1">
      <c r="A594" s="132"/>
      <c r="B594" s="132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  <c r="AB594" s="220"/>
    </row>
    <row r="595" spans="1:28" ht="15.75" customHeight="1">
      <c r="A595" s="132"/>
      <c r="B595" s="132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  <c r="AB595" s="220"/>
    </row>
    <row r="596" spans="1:28" ht="15.75" customHeight="1">
      <c r="A596" s="132"/>
      <c r="B596" s="132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  <c r="AB596" s="220"/>
    </row>
    <row r="597" spans="1:28" ht="15.75" customHeight="1">
      <c r="A597" s="132"/>
      <c r="B597" s="132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  <c r="AB597" s="220"/>
    </row>
    <row r="598" spans="1:28" ht="15.75" customHeight="1">
      <c r="A598" s="132"/>
      <c r="B598" s="132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  <c r="AA598" s="148"/>
      <c r="AB598" s="220"/>
    </row>
    <row r="599" spans="1:28" ht="15.75" customHeight="1">
      <c r="A599" s="132"/>
      <c r="B599" s="132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  <c r="AA599" s="148"/>
      <c r="AB599" s="220"/>
    </row>
    <row r="600" spans="1:28" ht="15.75" customHeight="1">
      <c r="A600" s="132"/>
      <c r="B600" s="132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  <c r="AA600" s="148"/>
      <c r="AB600" s="220"/>
    </row>
    <row r="601" spans="1:28" ht="15.75" customHeight="1">
      <c r="A601" s="132"/>
      <c r="B601" s="132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/>
      <c r="Z601" s="148"/>
      <c r="AA601" s="148"/>
      <c r="AB601" s="220"/>
    </row>
    <row r="602" spans="1:28" ht="15.75" customHeight="1">
      <c r="A602" s="132"/>
      <c r="B602" s="132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/>
      <c r="Z602" s="148"/>
      <c r="AA602" s="148"/>
      <c r="AB602" s="220"/>
    </row>
    <row r="603" spans="1:28" ht="15.75" customHeight="1">
      <c r="A603" s="132"/>
      <c r="B603" s="132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  <c r="Y603" s="148"/>
      <c r="Z603" s="148"/>
      <c r="AA603" s="148"/>
      <c r="AB603" s="220"/>
    </row>
    <row r="604" spans="1:28" ht="15.75" customHeight="1">
      <c r="A604" s="132"/>
      <c r="B604" s="132"/>
      <c r="C604" s="148"/>
      <c r="D604" s="148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  <c r="S604" s="148"/>
      <c r="T604" s="148"/>
      <c r="U604" s="148"/>
      <c r="V604" s="148"/>
      <c r="W604" s="148"/>
      <c r="X604" s="148"/>
      <c r="Y604" s="148"/>
      <c r="Z604" s="148"/>
      <c r="AA604" s="148"/>
      <c r="AB604" s="220"/>
    </row>
    <row r="605" spans="1:28" ht="15.75" customHeight="1">
      <c r="A605" s="132"/>
      <c r="B605" s="132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  <c r="Y605" s="148"/>
      <c r="Z605" s="148"/>
      <c r="AA605" s="148"/>
      <c r="AB605" s="220"/>
    </row>
    <row r="606" spans="1:28" ht="15.75" customHeight="1">
      <c r="A606" s="132"/>
      <c r="B606" s="132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/>
      <c r="Z606" s="148"/>
      <c r="AA606" s="148"/>
      <c r="AB606" s="220"/>
    </row>
    <row r="607" spans="1:28" ht="15.75" customHeight="1">
      <c r="A607" s="132"/>
      <c r="B607" s="132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  <c r="Y607" s="148"/>
      <c r="Z607" s="148"/>
      <c r="AA607" s="148"/>
      <c r="AB607" s="220"/>
    </row>
    <row r="608" spans="1:28" ht="15.75" customHeight="1">
      <c r="A608" s="132"/>
      <c r="B608" s="132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/>
      <c r="Z608" s="148"/>
      <c r="AA608" s="148"/>
      <c r="AB608" s="220"/>
    </row>
    <row r="609" spans="1:28" ht="15.75" customHeight="1">
      <c r="A609" s="132"/>
      <c r="B609" s="132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  <c r="Y609" s="148"/>
      <c r="Z609" s="148"/>
      <c r="AA609" s="148"/>
      <c r="AB609" s="220"/>
    </row>
    <row r="610" spans="1:28" ht="15.75" customHeight="1">
      <c r="A610" s="132"/>
      <c r="B610" s="132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  <c r="Y610" s="148"/>
      <c r="Z610" s="148"/>
      <c r="AA610" s="148"/>
      <c r="AB610" s="220"/>
    </row>
    <row r="611" spans="1:28" ht="15.75" customHeight="1">
      <c r="A611" s="132"/>
      <c r="B611" s="132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  <c r="Y611" s="148"/>
      <c r="Z611" s="148"/>
      <c r="AA611" s="148"/>
      <c r="AB611" s="220"/>
    </row>
    <row r="612" spans="1:28" ht="15.75" customHeight="1">
      <c r="A612" s="132"/>
      <c r="B612" s="132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  <c r="Y612" s="148"/>
      <c r="Z612" s="148"/>
      <c r="AA612" s="148"/>
      <c r="AB612" s="220"/>
    </row>
    <row r="613" spans="1:28" ht="15.75" customHeight="1">
      <c r="A613" s="132"/>
      <c r="B613" s="132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  <c r="Y613" s="148"/>
      <c r="Z613" s="148"/>
      <c r="AA613" s="148"/>
      <c r="AB613" s="220"/>
    </row>
    <row r="614" spans="1:28" ht="15.75" customHeight="1">
      <c r="A614" s="132"/>
      <c r="B614" s="132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  <c r="Y614" s="148"/>
      <c r="Z614" s="148"/>
      <c r="AA614" s="148"/>
      <c r="AB614" s="220"/>
    </row>
    <row r="615" spans="1:28" ht="15.75" customHeight="1">
      <c r="A615" s="132"/>
      <c r="B615" s="132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  <c r="Y615" s="148"/>
      <c r="Z615" s="148"/>
      <c r="AA615" s="148"/>
      <c r="AB615" s="220"/>
    </row>
    <row r="616" spans="1:28" ht="15.75" customHeight="1">
      <c r="A616" s="132"/>
      <c r="B616" s="132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8"/>
      <c r="AA616" s="148"/>
      <c r="AB616" s="220"/>
    </row>
    <row r="617" spans="1:28" ht="15.75" customHeight="1">
      <c r="A617" s="132"/>
      <c r="B617" s="132"/>
      <c r="C617" s="148"/>
      <c r="D617" s="148"/>
      <c r="E617" s="148"/>
      <c r="F617" s="148"/>
      <c r="G617" s="148"/>
      <c r="H617" s="148"/>
      <c r="I617" s="148"/>
      <c r="J617" s="148"/>
      <c r="K617" s="148"/>
      <c r="L617" s="148"/>
      <c r="M617" s="148"/>
      <c r="N617" s="148"/>
      <c r="O617" s="148"/>
      <c r="P617" s="148"/>
      <c r="Q617" s="148"/>
      <c r="R617" s="148"/>
      <c r="S617" s="148"/>
      <c r="T617" s="148"/>
      <c r="U617" s="148"/>
      <c r="V617" s="148"/>
      <c r="W617" s="148"/>
      <c r="X617" s="148"/>
      <c r="Y617" s="148"/>
      <c r="Z617" s="148"/>
      <c r="AA617" s="148"/>
      <c r="AB617" s="220"/>
    </row>
    <row r="618" spans="1:28" ht="15.75" customHeight="1">
      <c r="A618" s="132"/>
      <c r="B618" s="132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  <c r="S618" s="148"/>
      <c r="T618" s="148"/>
      <c r="U618" s="148"/>
      <c r="V618" s="148"/>
      <c r="W618" s="148"/>
      <c r="X618" s="148"/>
      <c r="Y618" s="148"/>
      <c r="Z618" s="148"/>
      <c r="AA618" s="148"/>
      <c r="AB618" s="220"/>
    </row>
    <row r="619" spans="1:28" ht="15.75" customHeight="1">
      <c r="A619" s="132"/>
      <c r="B619" s="132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  <c r="S619" s="148"/>
      <c r="T619" s="148"/>
      <c r="U619" s="148"/>
      <c r="V619" s="148"/>
      <c r="W619" s="148"/>
      <c r="X619" s="148"/>
      <c r="Y619" s="148"/>
      <c r="Z619" s="148"/>
      <c r="AA619" s="148"/>
      <c r="AB619" s="220"/>
    </row>
    <row r="620" spans="1:28" ht="15.75" customHeight="1">
      <c r="A620" s="132"/>
      <c r="B620" s="132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  <c r="S620" s="148"/>
      <c r="T620" s="148"/>
      <c r="U620" s="148"/>
      <c r="V620" s="148"/>
      <c r="W620" s="148"/>
      <c r="X620" s="148"/>
      <c r="Y620" s="148"/>
      <c r="Z620" s="148"/>
      <c r="AA620" s="148"/>
      <c r="AB620" s="220"/>
    </row>
    <row r="621" spans="1:28" ht="15.75" customHeight="1">
      <c r="A621" s="132"/>
      <c r="B621" s="132"/>
      <c r="C621" s="148"/>
      <c r="D621" s="148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48"/>
      <c r="R621" s="148"/>
      <c r="S621" s="148"/>
      <c r="T621" s="148"/>
      <c r="U621" s="148"/>
      <c r="V621" s="148"/>
      <c r="W621" s="148"/>
      <c r="X621" s="148"/>
      <c r="Y621" s="148"/>
      <c r="Z621" s="148"/>
      <c r="AA621" s="148"/>
      <c r="AB621" s="220"/>
    </row>
    <row r="622" spans="1:28" ht="15.75" customHeight="1">
      <c r="A622" s="132"/>
      <c r="B622" s="132"/>
      <c r="C622" s="148"/>
      <c r="D622" s="148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  <c r="S622" s="148"/>
      <c r="T622" s="148"/>
      <c r="U622" s="148"/>
      <c r="V622" s="148"/>
      <c r="W622" s="148"/>
      <c r="X622" s="148"/>
      <c r="Y622" s="148"/>
      <c r="Z622" s="148"/>
      <c r="AA622" s="148"/>
      <c r="AB622" s="220"/>
    </row>
    <row r="623" spans="1:28" ht="15.75" customHeight="1">
      <c r="A623" s="132"/>
      <c r="B623" s="132"/>
      <c r="C623" s="148"/>
      <c r="D623" s="148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48"/>
      <c r="R623" s="148"/>
      <c r="S623" s="148"/>
      <c r="T623" s="148"/>
      <c r="U623" s="148"/>
      <c r="V623" s="148"/>
      <c r="W623" s="148"/>
      <c r="X623" s="148"/>
      <c r="Y623" s="148"/>
      <c r="Z623" s="148"/>
      <c r="AA623" s="148"/>
      <c r="AB623" s="220"/>
    </row>
    <row r="624" spans="1:28" ht="15.75" customHeight="1">
      <c r="A624" s="132"/>
      <c r="B624" s="132"/>
      <c r="C624" s="148"/>
      <c r="D624" s="148"/>
      <c r="E624" s="148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48"/>
      <c r="R624" s="148"/>
      <c r="S624" s="148"/>
      <c r="T624" s="148"/>
      <c r="U624" s="148"/>
      <c r="V624" s="148"/>
      <c r="W624" s="148"/>
      <c r="X624" s="148"/>
      <c r="Y624" s="148"/>
      <c r="Z624" s="148"/>
      <c r="AA624" s="148"/>
      <c r="AB624" s="220"/>
    </row>
    <row r="625" spans="1:28" ht="15.75" customHeight="1">
      <c r="A625" s="132"/>
      <c r="B625" s="132"/>
      <c r="C625" s="148"/>
      <c r="D625" s="148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48"/>
      <c r="R625" s="148"/>
      <c r="S625" s="148"/>
      <c r="T625" s="148"/>
      <c r="U625" s="148"/>
      <c r="V625" s="148"/>
      <c r="W625" s="148"/>
      <c r="X625" s="148"/>
      <c r="Y625" s="148"/>
      <c r="Z625" s="148"/>
      <c r="AA625" s="148"/>
      <c r="AB625" s="220"/>
    </row>
    <row r="626" spans="1:28" ht="15.75" customHeight="1">
      <c r="A626" s="132"/>
      <c r="B626" s="132"/>
      <c r="C626" s="148"/>
      <c r="D626" s="148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48"/>
      <c r="R626" s="148"/>
      <c r="S626" s="148"/>
      <c r="T626" s="148"/>
      <c r="U626" s="148"/>
      <c r="V626" s="148"/>
      <c r="W626" s="148"/>
      <c r="X626" s="148"/>
      <c r="Y626" s="148"/>
      <c r="Z626" s="148"/>
      <c r="AA626" s="148"/>
      <c r="AB626" s="220"/>
    </row>
    <row r="627" spans="1:28" ht="15.75" customHeight="1">
      <c r="A627" s="132"/>
      <c r="B627" s="132"/>
      <c r="C627" s="148"/>
      <c r="D627" s="148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48"/>
      <c r="R627" s="148"/>
      <c r="S627" s="148"/>
      <c r="T627" s="148"/>
      <c r="U627" s="148"/>
      <c r="V627" s="148"/>
      <c r="W627" s="148"/>
      <c r="X627" s="148"/>
      <c r="Y627" s="148"/>
      <c r="Z627" s="148"/>
      <c r="AA627" s="148"/>
      <c r="AB627" s="220"/>
    </row>
    <row r="628" spans="1:28" ht="15.75" customHeight="1">
      <c r="A628" s="132"/>
      <c r="B628" s="132"/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48"/>
      <c r="R628" s="148"/>
      <c r="S628" s="148"/>
      <c r="T628" s="148"/>
      <c r="U628" s="148"/>
      <c r="V628" s="148"/>
      <c r="W628" s="148"/>
      <c r="X628" s="148"/>
      <c r="Y628" s="148"/>
      <c r="Z628" s="148"/>
      <c r="AA628" s="148"/>
      <c r="AB628" s="220"/>
    </row>
    <row r="629" spans="1:28" ht="15.75" customHeight="1">
      <c r="A629" s="132"/>
      <c r="B629" s="132"/>
      <c r="C629" s="148"/>
      <c r="D629" s="148"/>
      <c r="E629" s="148"/>
      <c r="F629" s="148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  <c r="Q629" s="148"/>
      <c r="R629" s="148"/>
      <c r="S629" s="148"/>
      <c r="T629" s="148"/>
      <c r="U629" s="148"/>
      <c r="V629" s="148"/>
      <c r="W629" s="148"/>
      <c r="X629" s="148"/>
      <c r="Y629" s="148"/>
      <c r="Z629" s="148"/>
      <c r="AA629" s="148"/>
      <c r="AB629" s="220"/>
    </row>
    <row r="630" spans="1:28" ht="15.75" customHeight="1">
      <c r="A630" s="132"/>
      <c r="B630" s="132"/>
      <c r="C630" s="148"/>
      <c r="D630" s="148"/>
      <c r="E630" s="148"/>
      <c r="F630" s="148"/>
      <c r="G630" s="148"/>
      <c r="H630" s="148"/>
      <c r="I630" s="148"/>
      <c r="J630" s="148"/>
      <c r="K630" s="148"/>
      <c r="L630" s="148"/>
      <c r="M630" s="148"/>
      <c r="N630" s="148"/>
      <c r="O630" s="148"/>
      <c r="P630" s="148"/>
      <c r="Q630" s="148"/>
      <c r="R630" s="148"/>
      <c r="S630" s="148"/>
      <c r="T630" s="148"/>
      <c r="U630" s="148"/>
      <c r="V630" s="148"/>
      <c r="W630" s="148"/>
      <c r="X630" s="148"/>
      <c r="Y630" s="148"/>
      <c r="Z630" s="148"/>
      <c r="AA630" s="148"/>
      <c r="AB630" s="220"/>
    </row>
    <row r="631" spans="1:28" ht="15.75" customHeight="1">
      <c r="A631" s="132"/>
      <c r="B631" s="132"/>
      <c r="C631" s="148"/>
      <c r="D631" s="148"/>
      <c r="E631" s="148"/>
      <c r="F631" s="148"/>
      <c r="G631" s="148"/>
      <c r="H631" s="148"/>
      <c r="I631" s="148"/>
      <c r="J631" s="148"/>
      <c r="K631" s="148"/>
      <c r="L631" s="148"/>
      <c r="M631" s="148"/>
      <c r="N631" s="148"/>
      <c r="O631" s="148"/>
      <c r="P631" s="148"/>
      <c r="Q631" s="148"/>
      <c r="R631" s="148"/>
      <c r="S631" s="148"/>
      <c r="T631" s="148"/>
      <c r="U631" s="148"/>
      <c r="V631" s="148"/>
      <c r="W631" s="148"/>
      <c r="X631" s="148"/>
      <c r="Y631" s="148"/>
      <c r="Z631" s="148"/>
      <c r="AA631" s="148"/>
      <c r="AB631" s="220"/>
    </row>
    <row r="632" spans="1:28" ht="15.75" customHeight="1">
      <c r="A632" s="132"/>
      <c r="B632" s="132"/>
      <c r="C632" s="148"/>
      <c r="D632" s="148"/>
      <c r="E632" s="148"/>
      <c r="F632" s="148"/>
      <c r="G632" s="148"/>
      <c r="H632" s="148"/>
      <c r="I632" s="148"/>
      <c r="J632" s="148"/>
      <c r="K632" s="148"/>
      <c r="L632" s="148"/>
      <c r="M632" s="148"/>
      <c r="N632" s="148"/>
      <c r="O632" s="148"/>
      <c r="P632" s="148"/>
      <c r="Q632" s="148"/>
      <c r="R632" s="148"/>
      <c r="S632" s="148"/>
      <c r="T632" s="148"/>
      <c r="U632" s="148"/>
      <c r="V632" s="148"/>
      <c r="W632" s="148"/>
      <c r="X632" s="148"/>
      <c r="Y632" s="148"/>
      <c r="Z632" s="148"/>
      <c r="AA632" s="148"/>
      <c r="AB632" s="220"/>
    </row>
    <row r="633" spans="1:28" ht="15.75" customHeight="1">
      <c r="A633" s="132"/>
      <c r="B633" s="132"/>
      <c r="C633" s="148"/>
      <c r="D633" s="148"/>
      <c r="E633" s="148"/>
      <c r="F633" s="148"/>
      <c r="G633" s="148"/>
      <c r="H633" s="148"/>
      <c r="I633" s="148"/>
      <c r="J633" s="148"/>
      <c r="K633" s="148"/>
      <c r="L633" s="148"/>
      <c r="M633" s="148"/>
      <c r="N633" s="148"/>
      <c r="O633" s="148"/>
      <c r="P633" s="148"/>
      <c r="Q633" s="148"/>
      <c r="R633" s="148"/>
      <c r="S633" s="148"/>
      <c r="T633" s="148"/>
      <c r="U633" s="148"/>
      <c r="V633" s="148"/>
      <c r="W633" s="148"/>
      <c r="X633" s="148"/>
      <c r="Y633" s="148"/>
      <c r="Z633" s="148"/>
      <c r="AA633" s="148"/>
      <c r="AB633" s="220"/>
    </row>
    <row r="634" spans="1:28" ht="15.75" customHeight="1">
      <c r="A634" s="132"/>
      <c r="B634" s="132"/>
      <c r="C634" s="148"/>
      <c r="D634" s="148"/>
      <c r="E634" s="148"/>
      <c r="F634" s="148"/>
      <c r="G634" s="148"/>
      <c r="H634" s="148"/>
      <c r="I634" s="148"/>
      <c r="J634" s="148"/>
      <c r="K634" s="148"/>
      <c r="L634" s="148"/>
      <c r="M634" s="148"/>
      <c r="N634" s="148"/>
      <c r="O634" s="148"/>
      <c r="P634" s="148"/>
      <c r="Q634" s="148"/>
      <c r="R634" s="148"/>
      <c r="S634" s="148"/>
      <c r="T634" s="148"/>
      <c r="U634" s="148"/>
      <c r="V634" s="148"/>
      <c r="W634" s="148"/>
      <c r="X634" s="148"/>
      <c r="Y634" s="148"/>
      <c r="Z634" s="148"/>
      <c r="AA634" s="148"/>
      <c r="AB634" s="220"/>
    </row>
    <row r="635" spans="1:28" ht="15.75" customHeight="1">
      <c r="A635" s="132"/>
      <c r="B635" s="132"/>
      <c r="C635" s="148"/>
      <c r="D635" s="148"/>
      <c r="E635" s="148"/>
      <c r="F635" s="148"/>
      <c r="G635" s="148"/>
      <c r="H635" s="148"/>
      <c r="I635" s="148"/>
      <c r="J635" s="148"/>
      <c r="K635" s="148"/>
      <c r="L635" s="148"/>
      <c r="M635" s="148"/>
      <c r="N635" s="148"/>
      <c r="O635" s="148"/>
      <c r="P635" s="148"/>
      <c r="Q635" s="148"/>
      <c r="R635" s="148"/>
      <c r="S635" s="148"/>
      <c r="T635" s="148"/>
      <c r="U635" s="148"/>
      <c r="V635" s="148"/>
      <c r="W635" s="148"/>
      <c r="X635" s="148"/>
      <c r="Y635" s="148"/>
      <c r="Z635" s="148"/>
      <c r="AA635" s="148"/>
      <c r="AB635" s="220"/>
    </row>
    <row r="636" spans="1:28" ht="15.75" customHeight="1">
      <c r="A636" s="132"/>
      <c r="B636" s="132"/>
      <c r="C636" s="148"/>
      <c r="D636" s="148"/>
      <c r="E636" s="148"/>
      <c r="F636" s="148"/>
      <c r="G636" s="148"/>
      <c r="H636" s="148"/>
      <c r="I636" s="148"/>
      <c r="J636" s="148"/>
      <c r="K636" s="148"/>
      <c r="L636" s="148"/>
      <c r="M636" s="148"/>
      <c r="N636" s="148"/>
      <c r="O636" s="148"/>
      <c r="P636" s="148"/>
      <c r="Q636" s="148"/>
      <c r="R636" s="148"/>
      <c r="S636" s="148"/>
      <c r="T636" s="148"/>
      <c r="U636" s="148"/>
      <c r="V636" s="148"/>
      <c r="W636" s="148"/>
      <c r="X636" s="148"/>
      <c r="Y636" s="148"/>
      <c r="Z636" s="148"/>
      <c r="AA636" s="148"/>
      <c r="AB636" s="220"/>
    </row>
    <row r="637" spans="1:28" ht="15.75" customHeight="1">
      <c r="A637" s="132"/>
      <c r="B637" s="132"/>
      <c r="C637" s="148"/>
      <c r="D637" s="148"/>
      <c r="E637" s="148"/>
      <c r="F637" s="148"/>
      <c r="G637" s="148"/>
      <c r="H637" s="148"/>
      <c r="I637" s="148"/>
      <c r="J637" s="148"/>
      <c r="K637" s="148"/>
      <c r="L637" s="148"/>
      <c r="M637" s="148"/>
      <c r="N637" s="148"/>
      <c r="O637" s="148"/>
      <c r="P637" s="148"/>
      <c r="Q637" s="148"/>
      <c r="R637" s="148"/>
      <c r="S637" s="148"/>
      <c r="T637" s="148"/>
      <c r="U637" s="148"/>
      <c r="V637" s="148"/>
      <c r="W637" s="148"/>
      <c r="X637" s="148"/>
      <c r="Y637" s="148"/>
      <c r="Z637" s="148"/>
      <c r="AA637" s="148"/>
      <c r="AB637" s="220"/>
    </row>
    <row r="638" spans="1:28" ht="15.75" customHeight="1">
      <c r="A638" s="132"/>
      <c r="B638" s="132"/>
      <c r="C638" s="148"/>
      <c r="D638" s="148"/>
      <c r="E638" s="148"/>
      <c r="F638" s="148"/>
      <c r="G638" s="148"/>
      <c r="H638" s="148"/>
      <c r="I638" s="148"/>
      <c r="J638" s="148"/>
      <c r="K638" s="148"/>
      <c r="L638" s="148"/>
      <c r="M638" s="148"/>
      <c r="N638" s="148"/>
      <c r="O638" s="148"/>
      <c r="P638" s="148"/>
      <c r="Q638" s="148"/>
      <c r="R638" s="148"/>
      <c r="S638" s="148"/>
      <c r="T638" s="148"/>
      <c r="U638" s="148"/>
      <c r="V638" s="148"/>
      <c r="W638" s="148"/>
      <c r="X638" s="148"/>
      <c r="Y638" s="148"/>
      <c r="Z638" s="148"/>
      <c r="AA638" s="148"/>
      <c r="AB638" s="220"/>
    </row>
    <row r="639" spans="1:28" ht="15.75" customHeight="1">
      <c r="A639" s="132"/>
      <c r="B639" s="132"/>
      <c r="C639" s="148"/>
      <c r="D639" s="148"/>
      <c r="E639" s="148"/>
      <c r="F639" s="148"/>
      <c r="G639" s="148"/>
      <c r="H639" s="148"/>
      <c r="I639" s="148"/>
      <c r="J639" s="148"/>
      <c r="K639" s="148"/>
      <c r="L639" s="148"/>
      <c r="M639" s="148"/>
      <c r="N639" s="148"/>
      <c r="O639" s="148"/>
      <c r="P639" s="148"/>
      <c r="Q639" s="148"/>
      <c r="R639" s="148"/>
      <c r="S639" s="148"/>
      <c r="T639" s="148"/>
      <c r="U639" s="148"/>
      <c r="V639" s="148"/>
      <c r="W639" s="148"/>
      <c r="X639" s="148"/>
      <c r="Y639" s="148"/>
      <c r="Z639" s="148"/>
      <c r="AA639" s="148"/>
      <c r="AB639" s="220"/>
    </row>
    <row r="640" spans="1:28" ht="15.75" customHeight="1">
      <c r="A640" s="132"/>
      <c r="B640" s="132"/>
      <c r="C640" s="148"/>
      <c r="D640" s="148"/>
      <c r="E640" s="148"/>
      <c r="F640" s="148"/>
      <c r="G640" s="148"/>
      <c r="H640" s="148"/>
      <c r="I640" s="148"/>
      <c r="J640" s="148"/>
      <c r="K640" s="148"/>
      <c r="L640" s="148"/>
      <c r="M640" s="148"/>
      <c r="N640" s="148"/>
      <c r="O640" s="148"/>
      <c r="P640" s="148"/>
      <c r="Q640" s="148"/>
      <c r="R640" s="148"/>
      <c r="S640" s="148"/>
      <c r="T640" s="148"/>
      <c r="U640" s="148"/>
      <c r="V640" s="148"/>
      <c r="W640" s="148"/>
      <c r="X640" s="148"/>
      <c r="Y640" s="148"/>
      <c r="Z640" s="148"/>
      <c r="AA640" s="148"/>
      <c r="AB640" s="220"/>
    </row>
    <row r="641" spans="1:28" ht="15.75" customHeight="1">
      <c r="A641" s="132"/>
      <c r="B641" s="132"/>
      <c r="C641" s="148"/>
      <c r="D641" s="148"/>
      <c r="E641" s="148"/>
      <c r="F641" s="148"/>
      <c r="G641" s="148"/>
      <c r="H641" s="148"/>
      <c r="I641" s="148"/>
      <c r="J641" s="148"/>
      <c r="K641" s="148"/>
      <c r="L641" s="148"/>
      <c r="M641" s="148"/>
      <c r="N641" s="148"/>
      <c r="O641" s="148"/>
      <c r="P641" s="148"/>
      <c r="Q641" s="148"/>
      <c r="R641" s="148"/>
      <c r="S641" s="148"/>
      <c r="T641" s="148"/>
      <c r="U641" s="148"/>
      <c r="V641" s="148"/>
      <c r="W641" s="148"/>
      <c r="X641" s="148"/>
      <c r="Y641" s="148"/>
      <c r="Z641" s="148"/>
      <c r="AA641" s="148"/>
      <c r="AB641" s="220"/>
    </row>
    <row r="642" spans="1:28" ht="15.75" customHeight="1">
      <c r="A642" s="132"/>
      <c r="B642" s="132"/>
      <c r="C642" s="148"/>
      <c r="D642" s="148"/>
      <c r="E642" s="148"/>
      <c r="F642" s="148"/>
      <c r="G642" s="148"/>
      <c r="H642" s="148"/>
      <c r="I642" s="148"/>
      <c r="J642" s="148"/>
      <c r="K642" s="148"/>
      <c r="L642" s="148"/>
      <c r="M642" s="148"/>
      <c r="N642" s="148"/>
      <c r="O642" s="148"/>
      <c r="P642" s="148"/>
      <c r="Q642" s="148"/>
      <c r="R642" s="148"/>
      <c r="S642" s="148"/>
      <c r="T642" s="148"/>
      <c r="U642" s="148"/>
      <c r="V642" s="148"/>
      <c r="W642" s="148"/>
      <c r="X642" s="148"/>
      <c r="Y642" s="148"/>
      <c r="Z642" s="148"/>
      <c r="AA642" s="148"/>
      <c r="AB642" s="220"/>
    </row>
    <row r="643" spans="1:28" ht="15.75" customHeight="1">
      <c r="A643" s="132"/>
      <c r="B643" s="132"/>
      <c r="C643" s="148"/>
      <c r="D643" s="148"/>
      <c r="E643" s="148"/>
      <c r="F643" s="148"/>
      <c r="G643" s="148"/>
      <c r="H643" s="148"/>
      <c r="I643" s="148"/>
      <c r="J643" s="148"/>
      <c r="K643" s="148"/>
      <c r="L643" s="148"/>
      <c r="M643" s="148"/>
      <c r="N643" s="148"/>
      <c r="O643" s="148"/>
      <c r="P643" s="148"/>
      <c r="Q643" s="148"/>
      <c r="R643" s="148"/>
      <c r="S643" s="148"/>
      <c r="T643" s="148"/>
      <c r="U643" s="148"/>
      <c r="V643" s="148"/>
      <c r="W643" s="148"/>
      <c r="X643" s="148"/>
      <c r="Y643" s="148"/>
      <c r="Z643" s="148"/>
      <c r="AA643" s="148"/>
      <c r="AB643" s="220"/>
    </row>
    <row r="644" spans="1:28" ht="15.75" customHeight="1">
      <c r="A644" s="132"/>
      <c r="B644" s="132"/>
      <c r="C644" s="148"/>
      <c r="D644" s="148"/>
      <c r="E644" s="148"/>
      <c r="F644" s="148"/>
      <c r="G644" s="148"/>
      <c r="H644" s="148"/>
      <c r="I644" s="148"/>
      <c r="J644" s="148"/>
      <c r="K644" s="148"/>
      <c r="L644" s="148"/>
      <c r="M644" s="148"/>
      <c r="N644" s="148"/>
      <c r="O644" s="148"/>
      <c r="P644" s="148"/>
      <c r="Q644" s="148"/>
      <c r="R644" s="148"/>
      <c r="S644" s="148"/>
      <c r="T644" s="148"/>
      <c r="U644" s="148"/>
      <c r="V644" s="148"/>
      <c r="W644" s="148"/>
      <c r="X644" s="148"/>
      <c r="Y644" s="148"/>
      <c r="Z644" s="148"/>
      <c r="AA644" s="148"/>
      <c r="AB644" s="220"/>
    </row>
    <row r="645" spans="1:28" ht="15.75" customHeight="1">
      <c r="A645" s="132"/>
      <c r="B645" s="132"/>
      <c r="C645" s="148"/>
      <c r="D645" s="148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8"/>
      <c r="R645" s="148"/>
      <c r="S645" s="148"/>
      <c r="T645" s="148"/>
      <c r="U645" s="148"/>
      <c r="V645" s="148"/>
      <c r="W645" s="148"/>
      <c r="X645" s="148"/>
      <c r="Y645" s="148"/>
      <c r="Z645" s="148"/>
      <c r="AA645" s="148"/>
      <c r="AB645" s="220"/>
    </row>
    <row r="646" spans="1:28" ht="15.75" customHeight="1">
      <c r="A646" s="132"/>
      <c r="B646" s="132"/>
      <c r="C646" s="148"/>
      <c r="D646" s="148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8"/>
      <c r="R646" s="148"/>
      <c r="S646" s="148"/>
      <c r="T646" s="148"/>
      <c r="U646" s="148"/>
      <c r="V646" s="148"/>
      <c r="W646" s="148"/>
      <c r="X646" s="148"/>
      <c r="Y646" s="148"/>
      <c r="Z646" s="148"/>
      <c r="AA646" s="148"/>
      <c r="AB646" s="220"/>
    </row>
    <row r="647" spans="1:28" ht="15.75" customHeight="1">
      <c r="A647" s="132"/>
      <c r="B647" s="132"/>
      <c r="C647" s="148"/>
      <c r="D647" s="148"/>
      <c r="E647" s="148"/>
      <c r="F647" s="148"/>
      <c r="G647" s="148"/>
      <c r="H647" s="148"/>
      <c r="I647" s="148"/>
      <c r="J647" s="148"/>
      <c r="K647" s="148"/>
      <c r="L647" s="148"/>
      <c r="M647" s="148"/>
      <c r="N647" s="148"/>
      <c r="O647" s="148"/>
      <c r="P647" s="148"/>
      <c r="Q647" s="148"/>
      <c r="R647" s="148"/>
      <c r="S647" s="148"/>
      <c r="T647" s="148"/>
      <c r="U647" s="148"/>
      <c r="V647" s="148"/>
      <c r="W647" s="148"/>
      <c r="X647" s="148"/>
      <c r="Y647" s="148"/>
      <c r="Z647" s="148"/>
      <c r="AA647" s="148"/>
      <c r="AB647" s="220"/>
    </row>
    <row r="648" spans="1:28" ht="15.75" customHeight="1">
      <c r="A648" s="132"/>
      <c r="B648" s="132"/>
      <c r="C648" s="148"/>
      <c r="D648" s="148"/>
      <c r="E648" s="148"/>
      <c r="F648" s="148"/>
      <c r="G648" s="148"/>
      <c r="H648" s="148"/>
      <c r="I648" s="148"/>
      <c r="J648" s="148"/>
      <c r="K648" s="148"/>
      <c r="L648" s="148"/>
      <c r="M648" s="148"/>
      <c r="N648" s="148"/>
      <c r="O648" s="148"/>
      <c r="P648" s="148"/>
      <c r="Q648" s="148"/>
      <c r="R648" s="148"/>
      <c r="S648" s="148"/>
      <c r="T648" s="148"/>
      <c r="U648" s="148"/>
      <c r="V648" s="148"/>
      <c r="W648" s="148"/>
      <c r="X648" s="148"/>
      <c r="Y648" s="148"/>
      <c r="Z648" s="148"/>
      <c r="AA648" s="148"/>
      <c r="AB648" s="220"/>
    </row>
    <row r="649" spans="1:28" ht="15.75" customHeight="1">
      <c r="A649" s="132"/>
      <c r="B649" s="132"/>
      <c r="C649" s="148"/>
      <c r="D649" s="148"/>
      <c r="E649" s="148"/>
      <c r="F649" s="148"/>
      <c r="G649" s="148"/>
      <c r="H649" s="148"/>
      <c r="I649" s="148"/>
      <c r="J649" s="148"/>
      <c r="K649" s="148"/>
      <c r="L649" s="148"/>
      <c r="M649" s="148"/>
      <c r="N649" s="148"/>
      <c r="O649" s="148"/>
      <c r="P649" s="148"/>
      <c r="Q649" s="148"/>
      <c r="R649" s="148"/>
      <c r="S649" s="148"/>
      <c r="T649" s="148"/>
      <c r="U649" s="148"/>
      <c r="V649" s="148"/>
      <c r="W649" s="148"/>
      <c r="X649" s="148"/>
      <c r="Y649" s="148"/>
      <c r="Z649" s="148"/>
      <c r="AA649" s="148"/>
      <c r="AB649" s="220"/>
    </row>
    <row r="650" spans="1:28" ht="15.75" customHeight="1">
      <c r="A650" s="132"/>
      <c r="B650" s="132"/>
      <c r="C650" s="148"/>
      <c r="D650" s="148"/>
      <c r="E650" s="148"/>
      <c r="F650" s="148"/>
      <c r="G650" s="148"/>
      <c r="H650" s="148"/>
      <c r="I650" s="148"/>
      <c r="J650" s="148"/>
      <c r="K650" s="148"/>
      <c r="L650" s="148"/>
      <c r="M650" s="148"/>
      <c r="N650" s="148"/>
      <c r="O650" s="148"/>
      <c r="P650" s="148"/>
      <c r="Q650" s="148"/>
      <c r="R650" s="148"/>
      <c r="S650" s="148"/>
      <c r="T650" s="148"/>
      <c r="U650" s="148"/>
      <c r="V650" s="148"/>
      <c r="W650" s="148"/>
      <c r="X650" s="148"/>
      <c r="Y650" s="148"/>
      <c r="Z650" s="148"/>
      <c r="AA650" s="148"/>
      <c r="AB650" s="220"/>
    </row>
    <row r="651" spans="1:28" ht="15.75" customHeight="1">
      <c r="A651" s="132"/>
      <c r="B651" s="132"/>
      <c r="C651" s="148"/>
      <c r="D651" s="148"/>
      <c r="E651" s="148"/>
      <c r="F651" s="148"/>
      <c r="G651" s="148"/>
      <c r="H651" s="148"/>
      <c r="I651" s="148"/>
      <c r="J651" s="148"/>
      <c r="K651" s="148"/>
      <c r="L651" s="148"/>
      <c r="M651" s="148"/>
      <c r="N651" s="148"/>
      <c r="O651" s="148"/>
      <c r="P651" s="148"/>
      <c r="Q651" s="148"/>
      <c r="R651" s="148"/>
      <c r="S651" s="148"/>
      <c r="T651" s="148"/>
      <c r="U651" s="148"/>
      <c r="V651" s="148"/>
      <c r="W651" s="148"/>
      <c r="X651" s="148"/>
      <c r="Y651" s="148"/>
      <c r="Z651" s="148"/>
      <c r="AA651" s="148"/>
      <c r="AB651" s="220"/>
    </row>
    <row r="652" spans="1:28" ht="15.75" customHeight="1">
      <c r="A652" s="132"/>
      <c r="B652" s="132"/>
      <c r="C652" s="148"/>
      <c r="D652" s="148"/>
      <c r="E652" s="148"/>
      <c r="F652" s="148"/>
      <c r="G652" s="148"/>
      <c r="H652" s="148"/>
      <c r="I652" s="148"/>
      <c r="J652" s="148"/>
      <c r="K652" s="148"/>
      <c r="L652" s="148"/>
      <c r="M652" s="148"/>
      <c r="N652" s="148"/>
      <c r="O652" s="148"/>
      <c r="P652" s="148"/>
      <c r="Q652" s="148"/>
      <c r="R652" s="148"/>
      <c r="S652" s="148"/>
      <c r="T652" s="148"/>
      <c r="U652" s="148"/>
      <c r="V652" s="148"/>
      <c r="W652" s="148"/>
      <c r="X652" s="148"/>
      <c r="Y652" s="148"/>
      <c r="Z652" s="148"/>
      <c r="AA652" s="148"/>
      <c r="AB652" s="220"/>
    </row>
    <row r="653" spans="1:28" ht="15.75" customHeight="1">
      <c r="A653" s="132"/>
      <c r="B653" s="132"/>
      <c r="C653" s="148"/>
      <c r="D653" s="148"/>
      <c r="E653" s="148"/>
      <c r="F653" s="148"/>
      <c r="G653" s="148"/>
      <c r="H653" s="148"/>
      <c r="I653" s="148"/>
      <c r="J653" s="148"/>
      <c r="K653" s="148"/>
      <c r="L653" s="148"/>
      <c r="M653" s="148"/>
      <c r="N653" s="148"/>
      <c r="O653" s="148"/>
      <c r="P653" s="148"/>
      <c r="Q653" s="148"/>
      <c r="R653" s="148"/>
      <c r="S653" s="148"/>
      <c r="T653" s="148"/>
      <c r="U653" s="148"/>
      <c r="V653" s="148"/>
      <c r="W653" s="148"/>
      <c r="X653" s="148"/>
      <c r="Y653" s="148"/>
      <c r="Z653" s="148"/>
      <c r="AA653" s="148"/>
      <c r="AB653" s="220"/>
    </row>
    <row r="654" spans="1:28" ht="15.75" customHeight="1">
      <c r="A654" s="132"/>
      <c r="B654" s="132"/>
      <c r="C654" s="148"/>
      <c r="D654" s="148"/>
      <c r="E654" s="148"/>
      <c r="F654" s="148"/>
      <c r="G654" s="148"/>
      <c r="H654" s="148"/>
      <c r="I654" s="148"/>
      <c r="J654" s="148"/>
      <c r="K654" s="148"/>
      <c r="L654" s="148"/>
      <c r="M654" s="148"/>
      <c r="N654" s="148"/>
      <c r="O654" s="148"/>
      <c r="P654" s="148"/>
      <c r="Q654" s="148"/>
      <c r="R654" s="148"/>
      <c r="S654" s="148"/>
      <c r="T654" s="148"/>
      <c r="U654" s="148"/>
      <c r="V654" s="148"/>
      <c r="W654" s="148"/>
      <c r="X654" s="148"/>
      <c r="Y654" s="148"/>
      <c r="Z654" s="148"/>
      <c r="AA654" s="148"/>
      <c r="AB654" s="220"/>
    </row>
    <row r="655" spans="1:28" ht="15.75" customHeight="1">
      <c r="A655" s="132"/>
      <c r="B655" s="132"/>
      <c r="C655" s="148"/>
      <c r="D655" s="148"/>
      <c r="E655" s="148"/>
      <c r="F655" s="148"/>
      <c r="G655" s="148"/>
      <c r="H655" s="148"/>
      <c r="I655" s="148"/>
      <c r="J655" s="148"/>
      <c r="K655" s="148"/>
      <c r="L655" s="148"/>
      <c r="M655" s="148"/>
      <c r="N655" s="148"/>
      <c r="O655" s="148"/>
      <c r="P655" s="148"/>
      <c r="Q655" s="148"/>
      <c r="R655" s="148"/>
      <c r="S655" s="148"/>
      <c r="T655" s="148"/>
      <c r="U655" s="148"/>
      <c r="V655" s="148"/>
      <c r="W655" s="148"/>
      <c r="X655" s="148"/>
      <c r="Y655" s="148"/>
      <c r="Z655" s="148"/>
      <c r="AA655" s="148"/>
      <c r="AB655" s="220"/>
    </row>
    <row r="656" spans="1:28" ht="15.75" customHeight="1">
      <c r="A656" s="132"/>
      <c r="B656" s="132"/>
      <c r="C656" s="148"/>
      <c r="D656" s="148"/>
      <c r="E656" s="148"/>
      <c r="F656" s="148"/>
      <c r="G656" s="148"/>
      <c r="H656" s="148"/>
      <c r="I656" s="148"/>
      <c r="J656" s="148"/>
      <c r="K656" s="148"/>
      <c r="L656" s="148"/>
      <c r="M656" s="148"/>
      <c r="N656" s="148"/>
      <c r="O656" s="148"/>
      <c r="P656" s="148"/>
      <c r="Q656" s="148"/>
      <c r="R656" s="148"/>
      <c r="S656" s="148"/>
      <c r="T656" s="148"/>
      <c r="U656" s="148"/>
      <c r="V656" s="148"/>
      <c r="W656" s="148"/>
      <c r="X656" s="148"/>
      <c r="Y656" s="148"/>
      <c r="Z656" s="148"/>
      <c r="AA656" s="148"/>
      <c r="AB656" s="220"/>
    </row>
    <row r="657" spans="1:28" ht="15.75" customHeight="1">
      <c r="A657" s="132"/>
      <c r="B657" s="132"/>
      <c r="C657" s="148"/>
      <c r="D657" s="148"/>
      <c r="E657" s="148"/>
      <c r="F657" s="148"/>
      <c r="G657" s="148"/>
      <c r="H657" s="148"/>
      <c r="I657" s="148"/>
      <c r="J657" s="148"/>
      <c r="K657" s="148"/>
      <c r="L657" s="148"/>
      <c r="M657" s="148"/>
      <c r="N657" s="148"/>
      <c r="O657" s="148"/>
      <c r="P657" s="148"/>
      <c r="Q657" s="148"/>
      <c r="R657" s="148"/>
      <c r="S657" s="148"/>
      <c r="T657" s="148"/>
      <c r="U657" s="148"/>
      <c r="V657" s="148"/>
      <c r="W657" s="148"/>
      <c r="X657" s="148"/>
      <c r="Y657" s="148"/>
      <c r="Z657" s="148"/>
      <c r="AA657" s="148"/>
      <c r="AB657" s="220"/>
    </row>
    <row r="658" spans="1:28" ht="15.75" customHeight="1">
      <c r="A658" s="132"/>
      <c r="B658" s="132"/>
      <c r="C658" s="148"/>
      <c r="D658" s="148"/>
      <c r="E658" s="148"/>
      <c r="F658" s="148"/>
      <c r="G658" s="148"/>
      <c r="H658" s="148"/>
      <c r="I658" s="148"/>
      <c r="J658" s="148"/>
      <c r="K658" s="148"/>
      <c r="L658" s="148"/>
      <c r="M658" s="148"/>
      <c r="N658" s="148"/>
      <c r="O658" s="148"/>
      <c r="P658" s="148"/>
      <c r="Q658" s="148"/>
      <c r="R658" s="148"/>
      <c r="S658" s="148"/>
      <c r="T658" s="148"/>
      <c r="U658" s="148"/>
      <c r="V658" s="148"/>
      <c r="W658" s="148"/>
      <c r="X658" s="148"/>
      <c r="Y658" s="148"/>
      <c r="Z658" s="148"/>
      <c r="AA658" s="148"/>
      <c r="AB658" s="220"/>
    </row>
    <row r="659" spans="1:28" ht="15.75" customHeight="1">
      <c r="A659" s="132"/>
      <c r="B659" s="132"/>
      <c r="C659" s="148"/>
      <c r="D659" s="148"/>
      <c r="E659" s="148"/>
      <c r="F659" s="148"/>
      <c r="G659" s="148"/>
      <c r="H659" s="148"/>
      <c r="I659" s="148"/>
      <c r="J659" s="148"/>
      <c r="K659" s="148"/>
      <c r="L659" s="148"/>
      <c r="M659" s="148"/>
      <c r="N659" s="148"/>
      <c r="O659" s="148"/>
      <c r="P659" s="148"/>
      <c r="Q659" s="148"/>
      <c r="R659" s="148"/>
      <c r="S659" s="148"/>
      <c r="T659" s="148"/>
      <c r="U659" s="148"/>
      <c r="V659" s="148"/>
      <c r="W659" s="148"/>
      <c r="X659" s="148"/>
      <c r="Y659" s="148"/>
      <c r="Z659" s="148"/>
      <c r="AA659" s="148"/>
      <c r="AB659" s="220"/>
    </row>
    <row r="660" spans="1:28" ht="15.75" customHeight="1">
      <c r="A660" s="132"/>
      <c r="B660" s="132"/>
      <c r="C660" s="148"/>
      <c r="D660" s="148"/>
      <c r="E660" s="148"/>
      <c r="F660" s="148"/>
      <c r="G660" s="148"/>
      <c r="H660" s="148"/>
      <c r="I660" s="148"/>
      <c r="J660" s="148"/>
      <c r="K660" s="148"/>
      <c r="L660" s="148"/>
      <c r="M660" s="148"/>
      <c r="N660" s="148"/>
      <c r="O660" s="148"/>
      <c r="P660" s="148"/>
      <c r="Q660" s="148"/>
      <c r="R660" s="148"/>
      <c r="S660" s="148"/>
      <c r="T660" s="148"/>
      <c r="U660" s="148"/>
      <c r="V660" s="148"/>
      <c r="W660" s="148"/>
      <c r="X660" s="148"/>
      <c r="Y660" s="148"/>
      <c r="Z660" s="148"/>
      <c r="AA660" s="148"/>
      <c r="AB660" s="220"/>
    </row>
    <row r="661" spans="1:28" ht="15.75" customHeight="1">
      <c r="A661" s="132"/>
      <c r="B661" s="132"/>
      <c r="C661" s="148"/>
      <c r="D661" s="148"/>
      <c r="E661" s="148"/>
      <c r="F661" s="148"/>
      <c r="G661" s="148"/>
      <c r="H661" s="148"/>
      <c r="I661" s="148"/>
      <c r="J661" s="148"/>
      <c r="K661" s="148"/>
      <c r="L661" s="148"/>
      <c r="M661" s="148"/>
      <c r="N661" s="148"/>
      <c r="O661" s="148"/>
      <c r="P661" s="148"/>
      <c r="Q661" s="148"/>
      <c r="R661" s="148"/>
      <c r="S661" s="148"/>
      <c r="T661" s="148"/>
      <c r="U661" s="148"/>
      <c r="V661" s="148"/>
      <c r="W661" s="148"/>
      <c r="X661" s="148"/>
      <c r="Y661" s="148"/>
      <c r="Z661" s="148"/>
      <c r="AA661" s="148"/>
      <c r="AB661" s="220"/>
    </row>
    <row r="662" spans="1:28" ht="15.75" customHeight="1">
      <c r="A662" s="132"/>
      <c r="B662" s="132"/>
      <c r="C662" s="148"/>
      <c r="D662" s="148"/>
      <c r="E662" s="148"/>
      <c r="F662" s="148"/>
      <c r="G662" s="148"/>
      <c r="H662" s="148"/>
      <c r="I662" s="148"/>
      <c r="J662" s="148"/>
      <c r="K662" s="148"/>
      <c r="L662" s="148"/>
      <c r="M662" s="148"/>
      <c r="N662" s="148"/>
      <c r="O662" s="148"/>
      <c r="P662" s="148"/>
      <c r="Q662" s="148"/>
      <c r="R662" s="148"/>
      <c r="S662" s="148"/>
      <c r="T662" s="148"/>
      <c r="U662" s="148"/>
      <c r="V662" s="148"/>
      <c r="W662" s="148"/>
      <c r="X662" s="148"/>
      <c r="Y662" s="148"/>
      <c r="Z662" s="148"/>
      <c r="AA662" s="148"/>
      <c r="AB662" s="220"/>
    </row>
    <row r="663" spans="1:28" ht="15.75" customHeight="1">
      <c r="A663" s="132"/>
      <c r="B663" s="132"/>
      <c r="C663" s="148"/>
      <c r="D663" s="148"/>
      <c r="E663" s="148"/>
      <c r="F663" s="148"/>
      <c r="G663" s="148"/>
      <c r="H663" s="148"/>
      <c r="I663" s="148"/>
      <c r="J663" s="148"/>
      <c r="K663" s="148"/>
      <c r="L663" s="148"/>
      <c r="M663" s="148"/>
      <c r="N663" s="148"/>
      <c r="O663" s="148"/>
      <c r="P663" s="148"/>
      <c r="Q663" s="148"/>
      <c r="R663" s="148"/>
      <c r="S663" s="148"/>
      <c r="T663" s="148"/>
      <c r="U663" s="148"/>
      <c r="V663" s="148"/>
      <c r="W663" s="148"/>
      <c r="X663" s="148"/>
      <c r="Y663" s="148"/>
      <c r="Z663" s="148"/>
      <c r="AA663" s="148"/>
      <c r="AB663" s="220"/>
    </row>
    <row r="664" spans="1:28" ht="15.75" customHeight="1">
      <c r="A664" s="132"/>
      <c r="B664" s="132"/>
      <c r="C664" s="148"/>
      <c r="D664" s="148"/>
      <c r="E664" s="148"/>
      <c r="F664" s="148"/>
      <c r="G664" s="148"/>
      <c r="H664" s="148"/>
      <c r="I664" s="148"/>
      <c r="J664" s="148"/>
      <c r="K664" s="148"/>
      <c r="L664" s="148"/>
      <c r="M664" s="148"/>
      <c r="N664" s="148"/>
      <c r="O664" s="148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/>
      <c r="Z664" s="148"/>
      <c r="AA664" s="148"/>
      <c r="AB664" s="220"/>
    </row>
    <row r="665" spans="1:28" ht="15.75" customHeight="1">
      <c r="A665" s="132"/>
      <c r="B665" s="132"/>
      <c r="C665" s="148"/>
      <c r="D665" s="148"/>
      <c r="E665" s="148"/>
      <c r="F665" s="148"/>
      <c r="G665" s="148"/>
      <c r="H665" s="148"/>
      <c r="I665" s="148"/>
      <c r="J665" s="148"/>
      <c r="K665" s="148"/>
      <c r="L665" s="148"/>
      <c r="M665" s="148"/>
      <c r="N665" s="148"/>
      <c r="O665" s="148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  <c r="AA665" s="148"/>
      <c r="AB665" s="220"/>
    </row>
    <row r="666" spans="1:28" ht="15.75" customHeight="1">
      <c r="A666" s="132"/>
      <c r="B666" s="132"/>
      <c r="C666" s="148"/>
      <c r="D666" s="148"/>
      <c r="E666" s="148"/>
      <c r="F666" s="148"/>
      <c r="G666" s="148"/>
      <c r="H666" s="148"/>
      <c r="I666" s="148"/>
      <c r="J666" s="148"/>
      <c r="K666" s="148"/>
      <c r="L666" s="148"/>
      <c r="M666" s="148"/>
      <c r="N666" s="148"/>
      <c r="O666" s="148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/>
      <c r="Z666" s="148"/>
      <c r="AA666" s="148"/>
      <c r="AB666" s="220"/>
    </row>
    <row r="667" spans="1:28" ht="15.75" customHeight="1">
      <c r="A667" s="132"/>
      <c r="B667" s="132"/>
      <c r="C667" s="148"/>
      <c r="D667" s="148"/>
      <c r="E667" s="148"/>
      <c r="F667" s="148"/>
      <c r="G667" s="148"/>
      <c r="H667" s="148"/>
      <c r="I667" s="148"/>
      <c r="J667" s="148"/>
      <c r="K667" s="148"/>
      <c r="L667" s="148"/>
      <c r="M667" s="148"/>
      <c r="N667" s="148"/>
      <c r="O667" s="148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/>
      <c r="Z667" s="148"/>
      <c r="AA667" s="148"/>
      <c r="AB667" s="220"/>
    </row>
    <row r="668" spans="1:28" ht="15.75" customHeight="1">
      <c r="A668" s="132"/>
      <c r="B668" s="132"/>
      <c r="C668" s="148"/>
      <c r="D668" s="148"/>
      <c r="E668" s="148"/>
      <c r="F668" s="148"/>
      <c r="G668" s="148"/>
      <c r="H668" s="148"/>
      <c r="I668" s="148"/>
      <c r="J668" s="148"/>
      <c r="K668" s="148"/>
      <c r="L668" s="148"/>
      <c r="M668" s="148"/>
      <c r="N668" s="148"/>
      <c r="O668" s="148"/>
      <c r="P668" s="148"/>
      <c r="Q668" s="148"/>
      <c r="R668" s="148"/>
      <c r="S668" s="148"/>
      <c r="T668" s="148"/>
      <c r="U668" s="148"/>
      <c r="V668" s="148"/>
      <c r="W668" s="148"/>
      <c r="X668" s="148"/>
      <c r="Y668" s="148"/>
      <c r="Z668" s="148"/>
      <c r="AA668" s="148"/>
      <c r="AB668" s="220"/>
    </row>
    <row r="669" spans="1:28" ht="15.75" customHeight="1">
      <c r="A669" s="132"/>
      <c r="B669" s="132"/>
      <c r="C669" s="148"/>
      <c r="D669" s="148"/>
      <c r="E669" s="148"/>
      <c r="F669" s="148"/>
      <c r="G669" s="148"/>
      <c r="H669" s="148"/>
      <c r="I669" s="148"/>
      <c r="J669" s="148"/>
      <c r="K669" s="148"/>
      <c r="L669" s="148"/>
      <c r="M669" s="148"/>
      <c r="N669" s="148"/>
      <c r="O669" s="148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  <c r="AA669" s="148"/>
      <c r="AB669" s="220"/>
    </row>
    <row r="670" spans="1:28" ht="15.75" customHeight="1">
      <c r="A670" s="132"/>
      <c r="B670" s="132"/>
      <c r="C670" s="148"/>
      <c r="D670" s="148"/>
      <c r="E670" s="148"/>
      <c r="F670" s="148"/>
      <c r="G670" s="148"/>
      <c r="H670" s="148"/>
      <c r="I670" s="148"/>
      <c r="J670" s="148"/>
      <c r="K670" s="148"/>
      <c r="L670" s="148"/>
      <c r="M670" s="148"/>
      <c r="N670" s="148"/>
      <c r="O670" s="148"/>
      <c r="P670" s="148"/>
      <c r="Q670" s="148"/>
      <c r="R670" s="148"/>
      <c r="S670" s="148"/>
      <c r="T670" s="148"/>
      <c r="U670" s="148"/>
      <c r="V670" s="148"/>
      <c r="W670" s="148"/>
      <c r="X670" s="148"/>
      <c r="Y670" s="148"/>
      <c r="Z670" s="148"/>
      <c r="AA670" s="148"/>
      <c r="AB670" s="220"/>
    </row>
    <row r="671" spans="1:28" ht="15.75" customHeight="1">
      <c r="A671" s="132"/>
      <c r="B671" s="132"/>
      <c r="C671" s="148"/>
      <c r="D671" s="148"/>
      <c r="E671" s="148"/>
      <c r="F671" s="148"/>
      <c r="G671" s="148"/>
      <c r="H671" s="148"/>
      <c r="I671" s="148"/>
      <c r="J671" s="148"/>
      <c r="K671" s="148"/>
      <c r="L671" s="148"/>
      <c r="M671" s="148"/>
      <c r="N671" s="148"/>
      <c r="O671" s="148"/>
      <c r="P671" s="148"/>
      <c r="Q671" s="148"/>
      <c r="R671" s="148"/>
      <c r="S671" s="148"/>
      <c r="T671" s="148"/>
      <c r="U671" s="148"/>
      <c r="V671" s="148"/>
      <c r="W671" s="148"/>
      <c r="X671" s="148"/>
      <c r="Y671" s="148"/>
      <c r="Z671" s="148"/>
      <c r="AA671" s="148"/>
      <c r="AB671" s="220"/>
    </row>
    <row r="672" spans="1:28" ht="15.75" customHeight="1">
      <c r="A672" s="132"/>
      <c r="B672" s="132"/>
      <c r="C672" s="148"/>
      <c r="D672" s="148"/>
      <c r="E672" s="148"/>
      <c r="F672" s="148"/>
      <c r="G672" s="148"/>
      <c r="H672" s="148"/>
      <c r="I672" s="148"/>
      <c r="J672" s="148"/>
      <c r="K672" s="148"/>
      <c r="L672" s="148"/>
      <c r="M672" s="148"/>
      <c r="N672" s="148"/>
      <c r="O672" s="148"/>
      <c r="P672" s="148"/>
      <c r="Q672" s="148"/>
      <c r="R672" s="148"/>
      <c r="S672" s="148"/>
      <c r="T672" s="148"/>
      <c r="U672" s="148"/>
      <c r="V672" s="148"/>
      <c r="W672" s="148"/>
      <c r="X672" s="148"/>
      <c r="Y672" s="148"/>
      <c r="Z672" s="148"/>
      <c r="AA672" s="148"/>
      <c r="AB672" s="220"/>
    </row>
    <row r="673" spans="1:28" ht="15.75" customHeight="1">
      <c r="A673" s="132"/>
      <c r="B673" s="132"/>
      <c r="C673" s="148"/>
      <c r="D673" s="148"/>
      <c r="E673" s="148"/>
      <c r="F673" s="148"/>
      <c r="G673" s="148"/>
      <c r="H673" s="148"/>
      <c r="I673" s="148"/>
      <c r="J673" s="148"/>
      <c r="K673" s="148"/>
      <c r="L673" s="148"/>
      <c r="M673" s="148"/>
      <c r="N673" s="148"/>
      <c r="O673" s="148"/>
      <c r="P673" s="148"/>
      <c r="Q673" s="148"/>
      <c r="R673" s="148"/>
      <c r="S673" s="148"/>
      <c r="T673" s="148"/>
      <c r="U673" s="148"/>
      <c r="V673" s="148"/>
      <c r="W673" s="148"/>
      <c r="X673" s="148"/>
      <c r="Y673" s="148"/>
      <c r="Z673" s="148"/>
      <c r="AA673" s="148"/>
      <c r="AB673" s="220"/>
    </row>
    <row r="674" spans="1:28" ht="15.75" customHeight="1">
      <c r="A674" s="132"/>
      <c r="B674" s="132"/>
      <c r="C674" s="148"/>
      <c r="D674" s="148"/>
      <c r="E674" s="148"/>
      <c r="F674" s="148"/>
      <c r="G674" s="148"/>
      <c r="H674" s="148"/>
      <c r="I674" s="148"/>
      <c r="J674" s="148"/>
      <c r="K674" s="148"/>
      <c r="L674" s="148"/>
      <c r="M674" s="148"/>
      <c r="N674" s="148"/>
      <c r="O674" s="148"/>
      <c r="P674" s="148"/>
      <c r="Q674" s="148"/>
      <c r="R674" s="148"/>
      <c r="S674" s="148"/>
      <c r="T674" s="148"/>
      <c r="U674" s="148"/>
      <c r="V674" s="148"/>
      <c r="W674" s="148"/>
      <c r="X674" s="148"/>
      <c r="Y674" s="148"/>
      <c r="Z674" s="148"/>
      <c r="AA674" s="148"/>
      <c r="AB674" s="220"/>
    </row>
    <row r="675" spans="1:28" ht="15.75" customHeight="1">
      <c r="A675" s="132"/>
      <c r="B675" s="132"/>
      <c r="C675" s="148"/>
      <c r="D675" s="148"/>
      <c r="E675" s="148"/>
      <c r="F675" s="148"/>
      <c r="G675" s="148"/>
      <c r="H675" s="148"/>
      <c r="I675" s="148"/>
      <c r="J675" s="148"/>
      <c r="K675" s="148"/>
      <c r="L675" s="148"/>
      <c r="M675" s="148"/>
      <c r="N675" s="148"/>
      <c r="O675" s="148"/>
      <c r="P675" s="148"/>
      <c r="Q675" s="148"/>
      <c r="R675" s="148"/>
      <c r="S675" s="148"/>
      <c r="T675" s="148"/>
      <c r="U675" s="148"/>
      <c r="V675" s="148"/>
      <c r="W675" s="148"/>
      <c r="X675" s="148"/>
      <c r="Y675" s="148"/>
      <c r="Z675" s="148"/>
      <c r="AA675" s="148"/>
      <c r="AB675" s="220"/>
    </row>
    <row r="676" spans="1:28" ht="15.75" customHeight="1">
      <c r="A676" s="132"/>
      <c r="B676" s="132"/>
      <c r="C676" s="148"/>
      <c r="D676" s="148"/>
      <c r="E676" s="148"/>
      <c r="F676" s="148"/>
      <c r="G676" s="148"/>
      <c r="H676" s="148"/>
      <c r="I676" s="148"/>
      <c r="J676" s="148"/>
      <c r="K676" s="148"/>
      <c r="L676" s="148"/>
      <c r="M676" s="148"/>
      <c r="N676" s="148"/>
      <c r="O676" s="148"/>
      <c r="P676" s="148"/>
      <c r="Q676" s="148"/>
      <c r="R676" s="148"/>
      <c r="S676" s="148"/>
      <c r="T676" s="148"/>
      <c r="U676" s="148"/>
      <c r="V676" s="148"/>
      <c r="W676" s="148"/>
      <c r="X676" s="148"/>
      <c r="Y676" s="148"/>
      <c r="Z676" s="148"/>
      <c r="AA676" s="148"/>
      <c r="AB676" s="220"/>
    </row>
    <row r="677" spans="1:28" ht="15.75" customHeight="1">
      <c r="A677" s="132"/>
      <c r="B677" s="132"/>
      <c r="C677" s="148"/>
      <c r="D677" s="148"/>
      <c r="E677" s="148"/>
      <c r="F677" s="148"/>
      <c r="G677" s="148"/>
      <c r="H677" s="148"/>
      <c r="I677" s="148"/>
      <c r="J677" s="148"/>
      <c r="K677" s="148"/>
      <c r="L677" s="148"/>
      <c r="M677" s="148"/>
      <c r="N677" s="148"/>
      <c r="O677" s="148"/>
      <c r="P677" s="148"/>
      <c r="Q677" s="148"/>
      <c r="R677" s="148"/>
      <c r="S677" s="148"/>
      <c r="T677" s="148"/>
      <c r="U677" s="148"/>
      <c r="V677" s="148"/>
      <c r="W677" s="148"/>
      <c r="X677" s="148"/>
      <c r="Y677" s="148"/>
      <c r="Z677" s="148"/>
      <c r="AA677" s="148"/>
      <c r="AB677" s="220"/>
    </row>
    <row r="678" spans="1:28" ht="15.75" customHeight="1">
      <c r="A678" s="132"/>
      <c r="B678" s="132"/>
      <c r="C678" s="148"/>
      <c r="D678" s="148"/>
      <c r="E678" s="148"/>
      <c r="F678" s="148"/>
      <c r="G678" s="148"/>
      <c r="H678" s="148"/>
      <c r="I678" s="148"/>
      <c r="J678" s="148"/>
      <c r="K678" s="148"/>
      <c r="L678" s="148"/>
      <c r="M678" s="148"/>
      <c r="N678" s="148"/>
      <c r="O678" s="148"/>
      <c r="P678" s="148"/>
      <c r="Q678" s="148"/>
      <c r="R678" s="148"/>
      <c r="S678" s="148"/>
      <c r="T678" s="148"/>
      <c r="U678" s="148"/>
      <c r="V678" s="148"/>
      <c r="W678" s="148"/>
      <c r="X678" s="148"/>
      <c r="Y678" s="148"/>
      <c r="Z678" s="148"/>
      <c r="AA678" s="148"/>
      <c r="AB678" s="220"/>
    </row>
    <row r="679" spans="1:28" ht="15.75" customHeight="1">
      <c r="A679" s="132"/>
      <c r="B679" s="132"/>
      <c r="C679" s="148"/>
      <c r="D679" s="148"/>
      <c r="E679" s="148"/>
      <c r="F679" s="148"/>
      <c r="G679" s="148"/>
      <c r="H679" s="148"/>
      <c r="I679" s="148"/>
      <c r="J679" s="148"/>
      <c r="K679" s="148"/>
      <c r="L679" s="148"/>
      <c r="M679" s="148"/>
      <c r="N679" s="148"/>
      <c r="O679" s="148"/>
      <c r="P679" s="148"/>
      <c r="Q679" s="148"/>
      <c r="R679" s="148"/>
      <c r="S679" s="148"/>
      <c r="T679" s="148"/>
      <c r="U679" s="148"/>
      <c r="V679" s="148"/>
      <c r="W679" s="148"/>
      <c r="X679" s="148"/>
      <c r="Y679" s="148"/>
      <c r="Z679" s="148"/>
      <c r="AA679" s="148"/>
      <c r="AB679" s="220"/>
    </row>
    <row r="680" spans="1:28" ht="15.75" customHeight="1">
      <c r="A680" s="132"/>
      <c r="B680" s="132"/>
      <c r="C680" s="148"/>
      <c r="D680" s="148"/>
      <c r="E680" s="148"/>
      <c r="F680" s="148"/>
      <c r="G680" s="148"/>
      <c r="H680" s="148"/>
      <c r="I680" s="148"/>
      <c r="J680" s="148"/>
      <c r="K680" s="148"/>
      <c r="L680" s="148"/>
      <c r="M680" s="148"/>
      <c r="N680" s="148"/>
      <c r="O680" s="148"/>
      <c r="P680" s="148"/>
      <c r="Q680" s="148"/>
      <c r="R680" s="148"/>
      <c r="S680" s="148"/>
      <c r="T680" s="148"/>
      <c r="U680" s="148"/>
      <c r="V680" s="148"/>
      <c r="W680" s="148"/>
      <c r="X680" s="148"/>
      <c r="Y680" s="148"/>
      <c r="Z680" s="148"/>
      <c r="AA680" s="148"/>
      <c r="AB680" s="220"/>
    </row>
    <row r="681" spans="1:28" ht="15.75" customHeight="1">
      <c r="A681" s="132"/>
      <c r="B681" s="132"/>
      <c r="C681" s="148"/>
      <c r="D681" s="148"/>
      <c r="E681" s="148"/>
      <c r="F681" s="148"/>
      <c r="G681" s="148"/>
      <c r="H681" s="148"/>
      <c r="I681" s="148"/>
      <c r="J681" s="148"/>
      <c r="K681" s="148"/>
      <c r="L681" s="148"/>
      <c r="M681" s="148"/>
      <c r="N681" s="148"/>
      <c r="O681" s="148"/>
      <c r="P681" s="148"/>
      <c r="Q681" s="148"/>
      <c r="R681" s="148"/>
      <c r="S681" s="148"/>
      <c r="T681" s="148"/>
      <c r="U681" s="148"/>
      <c r="V681" s="148"/>
      <c r="W681" s="148"/>
      <c r="X681" s="148"/>
      <c r="Y681" s="148"/>
      <c r="Z681" s="148"/>
      <c r="AA681" s="148"/>
      <c r="AB681" s="220"/>
    </row>
    <row r="682" spans="1:28" ht="15.75" customHeight="1">
      <c r="A682" s="132"/>
      <c r="B682" s="132"/>
      <c r="C682" s="148"/>
      <c r="D682" s="148"/>
      <c r="E682" s="148"/>
      <c r="F682" s="148"/>
      <c r="G682" s="148"/>
      <c r="H682" s="148"/>
      <c r="I682" s="148"/>
      <c r="J682" s="148"/>
      <c r="K682" s="148"/>
      <c r="L682" s="148"/>
      <c r="M682" s="148"/>
      <c r="N682" s="148"/>
      <c r="O682" s="148"/>
      <c r="P682" s="148"/>
      <c r="Q682" s="148"/>
      <c r="R682" s="148"/>
      <c r="S682" s="148"/>
      <c r="T682" s="148"/>
      <c r="U682" s="148"/>
      <c r="V682" s="148"/>
      <c r="W682" s="148"/>
      <c r="X682" s="148"/>
      <c r="Y682" s="148"/>
      <c r="Z682" s="148"/>
      <c r="AA682" s="148"/>
      <c r="AB682" s="220"/>
    </row>
    <row r="683" spans="1:28" ht="15.75" customHeight="1">
      <c r="A683" s="132"/>
      <c r="B683" s="132"/>
      <c r="C683" s="148"/>
      <c r="D683" s="148"/>
      <c r="E683" s="148"/>
      <c r="F683" s="148"/>
      <c r="G683" s="148"/>
      <c r="H683" s="148"/>
      <c r="I683" s="148"/>
      <c r="J683" s="148"/>
      <c r="K683" s="148"/>
      <c r="L683" s="148"/>
      <c r="M683" s="148"/>
      <c r="N683" s="148"/>
      <c r="O683" s="148"/>
      <c r="P683" s="148"/>
      <c r="Q683" s="148"/>
      <c r="R683" s="148"/>
      <c r="S683" s="148"/>
      <c r="T683" s="148"/>
      <c r="U683" s="148"/>
      <c r="V683" s="148"/>
      <c r="W683" s="148"/>
      <c r="X683" s="148"/>
      <c r="Y683" s="148"/>
      <c r="Z683" s="148"/>
      <c r="AA683" s="148"/>
      <c r="AB683" s="220"/>
    </row>
    <row r="684" spans="1:28" ht="15.75" customHeight="1">
      <c r="A684" s="132"/>
      <c r="B684" s="132"/>
      <c r="C684" s="148"/>
      <c r="D684" s="148"/>
      <c r="E684" s="148"/>
      <c r="F684" s="148"/>
      <c r="G684" s="148"/>
      <c r="H684" s="148"/>
      <c r="I684" s="148"/>
      <c r="J684" s="148"/>
      <c r="K684" s="148"/>
      <c r="L684" s="148"/>
      <c r="M684" s="148"/>
      <c r="N684" s="148"/>
      <c r="O684" s="148"/>
      <c r="P684" s="148"/>
      <c r="Q684" s="148"/>
      <c r="R684" s="148"/>
      <c r="S684" s="148"/>
      <c r="T684" s="148"/>
      <c r="U684" s="148"/>
      <c r="V684" s="148"/>
      <c r="W684" s="148"/>
      <c r="X684" s="148"/>
      <c r="Y684" s="148"/>
      <c r="Z684" s="148"/>
      <c r="AA684" s="148"/>
      <c r="AB684" s="220"/>
    </row>
    <row r="685" spans="1:28" ht="15.75" customHeight="1">
      <c r="A685" s="132"/>
      <c r="B685" s="132"/>
      <c r="C685" s="148"/>
      <c r="D685" s="148"/>
      <c r="E685" s="148"/>
      <c r="F685" s="148"/>
      <c r="G685" s="148"/>
      <c r="H685" s="148"/>
      <c r="I685" s="148"/>
      <c r="J685" s="148"/>
      <c r="K685" s="148"/>
      <c r="L685" s="148"/>
      <c r="M685" s="148"/>
      <c r="N685" s="148"/>
      <c r="O685" s="148"/>
      <c r="P685" s="148"/>
      <c r="Q685" s="148"/>
      <c r="R685" s="148"/>
      <c r="S685" s="148"/>
      <c r="T685" s="148"/>
      <c r="U685" s="148"/>
      <c r="V685" s="148"/>
      <c r="W685" s="148"/>
      <c r="X685" s="148"/>
      <c r="Y685" s="148"/>
      <c r="Z685" s="148"/>
      <c r="AA685" s="148"/>
      <c r="AB685" s="220"/>
    </row>
    <row r="686" spans="1:28" ht="15.75" customHeight="1">
      <c r="A686" s="132"/>
      <c r="B686" s="132"/>
      <c r="C686" s="148"/>
      <c r="D686" s="148"/>
      <c r="E686" s="148"/>
      <c r="F686" s="148"/>
      <c r="G686" s="148"/>
      <c r="H686" s="148"/>
      <c r="I686" s="148"/>
      <c r="J686" s="148"/>
      <c r="K686" s="148"/>
      <c r="L686" s="148"/>
      <c r="M686" s="148"/>
      <c r="N686" s="148"/>
      <c r="O686" s="148"/>
      <c r="P686" s="148"/>
      <c r="Q686" s="148"/>
      <c r="R686" s="148"/>
      <c r="S686" s="148"/>
      <c r="T686" s="148"/>
      <c r="U686" s="148"/>
      <c r="V686" s="148"/>
      <c r="W686" s="148"/>
      <c r="X686" s="148"/>
      <c r="Y686" s="148"/>
      <c r="Z686" s="148"/>
      <c r="AA686" s="148"/>
      <c r="AB686" s="220"/>
    </row>
    <row r="687" spans="1:28" ht="15.75" customHeight="1">
      <c r="A687" s="132"/>
      <c r="B687" s="132"/>
      <c r="C687" s="148"/>
      <c r="D687" s="148"/>
      <c r="E687" s="148"/>
      <c r="F687" s="148"/>
      <c r="G687" s="148"/>
      <c r="H687" s="148"/>
      <c r="I687" s="148"/>
      <c r="J687" s="148"/>
      <c r="K687" s="148"/>
      <c r="L687" s="148"/>
      <c r="M687" s="148"/>
      <c r="N687" s="148"/>
      <c r="O687" s="148"/>
      <c r="P687" s="148"/>
      <c r="Q687" s="148"/>
      <c r="R687" s="148"/>
      <c r="S687" s="148"/>
      <c r="T687" s="148"/>
      <c r="U687" s="148"/>
      <c r="V687" s="148"/>
      <c r="W687" s="148"/>
      <c r="X687" s="148"/>
      <c r="Y687" s="148"/>
      <c r="Z687" s="148"/>
      <c r="AA687" s="148"/>
      <c r="AB687" s="220"/>
    </row>
    <row r="688" spans="1:28" ht="15.75" customHeight="1">
      <c r="A688" s="132"/>
      <c r="B688" s="132"/>
      <c r="C688" s="148"/>
      <c r="D688" s="148"/>
      <c r="E688" s="148"/>
      <c r="F688" s="148"/>
      <c r="G688" s="148"/>
      <c r="H688" s="148"/>
      <c r="I688" s="148"/>
      <c r="J688" s="148"/>
      <c r="K688" s="148"/>
      <c r="L688" s="148"/>
      <c r="M688" s="148"/>
      <c r="N688" s="148"/>
      <c r="O688" s="148"/>
      <c r="P688" s="148"/>
      <c r="Q688" s="148"/>
      <c r="R688" s="148"/>
      <c r="S688" s="148"/>
      <c r="T688" s="148"/>
      <c r="U688" s="148"/>
      <c r="V688" s="148"/>
      <c r="W688" s="148"/>
      <c r="X688" s="148"/>
      <c r="Y688" s="148"/>
      <c r="Z688" s="148"/>
      <c r="AA688" s="148"/>
      <c r="AB688" s="220"/>
    </row>
    <row r="689" spans="1:28" ht="15.75" customHeight="1">
      <c r="A689" s="132"/>
      <c r="B689" s="132"/>
      <c r="C689" s="148"/>
      <c r="D689" s="148"/>
      <c r="E689" s="148"/>
      <c r="F689" s="148"/>
      <c r="G689" s="148"/>
      <c r="H689" s="148"/>
      <c r="I689" s="148"/>
      <c r="J689" s="148"/>
      <c r="K689" s="148"/>
      <c r="L689" s="148"/>
      <c r="M689" s="148"/>
      <c r="N689" s="148"/>
      <c r="O689" s="148"/>
      <c r="P689" s="148"/>
      <c r="Q689" s="148"/>
      <c r="R689" s="148"/>
      <c r="S689" s="148"/>
      <c r="T689" s="148"/>
      <c r="U689" s="148"/>
      <c r="V689" s="148"/>
      <c r="W689" s="148"/>
      <c r="X689" s="148"/>
      <c r="Y689" s="148"/>
      <c r="Z689" s="148"/>
      <c r="AA689" s="148"/>
      <c r="AB689" s="220"/>
    </row>
    <row r="690" spans="1:28" ht="15.75" customHeight="1">
      <c r="A690" s="132"/>
      <c r="B690" s="132"/>
      <c r="C690" s="148"/>
      <c r="D690" s="148"/>
      <c r="E690" s="148"/>
      <c r="F690" s="148"/>
      <c r="G690" s="148"/>
      <c r="H690" s="148"/>
      <c r="I690" s="148"/>
      <c r="J690" s="148"/>
      <c r="K690" s="148"/>
      <c r="L690" s="148"/>
      <c r="M690" s="148"/>
      <c r="N690" s="148"/>
      <c r="O690" s="148"/>
      <c r="P690" s="148"/>
      <c r="Q690" s="148"/>
      <c r="R690" s="148"/>
      <c r="S690" s="148"/>
      <c r="T690" s="148"/>
      <c r="U690" s="148"/>
      <c r="V690" s="148"/>
      <c r="W690" s="148"/>
      <c r="X690" s="148"/>
      <c r="Y690" s="148"/>
      <c r="Z690" s="148"/>
      <c r="AA690" s="148"/>
      <c r="AB690" s="220"/>
    </row>
    <row r="691" spans="1:28" ht="15.75" customHeight="1">
      <c r="A691" s="132"/>
      <c r="B691" s="132"/>
      <c r="C691" s="148"/>
      <c r="D691" s="148"/>
      <c r="E691" s="148"/>
      <c r="F691" s="148"/>
      <c r="G691" s="148"/>
      <c r="H691" s="148"/>
      <c r="I691" s="148"/>
      <c r="J691" s="148"/>
      <c r="K691" s="148"/>
      <c r="L691" s="148"/>
      <c r="M691" s="148"/>
      <c r="N691" s="148"/>
      <c r="O691" s="148"/>
      <c r="P691" s="148"/>
      <c r="Q691" s="148"/>
      <c r="R691" s="148"/>
      <c r="S691" s="148"/>
      <c r="T691" s="148"/>
      <c r="U691" s="148"/>
      <c r="V691" s="148"/>
      <c r="W691" s="148"/>
      <c r="X691" s="148"/>
      <c r="Y691" s="148"/>
      <c r="Z691" s="148"/>
      <c r="AA691" s="148"/>
      <c r="AB691" s="220"/>
    </row>
    <row r="692" spans="1:28" ht="15.75" customHeight="1">
      <c r="A692" s="132"/>
      <c r="B692" s="132"/>
      <c r="C692" s="148"/>
      <c r="D692" s="148"/>
      <c r="E692" s="148"/>
      <c r="F692" s="148"/>
      <c r="G692" s="148"/>
      <c r="H692" s="148"/>
      <c r="I692" s="148"/>
      <c r="J692" s="148"/>
      <c r="K692" s="148"/>
      <c r="L692" s="148"/>
      <c r="M692" s="148"/>
      <c r="N692" s="148"/>
      <c r="O692" s="148"/>
      <c r="P692" s="148"/>
      <c r="Q692" s="148"/>
      <c r="R692" s="148"/>
      <c r="S692" s="148"/>
      <c r="T692" s="148"/>
      <c r="U692" s="148"/>
      <c r="V692" s="148"/>
      <c r="W692" s="148"/>
      <c r="X692" s="148"/>
      <c r="Y692" s="148"/>
      <c r="Z692" s="148"/>
      <c r="AA692" s="148"/>
      <c r="AB692" s="220"/>
    </row>
    <row r="693" spans="1:28" ht="15.75" customHeight="1">
      <c r="A693" s="132"/>
      <c r="B693" s="132"/>
      <c r="C693" s="148"/>
      <c r="D693" s="148"/>
      <c r="E693" s="148"/>
      <c r="F693" s="148"/>
      <c r="G693" s="148"/>
      <c r="H693" s="148"/>
      <c r="I693" s="148"/>
      <c r="J693" s="148"/>
      <c r="K693" s="148"/>
      <c r="L693" s="148"/>
      <c r="M693" s="148"/>
      <c r="N693" s="148"/>
      <c r="O693" s="148"/>
      <c r="P693" s="148"/>
      <c r="Q693" s="148"/>
      <c r="R693" s="148"/>
      <c r="S693" s="148"/>
      <c r="T693" s="148"/>
      <c r="U693" s="148"/>
      <c r="V693" s="148"/>
      <c r="W693" s="148"/>
      <c r="X693" s="148"/>
      <c r="Y693" s="148"/>
      <c r="Z693" s="148"/>
      <c r="AA693" s="148"/>
      <c r="AB693" s="220"/>
    </row>
    <row r="694" spans="1:28" ht="15.75" customHeight="1">
      <c r="A694" s="132"/>
      <c r="B694" s="132"/>
      <c r="C694" s="148"/>
      <c r="D694" s="148"/>
      <c r="E694" s="148"/>
      <c r="F694" s="148"/>
      <c r="G694" s="148"/>
      <c r="H694" s="148"/>
      <c r="I694" s="148"/>
      <c r="J694" s="148"/>
      <c r="K694" s="148"/>
      <c r="L694" s="148"/>
      <c r="M694" s="148"/>
      <c r="N694" s="148"/>
      <c r="O694" s="148"/>
      <c r="P694" s="148"/>
      <c r="Q694" s="148"/>
      <c r="R694" s="148"/>
      <c r="S694" s="148"/>
      <c r="T694" s="148"/>
      <c r="U694" s="148"/>
      <c r="V694" s="148"/>
      <c r="W694" s="148"/>
      <c r="X694" s="148"/>
      <c r="Y694" s="148"/>
      <c r="Z694" s="148"/>
      <c r="AA694" s="148"/>
      <c r="AB694" s="220"/>
    </row>
    <row r="695" spans="1:28" ht="15.75" customHeight="1">
      <c r="A695" s="132"/>
      <c r="B695" s="132"/>
      <c r="C695" s="148"/>
      <c r="D695" s="148"/>
      <c r="E695" s="148"/>
      <c r="F695" s="148"/>
      <c r="G695" s="148"/>
      <c r="H695" s="148"/>
      <c r="I695" s="148"/>
      <c r="J695" s="148"/>
      <c r="K695" s="148"/>
      <c r="L695" s="148"/>
      <c r="M695" s="148"/>
      <c r="N695" s="148"/>
      <c r="O695" s="148"/>
      <c r="P695" s="148"/>
      <c r="Q695" s="148"/>
      <c r="R695" s="148"/>
      <c r="S695" s="148"/>
      <c r="T695" s="148"/>
      <c r="U695" s="148"/>
      <c r="V695" s="148"/>
      <c r="W695" s="148"/>
      <c r="X695" s="148"/>
      <c r="Y695" s="148"/>
      <c r="Z695" s="148"/>
      <c r="AA695" s="148"/>
      <c r="AB695" s="220"/>
    </row>
    <row r="696" spans="1:28" ht="15.75" customHeight="1">
      <c r="A696" s="132"/>
      <c r="B696" s="132"/>
      <c r="C696" s="148"/>
      <c r="D696" s="148"/>
      <c r="E696" s="148"/>
      <c r="F696" s="148"/>
      <c r="G696" s="148"/>
      <c r="H696" s="148"/>
      <c r="I696" s="148"/>
      <c r="J696" s="148"/>
      <c r="K696" s="148"/>
      <c r="L696" s="148"/>
      <c r="M696" s="148"/>
      <c r="N696" s="148"/>
      <c r="O696" s="148"/>
      <c r="P696" s="148"/>
      <c r="Q696" s="148"/>
      <c r="R696" s="148"/>
      <c r="S696" s="148"/>
      <c r="T696" s="148"/>
      <c r="U696" s="148"/>
      <c r="V696" s="148"/>
      <c r="W696" s="148"/>
      <c r="X696" s="148"/>
      <c r="Y696" s="148"/>
      <c r="Z696" s="148"/>
      <c r="AA696" s="148"/>
      <c r="AB696" s="220"/>
    </row>
    <row r="697" spans="1:28" ht="15.75" customHeight="1">
      <c r="A697" s="132"/>
      <c r="B697" s="132"/>
      <c r="C697" s="148"/>
      <c r="D697" s="148"/>
      <c r="E697" s="148"/>
      <c r="F697" s="148"/>
      <c r="G697" s="148"/>
      <c r="H697" s="148"/>
      <c r="I697" s="148"/>
      <c r="J697" s="148"/>
      <c r="K697" s="148"/>
      <c r="L697" s="148"/>
      <c r="M697" s="148"/>
      <c r="N697" s="148"/>
      <c r="O697" s="148"/>
      <c r="P697" s="148"/>
      <c r="Q697" s="148"/>
      <c r="R697" s="148"/>
      <c r="S697" s="148"/>
      <c r="T697" s="148"/>
      <c r="U697" s="148"/>
      <c r="V697" s="148"/>
      <c r="W697" s="148"/>
      <c r="X697" s="148"/>
      <c r="Y697" s="148"/>
      <c r="Z697" s="148"/>
      <c r="AA697" s="148"/>
      <c r="AB697" s="220"/>
    </row>
    <row r="698" spans="1:28" ht="15.75" customHeight="1">
      <c r="A698" s="132"/>
      <c r="B698" s="132"/>
      <c r="C698" s="148"/>
      <c r="D698" s="148"/>
      <c r="E698" s="148"/>
      <c r="F698" s="148"/>
      <c r="G698" s="148"/>
      <c r="H698" s="148"/>
      <c r="I698" s="148"/>
      <c r="J698" s="148"/>
      <c r="K698" s="148"/>
      <c r="L698" s="148"/>
      <c r="M698" s="148"/>
      <c r="N698" s="148"/>
      <c r="O698" s="148"/>
      <c r="P698" s="148"/>
      <c r="Q698" s="148"/>
      <c r="R698" s="148"/>
      <c r="S698" s="148"/>
      <c r="T698" s="148"/>
      <c r="U698" s="148"/>
      <c r="V698" s="148"/>
      <c r="W698" s="148"/>
      <c r="X698" s="148"/>
      <c r="Y698" s="148"/>
      <c r="Z698" s="148"/>
      <c r="AA698" s="148"/>
      <c r="AB698" s="220"/>
    </row>
    <row r="699" spans="1:28" ht="15.75" customHeight="1">
      <c r="A699" s="132"/>
      <c r="B699" s="132"/>
      <c r="C699" s="148"/>
      <c r="D699" s="148"/>
      <c r="E699" s="148"/>
      <c r="F699" s="148"/>
      <c r="G699" s="148"/>
      <c r="H699" s="148"/>
      <c r="I699" s="148"/>
      <c r="J699" s="148"/>
      <c r="K699" s="148"/>
      <c r="L699" s="148"/>
      <c r="M699" s="148"/>
      <c r="N699" s="148"/>
      <c r="O699" s="148"/>
      <c r="P699" s="148"/>
      <c r="Q699" s="148"/>
      <c r="R699" s="148"/>
      <c r="S699" s="148"/>
      <c r="T699" s="148"/>
      <c r="U699" s="148"/>
      <c r="V699" s="148"/>
      <c r="W699" s="148"/>
      <c r="X699" s="148"/>
      <c r="Y699" s="148"/>
      <c r="Z699" s="148"/>
      <c r="AA699" s="148"/>
      <c r="AB699" s="220"/>
    </row>
    <row r="700" spans="1:28" ht="15.75" customHeight="1">
      <c r="A700" s="132"/>
      <c r="B700" s="132"/>
      <c r="C700" s="148"/>
      <c r="D700" s="148"/>
      <c r="E700" s="148"/>
      <c r="F700" s="148"/>
      <c r="G700" s="148"/>
      <c r="H700" s="148"/>
      <c r="I700" s="148"/>
      <c r="J700" s="148"/>
      <c r="K700" s="148"/>
      <c r="L700" s="148"/>
      <c r="M700" s="148"/>
      <c r="N700" s="148"/>
      <c r="O700" s="148"/>
      <c r="P700" s="148"/>
      <c r="Q700" s="148"/>
      <c r="R700" s="148"/>
      <c r="S700" s="148"/>
      <c r="T700" s="148"/>
      <c r="U700" s="148"/>
      <c r="V700" s="148"/>
      <c r="W700" s="148"/>
      <c r="X700" s="148"/>
      <c r="Y700" s="148"/>
      <c r="Z700" s="148"/>
      <c r="AA700" s="148"/>
      <c r="AB700" s="220"/>
    </row>
    <row r="701" spans="1:28" ht="15.75" customHeight="1">
      <c r="A701" s="132"/>
      <c r="B701" s="132"/>
      <c r="C701" s="148"/>
      <c r="D701" s="148"/>
      <c r="E701" s="148"/>
      <c r="F701" s="148"/>
      <c r="G701" s="148"/>
      <c r="H701" s="148"/>
      <c r="I701" s="148"/>
      <c r="J701" s="148"/>
      <c r="K701" s="148"/>
      <c r="L701" s="148"/>
      <c r="M701" s="148"/>
      <c r="N701" s="148"/>
      <c r="O701" s="148"/>
      <c r="P701" s="148"/>
      <c r="Q701" s="148"/>
      <c r="R701" s="148"/>
      <c r="S701" s="148"/>
      <c r="T701" s="148"/>
      <c r="U701" s="148"/>
      <c r="V701" s="148"/>
      <c r="W701" s="148"/>
      <c r="X701" s="148"/>
      <c r="Y701" s="148"/>
      <c r="Z701" s="148"/>
      <c r="AA701" s="148"/>
      <c r="AB701" s="220"/>
    </row>
    <row r="702" spans="1:28" ht="15.75" customHeight="1">
      <c r="A702" s="132"/>
      <c r="B702" s="132"/>
      <c r="C702" s="148"/>
      <c r="D702" s="148"/>
      <c r="E702" s="148"/>
      <c r="F702" s="148"/>
      <c r="G702" s="148"/>
      <c r="H702" s="148"/>
      <c r="I702" s="148"/>
      <c r="J702" s="148"/>
      <c r="K702" s="148"/>
      <c r="L702" s="148"/>
      <c r="M702" s="148"/>
      <c r="N702" s="148"/>
      <c r="O702" s="148"/>
      <c r="P702" s="148"/>
      <c r="Q702" s="148"/>
      <c r="R702" s="148"/>
      <c r="S702" s="148"/>
      <c r="T702" s="148"/>
      <c r="U702" s="148"/>
      <c r="V702" s="148"/>
      <c r="W702" s="148"/>
      <c r="X702" s="148"/>
      <c r="Y702" s="148"/>
      <c r="Z702" s="148"/>
      <c r="AA702" s="148"/>
      <c r="AB702" s="220"/>
    </row>
    <row r="703" spans="1:28" ht="15.75" customHeight="1">
      <c r="A703" s="132"/>
      <c r="B703" s="132"/>
      <c r="C703" s="148"/>
      <c r="D703" s="148"/>
      <c r="E703" s="148"/>
      <c r="F703" s="148"/>
      <c r="G703" s="148"/>
      <c r="H703" s="148"/>
      <c r="I703" s="148"/>
      <c r="J703" s="148"/>
      <c r="K703" s="148"/>
      <c r="L703" s="148"/>
      <c r="M703" s="148"/>
      <c r="N703" s="148"/>
      <c r="O703" s="148"/>
      <c r="P703" s="148"/>
      <c r="Q703" s="148"/>
      <c r="R703" s="148"/>
      <c r="S703" s="148"/>
      <c r="T703" s="148"/>
      <c r="U703" s="148"/>
      <c r="V703" s="148"/>
      <c r="W703" s="148"/>
      <c r="X703" s="148"/>
      <c r="Y703" s="148"/>
      <c r="Z703" s="148"/>
      <c r="AA703" s="148"/>
      <c r="AB703" s="220"/>
    </row>
    <row r="704" spans="1:28" ht="15.75" customHeight="1">
      <c r="A704" s="132"/>
      <c r="B704" s="132"/>
      <c r="C704" s="148"/>
      <c r="D704" s="148"/>
      <c r="E704" s="148"/>
      <c r="F704" s="148"/>
      <c r="G704" s="148"/>
      <c r="H704" s="148"/>
      <c r="I704" s="148"/>
      <c r="J704" s="148"/>
      <c r="K704" s="148"/>
      <c r="L704" s="148"/>
      <c r="M704" s="148"/>
      <c r="N704" s="148"/>
      <c r="O704" s="148"/>
      <c r="P704" s="148"/>
      <c r="Q704" s="148"/>
      <c r="R704" s="148"/>
      <c r="S704" s="148"/>
      <c r="T704" s="148"/>
      <c r="U704" s="148"/>
      <c r="V704" s="148"/>
      <c r="W704" s="148"/>
      <c r="X704" s="148"/>
      <c r="Y704" s="148"/>
      <c r="Z704" s="148"/>
      <c r="AA704" s="148"/>
      <c r="AB704" s="220"/>
    </row>
    <row r="705" spans="1:28" ht="15.75" customHeight="1">
      <c r="A705" s="132"/>
      <c r="B705" s="132"/>
      <c r="C705" s="148"/>
      <c r="D705" s="148"/>
      <c r="E705" s="148"/>
      <c r="F705" s="148"/>
      <c r="G705" s="148"/>
      <c r="H705" s="148"/>
      <c r="I705" s="148"/>
      <c r="J705" s="148"/>
      <c r="K705" s="148"/>
      <c r="L705" s="148"/>
      <c r="M705" s="148"/>
      <c r="N705" s="148"/>
      <c r="O705" s="148"/>
      <c r="P705" s="148"/>
      <c r="Q705" s="148"/>
      <c r="R705" s="148"/>
      <c r="S705" s="148"/>
      <c r="T705" s="148"/>
      <c r="U705" s="148"/>
      <c r="V705" s="148"/>
      <c r="W705" s="148"/>
      <c r="X705" s="148"/>
      <c r="Y705" s="148"/>
      <c r="Z705" s="148"/>
      <c r="AA705" s="148"/>
      <c r="AB705" s="220"/>
    </row>
    <row r="706" spans="1:28" ht="15.75" customHeight="1">
      <c r="A706" s="132"/>
      <c r="B706" s="132"/>
      <c r="C706" s="148"/>
      <c r="D706" s="148"/>
      <c r="E706" s="148"/>
      <c r="F706" s="148"/>
      <c r="G706" s="148"/>
      <c r="H706" s="148"/>
      <c r="I706" s="148"/>
      <c r="J706" s="148"/>
      <c r="K706" s="148"/>
      <c r="L706" s="148"/>
      <c r="M706" s="148"/>
      <c r="N706" s="148"/>
      <c r="O706" s="148"/>
      <c r="P706" s="148"/>
      <c r="Q706" s="148"/>
      <c r="R706" s="148"/>
      <c r="S706" s="148"/>
      <c r="T706" s="148"/>
      <c r="U706" s="148"/>
      <c r="V706" s="148"/>
      <c r="W706" s="148"/>
      <c r="X706" s="148"/>
      <c r="Y706" s="148"/>
      <c r="Z706" s="148"/>
      <c r="AA706" s="148"/>
      <c r="AB706" s="220"/>
    </row>
    <row r="707" spans="1:28" ht="15.75" customHeight="1">
      <c r="A707" s="132"/>
      <c r="B707" s="132"/>
      <c r="C707" s="148"/>
      <c r="D707" s="148"/>
      <c r="E707" s="148"/>
      <c r="F707" s="148"/>
      <c r="G707" s="148"/>
      <c r="H707" s="148"/>
      <c r="I707" s="148"/>
      <c r="J707" s="148"/>
      <c r="K707" s="148"/>
      <c r="L707" s="148"/>
      <c r="M707" s="148"/>
      <c r="N707" s="148"/>
      <c r="O707" s="148"/>
      <c r="P707" s="148"/>
      <c r="Q707" s="148"/>
      <c r="R707" s="148"/>
      <c r="S707" s="148"/>
      <c r="T707" s="148"/>
      <c r="U707" s="148"/>
      <c r="V707" s="148"/>
      <c r="W707" s="148"/>
      <c r="X707" s="148"/>
      <c r="Y707" s="148"/>
      <c r="Z707" s="148"/>
      <c r="AA707" s="148"/>
      <c r="AB707" s="220"/>
    </row>
    <row r="708" spans="1:28" ht="15.75" customHeight="1">
      <c r="A708" s="132"/>
      <c r="B708" s="132"/>
      <c r="C708" s="148"/>
      <c r="D708" s="148"/>
      <c r="E708" s="148"/>
      <c r="F708" s="148"/>
      <c r="G708" s="148"/>
      <c r="H708" s="148"/>
      <c r="I708" s="148"/>
      <c r="J708" s="148"/>
      <c r="K708" s="148"/>
      <c r="L708" s="148"/>
      <c r="M708" s="148"/>
      <c r="N708" s="148"/>
      <c r="O708" s="148"/>
      <c r="P708" s="148"/>
      <c r="Q708" s="148"/>
      <c r="R708" s="148"/>
      <c r="S708" s="148"/>
      <c r="T708" s="148"/>
      <c r="U708" s="148"/>
      <c r="V708" s="148"/>
      <c r="W708" s="148"/>
      <c r="X708" s="148"/>
      <c r="Y708" s="148"/>
      <c r="Z708" s="148"/>
      <c r="AA708" s="148"/>
      <c r="AB708" s="220"/>
    </row>
    <row r="709" spans="1:28" ht="15.75" customHeight="1">
      <c r="A709" s="132"/>
      <c r="B709" s="132"/>
      <c r="C709" s="148"/>
      <c r="D709" s="148"/>
      <c r="E709" s="148"/>
      <c r="F709" s="148"/>
      <c r="G709" s="148"/>
      <c r="H709" s="148"/>
      <c r="I709" s="148"/>
      <c r="J709" s="148"/>
      <c r="K709" s="148"/>
      <c r="L709" s="148"/>
      <c r="M709" s="148"/>
      <c r="N709" s="148"/>
      <c r="O709" s="148"/>
      <c r="P709" s="148"/>
      <c r="Q709" s="148"/>
      <c r="R709" s="148"/>
      <c r="S709" s="148"/>
      <c r="T709" s="148"/>
      <c r="U709" s="148"/>
      <c r="V709" s="148"/>
      <c r="W709" s="148"/>
      <c r="X709" s="148"/>
      <c r="Y709" s="148"/>
      <c r="Z709" s="148"/>
      <c r="AA709" s="148"/>
      <c r="AB709" s="220"/>
    </row>
    <row r="710" spans="1:28" ht="15.75" customHeight="1">
      <c r="A710" s="132"/>
      <c r="B710" s="132"/>
      <c r="C710" s="148"/>
      <c r="D710" s="148"/>
      <c r="E710" s="148"/>
      <c r="F710" s="148"/>
      <c r="G710" s="148"/>
      <c r="H710" s="148"/>
      <c r="I710" s="148"/>
      <c r="J710" s="148"/>
      <c r="K710" s="148"/>
      <c r="L710" s="148"/>
      <c r="M710" s="148"/>
      <c r="N710" s="148"/>
      <c r="O710" s="148"/>
      <c r="P710" s="148"/>
      <c r="Q710" s="148"/>
      <c r="R710" s="148"/>
      <c r="S710" s="148"/>
      <c r="T710" s="148"/>
      <c r="U710" s="148"/>
      <c r="V710" s="148"/>
      <c r="W710" s="148"/>
      <c r="X710" s="148"/>
      <c r="Y710" s="148"/>
      <c r="Z710" s="148"/>
      <c r="AA710" s="148"/>
      <c r="AB710" s="220"/>
    </row>
    <row r="711" spans="1:28" ht="15.75" customHeight="1">
      <c r="A711" s="132"/>
      <c r="B711" s="132"/>
      <c r="C711" s="148"/>
      <c r="D711" s="148"/>
      <c r="E711" s="148"/>
      <c r="F711" s="148"/>
      <c r="G711" s="148"/>
      <c r="H711" s="148"/>
      <c r="I711" s="148"/>
      <c r="J711" s="148"/>
      <c r="K711" s="148"/>
      <c r="L711" s="148"/>
      <c r="M711" s="148"/>
      <c r="N711" s="148"/>
      <c r="O711" s="148"/>
      <c r="P711" s="148"/>
      <c r="Q711" s="148"/>
      <c r="R711" s="148"/>
      <c r="S711" s="148"/>
      <c r="T711" s="148"/>
      <c r="U711" s="148"/>
      <c r="V711" s="148"/>
      <c r="W711" s="148"/>
      <c r="X711" s="148"/>
      <c r="Y711" s="148"/>
      <c r="Z711" s="148"/>
      <c r="AA711" s="148"/>
      <c r="AB711" s="220"/>
    </row>
    <row r="712" spans="1:28" ht="15.75" customHeight="1">
      <c r="A712" s="132"/>
      <c r="B712" s="132"/>
      <c r="C712" s="148"/>
      <c r="D712" s="148"/>
      <c r="E712" s="148"/>
      <c r="F712" s="148"/>
      <c r="G712" s="148"/>
      <c r="H712" s="148"/>
      <c r="I712" s="148"/>
      <c r="J712" s="148"/>
      <c r="K712" s="148"/>
      <c r="L712" s="148"/>
      <c r="M712" s="148"/>
      <c r="N712" s="148"/>
      <c r="O712" s="148"/>
      <c r="P712" s="148"/>
      <c r="Q712" s="148"/>
      <c r="R712" s="148"/>
      <c r="S712" s="148"/>
      <c r="T712" s="148"/>
      <c r="U712" s="148"/>
      <c r="V712" s="148"/>
      <c r="W712" s="148"/>
      <c r="X712" s="148"/>
      <c r="Y712" s="148"/>
      <c r="Z712" s="148"/>
      <c r="AA712" s="148"/>
      <c r="AB712" s="220"/>
    </row>
    <row r="713" spans="1:28" ht="15.75" customHeight="1">
      <c r="A713" s="132"/>
      <c r="B713" s="132"/>
      <c r="C713" s="148"/>
      <c r="D713" s="148"/>
      <c r="E713" s="148"/>
      <c r="F713" s="148"/>
      <c r="G713" s="148"/>
      <c r="H713" s="148"/>
      <c r="I713" s="148"/>
      <c r="J713" s="148"/>
      <c r="K713" s="148"/>
      <c r="L713" s="148"/>
      <c r="M713" s="148"/>
      <c r="N713" s="148"/>
      <c r="O713" s="148"/>
      <c r="P713" s="148"/>
      <c r="Q713" s="148"/>
      <c r="R713" s="148"/>
      <c r="S713" s="148"/>
      <c r="T713" s="148"/>
      <c r="U713" s="148"/>
      <c r="V713" s="148"/>
      <c r="W713" s="148"/>
      <c r="X713" s="148"/>
      <c r="Y713" s="148"/>
      <c r="Z713" s="148"/>
      <c r="AA713" s="148"/>
      <c r="AB713" s="220"/>
    </row>
    <row r="714" spans="1:28" ht="15.75" customHeight="1">
      <c r="A714" s="132"/>
      <c r="B714" s="132"/>
      <c r="C714" s="148"/>
      <c r="D714" s="148"/>
      <c r="E714" s="148"/>
      <c r="F714" s="148"/>
      <c r="G714" s="148"/>
      <c r="H714" s="148"/>
      <c r="I714" s="148"/>
      <c r="J714" s="148"/>
      <c r="K714" s="148"/>
      <c r="L714" s="148"/>
      <c r="M714" s="148"/>
      <c r="N714" s="148"/>
      <c r="O714" s="148"/>
      <c r="P714" s="148"/>
      <c r="Q714" s="148"/>
      <c r="R714" s="148"/>
      <c r="S714" s="148"/>
      <c r="T714" s="148"/>
      <c r="U714" s="148"/>
      <c r="V714" s="148"/>
      <c r="W714" s="148"/>
      <c r="X714" s="148"/>
      <c r="Y714" s="148"/>
      <c r="Z714" s="148"/>
      <c r="AA714" s="148"/>
      <c r="AB714" s="220"/>
    </row>
    <row r="715" spans="1:28" ht="15.75" customHeight="1">
      <c r="A715" s="132"/>
      <c r="B715" s="132"/>
      <c r="C715" s="148"/>
      <c r="D715" s="148"/>
      <c r="E715" s="148"/>
      <c r="F715" s="148"/>
      <c r="G715" s="148"/>
      <c r="H715" s="148"/>
      <c r="I715" s="148"/>
      <c r="J715" s="148"/>
      <c r="K715" s="148"/>
      <c r="L715" s="148"/>
      <c r="M715" s="148"/>
      <c r="N715" s="148"/>
      <c r="O715" s="148"/>
      <c r="P715" s="148"/>
      <c r="Q715" s="148"/>
      <c r="R715" s="148"/>
      <c r="S715" s="148"/>
      <c r="T715" s="148"/>
      <c r="U715" s="148"/>
      <c r="V715" s="148"/>
      <c r="W715" s="148"/>
      <c r="X715" s="148"/>
      <c r="Y715" s="148"/>
      <c r="Z715" s="148"/>
      <c r="AA715" s="148"/>
      <c r="AB715" s="220"/>
    </row>
    <row r="716" spans="1:28" ht="15.75" customHeight="1">
      <c r="A716" s="132"/>
      <c r="B716" s="132"/>
      <c r="C716" s="148"/>
      <c r="D716" s="148"/>
      <c r="E716" s="148"/>
      <c r="F716" s="148"/>
      <c r="G716" s="148"/>
      <c r="H716" s="148"/>
      <c r="I716" s="148"/>
      <c r="J716" s="148"/>
      <c r="K716" s="148"/>
      <c r="L716" s="148"/>
      <c r="M716" s="148"/>
      <c r="N716" s="148"/>
      <c r="O716" s="148"/>
      <c r="P716" s="148"/>
      <c r="Q716" s="148"/>
      <c r="R716" s="148"/>
      <c r="S716" s="148"/>
      <c r="T716" s="148"/>
      <c r="U716" s="148"/>
      <c r="V716" s="148"/>
      <c r="W716" s="148"/>
      <c r="X716" s="148"/>
      <c r="Y716" s="148"/>
      <c r="Z716" s="148"/>
      <c r="AA716" s="148"/>
      <c r="AB716" s="220"/>
    </row>
    <row r="717" spans="1:28" ht="15.75" customHeight="1">
      <c r="A717" s="132"/>
      <c r="B717" s="132"/>
      <c r="C717" s="148"/>
      <c r="D717" s="148"/>
      <c r="E717" s="148"/>
      <c r="F717" s="148"/>
      <c r="G717" s="148"/>
      <c r="H717" s="148"/>
      <c r="I717" s="148"/>
      <c r="J717" s="148"/>
      <c r="K717" s="148"/>
      <c r="L717" s="148"/>
      <c r="M717" s="148"/>
      <c r="N717" s="148"/>
      <c r="O717" s="148"/>
      <c r="P717" s="148"/>
      <c r="Q717" s="148"/>
      <c r="R717" s="148"/>
      <c r="S717" s="148"/>
      <c r="T717" s="148"/>
      <c r="U717" s="148"/>
      <c r="V717" s="148"/>
      <c r="W717" s="148"/>
      <c r="X717" s="148"/>
      <c r="Y717" s="148"/>
      <c r="Z717" s="148"/>
      <c r="AA717" s="148"/>
      <c r="AB717" s="220"/>
    </row>
    <row r="718" spans="1:28" ht="15.75" customHeight="1">
      <c r="A718" s="132"/>
      <c r="B718" s="132"/>
      <c r="C718" s="148"/>
      <c r="D718" s="148"/>
      <c r="E718" s="148"/>
      <c r="F718" s="148"/>
      <c r="G718" s="148"/>
      <c r="H718" s="148"/>
      <c r="I718" s="148"/>
      <c r="J718" s="148"/>
      <c r="K718" s="148"/>
      <c r="L718" s="148"/>
      <c r="M718" s="148"/>
      <c r="N718" s="148"/>
      <c r="O718" s="148"/>
      <c r="P718" s="148"/>
      <c r="Q718" s="148"/>
      <c r="R718" s="148"/>
      <c r="S718" s="148"/>
      <c r="T718" s="148"/>
      <c r="U718" s="148"/>
      <c r="V718" s="148"/>
      <c r="W718" s="148"/>
      <c r="X718" s="148"/>
      <c r="Y718" s="148"/>
      <c r="Z718" s="148"/>
      <c r="AA718" s="148"/>
      <c r="AB718" s="220"/>
    </row>
    <row r="719" spans="1:28" ht="15.75" customHeight="1">
      <c r="A719" s="132"/>
      <c r="B719" s="132"/>
      <c r="C719" s="148"/>
      <c r="D719" s="148"/>
      <c r="E719" s="148"/>
      <c r="F719" s="148"/>
      <c r="G719" s="148"/>
      <c r="H719" s="148"/>
      <c r="I719" s="148"/>
      <c r="J719" s="148"/>
      <c r="K719" s="148"/>
      <c r="L719" s="148"/>
      <c r="M719" s="148"/>
      <c r="N719" s="148"/>
      <c r="O719" s="148"/>
      <c r="P719" s="148"/>
      <c r="Q719" s="148"/>
      <c r="R719" s="148"/>
      <c r="S719" s="148"/>
      <c r="T719" s="148"/>
      <c r="U719" s="148"/>
      <c r="V719" s="148"/>
      <c r="W719" s="148"/>
      <c r="X719" s="148"/>
      <c r="Y719" s="148"/>
      <c r="Z719" s="148"/>
      <c r="AA719" s="148"/>
      <c r="AB719" s="220"/>
    </row>
    <row r="720" spans="1:28" ht="15.75" customHeight="1">
      <c r="A720" s="132"/>
      <c r="B720" s="132"/>
      <c r="C720" s="148"/>
      <c r="D720" s="148"/>
      <c r="E720" s="148"/>
      <c r="F720" s="148"/>
      <c r="G720" s="148"/>
      <c r="H720" s="148"/>
      <c r="I720" s="148"/>
      <c r="J720" s="148"/>
      <c r="K720" s="148"/>
      <c r="L720" s="148"/>
      <c r="M720" s="148"/>
      <c r="N720" s="148"/>
      <c r="O720" s="148"/>
      <c r="P720" s="148"/>
      <c r="Q720" s="148"/>
      <c r="R720" s="148"/>
      <c r="S720" s="148"/>
      <c r="T720" s="148"/>
      <c r="U720" s="148"/>
      <c r="V720" s="148"/>
      <c r="W720" s="148"/>
      <c r="X720" s="148"/>
      <c r="Y720" s="148"/>
      <c r="Z720" s="148"/>
      <c r="AA720" s="148"/>
      <c r="AB720" s="220"/>
    </row>
    <row r="721" spans="1:28" ht="15.75" customHeight="1">
      <c r="A721" s="132"/>
      <c r="B721" s="132"/>
      <c r="C721" s="148"/>
      <c r="D721" s="148"/>
      <c r="E721" s="148"/>
      <c r="F721" s="148"/>
      <c r="G721" s="148"/>
      <c r="H721" s="148"/>
      <c r="I721" s="148"/>
      <c r="J721" s="148"/>
      <c r="K721" s="148"/>
      <c r="L721" s="148"/>
      <c r="M721" s="148"/>
      <c r="N721" s="148"/>
      <c r="O721" s="148"/>
      <c r="P721" s="148"/>
      <c r="Q721" s="148"/>
      <c r="R721" s="148"/>
      <c r="S721" s="148"/>
      <c r="T721" s="148"/>
      <c r="U721" s="148"/>
      <c r="V721" s="148"/>
      <c r="W721" s="148"/>
      <c r="X721" s="148"/>
      <c r="Y721" s="148"/>
      <c r="Z721" s="148"/>
      <c r="AA721" s="148"/>
      <c r="AB721" s="220"/>
    </row>
    <row r="722" spans="1:28" ht="15.75" customHeight="1">
      <c r="A722" s="132"/>
      <c r="B722" s="132"/>
      <c r="C722" s="148"/>
      <c r="D722" s="148"/>
      <c r="E722" s="148"/>
      <c r="F722" s="148"/>
      <c r="G722" s="148"/>
      <c r="H722" s="148"/>
      <c r="I722" s="148"/>
      <c r="J722" s="148"/>
      <c r="K722" s="148"/>
      <c r="L722" s="148"/>
      <c r="M722" s="148"/>
      <c r="N722" s="148"/>
      <c r="O722" s="148"/>
      <c r="P722" s="148"/>
      <c r="Q722" s="148"/>
      <c r="R722" s="148"/>
      <c r="S722" s="148"/>
      <c r="T722" s="148"/>
      <c r="U722" s="148"/>
      <c r="V722" s="148"/>
      <c r="W722" s="148"/>
      <c r="X722" s="148"/>
      <c r="Y722" s="148"/>
      <c r="Z722" s="148"/>
      <c r="AA722" s="148"/>
      <c r="AB722" s="220"/>
    </row>
    <row r="723" spans="1:28" ht="15.75" customHeight="1">
      <c r="A723" s="132"/>
      <c r="B723" s="132"/>
      <c r="C723" s="148"/>
      <c r="D723" s="148"/>
      <c r="E723" s="148"/>
      <c r="F723" s="148"/>
      <c r="G723" s="148"/>
      <c r="H723" s="148"/>
      <c r="I723" s="148"/>
      <c r="J723" s="148"/>
      <c r="K723" s="148"/>
      <c r="L723" s="148"/>
      <c r="M723" s="148"/>
      <c r="N723" s="148"/>
      <c r="O723" s="148"/>
      <c r="P723" s="148"/>
      <c r="Q723" s="148"/>
      <c r="R723" s="148"/>
      <c r="S723" s="148"/>
      <c r="T723" s="148"/>
      <c r="U723" s="148"/>
      <c r="V723" s="148"/>
      <c r="W723" s="148"/>
      <c r="X723" s="148"/>
      <c r="Y723" s="148"/>
      <c r="Z723" s="148"/>
      <c r="AA723" s="148"/>
      <c r="AB723" s="220"/>
    </row>
    <row r="724" spans="1:28" ht="15.75" customHeight="1">
      <c r="A724" s="132"/>
      <c r="B724" s="132"/>
      <c r="C724" s="148"/>
      <c r="D724" s="148"/>
      <c r="E724" s="148"/>
      <c r="F724" s="148"/>
      <c r="G724" s="148"/>
      <c r="H724" s="148"/>
      <c r="I724" s="148"/>
      <c r="J724" s="148"/>
      <c r="K724" s="148"/>
      <c r="L724" s="148"/>
      <c r="M724" s="148"/>
      <c r="N724" s="148"/>
      <c r="O724" s="148"/>
      <c r="P724" s="148"/>
      <c r="Q724" s="148"/>
      <c r="R724" s="148"/>
      <c r="S724" s="148"/>
      <c r="T724" s="148"/>
      <c r="U724" s="148"/>
      <c r="V724" s="148"/>
      <c r="W724" s="148"/>
      <c r="X724" s="148"/>
      <c r="Y724" s="148"/>
      <c r="Z724" s="148"/>
      <c r="AA724" s="148"/>
      <c r="AB724" s="220"/>
    </row>
    <row r="725" spans="1:28" ht="15.75" customHeight="1">
      <c r="A725" s="132"/>
      <c r="B725" s="132"/>
      <c r="C725" s="148"/>
      <c r="D725" s="148"/>
      <c r="E725" s="148"/>
      <c r="F725" s="148"/>
      <c r="G725" s="148"/>
      <c r="H725" s="148"/>
      <c r="I725" s="148"/>
      <c r="J725" s="148"/>
      <c r="K725" s="148"/>
      <c r="L725" s="148"/>
      <c r="M725" s="148"/>
      <c r="N725" s="148"/>
      <c r="O725" s="148"/>
      <c r="P725" s="148"/>
      <c r="Q725" s="148"/>
      <c r="R725" s="148"/>
      <c r="S725" s="148"/>
      <c r="T725" s="148"/>
      <c r="U725" s="148"/>
      <c r="V725" s="148"/>
      <c r="W725" s="148"/>
      <c r="X725" s="148"/>
      <c r="Y725" s="148"/>
      <c r="Z725" s="148"/>
      <c r="AA725" s="148"/>
      <c r="AB725" s="220"/>
    </row>
    <row r="726" spans="1:28" ht="15.75" customHeight="1">
      <c r="A726" s="132"/>
      <c r="B726" s="132"/>
      <c r="C726" s="148"/>
      <c r="D726" s="148"/>
      <c r="E726" s="148"/>
      <c r="F726" s="148"/>
      <c r="G726" s="148"/>
      <c r="H726" s="148"/>
      <c r="I726" s="148"/>
      <c r="J726" s="148"/>
      <c r="K726" s="148"/>
      <c r="L726" s="148"/>
      <c r="M726" s="148"/>
      <c r="N726" s="148"/>
      <c r="O726" s="148"/>
      <c r="P726" s="148"/>
      <c r="Q726" s="148"/>
      <c r="R726" s="148"/>
      <c r="S726" s="148"/>
      <c r="T726" s="148"/>
      <c r="U726" s="148"/>
      <c r="V726" s="148"/>
      <c r="W726" s="148"/>
      <c r="X726" s="148"/>
      <c r="Y726" s="148"/>
      <c r="Z726" s="148"/>
      <c r="AA726" s="148"/>
      <c r="AB726" s="220"/>
    </row>
    <row r="727" spans="1:28" ht="15.75" customHeight="1">
      <c r="A727" s="132"/>
      <c r="B727" s="132"/>
      <c r="C727" s="148"/>
      <c r="D727" s="148"/>
      <c r="E727" s="148"/>
      <c r="F727" s="148"/>
      <c r="G727" s="148"/>
      <c r="H727" s="148"/>
      <c r="I727" s="148"/>
      <c r="J727" s="148"/>
      <c r="K727" s="148"/>
      <c r="L727" s="148"/>
      <c r="M727" s="148"/>
      <c r="N727" s="148"/>
      <c r="O727" s="148"/>
      <c r="P727" s="148"/>
      <c r="Q727" s="148"/>
      <c r="R727" s="148"/>
      <c r="S727" s="148"/>
      <c r="T727" s="148"/>
      <c r="U727" s="148"/>
      <c r="V727" s="148"/>
      <c r="W727" s="148"/>
      <c r="X727" s="148"/>
      <c r="Y727" s="148"/>
      <c r="Z727" s="148"/>
      <c r="AA727" s="148"/>
      <c r="AB727" s="220"/>
    </row>
    <row r="728" spans="1:28" ht="15.75" customHeight="1">
      <c r="A728" s="132"/>
      <c r="B728" s="132"/>
      <c r="C728" s="148"/>
      <c r="D728" s="148"/>
      <c r="E728" s="148"/>
      <c r="F728" s="148"/>
      <c r="G728" s="148"/>
      <c r="H728" s="148"/>
      <c r="I728" s="148"/>
      <c r="J728" s="148"/>
      <c r="K728" s="148"/>
      <c r="L728" s="148"/>
      <c r="M728" s="148"/>
      <c r="N728" s="148"/>
      <c r="O728" s="148"/>
      <c r="P728" s="148"/>
      <c r="Q728" s="148"/>
      <c r="R728" s="148"/>
      <c r="S728" s="148"/>
      <c r="T728" s="148"/>
      <c r="U728" s="148"/>
      <c r="V728" s="148"/>
      <c r="W728" s="148"/>
      <c r="X728" s="148"/>
      <c r="Y728" s="148"/>
      <c r="Z728" s="148"/>
      <c r="AA728" s="148"/>
      <c r="AB728" s="220"/>
    </row>
    <row r="729" spans="1:28" ht="15.75" customHeight="1">
      <c r="A729" s="132"/>
      <c r="B729" s="132"/>
      <c r="C729" s="148"/>
      <c r="D729" s="148"/>
      <c r="E729" s="148"/>
      <c r="F729" s="148"/>
      <c r="G729" s="148"/>
      <c r="H729" s="148"/>
      <c r="I729" s="148"/>
      <c r="J729" s="148"/>
      <c r="K729" s="148"/>
      <c r="L729" s="148"/>
      <c r="M729" s="148"/>
      <c r="N729" s="148"/>
      <c r="O729" s="148"/>
      <c r="P729" s="148"/>
      <c r="Q729" s="148"/>
      <c r="R729" s="148"/>
      <c r="S729" s="148"/>
      <c r="T729" s="148"/>
      <c r="U729" s="148"/>
      <c r="V729" s="148"/>
      <c r="W729" s="148"/>
      <c r="X729" s="148"/>
      <c r="Y729" s="148"/>
      <c r="Z729" s="148"/>
      <c r="AA729" s="148"/>
      <c r="AB729" s="220"/>
    </row>
    <row r="730" spans="1:28" ht="15.75" customHeight="1">
      <c r="A730" s="132"/>
      <c r="B730" s="132"/>
      <c r="C730" s="148"/>
      <c r="D730" s="148"/>
      <c r="E730" s="148"/>
      <c r="F730" s="148"/>
      <c r="G730" s="148"/>
      <c r="H730" s="148"/>
      <c r="I730" s="148"/>
      <c r="J730" s="148"/>
      <c r="K730" s="148"/>
      <c r="L730" s="148"/>
      <c r="M730" s="148"/>
      <c r="N730" s="148"/>
      <c r="O730" s="148"/>
      <c r="P730" s="148"/>
      <c r="Q730" s="148"/>
      <c r="R730" s="148"/>
      <c r="S730" s="148"/>
      <c r="T730" s="148"/>
      <c r="U730" s="148"/>
      <c r="V730" s="148"/>
      <c r="W730" s="148"/>
      <c r="X730" s="148"/>
      <c r="Y730" s="148"/>
      <c r="Z730" s="148"/>
      <c r="AA730" s="148"/>
      <c r="AB730" s="220"/>
    </row>
    <row r="731" spans="1:28" ht="15.75" customHeight="1">
      <c r="A731" s="132"/>
      <c r="B731" s="132"/>
      <c r="C731" s="148"/>
      <c r="D731" s="148"/>
      <c r="E731" s="148"/>
      <c r="F731" s="148"/>
      <c r="G731" s="148"/>
      <c r="H731" s="148"/>
      <c r="I731" s="148"/>
      <c r="J731" s="148"/>
      <c r="K731" s="148"/>
      <c r="L731" s="148"/>
      <c r="M731" s="148"/>
      <c r="N731" s="148"/>
      <c r="O731" s="148"/>
      <c r="P731" s="148"/>
      <c r="Q731" s="148"/>
      <c r="R731" s="148"/>
      <c r="S731" s="148"/>
      <c r="T731" s="148"/>
      <c r="U731" s="148"/>
      <c r="V731" s="148"/>
      <c r="W731" s="148"/>
      <c r="X731" s="148"/>
      <c r="Y731" s="148"/>
      <c r="Z731" s="148"/>
      <c r="AA731" s="148"/>
      <c r="AB731" s="220"/>
    </row>
    <row r="732" spans="1:28" ht="15.75" customHeight="1">
      <c r="A732" s="132"/>
      <c r="B732" s="132"/>
      <c r="C732" s="148"/>
      <c r="D732" s="148"/>
      <c r="E732" s="148"/>
      <c r="F732" s="148"/>
      <c r="G732" s="148"/>
      <c r="H732" s="148"/>
      <c r="I732" s="148"/>
      <c r="J732" s="148"/>
      <c r="K732" s="148"/>
      <c r="L732" s="148"/>
      <c r="M732" s="148"/>
      <c r="N732" s="148"/>
      <c r="O732" s="148"/>
      <c r="P732" s="148"/>
      <c r="Q732" s="148"/>
      <c r="R732" s="148"/>
      <c r="S732" s="148"/>
      <c r="T732" s="148"/>
      <c r="U732" s="148"/>
      <c r="V732" s="148"/>
      <c r="W732" s="148"/>
      <c r="X732" s="148"/>
      <c r="Y732" s="148"/>
      <c r="Z732" s="148"/>
      <c r="AA732" s="148"/>
      <c r="AB732" s="220"/>
    </row>
    <row r="733" spans="1:28" ht="15.75" customHeight="1">
      <c r="A733" s="132"/>
      <c r="B733" s="132"/>
      <c r="C733" s="148"/>
      <c r="D733" s="148"/>
      <c r="E733" s="148"/>
      <c r="F733" s="148"/>
      <c r="G733" s="148"/>
      <c r="H733" s="148"/>
      <c r="I733" s="148"/>
      <c r="J733" s="148"/>
      <c r="K733" s="148"/>
      <c r="L733" s="148"/>
      <c r="M733" s="148"/>
      <c r="N733" s="148"/>
      <c r="O733" s="148"/>
      <c r="P733" s="148"/>
      <c r="Q733" s="148"/>
      <c r="R733" s="148"/>
      <c r="S733" s="148"/>
      <c r="T733" s="148"/>
      <c r="U733" s="148"/>
      <c r="V733" s="148"/>
      <c r="W733" s="148"/>
      <c r="X733" s="148"/>
      <c r="Y733" s="148"/>
      <c r="Z733" s="148"/>
      <c r="AA733" s="148"/>
      <c r="AB733" s="220"/>
    </row>
    <row r="734" spans="1:28" ht="15.75" customHeight="1">
      <c r="A734" s="132"/>
      <c r="B734" s="132"/>
      <c r="C734" s="148"/>
      <c r="D734" s="148"/>
      <c r="E734" s="148"/>
      <c r="F734" s="148"/>
      <c r="G734" s="148"/>
      <c r="H734" s="148"/>
      <c r="I734" s="148"/>
      <c r="J734" s="148"/>
      <c r="K734" s="148"/>
      <c r="L734" s="148"/>
      <c r="M734" s="148"/>
      <c r="N734" s="148"/>
      <c r="O734" s="148"/>
      <c r="P734" s="148"/>
      <c r="Q734" s="148"/>
      <c r="R734" s="148"/>
      <c r="S734" s="148"/>
      <c r="T734" s="148"/>
      <c r="U734" s="148"/>
      <c r="V734" s="148"/>
      <c r="W734" s="148"/>
      <c r="X734" s="148"/>
      <c r="Y734" s="148"/>
      <c r="Z734" s="148"/>
      <c r="AA734" s="148"/>
      <c r="AB734" s="220"/>
    </row>
    <row r="735" spans="1:28" ht="15.75" customHeight="1">
      <c r="A735" s="132"/>
      <c r="B735" s="132"/>
      <c r="C735" s="148"/>
      <c r="D735" s="148"/>
      <c r="E735" s="148"/>
      <c r="F735" s="148"/>
      <c r="G735" s="148"/>
      <c r="H735" s="148"/>
      <c r="I735" s="148"/>
      <c r="J735" s="148"/>
      <c r="K735" s="148"/>
      <c r="L735" s="148"/>
      <c r="M735" s="148"/>
      <c r="N735" s="148"/>
      <c r="O735" s="148"/>
      <c r="P735" s="148"/>
      <c r="Q735" s="148"/>
      <c r="R735" s="148"/>
      <c r="S735" s="148"/>
      <c r="T735" s="148"/>
      <c r="U735" s="148"/>
      <c r="V735" s="148"/>
      <c r="W735" s="148"/>
      <c r="X735" s="148"/>
      <c r="Y735" s="148"/>
      <c r="Z735" s="148"/>
      <c r="AA735" s="148"/>
      <c r="AB735" s="220"/>
    </row>
    <row r="736" spans="1:28" ht="15.75" customHeight="1">
      <c r="A736" s="132"/>
      <c r="B736" s="132"/>
      <c r="C736" s="148"/>
      <c r="D736" s="148"/>
      <c r="E736" s="148"/>
      <c r="F736" s="148"/>
      <c r="G736" s="148"/>
      <c r="H736" s="148"/>
      <c r="I736" s="148"/>
      <c r="J736" s="148"/>
      <c r="K736" s="148"/>
      <c r="L736" s="148"/>
      <c r="M736" s="148"/>
      <c r="N736" s="148"/>
      <c r="O736" s="148"/>
      <c r="P736" s="148"/>
      <c r="Q736" s="148"/>
      <c r="R736" s="148"/>
      <c r="S736" s="148"/>
      <c r="T736" s="148"/>
      <c r="U736" s="148"/>
      <c r="V736" s="148"/>
      <c r="W736" s="148"/>
      <c r="X736" s="148"/>
      <c r="Y736" s="148"/>
      <c r="Z736" s="148"/>
      <c r="AA736" s="148"/>
      <c r="AB736" s="220"/>
    </row>
    <row r="737" spans="1:28" ht="15.75" customHeight="1">
      <c r="A737" s="132"/>
      <c r="B737" s="132"/>
      <c r="C737" s="148"/>
      <c r="D737" s="148"/>
      <c r="E737" s="148"/>
      <c r="F737" s="148"/>
      <c r="G737" s="148"/>
      <c r="H737" s="148"/>
      <c r="I737" s="148"/>
      <c r="J737" s="148"/>
      <c r="K737" s="148"/>
      <c r="L737" s="148"/>
      <c r="M737" s="148"/>
      <c r="N737" s="148"/>
      <c r="O737" s="148"/>
      <c r="P737" s="148"/>
      <c r="Q737" s="148"/>
      <c r="R737" s="148"/>
      <c r="S737" s="148"/>
      <c r="T737" s="148"/>
      <c r="U737" s="148"/>
      <c r="V737" s="148"/>
      <c r="W737" s="148"/>
      <c r="X737" s="148"/>
      <c r="Y737" s="148"/>
      <c r="Z737" s="148"/>
      <c r="AA737" s="148"/>
      <c r="AB737" s="220"/>
    </row>
    <row r="738" spans="1:28" ht="15.75" customHeight="1">
      <c r="A738" s="132"/>
      <c r="B738" s="132"/>
      <c r="C738" s="148"/>
      <c r="D738" s="148"/>
      <c r="E738" s="148"/>
      <c r="F738" s="148"/>
      <c r="G738" s="148"/>
      <c r="H738" s="148"/>
      <c r="I738" s="148"/>
      <c r="J738" s="148"/>
      <c r="K738" s="148"/>
      <c r="L738" s="148"/>
      <c r="M738" s="148"/>
      <c r="N738" s="148"/>
      <c r="O738" s="148"/>
      <c r="P738" s="148"/>
      <c r="Q738" s="148"/>
      <c r="R738" s="148"/>
      <c r="S738" s="148"/>
      <c r="T738" s="148"/>
      <c r="U738" s="148"/>
      <c r="V738" s="148"/>
      <c r="W738" s="148"/>
      <c r="X738" s="148"/>
      <c r="Y738" s="148"/>
      <c r="Z738" s="148"/>
      <c r="AA738" s="148"/>
      <c r="AB738" s="220"/>
    </row>
    <row r="739" spans="1:28" ht="15.75" customHeight="1">
      <c r="A739" s="132"/>
      <c r="B739" s="132"/>
      <c r="C739" s="148"/>
      <c r="D739" s="148"/>
      <c r="E739" s="148"/>
      <c r="F739" s="148"/>
      <c r="G739" s="148"/>
      <c r="H739" s="148"/>
      <c r="I739" s="148"/>
      <c r="J739" s="148"/>
      <c r="K739" s="148"/>
      <c r="L739" s="148"/>
      <c r="M739" s="148"/>
      <c r="N739" s="148"/>
      <c r="O739" s="148"/>
      <c r="P739" s="148"/>
      <c r="Q739" s="148"/>
      <c r="R739" s="148"/>
      <c r="S739" s="148"/>
      <c r="T739" s="148"/>
      <c r="U739" s="148"/>
      <c r="V739" s="148"/>
      <c r="W739" s="148"/>
      <c r="X739" s="148"/>
      <c r="Y739" s="148"/>
      <c r="Z739" s="148"/>
      <c r="AA739" s="148"/>
      <c r="AB739" s="220"/>
    </row>
    <row r="740" spans="1:28" ht="15.75" customHeight="1">
      <c r="A740" s="132"/>
      <c r="B740" s="132"/>
      <c r="C740" s="148"/>
      <c r="D740" s="148"/>
      <c r="E740" s="148"/>
      <c r="F740" s="148"/>
      <c r="G740" s="148"/>
      <c r="H740" s="148"/>
      <c r="I740" s="148"/>
      <c r="J740" s="148"/>
      <c r="K740" s="148"/>
      <c r="L740" s="148"/>
      <c r="M740" s="148"/>
      <c r="N740" s="148"/>
      <c r="O740" s="148"/>
      <c r="P740" s="148"/>
      <c r="Q740" s="148"/>
      <c r="R740" s="148"/>
      <c r="S740" s="148"/>
      <c r="T740" s="148"/>
      <c r="U740" s="148"/>
      <c r="V740" s="148"/>
      <c r="W740" s="148"/>
      <c r="X740" s="148"/>
      <c r="Y740" s="148"/>
      <c r="Z740" s="148"/>
      <c r="AA740" s="148"/>
      <c r="AB740" s="220"/>
    </row>
    <row r="741" spans="1:28" ht="15.75" customHeight="1">
      <c r="A741" s="132"/>
      <c r="B741" s="132"/>
      <c r="C741" s="148"/>
      <c r="D741" s="148"/>
      <c r="E741" s="148"/>
      <c r="F741" s="148"/>
      <c r="G741" s="148"/>
      <c r="H741" s="148"/>
      <c r="I741" s="148"/>
      <c r="J741" s="148"/>
      <c r="K741" s="148"/>
      <c r="L741" s="148"/>
      <c r="M741" s="148"/>
      <c r="N741" s="148"/>
      <c r="O741" s="148"/>
      <c r="P741" s="148"/>
      <c r="Q741" s="148"/>
      <c r="R741" s="148"/>
      <c r="S741" s="148"/>
      <c r="T741" s="148"/>
      <c r="U741" s="148"/>
      <c r="V741" s="148"/>
      <c r="W741" s="148"/>
      <c r="X741" s="148"/>
      <c r="Y741" s="148"/>
      <c r="Z741" s="148"/>
      <c r="AA741" s="148"/>
      <c r="AB741" s="220"/>
    </row>
    <row r="742" spans="1:28" ht="15.75" customHeight="1">
      <c r="A742" s="132"/>
      <c r="B742" s="132"/>
      <c r="C742" s="148"/>
      <c r="D742" s="148"/>
      <c r="E742" s="148"/>
      <c r="F742" s="148"/>
      <c r="G742" s="148"/>
      <c r="H742" s="148"/>
      <c r="I742" s="148"/>
      <c r="J742" s="148"/>
      <c r="K742" s="148"/>
      <c r="L742" s="148"/>
      <c r="M742" s="148"/>
      <c r="N742" s="148"/>
      <c r="O742" s="148"/>
      <c r="P742" s="148"/>
      <c r="Q742" s="148"/>
      <c r="R742" s="148"/>
      <c r="S742" s="148"/>
      <c r="T742" s="148"/>
      <c r="U742" s="148"/>
      <c r="V742" s="148"/>
      <c r="W742" s="148"/>
      <c r="X742" s="148"/>
      <c r="Y742" s="148"/>
      <c r="Z742" s="148"/>
      <c r="AA742" s="148"/>
      <c r="AB742" s="220"/>
    </row>
    <row r="743" spans="1:28" ht="15.75" customHeight="1">
      <c r="A743" s="132"/>
      <c r="B743" s="132"/>
      <c r="C743" s="148"/>
      <c r="D743" s="148"/>
      <c r="E743" s="148"/>
      <c r="F743" s="148"/>
      <c r="G743" s="148"/>
      <c r="H743" s="148"/>
      <c r="I743" s="148"/>
      <c r="J743" s="148"/>
      <c r="K743" s="148"/>
      <c r="L743" s="148"/>
      <c r="M743" s="148"/>
      <c r="N743" s="148"/>
      <c r="O743" s="148"/>
      <c r="P743" s="148"/>
      <c r="Q743" s="148"/>
      <c r="R743" s="148"/>
      <c r="S743" s="148"/>
      <c r="T743" s="148"/>
      <c r="U743" s="148"/>
      <c r="V743" s="148"/>
      <c r="W743" s="148"/>
      <c r="X743" s="148"/>
      <c r="Y743" s="148"/>
      <c r="Z743" s="148"/>
      <c r="AA743" s="148"/>
      <c r="AB743" s="220"/>
    </row>
    <row r="744" spans="1:28" ht="15.75" customHeight="1">
      <c r="A744" s="132"/>
      <c r="B744" s="132"/>
      <c r="C744" s="148"/>
      <c r="D744" s="148"/>
      <c r="E744" s="148"/>
      <c r="F744" s="148"/>
      <c r="G744" s="148"/>
      <c r="H744" s="148"/>
      <c r="I744" s="148"/>
      <c r="J744" s="148"/>
      <c r="K744" s="148"/>
      <c r="L744" s="148"/>
      <c r="M744" s="148"/>
      <c r="N744" s="148"/>
      <c r="O744" s="148"/>
      <c r="P744" s="148"/>
      <c r="Q744" s="148"/>
      <c r="R744" s="148"/>
      <c r="S744" s="148"/>
      <c r="T744" s="148"/>
      <c r="U744" s="148"/>
      <c r="V744" s="148"/>
      <c r="W744" s="148"/>
      <c r="X744" s="148"/>
      <c r="Y744" s="148"/>
      <c r="Z744" s="148"/>
      <c r="AA744" s="148"/>
      <c r="AB744" s="220"/>
    </row>
    <row r="745" spans="1:28" ht="15.75" customHeight="1">
      <c r="A745" s="132"/>
      <c r="B745" s="132"/>
      <c r="C745" s="148"/>
      <c r="D745" s="148"/>
      <c r="E745" s="148"/>
      <c r="F745" s="148"/>
      <c r="G745" s="148"/>
      <c r="H745" s="148"/>
      <c r="I745" s="148"/>
      <c r="J745" s="148"/>
      <c r="K745" s="148"/>
      <c r="L745" s="148"/>
      <c r="M745" s="148"/>
      <c r="N745" s="148"/>
      <c r="O745" s="148"/>
      <c r="P745" s="148"/>
      <c r="Q745" s="148"/>
      <c r="R745" s="148"/>
      <c r="S745" s="148"/>
      <c r="T745" s="148"/>
      <c r="U745" s="148"/>
      <c r="V745" s="148"/>
      <c r="W745" s="148"/>
      <c r="X745" s="148"/>
      <c r="Y745" s="148"/>
      <c r="Z745" s="148"/>
      <c r="AA745" s="148"/>
      <c r="AB745" s="220"/>
    </row>
    <row r="746" spans="1:28" ht="15.75" customHeight="1">
      <c r="A746" s="132"/>
      <c r="B746" s="132"/>
      <c r="C746" s="148"/>
      <c r="D746" s="148"/>
      <c r="E746" s="148"/>
      <c r="F746" s="148"/>
      <c r="G746" s="148"/>
      <c r="H746" s="148"/>
      <c r="I746" s="148"/>
      <c r="J746" s="148"/>
      <c r="K746" s="148"/>
      <c r="L746" s="148"/>
      <c r="M746" s="148"/>
      <c r="N746" s="148"/>
      <c r="O746" s="148"/>
      <c r="P746" s="148"/>
      <c r="Q746" s="148"/>
      <c r="R746" s="148"/>
      <c r="S746" s="148"/>
      <c r="T746" s="148"/>
      <c r="U746" s="148"/>
      <c r="V746" s="148"/>
      <c r="W746" s="148"/>
      <c r="X746" s="148"/>
      <c r="Y746" s="148"/>
      <c r="Z746" s="148"/>
      <c r="AA746" s="148"/>
      <c r="AB746" s="220"/>
    </row>
    <row r="747" spans="1:28" ht="15.75" customHeight="1">
      <c r="A747" s="132"/>
      <c r="B747" s="132"/>
      <c r="C747" s="148"/>
      <c r="D747" s="148"/>
      <c r="E747" s="148"/>
      <c r="F747" s="148"/>
      <c r="G747" s="148"/>
      <c r="H747" s="148"/>
      <c r="I747" s="148"/>
      <c r="J747" s="148"/>
      <c r="K747" s="148"/>
      <c r="L747" s="148"/>
      <c r="M747" s="148"/>
      <c r="N747" s="148"/>
      <c r="O747" s="148"/>
      <c r="P747" s="148"/>
      <c r="Q747" s="148"/>
      <c r="R747" s="148"/>
      <c r="S747" s="148"/>
      <c r="T747" s="148"/>
      <c r="U747" s="148"/>
      <c r="V747" s="148"/>
      <c r="W747" s="148"/>
      <c r="X747" s="148"/>
      <c r="Y747" s="148"/>
      <c r="Z747" s="148"/>
      <c r="AA747" s="148"/>
      <c r="AB747" s="220"/>
    </row>
    <row r="748" spans="1:28" ht="15.75" customHeight="1">
      <c r="A748" s="132"/>
      <c r="B748" s="132"/>
      <c r="C748" s="148"/>
      <c r="D748" s="148"/>
      <c r="E748" s="148"/>
      <c r="F748" s="148"/>
      <c r="G748" s="148"/>
      <c r="H748" s="148"/>
      <c r="I748" s="148"/>
      <c r="J748" s="148"/>
      <c r="K748" s="148"/>
      <c r="L748" s="148"/>
      <c r="M748" s="148"/>
      <c r="N748" s="148"/>
      <c r="O748" s="148"/>
      <c r="P748" s="148"/>
      <c r="Q748" s="148"/>
      <c r="R748" s="148"/>
      <c r="S748" s="148"/>
      <c r="T748" s="148"/>
      <c r="U748" s="148"/>
      <c r="V748" s="148"/>
      <c r="W748" s="148"/>
      <c r="X748" s="148"/>
      <c r="Y748" s="148"/>
      <c r="Z748" s="148"/>
      <c r="AA748" s="148"/>
      <c r="AB748" s="220"/>
    </row>
    <row r="749" spans="1:28" ht="15.75" customHeight="1">
      <c r="A749" s="132"/>
      <c r="B749" s="132"/>
      <c r="C749" s="148"/>
      <c r="D749" s="148"/>
      <c r="E749" s="148"/>
      <c r="F749" s="148"/>
      <c r="G749" s="148"/>
      <c r="H749" s="148"/>
      <c r="I749" s="148"/>
      <c r="J749" s="148"/>
      <c r="K749" s="148"/>
      <c r="L749" s="148"/>
      <c r="M749" s="148"/>
      <c r="N749" s="148"/>
      <c r="O749" s="148"/>
      <c r="P749" s="148"/>
      <c r="Q749" s="148"/>
      <c r="R749" s="148"/>
      <c r="S749" s="148"/>
      <c r="T749" s="148"/>
      <c r="U749" s="148"/>
      <c r="V749" s="148"/>
      <c r="W749" s="148"/>
      <c r="X749" s="148"/>
      <c r="Y749" s="148"/>
      <c r="Z749" s="148"/>
      <c r="AA749" s="148"/>
      <c r="AB749" s="220"/>
    </row>
    <row r="750" spans="1:28" ht="15.75" customHeight="1">
      <c r="A750" s="132"/>
      <c r="B750" s="132"/>
      <c r="C750" s="148"/>
      <c r="D750" s="148"/>
      <c r="E750" s="148"/>
      <c r="F750" s="148"/>
      <c r="G750" s="148"/>
      <c r="H750" s="148"/>
      <c r="I750" s="148"/>
      <c r="J750" s="148"/>
      <c r="K750" s="148"/>
      <c r="L750" s="148"/>
      <c r="M750" s="148"/>
      <c r="N750" s="148"/>
      <c r="O750" s="148"/>
      <c r="P750" s="148"/>
      <c r="Q750" s="148"/>
      <c r="R750" s="148"/>
      <c r="S750" s="148"/>
      <c r="T750" s="148"/>
      <c r="U750" s="148"/>
      <c r="V750" s="148"/>
      <c r="W750" s="148"/>
      <c r="X750" s="148"/>
      <c r="Y750" s="148"/>
      <c r="Z750" s="148"/>
      <c r="AA750" s="148"/>
      <c r="AB750" s="220"/>
    </row>
    <row r="751" spans="1:28" ht="15.75" customHeight="1">
      <c r="A751" s="132"/>
      <c r="B751" s="132"/>
      <c r="C751" s="148"/>
      <c r="D751" s="148"/>
      <c r="E751" s="148"/>
      <c r="F751" s="148"/>
      <c r="G751" s="148"/>
      <c r="H751" s="148"/>
      <c r="I751" s="148"/>
      <c r="J751" s="148"/>
      <c r="K751" s="148"/>
      <c r="L751" s="148"/>
      <c r="M751" s="148"/>
      <c r="N751" s="148"/>
      <c r="O751" s="148"/>
      <c r="P751" s="148"/>
      <c r="Q751" s="148"/>
      <c r="R751" s="148"/>
      <c r="S751" s="148"/>
      <c r="T751" s="148"/>
      <c r="U751" s="148"/>
      <c r="V751" s="148"/>
      <c r="W751" s="148"/>
      <c r="X751" s="148"/>
      <c r="Y751" s="148"/>
      <c r="Z751" s="148"/>
      <c r="AA751" s="148"/>
      <c r="AB751" s="220"/>
    </row>
    <row r="752" spans="1:28" ht="15.75" customHeight="1">
      <c r="A752" s="132"/>
      <c r="B752" s="132"/>
      <c r="C752" s="148"/>
      <c r="D752" s="148"/>
      <c r="E752" s="148"/>
      <c r="F752" s="148"/>
      <c r="G752" s="148"/>
      <c r="H752" s="148"/>
      <c r="I752" s="148"/>
      <c r="J752" s="148"/>
      <c r="K752" s="148"/>
      <c r="L752" s="148"/>
      <c r="M752" s="148"/>
      <c r="N752" s="148"/>
      <c r="O752" s="148"/>
      <c r="P752" s="148"/>
      <c r="Q752" s="148"/>
      <c r="R752" s="148"/>
      <c r="S752" s="148"/>
      <c r="T752" s="148"/>
      <c r="U752" s="148"/>
      <c r="V752" s="148"/>
      <c r="W752" s="148"/>
      <c r="X752" s="148"/>
      <c r="Y752" s="148"/>
      <c r="Z752" s="148"/>
      <c r="AA752" s="148"/>
      <c r="AB752" s="220"/>
    </row>
    <row r="753" spans="1:28" ht="15.75" customHeight="1">
      <c r="A753" s="132"/>
      <c r="B753" s="132"/>
      <c r="C753" s="148"/>
      <c r="D753" s="148"/>
      <c r="E753" s="148"/>
      <c r="F753" s="148"/>
      <c r="G753" s="148"/>
      <c r="H753" s="148"/>
      <c r="I753" s="148"/>
      <c r="J753" s="148"/>
      <c r="K753" s="148"/>
      <c r="L753" s="148"/>
      <c r="M753" s="148"/>
      <c r="N753" s="148"/>
      <c r="O753" s="148"/>
      <c r="P753" s="148"/>
      <c r="Q753" s="148"/>
      <c r="R753" s="148"/>
      <c r="S753" s="148"/>
      <c r="T753" s="148"/>
      <c r="U753" s="148"/>
      <c r="V753" s="148"/>
      <c r="W753" s="148"/>
      <c r="X753" s="148"/>
      <c r="Y753" s="148"/>
      <c r="Z753" s="148"/>
      <c r="AA753" s="148"/>
      <c r="AB753" s="220"/>
    </row>
    <row r="754" spans="1:28" ht="15.75" customHeight="1">
      <c r="A754" s="132"/>
      <c r="B754" s="132"/>
      <c r="C754" s="148"/>
      <c r="D754" s="148"/>
      <c r="E754" s="148"/>
      <c r="F754" s="148"/>
      <c r="G754" s="148"/>
      <c r="H754" s="148"/>
      <c r="I754" s="148"/>
      <c r="J754" s="148"/>
      <c r="K754" s="148"/>
      <c r="L754" s="148"/>
      <c r="M754" s="148"/>
      <c r="N754" s="148"/>
      <c r="O754" s="148"/>
      <c r="P754" s="148"/>
      <c r="Q754" s="148"/>
      <c r="R754" s="148"/>
      <c r="S754" s="148"/>
      <c r="T754" s="148"/>
      <c r="U754" s="148"/>
      <c r="V754" s="148"/>
      <c r="W754" s="148"/>
      <c r="X754" s="148"/>
      <c r="Y754" s="148"/>
      <c r="Z754" s="148"/>
      <c r="AA754" s="148"/>
      <c r="AB754" s="220"/>
    </row>
    <row r="755" spans="1:28" ht="15.75" customHeight="1">
      <c r="A755" s="132"/>
      <c r="B755" s="132"/>
      <c r="C755" s="148"/>
      <c r="D755" s="148"/>
      <c r="E755" s="148"/>
      <c r="F755" s="148"/>
      <c r="G755" s="148"/>
      <c r="H755" s="148"/>
      <c r="I755" s="148"/>
      <c r="J755" s="148"/>
      <c r="K755" s="148"/>
      <c r="L755" s="148"/>
      <c r="M755" s="148"/>
      <c r="N755" s="148"/>
      <c r="O755" s="148"/>
      <c r="P755" s="148"/>
      <c r="Q755" s="148"/>
      <c r="R755" s="148"/>
      <c r="S755" s="148"/>
      <c r="T755" s="148"/>
      <c r="U755" s="148"/>
      <c r="V755" s="148"/>
      <c r="W755" s="148"/>
      <c r="X755" s="148"/>
      <c r="Y755" s="148"/>
      <c r="Z755" s="148"/>
      <c r="AA755" s="148"/>
      <c r="AB755" s="220"/>
    </row>
    <row r="756" spans="1:28" ht="15.75" customHeight="1">
      <c r="A756" s="132"/>
      <c r="B756" s="132"/>
      <c r="C756" s="148"/>
      <c r="D756" s="148"/>
      <c r="E756" s="148"/>
      <c r="F756" s="148"/>
      <c r="G756" s="148"/>
      <c r="H756" s="148"/>
      <c r="I756" s="148"/>
      <c r="J756" s="148"/>
      <c r="K756" s="148"/>
      <c r="L756" s="148"/>
      <c r="M756" s="148"/>
      <c r="N756" s="148"/>
      <c r="O756" s="148"/>
      <c r="P756" s="148"/>
      <c r="Q756" s="148"/>
      <c r="R756" s="148"/>
      <c r="S756" s="148"/>
      <c r="T756" s="148"/>
      <c r="U756" s="148"/>
      <c r="V756" s="148"/>
      <c r="W756" s="148"/>
      <c r="X756" s="148"/>
      <c r="Y756" s="148"/>
      <c r="Z756" s="148"/>
      <c r="AA756" s="148"/>
      <c r="AB756" s="220"/>
    </row>
    <row r="757" spans="1:28" ht="15.75" customHeight="1">
      <c r="A757" s="132"/>
      <c r="B757" s="132"/>
      <c r="C757" s="148"/>
      <c r="D757" s="148"/>
      <c r="E757" s="148"/>
      <c r="F757" s="148"/>
      <c r="G757" s="148"/>
      <c r="H757" s="148"/>
      <c r="I757" s="148"/>
      <c r="J757" s="148"/>
      <c r="K757" s="148"/>
      <c r="L757" s="148"/>
      <c r="M757" s="148"/>
      <c r="N757" s="148"/>
      <c r="O757" s="148"/>
      <c r="P757" s="148"/>
      <c r="Q757" s="148"/>
      <c r="R757" s="148"/>
      <c r="S757" s="148"/>
      <c r="T757" s="148"/>
      <c r="U757" s="148"/>
      <c r="V757" s="148"/>
      <c r="W757" s="148"/>
      <c r="X757" s="148"/>
      <c r="Y757" s="148"/>
      <c r="Z757" s="148"/>
      <c r="AA757" s="148"/>
      <c r="AB757" s="220"/>
    </row>
    <row r="758" spans="1:28" ht="15.75" customHeight="1">
      <c r="A758" s="132"/>
      <c r="B758" s="132"/>
      <c r="C758" s="148"/>
      <c r="D758" s="148"/>
      <c r="E758" s="148"/>
      <c r="F758" s="148"/>
      <c r="G758" s="148"/>
      <c r="H758" s="148"/>
      <c r="I758" s="148"/>
      <c r="J758" s="148"/>
      <c r="K758" s="148"/>
      <c r="L758" s="148"/>
      <c r="M758" s="148"/>
      <c r="N758" s="148"/>
      <c r="O758" s="148"/>
      <c r="P758" s="148"/>
      <c r="Q758" s="148"/>
      <c r="R758" s="148"/>
      <c r="S758" s="148"/>
      <c r="T758" s="148"/>
      <c r="U758" s="148"/>
      <c r="V758" s="148"/>
      <c r="W758" s="148"/>
      <c r="X758" s="148"/>
      <c r="Y758" s="148"/>
      <c r="Z758" s="148"/>
      <c r="AA758" s="148"/>
      <c r="AB758" s="220"/>
    </row>
    <row r="759" spans="1:28" ht="15.75" customHeight="1">
      <c r="A759" s="132"/>
      <c r="B759" s="132"/>
      <c r="C759" s="148"/>
      <c r="D759" s="148"/>
      <c r="E759" s="148"/>
      <c r="F759" s="148"/>
      <c r="G759" s="148"/>
      <c r="H759" s="148"/>
      <c r="I759" s="148"/>
      <c r="J759" s="148"/>
      <c r="K759" s="148"/>
      <c r="L759" s="148"/>
      <c r="M759" s="148"/>
      <c r="N759" s="148"/>
      <c r="O759" s="148"/>
      <c r="P759" s="148"/>
      <c r="Q759" s="148"/>
      <c r="R759" s="148"/>
      <c r="S759" s="148"/>
      <c r="T759" s="148"/>
      <c r="U759" s="148"/>
      <c r="V759" s="148"/>
      <c r="W759" s="148"/>
      <c r="X759" s="148"/>
      <c r="Y759" s="148"/>
      <c r="Z759" s="148"/>
      <c r="AA759" s="148"/>
      <c r="AB759" s="220"/>
    </row>
    <row r="760" spans="1:28" ht="15.75" customHeight="1">
      <c r="A760" s="132"/>
      <c r="B760" s="132"/>
      <c r="C760" s="148"/>
      <c r="D760" s="148"/>
      <c r="E760" s="148"/>
      <c r="F760" s="148"/>
      <c r="G760" s="148"/>
      <c r="H760" s="148"/>
      <c r="I760" s="148"/>
      <c r="J760" s="148"/>
      <c r="K760" s="148"/>
      <c r="L760" s="148"/>
      <c r="M760" s="148"/>
      <c r="N760" s="148"/>
      <c r="O760" s="148"/>
      <c r="P760" s="148"/>
      <c r="Q760" s="148"/>
      <c r="R760" s="148"/>
      <c r="S760" s="148"/>
      <c r="T760" s="148"/>
      <c r="U760" s="148"/>
      <c r="V760" s="148"/>
      <c r="W760" s="148"/>
      <c r="X760" s="148"/>
      <c r="Y760" s="148"/>
      <c r="Z760" s="148"/>
      <c r="AA760" s="148"/>
      <c r="AB760" s="220"/>
    </row>
    <row r="761" spans="1:28" ht="15.75" customHeight="1">
      <c r="A761" s="132"/>
      <c r="B761" s="132"/>
      <c r="C761" s="148"/>
      <c r="D761" s="148"/>
      <c r="E761" s="148"/>
      <c r="F761" s="148"/>
      <c r="G761" s="148"/>
      <c r="H761" s="148"/>
      <c r="I761" s="148"/>
      <c r="J761" s="148"/>
      <c r="K761" s="148"/>
      <c r="L761" s="148"/>
      <c r="M761" s="148"/>
      <c r="N761" s="148"/>
      <c r="O761" s="148"/>
      <c r="P761" s="148"/>
      <c r="Q761" s="148"/>
      <c r="R761" s="148"/>
      <c r="S761" s="148"/>
      <c r="T761" s="148"/>
      <c r="U761" s="148"/>
      <c r="V761" s="148"/>
      <c r="W761" s="148"/>
      <c r="X761" s="148"/>
      <c r="Y761" s="148"/>
      <c r="Z761" s="148"/>
      <c r="AA761" s="148"/>
      <c r="AB761" s="220"/>
    </row>
    <row r="762" spans="1:28" ht="15.75" customHeight="1">
      <c r="A762" s="132"/>
      <c r="B762" s="132"/>
      <c r="C762" s="148"/>
      <c r="D762" s="148"/>
      <c r="E762" s="148"/>
      <c r="F762" s="148"/>
      <c r="G762" s="148"/>
      <c r="H762" s="148"/>
      <c r="I762" s="148"/>
      <c r="J762" s="148"/>
      <c r="K762" s="148"/>
      <c r="L762" s="148"/>
      <c r="M762" s="148"/>
      <c r="N762" s="148"/>
      <c r="O762" s="148"/>
      <c r="P762" s="148"/>
      <c r="Q762" s="148"/>
      <c r="R762" s="148"/>
      <c r="S762" s="148"/>
      <c r="T762" s="148"/>
      <c r="U762" s="148"/>
      <c r="V762" s="148"/>
      <c r="W762" s="148"/>
      <c r="X762" s="148"/>
      <c r="Y762" s="148"/>
      <c r="Z762" s="148"/>
      <c r="AA762" s="148"/>
      <c r="AB762" s="220"/>
    </row>
    <row r="763" spans="1:28" ht="15.75" customHeight="1">
      <c r="A763" s="132"/>
      <c r="B763" s="132"/>
      <c r="C763" s="148"/>
      <c r="D763" s="148"/>
      <c r="E763" s="148"/>
      <c r="F763" s="148"/>
      <c r="G763" s="148"/>
      <c r="H763" s="148"/>
      <c r="I763" s="148"/>
      <c r="J763" s="148"/>
      <c r="K763" s="148"/>
      <c r="L763" s="148"/>
      <c r="M763" s="148"/>
      <c r="N763" s="148"/>
      <c r="O763" s="148"/>
      <c r="P763" s="148"/>
      <c r="Q763" s="148"/>
      <c r="R763" s="148"/>
      <c r="S763" s="148"/>
      <c r="T763" s="148"/>
      <c r="U763" s="148"/>
      <c r="V763" s="148"/>
      <c r="W763" s="148"/>
      <c r="X763" s="148"/>
      <c r="Y763" s="148"/>
      <c r="Z763" s="148"/>
      <c r="AA763" s="148"/>
      <c r="AB763" s="220"/>
    </row>
    <row r="764" spans="1:28" ht="15.75" customHeight="1">
      <c r="A764" s="132"/>
      <c r="B764" s="132"/>
      <c r="C764" s="148"/>
      <c r="D764" s="148"/>
      <c r="E764" s="148"/>
      <c r="F764" s="148"/>
      <c r="G764" s="148"/>
      <c r="H764" s="148"/>
      <c r="I764" s="148"/>
      <c r="J764" s="148"/>
      <c r="K764" s="148"/>
      <c r="L764" s="148"/>
      <c r="M764" s="148"/>
      <c r="N764" s="148"/>
      <c r="O764" s="148"/>
      <c r="P764" s="148"/>
      <c r="Q764" s="148"/>
      <c r="R764" s="148"/>
      <c r="S764" s="148"/>
      <c r="T764" s="148"/>
      <c r="U764" s="148"/>
      <c r="V764" s="148"/>
      <c r="W764" s="148"/>
      <c r="X764" s="148"/>
      <c r="Y764" s="148"/>
      <c r="Z764" s="148"/>
      <c r="AA764" s="148"/>
      <c r="AB764" s="220"/>
    </row>
    <row r="765" spans="1:28" ht="15.75" customHeight="1">
      <c r="A765" s="132"/>
      <c r="B765" s="132"/>
      <c r="C765" s="148"/>
      <c r="D765" s="148"/>
      <c r="E765" s="148"/>
      <c r="F765" s="148"/>
      <c r="G765" s="148"/>
      <c r="H765" s="148"/>
      <c r="I765" s="148"/>
      <c r="J765" s="148"/>
      <c r="K765" s="148"/>
      <c r="L765" s="148"/>
      <c r="M765" s="148"/>
      <c r="N765" s="148"/>
      <c r="O765" s="148"/>
      <c r="P765" s="148"/>
      <c r="Q765" s="148"/>
      <c r="R765" s="148"/>
      <c r="S765" s="148"/>
      <c r="T765" s="148"/>
      <c r="U765" s="148"/>
      <c r="V765" s="148"/>
      <c r="W765" s="148"/>
      <c r="X765" s="148"/>
      <c r="Y765" s="148"/>
      <c r="Z765" s="148"/>
      <c r="AA765" s="148"/>
      <c r="AB765" s="220"/>
    </row>
    <row r="766" spans="1:28" ht="15.75" customHeight="1">
      <c r="A766" s="132"/>
      <c r="B766" s="132"/>
      <c r="C766" s="148"/>
      <c r="D766" s="148"/>
      <c r="E766" s="148"/>
      <c r="F766" s="148"/>
      <c r="G766" s="148"/>
      <c r="H766" s="148"/>
      <c r="I766" s="148"/>
      <c r="J766" s="148"/>
      <c r="K766" s="148"/>
      <c r="L766" s="148"/>
      <c r="M766" s="148"/>
      <c r="N766" s="148"/>
      <c r="O766" s="148"/>
      <c r="P766" s="148"/>
      <c r="Q766" s="148"/>
      <c r="R766" s="148"/>
      <c r="S766" s="148"/>
      <c r="T766" s="148"/>
      <c r="U766" s="148"/>
      <c r="V766" s="148"/>
      <c r="W766" s="148"/>
      <c r="X766" s="148"/>
      <c r="Y766" s="148"/>
      <c r="Z766" s="148"/>
      <c r="AA766" s="148"/>
      <c r="AB766" s="220"/>
    </row>
    <row r="767" spans="1:28" ht="15.75" customHeight="1">
      <c r="A767" s="132"/>
      <c r="B767" s="132"/>
      <c r="C767" s="148"/>
      <c r="D767" s="148"/>
      <c r="E767" s="148"/>
      <c r="F767" s="148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  <c r="Q767" s="148"/>
      <c r="R767" s="148"/>
      <c r="S767" s="148"/>
      <c r="T767" s="148"/>
      <c r="U767" s="148"/>
      <c r="V767" s="148"/>
      <c r="W767" s="148"/>
      <c r="X767" s="148"/>
      <c r="Y767" s="148"/>
      <c r="Z767" s="148"/>
      <c r="AA767" s="148"/>
      <c r="AB767" s="220"/>
    </row>
    <row r="768" spans="1:28" ht="15.75" customHeight="1">
      <c r="A768" s="132"/>
      <c r="B768" s="132"/>
      <c r="C768" s="148"/>
      <c r="D768" s="148"/>
      <c r="E768" s="148"/>
      <c r="F768" s="148"/>
      <c r="G768" s="148"/>
      <c r="H768" s="148"/>
      <c r="I768" s="148"/>
      <c r="J768" s="148"/>
      <c r="K768" s="148"/>
      <c r="L768" s="148"/>
      <c r="M768" s="148"/>
      <c r="N768" s="148"/>
      <c r="O768" s="148"/>
      <c r="P768" s="148"/>
      <c r="Q768" s="148"/>
      <c r="R768" s="148"/>
      <c r="S768" s="148"/>
      <c r="T768" s="148"/>
      <c r="U768" s="148"/>
      <c r="V768" s="148"/>
      <c r="W768" s="148"/>
      <c r="X768" s="148"/>
      <c r="Y768" s="148"/>
      <c r="Z768" s="148"/>
      <c r="AA768" s="148"/>
      <c r="AB768" s="220"/>
    </row>
    <row r="769" spans="1:28" ht="15.75" customHeight="1">
      <c r="A769" s="132"/>
      <c r="B769" s="132"/>
      <c r="C769" s="148"/>
      <c r="D769" s="148"/>
      <c r="E769" s="148"/>
      <c r="F769" s="148"/>
      <c r="G769" s="148"/>
      <c r="H769" s="148"/>
      <c r="I769" s="148"/>
      <c r="J769" s="148"/>
      <c r="K769" s="148"/>
      <c r="L769" s="148"/>
      <c r="M769" s="148"/>
      <c r="N769" s="148"/>
      <c r="O769" s="148"/>
      <c r="P769" s="148"/>
      <c r="Q769" s="148"/>
      <c r="R769" s="148"/>
      <c r="S769" s="148"/>
      <c r="T769" s="148"/>
      <c r="U769" s="148"/>
      <c r="V769" s="148"/>
      <c r="W769" s="148"/>
      <c r="X769" s="148"/>
      <c r="Y769" s="148"/>
      <c r="Z769" s="148"/>
      <c r="AA769" s="148"/>
      <c r="AB769" s="220"/>
    </row>
    <row r="770" spans="1:28" ht="15.75" customHeight="1">
      <c r="A770" s="132"/>
      <c r="B770" s="132"/>
      <c r="C770" s="148"/>
      <c r="D770" s="148"/>
      <c r="E770" s="148"/>
      <c r="F770" s="148"/>
      <c r="G770" s="148"/>
      <c r="H770" s="148"/>
      <c r="I770" s="148"/>
      <c r="J770" s="148"/>
      <c r="K770" s="148"/>
      <c r="L770" s="148"/>
      <c r="M770" s="148"/>
      <c r="N770" s="148"/>
      <c r="O770" s="148"/>
      <c r="P770" s="148"/>
      <c r="Q770" s="148"/>
      <c r="R770" s="148"/>
      <c r="S770" s="148"/>
      <c r="T770" s="148"/>
      <c r="U770" s="148"/>
      <c r="V770" s="148"/>
      <c r="W770" s="148"/>
      <c r="X770" s="148"/>
      <c r="Y770" s="148"/>
      <c r="Z770" s="148"/>
      <c r="AA770" s="148"/>
      <c r="AB770" s="220"/>
    </row>
    <row r="771" spans="1:28" ht="15.75" customHeight="1">
      <c r="A771" s="132"/>
      <c r="B771" s="132"/>
      <c r="C771" s="148"/>
      <c r="D771" s="148"/>
      <c r="E771" s="148"/>
      <c r="F771" s="148"/>
      <c r="G771" s="148"/>
      <c r="H771" s="148"/>
      <c r="I771" s="148"/>
      <c r="J771" s="148"/>
      <c r="K771" s="148"/>
      <c r="L771" s="148"/>
      <c r="M771" s="148"/>
      <c r="N771" s="148"/>
      <c r="O771" s="148"/>
      <c r="P771" s="148"/>
      <c r="Q771" s="148"/>
      <c r="R771" s="148"/>
      <c r="S771" s="148"/>
      <c r="T771" s="148"/>
      <c r="U771" s="148"/>
      <c r="V771" s="148"/>
      <c r="W771" s="148"/>
      <c r="X771" s="148"/>
      <c r="Y771" s="148"/>
      <c r="Z771" s="148"/>
      <c r="AA771" s="148"/>
      <c r="AB771" s="220"/>
    </row>
    <row r="772" spans="1:28" ht="15.75" customHeight="1">
      <c r="A772" s="132"/>
      <c r="B772" s="132"/>
      <c r="C772" s="148"/>
      <c r="D772" s="148"/>
      <c r="E772" s="148"/>
      <c r="F772" s="148"/>
      <c r="G772" s="148"/>
      <c r="H772" s="148"/>
      <c r="I772" s="148"/>
      <c r="J772" s="148"/>
      <c r="K772" s="148"/>
      <c r="L772" s="148"/>
      <c r="M772" s="148"/>
      <c r="N772" s="148"/>
      <c r="O772" s="148"/>
      <c r="P772" s="148"/>
      <c r="Q772" s="148"/>
      <c r="R772" s="148"/>
      <c r="S772" s="148"/>
      <c r="T772" s="148"/>
      <c r="U772" s="148"/>
      <c r="V772" s="148"/>
      <c r="W772" s="148"/>
      <c r="X772" s="148"/>
      <c r="Y772" s="148"/>
      <c r="Z772" s="148"/>
      <c r="AA772" s="148"/>
      <c r="AB772" s="220"/>
    </row>
    <row r="773" spans="1:28" ht="15.75" customHeight="1">
      <c r="A773" s="132"/>
      <c r="B773" s="132"/>
      <c r="C773" s="148"/>
      <c r="D773" s="148"/>
      <c r="E773" s="148"/>
      <c r="F773" s="148"/>
      <c r="G773" s="148"/>
      <c r="H773" s="148"/>
      <c r="I773" s="148"/>
      <c r="J773" s="148"/>
      <c r="K773" s="148"/>
      <c r="L773" s="148"/>
      <c r="M773" s="148"/>
      <c r="N773" s="148"/>
      <c r="O773" s="148"/>
      <c r="P773" s="148"/>
      <c r="Q773" s="148"/>
      <c r="R773" s="148"/>
      <c r="S773" s="148"/>
      <c r="T773" s="148"/>
      <c r="U773" s="148"/>
      <c r="V773" s="148"/>
      <c r="W773" s="148"/>
      <c r="X773" s="148"/>
      <c r="Y773" s="148"/>
      <c r="Z773" s="148"/>
      <c r="AA773" s="148"/>
      <c r="AB773" s="220"/>
    </row>
    <row r="774" spans="1:28" ht="15.75" customHeight="1">
      <c r="A774" s="132"/>
      <c r="B774" s="132"/>
      <c r="C774" s="148"/>
      <c r="D774" s="148"/>
      <c r="E774" s="148"/>
      <c r="F774" s="148"/>
      <c r="G774" s="148"/>
      <c r="H774" s="148"/>
      <c r="I774" s="148"/>
      <c r="J774" s="148"/>
      <c r="K774" s="148"/>
      <c r="L774" s="148"/>
      <c r="M774" s="148"/>
      <c r="N774" s="148"/>
      <c r="O774" s="148"/>
      <c r="P774" s="148"/>
      <c r="Q774" s="148"/>
      <c r="R774" s="148"/>
      <c r="S774" s="148"/>
      <c r="T774" s="148"/>
      <c r="U774" s="148"/>
      <c r="V774" s="148"/>
      <c r="W774" s="148"/>
      <c r="X774" s="148"/>
      <c r="Y774" s="148"/>
      <c r="Z774" s="148"/>
      <c r="AA774" s="148"/>
      <c r="AB774" s="220"/>
    </row>
    <row r="775" spans="1:28" ht="15.75" customHeight="1">
      <c r="A775" s="132"/>
      <c r="B775" s="132"/>
      <c r="C775" s="148"/>
      <c r="D775" s="148"/>
      <c r="E775" s="148"/>
      <c r="F775" s="148"/>
      <c r="G775" s="148"/>
      <c r="H775" s="148"/>
      <c r="I775" s="148"/>
      <c r="J775" s="148"/>
      <c r="K775" s="148"/>
      <c r="L775" s="148"/>
      <c r="M775" s="148"/>
      <c r="N775" s="148"/>
      <c r="O775" s="148"/>
      <c r="P775" s="148"/>
      <c r="Q775" s="148"/>
      <c r="R775" s="148"/>
      <c r="S775" s="148"/>
      <c r="T775" s="148"/>
      <c r="U775" s="148"/>
      <c r="V775" s="148"/>
      <c r="W775" s="148"/>
      <c r="X775" s="148"/>
      <c r="Y775" s="148"/>
      <c r="Z775" s="148"/>
      <c r="AA775" s="148"/>
      <c r="AB775" s="220"/>
    </row>
    <row r="776" spans="1:28" ht="15.75" customHeight="1">
      <c r="A776" s="132"/>
      <c r="B776" s="132"/>
      <c r="C776" s="148"/>
      <c r="D776" s="148"/>
      <c r="E776" s="148"/>
      <c r="F776" s="148"/>
      <c r="G776" s="148"/>
      <c r="H776" s="148"/>
      <c r="I776" s="148"/>
      <c r="J776" s="148"/>
      <c r="K776" s="148"/>
      <c r="L776" s="148"/>
      <c r="M776" s="148"/>
      <c r="N776" s="148"/>
      <c r="O776" s="148"/>
      <c r="P776" s="148"/>
      <c r="Q776" s="148"/>
      <c r="R776" s="148"/>
      <c r="S776" s="148"/>
      <c r="T776" s="148"/>
      <c r="U776" s="148"/>
      <c r="V776" s="148"/>
      <c r="W776" s="148"/>
      <c r="X776" s="148"/>
      <c r="Y776" s="148"/>
      <c r="Z776" s="148"/>
      <c r="AA776" s="148"/>
      <c r="AB776" s="220"/>
    </row>
    <row r="777" spans="1:28" ht="15.75" customHeight="1">
      <c r="A777" s="132"/>
      <c r="B777" s="132"/>
      <c r="C777" s="148"/>
      <c r="D777" s="148"/>
      <c r="E777" s="148"/>
      <c r="F777" s="148"/>
      <c r="G777" s="148"/>
      <c r="H777" s="148"/>
      <c r="I777" s="148"/>
      <c r="J777" s="148"/>
      <c r="K777" s="148"/>
      <c r="L777" s="148"/>
      <c r="M777" s="148"/>
      <c r="N777" s="148"/>
      <c r="O777" s="148"/>
      <c r="P777" s="148"/>
      <c r="Q777" s="148"/>
      <c r="R777" s="148"/>
      <c r="S777" s="148"/>
      <c r="T777" s="148"/>
      <c r="U777" s="148"/>
      <c r="V777" s="148"/>
      <c r="W777" s="148"/>
      <c r="X777" s="148"/>
      <c r="Y777" s="148"/>
      <c r="Z777" s="148"/>
      <c r="AA777" s="148"/>
      <c r="AB777" s="220"/>
    </row>
    <row r="778" spans="1:28" ht="15.75" customHeight="1">
      <c r="A778" s="132"/>
      <c r="B778" s="132"/>
      <c r="C778" s="148"/>
      <c r="D778" s="148"/>
      <c r="E778" s="148"/>
      <c r="F778" s="148"/>
      <c r="G778" s="148"/>
      <c r="H778" s="148"/>
      <c r="I778" s="148"/>
      <c r="J778" s="148"/>
      <c r="K778" s="148"/>
      <c r="L778" s="148"/>
      <c r="M778" s="148"/>
      <c r="N778" s="148"/>
      <c r="O778" s="148"/>
      <c r="P778" s="148"/>
      <c r="Q778" s="148"/>
      <c r="R778" s="148"/>
      <c r="S778" s="148"/>
      <c r="T778" s="148"/>
      <c r="U778" s="148"/>
      <c r="V778" s="148"/>
      <c r="W778" s="148"/>
      <c r="X778" s="148"/>
      <c r="Y778" s="148"/>
      <c r="Z778" s="148"/>
      <c r="AA778" s="148"/>
      <c r="AB778" s="220"/>
    </row>
    <row r="779" spans="1:28" ht="15.75" customHeight="1">
      <c r="A779" s="132"/>
      <c r="B779" s="132"/>
      <c r="C779" s="148"/>
      <c r="D779" s="148"/>
      <c r="E779" s="148"/>
      <c r="F779" s="148"/>
      <c r="G779" s="148"/>
      <c r="H779" s="148"/>
      <c r="I779" s="148"/>
      <c r="J779" s="148"/>
      <c r="K779" s="148"/>
      <c r="L779" s="148"/>
      <c r="M779" s="148"/>
      <c r="N779" s="148"/>
      <c r="O779" s="148"/>
      <c r="P779" s="148"/>
      <c r="Q779" s="148"/>
      <c r="R779" s="148"/>
      <c r="S779" s="148"/>
      <c r="T779" s="148"/>
      <c r="U779" s="148"/>
      <c r="V779" s="148"/>
      <c r="W779" s="148"/>
      <c r="X779" s="148"/>
      <c r="Y779" s="148"/>
      <c r="Z779" s="148"/>
      <c r="AA779" s="148"/>
      <c r="AB779" s="220"/>
    </row>
    <row r="780" spans="1:28" ht="15.75" customHeight="1">
      <c r="A780" s="132"/>
      <c r="B780" s="132"/>
      <c r="C780" s="148"/>
      <c r="D780" s="148"/>
      <c r="E780" s="148"/>
      <c r="F780" s="148"/>
      <c r="G780" s="148"/>
      <c r="H780" s="148"/>
      <c r="I780" s="148"/>
      <c r="J780" s="148"/>
      <c r="K780" s="148"/>
      <c r="L780" s="148"/>
      <c r="M780" s="148"/>
      <c r="N780" s="148"/>
      <c r="O780" s="148"/>
      <c r="P780" s="148"/>
      <c r="Q780" s="148"/>
      <c r="R780" s="148"/>
      <c r="S780" s="148"/>
      <c r="T780" s="148"/>
      <c r="U780" s="148"/>
      <c r="V780" s="148"/>
      <c r="W780" s="148"/>
      <c r="X780" s="148"/>
      <c r="Y780" s="148"/>
      <c r="Z780" s="148"/>
      <c r="AA780" s="148"/>
      <c r="AB780" s="220"/>
    </row>
    <row r="781" spans="1:28" ht="15.75" customHeight="1">
      <c r="A781" s="132"/>
      <c r="B781" s="132"/>
      <c r="C781" s="148"/>
      <c r="D781" s="148"/>
      <c r="E781" s="148"/>
      <c r="F781" s="148"/>
      <c r="G781" s="148"/>
      <c r="H781" s="148"/>
      <c r="I781" s="148"/>
      <c r="J781" s="148"/>
      <c r="K781" s="148"/>
      <c r="L781" s="148"/>
      <c r="M781" s="148"/>
      <c r="N781" s="148"/>
      <c r="O781" s="148"/>
      <c r="P781" s="148"/>
      <c r="Q781" s="148"/>
      <c r="R781" s="148"/>
      <c r="S781" s="148"/>
      <c r="T781" s="148"/>
      <c r="U781" s="148"/>
      <c r="V781" s="148"/>
      <c r="W781" s="148"/>
      <c r="X781" s="148"/>
      <c r="Y781" s="148"/>
      <c r="Z781" s="148"/>
      <c r="AA781" s="148"/>
      <c r="AB781" s="220"/>
    </row>
    <row r="782" spans="1:28" ht="15.75" customHeight="1">
      <c r="A782" s="132"/>
      <c r="B782" s="132"/>
      <c r="C782" s="148"/>
      <c r="D782" s="148"/>
      <c r="E782" s="148"/>
      <c r="F782" s="148"/>
      <c r="G782" s="148"/>
      <c r="H782" s="148"/>
      <c r="I782" s="148"/>
      <c r="J782" s="148"/>
      <c r="K782" s="148"/>
      <c r="L782" s="148"/>
      <c r="M782" s="148"/>
      <c r="N782" s="148"/>
      <c r="O782" s="148"/>
      <c r="P782" s="148"/>
      <c r="Q782" s="148"/>
      <c r="R782" s="148"/>
      <c r="S782" s="148"/>
      <c r="T782" s="148"/>
      <c r="U782" s="148"/>
      <c r="V782" s="148"/>
      <c r="W782" s="148"/>
      <c r="X782" s="148"/>
      <c r="Y782" s="148"/>
      <c r="Z782" s="148"/>
      <c r="AA782" s="148"/>
      <c r="AB782" s="220"/>
    </row>
    <row r="783" spans="1:28" ht="15.75" customHeight="1">
      <c r="A783" s="132"/>
      <c r="B783" s="132"/>
      <c r="C783" s="148"/>
      <c r="D783" s="148"/>
      <c r="E783" s="148"/>
      <c r="F783" s="148"/>
      <c r="G783" s="148"/>
      <c r="H783" s="148"/>
      <c r="I783" s="148"/>
      <c r="J783" s="148"/>
      <c r="K783" s="148"/>
      <c r="L783" s="148"/>
      <c r="M783" s="148"/>
      <c r="N783" s="148"/>
      <c r="O783" s="148"/>
      <c r="P783" s="148"/>
      <c r="Q783" s="148"/>
      <c r="R783" s="148"/>
      <c r="S783" s="148"/>
      <c r="T783" s="148"/>
      <c r="U783" s="148"/>
      <c r="V783" s="148"/>
      <c r="W783" s="148"/>
      <c r="X783" s="148"/>
      <c r="Y783" s="148"/>
      <c r="Z783" s="148"/>
      <c r="AA783" s="148"/>
      <c r="AB783" s="220"/>
    </row>
    <row r="784" spans="1:28" ht="15.75" customHeight="1">
      <c r="A784" s="132"/>
      <c r="B784" s="132"/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  <c r="Z784" s="148"/>
      <c r="AA784" s="148"/>
      <c r="AB784" s="220"/>
    </row>
    <row r="785" spans="1:28" ht="15.75" customHeight="1">
      <c r="A785" s="132"/>
      <c r="B785" s="132"/>
      <c r="C785" s="148"/>
      <c r="D785" s="148"/>
      <c r="E785" s="148"/>
      <c r="F785" s="148"/>
      <c r="G785" s="148"/>
      <c r="H785" s="148"/>
      <c r="I785" s="148"/>
      <c r="J785" s="148"/>
      <c r="K785" s="148"/>
      <c r="L785" s="148"/>
      <c r="M785" s="148"/>
      <c r="N785" s="148"/>
      <c r="O785" s="148"/>
      <c r="P785" s="148"/>
      <c r="Q785" s="148"/>
      <c r="R785" s="148"/>
      <c r="S785" s="148"/>
      <c r="T785" s="148"/>
      <c r="U785" s="148"/>
      <c r="V785" s="148"/>
      <c r="W785" s="148"/>
      <c r="X785" s="148"/>
      <c r="Y785" s="148"/>
      <c r="Z785" s="148"/>
      <c r="AA785" s="148"/>
      <c r="AB785" s="220"/>
    </row>
    <row r="786" spans="1:28" ht="15.75" customHeight="1">
      <c r="A786" s="132"/>
      <c r="B786" s="132"/>
      <c r="C786" s="148"/>
      <c r="D786" s="148"/>
      <c r="E786" s="148"/>
      <c r="F786" s="148"/>
      <c r="G786" s="148"/>
      <c r="H786" s="148"/>
      <c r="I786" s="148"/>
      <c r="J786" s="148"/>
      <c r="K786" s="148"/>
      <c r="L786" s="148"/>
      <c r="M786" s="148"/>
      <c r="N786" s="148"/>
      <c r="O786" s="148"/>
      <c r="P786" s="148"/>
      <c r="Q786" s="148"/>
      <c r="R786" s="148"/>
      <c r="S786" s="148"/>
      <c r="T786" s="148"/>
      <c r="U786" s="148"/>
      <c r="V786" s="148"/>
      <c r="W786" s="148"/>
      <c r="X786" s="148"/>
      <c r="Y786" s="148"/>
      <c r="Z786" s="148"/>
      <c r="AA786" s="148"/>
      <c r="AB786" s="220"/>
    </row>
    <row r="787" spans="1:28" ht="15.75" customHeight="1">
      <c r="A787" s="132"/>
      <c r="B787" s="132"/>
      <c r="C787" s="148"/>
      <c r="D787" s="148"/>
      <c r="E787" s="148"/>
      <c r="F787" s="148"/>
      <c r="G787" s="148"/>
      <c r="H787" s="148"/>
      <c r="I787" s="148"/>
      <c r="J787" s="148"/>
      <c r="K787" s="148"/>
      <c r="L787" s="148"/>
      <c r="M787" s="148"/>
      <c r="N787" s="148"/>
      <c r="O787" s="148"/>
      <c r="P787" s="148"/>
      <c r="Q787" s="148"/>
      <c r="R787" s="148"/>
      <c r="S787" s="148"/>
      <c r="T787" s="148"/>
      <c r="U787" s="148"/>
      <c r="V787" s="148"/>
      <c r="W787" s="148"/>
      <c r="X787" s="148"/>
      <c r="Y787" s="148"/>
      <c r="Z787" s="148"/>
      <c r="AA787" s="148"/>
      <c r="AB787" s="220"/>
    </row>
    <row r="788" spans="1:28" ht="15.75" customHeight="1">
      <c r="A788" s="132"/>
      <c r="B788" s="132"/>
      <c r="C788" s="148"/>
      <c r="D788" s="148"/>
      <c r="E788" s="148"/>
      <c r="F788" s="148"/>
      <c r="G788" s="148"/>
      <c r="H788" s="148"/>
      <c r="I788" s="148"/>
      <c r="J788" s="148"/>
      <c r="K788" s="148"/>
      <c r="L788" s="148"/>
      <c r="M788" s="148"/>
      <c r="N788" s="148"/>
      <c r="O788" s="148"/>
      <c r="P788" s="148"/>
      <c r="Q788" s="148"/>
      <c r="R788" s="148"/>
      <c r="S788" s="148"/>
      <c r="T788" s="148"/>
      <c r="U788" s="148"/>
      <c r="V788" s="148"/>
      <c r="W788" s="148"/>
      <c r="X788" s="148"/>
      <c r="Y788" s="148"/>
      <c r="Z788" s="148"/>
      <c r="AA788" s="148"/>
      <c r="AB788" s="220"/>
    </row>
    <row r="789" spans="1:28" ht="15.75" customHeight="1">
      <c r="A789" s="132"/>
      <c r="B789" s="132"/>
      <c r="C789" s="148"/>
      <c r="D789" s="148"/>
      <c r="E789" s="148"/>
      <c r="F789" s="148"/>
      <c r="G789" s="148"/>
      <c r="H789" s="148"/>
      <c r="I789" s="148"/>
      <c r="J789" s="148"/>
      <c r="K789" s="148"/>
      <c r="L789" s="148"/>
      <c r="M789" s="148"/>
      <c r="N789" s="148"/>
      <c r="O789" s="148"/>
      <c r="P789" s="148"/>
      <c r="Q789" s="148"/>
      <c r="R789" s="148"/>
      <c r="S789" s="148"/>
      <c r="T789" s="148"/>
      <c r="U789" s="148"/>
      <c r="V789" s="148"/>
      <c r="W789" s="148"/>
      <c r="X789" s="148"/>
      <c r="Y789" s="148"/>
      <c r="Z789" s="148"/>
      <c r="AA789" s="148"/>
      <c r="AB789" s="220"/>
    </row>
    <row r="790" spans="1:28" ht="15.75" customHeight="1">
      <c r="A790" s="132"/>
      <c r="B790" s="132"/>
      <c r="C790" s="148"/>
      <c r="D790" s="148"/>
      <c r="E790" s="148"/>
      <c r="F790" s="148"/>
      <c r="G790" s="148"/>
      <c r="H790" s="148"/>
      <c r="I790" s="148"/>
      <c r="J790" s="148"/>
      <c r="K790" s="148"/>
      <c r="L790" s="148"/>
      <c r="M790" s="148"/>
      <c r="N790" s="148"/>
      <c r="O790" s="148"/>
      <c r="P790" s="148"/>
      <c r="Q790" s="148"/>
      <c r="R790" s="148"/>
      <c r="S790" s="148"/>
      <c r="T790" s="148"/>
      <c r="U790" s="148"/>
      <c r="V790" s="148"/>
      <c r="W790" s="148"/>
      <c r="X790" s="148"/>
      <c r="Y790" s="148"/>
      <c r="Z790" s="148"/>
      <c r="AA790" s="148"/>
      <c r="AB790" s="220"/>
    </row>
    <row r="791" spans="1:28" ht="15.75" customHeight="1">
      <c r="A791" s="132"/>
      <c r="B791" s="132"/>
      <c r="C791" s="148"/>
      <c r="D791" s="148"/>
      <c r="E791" s="148"/>
      <c r="F791" s="148"/>
      <c r="G791" s="148"/>
      <c r="H791" s="148"/>
      <c r="I791" s="148"/>
      <c r="J791" s="148"/>
      <c r="K791" s="148"/>
      <c r="L791" s="148"/>
      <c r="M791" s="148"/>
      <c r="N791" s="148"/>
      <c r="O791" s="148"/>
      <c r="P791" s="148"/>
      <c r="Q791" s="148"/>
      <c r="R791" s="148"/>
      <c r="S791" s="148"/>
      <c r="T791" s="148"/>
      <c r="U791" s="148"/>
      <c r="V791" s="148"/>
      <c r="W791" s="148"/>
      <c r="X791" s="148"/>
      <c r="Y791" s="148"/>
      <c r="Z791" s="148"/>
      <c r="AA791" s="148"/>
      <c r="AB791" s="220"/>
    </row>
    <row r="792" spans="1:28" ht="15.75" customHeight="1">
      <c r="A792" s="132"/>
      <c r="B792" s="132"/>
      <c r="C792" s="148"/>
      <c r="D792" s="148"/>
      <c r="E792" s="148"/>
      <c r="F792" s="148"/>
      <c r="G792" s="148"/>
      <c r="H792" s="148"/>
      <c r="I792" s="148"/>
      <c r="J792" s="148"/>
      <c r="K792" s="148"/>
      <c r="L792" s="148"/>
      <c r="M792" s="148"/>
      <c r="N792" s="148"/>
      <c r="O792" s="148"/>
      <c r="P792" s="148"/>
      <c r="Q792" s="148"/>
      <c r="R792" s="148"/>
      <c r="S792" s="148"/>
      <c r="T792" s="148"/>
      <c r="U792" s="148"/>
      <c r="V792" s="148"/>
      <c r="W792" s="148"/>
      <c r="X792" s="148"/>
      <c r="Y792" s="148"/>
      <c r="Z792" s="148"/>
      <c r="AA792" s="148"/>
      <c r="AB792" s="220"/>
    </row>
    <row r="793" spans="1:28" ht="15.75" customHeight="1">
      <c r="A793" s="132"/>
      <c r="B793" s="132"/>
      <c r="C793" s="148"/>
      <c r="D793" s="148"/>
      <c r="E793" s="148"/>
      <c r="F793" s="148"/>
      <c r="G793" s="148"/>
      <c r="H793" s="148"/>
      <c r="I793" s="148"/>
      <c r="J793" s="148"/>
      <c r="K793" s="148"/>
      <c r="L793" s="148"/>
      <c r="M793" s="148"/>
      <c r="N793" s="148"/>
      <c r="O793" s="148"/>
      <c r="P793" s="148"/>
      <c r="Q793" s="148"/>
      <c r="R793" s="148"/>
      <c r="S793" s="148"/>
      <c r="T793" s="148"/>
      <c r="U793" s="148"/>
      <c r="V793" s="148"/>
      <c r="W793" s="148"/>
      <c r="X793" s="148"/>
      <c r="Y793" s="148"/>
      <c r="Z793" s="148"/>
      <c r="AA793" s="148"/>
      <c r="AB793" s="220"/>
    </row>
    <row r="794" spans="1:28" ht="15.75" customHeight="1">
      <c r="A794" s="132"/>
      <c r="B794" s="132"/>
      <c r="C794" s="148"/>
      <c r="D794" s="148"/>
      <c r="E794" s="148"/>
      <c r="F794" s="148"/>
      <c r="G794" s="148"/>
      <c r="H794" s="148"/>
      <c r="I794" s="148"/>
      <c r="J794" s="148"/>
      <c r="K794" s="148"/>
      <c r="L794" s="148"/>
      <c r="M794" s="148"/>
      <c r="N794" s="148"/>
      <c r="O794" s="148"/>
      <c r="P794" s="148"/>
      <c r="Q794" s="148"/>
      <c r="R794" s="148"/>
      <c r="S794" s="148"/>
      <c r="T794" s="148"/>
      <c r="U794" s="148"/>
      <c r="V794" s="148"/>
      <c r="W794" s="148"/>
      <c r="X794" s="148"/>
      <c r="Y794" s="148"/>
      <c r="Z794" s="148"/>
      <c r="AA794" s="148"/>
      <c r="AB794" s="220"/>
    </row>
    <row r="795" spans="1:28" ht="15.75" customHeight="1">
      <c r="A795" s="132"/>
      <c r="B795" s="132"/>
      <c r="C795" s="148"/>
      <c r="D795" s="148"/>
      <c r="E795" s="148"/>
      <c r="F795" s="148"/>
      <c r="G795" s="148"/>
      <c r="H795" s="148"/>
      <c r="I795" s="148"/>
      <c r="J795" s="148"/>
      <c r="K795" s="148"/>
      <c r="L795" s="148"/>
      <c r="M795" s="148"/>
      <c r="N795" s="148"/>
      <c r="O795" s="148"/>
      <c r="P795" s="148"/>
      <c r="Q795" s="148"/>
      <c r="R795" s="148"/>
      <c r="S795" s="148"/>
      <c r="T795" s="148"/>
      <c r="U795" s="148"/>
      <c r="V795" s="148"/>
      <c r="W795" s="148"/>
      <c r="X795" s="148"/>
      <c r="Y795" s="148"/>
      <c r="Z795" s="148"/>
      <c r="AA795" s="148"/>
      <c r="AB795" s="220"/>
    </row>
    <row r="796" spans="1:28" ht="15.75" customHeight="1">
      <c r="A796" s="132"/>
      <c r="B796" s="132"/>
      <c r="C796" s="148"/>
      <c r="D796" s="148"/>
      <c r="E796" s="148"/>
      <c r="F796" s="148"/>
      <c r="G796" s="148"/>
      <c r="H796" s="148"/>
      <c r="I796" s="148"/>
      <c r="J796" s="148"/>
      <c r="K796" s="148"/>
      <c r="L796" s="148"/>
      <c r="M796" s="148"/>
      <c r="N796" s="148"/>
      <c r="O796" s="148"/>
      <c r="P796" s="148"/>
      <c r="Q796" s="148"/>
      <c r="R796" s="148"/>
      <c r="S796" s="148"/>
      <c r="T796" s="148"/>
      <c r="U796" s="148"/>
      <c r="V796" s="148"/>
      <c r="W796" s="148"/>
      <c r="X796" s="148"/>
      <c r="Y796" s="148"/>
      <c r="Z796" s="148"/>
      <c r="AA796" s="148"/>
      <c r="AB796" s="220"/>
    </row>
    <row r="797" spans="1:28" ht="15.75" customHeight="1">
      <c r="A797" s="132"/>
      <c r="B797" s="132"/>
      <c r="C797" s="148"/>
      <c r="D797" s="148"/>
      <c r="E797" s="148"/>
      <c r="F797" s="148"/>
      <c r="G797" s="148"/>
      <c r="H797" s="148"/>
      <c r="I797" s="148"/>
      <c r="J797" s="148"/>
      <c r="K797" s="148"/>
      <c r="L797" s="148"/>
      <c r="M797" s="148"/>
      <c r="N797" s="148"/>
      <c r="O797" s="148"/>
      <c r="P797" s="148"/>
      <c r="Q797" s="148"/>
      <c r="R797" s="148"/>
      <c r="S797" s="148"/>
      <c r="T797" s="148"/>
      <c r="U797" s="148"/>
      <c r="V797" s="148"/>
      <c r="W797" s="148"/>
      <c r="X797" s="148"/>
      <c r="Y797" s="148"/>
      <c r="Z797" s="148"/>
      <c r="AA797" s="148"/>
      <c r="AB797" s="220"/>
    </row>
    <row r="798" spans="1:28" ht="15.75" customHeight="1">
      <c r="A798" s="132"/>
      <c r="B798" s="132"/>
      <c r="C798" s="148"/>
      <c r="D798" s="148"/>
      <c r="E798" s="148"/>
      <c r="F798" s="148"/>
      <c r="G798" s="148"/>
      <c r="H798" s="148"/>
      <c r="I798" s="148"/>
      <c r="J798" s="148"/>
      <c r="K798" s="148"/>
      <c r="L798" s="148"/>
      <c r="M798" s="148"/>
      <c r="N798" s="148"/>
      <c r="O798" s="148"/>
      <c r="P798" s="148"/>
      <c r="Q798" s="148"/>
      <c r="R798" s="148"/>
      <c r="S798" s="148"/>
      <c r="T798" s="148"/>
      <c r="U798" s="148"/>
      <c r="V798" s="148"/>
      <c r="W798" s="148"/>
      <c r="X798" s="148"/>
      <c r="Y798" s="148"/>
      <c r="Z798" s="148"/>
      <c r="AA798" s="148"/>
      <c r="AB798" s="220"/>
    </row>
    <row r="799" spans="1:28" ht="15.75" customHeight="1">
      <c r="A799" s="132"/>
      <c r="B799" s="132"/>
      <c r="C799" s="148"/>
      <c r="D799" s="148"/>
      <c r="E799" s="148"/>
      <c r="F799" s="148"/>
      <c r="G799" s="148"/>
      <c r="H799" s="148"/>
      <c r="I799" s="148"/>
      <c r="J799" s="148"/>
      <c r="K799" s="148"/>
      <c r="L799" s="148"/>
      <c r="M799" s="148"/>
      <c r="N799" s="148"/>
      <c r="O799" s="148"/>
      <c r="P799" s="148"/>
      <c r="Q799" s="148"/>
      <c r="R799" s="148"/>
      <c r="S799" s="148"/>
      <c r="T799" s="148"/>
      <c r="U799" s="148"/>
      <c r="V799" s="148"/>
      <c r="W799" s="148"/>
      <c r="X799" s="148"/>
      <c r="Y799" s="148"/>
      <c r="Z799" s="148"/>
      <c r="AA799" s="148"/>
      <c r="AB799" s="220"/>
    </row>
    <row r="800" spans="1:28" ht="15.75" customHeight="1">
      <c r="A800" s="132"/>
      <c r="B800" s="132"/>
      <c r="C800" s="148"/>
      <c r="D800" s="148"/>
      <c r="E800" s="148"/>
      <c r="F800" s="148"/>
      <c r="G800" s="148"/>
      <c r="H800" s="148"/>
      <c r="I800" s="148"/>
      <c r="J800" s="148"/>
      <c r="K800" s="148"/>
      <c r="L800" s="148"/>
      <c r="M800" s="148"/>
      <c r="N800" s="148"/>
      <c r="O800" s="148"/>
      <c r="P800" s="148"/>
      <c r="Q800" s="148"/>
      <c r="R800" s="148"/>
      <c r="S800" s="148"/>
      <c r="T800" s="148"/>
      <c r="U800" s="148"/>
      <c r="V800" s="148"/>
      <c r="W800" s="148"/>
      <c r="X800" s="148"/>
      <c r="Y800" s="148"/>
      <c r="Z800" s="148"/>
      <c r="AA800" s="148"/>
      <c r="AB800" s="220"/>
    </row>
    <row r="801" spans="1:28" ht="15.75" customHeight="1">
      <c r="A801" s="132"/>
      <c r="B801" s="132"/>
      <c r="C801" s="148"/>
      <c r="D801" s="148"/>
      <c r="E801" s="148"/>
      <c r="F801" s="148"/>
      <c r="G801" s="148"/>
      <c r="H801" s="148"/>
      <c r="I801" s="148"/>
      <c r="J801" s="148"/>
      <c r="K801" s="148"/>
      <c r="L801" s="148"/>
      <c r="M801" s="148"/>
      <c r="N801" s="148"/>
      <c r="O801" s="148"/>
      <c r="P801" s="148"/>
      <c r="Q801" s="148"/>
      <c r="R801" s="148"/>
      <c r="S801" s="148"/>
      <c r="T801" s="148"/>
      <c r="U801" s="148"/>
      <c r="V801" s="148"/>
      <c r="W801" s="148"/>
      <c r="X801" s="148"/>
      <c r="Y801" s="148"/>
      <c r="Z801" s="148"/>
      <c r="AA801" s="148"/>
      <c r="AB801" s="220"/>
    </row>
    <row r="802" spans="1:28" ht="15.75" customHeight="1">
      <c r="A802" s="132"/>
      <c r="B802" s="132"/>
      <c r="C802" s="148"/>
      <c r="D802" s="148"/>
      <c r="E802" s="148"/>
      <c r="F802" s="148"/>
      <c r="G802" s="148"/>
      <c r="H802" s="148"/>
      <c r="I802" s="148"/>
      <c r="J802" s="148"/>
      <c r="K802" s="148"/>
      <c r="L802" s="148"/>
      <c r="M802" s="148"/>
      <c r="N802" s="148"/>
      <c r="O802" s="148"/>
      <c r="P802" s="148"/>
      <c r="Q802" s="148"/>
      <c r="R802" s="148"/>
      <c r="S802" s="148"/>
      <c r="T802" s="148"/>
      <c r="U802" s="148"/>
      <c r="V802" s="148"/>
      <c r="W802" s="148"/>
      <c r="X802" s="148"/>
      <c r="Y802" s="148"/>
      <c r="Z802" s="148"/>
      <c r="AA802" s="148"/>
      <c r="AB802" s="220"/>
    </row>
    <row r="803" spans="1:28" ht="15.75" customHeight="1">
      <c r="A803" s="132"/>
      <c r="B803" s="132"/>
      <c r="C803" s="148"/>
      <c r="D803" s="148"/>
      <c r="E803" s="148"/>
      <c r="F803" s="148"/>
      <c r="G803" s="148"/>
      <c r="H803" s="148"/>
      <c r="I803" s="148"/>
      <c r="J803" s="148"/>
      <c r="K803" s="148"/>
      <c r="L803" s="148"/>
      <c r="M803" s="148"/>
      <c r="N803" s="148"/>
      <c r="O803" s="148"/>
      <c r="P803" s="148"/>
      <c r="Q803" s="148"/>
      <c r="R803" s="148"/>
      <c r="S803" s="148"/>
      <c r="T803" s="148"/>
      <c r="U803" s="148"/>
      <c r="V803" s="148"/>
      <c r="W803" s="148"/>
      <c r="X803" s="148"/>
      <c r="Y803" s="148"/>
      <c r="Z803" s="148"/>
      <c r="AA803" s="148"/>
      <c r="AB803" s="220"/>
    </row>
    <row r="804" spans="1:28" ht="15.75" customHeight="1">
      <c r="A804" s="132"/>
      <c r="B804" s="132"/>
      <c r="C804" s="148"/>
      <c r="D804" s="148"/>
      <c r="E804" s="148"/>
      <c r="F804" s="148"/>
      <c r="G804" s="148"/>
      <c r="H804" s="148"/>
      <c r="I804" s="148"/>
      <c r="J804" s="148"/>
      <c r="K804" s="148"/>
      <c r="L804" s="148"/>
      <c r="M804" s="148"/>
      <c r="N804" s="148"/>
      <c r="O804" s="148"/>
      <c r="P804" s="148"/>
      <c r="Q804" s="148"/>
      <c r="R804" s="148"/>
      <c r="S804" s="148"/>
      <c r="T804" s="148"/>
      <c r="U804" s="148"/>
      <c r="V804" s="148"/>
      <c r="W804" s="148"/>
      <c r="X804" s="148"/>
      <c r="Y804" s="148"/>
      <c r="Z804" s="148"/>
      <c r="AA804" s="148"/>
      <c r="AB804" s="220"/>
    </row>
    <row r="805" spans="1:28" ht="15.75" customHeight="1">
      <c r="A805" s="132"/>
      <c r="B805" s="132"/>
      <c r="C805" s="148"/>
      <c r="D805" s="148"/>
      <c r="E805" s="148"/>
      <c r="F805" s="148"/>
      <c r="G805" s="148"/>
      <c r="H805" s="148"/>
      <c r="I805" s="148"/>
      <c r="J805" s="148"/>
      <c r="K805" s="148"/>
      <c r="L805" s="148"/>
      <c r="M805" s="148"/>
      <c r="N805" s="148"/>
      <c r="O805" s="148"/>
      <c r="P805" s="148"/>
      <c r="Q805" s="148"/>
      <c r="R805" s="148"/>
      <c r="S805" s="148"/>
      <c r="T805" s="148"/>
      <c r="U805" s="148"/>
      <c r="V805" s="148"/>
      <c r="W805" s="148"/>
      <c r="X805" s="148"/>
      <c r="Y805" s="148"/>
      <c r="Z805" s="148"/>
      <c r="AA805" s="148"/>
      <c r="AB805" s="220"/>
    </row>
    <row r="806" spans="1:28" ht="15.75" customHeight="1">
      <c r="A806" s="132"/>
      <c r="B806" s="132"/>
      <c r="C806" s="148"/>
      <c r="D806" s="148"/>
      <c r="E806" s="148"/>
      <c r="F806" s="148"/>
      <c r="G806" s="148"/>
      <c r="H806" s="148"/>
      <c r="I806" s="148"/>
      <c r="J806" s="148"/>
      <c r="K806" s="148"/>
      <c r="L806" s="148"/>
      <c r="M806" s="148"/>
      <c r="N806" s="148"/>
      <c r="O806" s="148"/>
      <c r="P806" s="148"/>
      <c r="Q806" s="148"/>
      <c r="R806" s="148"/>
      <c r="S806" s="148"/>
      <c r="T806" s="148"/>
      <c r="U806" s="148"/>
      <c r="V806" s="148"/>
      <c r="W806" s="148"/>
      <c r="X806" s="148"/>
      <c r="Y806" s="148"/>
      <c r="Z806" s="148"/>
      <c r="AA806" s="148"/>
      <c r="AB806" s="220"/>
    </row>
    <row r="807" spans="1:28" ht="15.75" customHeight="1">
      <c r="A807" s="132"/>
      <c r="B807" s="132"/>
      <c r="C807" s="148"/>
      <c r="D807" s="148"/>
      <c r="E807" s="148"/>
      <c r="F807" s="148"/>
      <c r="G807" s="148"/>
      <c r="H807" s="148"/>
      <c r="I807" s="148"/>
      <c r="J807" s="148"/>
      <c r="K807" s="148"/>
      <c r="L807" s="148"/>
      <c r="M807" s="148"/>
      <c r="N807" s="148"/>
      <c r="O807" s="148"/>
      <c r="P807" s="148"/>
      <c r="Q807" s="148"/>
      <c r="R807" s="148"/>
      <c r="S807" s="148"/>
      <c r="T807" s="148"/>
      <c r="U807" s="148"/>
      <c r="V807" s="148"/>
      <c r="W807" s="148"/>
      <c r="X807" s="148"/>
      <c r="Y807" s="148"/>
      <c r="Z807" s="148"/>
      <c r="AA807" s="148"/>
      <c r="AB807" s="220"/>
    </row>
    <row r="808" spans="1:28" ht="15.75" customHeight="1">
      <c r="A808" s="132"/>
      <c r="B808" s="132"/>
      <c r="C808" s="148"/>
      <c r="D808" s="148"/>
      <c r="E808" s="148"/>
      <c r="F808" s="148"/>
      <c r="G808" s="148"/>
      <c r="H808" s="148"/>
      <c r="I808" s="148"/>
      <c r="J808" s="148"/>
      <c r="K808" s="148"/>
      <c r="L808" s="148"/>
      <c r="M808" s="148"/>
      <c r="N808" s="148"/>
      <c r="O808" s="148"/>
      <c r="P808" s="148"/>
      <c r="Q808" s="148"/>
      <c r="R808" s="148"/>
      <c r="S808" s="148"/>
      <c r="T808" s="148"/>
      <c r="U808" s="148"/>
      <c r="V808" s="148"/>
      <c r="W808" s="148"/>
      <c r="X808" s="148"/>
      <c r="Y808" s="148"/>
      <c r="Z808" s="148"/>
      <c r="AA808" s="148"/>
      <c r="AB808" s="220"/>
    </row>
    <row r="809" spans="1:28" ht="15.75" customHeight="1">
      <c r="A809" s="132"/>
      <c r="B809" s="132"/>
      <c r="C809" s="148"/>
      <c r="D809" s="148"/>
      <c r="E809" s="148"/>
      <c r="F809" s="148"/>
      <c r="G809" s="148"/>
      <c r="H809" s="148"/>
      <c r="I809" s="148"/>
      <c r="J809" s="148"/>
      <c r="K809" s="148"/>
      <c r="L809" s="148"/>
      <c r="M809" s="148"/>
      <c r="N809" s="148"/>
      <c r="O809" s="148"/>
      <c r="P809" s="148"/>
      <c r="Q809" s="148"/>
      <c r="R809" s="148"/>
      <c r="S809" s="148"/>
      <c r="T809" s="148"/>
      <c r="U809" s="148"/>
      <c r="V809" s="148"/>
      <c r="W809" s="148"/>
      <c r="X809" s="148"/>
      <c r="Y809" s="148"/>
      <c r="Z809" s="148"/>
      <c r="AA809" s="148"/>
      <c r="AB809" s="220"/>
    </row>
    <row r="810" spans="1:28" ht="15.75" customHeight="1">
      <c r="A810" s="132"/>
      <c r="B810" s="132"/>
      <c r="C810" s="148"/>
      <c r="D810" s="148"/>
      <c r="E810" s="148"/>
      <c r="F810" s="148"/>
      <c r="G810" s="148"/>
      <c r="H810" s="148"/>
      <c r="I810" s="148"/>
      <c r="J810" s="148"/>
      <c r="K810" s="148"/>
      <c r="L810" s="148"/>
      <c r="M810" s="148"/>
      <c r="N810" s="148"/>
      <c r="O810" s="148"/>
      <c r="P810" s="148"/>
      <c r="Q810" s="148"/>
      <c r="R810" s="148"/>
      <c r="S810" s="148"/>
      <c r="T810" s="148"/>
      <c r="U810" s="148"/>
      <c r="V810" s="148"/>
      <c r="W810" s="148"/>
      <c r="X810" s="148"/>
      <c r="Y810" s="148"/>
      <c r="Z810" s="148"/>
      <c r="AA810" s="148"/>
      <c r="AB810" s="220"/>
    </row>
    <row r="811" spans="1:28" ht="15.75" customHeight="1">
      <c r="A811" s="132"/>
      <c r="B811" s="132"/>
      <c r="C811" s="148"/>
      <c r="D811" s="148"/>
      <c r="E811" s="148"/>
      <c r="F811" s="148"/>
      <c r="G811" s="148"/>
      <c r="H811" s="148"/>
      <c r="I811" s="148"/>
      <c r="J811" s="148"/>
      <c r="K811" s="148"/>
      <c r="L811" s="148"/>
      <c r="M811" s="148"/>
      <c r="N811" s="148"/>
      <c r="O811" s="148"/>
      <c r="P811" s="148"/>
      <c r="Q811" s="148"/>
      <c r="R811" s="148"/>
      <c r="S811" s="148"/>
      <c r="T811" s="148"/>
      <c r="U811" s="148"/>
      <c r="V811" s="148"/>
      <c r="W811" s="148"/>
      <c r="X811" s="148"/>
      <c r="Y811" s="148"/>
      <c r="Z811" s="148"/>
      <c r="AA811" s="148"/>
      <c r="AB811" s="220"/>
    </row>
    <row r="812" spans="1:28" ht="15.75" customHeight="1">
      <c r="A812" s="132"/>
      <c r="B812" s="132"/>
      <c r="C812" s="148"/>
      <c r="D812" s="148"/>
      <c r="E812" s="148"/>
      <c r="F812" s="148"/>
      <c r="G812" s="148"/>
      <c r="H812" s="148"/>
      <c r="I812" s="148"/>
      <c r="J812" s="148"/>
      <c r="K812" s="148"/>
      <c r="L812" s="148"/>
      <c r="M812" s="148"/>
      <c r="N812" s="148"/>
      <c r="O812" s="148"/>
      <c r="P812" s="148"/>
      <c r="Q812" s="148"/>
      <c r="R812" s="148"/>
      <c r="S812" s="148"/>
      <c r="T812" s="148"/>
      <c r="U812" s="148"/>
      <c r="V812" s="148"/>
      <c r="W812" s="148"/>
      <c r="X812" s="148"/>
      <c r="Y812" s="148"/>
      <c r="Z812" s="148"/>
      <c r="AA812" s="148"/>
      <c r="AB812" s="220"/>
    </row>
    <row r="813" spans="1:28" ht="15.75" customHeight="1">
      <c r="A813" s="132"/>
      <c r="B813" s="132"/>
      <c r="C813" s="148"/>
      <c r="D813" s="148"/>
      <c r="E813" s="148"/>
      <c r="F813" s="148"/>
      <c r="G813" s="148"/>
      <c r="H813" s="148"/>
      <c r="I813" s="148"/>
      <c r="J813" s="148"/>
      <c r="K813" s="148"/>
      <c r="L813" s="148"/>
      <c r="M813" s="148"/>
      <c r="N813" s="148"/>
      <c r="O813" s="148"/>
      <c r="P813" s="148"/>
      <c r="Q813" s="148"/>
      <c r="R813" s="148"/>
      <c r="S813" s="148"/>
      <c r="T813" s="148"/>
      <c r="U813" s="148"/>
      <c r="V813" s="148"/>
      <c r="W813" s="148"/>
      <c r="X813" s="148"/>
      <c r="Y813" s="148"/>
      <c r="Z813" s="148"/>
      <c r="AA813" s="148"/>
      <c r="AB813" s="220"/>
    </row>
    <row r="814" spans="1:28" ht="15.75" customHeight="1">
      <c r="A814" s="132"/>
      <c r="B814" s="132"/>
      <c r="C814" s="148"/>
      <c r="D814" s="148"/>
      <c r="E814" s="148"/>
      <c r="F814" s="148"/>
      <c r="G814" s="148"/>
      <c r="H814" s="148"/>
      <c r="I814" s="148"/>
      <c r="J814" s="148"/>
      <c r="K814" s="148"/>
      <c r="L814" s="148"/>
      <c r="M814" s="148"/>
      <c r="N814" s="148"/>
      <c r="O814" s="148"/>
      <c r="P814" s="148"/>
      <c r="Q814" s="148"/>
      <c r="R814" s="148"/>
      <c r="S814" s="148"/>
      <c r="T814" s="148"/>
      <c r="U814" s="148"/>
      <c r="V814" s="148"/>
      <c r="W814" s="148"/>
      <c r="X814" s="148"/>
      <c r="Y814" s="148"/>
      <c r="Z814" s="148"/>
      <c r="AA814" s="148"/>
      <c r="AB814" s="220"/>
    </row>
    <row r="815" spans="1:28" ht="15.75" customHeight="1">
      <c r="A815" s="132"/>
      <c r="B815" s="132"/>
      <c r="C815" s="148"/>
      <c r="D815" s="148"/>
      <c r="E815" s="148"/>
      <c r="F815" s="148"/>
      <c r="G815" s="148"/>
      <c r="H815" s="148"/>
      <c r="I815" s="148"/>
      <c r="J815" s="148"/>
      <c r="K815" s="148"/>
      <c r="L815" s="148"/>
      <c r="M815" s="148"/>
      <c r="N815" s="148"/>
      <c r="O815" s="148"/>
      <c r="P815" s="148"/>
      <c r="Q815" s="148"/>
      <c r="R815" s="148"/>
      <c r="S815" s="148"/>
      <c r="T815" s="148"/>
      <c r="U815" s="148"/>
      <c r="V815" s="148"/>
      <c r="W815" s="148"/>
      <c r="X815" s="148"/>
      <c r="Y815" s="148"/>
      <c r="Z815" s="148"/>
      <c r="AA815" s="148"/>
      <c r="AB815" s="220"/>
    </row>
    <row r="816" spans="1:28" ht="15.75" customHeight="1">
      <c r="A816" s="132"/>
      <c r="B816" s="132"/>
      <c r="C816" s="148"/>
      <c r="D816" s="148"/>
      <c r="E816" s="148"/>
      <c r="F816" s="148"/>
      <c r="G816" s="148"/>
      <c r="H816" s="148"/>
      <c r="I816" s="148"/>
      <c r="J816" s="148"/>
      <c r="K816" s="148"/>
      <c r="L816" s="148"/>
      <c r="M816" s="148"/>
      <c r="N816" s="148"/>
      <c r="O816" s="148"/>
      <c r="P816" s="148"/>
      <c r="Q816" s="148"/>
      <c r="R816" s="148"/>
      <c r="S816" s="148"/>
      <c r="T816" s="148"/>
      <c r="U816" s="148"/>
      <c r="V816" s="148"/>
      <c r="W816" s="148"/>
      <c r="X816" s="148"/>
      <c r="Y816" s="148"/>
      <c r="Z816" s="148"/>
      <c r="AA816" s="148"/>
      <c r="AB816" s="220"/>
    </row>
    <row r="817" spans="1:28" ht="15.75" customHeight="1">
      <c r="A817" s="132"/>
      <c r="B817" s="132"/>
      <c r="C817" s="148"/>
      <c r="D817" s="148"/>
      <c r="E817" s="148"/>
      <c r="F817" s="148"/>
      <c r="G817" s="148"/>
      <c r="H817" s="148"/>
      <c r="I817" s="148"/>
      <c r="J817" s="148"/>
      <c r="K817" s="148"/>
      <c r="L817" s="148"/>
      <c r="M817" s="148"/>
      <c r="N817" s="148"/>
      <c r="O817" s="148"/>
      <c r="P817" s="148"/>
      <c r="Q817" s="148"/>
      <c r="R817" s="148"/>
      <c r="S817" s="148"/>
      <c r="T817" s="148"/>
      <c r="U817" s="148"/>
      <c r="V817" s="148"/>
      <c r="W817" s="148"/>
      <c r="X817" s="148"/>
      <c r="Y817" s="148"/>
      <c r="Z817" s="148"/>
      <c r="AA817" s="148"/>
      <c r="AB817" s="220"/>
    </row>
    <row r="818" spans="1:28" ht="15.75" customHeight="1">
      <c r="A818" s="132"/>
      <c r="B818" s="132"/>
      <c r="C818" s="148"/>
      <c r="D818" s="148"/>
      <c r="E818" s="148"/>
      <c r="F818" s="148"/>
      <c r="G818" s="148"/>
      <c r="H818" s="148"/>
      <c r="I818" s="148"/>
      <c r="J818" s="148"/>
      <c r="K818" s="148"/>
      <c r="L818" s="148"/>
      <c r="M818" s="148"/>
      <c r="N818" s="148"/>
      <c r="O818" s="148"/>
      <c r="P818" s="148"/>
      <c r="Q818" s="148"/>
      <c r="R818" s="148"/>
      <c r="S818" s="148"/>
      <c r="T818" s="148"/>
      <c r="U818" s="148"/>
      <c r="V818" s="148"/>
      <c r="W818" s="148"/>
      <c r="X818" s="148"/>
      <c r="Y818" s="148"/>
      <c r="Z818" s="148"/>
      <c r="AA818" s="148"/>
      <c r="AB818" s="220"/>
    </row>
    <row r="819" spans="1:28" ht="15.75" customHeight="1">
      <c r="A819" s="132"/>
      <c r="B819" s="132"/>
      <c r="C819" s="148"/>
      <c r="D819" s="148"/>
      <c r="E819" s="148"/>
      <c r="F819" s="148"/>
      <c r="G819" s="148"/>
      <c r="H819" s="148"/>
      <c r="I819" s="148"/>
      <c r="J819" s="148"/>
      <c r="K819" s="148"/>
      <c r="L819" s="148"/>
      <c r="M819" s="148"/>
      <c r="N819" s="148"/>
      <c r="O819" s="148"/>
      <c r="P819" s="148"/>
      <c r="Q819" s="148"/>
      <c r="R819" s="148"/>
      <c r="S819" s="148"/>
      <c r="T819" s="148"/>
      <c r="U819" s="148"/>
      <c r="V819" s="148"/>
      <c r="W819" s="148"/>
      <c r="X819" s="148"/>
      <c r="Y819" s="148"/>
      <c r="Z819" s="148"/>
      <c r="AA819" s="148"/>
      <c r="AB819" s="220"/>
    </row>
    <row r="820" spans="1:28" ht="15.75" customHeight="1">
      <c r="A820" s="132"/>
      <c r="B820" s="132"/>
      <c r="C820" s="148"/>
      <c r="D820" s="148"/>
      <c r="E820" s="148"/>
      <c r="F820" s="148"/>
      <c r="G820" s="148"/>
      <c r="H820" s="148"/>
      <c r="I820" s="148"/>
      <c r="J820" s="148"/>
      <c r="K820" s="148"/>
      <c r="L820" s="148"/>
      <c r="M820" s="148"/>
      <c r="N820" s="148"/>
      <c r="O820" s="148"/>
      <c r="P820" s="148"/>
      <c r="Q820" s="148"/>
      <c r="R820" s="148"/>
      <c r="S820" s="148"/>
      <c r="T820" s="148"/>
      <c r="U820" s="148"/>
      <c r="V820" s="148"/>
      <c r="W820" s="148"/>
      <c r="X820" s="148"/>
      <c r="Y820" s="148"/>
      <c r="Z820" s="148"/>
      <c r="AA820" s="148"/>
      <c r="AB820" s="220"/>
    </row>
    <row r="821" spans="1:28" ht="15.75" customHeight="1">
      <c r="A821" s="132"/>
      <c r="B821" s="132"/>
      <c r="C821" s="148"/>
      <c r="D821" s="148"/>
      <c r="E821" s="148"/>
      <c r="F821" s="148"/>
      <c r="G821" s="148"/>
      <c r="H821" s="148"/>
      <c r="I821" s="148"/>
      <c r="J821" s="148"/>
      <c r="K821" s="148"/>
      <c r="L821" s="148"/>
      <c r="M821" s="148"/>
      <c r="N821" s="148"/>
      <c r="O821" s="148"/>
      <c r="P821" s="148"/>
      <c r="Q821" s="148"/>
      <c r="R821" s="148"/>
      <c r="S821" s="148"/>
      <c r="T821" s="148"/>
      <c r="U821" s="148"/>
      <c r="V821" s="148"/>
      <c r="W821" s="148"/>
      <c r="X821" s="148"/>
      <c r="Y821" s="148"/>
      <c r="Z821" s="148"/>
      <c r="AA821" s="148"/>
      <c r="AB821" s="220"/>
    </row>
    <row r="822" spans="1:28" ht="15.75" customHeight="1">
      <c r="A822" s="132"/>
      <c r="B822" s="132"/>
      <c r="C822" s="148"/>
      <c r="D822" s="148"/>
      <c r="E822" s="148"/>
      <c r="F822" s="148"/>
      <c r="G822" s="148"/>
      <c r="H822" s="148"/>
      <c r="I822" s="148"/>
      <c r="J822" s="148"/>
      <c r="K822" s="148"/>
      <c r="L822" s="148"/>
      <c r="M822" s="148"/>
      <c r="N822" s="148"/>
      <c r="O822" s="148"/>
      <c r="P822" s="148"/>
      <c r="Q822" s="148"/>
      <c r="R822" s="148"/>
      <c r="S822" s="148"/>
      <c r="T822" s="148"/>
      <c r="U822" s="148"/>
      <c r="V822" s="148"/>
      <c r="W822" s="148"/>
      <c r="X822" s="148"/>
      <c r="Y822" s="148"/>
      <c r="Z822" s="148"/>
      <c r="AA822" s="148"/>
      <c r="AB822" s="220"/>
    </row>
    <row r="823" spans="1:28" ht="15.75" customHeight="1">
      <c r="A823" s="132"/>
      <c r="B823" s="132"/>
      <c r="C823" s="148"/>
      <c r="D823" s="148"/>
      <c r="E823" s="148"/>
      <c r="F823" s="148"/>
      <c r="G823" s="148"/>
      <c r="H823" s="148"/>
      <c r="I823" s="148"/>
      <c r="J823" s="148"/>
      <c r="K823" s="148"/>
      <c r="L823" s="148"/>
      <c r="M823" s="148"/>
      <c r="N823" s="148"/>
      <c r="O823" s="148"/>
      <c r="P823" s="148"/>
      <c r="Q823" s="148"/>
      <c r="R823" s="148"/>
      <c r="S823" s="148"/>
      <c r="T823" s="148"/>
      <c r="U823" s="148"/>
      <c r="V823" s="148"/>
      <c r="W823" s="148"/>
      <c r="X823" s="148"/>
      <c r="Y823" s="148"/>
      <c r="Z823" s="148"/>
      <c r="AA823" s="148"/>
      <c r="AB823" s="220"/>
    </row>
    <row r="824" spans="1:28" ht="15.75" customHeight="1">
      <c r="A824" s="132"/>
      <c r="B824" s="132"/>
      <c r="C824" s="148"/>
      <c r="D824" s="148"/>
      <c r="E824" s="148"/>
      <c r="F824" s="148"/>
      <c r="G824" s="148"/>
      <c r="H824" s="148"/>
      <c r="I824" s="148"/>
      <c r="J824" s="148"/>
      <c r="K824" s="148"/>
      <c r="L824" s="148"/>
      <c r="M824" s="148"/>
      <c r="N824" s="148"/>
      <c r="O824" s="148"/>
      <c r="P824" s="148"/>
      <c r="Q824" s="148"/>
      <c r="R824" s="148"/>
      <c r="S824" s="148"/>
      <c r="T824" s="148"/>
      <c r="U824" s="148"/>
      <c r="V824" s="148"/>
      <c r="W824" s="148"/>
      <c r="X824" s="148"/>
      <c r="Y824" s="148"/>
      <c r="Z824" s="148"/>
      <c r="AA824" s="148"/>
      <c r="AB824" s="220"/>
    </row>
    <row r="825" spans="1:28" ht="15.75" customHeight="1">
      <c r="A825" s="132"/>
      <c r="B825" s="132"/>
      <c r="C825" s="148"/>
      <c r="D825" s="148"/>
      <c r="E825" s="148"/>
      <c r="F825" s="148"/>
      <c r="G825" s="148"/>
      <c r="H825" s="148"/>
      <c r="I825" s="148"/>
      <c r="J825" s="148"/>
      <c r="K825" s="148"/>
      <c r="L825" s="148"/>
      <c r="M825" s="148"/>
      <c r="N825" s="148"/>
      <c r="O825" s="148"/>
      <c r="P825" s="148"/>
      <c r="Q825" s="148"/>
      <c r="R825" s="148"/>
      <c r="S825" s="148"/>
      <c r="T825" s="148"/>
      <c r="U825" s="148"/>
      <c r="V825" s="148"/>
      <c r="W825" s="148"/>
      <c r="X825" s="148"/>
      <c r="Y825" s="148"/>
      <c r="Z825" s="148"/>
      <c r="AA825" s="148"/>
      <c r="AB825" s="220"/>
    </row>
    <row r="826" spans="1:28" ht="15.75" customHeight="1">
      <c r="A826" s="132"/>
      <c r="B826" s="132"/>
      <c r="C826" s="148"/>
      <c r="D826" s="148"/>
      <c r="E826" s="148"/>
      <c r="F826" s="148"/>
      <c r="G826" s="148"/>
      <c r="H826" s="148"/>
      <c r="I826" s="148"/>
      <c r="J826" s="148"/>
      <c r="K826" s="148"/>
      <c r="L826" s="148"/>
      <c r="M826" s="148"/>
      <c r="N826" s="148"/>
      <c r="O826" s="148"/>
      <c r="P826" s="148"/>
      <c r="Q826" s="148"/>
      <c r="R826" s="148"/>
      <c r="S826" s="148"/>
      <c r="T826" s="148"/>
      <c r="U826" s="148"/>
      <c r="V826" s="148"/>
      <c r="W826" s="148"/>
      <c r="X826" s="148"/>
      <c r="Y826" s="148"/>
      <c r="Z826" s="148"/>
      <c r="AA826" s="148"/>
      <c r="AB826" s="220"/>
    </row>
    <row r="827" spans="1:28" ht="15.75" customHeight="1">
      <c r="A827" s="132"/>
      <c r="B827" s="132"/>
      <c r="C827" s="148"/>
      <c r="D827" s="148"/>
      <c r="E827" s="148"/>
      <c r="F827" s="148"/>
      <c r="G827" s="148"/>
      <c r="H827" s="148"/>
      <c r="I827" s="148"/>
      <c r="J827" s="148"/>
      <c r="K827" s="148"/>
      <c r="L827" s="148"/>
      <c r="M827" s="148"/>
      <c r="N827" s="148"/>
      <c r="O827" s="148"/>
      <c r="P827" s="148"/>
      <c r="Q827" s="148"/>
      <c r="R827" s="148"/>
      <c r="S827" s="148"/>
      <c r="T827" s="148"/>
      <c r="U827" s="148"/>
      <c r="V827" s="148"/>
      <c r="W827" s="148"/>
      <c r="X827" s="148"/>
      <c r="Y827" s="148"/>
      <c r="Z827" s="148"/>
      <c r="AA827" s="148"/>
      <c r="AB827" s="220"/>
    </row>
    <row r="828" spans="1:28" ht="15.75" customHeight="1">
      <c r="A828" s="132"/>
      <c r="B828" s="132"/>
      <c r="C828" s="148"/>
      <c r="D828" s="148"/>
      <c r="E828" s="148"/>
      <c r="F828" s="148"/>
      <c r="G828" s="148"/>
      <c r="H828" s="148"/>
      <c r="I828" s="148"/>
      <c r="J828" s="148"/>
      <c r="K828" s="148"/>
      <c r="L828" s="148"/>
      <c r="M828" s="148"/>
      <c r="N828" s="148"/>
      <c r="O828" s="148"/>
      <c r="P828" s="148"/>
      <c r="Q828" s="148"/>
      <c r="R828" s="148"/>
      <c r="S828" s="148"/>
      <c r="T828" s="148"/>
      <c r="U828" s="148"/>
      <c r="V828" s="148"/>
      <c r="W828" s="148"/>
      <c r="X828" s="148"/>
      <c r="Y828" s="148"/>
      <c r="Z828" s="148"/>
      <c r="AA828" s="148"/>
      <c r="AB828" s="220"/>
    </row>
    <row r="829" spans="1:28" ht="15.75" customHeight="1">
      <c r="A829" s="132"/>
      <c r="B829" s="132"/>
      <c r="C829" s="148"/>
      <c r="D829" s="148"/>
      <c r="E829" s="148"/>
      <c r="F829" s="148"/>
      <c r="G829" s="148"/>
      <c r="H829" s="148"/>
      <c r="I829" s="148"/>
      <c r="J829" s="148"/>
      <c r="K829" s="148"/>
      <c r="L829" s="148"/>
      <c r="M829" s="148"/>
      <c r="N829" s="148"/>
      <c r="O829" s="148"/>
      <c r="P829" s="148"/>
      <c r="Q829" s="148"/>
      <c r="R829" s="148"/>
      <c r="S829" s="148"/>
      <c r="T829" s="148"/>
      <c r="U829" s="148"/>
      <c r="V829" s="148"/>
      <c r="W829" s="148"/>
      <c r="X829" s="148"/>
      <c r="Y829" s="148"/>
      <c r="Z829" s="148"/>
      <c r="AA829" s="148"/>
      <c r="AB829" s="220"/>
    </row>
    <row r="830" spans="1:28" ht="15.75" customHeight="1">
      <c r="A830" s="132"/>
      <c r="B830" s="132"/>
      <c r="C830" s="148"/>
      <c r="D830" s="148"/>
      <c r="E830" s="148"/>
      <c r="F830" s="148"/>
      <c r="G830" s="148"/>
      <c r="H830" s="148"/>
      <c r="I830" s="148"/>
      <c r="J830" s="148"/>
      <c r="K830" s="148"/>
      <c r="L830" s="148"/>
      <c r="M830" s="148"/>
      <c r="N830" s="148"/>
      <c r="O830" s="148"/>
      <c r="P830" s="148"/>
      <c r="Q830" s="148"/>
      <c r="R830" s="148"/>
      <c r="S830" s="148"/>
      <c r="T830" s="148"/>
      <c r="U830" s="148"/>
      <c r="V830" s="148"/>
      <c r="W830" s="148"/>
      <c r="X830" s="148"/>
      <c r="Y830" s="148"/>
      <c r="Z830" s="148"/>
      <c r="AA830" s="148"/>
      <c r="AB830" s="220"/>
    </row>
    <row r="831" spans="1:28" ht="15.75" customHeight="1">
      <c r="A831" s="132"/>
      <c r="B831" s="132"/>
      <c r="C831" s="148"/>
      <c r="D831" s="148"/>
      <c r="E831" s="148"/>
      <c r="F831" s="148"/>
      <c r="G831" s="148"/>
      <c r="H831" s="148"/>
      <c r="I831" s="148"/>
      <c r="J831" s="148"/>
      <c r="K831" s="148"/>
      <c r="L831" s="148"/>
      <c r="M831" s="148"/>
      <c r="N831" s="148"/>
      <c r="O831" s="148"/>
      <c r="P831" s="148"/>
      <c r="Q831" s="148"/>
      <c r="R831" s="148"/>
      <c r="S831" s="148"/>
      <c r="T831" s="148"/>
      <c r="U831" s="148"/>
      <c r="V831" s="148"/>
      <c r="W831" s="148"/>
      <c r="X831" s="148"/>
      <c r="Y831" s="148"/>
      <c r="Z831" s="148"/>
      <c r="AA831" s="148"/>
      <c r="AB831" s="220"/>
    </row>
    <row r="832" spans="1:28" ht="15.75" customHeight="1">
      <c r="A832" s="132"/>
      <c r="B832" s="132"/>
      <c r="C832" s="148"/>
      <c r="D832" s="148"/>
      <c r="E832" s="148"/>
      <c r="F832" s="148"/>
      <c r="G832" s="148"/>
      <c r="H832" s="148"/>
      <c r="I832" s="148"/>
      <c r="J832" s="148"/>
      <c r="K832" s="148"/>
      <c r="L832" s="148"/>
      <c r="M832" s="148"/>
      <c r="N832" s="148"/>
      <c r="O832" s="148"/>
      <c r="P832" s="148"/>
      <c r="Q832" s="148"/>
      <c r="R832" s="148"/>
      <c r="S832" s="148"/>
      <c r="T832" s="148"/>
      <c r="U832" s="148"/>
      <c r="V832" s="148"/>
      <c r="W832" s="148"/>
      <c r="X832" s="148"/>
      <c r="Y832" s="148"/>
      <c r="Z832" s="148"/>
      <c r="AA832" s="148"/>
      <c r="AB832" s="220"/>
    </row>
    <row r="833" spans="1:28" ht="15.75" customHeight="1">
      <c r="A833" s="132"/>
      <c r="B833" s="132"/>
      <c r="C833" s="148"/>
      <c r="D833" s="148"/>
      <c r="E833" s="148"/>
      <c r="F833" s="148"/>
      <c r="G833" s="148"/>
      <c r="H833" s="148"/>
      <c r="I833" s="148"/>
      <c r="J833" s="148"/>
      <c r="K833" s="148"/>
      <c r="L833" s="148"/>
      <c r="M833" s="148"/>
      <c r="N833" s="148"/>
      <c r="O833" s="148"/>
      <c r="P833" s="148"/>
      <c r="Q833" s="148"/>
      <c r="R833" s="148"/>
      <c r="S833" s="148"/>
      <c r="T833" s="148"/>
      <c r="U833" s="148"/>
      <c r="V833" s="148"/>
      <c r="W833" s="148"/>
      <c r="X833" s="148"/>
      <c r="Y833" s="148"/>
      <c r="Z833" s="148"/>
      <c r="AA833" s="148"/>
      <c r="AB833" s="220"/>
    </row>
    <row r="834" spans="1:28" ht="15.75" customHeight="1">
      <c r="A834" s="132"/>
      <c r="B834" s="132"/>
      <c r="C834" s="148"/>
      <c r="D834" s="148"/>
      <c r="E834" s="148"/>
      <c r="F834" s="148"/>
      <c r="G834" s="148"/>
      <c r="H834" s="148"/>
      <c r="I834" s="148"/>
      <c r="J834" s="148"/>
      <c r="K834" s="148"/>
      <c r="L834" s="148"/>
      <c r="M834" s="148"/>
      <c r="N834" s="148"/>
      <c r="O834" s="148"/>
      <c r="P834" s="148"/>
      <c r="Q834" s="148"/>
      <c r="R834" s="148"/>
      <c r="S834" s="148"/>
      <c r="T834" s="148"/>
      <c r="U834" s="148"/>
      <c r="V834" s="148"/>
      <c r="W834" s="148"/>
      <c r="X834" s="148"/>
      <c r="Y834" s="148"/>
      <c r="Z834" s="148"/>
      <c r="AA834" s="148"/>
      <c r="AB834" s="220"/>
    </row>
    <row r="835" spans="1:28" ht="15.75" customHeight="1">
      <c r="A835" s="132"/>
      <c r="B835" s="132"/>
      <c r="C835" s="148"/>
      <c r="D835" s="148"/>
      <c r="E835" s="148"/>
      <c r="F835" s="148"/>
      <c r="G835" s="148"/>
      <c r="H835" s="148"/>
      <c r="I835" s="148"/>
      <c r="J835" s="148"/>
      <c r="K835" s="148"/>
      <c r="L835" s="148"/>
      <c r="M835" s="148"/>
      <c r="N835" s="148"/>
      <c r="O835" s="148"/>
      <c r="P835" s="148"/>
      <c r="Q835" s="148"/>
      <c r="R835" s="148"/>
      <c r="S835" s="148"/>
      <c r="T835" s="148"/>
      <c r="U835" s="148"/>
      <c r="V835" s="148"/>
      <c r="W835" s="148"/>
      <c r="X835" s="148"/>
      <c r="Y835" s="148"/>
      <c r="Z835" s="148"/>
      <c r="AA835" s="148"/>
      <c r="AB835" s="220"/>
    </row>
    <row r="836" spans="1:28" ht="15.75" customHeight="1">
      <c r="A836" s="132"/>
      <c r="B836" s="132"/>
      <c r="C836" s="148"/>
      <c r="D836" s="148"/>
      <c r="E836" s="148"/>
      <c r="F836" s="148"/>
      <c r="G836" s="148"/>
      <c r="H836" s="148"/>
      <c r="I836" s="148"/>
      <c r="J836" s="148"/>
      <c r="K836" s="148"/>
      <c r="L836" s="148"/>
      <c r="M836" s="148"/>
      <c r="N836" s="148"/>
      <c r="O836" s="148"/>
      <c r="P836" s="148"/>
      <c r="Q836" s="148"/>
      <c r="R836" s="148"/>
      <c r="S836" s="148"/>
      <c r="T836" s="148"/>
      <c r="U836" s="148"/>
      <c r="V836" s="148"/>
      <c r="W836" s="148"/>
      <c r="X836" s="148"/>
      <c r="Y836" s="148"/>
      <c r="Z836" s="148"/>
      <c r="AA836" s="148"/>
      <c r="AB836" s="220"/>
    </row>
    <row r="837" spans="1:28" ht="15.75" customHeight="1">
      <c r="A837" s="132"/>
      <c r="B837" s="132"/>
      <c r="C837" s="148"/>
      <c r="D837" s="148"/>
      <c r="E837" s="148"/>
      <c r="F837" s="148"/>
      <c r="G837" s="148"/>
      <c r="H837" s="148"/>
      <c r="I837" s="148"/>
      <c r="J837" s="148"/>
      <c r="K837" s="148"/>
      <c r="L837" s="148"/>
      <c r="M837" s="148"/>
      <c r="N837" s="148"/>
      <c r="O837" s="148"/>
      <c r="P837" s="148"/>
      <c r="Q837" s="148"/>
      <c r="R837" s="148"/>
      <c r="S837" s="148"/>
      <c r="T837" s="148"/>
      <c r="U837" s="148"/>
      <c r="V837" s="148"/>
      <c r="W837" s="148"/>
      <c r="X837" s="148"/>
      <c r="Y837" s="148"/>
      <c r="Z837" s="148"/>
      <c r="AA837" s="148"/>
      <c r="AB837" s="220"/>
    </row>
    <row r="838" spans="1:28" ht="15.75" customHeight="1">
      <c r="A838" s="132"/>
      <c r="B838" s="132"/>
      <c r="C838" s="148"/>
      <c r="D838" s="148"/>
      <c r="E838" s="148"/>
      <c r="F838" s="148"/>
      <c r="G838" s="148"/>
      <c r="H838" s="148"/>
      <c r="I838" s="148"/>
      <c r="J838" s="148"/>
      <c r="K838" s="148"/>
      <c r="L838" s="148"/>
      <c r="M838" s="148"/>
      <c r="N838" s="148"/>
      <c r="O838" s="148"/>
      <c r="P838" s="148"/>
      <c r="Q838" s="148"/>
      <c r="R838" s="148"/>
      <c r="S838" s="148"/>
      <c r="T838" s="148"/>
      <c r="U838" s="148"/>
      <c r="V838" s="148"/>
      <c r="W838" s="148"/>
      <c r="X838" s="148"/>
      <c r="Y838" s="148"/>
      <c r="Z838" s="148"/>
      <c r="AA838" s="148"/>
      <c r="AB838" s="220"/>
    </row>
    <row r="839" spans="1:28" ht="15.75" customHeight="1">
      <c r="A839" s="132"/>
      <c r="B839" s="132"/>
      <c r="C839" s="148"/>
      <c r="D839" s="148"/>
      <c r="E839" s="148"/>
      <c r="F839" s="148"/>
      <c r="G839" s="148"/>
      <c r="H839" s="148"/>
      <c r="I839" s="148"/>
      <c r="J839" s="148"/>
      <c r="K839" s="148"/>
      <c r="L839" s="148"/>
      <c r="M839" s="148"/>
      <c r="N839" s="148"/>
      <c r="O839" s="148"/>
      <c r="P839" s="148"/>
      <c r="Q839" s="148"/>
      <c r="R839" s="148"/>
      <c r="S839" s="148"/>
      <c r="T839" s="148"/>
      <c r="U839" s="148"/>
      <c r="V839" s="148"/>
      <c r="W839" s="148"/>
      <c r="X839" s="148"/>
      <c r="Y839" s="148"/>
      <c r="Z839" s="148"/>
      <c r="AA839" s="148"/>
      <c r="AB839" s="220"/>
    </row>
    <row r="840" spans="1:28" ht="15.75" customHeight="1">
      <c r="A840" s="132"/>
      <c r="B840" s="132"/>
      <c r="C840" s="148"/>
      <c r="D840" s="148"/>
      <c r="E840" s="148"/>
      <c r="F840" s="148"/>
      <c r="G840" s="148"/>
      <c r="H840" s="148"/>
      <c r="I840" s="148"/>
      <c r="J840" s="148"/>
      <c r="K840" s="148"/>
      <c r="L840" s="148"/>
      <c r="M840" s="148"/>
      <c r="N840" s="148"/>
      <c r="O840" s="148"/>
      <c r="P840" s="148"/>
      <c r="Q840" s="148"/>
      <c r="R840" s="148"/>
      <c r="S840" s="148"/>
      <c r="T840" s="148"/>
      <c r="U840" s="148"/>
      <c r="V840" s="148"/>
      <c r="W840" s="148"/>
      <c r="X840" s="148"/>
      <c r="Y840" s="148"/>
      <c r="Z840" s="148"/>
      <c r="AA840" s="148"/>
      <c r="AB840" s="220"/>
    </row>
    <row r="841" spans="1:28" ht="15.75" customHeight="1">
      <c r="A841" s="132"/>
      <c r="B841" s="132"/>
      <c r="C841" s="148"/>
      <c r="D841" s="148"/>
      <c r="E841" s="148"/>
      <c r="F841" s="148"/>
      <c r="G841" s="148"/>
      <c r="H841" s="148"/>
      <c r="I841" s="148"/>
      <c r="J841" s="148"/>
      <c r="K841" s="148"/>
      <c r="L841" s="148"/>
      <c r="M841" s="148"/>
      <c r="N841" s="148"/>
      <c r="O841" s="148"/>
      <c r="P841" s="148"/>
      <c r="Q841" s="148"/>
      <c r="R841" s="148"/>
      <c r="S841" s="148"/>
      <c r="T841" s="148"/>
      <c r="U841" s="148"/>
      <c r="V841" s="148"/>
      <c r="W841" s="148"/>
      <c r="X841" s="148"/>
      <c r="Y841" s="148"/>
      <c r="Z841" s="148"/>
      <c r="AA841" s="148"/>
      <c r="AB841" s="220"/>
    </row>
    <row r="842" spans="1:28" ht="15.75" customHeight="1">
      <c r="A842" s="132"/>
      <c r="B842" s="132"/>
      <c r="C842" s="148"/>
      <c r="D842" s="148"/>
      <c r="E842" s="148"/>
      <c r="F842" s="148"/>
      <c r="G842" s="148"/>
      <c r="H842" s="148"/>
      <c r="I842" s="148"/>
      <c r="J842" s="148"/>
      <c r="K842" s="148"/>
      <c r="L842" s="148"/>
      <c r="M842" s="148"/>
      <c r="N842" s="148"/>
      <c r="O842" s="148"/>
      <c r="P842" s="148"/>
      <c r="Q842" s="148"/>
      <c r="R842" s="148"/>
      <c r="S842" s="148"/>
      <c r="T842" s="148"/>
      <c r="U842" s="148"/>
      <c r="V842" s="148"/>
      <c r="W842" s="148"/>
      <c r="X842" s="148"/>
      <c r="Y842" s="148"/>
      <c r="Z842" s="148"/>
      <c r="AA842" s="148"/>
      <c r="AB842" s="220"/>
    </row>
    <row r="843" spans="1:28" ht="15.75" customHeight="1">
      <c r="A843" s="132"/>
      <c r="B843" s="132"/>
      <c r="C843" s="148"/>
      <c r="D843" s="148"/>
      <c r="E843" s="148"/>
      <c r="F843" s="148"/>
      <c r="G843" s="148"/>
      <c r="H843" s="148"/>
      <c r="I843" s="148"/>
      <c r="J843" s="148"/>
      <c r="K843" s="148"/>
      <c r="L843" s="148"/>
      <c r="M843" s="148"/>
      <c r="N843" s="148"/>
      <c r="O843" s="148"/>
      <c r="P843" s="148"/>
      <c r="Q843" s="148"/>
      <c r="R843" s="148"/>
      <c r="S843" s="148"/>
      <c r="T843" s="148"/>
      <c r="U843" s="148"/>
      <c r="V843" s="148"/>
      <c r="W843" s="148"/>
      <c r="X843" s="148"/>
      <c r="Y843" s="148"/>
      <c r="Z843" s="148"/>
      <c r="AA843" s="148"/>
      <c r="AB843" s="220"/>
    </row>
    <row r="844" spans="1:28" ht="15.75" customHeight="1">
      <c r="A844" s="132"/>
      <c r="B844" s="132"/>
      <c r="C844" s="148"/>
      <c r="D844" s="148"/>
      <c r="E844" s="148"/>
      <c r="F844" s="148"/>
      <c r="G844" s="148"/>
      <c r="H844" s="148"/>
      <c r="I844" s="148"/>
      <c r="J844" s="148"/>
      <c r="K844" s="148"/>
      <c r="L844" s="148"/>
      <c r="M844" s="148"/>
      <c r="N844" s="148"/>
      <c r="O844" s="148"/>
      <c r="P844" s="148"/>
      <c r="Q844" s="148"/>
      <c r="R844" s="148"/>
      <c r="S844" s="148"/>
      <c r="T844" s="148"/>
      <c r="U844" s="148"/>
      <c r="V844" s="148"/>
      <c r="W844" s="148"/>
      <c r="X844" s="148"/>
      <c r="Y844" s="148"/>
      <c r="Z844" s="148"/>
      <c r="AA844" s="148"/>
      <c r="AB844" s="220"/>
    </row>
    <row r="845" spans="1:28" ht="15.75" customHeight="1">
      <c r="A845" s="132"/>
      <c r="B845" s="132"/>
      <c r="C845" s="148"/>
      <c r="D845" s="148"/>
      <c r="E845" s="148"/>
      <c r="F845" s="148"/>
      <c r="G845" s="148"/>
      <c r="H845" s="148"/>
      <c r="I845" s="148"/>
      <c r="J845" s="148"/>
      <c r="K845" s="148"/>
      <c r="L845" s="148"/>
      <c r="M845" s="148"/>
      <c r="N845" s="148"/>
      <c r="O845" s="148"/>
      <c r="P845" s="148"/>
      <c r="Q845" s="148"/>
      <c r="R845" s="148"/>
      <c r="S845" s="148"/>
      <c r="T845" s="148"/>
      <c r="U845" s="148"/>
      <c r="V845" s="148"/>
      <c r="W845" s="148"/>
      <c r="X845" s="148"/>
      <c r="Y845" s="148"/>
      <c r="Z845" s="148"/>
      <c r="AA845" s="148"/>
      <c r="AB845" s="220"/>
    </row>
    <row r="846" spans="1:28" ht="15.75" customHeight="1">
      <c r="A846" s="132"/>
      <c r="B846" s="132"/>
      <c r="C846" s="148"/>
      <c r="D846" s="148"/>
      <c r="E846" s="148"/>
      <c r="F846" s="148"/>
      <c r="G846" s="148"/>
      <c r="H846" s="148"/>
      <c r="I846" s="148"/>
      <c r="J846" s="148"/>
      <c r="K846" s="148"/>
      <c r="L846" s="148"/>
      <c r="M846" s="148"/>
      <c r="N846" s="148"/>
      <c r="O846" s="148"/>
      <c r="P846" s="148"/>
      <c r="Q846" s="148"/>
      <c r="R846" s="148"/>
      <c r="S846" s="148"/>
      <c r="T846" s="148"/>
      <c r="U846" s="148"/>
      <c r="V846" s="148"/>
      <c r="W846" s="148"/>
      <c r="X846" s="148"/>
      <c r="Y846" s="148"/>
      <c r="Z846" s="148"/>
      <c r="AA846" s="148"/>
      <c r="AB846" s="220"/>
    </row>
    <row r="847" spans="1:28" ht="15.75" customHeight="1">
      <c r="A847" s="132"/>
      <c r="B847" s="132"/>
      <c r="C847" s="148"/>
      <c r="D847" s="148"/>
      <c r="E847" s="148"/>
      <c r="F847" s="148"/>
      <c r="G847" s="148"/>
      <c r="H847" s="148"/>
      <c r="I847" s="148"/>
      <c r="J847" s="148"/>
      <c r="K847" s="148"/>
      <c r="L847" s="148"/>
      <c r="M847" s="148"/>
      <c r="N847" s="148"/>
      <c r="O847" s="148"/>
      <c r="P847" s="148"/>
      <c r="Q847" s="148"/>
      <c r="R847" s="148"/>
      <c r="S847" s="148"/>
      <c r="T847" s="148"/>
      <c r="U847" s="148"/>
      <c r="V847" s="148"/>
      <c r="W847" s="148"/>
      <c r="X847" s="148"/>
      <c r="Y847" s="148"/>
      <c r="Z847" s="148"/>
      <c r="AA847" s="148"/>
      <c r="AB847" s="220"/>
    </row>
    <row r="848" spans="1:28" ht="15.75" customHeight="1">
      <c r="A848" s="132"/>
      <c r="B848" s="132"/>
      <c r="C848" s="148"/>
      <c r="D848" s="148"/>
      <c r="E848" s="148"/>
      <c r="F848" s="148"/>
      <c r="G848" s="148"/>
      <c r="H848" s="148"/>
      <c r="I848" s="148"/>
      <c r="J848" s="148"/>
      <c r="K848" s="148"/>
      <c r="L848" s="148"/>
      <c r="M848" s="148"/>
      <c r="N848" s="148"/>
      <c r="O848" s="148"/>
      <c r="P848" s="148"/>
      <c r="Q848" s="148"/>
      <c r="R848" s="148"/>
      <c r="S848" s="148"/>
      <c r="T848" s="148"/>
      <c r="U848" s="148"/>
      <c r="V848" s="148"/>
      <c r="W848" s="148"/>
      <c r="X848" s="148"/>
      <c r="Y848" s="148"/>
      <c r="Z848" s="148"/>
      <c r="AA848" s="148"/>
      <c r="AB848" s="220"/>
    </row>
    <row r="849" spans="1:28" ht="15.75" customHeight="1">
      <c r="A849" s="132"/>
      <c r="B849" s="132"/>
      <c r="C849" s="148"/>
      <c r="D849" s="148"/>
      <c r="E849" s="148"/>
      <c r="F849" s="148"/>
      <c r="G849" s="148"/>
      <c r="H849" s="148"/>
      <c r="I849" s="148"/>
      <c r="J849" s="148"/>
      <c r="K849" s="148"/>
      <c r="L849" s="148"/>
      <c r="M849" s="148"/>
      <c r="N849" s="148"/>
      <c r="O849" s="148"/>
      <c r="P849" s="148"/>
      <c r="Q849" s="148"/>
      <c r="R849" s="148"/>
      <c r="S849" s="148"/>
      <c r="T849" s="148"/>
      <c r="U849" s="148"/>
      <c r="V849" s="148"/>
      <c r="W849" s="148"/>
      <c r="X849" s="148"/>
      <c r="Y849" s="148"/>
      <c r="Z849" s="148"/>
      <c r="AA849" s="148"/>
      <c r="AB849" s="220"/>
    </row>
    <row r="850" spans="1:28" ht="15.75" customHeight="1">
      <c r="A850" s="132"/>
      <c r="B850" s="132"/>
      <c r="C850" s="148"/>
      <c r="D850" s="148"/>
      <c r="E850" s="148"/>
      <c r="F850" s="148"/>
      <c r="G850" s="148"/>
      <c r="H850" s="148"/>
      <c r="I850" s="148"/>
      <c r="J850" s="148"/>
      <c r="K850" s="148"/>
      <c r="L850" s="148"/>
      <c r="M850" s="148"/>
      <c r="N850" s="148"/>
      <c r="O850" s="148"/>
      <c r="P850" s="148"/>
      <c r="Q850" s="148"/>
      <c r="R850" s="148"/>
      <c r="S850" s="148"/>
      <c r="T850" s="148"/>
      <c r="U850" s="148"/>
      <c r="V850" s="148"/>
      <c r="W850" s="148"/>
      <c r="X850" s="148"/>
      <c r="Y850" s="148"/>
      <c r="Z850" s="148"/>
      <c r="AA850" s="148"/>
      <c r="AB850" s="220"/>
    </row>
    <row r="851" spans="1:28" ht="15.75" customHeight="1">
      <c r="A851" s="132"/>
      <c r="B851" s="132"/>
      <c r="C851" s="148"/>
      <c r="D851" s="148"/>
      <c r="E851" s="148"/>
      <c r="F851" s="148"/>
      <c r="G851" s="148"/>
      <c r="H851" s="148"/>
      <c r="I851" s="148"/>
      <c r="J851" s="148"/>
      <c r="K851" s="148"/>
      <c r="L851" s="148"/>
      <c r="M851" s="148"/>
      <c r="N851" s="148"/>
      <c r="O851" s="148"/>
      <c r="P851" s="148"/>
      <c r="Q851" s="148"/>
      <c r="R851" s="148"/>
      <c r="S851" s="148"/>
      <c r="T851" s="148"/>
      <c r="U851" s="148"/>
      <c r="V851" s="148"/>
      <c r="W851" s="148"/>
      <c r="X851" s="148"/>
      <c r="Y851" s="148"/>
      <c r="Z851" s="148"/>
      <c r="AA851" s="148"/>
      <c r="AB851" s="220"/>
    </row>
    <row r="852" spans="1:28" ht="15.75" customHeight="1">
      <c r="A852" s="132"/>
      <c r="B852" s="132"/>
      <c r="C852" s="148"/>
      <c r="D852" s="148"/>
      <c r="E852" s="148"/>
      <c r="F852" s="148"/>
      <c r="G852" s="148"/>
      <c r="H852" s="148"/>
      <c r="I852" s="148"/>
      <c r="J852" s="148"/>
      <c r="K852" s="148"/>
      <c r="L852" s="148"/>
      <c r="M852" s="148"/>
      <c r="N852" s="148"/>
      <c r="O852" s="148"/>
      <c r="P852" s="148"/>
      <c r="Q852" s="148"/>
      <c r="R852" s="148"/>
      <c r="S852" s="148"/>
      <c r="T852" s="148"/>
      <c r="U852" s="148"/>
      <c r="V852" s="148"/>
      <c r="W852" s="148"/>
      <c r="X852" s="148"/>
      <c r="Y852" s="148"/>
      <c r="Z852" s="148"/>
      <c r="AA852" s="148"/>
      <c r="AB852" s="220"/>
    </row>
    <row r="853" spans="1:28" ht="15.75" customHeight="1">
      <c r="A853" s="132"/>
      <c r="B853" s="132"/>
      <c r="C853" s="148"/>
      <c r="D853" s="148"/>
      <c r="E853" s="148"/>
      <c r="F853" s="148"/>
      <c r="G853" s="148"/>
      <c r="H853" s="148"/>
      <c r="I853" s="148"/>
      <c r="J853" s="148"/>
      <c r="K853" s="148"/>
      <c r="L853" s="148"/>
      <c r="M853" s="148"/>
      <c r="N853" s="148"/>
      <c r="O853" s="148"/>
      <c r="P853" s="148"/>
      <c r="Q853" s="148"/>
      <c r="R853" s="148"/>
      <c r="S853" s="148"/>
      <c r="T853" s="148"/>
      <c r="U853" s="148"/>
      <c r="V853" s="148"/>
      <c r="W853" s="148"/>
      <c r="X853" s="148"/>
      <c r="Y853" s="148"/>
      <c r="Z853" s="148"/>
      <c r="AA853" s="148"/>
      <c r="AB853" s="220"/>
    </row>
    <row r="854" spans="1:28" ht="15.75" customHeight="1">
      <c r="A854" s="132"/>
      <c r="B854" s="132"/>
      <c r="C854" s="148"/>
      <c r="D854" s="148"/>
      <c r="E854" s="148"/>
      <c r="F854" s="148"/>
      <c r="G854" s="148"/>
      <c r="H854" s="148"/>
      <c r="I854" s="148"/>
      <c r="J854" s="148"/>
      <c r="K854" s="148"/>
      <c r="L854" s="148"/>
      <c r="M854" s="148"/>
      <c r="N854" s="148"/>
      <c r="O854" s="148"/>
      <c r="P854" s="148"/>
      <c r="Q854" s="148"/>
      <c r="R854" s="148"/>
      <c r="S854" s="148"/>
      <c r="T854" s="148"/>
      <c r="U854" s="148"/>
      <c r="V854" s="148"/>
      <c r="W854" s="148"/>
      <c r="X854" s="148"/>
      <c r="Y854" s="148"/>
      <c r="Z854" s="148"/>
      <c r="AA854" s="148"/>
      <c r="AB854" s="220"/>
    </row>
    <row r="855" spans="1:28" ht="15.75" customHeight="1">
      <c r="A855" s="132"/>
      <c r="B855" s="132"/>
      <c r="C855" s="148"/>
      <c r="D855" s="148"/>
      <c r="E855" s="148"/>
      <c r="F855" s="148"/>
      <c r="G855" s="148"/>
      <c r="H855" s="148"/>
      <c r="I855" s="148"/>
      <c r="J855" s="148"/>
      <c r="K855" s="148"/>
      <c r="L855" s="148"/>
      <c r="M855" s="148"/>
      <c r="N855" s="148"/>
      <c r="O855" s="148"/>
      <c r="P855" s="148"/>
      <c r="Q855" s="148"/>
      <c r="R855" s="148"/>
      <c r="S855" s="148"/>
      <c r="T855" s="148"/>
      <c r="U855" s="148"/>
      <c r="V855" s="148"/>
      <c r="W855" s="148"/>
      <c r="X855" s="148"/>
      <c r="Y855" s="148"/>
      <c r="Z855" s="148"/>
      <c r="AA855" s="148"/>
      <c r="AB855" s="220"/>
    </row>
    <row r="856" spans="1:28" ht="15.75" customHeight="1">
      <c r="A856" s="132"/>
      <c r="B856" s="132"/>
      <c r="C856" s="148"/>
      <c r="D856" s="148"/>
      <c r="E856" s="148"/>
      <c r="F856" s="148"/>
      <c r="G856" s="148"/>
      <c r="H856" s="148"/>
      <c r="I856" s="148"/>
      <c r="J856" s="148"/>
      <c r="K856" s="148"/>
      <c r="L856" s="148"/>
      <c r="M856" s="148"/>
      <c r="N856" s="148"/>
      <c r="O856" s="148"/>
      <c r="P856" s="148"/>
      <c r="Q856" s="148"/>
      <c r="R856" s="148"/>
      <c r="S856" s="148"/>
      <c r="T856" s="148"/>
      <c r="U856" s="148"/>
      <c r="V856" s="148"/>
      <c r="W856" s="148"/>
      <c r="X856" s="148"/>
      <c r="Y856" s="148"/>
      <c r="Z856" s="148"/>
      <c r="AA856" s="148"/>
      <c r="AB856" s="220"/>
    </row>
    <row r="857" spans="1:28" ht="15.75" customHeight="1">
      <c r="A857" s="132"/>
      <c r="B857" s="132"/>
      <c r="C857" s="148"/>
      <c r="D857" s="148"/>
      <c r="E857" s="148"/>
      <c r="F857" s="148"/>
      <c r="G857" s="148"/>
      <c r="H857" s="148"/>
      <c r="I857" s="148"/>
      <c r="J857" s="148"/>
      <c r="K857" s="148"/>
      <c r="L857" s="148"/>
      <c r="M857" s="148"/>
      <c r="N857" s="148"/>
      <c r="O857" s="148"/>
      <c r="P857" s="148"/>
      <c r="Q857" s="148"/>
      <c r="R857" s="148"/>
      <c r="S857" s="148"/>
      <c r="T857" s="148"/>
      <c r="U857" s="148"/>
      <c r="V857" s="148"/>
      <c r="W857" s="148"/>
      <c r="X857" s="148"/>
      <c r="Y857" s="148"/>
      <c r="Z857" s="148"/>
      <c r="AA857" s="148"/>
      <c r="AB857" s="220"/>
    </row>
    <row r="858" spans="1:28" ht="15.75" customHeight="1">
      <c r="A858" s="132"/>
      <c r="B858" s="132"/>
      <c r="C858" s="148"/>
      <c r="D858" s="148"/>
      <c r="E858" s="148"/>
      <c r="F858" s="148"/>
      <c r="G858" s="148"/>
      <c r="H858" s="148"/>
      <c r="I858" s="148"/>
      <c r="J858" s="148"/>
      <c r="K858" s="148"/>
      <c r="L858" s="148"/>
      <c r="M858" s="148"/>
      <c r="N858" s="148"/>
      <c r="O858" s="148"/>
      <c r="P858" s="148"/>
      <c r="Q858" s="148"/>
      <c r="R858" s="148"/>
      <c r="S858" s="148"/>
      <c r="T858" s="148"/>
      <c r="U858" s="148"/>
      <c r="V858" s="148"/>
      <c r="W858" s="148"/>
      <c r="X858" s="148"/>
      <c r="Y858" s="148"/>
      <c r="Z858" s="148"/>
      <c r="AA858" s="148"/>
      <c r="AB858" s="220"/>
    </row>
    <row r="859" spans="1:28" ht="15.75" customHeight="1">
      <c r="A859" s="132"/>
      <c r="B859" s="132"/>
      <c r="C859" s="148"/>
      <c r="D859" s="148"/>
      <c r="E859" s="148"/>
      <c r="F859" s="148"/>
      <c r="G859" s="148"/>
      <c r="H859" s="148"/>
      <c r="I859" s="148"/>
      <c r="J859" s="148"/>
      <c r="K859" s="148"/>
      <c r="L859" s="148"/>
      <c r="M859" s="148"/>
      <c r="N859" s="148"/>
      <c r="O859" s="148"/>
      <c r="P859" s="148"/>
      <c r="Q859" s="148"/>
      <c r="R859" s="148"/>
      <c r="S859" s="148"/>
      <c r="T859" s="148"/>
      <c r="U859" s="148"/>
      <c r="V859" s="148"/>
      <c r="W859" s="148"/>
      <c r="X859" s="148"/>
      <c r="Y859" s="148"/>
      <c r="Z859" s="148"/>
      <c r="AA859" s="148"/>
      <c r="AB859" s="220"/>
    </row>
    <row r="860" spans="1:28" ht="15.75" customHeight="1">
      <c r="A860" s="132"/>
      <c r="B860" s="132"/>
      <c r="C860" s="148"/>
      <c r="D860" s="148"/>
      <c r="E860" s="148"/>
      <c r="F860" s="148"/>
      <c r="G860" s="148"/>
      <c r="H860" s="148"/>
      <c r="I860" s="148"/>
      <c r="J860" s="148"/>
      <c r="K860" s="148"/>
      <c r="L860" s="148"/>
      <c r="M860" s="148"/>
      <c r="N860" s="148"/>
      <c r="O860" s="148"/>
      <c r="P860" s="148"/>
      <c r="Q860" s="148"/>
      <c r="R860" s="148"/>
      <c r="S860" s="148"/>
      <c r="T860" s="148"/>
      <c r="U860" s="148"/>
      <c r="V860" s="148"/>
      <c r="W860" s="148"/>
      <c r="X860" s="148"/>
      <c r="Y860" s="148"/>
      <c r="Z860" s="148"/>
      <c r="AA860" s="148"/>
      <c r="AB860" s="220"/>
    </row>
    <row r="861" spans="1:28" ht="15.75" customHeight="1">
      <c r="A861" s="132"/>
      <c r="B861" s="132"/>
      <c r="C861" s="148"/>
      <c r="D861" s="148"/>
      <c r="E861" s="148"/>
      <c r="F861" s="148"/>
      <c r="G861" s="148"/>
      <c r="H861" s="148"/>
      <c r="I861" s="148"/>
      <c r="J861" s="148"/>
      <c r="K861" s="148"/>
      <c r="L861" s="148"/>
      <c r="M861" s="148"/>
      <c r="N861" s="148"/>
      <c r="O861" s="148"/>
      <c r="P861" s="148"/>
      <c r="Q861" s="148"/>
      <c r="R861" s="148"/>
      <c r="S861" s="148"/>
      <c r="T861" s="148"/>
      <c r="U861" s="148"/>
      <c r="V861" s="148"/>
      <c r="W861" s="148"/>
      <c r="X861" s="148"/>
      <c r="Y861" s="148"/>
      <c r="Z861" s="148"/>
      <c r="AA861" s="148"/>
      <c r="AB861" s="220"/>
    </row>
    <row r="862" spans="1:28" ht="15.75" customHeight="1">
      <c r="A862" s="132"/>
      <c r="B862" s="132"/>
      <c r="C862" s="148"/>
      <c r="D862" s="148"/>
      <c r="E862" s="148"/>
      <c r="F862" s="148"/>
      <c r="G862" s="148"/>
      <c r="H862" s="148"/>
      <c r="I862" s="148"/>
      <c r="J862" s="148"/>
      <c r="K862" s="148"/>
      <c r="L862" s="148"/>
      <c r="M862" s="148"/>
      <c r="N862" s="148"/>
      <c r="O862" s="148"/>
      <c r="P862" s="148"/>
      <c r="Q862" s="148"/>
      <c r="R862" s="148"/>
      <c r="S862" s="148"/>
      <c r="T862" s="148"/>
      <c r="U862" s="148"/>
      <c r="V862" s="148"/>
      <c r="W862" s="148"/>
      <c r="X862" s="148"/>
      <c r="Y862" s="148"/>
      <c r="Z862" s="148"/>
      <c r="AA862" s="148"/>
      <c r="AB862" s="220"/>
    </row>
    <row r="863" spans="1:28" ht="15.75" customHeight="1">
      <c r="A863" s="132"/>
      <c r="B863" s="132"/>
      <c r="C863" s="148"/>
      <c r="D863" s="148"/>
      <c r="E863" s="148"/>
      <c r="F863" s="148"/>
      <c r="G863" s="148"/>
      <c r="H863" s="148"/>
      <c r="I863" s="148"/>
      <c r="J863" s="148"/>
      <c r="K863" s="148"/>
      <c r="L863" s="148"/>
      <c r="M863" s="148"/>
      <c r="N863" s="148"/>
      <c r="O863" s="148"/>
      <c r="P863" s="148"/>
      <c r="Q863" s="148"/>
      <c r="R863" s="148"/>
      <c r="S863" s="148"/>
      <c r="T863" s="148"/>
      <c r="U863" s="148"/>
      <c r="V863" s="148"/>
      <c r="W863" s="148"/>
      <c r="X863" s="148"/>
      <c r="Y863" s="148"/>
      <c r="Z863" s="148"/>
      <c r="AA863" s="148"/>
      <c r="AB863" s="220"/>
    </row>
    <row r="864" spans="1:28" ht="15.75" customHeight="1">
      <c r="A864" s="132"/>
      <c r="B864" s="132"/>
      <c r="C864" s="148"/>
      <c r="D864" s="148"/>
      <c r="E864" s="148"/>
      <c r="F864" s="148"/>
      <c r="G864" s="148"/>
      <c r="H864" s="148"/>
      <c r="I864" s="148"/>
      <c r="J864" s="148"/>
      <c r="K864" s="148"/>
      <c r="L864" s="148"/>
      <c r="M864" s="148"/>
      <c r="N864" s="148"/>
      <c r="O864" s="148"/>
      <c r="P864" s="148"/>
      <c r="Q864" s="148"/>
      <c r="R864" s="148"/>
      <c r="S864" s="148"/>
      <c r="T864" s="148"/>
      <c r="U864" s="148"/>
      <c r="V864" s="148"/>
      <c r="W864" s="148"/>
      <c r="X864" s="148"/>
      <c r="Y864" s="148"/>
      <c r="Z864" s="148"/>
      <c r="AA864" s="148"/>
      <c r="AB864" s="220"/>
    </row>
    <row r="865" spans="1:28" ht="15.75" customHeight="1">
      <c r="A865" s="132"/>
      <c r="B865" s="132"/>
      <c r="C865" s="148"/>
      <c r="D865" s="148"/>
      <c r="E865" s="148"/>
      <c r="F865" s="148"/>
      <c r="G865" s="148"/>
      <c r="H865" s="148"/>
      <c r="I865" s="148"/>
      <c r="J865" s="148"/>
      <c r="K865" s="148"/>
      <c r="L865" s="148"/>
      <c r="M865" s="148"/>
      <c r="N865" s="148"/>
      <c r="O865" s="148"/>
      <c r="P865" s="148"/>
      <c r="Q865" s="148"/>
      <c r="R865" s="148"/>
      <c r="S865" s="148"/>
      <c r="T865" s="148"/>
      <c r="U865" s="148"/>
      <c r="V865" s="148"/>
      <c r="W865" s="148"/>
      <c r="X865" s="148"/>
      <c r="Y865" s="148"/>
      <c r="Z865" s="148"/>
      <c r="AA865" s="148"/>
      <c r="AB865" s="220"/>
    </row>
    <row r="866" spans="1:28" ht="15.75" customHeight="1">
      <c r="A866" s="132"/>
      <c r="B866" s="132"/>
      <c r="C866" s="148"/>
      <c r="D866" s="148"/>
      <c r="E866" s="148"/>
      <c r="F866" s="148"/>
      <c r="G866" s="148"/>
      <c r="H866" s="148"/>
      <c r="I866" s="148"/>
      <c r="J866" s="148"/>
      <c r="K866" s="148"/>
      <c r="L866" s="148"/>
      <c r="M866" s="148"/>
      <c r="N866" s="148"/>
      <c r="O866" s="148"/>
      <c r="P866" s="148"/>
      <c r="Q866" s="148"/>
      <c r="R866" s="148"/>
      <c r="S866" s="148"/>
      <c r="T866" s="148"/>
      <c r="U866" s="148"/>
      <c r="V866" s="148"/>
      <c r="W866" s="148"/>
      <c r="X866" s="148"/>
      <c r="Y866" s="148"/>
      <c r="Z866" s="148"/>
      <c r="AA866" s="148"/>
      <c r="AB866" s="220"/>
    </row>
    <row r="867" spans="1:28" ht="15.75" customHeight="1">
      <c r="A867" s="132"/>
      <c r="B867" s="132"/>
      <c r="C867" s="148"/>
      <c r="D867" s="148"/>
      <c r="E867" s="148"/>
      <c r="F867" s="148"/>
      <c r="G867" s="148"/>
      <c r="H867" s="148"/>
      <c r="I867" s="148"/>
      <c r="J867" s="148"/>
      <c r="K867" s="148"/>
      <c r="L867" s="148"/>
      <c r="M867" s="148"/>
      <c r="N867" s="148"/>
      <c r="O867" s="148"/>
      <c r="P867" s="148"/>
      <c r="Q867" s="148"/>
      <c r="R867" s="148"/>
      <c r="S867" s="148"/>
      <c r="T867" s="148"/>
      <c r="U867" s="148"/>
      <c r="V867" s="148"/>
      <c r="W867" s="148"/>
      <c r="X867" s="148"/>
      <c r="Y867" s="148"/>
      <c r="Z867" s="148"/>
      <c r="AA867" s="148"/>
      <c r="AB867" s="220"/>
    </row>
    <row r="868" spans="1:28" ht="15.75" customHeight="1">
      <c r="A868" s="132"/>
      <c r="B868" s="132"/>
      <c r="C868" s="148"/>
      <c r="D868" s="148"/>
      <c r="E868" s="148"/>
      <c r="F868" s="148"/>
      <c r="G868" s="148"/>
      <c r="H868" s="148"/>
      <c r="I868" s="148"/>
      <c r="J868" s="148"/>
      <c r="K868" s="148"/>
      <c r="L868" s="148"/>
      <c r="M868" s="148"/>
      <c r="N868" s="148"/>
      <c r="O868" s="148"/>
      <c r="P868" s="148"/>
      <c r="Q868" s="148"/>
      <c r="R868" s="148"/>
      <c r="S868" s="148"/>
      <c r="T868" s="148"/>
      <c r="U868" s="148"/>
      <c r="V868" s="148"/>
      <c r="W868" s="148"/>
      <c r="X868" s="148"/>
      <c r="Y868" s="148"/>
      <c r="Z868" s="148"/>
      <c r="AA868" s="148"/>
      <c r="AB868" s="220"/>
    </row>
    <row r="869" spans="1:28" ht="15.75" customHeight="1">
      <c r="A869" s="132"/>
      <c r="B869" s="132"/>
      <c r="C869" s="148"/>
      <c r="D869" s="148"/>
      <c r="E869" s="148"/>
      <c r="F869" s="148"/>
      <c r="G869" s="148"/>
      <c r="H869" s="148"/>
      <c r="I869" s="148"/>
      <c r="J869" s="148"/>
      <c r="K869" s="148"/>
      <c r="L869" s="148"/>
      <c r="M869" s="148"/>
      <c r="N869" s="148"/>
      <c r="O869" s="148"/>
      <c r="P869" s="148"/>
      <c r="Q869" s="148"/>
      <c r="R869" s="148"/>
      <c r="S869" s="148"/>
      <c r="T869" s="148"/>
      <c r="U869" s="148"/>
      <c r="V869" s="148"/>
      <c r="W869" s="148"/>
      <c r="X869" s="148"/>
      <c r="Y869" s="148"/>
      <c r="Z869" s="148"/>
      <c r="AA869" s="148"/>
      <c r="AB869" s="220"/>
    </row>
    <row r="870" spans="1:28" ht="15.75" customHeight="1">
      <c r="A870" s="132"/>
      <c r="B870" s="132"/>
      <c r="C870" s="148"/>
      <c r="D870" s="148"/>
      <c r="E870" s="148"/>
      <c r="F870" s="148"/>
      <c r="G870" s="148"/>
      <c r="H870" s="148"/>
      <c r="I870" s="148"/>
      <c r="J870" s="148"/>
      <c r="K870" s="148"/>
      <c r="L870" s="148"/>
      <c r="M870" s="148"/>
      <c r="N870" s="148"/>
      <c r="O870" s="148"/>
      <c r="P870" s="148"/>
      <c r="Q870" s="148"/>
      <c r="R870" s="148"/>
      <c r="S870" s="148"/>
      <c r="T870" s="148"/>
      <c r="U870" s="148"/>
      <c r="V870" s="148"/>
      <c r="W870" s="148"/>
      <c r="X870" s="148"/>
      <c r="Y870" s="148"/>
      <c r="Z870" s="148"/>
      <c r="AA870" s="148"/>
      <c r="AB870" s="220"/>
    </row>
    <row r="871" spans="1:28" ht="15.75" customHeight="1">
      <c r="A871" s="132"/>
      <c r="B871" s="132"/>
      <c r="C871" s="148"/>
      <c r="D871" s="148"/>
      <c r="E871" s="148"/>
      <c r="F871" s="148"/>
      <c r="G871" s="148"/>
      <c r="H871" s="148"/>
      <c r="I871" s="148"/>
      <c r="J871" s="148"/>
      <c r="K871" s="148"/>
      <c r="L871" s="148"/>
      <c r="M871" s="148"/>
      <c r="N871" s="148"/>
      <c r="O871" s="148"/>
      <c r="P871" s="148"/>
      <c r="Q871" s="148"/>
      <c r="R871" s="148"/>
      <c r="S871" s="148"/>
      <c r="T871" s="148"/>
      <c r="U871" s="148"/>
      <c r="V871" s="148"/>
      <c r="W871" s="148"/>
      <c r="X871" s="148"/>
      <c r="Y871" s="148"/>
      <c r="Z871" s="148"/>
      <c r="AA871" s="148"/>
      <c r="AB871" s="220"/>
    </row>
    <row r="872" spans="1:28" ht="15.75" customHeight="1">
      <c r="A872" s="132"/>
      <c r="B872" s="132"/>
      <c r="C872" s="148"/>
      <c r="D872" s="148"/>
      <c r="E872" s="148"/>
      <c r="F872" s="148"/>
      <c r="G872" s="148"/>
      <c r="H872" s="148"/>
      <c r="I872" s="148"/>
      <c r="J872" s="148"/>
      <c r="K872" s="148"/>
      <c r="L872" s="148"/>
      <c r="M872" s="148"/>
      <c r="N872" s="148"/>
      <c r="O872" s="148"/>
      <c r="P872" s="148"/>
      <c r="Q872" s="148"/>
      <c r="R872" s="148"/>
      <c r="S872" s="148"/>
      <c r="T872" s="148"/>
      <c r="U872" s="148"/>
      <c r="V872" s="148"/>
      <c r="W872" s="148"/>
      <c r="X872" s="148"/>
      <c r="Y872" s="148"/>
      <c r="Z872" s="148"/>
      <c r="AA872" s="148"/>
      <c r="AB872" s="220"/>
    </row>
    <row r="873" spans="1:28" ht="15.75" customHeight="1">
      <c r="A873" s="132"/>
      <c r="B873" s="132"/>
      <c r="C873" s="148"/>
      <c r="D873" s="148"/>
      <c r="E873" s="148"/>
      <c r="F873" s="148"/>
      <c r="G873" s="148"/>
      <c r="H873" s="148"/>
      <c r="I873" s="148"/>
      <c r="J873" s="148"/>
      <c r="K873" s="148"/>
      <c r="L873" s="148"/>
      <c r="M873" s="148"/>
      <c r="N873" s="148"/>
      <c r="O873" s="148"/>
      <c r="P873" s="148"/>
      <c r="Q873" s="148"/>
      <c r="R873" s="148"/>
      <c r="S873" s="148"/>
      <c r="T873" s="148"/>
      <c r="U873" s="148"/>
      <c r="V873" s="148"/>
      <c r="W873" s="148"/>
      <c r="X873" s="148"/>
      <c r="Y873" s="148"/>
      <c r="Z873" s="148"/>
      <c r="AA873" s="148"/>
      <c r="AB873" s="220"/>
    </row>
    <row r="874" spans="1:28" ht="15.75" customHeight="1">
      <c r="A874" s="132"/>
      <c r="B874" s="132"/>
      <c r="C874" s="148"/>
      <c r="D874" s="148"/>
      <c r="E874" s="148"/>
      <c r="F874" s="148"/>
      <c r="G874" s="148"/>
      <c r="H874" s="148"/>
      <c r="I874" s="148"/>
      <c r="J874" s="148"/>
      <c r="K874" s="148"/>
      <c r="L874" s="148"/>
      <c r="M874" s="148"/>
      <c r="N874" s="148"/>
      <c r="O874" s="148"/>
      <c r="P874" s="148"/>
      <c r="Q874" s="148"/>
      <c r="R874" s="148"/>
      <c r="S874" s="148"/>
      <c r="T874" s="148"/>
      <c r="U874" s="148"/>
      <c r="V874" s="148"/>
      <c r="W874" s="148"/>
      <c r="X874" s="148"/>
      <c r="Y874" s="148"/>
      <c r="Z874" s="148"/>
      <c r="AA874" s="148"/>
      <c r="AB874" s="220"/>
    </row>
    <row r="875" spans="1:28" ht="15.75" customHeight="1">
      <c r="A875" s="132"/>
      <c r="B875" s="132"/>
      <c r="C875" s="148"/>
      <c r="D875" s="148"/>
      <c r="E875" s="148"/>
      <c r="F875" s="148"/>
      <c r="G875" s="148"/>
      <c r="H875" s="148"/>
      <c r="I875" s="148"/>
      <c r="J875" s="148"/>
      <c r="K875" s="148"/>
      <c r="L875" s="148"/>
      <c r="M875" s="148"/>
      <c r="N875" s="148"/>
      <c r="O875" s="148"/>
      <c r="P875" s="148"/>
      <c r="Q875" s="148"/>
      <c r="R875" s="148"/>
      <c r="S875" s="148"/>
      <c r="T875" s="148"/>
      <c r="U875" s="148"/>
      <c r="V875" s="148"/>
      <c r="W875" s="148"/>
      <c r="X875" s="148"/>
      <c r="Y875" s="148"/>
      <c r="Z875" s="148"/>
      <c r="AA875" s="148"/>
      <c r="AB875" s="220"/>
    </row>
    <row r="876" spans="1:28" ht="15.75" customHeight="1">
      <c r="A876" s="132"/>
      <c r="B876" s="132"/>
      <c r="C876" s="148"/>
      <c r="D876" s="148"/>
      <c r="E876" s="148"/>
      <c r="F876" s="148"/>
      <c r="G876" s="148"/>
      <c r="H876" s="148"/>
      <c r="I876" s="148"/>
      <c r="J876" s="148"/>
      <c r="K876" s="148"/>
      <c r="L876" s="148"/>
      <c r="M876" s="148"/>
      <c r="N876" s="148"/>
      <c r="O876" s="148"/>
      <c r="P876" s="148"/>
      <c r="Q876" s="148"/>
      <c r="R876" s="148"/>
      <c r="S876" s="148"/>
      <c r="T876" s="148"/>
      <c r="U876" s="148"/>
      <c r="V876" s="148"/>
      <c r="W876" s="148"/>
      <c r="X876" s="148"/>
      <c r="Y876" s="148"/>
      <c r="Z876" s="148"/>
      <c r="AA876" s="148"/>
      <c r="AB876" s="220"/>
    </row>
    <row r="877" spans="1:28" ht="15.75" customHeight="1">
      <c r="A877" s="132"/>
      <c r="B877" s="132"/>
      <c r="C877" s="148"/>
      <c r="D877" s="148"/>
      <c r="E877" s="148"/>
      <c r="F877" s="148"/>
      <c r="G877" s="148"/>
      <c r="H877" s="148"/>
      <c r="I877" s="148"/>
      <c r="J877" s="148"/>
      <c r="K877" s="148"/>
      <c r="L877" s="148"/>
      <c r="M877" s="148"/>
      <c r="N877" s="148"/>
      <c r="O877" s="148"/>
      <c r="P877" s="148"/>
      <c r="Q877" s="148"/>
      <c r="R877" s="148"/>
      <c r="S877" s="148"/>
      <c r="T877" s="148"/>
      <c r="U877" s="148"/>
      <c r="V877" s="148"/>
      <c r="W877" s="148"/>
      <c r="X877" s="148"/>
      <c r="Y877" s="148"/>
      <c r="Z877" s="148"/>
      <c r="AA877" s="148"/>
      <c r="AB877" s="220"/>
    </row>
    <row r="878" spans="1:28" ht="15.75" customHeight="1">
      <c r="A878" s="132"/>
      <c r="B878" s="132"/>
      <c r="C878" s="148"/>
      <c r="D878" s="148"/>
      <c r="E878" s="148"/>
      <c r="F878" s="148"/>
      <c r="G878" s="148"/>
      <c r="H878" s="148"/>
      <c r="I878" s="148"/>
      <c r="J878" s="148"/>
      <c r="K878" s="148"/>
      <c r="L878" s="148"/>
      <c r="M878" s="148"/>
      <c r="N878" s="148"/>
      <c r="O878" s="148"/>
      <c r="P878" s="148"/>
      <c r="Q878" s="148"/>
      <c r="R878" s="148"/>
      <c r="S878" s="148"/>
      <c r="T878" s="148"/>
      <c r="U878" s="148"/>
      <c r="V878" s="148"/>
      <c r="W878" s="148"/>
      <c r="X878" s="148"/>
      <c r="Y878" s="148"/>
      <c r="Z878" s="148"/>
      <c r="AA878" s="148"/>
      <c r="AB878" s="220"/>
    </row>
    <row r="879" spans="1:28" ht="15.75" customHeight="1">
      <c r="A879" s="132"/>
      <c r="B879" s="132"/>
      <c r="C879" s="148"/>
      <c r="D879" s="148"/>
      <c r="E879" s="148"/>
      <c r="F879" s="148"/>
      <c r="G879" s="148"/>
      <c r="H879" s="148"/>
      <c r="I879" s="148"/>
      <c r="J879" s="148"/>
      <c r="K879" s="148"/>
      <c r="L879" s="148"/>
      <c r="M879" s="148"/>
      <c r="N879" s="148"/>
      <c r="O879" s="148"/>
      <c r="P879" s="148"/>
      <c r="Q879" s="148"/>
      <c r="R879" s="148"/>
      <c r="S879" s="148"/>
      <c r="T879" s="148"/>
      <c r="U879" s="148"/>
      <c r="V879" s="148"/>
      <c r="W879" s="148"/>
      <c r="X879" s="148"/>
      <c r="Y879" s="148"/>
      <c r="Z879" s="148"/>
      <c r="AA879" s="148"/>
      <c r="AB879" s="220"/>
    </row>
    <row r="880" spans="1:28" ht="15.75" customHeight="1">
      <c r="A880" s="132"/>
      <c r="B880" s="132"/>
      <c r="C880" s="148"/>
      <c r="D880" s="148"/>
      <c r="E880" s="148"/>
      <c r="F880" s="148"/>
      <c r="G880" s="148"/>
      <c r="H880" s="148"/>
      <c r="I880" s="148"/>
      <c r="J880" s="148"/>
      <c r="K880" s="148"/>
      <c r="L880" s="148"/>
      <c r="M880" s="148"/>
      <c r="N880" s="148"/>
      <c r="O880" s="148"/>
      <c r="P880" s="148"/>
      <c r="Q880" s="148"/>
      <c r="R880" s="148"/>
      <c r="S880" s="148"/>
      <c r="T880" s="148"/>
      <c r="U880" s="148"/>
      <c r="V880" s="148"/>
      <c r="W880" s="148"/>
      <c r="X880" s="148"/>
      <c r="Y880" s="148"/>
      <c r="Z880" s="148"/>
      <c r="AA880" s="148"/>
      <c r="AB880" s="220"/>
    </row>
    <row r="881" spans="1:28" ht="15.75" customHeight="1">
      <c r="A881" s="132"/>
      <c r="B881" s="132"/>
      <c r="C881" s="148"/>
      <c r="D881" s="148"/>
      <c r="E881" s="148"/>
      <c r="F881" s="148"/>
      <c r="G881" s="148"/>
      <c r="H881" s="148"/>
      <c r="I881" s="148"/>
      <c r="J881" s="148"/>
      <c r="K881" s="148"/>
      <c r="L881" s="148"/>
      <c r="M881" s="148"/>
      <c r="N881" s="148"/>
      <c r="O881" s="148"/>
      <c r="P881" s="148"/>
      <c r="Q881" s="148"/>
      <c r="R881" s="148"/>
      <c r="S881" s="148"/>
      <c r="T881" s="148"/>
      <c r="U881" s="148"/>
      <c r="V881" s="148"/>
      <c r="W881" s="148"/>
      <c r="X881" s="148"/>
      <c r="Y881" s="148"/>
      <c r="Z881" s="148"/>
      <c r="AA881" s="148"/>
      <c r="AB881" s="220"/>
    </row>
    <row r="882" spans="1:28" ht="15.75" customHeight="1">
      <c r="A882" s="132"/>
      <c r="B882" s="132"/>
      <c r="C882" s="148"/>
      <c r="D882" s="148"/>
      <c r="E882" s="148"/>
      <c r="F882" s="148"/>
      <c r="G882" s="148"/>
      <c r="H882" s="148"/>
      <c r="I882" s="148"/>
      <c r="J882" s="148"/>
      <c r="K882" s="148"/>
      <c r="L882" s="148"/>
      <c r="M882" s="148"/>
      <c r="N882" s="148"/>
      <c r="O882" s="148"/>
      <c r="P882" s="148"/>
      <c r="Q882" s="148"/>
      <c r="R882" s="148"/>
      <c r="S882" s="148"/>
      <c r="T882" s="148"/>
      <c r="U882" s="148"/>
      <c r="V882" s="148"/>
      <c r="W882" s="148"/>
      <c r="X882" s="148"/>
      <c r="Y882" s="148"/>
      <c r="Z882" s="148"/>
      <c r="AA882" s="148"/>
      <c r="AB882" s="220"/>
    </row>
    <row r="883" spans="1:28" ht="15.75" customHeight="1">
      <c r="A883" s="132"/>
      <c r="B883" s="132"/>
      <c r="C883" s="148"/>
      <c r="D883" s="148"/>
      <c r="E883" s="148"/>
      <c r="F883" s="148"/>
      <c r="G883" s="148"/>
      <c r="H883" s="148"/>
      <c r="I883" s="148"/>
      <c r="J883" s="148"/>
      <c r="K883" s="148"/>
      <c r="L883" s="148"/>
      <c r="M883" s="148"/>
      <c r="N883" s="148"/>
      <c r="O883" s="148"/>
      <c r="P883" s="148"/>
      <c r="Q883" s="148"/>
      <c r="R883" s="148"/>
      <c r="S883" s="148"/>
      <c r="T883" s="148"/>
      <c r="U883" s="148"/>
      <c r="V883" s="148"/>
      <c r="W883" s="148"/>
      <c r="X883" s="148"/>
      <c r="Y883" s="148"/>
      <c r="Z883" s="148"/>
      <c r="AA883" s="148"/>
      <c r="AB883" s="220"/>
    </row>
    <row r="884" spans="1:28" ht="15.75" customHeight="1">
      <c r="A884" s="132"/>
      <c r="B884" s="132"/>
      <c r="C884" s="148"/>
      <c r="D884" s="148"/>
      <c r="E884" s="148"/>
      <c r="F884" s="148"/>
      <c r="G884" s="148"/>
      <c r="H884" s="148"/>
      <c r="I884" s="148"/>
      <c r="J884" s="148"/>
      <c r="K884" s="148"/>
      <c r="L884" s="148"/>
      <c r="M884" s="148"/>
      <c r="N884" s="148"/>
      <c r="O884" s="148"/>
      <c r="P884" s="148"/>
      <c r="Q884" s="148"/>
      <c r="R884" s="148"/>
      <c r="S884" s="148"/>
      <c r="T884" s="148"/>
      <c r="U884" s="148"/>
      <c r="V884" s="148"/>
      <c r="W884" s="148"/>
      <c r="X884" s="148"/>
      <c r="Y884" s="148"/>
      <c r="Z884" s="148"/>
      <c r="AA884" s="148"/>
      <c r="AB884" s="220"/>
    </row>
    <row r="885" spans="1:28" ht="15.75" customHeight="1">
      <c r="A885" s="132"/>
      <c r="B885" s="132"/>
      <c r="C885" s="148"/>
      <c r="D885" s="148"/>
      <c r="E885" s="148"/>
      <c r="F885" s="148"/>
      <c r="G885" s="148"/>
      <c r="H885" s="148"/>
      <c r="I885" s="148"/>
      <c r="J885" s="148"/>
      <c r="K885" s="148"/>
      <c r="L885" s="148"/>
      <c r="M885" s="148"/>
      <c r="N885" s="148"/>
      <c r="O885" s="148"/>
      <c r="P885" s="148"/>
      <c r="Q885" s="148"/>
      <c r="R885" s="148"/>
      <c r="S885" s="148"/>
      <c r="T885" s="148"/>
      <c r="U885" s="148"/>
      <c r="V885" s="148"/>
      <c r="W885" s="148"/>
      <c r="X885" s="148"/>
      <c r="Y885" s="148"/>
      <c r="Z885" s="148"/>
      <c r="AA885" s="148"/>
      <c r="AB885" s="220"/>
    </row>
    <row r="886" spans="1:28" ht="15.75" customHeight="1">
      <c r="A886" s="132"/>
      <c r="B886" s="132"/>
      <c r="C886" s="148"/>
      <c r="D886" s="148"/>
      <c r="E886" s="148"/>
      <c r="F886" s="148"/>
      <c r="G886" s="148"/>
      <c r="H886" s="148"/>
      <c r="I886" s="148"/>
      <c r="J886" s="148"/>
      <c r="K886" s="148"/>
      <c r="L886" s="148"/>
      <c r="M886" s="148"/>
      <c r="N886" s="148"/>
      <c r="O886" s="148"/>
      <c r="P886" s="148"/>
      <c r="Q886" s="148"/>
      <c r="R886" s="148"/>
      <c r="S886" s="148"/>
      <c r="T886" s="148"/>
      <c r="U886" s="148"/>
      <c r="V886" s="148"/>
      <c r="W886" s="148"/>
      <c r="X886" s="148"/>
      <c r="Y886" s="148"/>
      <c r="Z886" s="148"/>
      <c r="AA886" s="148"/>
      <c r="AB886" s="220"/>
    </row>
    <row r="887" spans="1:28" ht="15.75" customHeight="1">
      <c r="A887" s="132"/>
      <c r="B887" s="132"/>
      <c r="C887" s="148"/>
      <c r="D887" s="148"/>
      <c r="E887" s="148"/>
      <c r="F887" s="148"/>
      <c r="G887" s="148"/>
      <c r="H887" s="148"/>
      <c r="I887" s="148"/>
      <c r="J887" s="148"/>
      <c r="K887" s="148"/>
      <c r="L887" s="148"/>
      <c r="M887" s="148"/>
      <c r="N887" s="148"/>
      <c r="O887" s="148"/>
      <c r="P887" s="148"/>
      <c r="Q887" s="148"/>
      <c r="R887" s="148"/>
      <c r="S887" s="148"/>
      <c r="T887" s="148"/>
      <c r="U887" s="148"/>
      <c r="V887" s="148"/>
      <c r="W887" s="148"/>
      <c r="X887" s="148"/>
      <c r="Y887" s="148"/>
      <c r="Z887" s="148"/>
      <c r="AA887" s="148"/>
      <c r="AB887" s="220"/>
    </row>
    <row r="888" spans="1:28" ht="15.75" customHeight="1">
      <c r="A888" s="132"/>
      <c r="B888" s="132"/>
      <c r="C888" s="148"/>
      <c r="D888" s="148"/>
      <c r="E888" s="148"/>
      <c r="F888" s="148"/>
      <c r="G888" s="148"/>
      <c r="H888" s="148"/>
      <c r="I888" s="148"/>
      <c r="J888" s="148"/>
      <c r="K888" s="148"/>
      <c r="L888" s="148"/>
      <c r="M888" s="148"/>
      <c r="N888" s="148"/>
      <c r="O888" s="148"/>
      <c r="P888" s="148"/>
      <c r="Q888" s="148"/>
      <c r="R888" s="148"/>
      <c r="S888" s="148"/>
      <c r="T888" s="148"/>
      <c r="U888" s="148"/>
      <c r="V888" s="148"/>
      <c r="W888" s="148"/>
      <c r="X888" s="148"/>
      <c r="Y888" s="148"/>
      <c r="Z888" s="148"/>
      <c r="AA888" s="148"/>
      <c r="AB888" s="220"/>
    </row>
    <row r="889" spans="1:28" ht="15.75" customHeight="1">
      <c r="A889" s="132"/>
      <c r="B889" s="132"/>
      <c r="C889" s="148"/>
      <c r="D889" s="148"/>
      <c r="E889" s="148"/>
      <c r="F889" s="148"/>
      <c r="G889" s="148"/>
      <c r="H889" s="148"/>
      <c r="I889" s="148"/>
      <c r="J889" s="148"/>
      <c r="K889" s="148"/>
      <c r="L889" s="148"/>
      <c r="M889" s="148"/>
      <c r="N889" s="148"/>
      <c r="O889" s="148"/>
      <c r="P889" s="148"/>
      <c r="Q889" s="148"/>
      <c r="R889" s="148"/>
      <c r="S889" s="148"/>
      <c r="T889" s="148"/>
      <c r="U889" s="148"/>
      <c r="V889" s="148"/>
      <c r="W889" s="148"/>
      <c r="X889" s="148"/>
      <c r="Y889" s="148"/>
      <c r="Z889" s="148"/>
      <c r="AA889" s="148"/>
      <c r="AB889" s="220"/>
    </row>
    <row r="890" spans="1:28" ht="15.75" customHeight="1">
      <c r="A890" s="132"/>
      <c r="B890" s="132"/>
      <c r="C890" s="148"/>
      <c r="D890" s="148"/>
      <c r="E890" s="148"/>
      <c r="F890" s="148"/>
      <c r="G890" s="148"/>
      <c r="H890" s="148"/>
      <c r="I890" s="148"/>
      <c r="J890" s="148"/>
      <c r="K890" s="148"/>
      <c r="L890" s="148"/>
      <c r="M890" s="148"/>
      <c r="N890" s="148"/>
      <c r="O890" s="148"/>
      <c r="P890" s="148"/>
      <c r="Q890" s="148"/>
      <c r="R890" s="148"/>
      <c r="S890" s="148"/>
      <c r="T890" s="148"/>
      <c r="U890" s="148"/>
      <c r="V890" s="148"/>
      <c r="W890" s="148"/>
      <c r="X890" s="148"/>
      <c r="Y890" s="148"/>
      <c r="Z890" s="148"/>
      <c r="AA890" s="148"/>
      <c r="AB890" s="220"/>
    </row>
    <row r="891" spans="1:28" ht="15.75" customHeight="1">
      <c r="A891" s="132"/>
      <c r="B891" s="132"/>
      <c r="C891" s="148"/>
      <c r="D891" s="148"/>
      <c r="E891" s="148"/>
      <c r="F891" s="148"/>
      <c r="G891" s="148"/>
      <c r="H891" s="148"/>
      <c r="I891" s="148"/>
      <c r="J891" s="148"/>
      <c r="K891" s="148"/>
      <c r="L891" s="148"/>
      <c r="M891" s="148"/>
      <c r="N891" s="148"/>
      <c r="O891" s="148"/>
      <c r="P891" s="148"/>
      <c r="Q891" s="148"/>
      <c r="R891" s="148"/>
      <c r="S891" s="148"/>
      <c r="T891" s="148"/>
      <c r="U891" s="148"/>
      <c r="V891" s="148"/>
      <c r="W891" s="148"/>
      <c r="X891" s="148"/>
      <c r="Y891" s="148"/>
      <c r="Z891" s="148"/>
      <c r="AA891" s="148"/>
      <c r="AB891" s="220"/>
    </row>
    <row r="892" spans="1:28" ht="15.75" customHeight="1">
      <c r="A892" s="132"/>
      <c r="B892" s="132"/>
      <c r="C892" s="148"/>
      <c r="D892" s="148"/>
      <c r="E892" s="148"/>
      <c r="F892" s="148"/>
      <c r="G892" s="148"/>
      <c r="H892" s="148"/>
      <c r="I892" s="148"/>
      <c r="J892" s="148"/>
      <c r="K892" s="148"/>
      <c r="L892" s="148"/>
      <c r="M892" s="148"/>
      <c r="N892" s="148"/>
      <c r="O892" s="148"/>
      <c r="P892" s="148"/>
      <c r="Q892" s="148"/>
      <c r="R892" s="148"/>
      <c r="S892" s="148"/>
      <c r="T892" s="148"/>
      <c r="U892" s="148"/>
      <c r="V892" s="148"/>
      <c r="W892" s="148"/>
      <c r="X892" s="148"/>
      <c r="Y892" s="148"/>
      <c r="Z892" s="148"/>
      <c r="AA892" s="148"/>
      <c r="AB892" s="220"/>
    </row>
    <row r="893" spans="1:28" ht="15.75" customHeight="1">
      <c r="A893" s="132"/>
      <c r="B893" s="132"/>
      <c r="C893" s="148"/>
      <c r="D893" s="148"/>
      <c r="E893" s="148"/>
      <c r="F893" s="148"/>
      <c r="G893" s="148"/>
      <c r="H893" s="148"/>
      <c r="I893" s="148"/>
      <c r="J893" s="148"/>
      <c r="K893" s="148"/>
      <c r="L893" s="148"/>
      <c r="M893" s="148"/>
      <c r="N893" s="148"/>
      <c r="O893" s="148"/>
      <c r="P893" s="148"/>
      <c r="Q893" s="148"/>
      <c r="R893" s="148"/>
      <c r="S893" s="148"/>
      <c r="T893" s="148"/>
      <c r="U893" s="148"/>
      <c r="V893" s="148"/>
      <c r="W893" s="148"/>
      <c r="X893" s="148"/>
      <c r="Y893" s="148"/>
      <c r="Z893" s="148"/>
      <c r="AA893" s="148"/>
      <c r="AB893" s="220"/>
    </row>
    <row r="894" spans="1:28" ht="15.75" customHeight="1">
      <c r="A894" s="132"/>
      <c r="B894" s="132"/>
      <c r="C894" s="148"/>
      <c r="D894" s="148"/>
      <c r="E894" s="148"/>
      <c r="F894" s="148"/>
      <c r="G894" s="148"/>
      <c r="H894" s="148"/>
      <c r="I894" s="148"/>
      <c r="J894" s="148"/>
      <c r="K894" s="148"/>
      <c r="L894" s="148"/>
      <c r="M894" s="148"/>
      <c r="N894" s="148"/>
      <c r="O894" s="148"/>
      <c r="P894" s="148"/>
      <c r="Q894" s="148"/>
      <c r="R894" s="148"/>
      <c r="S894" s="148"/>
      <c r="T894" s="148"/>
      <c r="U894" s="148"/>
      <c r="V894" s="148"/>
      <c r="W894" s="148"/>
      <c r="X894" s="148"/>
      <c r="Y894" s="148"/>
      <c r="Z894" s="148"/>
      <c r="AA894" s="148"/>
      <c r="AB894" s="220"/>
    </row>
    <row r="895" spans="1:28" ht="15.75" customHeight="1">
      <c r="A895" s="132"/>
      <c r="B895" s="132"/>
      <c r="C895" s="148"/>
      <c r="D895" s="148"/>
      <c r="E895" s="148"/>
      <c r="F895" s="148"/>
      <c r="G895" s="148"/>
      <c r="H895" s="148"/>
      <c r="I895" s="148"/>
      <c r="J895" s="148"/>
      <c r="K895" s="148"/>
      <c r="L895" s="148"/>
      <c r="M895" s="148"/>
      <c r="N895" s="148"/>
      <c r="O895" s="148"/>
      <c r="P895" s="148"/>
      <c r="Q895" s="148"/>
      <c r="R895" s="148"/>
      <c r="S895" s="148"/>
      <c r="T895" s="148"/>
      <c r="U895" s="148"/>
      <c r="V895" s="148"/>
      <c r="W895" s="148"/>
      <c r="X895" s="148"/>
      <c r="Y895" s="148"/>
      <c r="Z895" s="148"/>
      <c r="AA895" s="148"/>
      <c r="AB895" s="220"/>
    </row>
    <row r="896" spans="1:28" ht="15.75" customHeight="1">
      <c r="A896" s="132"/>
      <c r="B896" s="132"/>
      <c r="C896" s="148"/>
      <c r="D896" s="148"/>
      <c r="E896" s="148"/>
      <c r="F896" s="148"/>
      <c r="G896" s="148"/>
      <c r="H896" s="148"/>
      <c r="I896" s="148"/>
      <c r="J896" s="148"/>
      <c r="K896" s="148"/>
      <c r="L896" s="148"/>
      <c r="M896" s="148"/>
      <c r="N896" s="148"/>
      <c r="O896" s="148"/>
      <c r="P896" s="148"/>
      <c r="Q896" s="148"/>
      <c r="R896" s="148"/>
      <c r="S896" s="148"/>
      <c r="T896" s="148"/>
      <c r="U896" s="148"/>
      <c r="V896" s="148"/>
      <c r="W896" s="148"/>
      <c r="X896" s="148"/>
      <c r="Y896" s="148"/>
      <c r="Z896" s="148"/>
      <c r="AA896" s="148"/>
      <c r="AB896" s="220"/>
    </row>
    <row r="897" spans="1:28" ht="15.75" customHeight="1">
      <c r="A897" s="132"/>
      <c r="B897" s="132"/>
      <c r="C897" s="148"/>
      <c r="D897" s="148"/>
      <c r="E897" s="148"/>
      <c r="F897" s="148"/>
      <c r="G897" s="148"/>
      <c r="H897" s="148"/>
      <c r="I897" s="148"/>
      <c r="J897" s="148"/>
      <c r="K897" s="148"/>
      <c r="L897" s="148"/>
      <c r="M897" s="148"/>
      <c r="N897" s="148"/>
      <c r="O897" s="148"/>
      <c r="P897" s="148"/>
      <c r="Q897" s="148"/>
      <c r="R897" s="148"/>
      <c r="S897" s="148"/>
      <c r="T897" s="148"/>
      <c r="U897" s="148"/>
      <c r="V897" s="148"/>
      <c r="W897" s="148"/>
      <c r="X897" s="148"/>
      <c r="Y897" s="148"/>
      <c r="Z897" s="148"/>
      <c r="AA897" s="148"/>
      <c r="AB897" s="220"/>
    </row>
    <row r="898" spans="1:28" ht="15.75" customHeight="1">
      <c r="A898" s="132"/>
      <c r="B898" s="132"/>
      <c r="C898" s="148"/>
      <c r="D898" s="148"/>
      <c r="E898" s="148"/>
      <c r="F898" s="148"/>
      <c r="G898" s="148"/>
      <c r="H898" s="148"/>
      <c r="I898" s="148"/>
      <c r="J898" s="148"/>
      <c r="K898" s="148"/>
      <c r="L898" s="148"/>
      <c r="M898" s="148"/>
      <c r="N898" s="148"/>
      <c r="O898" s="148"/>
      <c r="P898" s="148"/>
      <c r="Q898" s="148"/>
      <c r="R898" s="148"/>
      <c r="S898" s="148"/>
      <c r="T898" s="148"/>
      <c r="U898" s="148"/>
      <c r="V898" s="148"/>
      <c r="W898" s="148"/>
      <c r="X898" s="148"/>
      <c r="Y898" s="148"/>
      <c r="Z898" s="148"/>
      <c r="AA898" s="148"/>
      <c r="AB898" s="220"/>
    </row>
    <row r="899" spans="1:28" ht="15.75" customHeight="1">
      <c r="A899" s="132"/>
      <c r="B899" s="132"/>
      <c r="C899" s="148"/>
      <c r="D899" s="148"/>
      <c r="E899" s="148"/>
      <c r="F899" s="148"/>
      <c r="G899" s="148"/>
      <c r="H899" s="148"/>
      <c r="I899" s="148"/>
      <c r="J899" s="148"/>
      <c r="K899" s="148"/>
      <c r="L899" s="148"/>
      <c r="M899" s="148"/>
      <c r="N899" s="148"/>
      <c r="O899" s="148"/>
      <c r="P899" s="148"/>
      <c r="Q899" s="148"/>
      <c r="R899" s="148"/>
      <c r="S899" s="148"/>
      <c r="T899" s="148"/>
      <c r="U899" s="148"/>
      <c r="V899" s="148"/>
      <c r="W899" s="148"/>
      <c r="X899" s="148"/>
      <c r="Y899" s="148"/>
      <c r="Z899" s="148"/>
      <c r="AA899" s="148"/>
      <c r="AB899" s="220"/>
    </row>
    <row r="900" spans="1:28" ht="15.75" customHeight="1">
      <c r="A900" s="132"/>
      <c r="B900" s="132"/>
      <c r="C900" s="148"/>
      <c r="D900" s="148"/>
      <c r="E900" s="148"/>
      <c r="F900" s="148"/>
      <c r="G900" s="148"/>
      <c r="H900" s="148"/>
      <c r="I900" s="148"/>
      <c r="J900" s="148"/>
      <c r="K900" s="148"/>
      <c r="L900" s="148"/>
      <c r="M900" s="148"/>
      <c r="N900" s="148"/>
      <c r="O900" s="148"/>
      <c r="P900" s="148"/>
      <c r="Q900" s="148"/>
      <c r="R900" s="148"/>
      <c r="S900" s="148"/>
      <c r="T900" s="148"/>
      <c r="U900" s="148"/>
      <c r="V900" s="148"/>
      <c r="W900" s="148"/>
      <c r="X900" s="148"/>
      <c r="Y900" s="148"/>
      <c r="Z900" s="148"/>
      <c r="AA900" s="148"/>
      <c r="AB900" s="220"/>
    </row>
    <row r="901" spans="1:28" ht="15.75" customHeight="1">
      <c r="A901" s="132"/>
      <c r="B901" s="132"/>
      <c r="C901" s="148"/>
      <c r="D901" s="148"/>
      <c r="E901" s="148"/>
      <c r="F901" s="148"/>
      <c r="G901" s="148"/>
      <c r="H901" s="148"/>
      <c r="I901" s="148"/>
      <c r="J901" s="148"/>
      <c r="K901" s="148"/>
      <c r="L901" s="148"/>
      <c r="M901" s="148"/>
      <c r="N901" s="148"/>
      <c r="O901" s="148"/>
      <c r="P901" s="148"/>
      <c r="Q901" s="148"/>
      <c r="R901" s="148"/>
      <c r="S901" s="148"/>
      <c r="T901" s="148"/>
      <c r="U901" s="148"/>
      <c r="V901" s="148"/>
      <c r="W901" s="148"/>
      <c r="X901" s="148"/>
      <c r="Y901" s="148"/>
      <c r="Z901" s="148"/>
      <c r="AA901" s="148"/>
      <c r="AB901" s="220"/>
    </row>
    <row r="902" spans="1:28" ht="15.75" customHeight="1">
      <c r="A902" s="132"/>
      <c r="B902" s="132"/>
      <c r="C902" s="148"/>
      <c r="D902" s="148"/>
      <c r="E902" s="148"/>
      <c r="F902" s="148"/>
      <c r="G902" s="148"/>
      <c r="H902" s="148"/>
      <c r="I902" s="148"/>
      <c r="J902" s="148"/>
      <c r="K902" s="148"/>
      <c r="L902" s="148"/>
      <c r="M902" s="148"/>
      <c r="N902" s="148"/>
      <c r="O902" s="148"/>
      <c r="P902" s="148"/>
      <c r="Q902" s="148"/>
      <c r="R902" s="148"/>
      <c r="S902" s="148"/>
      <c r="T902" s="148"/>
      <c r="U902" s="148"/>
      <c r="V902" s="148"/>
      <c r="W902" s="148"/>
      <c r="X902" s="148"/>
      <c r="Y902" s="148"/>
      <c r="Z902" s="148"/>
      <c r="AA902" s="148"/>
      <c r="AB902" s="220"/>
    </row>
    <row r="903" spans="1:28" ht="15.75" customHeight="1">
      <c r="A903" s="132"/>
      <c r="B903" s="132"/>
      <c r="C903" s="148"/>
      <c r="D903" s="148"/>
      <c r="E903" s="148"/>
      <c r="F903" s="148"/>
      <c r="G903" s="148"/>
      <c r="H903" s="148"/>
      <c r="I903" s="148"/>
      <c r="J903" s="148"/>
      <c r="K903" s="148"/>
      <c r="L903" s="148"/>
      <c r="M903" s="148"/>
      <c r="N903" s="148"/>
      <c r="O903" s="148"/>
      <c r="P903" s="148"/>
      <c r="Q903" s="148"/>
      <c r="R903" s="148"/>
      <c r="S903" s="148"/>
      <c r="T903" s="148"/>
      <c r="U903" s="148"/>
      <c r="V903" s="148"/>
      <c r="W903" s="148"/>
      <c r="X903" s="148"/>
      <c r="Y903" s="148"/>
      <c r="Z903" s="148"/>
      <c r="AA903" s="148"/>
      <c r="AB903" s="220"/>
    </row>
    <row r="904" spans="1:28" ht="15.75" customHeight="1">
      <c r="A904" s="132"/>
      <c r="B904" s="132"/>
      <c r="C904" s="148"/>
      <c r="D904" s="148"/>
      <c r="E904" s="148"/>
      <c r="F904" s="148"/>
      <c r="G904" s="148"/>
      <c r="H904" s="148"/>
      <c r="I904" s="148"/>
      <c r="J904" s="148"/>
      <c r="K904" s="148"/>
      <c r="L904" s="148"/>
      <c r="M904" s="148"/>
      <c r="N904" s="148"/>
      <c r="O904" s="148"/>
      <c r="P904" s="148"/>
      <c r="Q904" s="148"/>
      <c r="R904" s="148"/>
      <c r="S904" s="148"/>
      <c r="T904" s="148"/>
      <c r="U904" s="148"/>
      <c r="V904" s="148"/>
      <c r="W904" s="148"/>
      <c r="X904" s="148"/>
      <c r="Y904" s="148"/>
      <c r="Z904" s="148"/>
      <c r="AA904" s="148"/>
      <c r="AB904" s="220"/>
    </row>
    <row r="905" spans="1:28" ht="15.75" customHeight="1">
      <c r="A905" s="132"/>
      <c r="B905" s="132"/>
      <c r="C905" s="148"/>
      <c r="D905" s="148"/>
      <c r="E905" s="148"/>
      <c r="F905" s="148"/>
      <c r="G905" s="148"/>
      <c r="H905" s="148"/>
      <c r="I905" s="148"/>
      <c r="J905" s="148"/>
      <c r="K905" s="148"/>
      <c r="L905" s="148"/>
      <c r="M905" s="148"/>
      <c r="N905" s="148"/>
      <c r="O905" s="148"/>
      <c r="P905" s="148"/>
      <c r="Q905" s="148"/>
      <c r="R905" s="148"/>
      <c r="S905" s="148"/>
      <c r="T905" s="148"/>
      <c r="U905" s="148"/>
      <c r="V905" s="148"/>
      <c r="W905" s="148"/>
      <c r="X905" s="148"/>
      <c r="Y905" s="148"/>
      <c r="Z905" s="148"/>
      <c r="AA905" s="148"/>
      <c r="AB905" s="220"/>
    </row>
    <row r="906" spans="1:28" ht="15.75" customHeight="1">
      <c r="A906" s="132"/>
      <c r="B906" s="132"/>
      <c r="C906" s="148"/>
      <c r="D906" s="148"/>
      <c r="E906" s="148"/>
      <c r="F906" s="148"/>
      <c r="G906" s="148"/>
      <c r="H906" s="148"/>
      <c r="I906" s="148"/>
      <c r="J906" s="148"/>
      <c r="K906" s="148"/>
      <c r="L906" s="148"/>
      <c r="M906" s="148"/>
      <c r="N906" s="148"/>
      <c r="O906" s="148"/>
      <c r="P906" s="148"/>
      <c r="Q906" s="148"/>
      <c r="R906" s="148"/>
      <c r="S906" s="148"/>
      <c r="T906" s="148"/>
      <c r="U906" s="148"/>
      <c r="V906" s="148"/>
      <c r="W906" s="148"/>
      <c r="X906" s="148"/>
      <c r="Y906" s="148"/>
      <c r="Z906" s="148"/>
      <c r="AA906" s="148"/>
      <c r="AB906" s="220"/>
    </row>
    <row r="907" spans="1:28" ht="15.75" customHeight="1">
      <c r="A907" s="132"/>
      <c r="B907" s="132"/>
      <c r="C907" s="148"/>
      <c r="D907" s="148"/>
      <c r="E907" s="148"/>
      <c r="F907" s="148"/>
      <c r="G907" s="148"/>
      <c r="H907" s="148"/>
      <c r="I907" s="148"/>
      <c r="J907" s="148"/>
      <c r="K907" s="148"/>
      <c r="L907" s="148"/>
      <c r="M907" s="148"/>
      <c r="N907" s="148"/>
      <c r="O907" s="148"/>
      <c r="P907" s="148"/>
      <c r="Q907" s="148"/>
      <c r="R907" s="148"/>
      <c r="S907" s="148"/>
      <c r="T907" s="148"/>
      <c r="U907" s="148"/>
      <c r="V907" s="148"/>
      <c r="W907" s="148"/>
      <c r="X907" s="148"/>
      <c r="Y907" s="148"/>
      <c r="Z907" s="148"/>
      <c r="AA907" s="148"/>
      <c r="AB907" s="220"/>
    </row>
    <row r="908" spans="1:28" ht="15.75" customHeight="1">
      <c r="A908" s="132"/>
      <c r="B908" s="132"/>
      <c r="C908" s="148"/>
      <c r="D908" s="148"/>
      <c r="E908" s="148"/>
      <c r="F908" s="148"/>
      <c r="G908" s="148"/>
      <c r="H908" s="148"/>
      <c r="I908" s="148"/>
      <c r="J908" s="148"/>
      <c r="K908" s="148"/>
      <c r="L908" s="148"/>
      <c r="M908" s="148"/>
      <c r="N908" s="148"/>
      <c r="O908" s="148"/>
      <c r="P908" s="148"/>
      <c r="Q908" s="148"/>
      <c r="R908" s="148"/>
      <c r="S908" s="148"/>
      <c r="T908" s="148"/>
      <c r="U908" s="148"/>
      <c r="V908" s="148"/>
      <c r="W908" s="148"/>
      <c r="X908" s="148"/>
      <c r="Y908" s="148"/>
      <c r="Z908" s="148"/>
      <c r="AA908" s="148"/>
      <c r="AB908" s="220"/>
    </row>
    <row r="909" spans="1:28" ht="15.75" customHeight="1">
      <c r="A909" s="132"/>
      <c r="B909" s="132"/>
      <c r="C909" s="148"/>
      <c r="D909" s="148"/>
      <c r="E909" s="148"/>
      <c r="F909" s="148"/>
      <c r="G909" s="148"/>
      <c r="H909" s="148"/>
      <c r="I909" s="148"/>
      <c r="J909" s="148"/>
      <c r="K909" s="148"/>
      <c r="L909" s="148"/>
      <c r="M909" s="148"/>
      <c r="N909" s="148"/>
      <c r="O909" s="148"/>
      <c r="P909" s="148"/>
      <c r="Q909" s="148"/>
      <c r="R909" s="148"/>
      <c r="S909" s="148"/>
      <c r="T909" s="148"/>
      <c r="U909" s="148"/>
      <c r="V909" s="148"/>
      <c r="W909" s="148"/>
      <c r="X909" s="148"/>
      <c r="Y909" s="148"/>
      <c r="Z909" s="148"/>
      <c r="AA909" s="148"/>
      <c r="AB909" s="220"/>
    </row>
    <row r="910" spans="1:28" ht="15.75" customHeight="1">
      <c r="A910" s="132"/>
      <c r="B910" s="132"/>
      <c r="C910" s="148"/>
      <c r="D910" s="148"/>
      <c r="E910" s="148"/>
      <c r="F910" s="148"/>
      <c r="G910" s="148"/>
      <c r="H910" s="148"/>
      <c r="I910" s="148"/>
      <c r="J910" s="148"/>
      <c r="K910" s="148"/>
      <c r="L910" s="148"/>
      <c r="M910" s="148"/>
      <c r="N910" s="148"/>
      <c r="O910" s="148"/>
      <c r="P910" s="148"/>
      <c r="Q910" s="148"/>
      <c r="R910" s="148"/>
      <c r="S910" s="148"/>
      <c r="T910" s="148"/>
      <c r="U910" s="148"/>
      <c r="V910" s="148"/>
      <c r="W910" s="148"/>
      <c r="X910" s="148"/>
      <c r="Y910" s="148"/>
      <c r="Z910" s="148"/>
      <c r="AA910" s="148"/>
      <c r="AB910" s="220"/>
    </row>
    <row r="911" spans="1:28" ht="15.75" customHeight="1">
      <c r="A911" s="132"/>
      <c r="B911" s="132"/>
      <c r="C911" s="148"/>
      <c r="D911" s="148"/>
      <c r="E911" s="148"/>
      <c r="F911" s="148"/>
      <c r="G911" s="148"/>
      <c r="H911" s="148"/>
      <c r="I911" s="148"/>
      <c r="J911" s="148"/>
      <c r="K911" s="148"/>
      <c r="L911" s="148"/>
      <c r="M911" s="148"/>
      <c r="N911" s="148"/>
      <c r="O911" s="148"/>
      <c r="P911" s="148"/>
      <c r="Q911" s="148"/>
      <c r="R911" s="148"/>
      <c r="S911" s="148"/>
      <c r="T911" s="148"/>
      <c r="U911" s="148"/>
      <c r="V911" s="148"/>
      <c r="W911" s="148"/>
      <c r="X911" s="148"/>
      <c r="Y911" s="148"/>
      <c r="Z911" s="148"/>
      <c r="AA911" s="148"/>
      <c r="AB911" s="220"/>
    </row>
    <row r="912" spans="1:28" ht="15.75" customHeight="1">
      <c r="A912" s="132"/>
      <c r="B912" s="132"/>
      <c r="C912" s="148"/>
      <c r="D912" s="148"/>
      <c r="E912" s="148"/>
      <c r="F912" s="148"/>
      <c r="G912" s="148"/>
      <c r="H912" s="148"/>
      <c r="I912" s="148"/>
      <c r="J912" s="148"/>
      <c r="K912" s="148"/>
      <c r="L912" s="148"/>
      <c r="M912" s="148"/>
      <c r="N912" s="148"/>
      <c r="O912" s="148"/>
      <c r="P912" s="148"/>
      <c r="Q912" s="148"/>
      <c r="R912" s="148"/>
      <c r="S912" s="148"/>
      <c r="T912" s="148"/>
      <c r="U912" s="148"/>
      <c r="V912" s="148"/>
      <c r="W912" s="148"/>
      <c r="X912" s="148"/>
      <c r="Y912" s="148"/>
      <c r="Z912" s="148"/>
      <c r="AA912" s="148"/>
      <c r="AB912" s="220"/>
    </row>
    <row r="913" spans="1:28" ht="15.75" customHeight="1">
      <c r="A913" s="132"/>
      <c r="B913" s="132"/>
      <c r="C913" s="148"/>
      <c r="D913" s="148"/>
      <c r="E913" s="148"/>
      <c r="F913" s="148"/>
      <c r="G913" s="148"/>
      <c r="H913" s="148"/>
      <c r="I913" s="148"/>
      <c r="J913" s="148"/>
      <c r="K913" s="148"/>
      <c r="L913" s="148"/>
      <c r="M913" s="148"/>
      <c r="N913" s="148"/>
      <c r="O913" s="148"/>
      <c r="P913" s="148"/>
      <c r="Q913" s="148"/>
      <c r="R913" s="148"/>
      <c r="S913" s="148"/>
      <c r="T913" s="148"/>
      <c r="U913" s="148"/>
      <c r="V913" s="148"/>
      <c r="W913" s="148"/>
      <c r="X913" s="148"/>
      <c r="Y913" s="148"/>
      <c r="Z913" s="148"/>
      <c r="AA913" s="148"/>
      <c r="AB913" s="220"/>
    </row>
    <row r="914" spans="1:28" ht="15.75" customHeight="1">
      <c r="A914" s="132"/>
      <c r="B914" s="132"/>
      <c r="C914" s="148"/>
      <c r="D914" s="148"/>
      <c r="E914" s="148"/>
      <c r="F914" s="148"/>
      <c r="G914" s="148"/>
      <c r="H914" s="148"/>
      <c r="I914" s="148"/>
      <c r="J914" s="148"/>
      <c r="K914" s="148"/>
      <c r="L914" s="148"/>
      <c r="M914" s="148"/>
      <c r="N914" s="148"/>
      <c r="O914" s="148"/>
      <c r="P914" s="148"/>
      <c r="Q914" s="148"/>
      <c r="R914" s="148"/>
      <c r="S914" s="148"/>
      <c r="T914" s="148"/>
      <c r="U914" s="148"/>
      <c r="V914" s="148"/>
      <c r="W914" s="148"/>
      <c r="X914" s="148"/>
      <c r="Y914" s="148"/>
      <c r="Z914" s="148"/>
      <c r="AA914" s="148"/>
      <c r="AB914" s="220"/>
    </row>
    <row r="915" spans="1:28" ht="15.75" customHeight="1">
      <c r="A915" s="132"/>
      <c r="B915" s="132"/>
      <c r="C915" s="148"/>
      <c r="D915" s="148"/>
      <c r="E915" s="148"/>
      <c r="F915" s="148"/>
      <c r="G915" s="148"/>
      <c r="H915" s="148"/>
      <c r="I915" s="148"/>
      <c r="J915" s="148"/>
      <c r="K915" s="148"/>
      <c r="L915" s="148"/>
      <c r="M915" s="148"/>
      <c r="N915" s="148"/>
      <c r="O915" s="148"/>
      <c r="P915" s="148"/>
      <c r="Q915" s="148"/>
      <c r="R915" s="148"/>
      <c r="S915" s="148"/>
      <c r="T915" s="148"/>
      <c r="U915" s="148"/>
      <c r="V915" s="148"/>
      <c r="W915" s="148"/>
      <c r="X915" s="148"/>
      <c r="Y915" s="148"/>
      <c r="Z915" s="148"/>
      <c r="AA915" s="148"/>
      <c r="AB915" s="220"/>
    </row>
    <row r="916" spans="1:28" ht="15.75" customHeight="1">
      <c r="A916" s="132"/>
      <c r="B916" s="132"/>
      <c r="C916" s="148"/>
      <c r="D916" s="148"/>
      <c r="E916" s="148"/>
      <c r="F916" s="148"/>
      <c r="G916" s="148"/>
      <c r="H916" s="148"/>
      <c r="I916" s="148"/>
      <c r="J916" s="148"/>
      <c r="K916" s="148"/>
      <c r="L916" s="148"/>
      <c r="M916" s="148"/>
      <c r="N916" s="148"/>
      <c r="O916" s="148"/>
      <c r="P916" s="148"/>
      <c r="Q916" s="148"/>
      <c r="R916" s="148"/>
      <c r="S916" s="148"/>
      <c r="T916" s="148"/>
      <c r="U916" s="148"/>
      <c r="V916" s="148"/>
      <c r="W916" s="148"/>
      <c r="X916" s="148"/>
      <c r="Y916" s="148"/>
      <c r="Z916" s="148"/>
      <c r="AA916" s="148"/>
      <c r="AB916" s="220"/>
    </row>
    <row r="917" spans="1:28" ht="15.75" customHeight="1">
      <c r="A917" s="132"/>
      <c r="B917" s="132"/>
      <c r="C917" s="148"/>
      <c r="D917" s="148"/>
      <c r="E917" s="148"/>
      <c r="F917" s="148"/>
      <c r="G917" s="148"/>
      <c r="H917" s="148"/>
      <c r="I917" s="148"/>
      <c r="J917" s="148"/>
      <c r="K917" s="148"/>
      <c r="L917" s="148"/>
      <c r="M917" s="148"/>
      <c r="N917" s="148"/>
      <c r="O917" s="148"/>
      <c r="P917" s="148"/>
      <c r="Q917" s="148"/>
      <c r="R917" s="148"/>
      <c r="S917" s="148"/>
      <c r="T917" s="148"/>
      <c r="U917" s="148"/>
      <c r="V917" s="148"/>
      <c r="W917" s="148"/>
      <c r="X917" s="148"/>
      <c r="Y917" s="148"/>
      <c r="Z917" s="148"/>
      <c r="AA917" s="148"/>
      <c r="AB917" s="220"/>
    </row>
    <row r="918" spans="1:28" ht="15.75" customHeight="1">
      <c r="A918" s="132"/>
      <c r="B918" s="132"/>
      <c r="C918" s="148"/>
      <c r="D918" s="148"/>
      <c r="E918" s="148"/>
      <c r="F918" s="148"/>
      <c r="G918" s="148"/>
      <c r="H918" s="148"/>
      <c r="I918" s="148"/>
      <c r="J918" s="148"/>
      <c r="K918" s="148"/>
      <c r="L918" s="148"/>
      <c r="M918" s="148"/>
      <c r="N918" s="148"/>
      <c r="O918" s="148"/>
      <c r="P918" s="148"/>
      <c r="Q918" s="148"/>
      <c r="R918" s="148"/>
      <c r="S918" s="148"/>
      <c r="T918" s="148"/>
      <c r="U918" s="148"/>
      <c r="V918" s="148"/>
      <c r="W918" s="148"/>
      <c r="X918" s="148"/>
      <c r="Y918" s="148"/>
      <c r="Z918" s="148"/>
      <c r="AA918" s="148"/>
      <c r="AB918" s="220"/>
    </row>
    <row r="919" spans="1:28" ht="15.75" customHeight="1">
      <c r="A919" s="132"/>
      <c r="B919" s="132"/>
      <c r="C919" s="148"/>
      <c r="D919" s="148"/>
      <c r="E919" s="148"/>
      <c r="F919" s="148"/>
      <c r="G919" s="148"/>
      <c r="H919" s="148"/>
      <c r="I919" s="148"/>
      <c r="J919" s="148"/>
      <c r="K919" s="148"/>
      <c r="L919" s="148"/>
      <c r="M919" s="148"/>
      <c r="N919" s="148"/>
      <c r="O919" s="148"/>
      <c r="P919" s="148"/>
      <c r="Q919" s="148"/>
      <c r="R919" s="148"/>
      <c r="S919" s="148"/>
      <c r="T919" s="148"/>
      <c r="U919" s="148"/>
      <c r="V919" s="148"/>
      <c r="W919" s="148"/>
      <c r="X919" s="148"/>
      <c r="Y919" s="148"/>
      <c r="Z919" s="148"/>
      <c r="AA919" s="148"/>
      <c r="AB919" s="220"/>
    </row>
    <row r="920" spans="1:28" ht="15.75" customHeight="1">
      <c r="A920" s="132"/>
      <c r="B920" s="132"/>
      <c r="C920" s="148"/>
      <c r="D920" s="148"/>
      <c r="E920" s="148"/>
      <c r="F920" s="148"/>
      <c r="G920" s="148"/>
      <c r="H920" s="148"/>
      <c r="I920" s="148"/>
      <c r="J920" s="148"/>
      <c r="K920" s="148"/>
      <c r="L920" s="148"/>
      <c r="M920" s="148"/>
      <c r="N920" s="148"/>
      <c r="O920" s="148"/>
      <c r="P920" s="148"/>
      <c r="Q920" s="148"/>
      <c r="R920" s="148"/>
      <c r="S920" s="148"/>
      <c r="T920" s="148"/>
      <c r="U920" s="148"/>
      <c r="V920" s="148"/>
      <c r="W920" s="148"/>
      <c r="X920" s="148"/>
      <c r="Y920" s="148"/>
      <c r="Z920" s="148"/>
      <c r="AA920" s="148"/>
      <c r="AB920" s="220"/>
    </row>
    <row r="921" spans="1:28" ht="15.75" customHeight="1">
      <c r="A921" s="132"/>
      <c r="B921" s="132"/>
      <c r="C921" s="148"/>
      <c r="D921" s="148"/>
      <c r="E921" s="148"/>
      <c r="F921" s="148"/>
      <c r="G921" s="148"/>
      <c r="H921" s="148"/>
      <c r="I921" s="148"/>
      <c r="J921" s="148"/>
      <c r="K921" s="148"/>
      <c r="L921" s="148"/>
      <c r="M921" s="148"/>
      <c r="N921" s="148"/>
      <c r="O921" s="148"/>
      <c r="P921" s="148"/>
      <c r="Q921" s="148"/>
      <c r="R921" s="148"/>
      <c r="S921" s="148"/>
      <c r="T921" s="148"/>
      <c r="U921" s="148"/>
      <c r="V921" s="148"/>
      <c r="W921" s="148"/>
      <c r="X921" s="148"/>
      <c r="Y921" s="148"/>
      <c r="Z921" s="148"/>
      <c r="AA921" s="148"/>
      <c r="AB921" s="220"/>
    </row>
    <row r="922" spans="1:28" ht="15.75" customHeight="1">
      <c r="A922" s="132"/>
      <c r="B922" s="132"/>
      <c r="C922" s="148"/>
      <c r="D922" s="148"/>
      <c r="E922" s="148"/>
      <c r="F922" s="148"/>
      <c r="G922" s="148"/>
      <c r="H922" s="148"/>
      <c r="I922" s="148"/>
      <c r="J922" s="148"/>
      <c r="K922" s="148"/>
      <c r="L922" s="148"/>
      <c r="M922" s="148"/>
      <c r="N922" s="148"/>
      <c r="O922" s="148"/>
      <c r="P922" s="148"/>
      <c r="Q922" s="148"/>
      <c r="R922" s="148"/>
      <c r="S922" s="148"/>
      <c r="T922" s="148"/>
      <c r="U922" s="148"/>
      <c r="V922" s="148"/>
      <c r="W922" s="148"/>
      <c r="X922" s="148"/>
      <c r="Y922" s="148"/>
      <c r="Z922" s="148"/>
      <c r="AA922" s="148"/>
      <c r="AB922" s="220"/>
    </row>
    <row r="923" spans="1:28" ht="15.75" customHeight="1">
      <c r="A923" s="132"/>
      <c r="B923" s="132"/>
      <c r="C923" s="148"/>
      <c r="D923" s="148"/>
      <c r="E923" s="148"/>
      <c r="F923" s="148"/>
      <c r="G923" s="148"/>
      <c r="H923" s="148"/>
      <c r="I923" s="148"/>
      <c r="J923" s="148"/>
      <c r="K923" s="148"/>
      <c r="L923" s="148"/>
      <c r="M923" s="148"/>
      <c r="N923" s="148"/>
      <c r="O923" s="148"/>
      <c r="P923" s="148"/>
      <c r="Q923" s="148"/>
      <c r="R923" s="148"/>
      <c r="S923" s="148"/>
      <c r="T923" s="148"/>
      <c r="U923" s="148"/>
      <c r="V923" s="148"/>
      <c r="W923" s="148"/>
      <c r="X923" s="148"/>
      <c r="Y923" s="148"/>
      <c r="Z923" s="148"/>
      <c r="AA923" s="148"/>
      <c r="AB923" s="220"/>
    </row>
    <row r="924" spans="1:28" ht="15.75" customHeight="1">
      <c r="A924" s="132"/>
      <c r="B924" s="132"/>
      <c r="C924" s="148"/>
      <c r="D924" s="148"/>
      <c r="E924" s="148"/>
      <c r="F924" s="148"/>
      <c r="G924" s="148"/>
      <c r="H924" s="148"/>
      <c r="I924" s="148"/>
      <c r="J924" s="148"/>
      <c r="K924" s="148"/>
      <c r="L924" s="148"/>
      <c r="M924" s="148"/>
      <c r="N924" s="148"/>
      <c r="O924" s="148"/>
      <c r="P924" s="148"/>
      <c r="Q924" s="148"/>
      <c r="R924" s="148"/>
      <c r="S924" s="148"/>
      <c r="T924" s="148"/>
      <c r="U924" s="148"/>
      <c r="V924" s="148"/>
      <c r="W924" s="148"/>
      <c r="X924" s="148"/>
      <c r="Y924" s="148"/>
      <c r="Z924" s="148"/>
      <c r="AA924" s="148"/>
      <c r="AB924" s="220"/>
    </row>
    <row r="925" spans="1:28" ht="15.75" customHeight="1">
      <c r="A925" s="132"/>
      <c r="B925" s="132"/>
      <c r="C925" s="148"/>
      <c r="D925" s="148"/>
      <c r="E925" s="148"/>
      <c r="F925" s="148"/>
      <c r="G925" s="148"/>
      <c r="H925" s="148"/>
      <c r="I925" s="148"/>
      <c r="J925" s="148"/>
      <c r="K925" s="148"/>
      <c r="L925" s="148"/>
      <c r="M925" s="148"/>
      <c r="N925" s="148"/>
      <c r="O925" s="148"/>
      <c r="P925" s="148"/>
      <c r="Q925" s="148"/>
      <c r="R925" s="148"/>
      <c r="S925" s="148"/>
      <c r="T925" s="148"/>
      <c r="U925" s="148"/>
      <c r="V925" s="148"/>
      <c r="W925" s="148"/>
      <c r="X925" s="148"/>
      <c r="Y925" s="148"/>
      <c r="Z925" s="148"/>
      <c r="AA925" s="148"/>
      <c r="AB925" s="220"/>
    </row>
    <row r="926" spans="1:28" ht="15.75" customHeight="1">
      <c r="A926" s="132"/>
      <c r="B926" s="132"/>
      <c r="C926" s="148"/>
      <c r="D926" s="148"/>
      <c r="E926" s="148"/>
      <c r="F926" s="148"/>
      <c r="G926" s="148"/>
      <c r="H926" s="148"/>
      <c r="I926" s="148"/>
      <c r="J926" s="148"/>
      <c r="K926" s="148"/>
      <c r="L926" s="148"/>
      <c r="M926" s="148"/>
      <c r="N926" s="148"/>
      <c r="O926" s="148"/>
      <c r="P926" s="148"/>
      <c r="Q926" s="148"/>
      <c r="R926" s="148"/>
      <c r="S926" s="148"/>
      <c r="T926" s="148"/>
      <c r="U926" s="148"/>
      <c r="V926" s="148"/>
      <c r="W926" s="148"/>
      <c r="X926" s="148"/>
      <c r="Y926" s="148"/>
      <c r="Z926" s="148"/>
      <c r="AA926" s="148"/>
      <c r="AB926" s="220"/>
    </row>
    <row r="927" spans="1:28" ht="15.75" customHeight="1">
      <c r="A927" s="132"/>
      <c r="B927" s="132"/>
      <c r="C927" s="148"/>
      <c r="D927" s="148"/>
      <c r="E927" s="148"/>
      <c r="F927" s="148"/>
      <c r="G927" s="148"/>
      <c r="H927" s="148"/>
      <c r="I927" s="148"/>
      <c r="J927" s="148"/>
      <c r="K927" s="148"/>
      <c r="L927" s="148"/>
      <c r="M927" s="148"/>
      <c r="N927" s="148"/>
      <c r="O927" s="148"/>
      <c r="P927" s="148"/>
      <c r="Q927" s="148"/>
      <c r="R927" s="148"/>
      <c r="S927" s="148"/>
      <c r="T927" s="148"/>
      <c r="U927" s="148"/>
      <c r="V927" s="148"/>
      <c r="W927" s="148"/>
      <c r="X927" s="148"/>
      <c r="Y927" s="148"/>
      <c r="Z927" s="148"/>
      <c r="AA927" s="148"/>
      <c r="AB927" s="220"/>
    </row>
    <row r="928" spans="1:28" ht="15.75" customHeight="1">
      <c r="A928" s="132"/>
      <c r="B928" s="132"/>
      <c r="C928" s="148"/>
      <c r="D928" s="148"/>
      <c r="E928" s="148"/>
      <c r="F928" s="148"/>
      <c r="G928" s="148"/>
      <c r="H928" s="148"/>
      <c r="I928" s="148"/>
      <c r="J928" s="148"/>
      <c r="K928" s="148"/>
      <c r="L928" s="148"/>
      <c r="M928" s="148"/>
      <c r="N928" s="148"/>
      <c r="O928" s="148"/>
      <c r="P928" s="148"/>
      <c r="Q928" s="148"/>
      <c r="R928" s="148"/>
      <c r="S928" s="148"/>
      <c r="T928" s="148"/>
      <c r="U928" s="148"/>
      <c r="V928" s="148"/>
      <c r="W928" s="148"/>
      <c r="X928" s="148"/>
      <c r="Y928" s="148"/>
      <c r="Z928" s="148"/>
      <c r="AA928" s="148"/>
      <c r="AB928" s="220"/>
    </row>
    <row r="929" spans="1:28" ht="15.75" customHeight="1">
      <c r="A929" s="132"/>
      <c r="B929" s="132"/>
      <c r="C929" s="148"/>
      <c r="D929" s="148"/>
      <c r="E929" s="148"/>
      <c r="F929" s="148"/>
      <c r="G929" s="148"/>
      <c r="H929" s="148"/>
      <c r="I929" s="148"/>
      <c r="J929" s="148"/>
      <c r="K929" s="148"/>
      <c r="L929" s="148"/>
      <c r="M929" s="148"/>
      <c r="N929" s="148"/>
      <c r="O929" s="148"/>
      <c r="P929" s="148"/>
      <c r="Q929" s="148"/>
      <c r="R929" s="148"/>
      <c r="S929" s="148"/>
      <c r="T929" s="148"/>
      <c r="U929" s="148"/>
      <c r="V929" s="148"/>
      <c r="W929" s="148"/>
      <c r="X929" s="148"/>
      <c r="Y929" s="148"/>
      <c r="Z929" s="148"/>
      <c r="AA929" s="148"/>
      <c r="AB929" s="220"/>
    </row>
    <row r="930" spans="1:28" ht="15.75" customHeight="1">
      <c r="A930" s="132"/>
      <c r="B930" s="132"/>
      <c r="C930" s="148"/>
      <c r="D930" s="148"/>
      <c r="E930" s="148"/>
      <c r="F930" s="148"/>
      <c r="G930" s="148"/>
      <c r="H930" s="148"/>
      <c r="I930" s="148"/>
      <c r="J930" s="148"/>
      <c r="K930" s="148"/>
      <c r="L930" s="148"/>
      <c r="M930" s="148"/>
      <c r="N930" s="148"/>
      <c r="O930" s="148"/>
      <c r="P930" s="148"/>
      <c r="Q930" s="148"/>
      <c r="R930" s="148"/>
      <c r="S930" s="148"/>
      <c r="T930" s="148"/>
      <c r="U930" s="148"/>
      <c r="V930" s="148"/>
      <c r="W930" s="148"/>
      <c r="X930" s="148"/>
      <c r="Y930" s="148"/>
      <c r="Z930" s="148"/>
      <c r="AA930" s="148"/>
      <c r="AB930" s="220"/>
    </row>
    <row r="931" spans="1:28" ht="15.75" customHeight="1">
      <c r="A931" s="132"/>
      <c r="B931" s="132"/>
      <c r="C931" s="148"/>
      <c r="D931" s="148"/>
      <c r="E931" s="148"/>
      <c r="F931" s="148"/>
      <c r="G931" s="148"/>
      <c r="H931" s="148"/>
      <c r="I931" s="148"/>
      <c r="J931" s="148"/>
      <c r="K931" s="148"/>
      <c r="L931" s="148"/>
      <c r="M931" s="148"/>
      <c r="N931" s="148"/>
      <c r="O931" s="148"/>
      <c r="P931" s="148"/>
      <c r="Q931" s="148"/>
      <c r="R931" s="148"/>
      <c r="S931" s="148"/>
      <c r="T931" s="148"/>
      <c r="U931" s="148"/>
      <c r="V931" s="148"/>
      <c r="W931" s="148"/>
      <c r="X931" s="148"/>
      <c r="Y931" s="148"/>
      <c r="Z931" s="148"/>
      <c r="AA931" s="148"/>
      <c r="AB931" s="220"/>
    </row>
    <row r="932" spans="1:28" ht="15.75" customHeight="1">
      <c r="A932" s="132"/>
      <c r="B932" s="132"/>
      <c r="C932" s="148"/>
      <c r="D932" s="148"/>
      <c r="E932" s="148"/>
      <c r="F932" s="148"/>
      <c r="G932" s="148"/>
      <c r="H932" s="148"/>
      <c r="I932" s="148"/>
      <c r="J932" s="148"/>
      <c r="K932" s="148"/>
      <c r="L932" s="148"/>
      <c r="M932" s="148"/>
      <c r="N932" s="148"/>
      <c r="O932" s="148"/>
      <c r="P932" s="148"/>
      <c r="Q932" s="148"/>
      <c r="R932" s="148"/>
      <c r="S932" s="148"/>
      <c r="T932" s="148"/>
      <c r="U932" s="148"/>
      <c r="V932" s="148"/>
      <c r="W932" s="148"/>
      <c r="X932" s="148"/>
      <c r="Y932" s="148"/>
      <c r="Z932" s="148"/>
      <c r="AA932" s="148"/>
      <c r="AB932" s="220"/>
    </row>
    <row r="933" spans="1:28" ht="15.75" customHeight="1">
      <c r="A933" s="132"/>
      <c r="B933" s="132"/>
      <c r="C933" s="148"/>
      <c r="D933" s="148"/>
      <c r="E933" s="148"/>
      <c r="F933" s="148"/>
      <c r="G933" s="148"/>
      <c r="H933" s="148"/>
      <c r="I933" s="148"/>
      <c r="J933" s="148"/>
      <c r="K933" s="148"/>
      <c r="L933" s="148"/>
      <c r="M933" s="148"/>
      <c r="N933" s="148"/>
      <c r="O933" s="148"/>
      <c r="P933" s="148"/>
      <c r="Q933" s="148"/>
      <c r="R933" s="148"/>
      <c r="S933" s="148"/>
      <c r="T933" s="148"/>
      <c r="U933" s="148"/>
      <c r="V933" s="148"/>
      <c r="W933" s="148"/>
      <c r="X933" s="148"/>
      <c r="Y933" s="148"/>
      <c r="Z933" s="148"/>
      <c r="AA933" s="148"/>
      <c r="AB933" s="220"/>
    </row>
    <row r="934" spans="1:28" ht="15.75" customHeight="1">
      <c r="A934" s="132"/>
      <c r="B934" s="132"/>
      <c r="C934" s="148"/>
      <c r="D934" s="148"/>
      <c r="E934" s="148"/>
      <c r="F934" s="148"/>
      <c r="G934" s="148"/>
      <c r="H934" s="148"/>
      <c r="I934" s="148"/>
      <c r="J934" s="148"/>
      <c r="K934" s="148"/>
      <c r="L934" s="148"/>
      <c r="M934" s="148"/>
      <c r="N934" s="148"/>
      <c r="O934" s="148"/>
      <c r="P934" s="148"/>
      <c r="Q934" s="148"/>
      <c r="R934" s="148"/>
      <c r="S934" s="148"/>
      <c r="T934" s="148"/>
      <c r="U934" s="148"/>
      <c r="V934" s="148"/>
      <c r="W934" s="148"/>
      <c r="X934" s="148"/>
      <c r="Y934" s="148"/>
      <c r="Z934" s="148"/>
      <c r="AA934" s="148"/>
      <c r="AB934" s="220"/>
    </row>
    <row r="935" spans="1:28" ht="15.75" customHeight="1">
      <c r="A935" s="132"/>
      <c r="B935" s="132"/>
      <c r="C935" s="148"/>
      <c r="D935" s="148"/>
      <c r="E935" s="148"/>
      <c r="F935" s="148"/>
      <c r="G935" s="148"/>
      <c r="H935" s="148"/>
      <c r="I935" s="148"/>
      <c r="J935" s="148"/>
      <c r="K935" s="148"/>
      <c r="L935" s="148"/>
      <c r="M935" s="148"/>
      <c r="N935" s="148"/>
      <c r="O935" s="148"/>
      <c r="P935" s="148"/>
      <c r="Q935" s="148"/>
      <c r="R935" s="148"/>
      <c r="S935" s="148"/>
      <c r="T935" s="148"/>
      <c r="U935" s="148"/>
      <c r="V935" s="148"/>
      <c r="W935" s="148"/>
      <c r="X935" s="148"/>
      <c r="Y935" s="148"/>
      <c r="Z935" s="148"/>
      <c r="AA935" s="148"/>
      <c r="AB935" s="220"/>
    </row>
    <row r="936" spans="1:28" ht="15.75" customHeight="1">
      <c r="A936" s="132"/>
      <c r="B936" s="132"/>
      <c r="C936" s="148"/>
      <c r="D936" s="148"/>
      <c r="E936" s="148"/>
      <c r="F936" s="148"/>
      <c r="G936" s="148"/>
      <c r="H936" s="148"/>
      <c r="I936" s="148"/>
      <c r="J936" s="148"/>
      <c r="K936" s="148"/>
      <c r="L936" s="148"/>
      <c r="M936" s="148"/>
      <c r="N936" s="148"/>
      <c r="O936" s="148"/>
      <c r="P936" s="148"/>
      <c r="Q936" s="148"/>
      <c r="R936" s="148"/>
      <c r="S936" s="148"/>
      <c r="T936" s="148"/>
      <c r="U936" s="148"/>
      <c r="V936" s="148"/>
      <c r="W936" s="148"/>
      <c r="X936" s="148"/>
      <c r="Y936" s="148"/>
      <c r="Z936" s="148"/>
      <c r="AA936" s="148"/>
      <c r="AB936" s="220"/>
    </row>
    <row r="937" spans="1:28" ht="15.75" customHeight="1">
      <c r="A937" s="132"/>
      <c r="B937" s="132"/>
      <c r="C937" s="148"/>
      <c r="D937" s="148"/>
      <c r="E937" s="148"/>
      <c r="F937" s="148"/>
      <c r="G937" s="148"/>
      <c r="H937" s="148"/>
      <c r="I937" s="148"/>
      <c r="J937" s="148"/>
      <c r="K937" s="148"/>
      <c r="L937" s="148"/>
      <c r="M937" s="148"/>
      <c r="N937" s="148"/>
      <c r="O937" s="148"/>
      <c r="P937" s="148"/>
      <c r="Q937" s="148"/>
      <c r="R937" s="148"/>
      <c r="S937" s="148"/>
      <c r="T937" s="148"/>
      <c r="U937" s="148"/>
      <c r="V937" s="148"/>
      <c r="W937" s="148"/>
      <c r="X937" s="148"/>
      <c r="Y937" s="148"/>
      <c r="Z937" s="148"/>
      <c r="AA937" s="148"/>
      <c r="AB937" s="220"/>
    </row>
    <row r="938" spans="1:28" ht="15.75" customHeight="1">
      <c r="A938" s="132"/>
      <c r="B938" s="132"/>
      <c r="C938" s="148"/>
      <c r="D938" s="148"/>
      <c r="E938" s="148"/>
      <c r="F938" s="148"/>
      <c r="G938" s="148"/>
      <c r="H938" s="148"/>
      <c r="I938" s="148"/>
      <c r="J938" s="148"/>
      <c r="K938" s="148"/>
      <c r="L938" s="148"/>
      <c r="M938" s="148"/>
      <c r="N938" s="148"/>
      <c r="O938" s="148"/>
      <c r="P938" s="148"/>
      <c r="Q938" s="148"/>
      <c r="R938" s="148"/>
      <c r="S938" s="148"/>
      <c r="T938" s="148"/>
      <c r="U938" s="148"/>
      <c r="V938" s="148"/>
      <c r="W938" s="148"/>
      <c r="X938" s="148"/>
      <c r="Y938" s="148"/>
      <c r="Z938" s="148"/>
      <c r="AA938" s="148"/>
      <c r="AB938" s="220"/>
    </row>
    <row r="939" spans="1:28" ht="15.75" customHeight="1">
      <c r="A939" s="132"/>
      <c r="B939" s="132"/>
      <c r="C939" s="148"/>
      <c r="D939" s="148"/>
      <c r="E939" s="148"/>
      <c r="F939" s="148"/>
      <c r="G939" s="148"/>
      <c r="H939" s="148"/>
      <c r="I939" s="148"/>
      <c r="J939" s="148"/>
      <c r="K939" s="148"/>
      <c r="L939" s="148"/>
      <c r="M939" s="148"/>
      <c r="N939" s="148"/>
      <c r="O939" s="148"/>
      <c r="P939" s="148"/>
      <c r="Q939" s="148"/>
      <c r="R939" s="148"/>
      <c r="S939" s="148"/>
      <c r="T939" s="148"/>
      <c r="U939" s="148"/>
      <c r="V939" s="148"/>
      <c r="W939" s="148"/>
      <c r="X939" s="148"/>
      <c r="Y939" s="148"/>
      <c r="Z939" s="148"/>
      <c r="AA939" s="148"/>
      <c r="AB939" s="220"/>
    </row>
    <row r="940" spans="1:28" ht="15.75" customHeight="1">
      <c r="A940" s="132"/>
      <c r="B940" s="132"/>
      <c r="C940" s="148"/>
      <c r="D940" s="148"/>
      <c r="E940" s="148"/>
      <c r="F940" s="148"/>
      <c r="G940" s="148"/>
      <c r="H940" s="148"/>
      <c r="I940" s="148"/>
      <c r="J940" s="148"/>
      <c r="K940" s="148"/>
      <c r="L940" s="148"/>
      <c r="M940" s="148"/>
      <c r="N940" s="148"/>
      <c r="O940" s="148"/>
      <c r="P940" s="148"/>
      <c r="Q940" s="148"/>
      <c r="R940" s="148"/>
      <c r="S940" s="148"/>
      <c r="T940" s="148"/>
      <c r="U940" s="148"/>
      <c r="V940" s="148"/>
      <c r="W940" s="148"/>
      <c r="X940" s="148"/>
      <c r="Y940" s="148"/>
      <c r="Z940" s="148"/>
      <c r="AA940" s="148"/>
      <c r="AB940" s="220"/>
    </row>
    <row r="941" spans="1:28" ht="15.75" customHeight="1">
      <c r="A941" s="132"/>
      <c r="B941" s="132"/>
      <c r="C941" s="148"/>
      <c r="D941" s="148"/>
      <c r="E941" s="148"/>
      <c r="F941" s="148"/>
      <c r="G941" s="148"/>
      <c r="H941" s="148"/>
      <c r="I941" s="148"/>
      <c r="J941" s="148"/>
      <c r="K941" s="148"/>
      <c r="L941" s="148"/>
      <c r="M941" s="148"/>
      <c r="N941" s="148"/>
      <c r="O941" s="148"/>
      <c r="P941" s="148"/>
      <c r="Q941" s="148"/>
      <c r="R941" s="148"/>
      <c r="S941" s="148"/>
      <c r="T941" s="148"/>
      <c r="U941" s="148"/>
      <c r="V941" s="148"/>
      <c r="W941" s="148"/>
      <c r="X941" s="148"/>
      <c r="Y941" s="148"/>
      <c r="Z941" s="148"/>
      <c r="AA941" s="148"/>
      <c r="AB941" s="220"/>
    </row>
    <row r="942" spans="1:28" ht="15.75" customHeight="1">
      <c r="A942" s="132"/>
      <c r="B942" s="132"/>
      <c r="C942" s="148"/>
      <c r="D942" s="148"/>
      <c r="E942" s="148"/>
      <c r="F942" s="148"/>
      <c r="G942" s="148"/>
      <c r="H942" s="148"/>
      <c r="I942" s="148"/>
      <c r="J942" s="148"/>
      <c r="K942" s="148"/>
      <c r="L942" s="148"/>
      <c r="M942" s="148"/>
      <c r="N942" s="148"/>
      <c r="O942" s="148"/>
      <c r="P942" s="148"/>
      <c r="Q942" s="148"/>
      <c r="R942" s="148"/>
      <c r="S942" s="148"/>
      <c r="T942" s="148"/>
      <c r="U942" s="148"/>
      <c r="V942" s="148"/>
      <c r="W942" s="148"/>
      <c r="X942" s="148"/>
      <c r="Y942" s="148"/>
      <c r="Z942" s="148"/>
      <c r="AA942" s="148"/>
      <c r="AB942" s="220"/>
    </row>
    <row r="943" spans="1:28" ht="15.75" customHeight="1">
      <c r="A943" s="132"/>
      <c r="B943" s="132"/>
      <c r="C943" s="148"/>
      <c r="D943" s="148"/>
      <c r="E943" s="148"/>
      <c r="F943" s="148"/>
      <c r="G943" s="148"/>
      <c r="H943" s="148"/>
      <c r="I943" s="148"/>
      <c r="J943" s="148"/>
      <c r="K943" s="148"/>
      <c r="L943" s="148"/>
      <c r="M943" s="148"/>
      <c r="N943" s="148"/>
      <c r="O943" s="148"/>
      <c r="P943" s="148"/>
      <c r="Q943" s="148"/>
      <c r="R943" s="148"/>
      <c r="S943" s="148"/>
      <c r="T943" s="148"/>
      <c r="U943" s="148"/>
      <c r="V943" s="148"/>
      <c r="W943" s="148"/>
      <c r="X943" s="148"/>
      <c r="Y943" s="148"/>
      <c r="Z943" s="148"/>
      <c r="AA943" s="148"/>
      <c r="AB943" s="220"/>
    </row>
    <row r="944" spans="1:28" ht="15.75" customHeight="1">
      <c r="A944" s="132"/>
      <c r="B944" s="132"/>
      <c r="C944" s="148"/>
      <c r="D944" s="148"/>
      <c r="E944" s="148"/>
      <c r="F944" s="148"/>
      <c r="G944" s="148"/>
      <c r="H944" s="148"/>
      <c r="I944" s="148"/>
      <c r="J944" s="148"/>
      <c r="K944" s="148"/>
      <c r="L944" s="148"/>
      <c r="M944" s="148"/>
      <c r="N944" s="148"/>
      <c r="O944" s="148"/>
      <c r="P944" s="148"/>
      <c r="Q944" s="148"/>
      <c r="R944" s="148"/>
      <c r="S944" s="148"/>
      <c r="T944" s="148"/>
      <c r="U944" s="148"/>
      <c r="V944" s="148"/>
      <c r="W944" s="148"/>
      <c r="X944" s="148"/>
      <c r="Y944" s="148"/>
      <c r="Z944" s="148"/>
      <c r="AA944" s="148"/>
      <c r="AB944" s="220"/>
    </row>
    <row r="945" spans="1:28" ht="15.75" customHeight="1">
      <c r="A945" s="132"/>
      <c r="B945" s="132"/>
      <c r="C945" s="148"/>
      <c r="D945" s="148"/>
      <c r="E945" s="148"/>
      <c r="F945" s="148"/>
      <c r="G945" s="148"/>
      <c r="H945" s="148"/>
      <c r="I945" s="148"/>
      <c r="J945" s="148"/>
      <c r="K945" s="148"/>
      <c r="L945" s="148"/>
      <c r="M945" s="148"/>
      <c r="N945" s="148"/>
      <c r="O945" s="148"/>
      <c r="P945" s="148"/>
      <c r="Q945" s="148"/>
      <c r="R945" s="148"/>
      <c r="S945" s="148"/>
      <c r="T945" s="148"/>
      <c r="U945" s="148"/>
      <c r="V945" s="148"/>
      <c r="W945" s="148"/>
      <c r="X945" s="148"/>
      <c r="Y945" s="148"/>
      <c r="Z945" s="148"/>
      <c r="AA945" s="148"/>
      <c r="AB945" s="220"/>
    </row>
    <row r="946" spans="1:28" ht="15.75" customHeight="1">
      <c r="A946" s="132"/>
      <c r="B946" s="132"/>
      <c r="C946" s="148"/>
      <c r="D946" s="148"/>
      <c r="E946" s="148"/>
      <c r="F946" s="148"/>
      <c r="G946" s="148"/>
      <c r="H946" s="148"/>
      <c r="I946" s="148"/>
      <c r="J946" s="148"/>
      <c r="K946" s="148"/>
      <c r="L946" s="148"/>
      <c r="M946" s="148"/>
      <c r="N946" s="148"/>
      <c r="O946" s="148"/>
      <c r="P946" s="148"/>
      <c r="Q946" s="148"/>
      <c r="R946" s="148"/>
      <c r="S946" s="148"/>
      <c r="T946" s="148"/>
      <c r="U946" s="148"/>
      <c r="V946" s="148"/>
      <c r="W946" s="148"/>
      <c r="X946" s="148"/>
      <c r="Y946" s="148"/>
      <c r="Z946" s="148"/>
      <c r="AA946" s="148"/>
      <c r="AB946" s="220"/>
    </row>
    <row r="947" spans="1:28" ht="15.75" customHeight="1">
      <c r="A947" s="132"/>
      <c r="B947" s="132"/>
      <c r="C947" s="148"/>
      <c r="D947" s="148"/>
      <c r="E947" s="148"/>
      <c r="F947" s="148"/>
      <c r="G947" s="148"/>
      <c r="H947" s="148"/>
      <c r="I947" s="148"/>
      <c r="J947" s="148"/>
      <c r="K947" s="148"/>
      <c r="L947" s="148"/>
      <c r="M947" s="148"/>
      <c r="N947" s="148"/>
      <c r="O947" s="148"/>
      <c r="P947" s="148"/>
      <c r="Q947" s="148"/>
      <c r="R947" s="148"/>
      <c r="S947" s="148"/>
      <c r="T947" s="148"/>
      <c r="U947" s="148"/>
      <c r="V947" s="148"/>
      <c r="W947" s="148"/>
      <c r="X947" s="148"/>
      <c r="Y947" s="148"/>
      <c r="Z947" s="148"/>
      <c r="AA947" s="148"/>
      <c r="AB947" s="220"/>
    </row>
    <row r="948" spans="1:28" ht="15.75" customHeight="1">
      <c r="A948" s="132"/>
      <c r="B948" s="132"/>
      <c r="C948" s="148"/>
      <c r="D948" s="148"/>
      <c r="E948" s="148"/>
      <c r="F948" s="148"/>
      <c r="G948" s="148"/>
      <c r="H948" s="148"/>
      <c r="I948" s="148"/>
      <c r="J948" s="148"/>
      <c r="K948" s="148"/>
      <c r="L948" s="148"/>
      <c r="M948" s="148"/>
      <c r="N948" s="148"/>
      <c r="O948" s="148"/>
      <c r="P948" s="148"/>
      <c r="Q948" s="148"/>
      <c r="R948" s="148"/>
      <c r="S948" s="148"/>
      <c r="T948" s="148"/>
      <c r="U948" s="148"/>
      <c r="V948" s="148"/>
      <c r="W948" s="148"/>
      <c r="X948" s="148"/>
      <c r="Y948" s="148"/>
      <c r="Z948" s="148"/>
      <c r="AA948" s="148"/>
      <c r="AB948" s="220"/>
    </row>
    <row r="949" spans="1:28" ht="15.75" customHeight="1">
      <c r="A949" s="132"/>
      <c r="B949" s="132"/>
      <c r="C949" s="148"/>
      <c r="D949" s="148"/>
      <c r="E949" s="148"/>
      <c r="F949" s="148"/>
      <c r="G949" s="148"/>
      <c r="H949" s="148"/>
      <c r="I949" s="148"/>
      <c r="J949" s="148"/>
      <c r="K949" s="148"/>
      <c r="L949" s="148"/>
      <c r="M949" s="148"/>
      <c r="N949" s="148"/>
      <c r="O949" s="148"/>
      <c r="P949" s="148"/>
      <c r="Q949" s="148"/>
      <c r="R949" s="148"/>
      <c r="S949" s="148"/>
      <c r="T949" s="148"/>
      <c r="U949" s="148"/>
      <c r="V949" s="148"/>
      <c r="W949" s="148"/>
      <c r="X949" s="148"/>
      <c r="Y949" s="148"/>
      <c r="Z949" s="148"/>
      <c r="AA949" s="148"/>
      <c r="AB949" s="220"/>
    </row>
    <row r="950" spans="1:28" ht="15.75" customHeight="1">
      <c r="A950" s="132"/>
      <c r="B950" s="132"/>
      <c r="C950" s="148"/>
      <c r="D950" s="148"/>
      <c r="E950" s="148"/>
      <c r="F950" s="148"/>
      <c r="G950" s="148"/>
      <c r="H950" s="148"/>
      <c r="I950" s="148"/>
      <c r="J950" s="148"/>
      <c r="K950" s="148"/>
      <c r="L950" s="148"/>
      <c r="M950" s="148"/>
      <c r="N950" s="148"/>
      <c r="O950" s="148"/>
      <c r="P950" s="148"/>
      <c r="Q950" s="148"/>
      <c r="R950" s="148"/>
      <c r="S950" s="148"/>
      <c r="T950" s="148"/>
      <c r="U950" s="148"/>
      <c r="V950" s="148"/>
      <c r="W950" s="148"/>
      <c r="X950" s="148"/>
      <c r="Y950" s="148"/>
      <c r="Z950" s="148"/>
      <c r="AA950" s="148"/>
      <c r="AB950" s="220"/>
    </row>
    <row r="951" spans="1:28" ht="15.75" customHeight="1">
      <c r="A951" s="132"/>
      <c r="B951" s="132"/>
      <c r="C951" s="148"/>
      <c r="D951" s="148"/>
      <c r="E951" s="148"/>
      <c r="F951" s="148"/>
      <c r="G951" s="148"/>
      <c r="H951" s="148"/>
      <c r="I951" s="148"/>
      <c r="J951" s="148"/>
      <c r="K951" s="148"/>
      <c r="L951" s="148"/>
      <c r="M951" s="148"/>
      <c r="N951" s="148"/>
      <c r="O951" s="148"/>
      <c r="P951" s="148"/>
      <c r="Q951" s="148"/>
      <c r="R951" s="148"/>
      <c r="S951" s="148"/>
      <c r="T951" s="148"/>
      <c r="U951" s="148"/>
      <c r="V951" s="148"/>
      <c r="W951" s="148"/>
      <c r="X951" s="148"/>
      <c r="Y951" s="148"/>
      <c r="Z951" s="148"/>
      <c r="AA951" s="148"/>
      <c r="AB951" s="220"/>
    </row>
    <row r="952" spans="1:28" ht="15.75" customHeight="1">
      <c r="A952" s="132"/>
      <c r="B952" s="132"/>
      <c r="C952" s="148"/>
      <c r="D952" s="148"/>
      <c r="E952" s="148"/>
      <c r="F952" s="148"/>
      <c r="G952" s="148"/>
      <c r="H952" s="148"/>
      <c r="I952" s="148"/>
      <c r="J952" s="148"/>
      <c r="K952" s="148"/>
      <c r="L952" s="148"/>
      <c r="M952" s="148"/>
      <c r="N952" s="148"/>
      <c r="O952" s="148"/>
      <c r="P952" s="148"/>
      <c r="Q952" s="148"/>
      <c r="R952" s="148"/>
      <c r="S952" s="148"/>
      <c r="T952" s="148"/>
      <c r="U952" s="148"/>
      <c r="V952" s="148"/>
      <c r="W952" s="148"/>
      <c r="X952" s="148"/>
      <c r="Y952" s="148"/>
      <c r="Z952" s="148"/>
      <c r="AA952" s="148"/>
      <c r="AB952" s="220"/>
    </row>
    <row r="953" spans="1:28" ht="15.75" customHeight="1">
      <c r="A953" s="132"/>
      <c r="B953" s="132"/>
      <c r="C953" s="148"/>
      <c r="D953" s="148"/>
      <c r="E953" s="148"/>
      <c r="F953" s="148"/>
      <c r="G953" s="148"/>
      <c r="H953" s="148"/>
      <c r="I953" s="148"/>
      <c r="J953" s="148"/>
      <c r="K953" s="148"/>
      <c r="L953" s="148"/>
      <c r="M953" s="148"/>
      <c r="N953" s="148"/>
      <c r="O953" s="148"/>
      <c r="P953" s="148"/>
      <c r="Q953" s="148"/>
      <c r="R953" s="148"/>
      <c r="S953" s="148"/>
      <c r="T953" s="148"/>
      <c r="U953" s="148"/>
      <c r="V953" s="148"/>
      <c r="W953" s="148"/>
      <c r="X953" s="148"/>
      <c r="Y953" s="148"/>
      <c r="Z953" s="148"/>
      <c r="AA953" s="148"/>
      <c r="AB953" s="220"/>
    </row>
    <row r="954" spans="1:28" ht="15.75" customHeight="1">
      <c r="A954" s="132"/>
      <c r="B954" s="132"/>
      <c r="C954" s="148"/>
      <c r="D954" s="148"/>
      <c r="E954" s="148"/>
      <c r="F954" s="148"/>
      <c r="G954" s="148"/>
      <c r="H954" s="148"/>
      <c r="I954" s="148"/>
      <c r="J954" s="148"/>
      <c r="K954" s="148"/>
      <c r="L954" s="148"/>
      <c r="M954" s="148"/>
      <c r="N954" s="148"/>
      <c r="O954" s="148"/>
      <c r="P954" s="148"/>
      <c r="Q954" s="148"/>
      <c r="R954" s="148"/>
      <c r="S954" s="148"/>
      <c r="T954" s="148"/>
      <c r="U954" s="148"/>
      <c r="V954" s="148"/>
      <c r="W954" s="148"/>
      <c r="X954" s="148"/>
      <c r="Y954" s="148"/>
      <c r="Z954" s="148"/>
      <c r="AA954" s="148"/>
      <c r="AB954" s="220"/>
    </row>
    <row r="955" spans="1:28" ht="15.75" customHeight="1">
      <c r="A955" s="132"/>
      <c r="B955" s="132"/>
      <c r="C955" s="148"/>
      <c r="D955" s="148"/>
      <c r="E955" s="148"/>
      <c r="F955" s="148"/>
      <c r="G955" s="148"/>
      <c r="H955" s="148"/>
      <c r="I955" s="148"/>
      <c r="J955" s="148"/>
      <c r="K955" s="148"/>
      <c r="L955" s="148"/>
      <c r="M955" s="148"/>
      <c r="N955" s="148"/>
      <c r="O955" s="148"/>
      <c r="P955" s="148"/>
      <c r="Q955" s="148"/>
      <c r="R955" s="148"/>
      <c r="S955" s="148"/>
      <c r="T955" s="148"/>
      <c r="U955" s="148"/>
      <c r="V955" s="148"/>
      <c r="W955" s="148"/>
      <c r="X955" s="148"/>
      <c r="Y955" s="148"/>
      <c r="Z955" s="148"/>
      <c r="AA955" s="148"/>
      <c r="AB955" s="220"/>
    </row>
    <row r="956" spans="1:28" ht="15.75" customHeight="1">
      <c r="A956" s="132"/>
      <c r="B956" s="132"/>
      <c r="C956" s="148"/>
      <c r="D956" s="148"/>
      <c r="E956" s="148"/>
      <c r="F956" s="148"/>
      <c r="G956" s="148"/>
      <c r="H956" s="148"/>
      <c r="I956" s="148"/>
      <c r="J956" s="148"/>
      <c r="K956" s="148"/>
      <c r="L956" s="148"/>
      <c r="M956" s="148"/>
      <c r="N956" s="148"/>
      <c r="O956" s="148"/>
      <c r="P956" s="148"/>
      <c r="Q956" s="148"/>
      <c r="R956" s="148"/>
      <c r="S956" s="148"/>
      <c r="T956" s="148"/>
      <c r="U956" s="148"/>
      <c r="V956" s="148"/>
      <c r="W956" s="148"/>
      <c r="X956" s="148"/>
      <c r="Y956" s="148"/>
      <c r="Z956" s="148"/>
      <c r="AA956" s="148"/>
      <c r="AB956" s="220"/>
    </row>
    <row r="957" spans="1:28" ht="15.75" customHeight="1">
      <c r="A957" s="132"/>
      <c r="B957" s="132"/>
      <c r="C957" s="148"/>
      <c r="D957" s="148"/>
      <c r="E957" s="148"/>
      <c r="F957" s="148"/>
      <c r="G957" s="148"/>
      <c r="H957" s="148"/>
      <c r="I957" s="148"/>
      <c r="J957" s="148"/>
      <c r="K957" s="148"/>
      <c r="L957" s="148"/>
      <c r="M957" s="148"/>
      <c r="N957" s="148"/>
      <c r="O957" s="148"/>
      <c r="P957" s="148"/>
      <c r="Q957" s="148"/>
      <c r="R957" s="148"/>
      <c r="S957" s="148"/>
      <c r="T957" s="148"/>
      <c r="U957" s="148"/>
      <c r="V957" s="148"/>
      <c r="W957" s="148"/>
      <c r="X957" s="148"/>
      <c r="Y957" s="148"/>
      <c r="Z957" s="148"/>
      <c r="AA957" s="148"/>
      <c r="AB957" s="220"/>
    </row>
    <row r="958" spans="1:28" ht="15.75" customHeight="1">
      <c r="A958" s="132"/>
      <c r="B958" s="132"/>
      <c r="C958" s="148"/>
      <c r="D958" s="148"/>
      <c r="E958" s="148"/>
      <c r="F958" s="148"/>
      <c r="G958" s="148"/>
      <c r="H958" s="148"/>
      <c r="I958" s="148"/>
      <c r="J958" s="148"/>
      <c r="K958" s="148"/>
      <c r="L958" s="148"/>
      <c r="M958" s="148"/>
      <c r="N958" s="148"/>
      <c r="O958" s="148"/>
      <c r="P958" s="148"/>
      <c r="Q958" s="148"/>
      <c r="R958" s="148"/>
      <c r="S958" s="148"/>
      <c r="T958" s="148"/>
      <c r="U958" s="148"/>
      <c r="V958" s="148"/>
      <c r="W958" s="148"/>
      <c r="X958" s="148"/>
      <c r="Y958" s="148"/>
      <c r="Z958" s="148"/>
      <c r="AA958" s="148"/>
      <c r="AB958" s="220"/>
    </row>
    <row r="959" spans="1:28" ht="15.75" customHeight="1">
      <c r="A959" s="132"/>
      <c r="B959" s="132"/>
      <c r="C959" s="148"/>
      <c r="D959" s="148"/>
      <c r="E959" s="148"/>
      <c r="F959" s="148"/>
      <c r="G959" s="148"/>
      <c r="H959" s="148"/>
      <c r="I959" s="148"/>
      <c r="J959" s="148"/>
      <c r="K959" s="148"/>
      <c r="L959" s="148"/>
      <c r="M959" s="148"/>
      <c r="N959" s="148"/>
      <c r="O959" s="148"/>
      <c r="P959" s="148"/>
      <c r="Q959" s="148"/>
      <c r="R959" s="148"/>
      <c r="S959" s="148"/>
      <c r="T959" s="148"/>
      <c r="U959" s="148"/>
      <c r="V959" s="148"/>
      <c r="W959" s="148"/>
      <c r="X959" s="148"/>
      <c r="Y959" s="148"/>
      <c r="Z959" s="148"/>
      <c r="AA959" s="148"/>
      <c r="AB959" s="220"/>
    </row>
    <row r="960" spans="1:28" ht="15.75" customHeight="1">
      <c r="A960" s="132"/>
      <c r="B960" s="132"/>
      <c r="C960" s="148"/>
      <c r="D960" s="148"/>
      <c r="E960" s="148"/>
      <c r="F960" s="148"/>
      <c r="G960" s="148"/>
      <c r="H960" s="148"/>
      <c r="I960" s="148"/>
      <c r="J960" s="148"/>
      <c r="K960" s="148"/>
      <c r="L960" s="148"/>
      <c r="M960" s="148"/>
      <c r="N960" s="148"/>
      <c r="O960" s="148"/>
      <c r="P960" s="148"/>
      <c r="Q960" s="148"/>
      <c r="R960" s="148"/>
      <c r="S960" s="148"/>
      <c r="T960" s="148"/>
      <c r="U960" s="148"/>
      <c r="V960" s="148"/>
      <c r="W960" s="148"/>
      <c r="X960" s="148"/>
      <c r="Y960" s="148"/>
      <c r="Z960" s="148"/>
      <c r="AA960" s="148"/>
      <c r="AB960" s="220"/>
    </row>
    <row r="961" spans="1:28" ht="15.75" customHeight="1">
      <c r="A961" s="132"/>
      <c r="B961" s="132"/>
      <c r="C961" s="148"/>
      <c r="D961" s="148"/>
      <c r="E961" s="148"/>
      <c r="F961" s="148"/>
      <c r="G961" s="148"/>
      <c r="H961" s="148"/>
      <c r="I961" s="148"/>
      <c r="J961" s="148"/>
      <c r="K961" s="148"/>
      <c r="L961" s="148"/>
      <c r="M961" s="148"/>
      <c r="N961" s="148"/>
      <c r="O961" s="148"/>
      <c r="P961" s="148"/>
      <c r="Q961" s="148"/>
      <c r="R961" s="148"/>
      <c r="S961" s="148"/>
      <c r="T961" s="148"/>
      <c r="U961" s="148"/>
      <c r="V961" s="148"/>
      <c r="W961" s="148"/>
      <c r="X961" s="148"/>
      <c r="Y961" s="148"/>
      <c r="Z961" s="148"/>
      <c r="AA961" s="148"/>
      <c r="AB961" s="220"/>
    </row>
    <row r="962" spans="1:28" ht="15.75" customHeight="1">
      <c r="A962" s="132"/>
      <c r="B962" s="132"/>
      <c r="C962" s="148"/>
      <c r="D962" s="148"/>
      <c r="E962" s="148"/>
      <c r="F962" s="148"/>
      <c r="G962" s="148"/>
      <c r="H962" s="148"/>
      <c r="I962" s="148"/>
      <c r="J962" s="148"/>
      <c r="K962" s="148"/>
      <c r="L962" s="148"/>
      <c r="M962" s="148"/>
      <c r="N962" s="148"/>
      <c r="O962" s="148"/>
      <c r="P962" s="148"/>
      <c r="Q962" s="148"/>
      <c r="R962" s="148"/>
      <c r="S962" s="148"/>
      <c r="T962" s="148"/>
      <c r="U962" s="148"/>
      <c r="V962" s="148"/>
      <c r="W962" s="148"/>
      <c r="X962" s="148"/>
      <c r="Y962" s="148"/>
      <c r="Z962" s="148"/>
      <c r="AA962" s="148"/>
      <c r="AB962" s="220"/>
    </row>
    <row r="963" spans="1:28" ht="15.75" customHeight="1">
      <c r="A963" s="132"/>
      <c r="B963" s="132"/>
      <c r="C963" s="148"/>
      <c r="D963" s="148"/>
      <c r="E963" s="148"/>
      <c r="F963" s="148"/>
      <c r="G963" s="148"/>
      <c r="H963" s="148"/>
      <c r="I963" s="148"/>
      <c r="J963" s="148"/>
      <c r="K963" s="148"/>
      <c r="L963" s="148"/>
      <c r="M963" s="148"/>
      <c r="N963" s="148"/>
      <c r="O963" s="148"/>
      <c r="P963" s="148"/>
      <c r="Q963" s="148"/>
      <c r="R963" s="148"/>
      <c r="S963" s="148"/>
      <c r="T963" s="148"/>
      <c r="U963" s="148"/>
      <c r="V963" s="148"/>
      <c r="W963" s="148"/>
      <c r="X963" s="148"/>
      <c r="Y963" s="148"/>
      <c r="Z963" s="148"/>
      <c r="AA963" s="148"/>
      <c r="AB963" s="220"/>
    </row>
    <row r="964" spans="1:28" ht="15.75" customHeight="1">
      <c r="A964" s="132"/>
      <c r="B964" s="132"/>
      <c r="C964" s="148"/>
      <c r="D964" s="148"/>
      <c r="E964" s="148"/>
      <c r="F964" s="148"/>
      <c r="G964" s="148"/>
      <c r="H964" s="148"/>
      <c r="I964" s="148"/>
      <c r="J964" s="148"/>
      <c r="K964" s="148"/>
      <c r="L964" s="148"/>
      <c r="M964" s="148"/>
      <c r="N964" s="148"/>
      <c r="O964" s="148"/>
      <c r="P964" s="148"/>
      <c r="Q964" s="148"/>
      <c r="R964" s="148"/>
      <c r="S964" s="148"/>
      <c r="T964" s="148"/>
      <c r="U964" s="148"/>
      <c r="V964" s="148"/>
      <c r="W964" s="148"/>
      <c r="X964" s="148"/>
      <c r="Y964" s="148"/>
      <c r="Z964" s="148"/>
      <c r="AA964" s="148"/>
      <c r="AB964" s="220"/>
    </row>
    <row r="965" spans="1:28" ht="15.75" customHeight="1">
      <c r="A965" s="132"/>
      <c r="B965" s="132"/>
      <c r="C965" s="148"/>
      <c r="D965" s="148"/>
      <c r="E965" s="148"/>
      <c r="F965" s="148"/>
      <c r="G965" s="148"/>
      <c r="H965" s="148"/>
      <c r="I965" s="148"/>
      <c r="J965" s="148"/>
      <c r="K965" s="148"/>
      <c r="L965" s="148"/>
      <c r="M965" s="148"/>
      <c r="N965" s="148"/>
      <c r="O965" s="148"/>
      <c r="P965" s="148"/>
      <c r="Q965" s="148"/>
      <c r="R965" s="148"/>
      <c r="S965" s="148"/>
      <c r="T965" s="148"/>
      <c r="U965" s="148"/>
      <c r="V965" s="148"/>
      <c r="W965" s="148"/>
      <c r="X965" s="148"/>
      <c r="Y965" s="148"/>
      <c r="Z965" s="148"/>
      <c r="AA965" s="148"/>
      <c r="AB965" s="220"/>
    </row>
    <row r="966" spans="1:28" ht="15.75" customHeight="1">
      <c r="A966" s="132"/>
      <c r="B966" s="132"/>
      <c r="C966" s="148"/>
      <c r="D966" s="148"/>
      <c r="E966" s="148"/>
      <c r="F966" s="148"/>
      <c r="G966" s="148"/>
      <c r="H966" s="148"/>
      <c r="I966" s="148"/>
      <c r="J966" s="148"/>
      <c r="K966" s="148"/>
      <c r="L966" s="148"/>
      <c r="M966" s="148"/>
      <c r="N966" s="148"/>
      <c r="O966" s="148"/>
      <c r="P966" s="148"/>
      <c r="Q966" s="148"/>
      <c r="R966" s="148"/>
      <c r="S966" s="148"/>
      <c r="T966" s="148"/>
      <c r="U966" s="148"/>
      <c r="V966" s="148"/>
      <c r="W966" s="148"/>
      <c r="X966" s="148"/>
      <c r="Y966" s="148"/>
      <c r="Z966" s="148"/>
      <c r="AA966" s="148"/>
      <c r="AB966" s="220"/>
    </row>
    <row r="967" spans="1:28" ht="15.75" customHeight="1">
      <c r="A967" s="132"/>
      <c r="B967" s="132"/>
      <c r="C967" s="148"/>
      <c r="D967" s="148"/>
      <c r="E967" s="148"/>
      <c r="F967" s="148"/>
      <c r="G967" s="148"/>
      <c r="H967" s="148"/>
      <c r="I967" s="148"/>
      <c r="J967" s="148"/>
      <c r="K967" s="148"/>
      <c r="L967" s="148"/>
      <c r="M967" s="148"/>
      <c r="N967" s="148"/>
      <c r="O967" s="148"/>
      <c r="P967" s="148"/>
      <c r="Q967" s="148"/>
      <c r="R967" s="148"/>
      <c r="S967" s="148"/>
      <c r="T967" s="148"/>
      <c r="U967" s="148"/>
      <c r="V967" s="148"/>
      <c r="W967" s="148"/>
      <c r="X967" s="148"/>
      <c r="Y967" s="148"/>
      <c r="Z967" s="148"/>
      <c r="AA967" s="148"/>
      <c r="AB967" s="220"/>
    </row>
    <row r="968" spans="1:28" ht="15.75" customHeight="1">
      <c r="A968" s="132"/>
      <c r="B968" s="132"/>
      <c r="C968" s="148"/>
      <c r="D968" s="148"/>
      <c r="E968" s="148"/>
      <c r="F968" s="148"/>
      <c r="G968" s="148"/>
      <c r="H968" s="148"/>
      <c r="I968" s="148"/>
      <c r="J968" s="148"/>
      <c r="K968" s="148"/>
      <c r="L968" s="148"/>
      <c r="M968" s="148"/>
      <c r="N968" s="148"/>
      <c r="O968" s="148"/>
      <c r="P968" s="148"/>
      <c r="Q968" s="148"/>
      <c r="R968" s="148"/>
      <c r="S968" s="148"/>
      <c r="T968" s="148"/>
      <c r="U968" s="148"/>
      <c r="V968" s="148"/>
      <c r="W968" s="148"/>
      <c r="X968" s="148"/>
      <c r="Y968" s="148"/>
      <c r="Z968" s="148"/>
      <c r="AA968" s="148"/>
      <c r="AB968" s="220"/>
    </row>
    <row r="969" spans="1:28" ht="15.75" customHeight="1">
      <c r="A969" s="132"/>
      <c r="B969" s="132"/>
      <c r="C969" s="148"/>
      <c r="D969" s="148"/>
      <c r="E969" s="148"/>
      <c r="F969" s="148"/>
      <c r="G969" s="148"/>
      <c r="H969" s="148"/>
      <c r="I969" s="148"/>
      <c r="J969" s="148"/>
      <c r="K969" s="148"/>
      <c r="L969" s="148"/>
      <c r="M969" s="148"/>
      <c r="N969" s="148"/>
      <c r="O969" s="148"/>
      <c r="P969" s="148"/>
      <c r="Q969" s="148"/>
      <c r="R969" s="148"/>
      <c r="S969" s="148"/>
      <c r="T969" s="148"/>
      <c r="U969" s="148"/>
      <c r="V969" s="148"/>
      <c r="W969" s="148"/>
      <c r="X969" s="148"/>
      <c r="Y969" s="148"/>
      <c r="Z969" s="148"/>
      <c r="AA969" s="148"/>
      <c r="AB969" s="220"/>
    </row>
    <row r="970" spans="1:28" ht="15.75" customHeight="1">
      <c r="A970" s="132"/>
      <c r="B970" s="132"/>
      <c r="C970" s="148"/>
      <c r="D970" s="148"/>
      <c r="E970" s="148"/>
      <c r="F970" s="148"/>
      <c r="G970" s="148"/>
      <c r="H970" s="148"/>
      <c r="I970" s="148"/>
      <c r="J970" s="148"/>
      <c r="K970" s="148"/>
      <c r="L970" s="148"/>
      <c r="M970" s="148"/>
      <c r="N970" s="148"/>
      <c r="O970" s="148"/>
      <c r="P970" s="148"/>
      <c r="Q970" s="148"/>
      <c r="R970" s="148"/>
      <c r="S970" s="148"/>
      <c r="T970" s="148"/>
      <c r="U970" s="148"/>
      <c r="V970" s="148"/>
      <c r="W970" s="148"/>
      <c r="X970" s="148"/>
      <c r="Y970" s="148"/>
      <c r="Z970" s="148"/>
      <c r="AA970" s="148"/>
      <c r="AB970" s="220"/>
    </row>
    <row r="971" spans="1:28" ht="15.75" customHeight="1">
      <c r="A971" s="132"/>
      <c r="B971" s="132"/>
      <c r="C971" s="148"/>
      <c r="D971" s="148"/>
      <c r="E971" s="148"/>
      <c r="F971" s="148"/>
      <c r="G971" s="148"/>
      <c r="H971" s="148"/>
      <c r="I971" s="148"/>
      <c r="J971" s="148"/>
      <c r="K971" s="148"/>
      <c r="L971" s="148"/>
      <c r="M971" s="148"/>
      <c r="N971" s="148"/>
      <c r="O971" s="148"/>
      <c r="P971" s="148"/>
      <c r="Q971" s="148"/>
      <c r="R971" s="148"/>
      <c r="S971" s="148"/>
      <c r="T971" s="148"/>
      <c r="U971" s="148"/>
      <c r="V971" s="148"/>
      <c r="W971" s="148"/>
      <c r="X971" s="148"/>
      <c r="Y971" s="148"/>
      <c r="Z971" s="148"/>
      <c r="AA971" s="148"/>
      <c r="AB971" s="220"/>
    </row>
    <row r="972" spans="1:28" ht="15.75" customHeight="1">
      <c r="A972" s="132"/>
      <c r="B972" s="132"/>
      <c r="C972" s="148"/>
      <c r="D972" s="148"/>
      <c r="E972" s="148"/>
      <c r="F972" s="148"/>
      <c r="G972" s="148"/>
      <c r="H972" s="148"/>
      <c r="I972" s="148"/>
      <c r="J972" s="148"/>
      <c r="K972" s="148"/>
      <c r="L972" s="148"/>
      <c r="M972" s="148"/>
      <c r="N972" s="148"/>
      <c r="O972" s="148"/>
      <c r="P972" s="148"/>
      <c r="Q972" s="148"/>
      <c r="R972" s="148"/>
      <c r="S972" s="148"/>
      <c r="T972" s="148"/>
      <c r="U972" s="148"/>
      <c r="V972" s="148"/>
      <c r="W972" s="148"/>
      <c r="X972" s="148"/>
      <c r="Y972" s="148"/>
      <c r="Z972" s="148"/>
      <c r="AA972" s="148"/>
      <c r="AB972" s="220"/>
    </row>
    <row r="973" spans="1:28" ht="15.75" customHeight="1">
      <c r="A973" s="132"/>
      <c r="B973" s="132"/>
      <c r="C973" s="148"/>
      <c r="D973" s="148"/>
      <c r="E973" s="148"/>
      <c r="F973" s="148"/>
      <c r="G973" s="148"/>
      <c r="H973" s="148"/>
      <c r="I973" s="148"/>
      <c r="J973" s="148"/>
      <c r="K973" s="148"/>
      <c r="L973" s="148"/>
      <c r="M973" s="148"/>
      <c r="N973" s="148"/>
      <c r="O973" s="148"/>
      <c r="P973" s="148"/>
      <c r="Q973" s="148"/>
      <c r="R973" s="148"/>
      <c r="S973" s="148"/>
      <c r="T973" s="148"/>
      <c r="U973" s="148"/>
      <c r="V973" s="148"/>
      <c r="W973" s="148"/>
      <c r="X973" s="148"/>
      <c r="Y973" s="148"/>
      <c r="Z973" s="148"/>
      <c r="AA973" s="148"/>
      <c r="AB973" s="220"/>
    </row>
    <row r="974" spans="1:28" ht="15.75" customHeight="1">
      <c r="A974" s="132"/>
      <c r="B974" s="132"/>
      <c r="C974" s="148"/>
      <c r="D974" s="148"/>
      <c r="E974" s="148"/>
      <c r="F974" s="148"/>
      <c r="G974" s="148"/>
      <c r="H974" s="148"/>
      <c r="I974" s="148"/>
      <c r="J974" s="148"/>
      <c r="K974" s="148"/>
      <c r="L974" s="148"/>
      <c r="M974" s="148"/>
      <c r="N974" s="148"/>
      <c r="O974" s="148"/>
      <c r="P974" s="148"/>
      <c r="Q974" s="148"/>
      <c r="R974" s="148"/>
      <c r="S974" s="148"/>
      <c r="T974" s="148"/>
      <c r="U974" s="148"/>
      <c r="V974" s="148"/>
      <c r="W974" s="148"/>
      <c r="X974" s="148"/>
      <c r="Y974" s="148"/>
      <c r="Z974" s="148"/>
      <c r="AA974" s="148"/>
      <c r="AB974" s="220"/>
    </row>
    <row r="975" spans="1:28" ht="15.75" customHeight="1">
      <c r="A975" s="132"/>
      <c r="B975" s="132"/>
      <c r="C975" s="148"/>
      <c r="D975" s="148"/>
      <c r="E975" s="148"/>
      <c r="F975" s="148"/>
      <c r="G975" s="148"/>
      <c r="H975" s="148"/>
      <c r="I975" s="148"/>
      <c r="J975" s="148"/>
      <c r="K975" s="148"/>
      <c r="L975" s="148"/>
      <c r="M975" s="148"/>
      <c r="N975" s="148"/>
      <c r="O975" s="148"/>
      <c r="P975" s="148"/>
      <c r="Q975" s="148"/>
      <c r="R975" s="148"/>
      <c r="S975" s="148"/>
      <c r="T975" s="148"/>
      <c r="U975" s="148"/>
      <c r="V975" s="148"/>
      <c r="W975" s="148"/>
      <c r="X975" s="148"/>
      <c r="Y975" s="148"/>
      <c r="Z975" s="148"/>
      <c r="AA975" s="148"/>
      <c r="AB975" s="220"/>
    </row>
    <row r="976" spans="1:28" ht="15.75" customHeight="1">
      <c r="A976" s="132"/>
      <c r="B976" s="132"/>
      <c r="C976" s="148"/>
      <c r="D976" s="148"/>
      <c r="E976" s="148"/>
      <c r="F976" s="148"/>
      <c r="G976" s="148"/>
      <c r="H976" s="148"/>
      <c r="I976" s="148"/>
      <c r="J976" s="148"/>
      <c r="K976" s="148"/>
      <c r="L976" s="148"/>
      <c r="M976" s="148"/>
      <c r="N976" s="148"/>
      <c r="O976" s="148"/>
      <c r="P976" s="148"/>
      <c r="Q976" s="148"/>
      <c r="R976" s="148"/>
      <c r="S976" s="148"/>
      <c r="T976" s="148"/>
      <c r="U976" s="148"/>
      <c r="V976" s="148"/>
      <c r="W976" s="148"/>
      <c r="X976" s="148"/>
      <c r="Y976" s="148"/>
      <c r="Z976" s="148"/>
      <c r="AA976" s="148"/>
      <c r="AB976" s="220"/>
    </row>
    <row r="977" spans="1:28" ht="15.75" customHeight="1">
      <c r="A977" s="132"/>
      <c r="B977" s="132"/>
      <c r="C977" s="148"/>
      <c r="D977" s="148"/>
      <c r="E977" s="148"/>
      <c r="F977" s="148"/>
      <c r="G977" s="148"/>
      <c r="H977" s="148"/>
      <c r="I977" s="148"/>
      <c r="J977" s="148"/>
      <c r="K977" s="148"/>
      <c r="L977" s="148"/>
      <c r="M977" s="148"/>
      <c r="N977" s="148"/>
      <c r="O977" s="148"/>
      <c r="P977" s="148"/>
      <c r="Q977" s="148"/>
      <c r="R977" s="148"/>
      <c r="S977" s="148"/>
      <c r="T977" s="148"/>
      <c r="U977" s="148"/>
      <c r="V977" s="148"/>
      <c r="W977" s="148"/>
      <c r="X977" s="148"/>
      <c r="Y977" s="148"/>
      <c r="Z977" s="148"/>
      <c r="AA977" s="148"/>
      <c r="AB977" s="220"/>
    </row>
    <row r="978" spans="1:28" ht="15.75" customHeight="1">
      <c r="A978" s="132"/>
      <c r="B978" s="132"/>
      <c r="C978" s="148"/>
      <c r="D978" s="148"/>
      <c r="E978" s="148"/>
      <c r="F978" s="148"/>
      <c r="G978" s="148"/>
      <c r="H978" s="148"/>
      <c r="I978" s="148"/>
      <c r="J978" s="148"/>
      <c r="K978" s="148"/>
      <c r="L978" s="148"/>
      <c r="M978" s="148"/>
      <c r="N978" s="148"/>
      <c r="O978" s="148"/>
      <c r="P978" s="148"/>
      <c r="Q978" s="148"/>
      <c r="R978" s="148"/>
      <c r="S978" s="148"/>
      <c r="T978" s="148"/>
      <c r="U978" s="148"/>
      <c r="V978" s="148"/>
      <c r="W978" s="148"/>
      <c r="X978" s="148"/>
      <c r="Y978" s="148"/>
      <c r="Z978" s="148"/>
      <c r="AA978" s="148"/>
      <c r="AB978" s="220"/>
    </row>
    <row r="979" spans="1:28" ht="15.75" customHeight="1">
      <c r="A979" s="132"/>
      <c r="B979" s="132"/>
      <c r="C979" s="148"/>
      <c r="D979" s="148"/>
      <c r="E979" s="148"/>
      <c r="F979" s="148"/>
      <c r="G979" s="148"/>
      <c r="H979" s="148"/>
      <c r="I979" s="148"/>
      <c r="J979" s="148"/>
      <c r="K979" s="148"/>
      <c r="L979" s="148"/>
      <c r="M979" s="148"/>
      <c r="N979" s="148"/>
      <c r="O979" s="148"/>
      <c r="P979" s="148"/>
      <c r="Q979" s="148"/>
      <c r="R979" s="148"/>
      <c r="S979" s="148"/>
      <c r="T979" s="148"/>
      <c r="U979" s="148"/>
      <c r="V979" s="148"/>
      <c r="W979" s="148"/>
      <c r="X979" s="148"/>
      <c r="Y979" s="148"/>
      <c r="Z979" s="148"/>
      <c r="AA979" s="148"/>
      <c r="AB979" s="220"/>
    </row>
    <row r="980" spans="1:28" ht="15.75" customHeight="1">
      <c r="A980" s="132"/>
      <c r="B980" s="132"/>
      <c r="C980" s="148"/>
      <c r="D980" s="148"/>
      <c r="E980" s="148"/>
      <c r="F980" s="148"/>
      <c r="G980" s="148"/>
      <c r="H980" s="148"/>
      <c r="I980" s="148"/>
      <c r="J980" s="148"/>
      <c r="K980" s="148"/>
      <c r="L980" s="148"/>
      <c r="M980" s="148"/>
      <c r="N980" s="148"/>
      <c r="O980" s="148"/>
      <c r="P980" s="148"/>
      <c r="Q980" s="148"/>
      <c r="R980" s="148"/>
      <c r="S980" s="148"/>
      <c r="T980" s="148"/>
      <c r="U980" s="148"/>
      <c r="V980" s="148"/>
      <c r="W980" s="148"/>
      <c r="X980" s="148"/>
      <c r="Y980" s="148"/>
      <c r="Z980" s="148"/>
      <c r="AA980" s="148"/>
      <c r="AB980" s="220"/>
    </row>
    <row r="981" spans="1:28" ht="15.75" customHeight="1">
      <c r="A981" s="132"/>
      <c r="B981" s="132"/>
      <c r="C981" s="148"/>
      <c r="D981" s="148"/>
      <c r="E981" s="148"/>
      <c r="F981" s="148"/>
      <c r="G981" s="148"/>
      <c r="H981" s="148"/>
      <c r="I981" s="148"/>
      <c r="J981" s="148"/>
      <c r="K981" s="148"/>
      <c r="L981" s="148"/>
      <c r="M981" s="148"/>
      <c r="N981" s="148"/>
      <c r="O981" s="148"/>
      <c r="P981" s="148"/>
      <c r="Q981" s="148"/>
      <c r="R981" s="148"/>
      <c r="S981" s="148"/>
      <c r="T981" s="148"/>
      <c r="U981" s="148"/>
      <c r="V981" s="148"/>
      <c r="W981" s="148"/>
      <c r="X981" s="148"/>
      <c r="Y981" s="148"/>
      <c r="Z981" s="148"/>
      <c r="AA981" s="148"/>
      <c r="AB981" s="220"/>
    </row>
    <row r="982" spans="1:28" ht="15.75" customHeight="1">
      <c r="A982" s="132"/>
      <c r="B982" s="132"/>
      <c r="C982" s="148"/>
      <c r="D982" s="148"/>
      <c r="E982" s="148"/>
      <c r="F982" s="148"/>
      <c r="G982" s="148"/>
      <c r="H982" s="148"/>
      <c r="I982" s="148"/>
      <c r="J982" s="148"/>
      <c r="K982" s="148"/>
      <c r="L982" s="148"/>
      <c r="M982" s="148"/>
      <c r="N982" s="148"/>
      <c r="O982" s="148"/>
      <c r="P982" s="148"/>
      <c r="Q982" s="148"/>
      <c r="R982" s="148"/>
      <c r="S982" s="148"/>
      <c r="T982" s="148"/>
      <c r="U982" s="148"/>
      <c r="V982" s="148"/>
      <c r="W982" s="148"/>
      <c r="X982" s="148"/>
      <c r="Y982" s="148"/>
      <c r="Z982" s="148"/>
      <c r="AA982" s="148"/>
      <c r="AB982" s="220"/>
    </row>
    <row r="983" spans="1:28" ht="15.75" customHeight="1">
      <c r="A983" s="132"/>
      <c r="B983" s="132"/>
      <c r="C983" s="148"/>
      <c r="D983" s="148"/>
      <c r="E983" s="148"/>
      <c r="F983" s="148"/>
      <c r="G983" s="148"/>
      <c r="H983" s="148"/>
      <c r="I983" s="148"/>
      <c r="J983" s="148"/>
      <c r="K983" s="148"/>
      <c r="L983" s="148"/>
      <c r="M983" s="148"/>
      <c r="N983" s="148"/>
      <c r="O983" s="148"/>
      <c r="P983" s="148"/>
      <c r="Q983" s="148"/>
      <c r="R983" s="148"/>
      <c r="S983" s="148"/>
      <c r="T983" s="148"/>
      <c r="U983" s="148"/>
      <c r="V983" s="148"/>
      <c r="W983" s="148"/>
      <c r="X983" s="148"/>
      <c r="Y983" s="148"/>
      <c r="Z983" s="148"/>
      <c r="AA983" s="148"/>
      <c r="AB983" s="220"/>
    </row>
    <row r="984" spans="1:28" ht="15.75" customHeight="1">
      <c r="A984" s="132"/>
      <c r="B984" s="132"/>
      <c r="C984" s="148"/>
      <c r="D984" s="148"/>
      <c r="E984" s="148"/>
      <c r="F984" s="148"/>
      <c r="G984" s="148"/>
      <c r="H984" s="148"/>
      <c r="I984" s="148"/>
      <c r="J984" s="148"/>
      <c r="K984" s="148"/>
      <c r="L984" s="148"/>
      <c r="M984" s="148"/>
      <c r="N984" s="148"/>
      <c r="O984" s="148"/>
      <c r="P984" s="148"/>
      <c r="Q984" s="148"/>
      <c r="R984" s="148"/>
      <c r="S984" s="148"/>
      <c r="T984" s="148"/>
      <c r="U984" s="148"/>
      <c r="V984" s="148"/>
      <c r="W984" s="148"/>
      <c r="X984" s="148"/>
      <c r="Y984" s="148"/>
      <c r="Z984" s="148"/>
      <c r="AA984" s="148"/>
      <c r="AB984" s="220"/>
    </row>
    <row r="985" spans="1:28" ht="15.75" customHeight="1">
      <c r="A985" s="132"/>
      <c r="B985" s="132"/>
      <c r="C985" s="148"/>
      <c r="D985" s="148"/>
      <c r="E985" s="148"/>
      <c r="F985" s="148"/>
      <c r="G985" s="148"/>
      <c r="H985" s="148"/>
      <c r="I985" s="148"/>
      <c r="J985" s="148"/>
      <c r="K985" s="148"/>
      <c r="L985" s="148"/>
      <c r="M985" s="148"/>
      <c r="N985" s="148"/>
      <c r="O985" s="148"/>
      <c r="P985" s="148"/>
      <c r="Q985" s="148"/>
      <c r="R985" s="148"/>
      <c r="S985" s="148"/>
      <c r="T985" s="148"/>
      <c r="U985" s="148"/>
      <c r="V985" s="148"/>
      <c r="W985" s="148"/>
      <c r="X985" s="148"/>
      <c r="Y985" s="148"/>
      <c r="Z985" s="148"/>
      <c r="AA985" s="148"/>
      <c r="AB985" s="220"/>
    </row>
    <row r="986" spans="1:28" ht="15.75" customHeight="1">
      <c r="A986" s="132"/>
      <c r="B986" s="132"/>
      <c r="C986" s="148"/>
      <c r="D986" s="148"/>
      <c r="E986" s="148"/>
      <c r="F986" s="148"/>
      <c r="G986" s="148"/>
      <c r="H986" s="148"/>
      <c r="I986" s="148"/>
      <c r="J986" s="148"/>
      <c r="K986" s="148"/>
      <c r="L986" s="148"/>
      <c r="M986" s="148"/>
      <c r="N986" s="148"/>
      <c r="O986" s="148"/>
      <c r="P986" s="148"/>
      <c r="Q986" s="148"/>
      <c r="R986" s="148"/>
      <c r="S986" s="148"/>
      <c r="T986" s="148"/>
      <c r="U986" s="148"/>
      <c r="V986" s="148"/>
      <c r="W986" s="148"/>
      <c r="X986" s="148"/>
      <c r="Y986" s="148"/>
      <c r="Z986" s="148"/>
      <c r="AA986" s="148"/>
      <c r="AB986" s="220"/>
    </row>
    <row r="987" spans="1:28" ht="15.75" customHeight="1">
      <c r="A987" s="132"/>
      <c r="B987" s="132"/>
      <c r="C987" s="148"/>
      <c r="D987" s="148"/>
      <c r="E987" s="148"/>
      <c r="F987" s="148"/>
      <c r="G987" s="148"/>
      <c r="H987" s="148"/>
      <c r="I987" s="148"/>
      <c r="J987" s="148"/>
      <c r="K987" s="148"/>
      <c r="L987" s="148"/>
      <c r="M987" s="148"/>
      <c r="N987" s="148"/>
      <c r="O987" s="148"/>
      <c r="P987" s="148"/>
      <c r="Q987" s="148"/>
      <c r="R987" s="148"/>
      <c r="S987" s="148"/>
      <c r="T987" s="148"/>
      <c r="U987" s="148"/>
      <c r="V987" s="148"/>
      <c r="W987" s="148"/>
      <c r="X987" s="148"/>
      <c r="Y987" s="148"/>
      <c r="Z987" s="148"/>
      <c r="AA987" s="148"/>
      <c r="AB987" s="220"/>
    </row>
    <row r="988" spans="1:28" ht="15.75" customHeight="1">
      <c r="A988" s="132"/>
      <c r="B988" s="132"/>
      <c r="C988" s="148"/>
      <c r="D988" s="148"/>
      <c r="E988" s="148"/>
      <c r="F988" s="148"/>
      <c r="G988" s="148"/>
      <c r="H988" s="148"/>
      <c r="I988" s="148"/>
      <c r="J988" s="148"/>
      <c r="K988" s="148"/>
      <c r="L988" s="148"/>
      <c r="M988" s="148"/>
      <c r="N988" s="148"/>
      <c r="O988" s="148"/>
      <c r="P988" s="148"/>
      <c r="Q988" s="148"/>
      <c r="R988" s="148"/>
      <c r="S988" s="148"/>
      <c r="T988" s="148"/>
      <c r="U988" s="148"/>
      <c r="V988" s="148"/>
      <c r="W988" s="148"/>
      <c r="X988" s="148"/>
      <c r="Y988" s="148"/>
      <c r="Z988" s="148"/>
      <c r="AA988" s="148"/>
      <c r="AB988" s="220"/>
    </row>
    <row r="989" spans="1:28" ht="15.75" customHeight="1">
      <c r="A989" s="132"/>
      <c r="B989" s="132"/>
      <c r="C989" s="148"/>
      <c r="D989" s="148"/>
      <c r="E989" s="148"/>
      <c r="F989" s="148"/>
      <c r="G989" s="148"/>
      <c r="H989" s="148"/>
      <c r="I989" s="148"/>
      <c r="J989" s="148"/>
      <c r="K989" s="148"/>
      <c r="L989" s="148"/>
      <c r="M989" s="148"/>
      <c r="N989" s="148"/>
      <c r="O989" s="148"/>
      <c r="P989" s="148"/>
      <c r="Q989" s="148"/>
      <c r="R989" s="148"/>
      <c r="S989" s="148"/>
      <c r="T989" s="148"/>
      <c r="U989" s="148"/>
      <c r="V989" s="148"/>
      <c r="W989" s="148"/>
      <c r="X989" s="148"/>
      <c r="Y989" s="148"/>
      <c r="Z989" s="148"/>
      <c r="AA989" s="148"/>
      <c r="AB989" s="220"/>
    </row>
    <row r="990" spans="1:28" ht="15.75" customHeight="1">
      <c r="A990" s="132"/>
      <c r="B990" s="132"/>
      <c r="C990" s="148"/>
      <c r="D990" s="148"/>
      <c r="E990" s="148"/>
      <c r="F990" s="148"/>
      <c r="G990" s="148"/>
      <c r="H990" s="148"/>
      <c r="I990" s="148"/>
      <c r="J990" s="148"/>
      <c r="K990" s="148"/>
      <c r="L990" s="148"/>
      <c r="M990" s="148"/>
      <c r="N990" s="148"/>
      <c r="O990" s="148"/>
      <c r="P990" s="148"/>
      <c r="Q990" s="148"/>
      <c r="R990" s="148"/>
      <c r="S990" s="148"/>
      <c r="T990" s="148"/>
      <c r="U990" s="148"/>
      <c r="V990" s="148"/>
      <c r="W990" s="148"/>
      <c r="X990" s="148"/>
      <c r="Y990" s="148"/>
      <c r="Z990" s="148"/>
      <c r="AA990" s="148"/>
      <c r="AB990" s="220"/>
    </row>
    <row r="991" spans="1:28" ht="15.75" customHeight="1">
      <c r="A991" s="132"/>
      <c r="B991" s="132"/>
      <c r="C991" s="148"/>
      <c r="D991" s="148"/>
      <c r="E991" s="148"/>
      <c r="F991" s="148"/>
      <c r="G991" s="148"/>
      <c r="H991" s="148"/>
      <c r="I991" s="148"/>
      <c r="J991" s="148"/>
      <c r="K991" s="148"/>
      <c r="L991" s="148"/>
      <c r="M991" s="148"/>
      <c r="N991" s="148"/>
      <c r="O991" s="148"/>
      <c r="P991" s="148"/>
      <c r="Q991" s="148"/>
      <c r="R991" s="148"/>
      <c r="S991" s="148"/>
      <c r="T991" s="148"/>
      <c r="U991" s="148"/>
      <c r="V991" s="148"/>
      <c r="W991" s="148"/>
      <c r="X991" s="148"/>
      <c r="Y991" s="148"/>
      <c r="Z991" s="148"/>
      <c r="AA991" s="148"/>
      <c r="AB991" s="220"/>
    </row>
    <row r="992" spans="1:28" ht="15.75" customHeight="1">
      <c r="A992" s="132"/>
      <c r="B992" s="132"/>
      <c r="C992" s="148"/>
      <c r="D992" s="148"/>
      <c r="E992" s="148"/>
      <c r="F992" s="148"/>
      <c r="G992" s="148"/>
      <c r="H992" s="148"/>
      <c r="I992" s="148"/>
      <c r="J992" s="148"/>
      <c r="K992" s="148"/>
      <c r="L992" s="148"/>
      <c r="M992" s="148"/>
      <c r="N992" s="148"/>
      <c r="O992" s="148"/>
      <c r="P992" s="148"/>
      <c r="Q992" s="148"/>
      <c r="R992" s="148"/>
      <c r="S992" s="148"/>
      <c r="T992" s="148"/>
      <c r="U992" s="148"/>
      <c r="V992" s="148"/>
      <c r="W992" s="148"/>
      <c r="X992" s="148"/>
      <c r="Y992" s="148"/>
      <c r="Z992" s="148"/>
      <c r="AA992" s="148"/>
      <c r="AB992" s="220"/>
    </row>
    <row r="993" spans="1:28" ht="15.75" customHeight="1">
      <c r="A993" s="132"/>
      <c r="B993" s="132"/>
      <c r="C993" s="148"/>
      <c r="D993" s="148"/>
      <c r="E993" s="148"/>
      <c r="F993" s="148"/>
      <c r="G993" s="148"/>
      <c r="H993" s="148"/>
      <c r="I993" s="148"/>
      <c r="J993" s="148"/>
      <c r="K993" s="148"/>
      <c r="L993" s="148"/>
      <c r="M993" s="148"/>
      <c r="N993" s="148"/>
      <c r="O993" s="148"/>
      <c r="P993" s="148"/>
      <c r="Q993" s="148"/>
      <c r="R993" s="148"/>
      <c r="S993" s="148"/>
      <c r="T993" s="148"/>
      <c r="U993" s="148"/>
      <c r="V993" s="148"/>
      <c r="W993" s="148"/>
      <c r="X993" s="148"/>
      <c r="Y993" s="148"/>
      <c r="Z993" s="148"/>
      <c r="AA993" s="148"/>
      <c r="AB993" s="220"/>
    </row>
    <row r="994" spans="1:28" ht="15.75" customHeight="1">
      <c r="A994" s="132"/>
      <c r="B994" s="132"/>
      <c r="C994" s="148"/>
      <c r="D994" s="148"/>
      <c r="E994" s="148"/>
      <c r="F994" s="148"/>
      <c r="G994" s="148"/>
      <c r="H994" s="148"/>
      <c r="I994" s="148"/>
      <c r="J994" s="148"/>
      <c r="K994" s="148"/>
      <c r="L994" s="148"/>
      <c r="M994" s="148"/>
      <c r="N994" s="148"/>
      <c r="O994" s="148"/>
      <c r="P994" s="148"/>
      <c r="Q994" s="148"/>
      <c r="R994" s="148"/>
      <c r="S994" s="148"/>
      <c r="T994" s="148"/>
      <c r="U994" s="148"/>
      <c r="V994" s="148"/>
      <c r="W994" s="148"/>
      <c r="X994" s="148"/>
      <c r="Y994" s="148"/>
      <c r="Z994" s="148"/>
      <c r="AA994" s="148"/>
      <c r="AB994" s="220"/>
    </row>
    <row r="995" spans="1:28" ht="15.75" customHeight="1">
      <c r="A995" s="132"/>
      <c r="B995" s="132"/>
      <c r="C995" s="148"/>
      <c r="D995" s="148"/>
      <c r="E995" s="148"/>
      <c r="F995" s="148"/>
      <c r="G995" s="148"/>
      <c r="H995" s="148"/>
      <c r="I995" s="148"/>
      <c r="J995" s="148"/>
      <c r="K995" s="148"/>
      <c r="L995" s="148"/>
      <c r="M995" s="148"/>
      <c r="N995" s="148"/>
      <c r="O995" s="148"/>
      <c r="P995" s="148"/>
      <c r="Q995" s="148"/>
      <c r="R995" s="148"/>
      <c r="S995" s="148"/>
      <c r="T995" s="148"/>
      <c r="U995" s="148"/>
      <c r="V995" s="148"/>
      <c r="W995" s="148"/>
      <c r="X995" s="148"/>
      <c r="Y995" s="148"/>
      <c r="Z995" s="148"/>
      <c r="AA995" s="148"/>
      <c r="AB995" s="220"/>
    </row>
    <row r="996" spans="1:28" ht="15.75" customHeight="1">
      <c r="A996" s="132"/>
      <c r="B996" s="132"/>
      <c r="C996" s="148"/>
      <c r="D996" s="148"/>
      <c r="E996" s="148"/>
      <c r="F996" s="148"/>
      <c r="G996" s="148"/>
      <c r="H996" s="148"/>
      <c r="I996" s="148"/>
      <c r="J996" s="148"/>
      <c r="K996" s="148"/>
      <c r="L996" s="148"/>
      <c r="M996" s="148"/>
      <c r="N996" s="148"/>
      <c r="O996" s="148"/>
      <c r="P996" s="148"/>
      <c r="Q996" s="148"/>
      <c r="R996" s="148"/>
      <c r="S996" s="148"/>
      <c r="T996" s="148"/>
      <c r="U996" s="148"/>
      <c r="V996" s="148"/>
      <c r="W996" s="148"/>
      <c r="X996" s="148"/>
      <c r="Y996" s="148"/>
      <c r="Z996" s="148"/>
      <c r="AA996" s="148"/>
      <c r="AB996" s="220"/>
    </row>
    <row r="997" spans="1:28" ht="15.75" customHeight="1">
      <c r="A997" s="132"/>
      <c r="B997" s="132"/>
      <c r="C997" s="148"/>
      <c r="D997" s="148"/>
      <c r="E997" s="148"/>
      <c r="F997" s="148"/>
      <c r="G997" s="148"/>
      <c r="H997" s="148"/>
      <c r="I997" s="148"/>
      <c r="J997" s="148"/>
      <c r="K997" s="148"/>
      <c r="L997" s="148"/>
      <c r="M997" s="148"/>
      <c r="N997" s="148"/>
      <c r="O997" s="148"/>
      <c r="P997" s="148"/>
      <c r="Q997" s="148"/>
      <c r="R997" s="148"/>
      <c r="S997" s="148"/>
      <c r="T997" s="148"/>
      <c r="U997" s="148"/>
      <c r="V997" s="148"/>
      <c r="W997" s="148"/>
      <c r="X997" s="148"/>
      <c r="Y997" s="148"/>
      <c r="Z997" s="148"/>
      <c r="AA997" s="148"/>
      <c r="AB997" s="220"/>
    </row>
    <row r="998" spans="1:28" ht="15.75" customHeight="1">
      <c r="A998" s="132"/>
      <c r="B998" s="132"/>
      <c r="C998" s="148"/>
      <c r="D998" s="148"/>
      <c r="E998" s="148"/>
      <c r="F998" s="148"/>
      <c r="G998" s="148"/>
      <c r="H998" s="148"/>
      <c r="I998" s="148"/>
      <c r="J998" s="148"/>
      <c r="K998" s="148"/>
      <c r="L998" s="148"/>
      <c r="M998" s="148"/>
      <c r="N998" s="148"/>
      <c r="O998" s="148"/>
      <c r="P998" s="148"/>
      <c r="Q998" s="148"/>
      <c r="R998" s="148"/>
      <c r="S998" s="148"/>
      <c r="T998" s="148"/>
      <c r="U998" s="148"/>
      <c r="V998" s="148"/>
      <c r="W998" s="148"/>
      <c r="X998" s="148"/>
      <c r="Y998" s="148"/>
      <c r="Z998" s="148"/>
      <c r="AA998" s="148"/>
      <c r="AB998" s="220"/>
    </row>
    <row r="999" spans="1:28" ht="15.75" customHeight="1">
      <c r="A999" s="132"/>
      <c r="B999" s="132"/>
      <c r="C999" s="148"/>
      <c r="D999" s="148"/>
      <c r="E999" s="148"/>
      <c r="F999" s="148"/>
      <c r="G999" s="148"/>
      <c r="H999" s="148"/>
      <c r="I999" s="148"/>
      <c r="J999" s="148"/>
      <c r="K999" s="148"/>
      <c r="L999" s="148"/>
      <c r="M999" s="148"/>
      <c r="N999" s="148"/>
      <c r="O999" s="148"/>
      <c r="P999" s="148"/>
      <c r="Q999" s="148"/>
      <c r="R999" s="148"/>
      <c r="S999" s="148"/>
      <c r="T999" s="148"/>
      <c r="U999" s="148"/>
      <c r="V999" s="148"/>
      <c r="W999" s="148"/>
      <c r="X999" s="148"/>
      <c r="Y999" s="148"/>
      <c r="Z999" s="148"/>
      <c r="AA999" s="148"/>
      <c r="AB999" s="220"/>
    </row>
    <row r="1000" spans="1:28" ht="15.75" customHeight="1">
      <c r="A1000" s="132"/>
      <c r="B1000" s="132"/>
      <c r="C1000" s="148"/>
      <c r="D1000" s="148"/>
      <c r="E1000" s="148"/>
      <c r="F1000" s="148"/>
      <c r="G1000" s="148"/>
      <c r="H1000" s="148"/>
      <c r="I1000" s="148"/>
      <c r="J1000" s="148"/>
      <c r="K1000" s="148"/>
      <c r="L1000" s="148"/>
      <c r="M1000" s="148"/>
      <c r="N1000" s="148"/>
      <c r="O1000" s="148"/>
      <c r="P1000" s="148"/>
      <c r="Q1000" s="148"/>
      <c r="R1000" s="148"/>
      <c r="S1000" s="148"/>
      <c r="T1000" s="148"/>
      <c r="U1000" s="148"/>
      <c r="V1000" s="148"/>
      <c r="W1000" s="148"/>
      <c r="X1000" s="148"/>
      <c r="Y1000" s="148"/>
      <c r="Z1000" s="148"/>
      <c r="AA1000" s="148"/>
      <c r="AB1000" s="220"/>
    </row>
    <row r="1001" spans="1:28" ht="15.75" customHeight="1">
      <c r="A1001" s="132"/>
      <c r="B1001" s="132"/>
      <c r="C1001" s="148"/>
      <c r="D1001" s="148"/>
      <c r="E1001" s="148"/>
      <c r="F1001" s="148"/>
      <c r="G1001" s="148"/>
      <c r="H1001" s="148"/>
      <c r="I1001" s="148"/>
      <c r="J1001" s="148"/>
      <c r="K1001" s="148"/>
      <c r="L1001" s="148"/>
      <c r="M1001" s="148"/>
      <c r="N1001" s="148"/>
      <c r="O1001" s="148"/>
      <c r="P1001" s="148"/>
      <c r="Q1001" s="148"/>
      <c r="R1001" s="148"/>
      <c r="S1001" s="148"/>
      <c r="T1001" s="148"/>
      <c r="U1001" s="148"/>
      <c r="V1001" s="148"/>
      <c r="W1001" s="148"/>
      <c r="X1001" s="148"/>
      <c r="Y1001" s="148"/>
      <c r="Z1001" s="148"/>
      <c r="AA1001" s="148"/>
      <c r="AB1001" s="220"/>
    </row>
    <row r="1002" spans="1:28" ht="15.75" customHeight="1">
      <c r="A1002" s="132"/>
      <c r="B1002" s="132"/>
      <c r="C1002" s="148"/>
      <c r="D1002" s="148"/>
      <c r="E1002" s="148"/>
      <c r="F1002" s="148"/>
      <c r="G1002" s="148"/>
      <c r="H1002" s="148"/>
      <c r="I1002" s="148"/>
      <c r="J1002" s="148"/>
      <c r="K1002" s="148"/>
      <c r="L1002" s="148"/>
      <c r="M1002" s="148"/>
      <c r="N1002" s="148"/>
      <c r="O1002" s="148"/>
      <c r="P1002" s="148"/>
      <c r="Q1002" s="148"/>
      <c r="R1002" s="148"/>
      <c r="S1002" s="148"/>
      <c r="T1002" s="148"/>
      <c r="U1002" s="148"/>
      <c r="V1002" s="148"/>
      <c r="W1002" s="148"/>
      <c r="X1002" s="148"/>
      <c r="Y1002" s="148"/>
      <c r="Z1002" s="148"/>
      <c r="AA1002" s="148"/>
      <c r="AB1002" s="220"/>
    </row>
    <row r="1003" spans="1:28" ht="15.75" customHeight="1">
      <c r="A1003" s="132"/>
      <c r="B1003" s="132"/>
      <c r="C1003" s="148"/>
      <c r="D1003" s="148"/>
      <c r="E1003" s="148"/>
      <c r="F1003" s="148"/>
      <c r="G1003" s="148"/>
      <c r="H1003" s="148"/>
      <c r="I1003" s="148"/>
      <c r="J1003" s="148"/>
      <c r="K1003" s="148"/>
      <c r="L1003" s="148"/>
      <c r="M1003" s="148"/>
      <c r="N1003" s="148"/>
      <c r="O1003" s="148"/>
      <c r="P1003" s="148"/>
      <c r="Q1003" s="148"/>
      <c r="R1003" s="148"/>
      <c r="S1003" s="148"/>
      <c r="T1003" s="148"/>
      <c r="U1003" s="148"/>
      <c r="V1003" s="148"/>
      <c r="W1003" s="148"/>
      <c r="X1003" s="148"/>
      <c r="Y1003" s="148"/>
      <c r="Z1003" s="148"/>
      <c r="AA1003" s="148"/>
      <c r="AB1003" s="220"/>
    </row>
    <row r="1004" spans="1:28" ht="15.75" customHeight="1">
      <c r="A1004" s="132"/>
      <c r="B1004" s="132"/>
      <c r="C1004" s="148"/>
      <c r="D1004" s="148"/>
      <c r="E1004" s="148"/>
      <c r="F1004" s="148"/>
      <c r="G1004" s="148"/>
      <c r="H1004" s="148"/>
      <c r="I1004" s="148"/>
      <c r="J1004" s="148"/>
      <c r="K1004" s="148"/>
      <c r="L1004" s="148"/>
      <c r="M1004" s="148"/>
      <c r="N1004" s="148"/>
      <c r="O1004" s="148"/>
      <c r="P1004" s="148"/>
      <c r="Q1004" s="148"/>
      <c r="R1004" s="148"/>
      <c r="S1004" s="148"/>
      <c r="T1004" s="148"/>
      <c r="U1004" s="148"/>
      <c r="V1004" s="148"/>
      <c r="W1004" s="148"/>
      <c r="X1004" s="148"/>
      <c r="Y1004" s="148"/>
      <c r="Z1004" s="148"/>
      <c r="AA1004" s="148"/>
      <c r="AB1004" s="220"/>
    </row>
    <row r="1005" spans="1:28" ht="15.75" customHeight="1">
      <c r="A1005" s="132"/>
      <c r="B1005" s="132"/>
      <c r="C1005" s="148"/>
      <c r="D1005" s="148"/>
      <c r="E1005" s="148"/>
      <c r="F1005" s="148"/>
      <c r="G1005" s="148"/>
      <c r="H1005" s="148"/>
      <c r="I1005" s="148"/>
      <c r="J1005" s="148"/>
      <c r="K1005" s="148"/>
      <c r="L1005" s="148"/>
      <c r="M1005" s="148"/>
      <c r="N1005" s="148"/>
      <c r="O1005" s="148"/>
      <c r="P1005" s="148"/>
      <c r="Q1005" s="148"/>
      <c r="R1005" s="148"/>
      <c r="S1005" s="148"/>
      <c r="T1005" s="148"/>
      <c r="U1005" s="148"/>
      <c r="V1005" s="148"/>
      <c r="W1005" s="148"/>
      <c r="X1005" s="148"/>
      <c r="Y1005" s="148"/>
      <c r="Z1005" s="148"/>
      <c r="AA1005" s="148"/>
      <c r="AB1005" s="220"/>
    </row>
    <row r="1006" spans="1:28" ht="15.75" customHeight="1">
      <c r="A1006" s="132"/>
      <c r="B1006" s="132"/>
      <c r="C1006" s="148"/>
      <c r="D1006" s="148"/>
      <c r="E1006" s="148"/>
      <c r="F1006" s="148"/>
      <c r="G1006" s="148"/>
      <c r="H1006" s="148"/>
      <c r="I1006" s="148"/>
      <c r="J1006" s="148"/>
      <c r="K1006" s="148"/>
      <c r="L1006" s="148"/>
      <c r="M1006" s="148"/>
      <c r="N1006" s="148"/>
      <c r="O1006" s="148"/>
      <c r="P1006" s="148"/>
      <c r="Q1006" s="148"/>
      <c r="R1006" s="148"/>
      <c r="S1006" s="148"/>
      <c r="T1006" s="148"/>
      <c r="U1006" s="148"/>
      <c r="V1006" s="148"/>
      <c r="W1006" s="148"/>
      <c r="X1006" s="148"/>
      <c r="Y1006" s="148"/>
      <c r="Z1006" s="148"/>
      <c r="AA1006" s="148"/>
      <c r="AB1006" s="220"/>
    </row>
    <row r="1007" spans="1:28" ht="15.75" customHeight="1">
      <c r="A1007" s="132"/>
      <c r="B1007" s="132"/>
      <c r="C1007" s="148"/>
      <c r="D1007" s="148"/>
      <c r="E1007" s="148"/>
      <c r="F1007" s="148"/>
      <c r="G1007" s="148"/>
      <c r="H1007" s="148"/>
      <c r="I1007" s="148"/>
      <c r="J1007" s="148"/>
      <c r="K1007" s="148"/>
      <c r="L1007" s="148"/>
      <c r="M1007" s="148"/>
      <c r="N1007" s="148"/>
      <c r="O1007" s="148"/>
      <c r="P1007" s="148"/>
      <c r="Q1007" s="148"/>
      <c r="R1007" s="148"/>
      <c r="S1007" s="148"/>
      <c r="T1007" s="148"/>
      <c r="U1007" s="148"/>
      <c r="V1007" s="148"/>
      <c r="W1007" s="148"/>
      <c r="X1007" s="148"/>
      <c r="Y1007" s="148"/>
      <c r="Z1007" s="148"/>
      <c r="AA1007" s="148"/>
      <c r="AB1007" s="220"/>
    </row>
    <row r="1008" spans="1:28" ht="15.75" customHeight="1">
      <c r="A1008" s="132"/>
      <c r="B1008" s="132"/>
      <c r="C1008" s="148"/>
      <c r="D1008" s="148"/>
      <c r="E1008" s="148"/>
      <c r="F1008" s="148"/>
      <c r="G1008" s="148"/>
      <c r="H1008" s="148"/>
      <c r="I1008" s="148"/>
      <c r="J1008" s="148"/>
      <c r="K1008" s="148"/>
      <c r="L1008" s="148"/>
      <c r="M1008" s="148"/>
      <c r="N1008" s="148"/>
      <c r="O1008" s="148"/>
      <c r="P1008" s="148"/>
      <c r="Q1008" s="148"/>
      <c r="R1008" s="148"/>
      <c r="S1008" s="148"/>
      <c r="T1008" s="148"/>
      <c r="U1008" s="148"/>
      <c r="V1008" s="148"/>
      <c r="W1008" s="148"/>
      <c r="X1008" s="148"/>
      <c r="Y1008" s="148"/>
      <c r="Z1008" s="148"/>
      <c r="AA1008" s="148"/>
      <c r="AB1008" s="220"/>
    </row>
    <row r="1009" spans="1:28" ht="15.75" customHeight="1">
      <c r="A1009" s="132"/>
      <c r="B1009" s="132"/>
      <c r="C1009" s="148"/>
      <c r="D1009" s="148"/>
      <c r="E1009" s="148"/>
      <c r="F1009" s="148"/>
      <c r="G1009" s="148"/>
      <c r="H1009" s="148"/>
      <c r="I1009" s="148"/>
      <c r="J1009" s="148"/>
      <c r="K1009" s="148"/>
      <c r="L1009" s="148"/>
      <c r="M1009" s="148"/>
      <c r="N1009" s="148"/>
      <c r="O1009" s="148"/>
      <c r="P1009" s="148"/>
      <c r="Q1009" s="148"/>
      <c r="R1009" s="148"/>
      <c r="S1009" s="148"/>
      <c r="T1009" s="148"/>
      <c r="U1009" s="148"/>
      <c r="V1009" s="148"/>
      <c r="W1009" s="148"/>
      <c r="X1009" s="148"/>
      <c r="Y1009" s="148"/>
      <c r="Z1009" s="148"/>
      <c r="AA1009" s="148"/>
      <c r="AB1009" s="220"/>
    </row>
    <row r="1010" spans="1:28" ht="15.75" customHeight="1">
      <c r="A1010" s="132"/>
      <c r="B1010" s="132"/>
      <c r="C1010" s="148"/>
      <c r="D1010" s="148"/>
      <c r="E1010" s="148"/>
      <c r="F1010" s="148"/>
      <c r="G1010" s="148"/>
      <c r="H1010" s="148"/>
      <c r="I1010" s="148"/>
      <c r="J1010" s="148"/>
      <c r="K1010" s="148"/>
      <c r="L1010" s="148"/>
      <c r="M1010" s="148"/>
      <c r="N1010" s="148"/>
      <c r="O1010" s="148"/>
      <c r="P1010" s="148"/>
      <c r="Q1010" s="148"/>
      <c r="R1010" s="148"/>
      <c r="S1010" s="148"/>
      <c r="T1010" s="148"/>
      <c r="U1010" s="148"/>
      <c r="V1010" s="148"/>
      <c r="W1010" s="148"/>
      <c r="X1010" s="148"/>
      <c r="Y1010" s="148"/>
      <c r="Z1010" s="148"/>
      <c r="AA1010" s="148"/>
      <c r="AB1010" s="220"/>
    </row>
    <row r="1011" spans="1:28" ht="15.75" customHeight="1">
      <c r="A1011" s="132"/>
      <c r="B1011" s="132"/>
      <c r="C1011" s="148"/>
      <c r="D1011" s="148"/>
      <c r="E1011" s="148"/>
      <c r="F1011" s="148"/>
      <c r="G1011" s="148"/>
      <c r="H1011" s="148"/>
      <c r="I1011" s="148"/>
      <c r="J1011" s="148"/>
      <c r="K1011" s="148"/>
      <c r="L1011" s="148"/>
      <c r="M1011" s="148"/>
      <c r="N1011" s="148"/>
      <c r="O1011" s="148"/>
      <c r="P1011" s="148"/>
      <c r="Q1011" s="148"/>
      <c r="R1011" s="148"/>
      <c r="S1011" s="148"/>
      <c r="T1011" s="148"/>
      <c r="U1011" s="148"/>
      <c r="V1011" s="148"/>
      <c r="W1011" s="148"/>
      <c r="X1011" s="148"/>
      <c r="Y1011" s="148"/>
      <c r="Z1011" s="148"/>
      <c r="AA1011" s="148"/>
      <c r="AB1011" s="220"/>
    </row>
    <row r="1012" spans="1:28" ht="15.75" customHeight="1">
      <c r="A1012" s="132"/>
      <c r="B1012" s="132"/>
      <c r="C1012" s="148"/>
      <c r="D1012" s="148"/>
      <c r="E1012" s="148"/>
      <c r="F1012" s="148"/>
      <c r="G1012" s="148"/>
      <c r="H1012" s="148"/>
      <c r="I1012" s="148"/>
      <c r="J1012" s="148"/>
      <c r="K1012" s="148"/>
      <c r="L1012" s="148"/>
      <c r="M1012" s="148"/>
      <c r="N1012" s="148"/>
      <c r="O1012" s="148"/>
      <c r="P1012" s="148"/>
      <c r="Q1012" s="148"/>
      <c r="R1012" s="148"/>
      <c r="S1012" s="148"/>
      <c r="T1012" s="148"/>
      <c r="U1012" s="148"/>
      <c r="V1012" s="148"/>
      <c r="W1012" s="148"/>
      <c r="X1012" s="148"/>
      <c r="Y1012" s="148"/>
      <c r="Z1012" s="148"/>
      <c r="AA1012" s="148"/>
      <c r="AB1012" s="220"/>
    </row>
    <row r="1013" spans="1:28" ht="15.75" customHeight="1">
      <c r="A1013" s="132"/>
      <c r="B1013" s="132"/>
      <c r="C1013" s="148"/>
      <c r="D1013" s="148"/>
      <c r="E1013" s="148"/>
      <c r="F1013" s="148"/>
      <c r="G1013" s="148"/>
      <c r="H1013" s="148"/>
      <c r="I1013" s="148"/>
      <c r="J1013" s="148"/>
      <c r="K1013" s="148"/>
      <c r="L1013" s="148"/>
      <c r="M1013" s="148"/>
      <c r="N1013" s="148"/>
      <c r="O1013" s="148"/>
      <c r="P1013" s="148"/>
      <c r="Q1013" s="148"/>
      <c r="R1013" s="148"/>
      <c r="S1013" s="148"/>
      <c r="T1013" s="148"/>
      <c r="U1013" s="148"/>
      <c r="V1013" s="148"/>
      <c r="W1013" s="148"/>
      <c r="X1013" s="148"/>
      <c r="Y1013" s="148"/>
      <c r="Z1013" s="148"/>
      <c r="AA1013" s="148"/>
      <c r="AB1013" s="220"/>
    </row>
    <row r="1014" spans="1:28" ht="15.75" customHeight="1">
      <c r="A1014" s="132"/>
      <c r="B1014" s="132"/>
      <c r="C1014" s="148"/>
      <c r="D1014" s="148"/>
      <c r="E1014" s="148"/>
      <c r="F1014" s="148"/>
      <c r="G1014" s="148"/>
      <c r="H1014" s="148"/>
      <c r="I1014" s="148"/>
      <c r="J1014" s="148"/>
      <c r="K1014" s="148"/>
      <c r="L1014" s="148"/>
      <c r="M1014" s="148"/>
      <c r="N1014" s="148"/>
      <c r="O1014" s="148"/>
      <c r="P1014" s="148"/>
      <c r="Q1014" s="148"/>
      <c r="R1014" s="148"/>
      <c r="S1014" s="148"/>
      <c r="T1014" s="148"/>
      <c r="U1014" s="148"/>
      <c r="V1014" s="148"/>
      <c r="W1014" s="148"/>
      <c r="X1014" s="148"/>
      <c r="Y1014" s="148"/>
      <c r="Z1014" s="148"/>
      <c r="AA1014" s="148"/>
      <c r="AB1014" s="220"/>
    </row>
  </sheetData>
  <mergeCells count="1">
    <mergeCell ref="C1:N1"/>
  </mergeCells>
  <dataValidations count="1">
    <dataValidation type="list" allowBlank="1" showInputMessage="1" showErrorMessage="1" sqref="A10">
      <formula1>$A$11:$A$13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47"/>
  <sheetViews>
    <sheetView workbookViewId="0">
      <selection activeCell="L13" sqref="L13"/>
    </sheetView>
  </sheetViews>
  <sheetFormatPr defaultColWidth="8.85546875" defaultRowHeight="15"/>
  <cols>
    <col min="1" max="1" width="5.28515625" style="644" customWidth="1"/>
    <col min="2" max="2" width="4.42578125" style="644" customWidth="1"/>
    <col min="3" max="3" width="13.28515625" style="644" customWidth="1"/>
    <col min="4" max="4" width="14.28515625" style="644" customWidth="1"/>
    <col min="5" max="5" width="14" style="644" customWidth="1"/>
    <col min="6" max="6" width="2.42578125" style="644" customWidth="1"/>
    <col min="7" max="7" width="4.42578125" style="644" customWidth="1"/>
    <col min="8" max="8" width="36.42578125" style="644" customWidth="1"/>
    <col min="9" max="10" width="11.42578125" style="644" customWidth="1"/>
    <col min="11" max="11" width="25.85546875" style="644" customWidth="1"/>
    <col min="12" max="12" width="21.85546875" style="644" customWidth="1"/>
    <col min="13" max="13" width="11.85546875" style="644" customWidth="1"/>
    <col min="14" max="14" width="8.85546875" style="644"/>
    <col min="15" max="15" width="13.140625" style="644" customWidth="1"/>
    <col min="16" max="16" width="11.85546875" style="644" customWidth="1"/>
    <col min="17" max="17" width="16.140625" style="644" customWidth="1"/>
    <col min="18" max="16384" width="8.85546875" style="644"/>
  </cols>
  <sheetData>
    <row r="3" spans="2:18" ht="15.75" thickBot="1"/>
    <row r="4" spans="2:18">
      <c r="B4" s="773" t="s">
        <v>716</v>
      </c>
      <c r="C4" s="774"/>
      <c r="D4" s="774"/>
      <c r="E4" s="775"/>
      <c r="G4" s="645"/>
      <c r="H4" s="774" t="s">
        <v>717</v>
      </c>
      <c r="I4" s="774"/>
      <c r="J4" s="774"/>
      <c r="K4" s="774"/>
      <c r="L4" s="774"/>
      <c r="M4" s="647"/>
      <c r="O4" s="773" t="s">
        <v>718</v>
      </c>
      <c r="P4" s="774"/>
      <c r="Q4" s="774"/>
      <c r="R4" s="775"/>
    </row>
    <row r="5" spans="2:18">
      <c r="B5" s="648"/>
      <c r="C5" s="649"/>
      <c r="D5" s="649"/>
      <c r="E5" s="650"/>
      <c r="G5" s="648"/>
      <c r="H5" s="649"/>
      <c r="I5" s="649"/>
      <c r="J5" s="649"/>
      <c r="K5" s="649"/>
      <c r="L5" s="649"/>
      <c r="M5" s="650"/>
      <c r="O5" s="648" t="s">
        <v>710</v>
      </c>
      <c r="P5" s="649"/>
      <c r="Q5" s="649"/>
      <c r="R5" s="650"/>
    </row>
    <row r="6" spans="2:18">
      <c r="B6" s="648"/>
      <c r="C6" s="709" t="s">
        <v>684</v>
      </c>
      <c r="D6" s="709" t="s">
        <v>682</v>
      </c>
      <c r="E6" s="650"/>
      <c r="G6" s="648"/>
      <c r="H6" s="649" t="s">
        <v>719</v>
      </c>
      <c r="I6" s="649"/>
      <c r="J6" s="649"/>
      <c r="K6" s="710">
        <v>25</v>
      </c>
      <c r="L6" s="711" t="s">
        <v>720</v>
      </c>
      <c r="M6" s="650"/>
      <c r="O6" s="648"/>
      <c r="P6" s="649"/>
      <c r="Q6" s="649"/>
      <c r="R6" s="650"/>
    </row>
    <row r="7" spans="2:18">
      <c r="B7" s="648"/>
      <c r="C7" s="712">
        <v>1991</v>
      </c>
      <c r="D7" s="713">
        <v>9629</v>
      </c>
      <c r="E7" s="650"/>
      <c r="G7" s="648"/>
      <c r="H7" s="649"/>
      <c r="I7" s="649"/>
      <c r="J7" s="649"/>
      <c r="K7" s="649"/>
      <c r="L7" s="649"/>
      <c r="M7" s="650"/>
      <c r="O7" s="714" t="s">
        <v>684</v>
      </c>
      <c r="P7" s="715" t="s">
        <v>682</v>
      </c>
      <c r="Q7" s="715" t="s">
        <v>721</v>
      </c>
      <c r="R7" s="716" t="s">
        <v>722</v>
      </c>
    </row>
    <row r="8" spans="2:18">
      <c r="B8" s="648"/>
      <c r="C8" s="712">
        <v>2000</v>
      </c>
      <c r="D8" s="713">
        <v>11598</v>
      </c>
      <c r="E8" s="650"/>
      <c r="G8" s="648"/>
      <c r="H8" s="649" t="s">
        <v>723</v>
      </c>
      <c r="I8" s="649">
        <f>C9+7</f>
        <v>2017</v>
      </c>
      <c r="J8" s="649"/>
      <c r="K8" s="649"/>
      <c r="L8" s="649"/>
      <c r="M8" s="650"/>
      <c r="O8" s="648">
        <f>[1]Popul.!B17</f>
        <v>2010</v>
      </c>
      <c r="P8" s="649">
        <f>IF(O8=[1]Popul.!B17,[1]Popul.!C17,"-")</f>
        <v>12999</v>
      </c>
      <c r="Q8" s="649"/>
      <c r="R8" s="650"/>
    </row>
    <row r="9" spans="2:18" ht="15.75" thickBot="1">
      <c r="B9" s="648"/>
      <c r="C9" s="712">
        <v>2010</v>
      </c>
      <c r="D9" s="713">
        <v>12999</v>
      </c>
      <c r="E9" s="650"/>
      <c r="G9" s="661"/>
      <c r="H9" s="695" t="s">
        <v>724</v>
      </c>
      <c r="I9" s="695">
        <f>I8+K6</f>
        <v>2042</v>
      </c>
      <c r="J9" s="695"/>
      <c r="K9" s="695"/>
      <c r="L9" s="695"/>
      <c r="M9" s="717"/>
      <c r="O9" s="648">
        <f>[1]Popul.!B18</f>
        <v>2017</v>
      </c>
      <c r="P9" s="723">
        <f>IF(O9=[1]Popul.!B18,[1]Popul.!C18,"-")</f>
        <v>14518.63548271893</v>
      </c>
      <c r="Q9" s="649">
        <f>(IF(O9&lt;=$I$9,[1]Popul.!D18,"-"))</f>
        <v>0.11690402974989844</v>
      </c>
      <c r="R9" s="650">
        <f>(IF(O9&lt;=$I$9,Q9*100,"-"))</f>
        <v>11.690402974989844</v>
      </c>
    </row>
    <row r="10" spans="2:18" ht="15.75" thickBot="1">
      <c r="B10" s="769" t="s">
        <v>725</v>
      </c>
      <c r="C10" s="770"/>
      <c r="D10" s="771"/>
      <c r="E10" s="772"/>
      <c r="G10" s="654"/>
      <c r="H10" s="655"/>
      <c r="I10" s="655"/>
      <c r="J10" s="655"/>
      <c r="K10" s="655"/>
      <c r="L10" s="655"/>
      <c r="M10" s="656"/>
      <c r="O10" s="648">
        <f>IF(O9&lt;=$I$9,[1]Popul.!B19,"-")</f>
        <v>2024</v>
      </c>
      <c r="P10" s="723">
        <f>IF(O10=[1]Popul.!B19,[1]Popul.!C19,"-")</f>
        <v>16215.922477118631</v>
      </c>
      <c r="Q10" s="649">
        <f>(IF(O10&lt;=$I$9,[1]Popul.!D19,"-"))</f>
        <v>0.11690402974989822</v>
      </c>
      <c r="R10" s="650">
        <f t="shared" ref="R10:R15" si="0">(IF(O10&lt;=$I$9,Q10*100,"-"))</f>
        <v>11.690402974989823</v>
      </c>
    </row>
    <row r="11" spans="2:18" ht="15.75" thickBot="1">
      <c r="G11" s="648"/>
      <c r="H11" s="649"/>
      <c r="I11" s="649"/>
      <c r="J11" s="649"/>
      <c r="K11" s="649"/>
      <c r="L11" s="649"/>
      <c r="M11" s="650"/>
      <c r="O11" s="648">
        <f>IF(O10&lt;=$I$9,[1]Popul.!B20,"-")</f>
        <v>2031</v>
      </c>
      <c r="P11" s="723">
        <f>IF(O11=[1]Popul.!B20,[1]Popul.!C20,"-")</f>
        <v>18111.629160805751</v>
      </c>
      <c r="Q11" s="649">
        <f>(IF(O11&lt;=$I$9,[1]Popul.!D20,"-"))</f>
        <v>0.11690402974989822</v>
      </c>
      <c r="R11" s="650">
        <f t="shared" si="0"/>
        <v>11.690402974989823</v>
      </c>
    </row>
    <row r="12" spans="2:18">
      <c r="B12" s="654"/>
      <c r="C12" s="655"/>
      <c r="D12" s="655"/>
      <c r="E12" s="656"/>
      <c r="G12" s="648"/>
      <c r="H12" s="776" t="s">
        <v>726</v>
      </c>
      <c r="I12" s="776"/>
      <c r="J12" s="776"/>
      <c r="K12" s="649" t="s">
        <v>727</v>
      </c>
      <c r="L12" s="649"/>
      <c r="M12" s="650"/>
      <c r="O12" s="648">
        <f>IF($I$9=[1]Popul.!$B$21,[1]Popul.!B21,IF(O11&lt;=$I$9,[1]Popul.!B22,"-"))</f>
        <v>2038</v>
      </c>
      <c r="P12" s="723">
        <f>IF($I$9=[1]Popul.!$B$21,[1]Popul.!C21,IF(O12=[1]Popul.!B22,[1]Popul.!C22,"-"))</f>
        <v>20228.951595039711</v>
      </c>
      <c r="Q12" s="649">
        <f>(IF(O12&lt;=$I$9,[1]Popul.!D22,"-"))</f>
        <v>0.11690402974989822</v>
      </c>
      <c r="R12" s="650">
        <f t="shared" si="0"/>
        <v>11.690402974989823</v>
      </c>
    </row>
    <row r="13" spans="2:18">
      <c r="B13" s="648"/>
      <c r="C13" s="709" t="s">
        <v>684</v>
      </c>
      <c r="D13" s="709" t="s">
        <v>728</v>
      </c>
      <c r="E13" s="650"/>
      <c r="G13" s="648"/>
      <c r="H13" s="776" t="s">
        <v>729</v>
      </c>
      <c r="I13" s="776"/>
      <c r="J13" s="776"/>
      <c r="K13" s="728" t="s">
        <v>699</v>
      </c>
      <c r="L13" s="649"/>
      <c r="M13" s="650"/>
      <c r="O13" s="648">
        <f>IF(O12=I9,"-",IF(O12&lt;=$I$9,[1]Popul.!B23,"-"))</f>
        <v>2040</v>
      </c>
      <c r="P13" s="723">
        <f>IF(O13=[1]Popul.!B23,[1]Popul.!C23,"-")</f>
        <v>20878.158569438299</v>
      </c>
      <c r="Q13" s="649">
        <f>(IF(O13&lt;=$I$9,[1]Popul.!D23,"-"))</f>
        <v>3.2092961978206436E-2</v>
      </c>
      <c r="R13" s="650">
        <f t="shared" si="0"/>
        <v>3.2092961978206436</v>
      </c>
    </row>
    <row r="14" spans="2:18">
      <c r="B14" s="648"/>
      <c r="C14" s="712">
        <v>1991</v>
      </c>
      <c r="D14" s="718">
        <v>2353</v>
      </c>
      <c r="E14" s="650"/>
      <c r="G14" s="648"/>
      <c r="H14" s="649"/>
      <c r="I14" s="649"/>
      <c r="J14" s="649"/>
      <c r="K14" s="649"/>
      <c r="L14" s="649"/>
      <c r="M14" s="650"/>
      <c r="O14" s="648">
        <f>IF(O13&lt;$I$9,[1]Popul.!B24,"-")</f>
        <v>2042</v>
      </c>
      <c r="P14" s="724">
        <f>IF(O14=[1]Popul.!B24,[1]Popul.!C24,"-")</f>
        <v>21548.200518582256</v>
      </c>
      <c r="Q14" s="649">
        <f>(IF(O14&lt;=$I$9,[1]Popul.!D24,"-"))</f>
        <v>3.209296197820688E-2</v>
      </c>
      <c r="R14" s="650">
        <f t="shared" si="0"/>
        <v>3.209296197820688</v>
      </c>
    </row>
    <row r="15" spans="2:18">
      <c r="B15" s="648"/>
      <c r="C15" s="712">
        <v>2000</v>
      </c>
      <c r="D15" s="718">
        <v>3358</v>
      </c>
      <c r="E15" s="650"/>
      <c r="G15" s="648"/>
      <c r="H15" s="719" t="s">
        <v>730</v>
      </c>
      <c r="I15" s="649"/>
      <c r="J15" s="649"/>
      <c r="K15" s="649"/>
      <c r="L15" s="649"/>
      <c r="M15" s="650"/>
      <c r="O15" s="648" t="str">
        <f>IF(O14&lt;$I$9,[1]Popul.!B25,"-")</f>
        <v>-</v>
      </c>
      <c r="P15" s="649" t="str">
        <f>IF(O15=[1]Popul.!B25,[1]Popul.!C25,"-")</f>
        <v>-</v>
      </c>
      <c r="Q15" s="649" t="str">
        <f>(IF(O15&lt;=$I$9,[1]Popul.!D25,"-"))</f>
        <v>-</v>
      </c>
      <c r="R15" s="650" t="str">
        <f t="shared" si="0"/>
        <v>-</v>
      </c>
    </row>
    <row r="16" spans="2:18">
      <c r="B16" s="648"/>
      <c r="C16" s="712">
        <v>2010</v>
      </c>
      <c r="D16" s="718">
        <v>7613</v>
      </c>
      <c r="E16" s="650"/>
      <c r="G16" s="648"/>
      <c r="H16" s="649" t="s">
        <v>684</v>
      </c>
      <c r="I16" s="649">
        <v>2010</v>
      </c>
      <c r="J16" s="649">
        <v>2020</v>
      </c>
      <c r="K16" s="649">
        <v>2030</v>
      </c>
      <c r="L16" s="649">
        <v>2040</v>
      </c>
      <c r="M16" s="650"/>
      <c r="O16" s="648"/>
      <c r="P16" s="649"/>
      <c r="Q16" s="649"/>
      <c r="R16" s="650"/>
    </row>
    <row r="17" spans="2:18" ht="15.75" thickBot="1">
      <c r="B17" s="769" t="s">
        <v>725</v>
      </c>
      <c r="C17" s="770"/>
      <c r="D17" s="771"/>
      <c r="E17" s="772"/>
      <c r="G17" s="648"/>
      <c r="H17" s="649" t="s">
        <v>682</v>
      </c>
      <c r="I17" s="720">
        <v>12000</v>
      </c>
      <c r="J17" s="720">
        <v>15000</v>
      </c>
      <c r="K17" s="720">
        <v>18000</v>
      </c>
      <c r="L17" s="720">
        <v>23000</v>
      </c>
      <c r="M17" s="650"/>
      <c r="O17" s="648"/>
      <c r="P17" s="649"/>
      <c r="Q17" s="649"/>
      <c r="R17" s="650"/>
    </row>
    <row r="18" spans="2:18">
      <c r="G18" s="648"/>
      <c r="H18" s="649"/>
      <c r="I18" s="649"/>
      <c r="J18" s="649"/>
      <c r="K18" s="649"/>
      <c r="L18" s="649"/>
      <c r="M18" s="650"/>
      <c r="O18" s="648"/>
      <c r="P18" s="649"/>
      <c r="Q18" s="649"/>
      <c r="R18" s="650"/>
    </row>
    <row r="19" spans="2:18">
      <c r="G19" s="648"/>
      <c r="H19" s="719" t="s">
        <v>731</v>
      </c>
      <c r="I19" s="649"/>
      <c r="J19" s="649"/>
      <c r="K19" s="649"/>
      <c r="L19" s="649"/>
      <c r="M19" s="650"/>
      <c r="O19" s="648" t="s">
        <v>739</v>
      </c>
      <c r="P19" s="724">
        <f>($P$14*P.C.!$C$4)/'Projeção Populacional'!$P$9</f>
        <v>5546.3631850106694</v>
      </c>
      <c r="Q19" s="649"/>
      <c r="R19" s="650"/>
    </row>
    <row r="20" spans="2:18">
      <c r="G20" s="648"/>
      <c r="H20" s="649" t="s">
        <v>732</v>
      </c>
      <c r="I20" s="649" t="s">
        <v>733</v>
      </c>
      <c r="J20" s="649"/>
      <c r="K20" s="649"/>
      <c r="L20" s="649"/>
      <c r="M20" s="650"/>
      <c r="O20" s="648"/>
      <c r="P20" s="649"/>
      <c r="Q20" s="649"/>
      <c r="R20" s="650"/>
    </row>
    <row r="21" spans="2:18">
      <c r="G21" s="648"/>
      <c r="H21" s="649" t="s">
        <v>732</v>
      </c>
      <c r="I21" s="649" t="s">
        <v>734</v>
      </c>
      <c r="J21" s="649" t="s">
        <v>735</v>
      </c>
      <c r="K21" s="649" t="s">
        <v>736</v>
      </c>
      <c r="L21" s="649" t="s">
        <v>737</v>
      </c>
      <c r="M21" s="650"/>
      <c r="O21" s="648"/>
      <c r="P21" s="649"/>
      <c r="Q21" s="649"/>
      <c r="R21" s="650"/>
    </row>
    <row r="22" spans="2:18" ht="15.75" thickBot="1">
      <c r="G22" s="661"/>
      <c r="H22" s="695" t="s">
        <v>738</v>
      </c>
      <c r="I22" s="721">
        <v>0.12079668908432484</v>
      </c>
      <c r="J22" s="721">
        <v>0.15393491807062087</v>
      </c>
      <c r="K22" s="721">
        <v>0.19999999999999996</v>
      </c>
      <c r="L22" s="721">
        <v>0.27777777777777768</v>
      </c>
      <c r="M22" s="717"/>
      <c r="O22" s="661"/>
      <c r="P22" s="695"/>
      <c r="Q22" s="695"/>
      <c r="R22" s="717"/>
    </row>
    <row r="23" spans="2:18">
      <c r="H23" s="722"/>
    </row>
    <row r="39" spans="1:1">
      <c r="A39" s="644">
        <v>15</v>
      </c>
    </row>
    <row r="40" spans="1:1">
      <c r="A40" s="644">
        <v>25</v>
      </c>
    </row>
    <row r="41" spans="1:1">
      <c r="A41" s="644">
        <v>30</v>
      </c>
    </row>
    <row r="42" spans="1:1">
      <c r="A42" s="644" t="s">
        <v>698</v>
      </c>
    </row>
    <row r="43" spans="1:1">
      <c r="A43" s="644" t="s">
        <v>699</v>
      </c>
    </row>
    <row r="44" spans="1:1">
      <c r="A44" s="644" t="s">
        <v>700</v>
      </c>
    </row>
    <row r="45" spans="1:1">
      <c r="A45" s="644" t="s">
        <v>701</v>
      </c>
    </row>
    <row r="46" spans="1:1">
      <c r="A46" s="644" t="s">
        <v>711</v>
      </c>
    </row>
    <row r="47" spans="1:1">
      <c r="A47" s="644" t="s">
        <v>712</v>
      </c>
    </row>
  </sheetData>
  <mergeCells count="7">
    <mergeCell ref="B17:E17"/>
    <mergeCell ref="B4:E4"/>
    <mergeCell ref="H4:L4"/>
    <mergeCell ref="O4:R4"/>
    <mergeCell ref="B10:E10"/>
    <mergeCell ref="H12:J12"/>
    <mergeCell ref="H13:J13"/>
  </mergeCells>
  <dataValidations count="2">
    <dataValidation type="list" allowBlank="1" showInputMessage="1" showErrorMessage="1" sqref="K13">
      <formula1>metodo</formula1>
    </dataValidation>
    <dataValidation type="list" allowBlank="1" showInputMessage="1" showErrorMessage="1" sqref="K6">
      <formula1>Anos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77"/>
  <sheetViews>
    <sheetView workbookViewId="0">
      <selection activeCell="L49" sqref="L49"/>
    </sheetView>
  </sheetViews>
  <sheetFormatPr defaultColWidth="8.85546875" defaultRowHeight="15"/>
  <cols>
    <col min="1" max="1" width="2.28515625" style="644" customWidth="1"/>
    <col min="2" max="2" width="8.85546875" style="644"/>
    <col min="3" max="3" width="10.140625" style="644" customWidth="1"/>
    <col min="4" max="4" width="12.42578125" style="644" customWidth="1"/>
    <col min="5" max="5" width="13" style="644" customWidth="1"/>
    <col min="6" max="6" width="9.85546875" style="644" customWidth="1"/>
    <col min="7" max="7" width="12.85546875" style="644" bestFit="1" customWidth="1"/>
    <col min="8" max="8" width="14.140625" style="644" customWidth="1"/>
    <col min="9" max="9" width="14.42578125" style="644" customWidth="1"/>
    <col min="10" max="13" width="8.85546875" style="644"/>
    <col min="14" max="14" width="5" style="644" bestFit="1" customWidth="1"/>
    <col min="15" max="15" width="20.85546875" style="644" customWidth="1"/>
    <col min="16" max="17" width="8.85546875" style="644"/>
    <col min="18" max="18" width="12.7109375" style="644" bestFit="1" customWidth="1"/>
    <col min="19" max="19" width="8.85546875" style="644"/>
    <col min="20" max="20" width="19.42578125" style="644" bestFit="1" customWidth="1"/>
    <col min="21" max="21" width="9.42578125" style="644" bestFit="1" customWidth="1"/>
    <col min="22" max="16384" width="8.85546875" style="644"/>
  </cols>
  <sheetData>
    <row r="1" spans="1:21" ht="15.75" thickBot="1"/>
    <row r="2" spans="1:21">
      <c r="B2" s="645" t="s">
        <v>681</v>
      </c>
      <c r="C2" s="646" t="s">
        <v>682</v>
      </c>
      <c r="D2" s="646"/>
      <c r="E2" s="647"/>
    </row>
    <row r="3" spans="1:21">
      <c r="B3" s="648"/>
      <c r="C3" s="649"/>
      <c r="D3" s="649"/>
      <c r="E3" s="650"/>
    </row>
    <row r="4" spans="1:21">
      <c r="B4" s="648" t="s">
        <v>683</v>
      </c>
      <c r="C4" s="649" t="s">
        <v>684</v>
      </c>
      <c r="D4" s="649" t="s">
        <v>685</v>
      </c>
      <c r="E4" s="650" t="s">
        <v>682</v>
      </c>
    </row>
    <row r="5" spans="1:21">
      <c r="B5" s="648" t="s">
        <v>686</v>
      </c>
      <c r="C5" s="651">
        <f>'[1]Projeção Populacional'!$C$7</f>
        <v>1991</v>
      </c>
      <c r="D5" s="649" t="s">
        <v>687</v>
      </c>
      <c r="E5" s="650">
        <v>9629</v>
      </c>
    </row>
    <row r="6" spans="1:21">
      <c r="B6" s="648" t="s">
        <v>688</v>
      </c>
      <c r="C6" s="651">
        <v>2000</v>
      </c>
      <c r="D6" s="649" t="s">
        <v>689</v>
      </c>
      <c r="E6" s="650">
        <v>11598</v>
      </c>
    </row>
    <row r="7" spans="1:21">
      <c r="B7" s="648" t="s">
        <v>690</v>
      </c>
      <c r="C7" s="651">
        <v>2010</v>
      </c>
      <c r="D7" s="649" t="s">
        <v>691</v>
      </c>
      <c r="E7" s="650">
        <v>12999</v>
      </c>
    </row>
    <row r="8" spans="1:21" ht="15.75" thickBot="1">
      <c r="A8" s="649"/>
      <c r="B8" s="777" t="s">
        <v>692</v>
      </c>
      <c r="C8" s="778"/>
      <c r="D8" s="778"/>
      <c r="E8" s="779"/>
      <c r="T8" s="644" t="s">
        <v>693</v>
      </c>
      <c r="U8" s="644">
        <f>LN(R17)</f>
        <v>-0.57982872193729407</v>
      </c>
    </row>
    <row r="9" spans="1:21">
      <c r="A9" s="649"/>
      <c r="B9" s="652"/>
      <c r="C9" s="652"/>
      <c r="D9" s="652"/>
      <c r="E9" s="652"/>
      <c r="R9" s="649"/>
    </row>
    <row r="10" spans="1:21">
      <c r="A10" s="649"/>
      <c r="R10" s="653">
        <f>(E5*(O16-E6))</f>
        <v>32961846.974048037</v>
      </c>
    </row>
    <row r="11" spans="1:21">
      <c r="A11" s="649"/>
      <c r="K11" s="653" t="s">
        <v>694</v>
      </c>
      <c r="L11" s="653">
        <f>EXP(1)</f>
        <v>2.7182818284590451</v>
      </c>
      <c r="R11" s="653">
        <f>(E6*(O16-E5))</f>
        <v>62538559.954617217</v>
      </c>
    </row>
    <row r="12" spans="1:21">
      <c r="K12" s="653" t="s">
        <v>695</v>
      </c>
      <c r="L12" s="653">
        <f>LN(E7)</f>
        <v>9.4726277104080197</v>
      </c>
      <c r="O12" s="653">
        <f>(O16-E7)/(O16-E5)</f>
        <v>0.37502142632700097</v>
      </c>
      <c r="R12" s="653">
        <f>R10/R11</f>
        <v>0.52706437433109565</v>
      </c>
    </row>
    <row r="13" spans="1:21" ht="15.75" thickBot="1">
      <c r="K13" s="653" t="s">
        <v>696</v>
      </c>
      <c r="L13" s="653">
        <f>LN(E5)</f>
        <v>9.1725346572402842</v>
      </c>
      <c r="N13" s="653" t="s">
        <v>697</v>
      </c>
      <c r="O13" s="653">
        <f>-LN(O12)</f>
        <v>0.98077211777197248</v>
      </c>
      <c r="Q13" s="653" t="s">
        <v>697</v>
      </c>
      <c r="R13" s="653">
        <f>LN(R12)</f>
        <v>-0.64043258546985382</v>
      </c>
    </row>
    <row r="14" spans="1:21">
      <c r="B14" s="654" t="s">
        <v>684</v>
      </c>
      <c r="C14" s="655" t="s">
        <v>682</v>
      </c>
      <c r="D14" s="656"/>
      <c r="H14" s="780" t="s">
        <v>698</v>
      </c>
      <c r="I14" s="780"/>
      <c r="K14" s="780" t="s">
        <v>699</v>
      </c>
      <c r="L14" s="780"/>
      <c r="N14" s="780" t="s">
        <v>700</v>
      </c>
      <c r="O14" s="780"/>
      <c r="Q14" s="780" t="s">
        <v>701</v>
      </c>
      <c r="R14" s="780"/>
      <c r="T14" s="644" t="s">
        <v>702</v>
      </c>
      <c r="U14" s="657">
        <f>C5-(U8/R18)</f>
        <v>1981.9462957523951</v>
      </c>
    </row>
    <row r="15" spans="1:21">
      <c r="B15" s="648">
        <f>'[1]Projeção Populacional'!C7</f>
        <v>1991</v>
      </c>
      <c r="C15" s="649">
        <f>'[1]Projeção Populacional'!$D$7</f>
        <v>9629</v>
      </c>
      <c r="D15" s="650"/>
      <c r="T15" s="644" t="s">
        <v>703</v>
      </c>
      <c r="U15" s="657">
        <f>O16/2</f>
        <v>7510.5924277727718</v>
      </c>
    </row>
    <row r="16" spans="1:21">
      <c r="B16" s="648">
        <f>'[1]Projeção Populacional'!C8</f>
        <v>2000</v>
      </c>
      <c r="C16" s="649">
        <f>'[1]Projeção Populacional'!$D$8</f>
        <v>11598</v>
      </c>
      <c r="D16" s="650"/>
      <c r="H16" s="653" t="s">
        <v>704</v>
      </c>
      <c r="I16" s="653">
        <f>(E7-E5)/(C7-C5)</f>
        <v>177.36842105263159</v>
      </c>
      <c r="K16" s="653" t="s">
        <v>705</v>
      </c>
      <c r="L16" s="653">
        <f>(L12-L13)/(C7-C5)</f>
        <v>1.5794371219354498E-2</v>
      </c>
      <c r="N16" s="653" t="s">
        <v>706</v>
      </c>
      <c r="O16" s="653">
        <f>((2*E5*E6*E7)-((E6^2)*(E5+E7)))/(E5*E7-(E6^2))</f>
        <v>15021.184855545544</v>
      </c>
      <c r="Q16" s="653" t="s">
        <v>706</v>
      </c>
      <c r="R16" s="653"/>
    </row>
    <row r="17" spans="2:32">
      <c r="B17" s="648">
        <f>'[1]Projeção Populacional'!C9</f>
        <v>2010</v>
      </c>
      <c r="C17" s="649">
        <f>'[1]Projeção Populacional'!$D$9</f>
        <v>12999</v>
      </c>
      <c r="D17" s="650"/>
      <c r="N17" s="653" t="s">
        <v>707</v>
      </c>
      <c r="O17" s="653">
        <f>O13/(C7-C5)</f>
        <v>5.1619585145893286E-2</v>
      </c>
      <c r="Q17" s="653" t="s">
        <v>708</v>
      </c>
      <c r="R17" s="653">
        <f>(O16-E5)/E5</f>
        <v>0.55999427308604666</v>
      </c>
    </row>
    <row r="18" spans="2:32">
      <c r="B18" s="648">
        <f>B17+7</f>
        <v>2017</v>
      </c>
      <c r="C18" s="658">
        <f>C68</f>
        <v>14518.63548271893</v>
      </c>
      <c r="D18" s="650">
        <f>(C18/C17) -1</f>
        <v>0.11690402974989844</v>
      </c>
      <c r="Q18" s="653" t="s">
        <v>709</v>
      </c>
      <c r="R18" s="653">
        <f>(1/(C7-C6))*R13</f>
        <v>-6.4043258546985379E-2</v>
      </c>
    </row>
    <row r="19" spans="2:32">
      <c r="B19" s="648">
        <f t="shared" ref="B19:B20" si="0">B18+7</f>
        <v>2024</v>
      </c>
      <c r="C19" s="658">
        <f>C69</f>
        <v>16215.922477118631</v>
      </c>
      <c r="D19" s="650">
        <f>(C19/C18)-1</f>
        <v>0.11690402974989822</v>
      </c>
      <c r="H19" s="644" t="s">
        <v>684</v>
      </c>
      <c r="K19" s="644" t="s">
        <v>684</v>
      </c>
      <c r="N19" s="644" t="s">
        <v>684</v>
      </c>
      <c r="Q19" s="644" t="s">
        <v>684</v>
      </c>
    </row>
    <row r="20" spans="2:32">
      <c r="B20" s="648">
        <f t="shared" si="0"/>
        <v>2031</v>
      </c>
      <c r="C20" s="658">
        <f>C70</f>
        <v>18111.629160805751</v>
      </c>
      <c r="D20" s="650">
        <f>(C20/C19)-1</f>
        <v>0.11690402974989822</v>
      </c>
      <c r="H20" s="659">
        <v>1991</v>
      </c>
      <c r="I20" s="653">
        <v>9629</v>
      </c>
      <c r="K20" s="659">
        <v>1991</v>
      </c>
      <c r="L20" s="660">
        <f t="shared" ref="L20:L54" si="1">$E$5*$L$11^($L$16*(K20-$C$5))</f>
        <v>9629</v>
      </c>
      <c r="N20" s="659">
        <v>1991</v>
      </c>
      <c r="O20" s="660">
        <f t="shared" ref="O20:O54" si="2">($E$5+($O$16-$E$5)*(1-$L$11^(-$O$17*(N20-$C$5))))</f>
        <v>9629</v>
      </c>
      <c r="Q20" s="659">
        <v>1991</v>
      </c>
      <c r="R20" s="660">
        <f t="shared" ref="R20:R54" si="3">$O$16/(1+($R$17*$L$11)^($R$18*(Q20-$C$5)))</f>
        <v>7510.5924277727718</v>
      </c>
    </row>
    <row r="21" spans="2:32">
      <c r="B21" s="648">
        <f>B20+1</f>
        <v>2032</v>
      </c>
      <c r="C21" s="658">
        <f>C71</f>
        <v>18399.961978955325</v>
      </c>
      <c r="D21" s="650">
        <f>(C21/C20)-1</f>
        <v>1.5919761584647363E-2</v>
      </c>
      <c r="H21" s="659"/>
      <c r="I21" s="653"/>
      <c r="K21" s="659"/>
      <c r="L21" s="660"/>
      <c r="N21" s="659"/>
      <c r="O21" s="660"/>
      <c r="Q21" s="659"/>
      <c r="R21" s="660"/>
      <c r="W21" s="653">
        <v>1991</v>
      </c>
      <c r="X21" s="653">
        <f>C15</f>
        <v>9629</v>
      </c>
      <c r="Y21" s="653">
        <v>0</v>
      </c>
      <c r="Z21" s="653"/>
      <c r="AC21" s="653">
        <v>1991</v>
      </c>
      <c r="AD21" s="653">
        <f>X21</f>
        <v>9629</v>
      </c>
      <c r="AE21" s="653"/>
      <c r="AF21" s="653"/>
    </row>
    <row r="22" spans="2:32">
      <c r="B22" s="648">
        <f>B20+7</f>
        <v>2038</v>
      </c>
      <c r="C22" s="658">
        <f t="shared" ref="C22:C24" si="4">C72</f>
        <v>20228.951595039711</v>
      </c>
      <c r="D22" s="650">
        <f>(C22/C20)-1</f>
        <v>0.11690402974989822</v>
      </c>
      <c r="H22" s="659">
        <v>2000</v>
      </c>
      <c r="I22" s="653">
        <v>11598</v>
      </c>
      <c r="K22" s="659">
        <v>2000</v>
      </c>
      <c r="L22" s="660">
        <f t="shared" si="1"/>
        <v>11099.818082636677</v>
      </c>
      <c r="N22" s="659">
        <v>2000</v>
      </c>
      <c r="O22" s="660">
        <f t="shared" si="2"/>
        <v>11632.728755265067</v>
      </c>
      <c r="Q22" s="659">
        <v>2000</v>
      </c>
      <c r="R22" s="660">
        <f t="shared" si="3"/>
        <v>8415.6392105858067</v>
      </c>
      <c r="W22" s="653">
        <v>2000</v>
      </c>
      <c r="X22" s="653">
        <f>C16</f>
        <v>11598</v>
      </c>
      <c r="Y22" s="653">
        <f>(X22/X21)-1</f>
        <v>0.20448644719077791</v>
      </c>
      <c r="Z22" s="653"/>
      <c r="AC22" s="653">
        <v>2000</v>
      </c>
      <c r="AD22" s="653">
        <f>X22</f>
        <v>11598</v>
      </c>
      <c r="AE22" s="653"/>
      <c r="AF22" s="653"/>
    </row>
    <row r="23" spans="2:32">
      <c r="B23" s="648">
        <f>B22+2</f>
        <v>2040</v>
      </c>
      <c r="C23" s="658">
        <f t="shared" si="4"/>
        <v>20878.158569438299</v>
      </c>
      <c r="D23" s="650">
        <f>(C23/C22)-1</f>
        <v>3.2092961978206436E-2</v>
      </c>
      <c r="H23" s="659">
        <v>2010</v>
      </c>
      <c r="I23" s="653">
        <v>12999</v>
      </c>
      <c r="K23" s="659">
        <v>2010</v>
      </c>
      <c r="L23" s="660">
        <f t="shared" si="1"/>
        <v>12999.000000000004</v>
      </c>
      <c r="N23" s="659">
        <v>2010</v>
      </c>
      <c r="O23" s="660">
        <f t="shared" si="2"/>
        <v>12999</v>
      </c>
      <c r="Q23" s="659">
        <v>2010</v>
      </c>
      <c r="R23" s="660">
        <f t="shared" si="3"/>
        <v>9389.8176508511442</v>
      </c>
      <c r="W23" s="653">
        <v>2010</v>
      </c>
      <c r="X23" s="653">
        <f>C17</f>
        <v>12999</v>
      </c>
      <c r="Y23" s="653">
        <f>(X23/X22)-1</f>
        <v>0.12079668908432484</v>
      </c>
      <c r="Z23" s="653">
        <f>Y23/10</f>
        <v>1.2079668908432484E-2</v>
      </c>
      <c r="AC23" s="653">
        <v>2010</v>
      </c>
      <c r="AD23" s="653">
        <f>X23</f>
        <v>12999</v>
      </c>
      <c r="AE23" s="653">
        <f>'[1]Projeção Populacional'!I22</f>
        <v>0.12079668908432484</v>
      </c>
      <c r="AF23" s="653">
        <f>AE23/10</f>
        <v>1.2079668908432484E-2</v>
      </c>
    </row>
    <row r="24" spans="2:32">
      <c r="B24" s="648">
        <f>B23+2</f>
        <v>2042</v>
      </c>
      <c r="C24" s="658">
        <f t="shared" si="4"/>
        <v>21548.200518582256</v>
      </c>
      <c r="D24" s="650">
        <f>(C24/C23)-1</f>
        <v>3.209296197820688E-2</v>
      </c>
      <c r="H24" s="653">
        <v>2017</v>
      </c>
      <c r="I24" s="660">
        <f t="shared" ref="I24:I54" si="5">($E$5+$I$16*(H24-$C$5))</f>
        <v>14240.578947368422</v>
      </c>
      <c r="K24" s="653">
        <v>2017</v>
      </c>
      <c r="L24" s="660">
        <f t="shared" si="1"/>
        <v>14518.63548271893</v>
      </c>
      <c r="N24" s="653">
        <v>2017</v>
      </c>
      <c r="O24" s="660">
        <f t="shared" si="2"/>
        <v>13612.239510143481</v>
      </c>
      <c r="Q24" s="653">
        <v>2017</v>
      </c>
      <c r="R24" s="660">
        <f t="shared" si="3"/>
        <v>10035.764979318215</v>
      </c>
      <c r="W24" s="653">
        <v>2017</v>
      </c>
      <c r="X24" s="653">
        <f>X23*Z23*7+X23</f>
        <v>14098.165312984996</v>
      </c>
      <c r="Y24" s="653"/>
      <c r="Z24" s="653"/>
      <c r="AC24" s="653">
        <v>2017</v>
      </c>
      <c r="AD24" s="653">
        <f>AD23*AF23*7+AD23</f>
        <v>14098.165312984996</v>
      </c>
      <c r="AE24" s="653"/>
      <c r="AF24" s="653"/>
    </row>
    <row r="25" spans="2:32" ht="15.75" thickBot="1">
      <c r="B25" s="661">
        <v>2047</v>
      </c>
      <c r="C25" s="662">
        <f>C75</f>
        <v>23318.899439963006</v>
      </c>
      <c r="D25" s="663">
        <f>(C25/C24)-1</f>
        <v>8.217386504519375E-2</v>
      </c>
      <c r="H25" s="653">
        <v>2018</v>
      </c>
      <c r="I25" s="660">
        <f t="shared" si="5"/>
        <v>14417.947368421053</v>
      </c>
      <c r="K25" s="653">
        <v>2018</v>
      </c>
      <c r="L25" s="660">
        <f t="shared" si="1"/>
        <v>14749.768698138218</v>
      </c>
      <c r="N25" s="653">
        <v>2018</v>
      </c>
      <c r="O25" s="660">
        <f t="shared" si="2"/>
        <v>13683.123445722249</v>
      </c>
      <c r="Q25" s="653">
        <v>2018</v>
      </c>
      <c r="R25" s="660">
        <f t="shared" si="3"/>
        <v>10124.984846537987</v>
      </c>
      <c r="W25" s="653">
        <v>2018</v>
      </c>
      <c r="X25" s="653">
        <f>X24*Z23+X24</f>
        <v>14268.466482182203</v>
      </c>
      <c r="Y25" s="653"/>
      <c r="Z25" s="653"/>
      <c r="AC25" s="659">
        <v>2018</v>
      </c>
      <c r="AD25" s="653">
        <f>AD24*AF23+AD24</f>
        <v>14268.466482182203</v>
      </c>
      <c r="AE25" s="653"/>
      <c r="AF25" s="653"/>
    </row>
    <row r="26" spans="2:32">
      <c r="H26" s="653">
        <v>2019</v>
      </c>
      <c r="I26" s="660">
        <f t="shared" si="5"/>
        <v>14595.315789473683</v>
      </c>
      <c r="K26" s="653">
        <v>2019</v>
      </c>
      <c r="L26" s="660">
        <f t="shared" si="1"/>
        <v>14984.581499241271</v>
      </c>
      <c r="N26" s="653">
        <v>2019</v>
      </c>
      <c r="O26" s="660">
        <f t="shared" si="2"/>
        <v>13750.441215771931</v>
      </c>
      <c r="Q26" s="653">
        <v>2019</v>
      </c>
      <c r="R26" s="660">
        <f t="shared" si="3"/>
        <v>10213.372945002755</v>
      </c>
      <c r="W26" s="653">
        <v>2019</v>
      </c>
      <c r="X26" s="653">
        <f>X25*Z23+X25</f>
        <v>14440.824833118029</v>
      </c>
      <c r="Y26" s="653"/>
      <c r="Z26" s="653"/>
      <c r="AC26" s="653">
        <v>2019</v>
      </c>
      <c r="AD26" s="653">
        <f>AD25*AF23+AD25</f>
        <v>14440.824833118029</v>
      </c>
      <c r="AE26" s="653"/>
      <c r="AF26" s="653"/>
    </row>
    <row r="27" spans="2:32" s="664" customFormat="1">
      <c r="H27" s="665">
        <v>2020</v>
      </c>
      <c r="I27" s="666">
        <f t="shared" si="5"/>
        <v>14772.684210526317</v>
      </c>
      <c r="K27" s="665">
        <v>2020</v>
      </c>
      <c r="L27" s="666">
        <f t="shared" si="1"/>
        <v>15223.132464154909</v>
      </c>
      <c r="N27" s="665">
        <v>2020</v>
      </c>
      <c r="O27" s="666">
        <f t="shared" si="2"/>
        <v>13814.372233815171</v>
      </c>
      <c r="Q27" s="665">
        <v>2020</v>
      </c>
      <c r="R27" s="666">
        <f t="shared" si="3"/>
        <v>10300.909304751265</v>
      </c>
      <c r="W27" s="653">
        <v>2020</v>
      </c>
      <c r="X27" s="665">
        <f>'[1]Projeção Populacional'!J17</f>
        <v>15000</v>
      </c>
      <c r="Y27" s="665">
        <f>(X27/X23)-1</f>
        <v>0.15393491807062087</v>
      </c>
      <c r="Z27" s="665">
        <f>Y27/10</f>
        <v>1.5393491807062088E-2</v>
      </c>
      <c r="AC27" s="659">
        <v>2020</v>
      </c>
      <c r="AD27" s="665">
        <f>AD26*AF23+AD26</f>
        <v>14615.265215866764</v>
      </c>
      <c r="AE27" s="665">
        <f>'[1]Projeção Populacional'!J22</f>
        <v>0.15393491807062087</v>
      </c>
      <c r="AF27" s="665">
        <f>AE27/10</f>
        <v>1.5393491807062088E-2</v>
      </c>
    </row>
    <row r="28" spans="2:32">
      <c r="H28" s="653">
        <v>2021</v>
      </c>
      <c r="I28" s="660">
        <f t="shared" si="5"/>
        <v>14950.052631578947</v>
      </c>
      <c r="K28" s="653">
        <v>2021</v>
      </c>
      <c r="L28" s="660">
        <f t="shared" si="1"/>
        <v>15465.481103555761</v>
      </c>
      <c r="N28" s="653">
        <v>2021</v>
      </c>
      <c r="O28" s="660">
        <f t="shared" si="2"/>
        <v>13875.086887093627</v>
      </c>
      <c r="Q28" s="653">
        <v>2021</v>
      </c>
      <c r="R28" s="660">
        <f t="shared" si="3"/>
        <v>10387.574949430797</v>
      </c>
      <c r="W28" s="653">
        <v>2021</v>
      </c>
      <c r="X28" s="653">
        <f>X27*Z27+X27</f>
        <v>15230.902377105931</v>
      </c>
      <c r="Y28" s="653"/>
      <c r="Z28" s="653"/>
      <c r="AC28" s="653">
        <v>2021</v>
      </c>
      <c r="AD28" s="653">
        <f>AD27*$AF$27+AD27</f>
        <v>14840.245181225249</v>
      </c>
      <c r="AE28" s="653"/>
      <c r="AF28" s="653"/>
    </row>
    <row r="29" spans="2:32">
      <c r="H29" s="653">
        <v>2022</v>
      </c>
      <c r="I29" s="660">
        <f t="shared" si="5"/>
        <v>15127.42105263158</v>
      </c>
      <c r="K29" s="653">
        <v>2022</v>
      </c>
      <c r="L29" s="660">
        <f t="shared" si="1"/>
        <v>15711.687875516236</v>
      </c>
      <c r="N29" s="653">
        <v>2022</v>
      </c>
      <c r="O29" s="660">
        <f t="shared" si="2"/>
        <v>13932.746990679487</v>
      </c>
      <c r="Q29" s="653">
        <v>2022</v>
      </c>
      <c r="R29" s="660">
        <f t="shared" si="3"/>
        <v>10473.351902323448</v>
      </c>
      <c r="W29" s="653">
        <v>2022</v>
      </c>
      <c r="X29" s="653">
        <f>X28*$Z$27+X28</f>
        <v>15465.359148062074</v>
      </c>
      <c r="Y29" s="653"/>
      <c r="Z29" s="653"/>
      <c r="AC29" s="659">
        <v>2022</v>
      </c>
      <c r="AD29" s="653">
        <f t="shared" ref="AD29:AD37" si="6">AD28*$AF$27+AD28</f>
        <v>15068.688373837233</v>
      </c>
      <c r="AE29" s="653"/>
      <c r="AF29" s="653"/>
    </row>
    <row r="30" spans="2:32">
      <c r="H30" s="653">
        <v>2023</v>
      </c>
      <c r="I30" s="660">
        <f t="shared" si="5"/>
        <v>15304.78947368421</v>
      </c>
      <c r="K30" s="653">
        <v>2023</v>
      </c>
      <c r="L30" s="660">
        <f t="shared" si="1"/>
        <v>15961.81420058685</v>
      </c>
      <c r="N30" s="653">
        <v>2023</v>
      </c>
      <c r="O30" s="660">
        <f t="shared" si="2"/>
        <v>13987.5062187407</v>
      </c>
      <c r="Q30" s="653">
        <v>2023</v>
      </c>
      <c r="R30" s="660">
        <f t="shared" si="3"/>
        <v>10558.223190188077</v>
      </c>
      <c r="W30" s="653">
        <v>2023</v>
      </c>
      <c r="X30" s="653">
        <f t="shared" ref="X30:X36" si="7">X29*$Z$27+X29</f>
        <v>15703.425027401041</v>
      </c>
      <c r="Y30" s="653"/>
      <c r="Z30" s="653"/>
      <c r="AC30" s="653">
        <v>2023</v>
      </c>
      <c r="AD30" s="653">
        <f t="shared" si="6"/>
        <v>15300.648104863069</v>
      </c>
      <c r="AE30" s="653"/>
      <c r="AF30" s="653"/>
    </row>
    <row r="31" spans="2:32">
      <c r="H31" s="653">
        <v>2024</v>
      </c>
      <c r="I31" s="660">
        <f t="shared" si="5"/>
        <v>15482.157894736843</v>
      </c>
      <c r="K31" s="653">
        <v>2024</v>
      </c>
      <c r="L31" s="660">
        <f t="shared" si="1"/>
        <v>16215.922477118631</v>
      </c>
      <c r="N31" s="653">
        <v>2024</v>
      </c>
      <c r="O31" s="660">
        <f t="shared" si="2"/>
        <v>14039.510514109243</v>
      </c>
      <c r="Q31" s="653">
        <v>2024</v>
      </c>
      <c r="R31" s="660">
        <f t="shared" si="3"/>
        <v>10642.17284496842</v>
      </c>
      <c r="W31" s="653">
        <v>2024</v>
      </c>
      <c r="X31" s="653">
        <f t="shared" si="7"/>
        <v>15945.155571903153</v>
      </c>
      <c r="Y31" s="653"/>
      <c r="Z31" s="653"/>
      <c r="AC31" s="659">
        <v>2024</v>
      </c>
      <c r="AD31" s="653">
        <f t="shared" si="6"/>
        <v>15536.178506108019</v>
      </c>
      <c r="AE31" s="653"/>
      <c r="AF31" s="653"/>
    </row>
    <row r="32" spans="2:32">
      <c r="H32" s="653">
        <v>2025</v>
      </c>
      <c r="I32" s="660">
        <f t="shared" si="5"/>
        <v>15659.526315789473</v>
      </c>
      <c r="K32" s="653">
        <v>2025</v>
      </c>
      <c r="L32" s="660">
        <f t="shared" si="1"/>
        <v>16474.076096829485</v>
      </c>
      <c r="N32" s="653">
        <v>2025</v>
      </c>
      <c r="O32" s="660">
        <f t="shared" si="2"/>
        <v>14088.898477244067</v>
      </c>
      <c r="Q32" s="653">
        <v>2025</v>
      </c>
      <c r="R32" s="660">
        <f t="shared" si="3"/>
        <v>10725.185903424273</v>
      </c>
      <c r="W32" s="653">
        <v>2025</v>
      </c>
      <c r="X32" s="653">
        <f t="shared" si="7"/>
        <v>16190.607193561575</v>
      </c>
      <c r="Y32" s="653"/>
      <c r="Z32" s="653"/>
      <c r="AC32" s="653">
        <v>2025</v>
      </c>
      <c r="AD32" s="653">
        <f t="shared" si="6"/>
        <v>15775.334542654848</v>
      </c>
      <c r="AE32" s="653"/>
      <c r="AF32" s="653"/>
    </row>
    <row r="33" spans="8:32">
      <c r="H33" s="653">
        <v>2026</v>
      </c>
      <c r="I33" s="660">
        <f t="shared" si="5"/>
        <v>15836.894736842107</v>
      </c>
      <c r="K33" s="653">
        <v>2026</v>
      </c>
      <c r="L33" s="660">
        <f t="shared" si="1"/>
        <v>16736.339460618346</v>
      </c>
      <c r="N33" s="653">
        <v>2026</v>
      </c>
      <c r="O33" s="660">
        <f t="shared" si="2"/>
        <v>14135.801735625337</v>
      </c>
      <c r="Q33" s="653">
        <v>2026</v>
      </c>
      <c r="R33" s="660">
        <f t="shared" si="3"/>
        <v>10807.248404748612</v>
      </c>
      <c r="W33" s="653">
        <v>2026</v>
      </c>
      <c r="X33" s="653">
        <f t="shared" si="7"/>
        <v>16439.837172747026</v>
      </c>
      <c r="Y33" s="653"/>
      <c r="Z33" s="653"/>
      <c r="AC33" s="659">
        <v>2026</v>
      </c>
      <c r="AD33" s="653">
        <f t="shared" si="6"/>
        <v>16018.172025690868</v>
      </c>
      <c r="AE33" s="653"/>
      <c r="AF33" s="653"/>
    </row>
    <row r="34" spans="8:32">
      <c r="H34" s="653">
        <v>2027</v>
      </c>
      <c r="I34" s="660">
        <f t="shared" si="5"/>
        <v>16014.263157894737</v>
      </c>
      <c r="K34" s="653">
        <v>2027</v>
      </c>
      <c r="L34" s="660">
        <f t="shared" si="1"/>
        <v>17002.777994631117</v>
      </c>
      <c r="N34" s="653">
        <v>2027</v>
      </c>
      <c r="O34" s="660">
        <f t="shared" si="2"/>
        <v>14180.345294564482</v>
      </c>
      <c r="Q34" s="653">
        <v>2027</v>
      </c>
      <c r="R34" s="660">
        <f t="shared" si="3"/>
        <v>10888.347386238836</v>
      </c>
      <c r="W34" s="653">
        <v>2027</v>
      </c>
      <c r="X34" s="653">
        <f t="shared" si="7"/>
        <v>16692.903671575143</v>
      </c>
      <c r="Y34" s="653"/>
      <c r="Z34" s="653"/>
      <c r="AC34" s="653">
        <v>2027</v>
      </c>
      <c r="AD34" s="653">
        <f t="shared" si="6"/>
        <v>16264.747625532453</v>
      </c>
      <c r="AE34" s="653"/>
      <c r="AF34" s="653"/>
    </row>
    <row r="35" spans="8:32">
      <c r="H35" s="653">
        <v>2028</v>
      </c>
      <c r="I35" s="660">
        <f t="shared" si="5"/>
        <v>16191.63157894737</v>
      </c>
      <c r="K35" s="653">
        <v>2028</v>
      </c>
      <c r="L35" s="660">
        <f t="shared" si="1"/>
        <v>17273.458166582332</v>
      </c>
      <c r="N35" s="653">
        <v>2028</v>
      </c>
      <c r="O35" s="660">
        <f t="shared" si="2"/>
        <v>14222.647870365003</v>
      </c>
      <c r="Q35" s="653">
        <v>2028</v>
      </c>
      <c r="R35" s="660">
        <f t="shared" si="3"/>
        <v>10968.470877095302</v>
      </c>
      <c r="W35" s="653">
        <v>2028</v>
      </c>
      <c r="X35" s="653">
        <f t="shared" si="7"/>
        <v>16949.865747479613</v>
      </c>
      <c r="Y35" s="653"/>
      <c r="Z35" s="653"/>
      <c r="AC35" s="659">
        <v>2028</v>
      </c>
      <c r="AD35" s="653">
        <f t="shared" si="6"/>
        <v>16515.118884850021</v>
      </c>
      <c r="AE35" s="653"/>
      <c r="AF35" s="653"/>
    </row>
    <row r="36" spans="8:32">
      <c r="H36" s="653">
        <v>2029</v>
      </c>
      <c r="I36" s="660">
        <f t="shared" si="5"/>
        <v>16369</v>
      </c>
      <c r="K36" s="653">
        <v>2029</v>
      </c>
      <c r="L36" s="660">
        <f t="shared" si="1"/>
        <v>17548.447502336701</v>
      </c>
      <c r="N36" s="653">
        <v>2029</v>
      </c>
      <c r="O36" s="660">
        <f t="shared" si="2"/>
        <v>14262.822206721994</v>
      </c>
      <c r="Q36" s="653">
        <v>2029</v>
      </c>
      <c r="R36" s="660">
        <f t="shared" si="3"/>
        <v>11047.607890424508</v>
      </c>
      <c r="W36" s="653">
        <v>2029</v>
      </c>
      <c r="X36" s="653">
        <f t="shared" si="7"/>
        <v>17210.783366994241</v>
      </c>
      <c r="Y36" s="653"/>
      <c r="Z36" s="653"/>
      <c r="AC36" s="653">
        <v>2029</v>
      </c>
      <c r="AD36" s="653">
        <f t="shared" si="6"/>
        <v>16769.344232096617</v>
      </c>
      <c r="AE36" s="653"/>
      <c r="AF36" s="653"/>
    </row>
    <row r="37" spans="8:32" s="664" customFormat="1">
      <c r="H37" s="665">
        <v>2030</v>
      </c>
      <c r="I37" s="666">
        <f t="shared" si="5"/>
        <v>16546.368421052633</v>
      </c>
      <c r="K37" s="665">
        <v>2030</v>
      </c>
      <c r="L37" s="666">
        <f t="shared" si="1"/>
        <v>17827.814602754603</v>
      </c>
      <c r="N37" s="665">
        <v>2030</v>
      </c>
      <c r="O37" s="666">
        <f t="shared" si="2"/>
        <v>14300.975375203636</v>
      </c>
      <c r="Q37" s="665">
        <v>2030</v>
      </c>
      <c r="R37" s="666">
        <f t="shared" si="3"/>
        <v>11125.748413528154</v>
      </c>
      <c r="W37" s="653">
        <v>2030</v>
      </c>
      <c r="X37" s="665">
        <f>'[1]Projeção Populacional'!K17</f>
        <v>18000</v>
      </c>
      <c r="Y37" s="665">
        <f>(X37/X27)-1</f>
        <v>0.19999999999999996</v>
      </c>
      <c r="Z37" s="665">
        <f>Y37/10</f>
        <v>1.9999999999999997E-2</v>
      </c>
      <c r="AC37" s="659">
        <v>2030</v>
      </c>
      <c r="AD37" s="653">
        <f t="shared" si="6"/>
        <v>17027.4829951432</v>
      </c>
      <c r="AE37" s="665">
        <f>'[1]Projeção Populacional'!K22</f>
        <v>0.19999999999999996</v>
      </c>
      <c r="AF37" s="665">
        <f>AE37/10</f>
        <v>1.9999999999999997E-2</v>
      </c>
    </row>
    <row r="38" spans="8:32">
      <c r="H38" s="653">
        <v>2031</v>
      </c>
      <c r="I38" s="660">
        <f t="shared" si="5"/>
        <v>16723.736842105263</v>
      </c>
      <c r="K38" s="653">
        <v>2031</v>
      </c>
      <c r="L38" s="660">
        <f t="shared" si="1"/>
        <v>18111.629160805751</v>
      </c>
      <c r="N38" s="653">
        <v>2031</v>
      </c>
      <c r="O38" s="660">
        <f t="shared" si="2"/>
        <v>14337.209060615474</v>
      </c>
      <c r="Q38" s="653">
        <v>2031</v>
      </c>
      <c r="R38" s="660">
        <f t="shared" si="3"/>
        <v>11202.883396562482</v>
      </c>
      <c r="W38" s="653">
        <v>2031</v>
      </c>
      <c r="X38" s="653">
        <f>X37*Z37+X37</f>
        <v>18360</v>
      </c>
      <c r="Y38" s="653"/>
      <c r="Z38" s="653"/>
      <c r="AC38" s="653">
        <v>2031</v>
      </c>
      <c r="AD38" s="653">
        <f>AD37*$AF$37+AD37</f>
        <v>17368.032655046063</v>
      </c>
      <c r="AE38" s="653"/>
      <c r="AF38" s="653"/>
    </row>
    <row r="39" spans="8:32">
      <c r="H39" s="653">
        <v>2032</v>
      </c>
      <c r="I39" s="660">
        <f t="shared" si="5"/>
        <v>16901.105263157893</v>
      </c>
      <c r="K39" s="653">
        <v>2032</v>
      </c>
      <c r="L39" s="660">
        <f t="shared" si="1"/>
        <v>18399.961978955325</v>
      </c>
      <c r="N39" s="653">
        <v>2032</v>
      </c>
      <c r="O39" s="660">
        <f t="shared" si="2"/>
        <v>14371.619832008048</v>
      </c>
      <c r="Q39" s="653">
        <v>2032</v>
      </c>
      <c r="R39" s="660">
        <f t="shared" si="3"/>
        <v>11279.004739654991</v>
      </c>
      <c r="W39" s="653">
        <v>2032</v>
      </c>
      <c r="X39" s="653">
        <f>X38*$Z$37+X38</f>
        <v>18727.2</v>
      </c>
      <c r="Y39" s="653"/>
      <c r="Z39" s="653"/>
      <c r="AC39" s="659">
        <v>2032</v>
      </c>
      <c r="AD39" s="653">
        <f t="shared" ref="AD39:AD47" si="8">AD38*$AF$37+AD38</f>
        <v>17715.393308146984</v>
      </c>
      <c r="AE39" s="653"/>
      <c r="AF39" s="653"/>
    </row>
    <row r="40" spans="8:32">
      <c r="H40" s="653">
        <v>2033</v>
      </c>
      <c r="I40" s="660">
        <f t="shared" si="5"/>
        <v>17078.473684210527</v>
      </c>
      <c r="K40" s="653">
        <v>2033</v>
      </c>
      <c r="L40" s="660">
        <f t="shared" si="1"/>
        <v>18692.88498682687</v>
      </c>
      <c r="N40" s="653">
        <v>2033</v>
      </c>
      <c r="O40" s="660">
        <f t="shared" si="2"/>
        <v>14404.299400050135</v>
      </c>
      <c r="Q40" s="653">
        <v>2033</v>
      </c>
      <c r="R40" s="660">
        <f t="shared" si="3"/>
        <v>11354.105278567828</v>
      </c>
      <c r="W40" s="653">
        <v>2033</v>
      </c>
      <c r="X40" s="653">
        <f t="shared" ref="X40:X46" si="9">X39*$Z$37+X39</f>
        <v>19101.744000000002</v>
      </c>
      <c r="Y40" s="653"/>
      <c r="Z40" s="653"/>
      <c r="AC40" s="653">
        <v>2033</v>
      </c>
      <c r="AD40" s="653">
        <f t="shared" si="8"/>
        <v>18069.701174309925</v>
      </c>
      <c r="AE40" s="653"/>
      <c r="AF40" s="653"/>
    </row>
    <row r="41" spans="8:32">
      <c r="H41" s="653">
        <v>2034</v>
      </c>
      <c r="I41" s="660">
        <f t="shared" si="5"/>
        <v>17255.84210526316</v>
      </c>
      <c r="K41" s="653">
        <v>2034</v>
      </c>
      <c r="L41" s="660">
        <f t="shared" si="1"/>
        <v>18990.471259146387</v>
      </c>
      <c r="N41" s="653">
        <v>2034</v>
      </c>
      <c r="O41" s="660">
        <f t="shared" si="2"/>
        <v>14435.334861453597</v>
      </c>
      <c r="Q41" s="653">
        <v>2034</v>
      </c>
      <c r="R41" s="660">
        <f t="shared" si="3"/>
        <v>11428.178768998774</v>
      </c>
      <c r="W41" s="653">
        <v>2034</v>
      </c>
      <c r="X41" s="653">
        <f t="shared" si="9"/>
        <v>19483.778880000002</v>
      </c>
      <c r="Y41" s="653"/>
      <c r="Z41" s="653"/>
      <c r="AC41" s="659">
        <v>2034</v>
      </c>
      <c r="AD41" s="653">
        <f t="shared" si="8"/>
        <v>18431.095197796123</v>
      </c>
      <c r="AE41" s="653"/>
      <c r="AF41" s="653"/>
    </row>
    <row r="42" spans="8:32">
      <c r="H42" s="653">
        <v>2035</v>
      </c>
      <c r="I42" s="660">
        <f t="shared" si="5"/>
        <v>17433.21052631579</v>
      </c>
      <c r="K42" s="653">
        <v>2035</v>
      </c>
      <c r="L42" s="660">
        <f t="shared" si="1"/>
        <v>19292.795033972096</v>
      </c>
      <c r="N42" s="653">
        <v>2035</v>
      </c>
      <c r="O42" s="660">
        <f t="shared" si="2"/>
        <v>14464.808931101194</v>
      </c>
      <c r="Q42" s="653">
        <v>2035</v>
      </c>
      <c r="R42" s="660">
        <f t="shared" si="3"/>
        <v>11501.219869611941</v>
      </c>
      <c r="W42" s="653">
        <v>2035</v>
      </c>
      <c r="X42" s="653">
        <f t="shared" si="9"/>
        <v>19873.454457600001</v>
      </c>
      <c r="Y42" s="653"/>
      <c r="Z42" s="653"/>
      <c r="AC42" s="653">
        <v>2035</v>
      </c>
      <c r="AD42" s="653">
        <f t="shared" si="8"/>
        <v>18799.717101752045</v>
      </c>
      <c r="AE42" s="653"/>
      <c r="AF42" s="653"/>
    </row>
    <row r="43" spans="8:32">
      <c r="H43" s="653">
        <v>2036</v>
      </c>
      <c r="I43" s="660">
        <f t="shared" si="5"/>
        <v>17610.57894736842</v>
      </c>
      <c r="K43" s="653">
        <v>2036</v>
      </c>
      <c r="L43" s="660">
        <f t="shared" si="1"/>
        <v>19599.931731214398</v>
      </c>
      <c r="N43" s="653">
        <v>2036</v>
      </c>
      <c r="O43" s="660">
        <f t="shared" si="2"/>
        <v>14492.800162496074</v>
      </c>
      <c r="Q43" s="653">
        <v>2036</v>
      </c>
      <c r="R43" s="660">
        <f t="shared" si="3"/>
        <v>11573.224123890892</v>
      </c>
      <c r="W43" s="653">
        <v>2036</v>
      </c>
      <c r="X43" s="653">
        <f t="shared" si="9"/>
        <v>20270.923546752001</v>
      </c>
      <c r="Y43" s="653"/>
      <c r="Z43" s="653"/>
      <c r="AC43" s="659">
        <v>2036</v>
      </c>
      <c r="AD43" s="653">
        <f t="shared" si="8"/>
        <v>19175.711443787084</v>
      </c>
      <c r="AE43" s="653"/>
      <c r="AF43" s="653"/>
    </row>
    <row r="44" spans="8:32">
      <c r="H44" s="653">
        <v>2037</v>
      </c>
      <c r="I44" s="660">
        <f t="shared" si="5"/>
        <v>17787.947368421053</v>
      </c>
      <c r="K44" s="653">
        <v>2037</v>
      </c>
      <c r="L44" s="660">
        <f t="shared" si="1"/>
        <v>19911.957971450694</v>
      </c>
      <c r="N44" s="653">
        <v>2037</v>
      </c>
      <c r="O44" s="660">
        <f t="shared" si="2"/>
        <v>14519.383157120494</v>
      </c>
      <c r="Q44" s="653">
        <v>2037</v>
      </c>
      <c r="R44" s="660">
        <f t="shared" si="3"/>
        <v>11644.187940907281</v>
      </c>
      <c r="W44" s="653">
        <v>2037</v>
      </c>
      <c r="X44" s="653">
        <f t="shared" si="9"/>
        <v>20676.342017687042</v>
      </c>
      <c r="Y44" s="653"/>
      <c r="Z44" s="653"/>
      <c r="AC44" s="653">
        <v>2037</v>
      </c>
      <c r="AD44" s="653">
        <f t="shared" si="8"/>
        <v>19559.225672662826</v>
      </c>
      <c r="AE44" s="653"/>
      <c r="AF44" s="653"/>
    </row>
    <row r="45" spans="8:32">
      <c r="H45" s="653">
        <v>2038</v>
      </c>
      <c r="I45" s="660">
        <f t="shared" si="5"/>
        <v>17965.315789473687</v>
      </c>
      <c r="K45" s="653">
        <v>2038</v>
      </c>
      <c r="L45" s="660">
        <f t="shared" si="1"/>
        <v>20228.951595039711</v>
      </c>
      <c r="N45" s="653">
        <v>2038</v>
      </c>
      <c r="O45" s="660">
        <f t="shared" si="2"/>
        <v>14544.628763261679</v>
      </c>
      <c r="Q45" s="653">
        <v>2038</v>
      </c>
      <c r="R45" s="660">
        <f t="shared" si="3"/>
        <v>11714.108575097722</v>
      </c>
      <c r="W45" s="653">
        <v>2038</v>
      </c>
      <c r="X45" s="653">
        <f t="shared" si="9"/>
        <v>21089.868858040783</v>
      </c>
      <c r="Y45" s="653"/>
      <c r="Z45" s="653"/>
      <c r="AC45" s="659">
        <v>2038</v>
      </c>
      <c r="AD45" s="653">
        <f t="shared" si="8"/>
        <v>19950.410186116082</v>
      </c>
      <c r="AE45" s="653"/>
      <c r="AF45" s="653"/>
    </row>
    <row r="46" spans="8:32">
      <c r="H46" s="653">
        <v>2039</v>
      </c>
      <c r="I46" s="660">
        <f t="shared" si="5"/>
        <v>18142.684210526317</v>
      </c>
      <c r="K46" s="653">
        <v>2039</v>
      </c>
      <c r="L46" s="660">
        <f t="shared" si="1"/>
        <v>20550.991681540116</v>
      </c>
      <c r="N46" s="653">
        <v>2039</v>
      </c>
      <c r="O46" s="660">
        <f t="shared" si="2"/>
        <v>14568.604264834792</v>
      </c>
      <c r="Q46" s="653">
        <v>2039</v>
      </c>
      <c r="R46" s="660">
        <f t="shared" si="3"/>
        <v>11782.984105141086</v>
      </c>
      <c r="W46" s="653">
        <v>2039</v>
      </c>
      <c r="X46" s="653">
        <f t="shared" si="9"/>
        <v>21511.666235201599</v>
      </c>
      <c r="Y46" s="653"/>
      <c r="Z46" s="653"/>
      <c r="AC46" s="653">
        <v>2039</v>
      </c>
      <c r="AD46" s="653">
        <f t="shared" si="8"/>
        <v>20349.418389838404</v>
      </c>
      <c r="AE46" s="653"/>
      <c r="AF46" s="653"/>
    </row>
    <row r="47" spans="8:32">
      <c r="H47" s="653">
        <v>2040</v>
      </c>
      <c r="I47" s="660">
        <f t="shared" si="5"/>
        <v>18320.052631578947</v>
      </c>
      <c r="K47" s="653">
        <v>2040</v>
      </c>
      <c r="L47" s="660">
        <f t="shared" si="1"/>
        <v>20878.158569438299</v>
      </c>
      <c r="N47" s="653">
        <v>2040</v>
      </c>
      <c r="O47" s="660">
        <f t="shared" si="2"/>
        <v>14591.373560706226</v>
      </c>
      <c r="Q47" s="653">
        <v>2040</v>
      </c>
      <c r="R47" s="660">
        <f t="shared" si="3"/>
        <v>11850.813412027426</v>
      </c>
      <c r="W47" s="653">
        <v>2040</v>
      </c>
      <c r="X47" s="653">
        <f>'[1]Projeção Populacional'!L17</f>
        <v>23000</v>
      </c>
      <c r="Y47" s="653">
        <f>(X47/X37)-1</f>
        <v>0.27777777777777768</v>
      </c>
      <c r="Z47" s="653">
        <f>Y47/10</f>
        <v>2.7777777777777769E-2</v>
      </c>
      <c r="AC47" s="659">
        <v>2040</v>
      </c>
      <c r="AD47" s="653">
        <f t="shared" si="8"/>
        <v>20756.40675763517</v>
      </c>
      <c r="AE47" s="653">
        <f>'[1]Projeção Populacional'!L22</f>
        <v>0.27777777777777768</v>
      </c>
      <c r="AF47" s="653">
        <f>AE47/10</f>
        <v>2.7777777777777769E-2</v>
      </c>
    </row>
    <row r="48" spans="8:32">
      <c r="H48" s="653">
        <v>2041</v>
      </c>
      <c r="I48" s="660">
        <f t="shared" si="5"/>
        <v>18497.42105263158</v>
      </c>
      <c r="K48" s="653">
        <v>2041</v>
      </c>
      <c r="L48" s="660">
        <f t="shared" si="1"/>
        <v>21210.53387619022</v>
      </c>
      <c r="N48" s="653">
        <v>2041</v>
      </c>
      <c r="O48" s="660">
        <f t="shared" si="2"/>
        <v>14612.99733499516</v>
      </c>
      <c r="Q48" s="653">
        <v>2041</v>
      </c>
      <c r="R48" s="660">
        <f t="shared" si="3"/>
        <v>11917.596156408301</v>
      </c>
      <c r="W48" s="653">
        <v>2041</v>
      </c>
      <c r="X48" s="653">
        <f>X47*Z47+X47</f>
        <v>23638.888888888891</v>
      </c>
      <c r="Y48" s="653"/>
      <c r="Z48" s="653"/>
      <c r="AC48" s="653">
        <v>2041</v>
      </c>
      <c r="AD48" s="653">
        <f>AD47*$AF$47+AD47</f>
        <v>21332.973612013924</v>
      </c>
      <c r="AE48" s="653"/>
      <c r="AF48" s="653"/>
    </row>
    <row r="49" spans="2:32" s="664" customFormat="1">
      <c r="H49" s="665">
        <v>2042</v>
      </c>
      <c r="I49" s="666">
        <f t="shared" si="5"/>
        <v>18674.789473684214</v>
      </c>
      <c r="K49" s="665">
        <v>2042</v>
      </c>
      <c r="L49" s="666">
        <f t="shared" si="1"/>
        <v>21548.200518582256</v>
      </c>
      <c r="N49" s="665">
        <v>2042</v>
      </c>
      <c r="O49" s="666">
        <f t="shared" si="2"/>
        <v>14633.533218807243</v>
      </c>
      <c r="Q49" s="665">
        <v>2042</v>
      </c>
      <c r="R49" s="666">
        <f t="shared" si="3"/>
        <v>11983.332755316651</v>
      </c>
      <c r="W49" s="653">
        <v>2042</v>
      </c>
      <c r="X49" s="665">
        <f>X48*$Z$47+X48</f>
        <v>24295.524691358027</v>
      </c>
      <c r="Y49" s="665"/>
      <c r="Z49" s="665"/>
      <c r="AC49" s="659">
        <v>2042</v>
      </c>
      <c r="AD49" s="653">
        <f t="shared" ref="AD49:AD54" si="10">AD48*$AF$47+AD48</f>
        <v>21925.556212347645</v>
      </c>
      <c r="AE49" s="665"/>
      <c r="AF49" s="665"/>
    </row>
    <row r="50" spans="2:32">
      <c r="H50" s="653">
        <v>2043</v>
      </c>
      <c r="I50" s="667">
        <f t="shared" si="5"/>
        <v>18852.157894736843</v>
      </c>
      <c r="K50" s="653">
        <v>2043</v>
      </c>
      <c r="L50" s="660">
        <f t="shared" si="1"/>
        <v>21891.242733416257</v>
      </c>
      <c r="N50" s="653">
        <v>2043</v>
      </c>
      <c r="O50" s="660">
        <f t="shared" si="2"/>
        <v>14653.035943831483</v>
      </c>
      <c r="Q50" s="653">
        <v>2043</v>
      </c>
      <c r="R50" s="660">
        <f t="shared" si="3"/>
        <v>12048.024358342404</v>
      </c>
      <c r="W50" s="653">
        <v>2043</v>
      </c>
      <c r="X50" s="665">
        <f t="shared" ref="X50:X54" si="11">X49*$Z$47+X49</f>
        <v>24970.400377229082</v>
      </c>
      <c r="Y50" s="653"/>
      <c r="Z50" s="653"/>
      <c r="AC50" s="653">
        <v>2043</v>
      </c>
      <c r="AD50" s="653">
        <f t="shared" si="10"/>
        <v>22534.599440468413</v>
      </c>
      <c r="AE50" s="653"/>
      <c r="AF50" s="653"/>
    </row>
    <row r="51" spans="2:32">
      <c r="H51" s="659">
        <v>2044</v>
      </c>
      <c r="I51" s="667">
        <f t="shared" si="5"/>
        <v>19029.526315789473</v>
      </c>
      <c r="K51" s="659">
        <v>2044</v>
      </c>
      <c r="L51" s="667">
        <f t="shared" si="1"/>
        <v>22239.74609852389</v>
      </c>
      <c r="N51" s="659">
        <v>2044</v>
      </c>
      <c r="O51" s="667">
        <f t="shared" si="2"/>
        <v>14671.55748820969</v>
      </c>
      <c r="Q51" s="659">
        <v>2044</v>
      </c>
      <c r="R51" s="667">
        <f t="shared" si="3"/>
        <v>12111.672823347604</v>
      </c>
      <c r="W51" s="653">
        <v>2044</v>
      </c>
      <c r="X51" s="665">
        <f t="shared" si="11"/>
        <v>25664.022609929889</v>
      </c>
      <c r="Y51" s="653"/>
      <c r="Z51" s="653"/>
      <c r="AC51" s="659">
        <v>2044</v>
      </c>
      <c r="AD51" s="653">
        <f t="shared" si="10"/>
        <v>23160.560536036981</v>
      </c>
      <c r="AE51" s="653"/>
      <c r="AF51" s="653"/>
    </row>
    <row r="52" spans="2:32">
      <c r="H52" s="653">
        <v>2045</v>
      </c>
      <c r="I52" s="667">
        <f t="shared" si="5"/>
        <v>19206.894736842107</v>
      </c>
      <c r="K52" s="653">
        <v>2045</v>
      </c>
      <c r="L52" s="660">
        <f t="shared" si="1"/>
        <v>22593.797554115477</v>
      </c>
      <c r="N52" s="653">
        <v>2045</v>
      </c>
      <c r="O52" s="660">
        <f t="shared" si="2"/>
        <v>14689.147215067218</v>
      </c>
      <c r="Q52" s="653">
        <v>2045</v>
      </c>
      <c r="R52" s="660">
        <f t="shared" si="3"/>
        <v>12174.280691802582</v>
      </c>
      <c r="W52" s="653">
        <v>2045</v>
      </c>
      <c r="X52" s="665">
        <f t="shared" si="11"/>
        <v>26376.912126872387</v>
      </c>
      <c r="Y52" s="653"/>
      <c r="Z52" s="653"/>
      <c r="AC52" s="653">
        <v>2045</v>
      </c>
      <c r="AD52" s="653">
        <f t="shared" si="10"/>
        <v>23803.909439815787</v>
      </c>
      <c r="AE52" s="653"/>
      <c r="AF52" s="653"/>
    </row>
    <row r="53" spans="2:32">
      <c r="H53" s="659">
        <v>2046</v>
      </c>
      <c r="I53" s="667">
        <f t="shared" si="5"/>
        <v>19384.263157894737</v>
      </c>
      <c r="K53" s="659">
        <v>2046</v>
      </c>
      <c r="L53" s="667">
        <f t="shared" si="1"/>
        <v>22953.485424468785</v>
      </c>
      <c r="N53" s="659">
        <v>2046</v>
      </c>
      <c r="O53" s="667">
        <f t="shared" si="2"/>
        <v>14705.852004074257</v>
      </c>
      <c r="Q53" s="659">
        <v>2046</v>
      </c>
      <c r="R53" s="667">
        <f t="shared" si="3"/>
        <v>12235.851163821704</v>
      </c>
      <c r="W53" s="653">
        <v>2046</v>
      </c>
      <c r="X53" s="665">
        <f t="shared" si="11"/>
        <v>27109.604130396619</v>
      </c>
      <c r="Y53" s="653"/>
      <c r="Z53" s="653"/>
      <c r="AC53" s="659">
        <v>2046</v>
      </c>
      <c r="AD53" s="653">
        <f t="shared" si="10"/>
        <v>24465.129146477335</v>
      </c>
      <c r="AE53" s="653"/>
      <c r="AF53" s="653"/>
    </row>
    <row r="54" spans="2:32">
      <c r="H54" s="653">
        <v>2047</v>
      </c>
      <c r="I54" s="667">
        <f t="shared" si="5"/>
        <v>19561.631578947367</v>
      </c>
      <c r="K54" s="653">
        <v>2047</v>
      </c>
      <c r="L54" s="660">
        <f t="shared" si="1"/>
        <v>23318.899439963006</v>
      </c>
      <c r="N54" s="653">
        <v>2047</v>
      </c>
      <c r="O54" s="660">
        <f t="shared" si="2"/>
        <v>14721.716376388275</v>
      </c>
      <c r="Q54" s="653">
        <v>2047</v>
      </c>
      <c r="R54" s="660">
        <f t="shared" si="3"/>
        <v>12296.388072974565</v>
      </c>
      <c r="W54" s="653">
        <v>2047</v>
      </c>
      <c r="X54" s="665">
        <f t="shared" si="11"/>
        <v>27862.648689574304</v>
      </c>
      <c r="Y54" s="653"/>
      <c r="Z54" s="653"/>
      <c r="AC54" s="653">
        <v>2047</v>
      </c>
      <c r="AD54" s="653">
        <f t="shared" si="10"/>
        <v>25144.716067212816</v>
      </c>
      <c r="AE54" s="653"/>
      <c r="AF54" s="653"/>
    </row>
    <row r="55" spans="2:32">
      <c r="L55" s="657"/>
      <c r="R55" s="657"/>
    </row>
    <row r="56" spans="2:32">
      <c r="L56" s="657"/>
      <c r="R56" s="657"/>
    </row>
    <row r="57" spans="2:32">
      <c r="L57" s="657"/>
      <c r="R57" s="657"/>
    </row>
    <row r="58" spans="2:32" ht="14.25" customHeight="1">
      <c r="L58" s="657"/>
      <c r="R58" s="657"/>
    </row>
    <row r="59" spans="2:32" ht="15.75" thickBot="1">
      <c r="L59" s="657"/>
      <c r="R59" s="657"/>
    </row>
    <row r="60" spans="2:32">
      <c r="B60" s="668" t="s">
        <v>710</v>
      </c>
      <c r="C60" s="669"/>
      <c r="D60" s="669"/>
      <c r="E60" s="669"/>
      <c r="F60" s="669"/>
      <c r="G60" s="669"/>
      <c r="H60" s="669"/>
      <c r="I60" s="670"/>
      <c r="J60" s="671"/>
      <c r="L60" s="657"/>
      <c r="R60" s="657"/>
    </row>
    <row r="61" spans="2:32" ht="40.5">
      <c r="B61" s="672"/>
      <c r="C61" s="673"/>
      <c r="D61" s="674" t="s">
        <v>698</v>
      </c>
      <c r="E61" s="674" t="s">
        <v>699</v>
      </c>
      <c r="F61" s="674" t="s">
        <v>700</v>
      </c>
      <c r="G61" s="674" t="s">
        <v>701</v>
      </c>
      <c r="H61" s="674" t="s">
        <v>711</v>
      </c>
      <c r="I61" s="675" t="s">
        <v>712</v>
      </c>
      <c r="J61" s="676"/>
      <c r="L61" s="657"/>
      <c r="R61" s="657"/>
    </row>
    <row r="62" spans="2:32">
      <c r="B62" s="677" t="s">
        <v>684</v>
      </c>
      <c r="C62" s="678" t="s">
        <v>682</v>
      </c>
      <c r="D62" s="678"/>
      <c r="E62" s="678"/>
      <c r="F62" s="678"/>
      <c r="G62" s="678"/>
      <c r="H62" s="678"/>
      <c r="I62" s="679"/>
      <c r="J62" s="671"/>
      <c r="L62" s="657"/>
      <c r="R62" s="657"/>
    </row>
    <row r="63" spans="2:32">
      <c r="B63" s="680">
        <f t="shared" ref="B63:C65" si="12">B15</f>
        <v>1991</v>
      </c>
      <c r="C63" s="681">
        <f t="shared" si="12"/>
        <v>9629</v>
      </c>
      <c r="D63" s="682"/>
      <c r="E63" s="682"/>
      <c r="F63" s="682"/>
      <c r="G63" s="682"/>
      <c r="H63" s="678"/>
      <c r="I63" s="679"/>
      <c r="J63" s="671"/>
    </row>
    <row r="64" spans="2:32">
      <c r="B64" s="680">
        <f t="shared" si="12"/>
        <v>2000</v>
      </c>
      <c r="C64" s="681">
        <f t="shared" si="12"/>
        <v>11598</v>
      </c>
      <c r="D64" s="683"/>
      <c r="E64" s="683"/>
      <c r="F64" s="684"/>
      <c r="G64" s="682"/>
      <c r="H64" s="678"/>
      <c r="I64" s="679"/>
      <c r="J64" s="671"/>
    </row>
    <row r="65" spans="2:10">
      <c r="B65" s="680">
        <f t="shared" si="12"/>
        <v>2010</v>
      </c>
      <c r="C65" s="681">
        <f t="shared" si="12"/>
        <v>12999</v>
      </c>
      <c r="D65" s="683"/>
      <c r="E65" s="683"/>
      <c r="F65" s="684"/>
      <c r="G65" s="682"/>
      <c r="H65" s="678"/>
      <c r="I65" s="679"/>
      <c r="J65" s="671"/>
    </row>
    <row r="66" spans="2:10">
      <c r="B66" s="648"/>
      <c r="C66" s="649"/>
      <c r="D66" s="649"/>
      <c r="E66" s="649"/>
      <c r="F66" s="649"/>
      <c r="G66" s="649"/>
      <c r="H66" s="649"/>
      <c r="I66" s="650"/>
      <c r="J66" s="671"/>
    </row>
    <row r="67" spans="2:10">
      <c r="B67" s="648"/>
      <c r="C67" s="649"/>
      <c r="D67" s="649"/>
      <c r="E67" s="649"/>
      <c r="F67" s="649"/>
      <c r="G67" s="649"/>
      <c r="H67" s="649"/>
      <c r="I67" s="650"/>
      <c r="J67" s="671"/>
    </row>
    <row r="68" spans="2:10">
      <c r="B68" s="685">
        <v>2017</v>
      </c>
      <c r="C68" s="686">
        <f t="shared" ref="C68:C75" si="13">IF($D$77=TRUE,D68,IF($E$77=TRUE,E68,IF($F$77=TRUE,F68,IF($G$77=TRUE,G68,IF($H$77=TRUE,H68,IF($I$77=TRUE,I68))))))</f>
        <v>14518.63548271893</v>
      </c>
      <c r="D68" s="687">
        <f>I24</f>
        <v>14240.578947368422</v>
      </c>
      <c r="E68" s="686">
        <f>L24</f>
        <v>14518.63548271893</v>
      </c>
      <c r="F68" s="686">
        <f>O24</f>
        <v>13612.239510143481</v>
      </c>
      <c r="G68" s="688">
        <f>R24</f>
        <v>10035.764979318215</v>
      </c>
      <c r="H68" s="683">
        <f>X24</f>
        <v>14098.165312984996</v>
      </c>
      <c r="I68" s="689">
        <f>AD24</f>
        <v>14098.165312984996</v>
      </c>
      <c r="J68" s="671"/>
    </row>
    <row r="69" spans="2:10">
      <c r="B69" s="690">
        <v>2024</v>
      </c>
      <c r="C69" s="686">
        <f t="shared" si="13"/>
        <v>16215.922477118631</v>
      </c>
      <c r="D69" s="687">
        <f>I31</f>
        <v>15482.157894736843</v>
      </c>
      <c r="E69" s="686">
        <f>L31</f>
        <v>16215.922477118631</v>
      </c>
      <c r="F69" s="686">
        <f>O31</f>
        <v>14039.510514109243</v>
      </c>
      <c r="G69" s="691">
        <f>R31</f>
        <v>10642.17284496842</v>
      </c>
      <c r="H69" s="683">
        <f>X31</f>
        <v>15945.155571903153</v>
      </c>
      <c r="I69" s="689">
        <f>X31</f>
        <v>15945.155571903153</v>
      </c>
      <c r="J69" s="671"/>
    </row>
    <row r="70" spans="2:10">
      <c r="B70" s="690">
        <v>2031</v>
      </c>
      <c r="C70" s="686">
        <f t="shared" si="13"/>
        <v>18111.629160805751</v>
      </c>
      <c r="D70" s="687">
        <f>I38</f>
        <v>16723.736842105263</v>
      </c>
      <c r="E70" s="686">
        <f>L38</f>
        <v>18111.629160805751</v>
      </c>
      <c r="F70" s="686">
        <f>O38</f>
        <v>14337.209060615474</v>
      </c>
      <c r="G70" s="691">
        <f>R38</f>
        <v>11202.883396562482</v>
      </c>
      <c r="H70" s="683">
        <f>X38</f>
        <v>18360</v>
      </c>
      <c r="I70" s="689">
        <f>X38</f>
        <v>18360</v>
      </c>
      <c r="J70" s="692"/>
    </row>
    <row r="71" spans="2:10">
      <c r="B71" s="690">
        <f>B70+1</f>
        <v>2032</v>
      </c>
      <c r="C71" s="686">
        <f t="shared" si="13"/>
        <v>18399.961978955325</v>
      </c>
      <c r="D71" s="687">
        <f>I39</f>
        <v>16901.105263157893</v>
      </c>
      <c r="E71" s="686">
        <f>L39</f>
        <v>18399.961978955325</v>
      </c>
      <c r="F71" s="686">
        <f>O39</f>
        <v>14371.619832008048</v>
      </c>
      <c r="G71" s="691">
        <f>R39</f>
        <v>11279.004739654991</v>
      </c>
      <c r="H71" s="683">
        <f>X39</f>
        <v>18727.2</v>
      </c>
      <c r="I71" s="689">
        <f>AD39</f>
        <v>17715.393308146984</v>
      </c>
      <c r="J71" s="692"/>
    </row>
    <row r="72" spans="2:10">
      <c r="B72" s="690">
        <v>2038</v>
      </c>
      <c r="C72" s="686">
        <f t="shared" si="13"/>
        <v>20228.951595039711</v>
      </c>
      <c r="D72" s="687">
        <f>I45</f>
        <v>17965.315789473687</v>
      </c>
      <c r="E72" s="686">
        <f>L45</f>
        <v>20228.951595039711</v>
      </c>
      <c r="F72" s="686">
        <f>O45</f>
        <v>14544.628763261679</v>
      </c>
      <c r="G72" s="691">
        <f>R45</f>
        <v>11714.108575097722</v>
      </c>
      <c r="H72" s="683">
        <f>X45</f>
        <v>21089.868858040783</v>
      </c>
      <c r="I72" s="689">
        <f>AD45</f>
        <v>19950.410186116082</v>
      </c>
      <c r="J72" s="692"/>
    </row>
    <row r="73" spans="2:10">
      <c r="B73" s="690">
        <v>2040</v>
      </c>
      <c r="C73" s="686">
        <f t="shared" si="13"/>
        <v>20878.158569438299</v>
      </c>
      <c r="D73" s="693">
        <f>I47</f>
        <v>18320.052631578947</v>
      </c>
      <c r="E73" s="693">
        <f>L47</f>
        <v>20878.158569438299</v>
      </c>
      <c r="F73" s="693">
        <f>O47</f>
        <v>14591.373560706226</v>
      </c>
      <c r="G73" s="694">
        <f>R47</f>
        <v>11850.813412027426</v>
      </c>
      <c r="H73" s="649">
        <f>X47</f>
        <v>23000</v>
      </c>
      <c r="I73" s="650">
        <f>AD47</f>
        <v>20756.40675763517</v>
      </c>
      <c r="J73" s="692"/>
    </row>
    <row r="74" spans="2:10">
      <c r="B74" s="690">
        <v>2042</v>
      </c>
      <c r="C74" s="686">
        <f t="shared" si="13"/>
        <v>21548.200518582256</v>
      </c>
      <c r="D74" s="693">
        <f>I49</f>
        <v>18674.789473684214</v>
      </c>
      <c r="E74" s="693">
        <f>L49</f>
        <v>21548.200518582256</v>
      </c>
      <c r="F74" s="693">
        <f>O49</f>
        <v>14633.533218807243</v>
      </c>
      <c r="G74" s="694">
        <f>R49</f>
        <v>11983.332755316651</v>
      </c>
      <c r="H74" s="649">
        <f>X49</f>
        <v>24295.524691358027</v>
      </c>
      <c r="I74" s="650">
        <f>AD49</f>
        <v>21925.556212347645</v>
      </c>
      <c r="J74" s="692"/>
    </row>
    <row r="75" spans="2:10">
      <c r="B75" s="690">
        <v>2047</v>
      </c>
      <c r="C75" s="686">
        <f t="shared" si="13"/>
        <v>23318.899439963006</v>
      </c>
      <c r="D75" s="693">
        <f>I54</f>
        <v>19561.631578947367</v>
      </c>
      <c r="E75" s="693">
        <f>L54</f>
        <v>23318.899439963006</v>
      </c>
      <c r="F75" s="693">
        <f>O54</f>
        <v>14721.716376388275</v>
      </c>
      <c r="G75" s="694">
        <f>R54</f>
        <v>12296.388072974565</v>
      </c>
      <c r="H75" s="649">
        <f>X54</f>
        <v>27862.648689574304</v>
      </c>
      <c r="I75" s="650">
        <f>AD54</f>
        <v>25144.716067212816</v>
      </c>
      <c r="J75" s="692"/>
    </row>
    <row r="76" spans="2:10">
      <c r="B76" s="648"/>
      <c r="C76" s="649"/>
      <c r="D76" s="649"/>
      <c r="E76" s="649"/>
      <c r="F76" s="649"/>
      <c r="G76" s="649"/>
      <c r="H76" s="649"/>
      <c r="I76" s="650"/>
      <c r="J76" s="692"/>
    </row>
    <row r="77" spans="2:10" ht="15.75" thickBot="1">
      <c r="B77" s="661"/>
      <c r="C77" s="695"/>
      <c r="D77" s="696" t="b">
        <f>EXACT(D61,'[1]Projeção Populacional'!$K$13)</f>
        <v>0</v>
      </c>
      <c r="E77" s="696" t="b">
        <f>EXACT(E61,'[1]Projeção Populacional'!$K$13)</f>
        <v>1</v>
      </c>
      <c r="F77" s="696" t="b">
        <f>EXACT(F61,'[1]Projeção Populacional'!$K$13)</f>
        <v>0</v>
      </c>
      <c r="G77" s="696" t="b">
        <f>EXACT(G61,'[1]Projeção Populacional'!$K$13)</f>
        <v>0</v>
      </c>
      <c r="H77" s="696" t="b">
        <f>EXACT(H61,'[1]Projeção Populacional'!$K$13)</f>
        <v>0</v>
      </c>
      <c r="I77" s="697" t="b">
        <f>EXACT(I61,'[1]Projeção Populacional'!$K$13)</f>
        <v>0</v>
      </c>
    </row>
  </sheetData>
  <mergeCells count="5">
    <mergeCell ref="B8:E8"/>
    <mergeCell ref="H14:I14"/>
    <mergeCell ref="K14:L14"/>
    <mergeCell ref="N14:O14"/>
    <mergeCell ref="Q14:R14"/>
  </mergeCells>
  <conditionalFormatting sqref="D77:I77">
    <cfRule type="expression" dxfId="17" priority="17" stopIfTrue="1">
      <formula>"""Y"""</formula>
    </cfRule>
    <cfRule type="expression" dxfId="16" priority="18" stopIfTrue="1">
      <formula>"""N"""</formula>
    </cfRule>
  </conditionalFormatting>
  <conditionalFormatting sqref="D77:I77">
    <cfRule type="containsText" dxfId="15" priority="16" operator="containsText" text="Y">
      <formula>NOT(ISERROR(SEARCH("Y",D77)))</formula>
    </cfRule>
  </conditionalFormatting>
  <conditionalFormatting sqref="H77">
    <cfRule type="expression" dxfId="14" priority="14" stopIfTrue="1">
      <formula>"""Y"""</formula>
    </cfRule>
    <cfRule type="expression" dxfId="13" priority="15" stopIfTrue="1">
      <formula>"""N"""</formula>
    </cfRule>
  </conditionalFormatting>
  <conditionalFormatting sqref="H77">
    <cfRule type="containsText" dxfId="12" priority="13" operator="containsText" text="Y">
      <formula>NOT(ISERROR(SEARCH("Y",H77)))</formula>
    </cfRule>
  </conditionalFormatting>
  <conditionalFormatting sqref="H77">
    <cfRule type="expression" dxfId="11" priority="11" stopIfTrue="1">
      <formula>"""Y"""</formula>
    </cfRule>
    <cfRule type="expression" dxfId="10" priority="12" stopIfTrue="1">
      <formula>"""N"""</formula>
    </cfRule>
  </conditionalFormatting>
  <conditionalFormatting sqref="H77">
    <cfRule type="containsText" dxfId="9" priority="10" operator="containsText" text="Y">
      <formula>NOT(ISERROR(SEARCH("Y",H77)))</formula>
    </cfRule>
  </conditionalFormatting>
  <conditionalFormatting sqref="D77:I77">
    <cfRule type="cellIs" dxfId="8" priority="9" operator="equal">
      <formula>"""TRUE"""</formula>
    </cfRule>
  </conditionalFormatting>
  <conditionalFormatting sqref="I77">
    <cfRule type="expression" dxfId="7" priority="7" stopIfTrue="1">
      <formula>"""Y"""</formula>
    </cfRule>
    <cfRule type="expression" dxfId="6" priority="8" stopIfTrue="1">
      <formula>"""N"""</formula>
    </cfRule>
  </conditionalFormatting>
  <conditionalFormatting sqref="I77">
    <cfRule type="containsText" dxfId="5" priority="6" operator="containsText" text="Y">
      <formula>NOT(ISERROR(SEARCH("Y",I77)))</formula>
    </cfRule>
  </conditionalFormatting>
  <conditionalFormatting sqref="I77">
    <cfRule type="expression" dxfId="4" priority="4" stopIfTrue="1">
      <formula>"""Y"""</formula>
    </cfRule>
    <cfRule type="expression" dxfId="3" priority="5" stopIfTrue="1">
      <formula>"""N"""</formula>
    </cfRule>
  </conditionalFormatting>
  <conditionalFormatting sqref="I77">
    <cfRule type="containsText" dxfId="2" priority="3" operator="containsText" text="Y">
      <formula>NOT(ISERROR(SEARCH("Y",I77)))</formula>
    </cfRule>
  </conditionalFormatting>
  <conditionalFormatting sqref="I77">
    <cfRule type="cellIs" dxfId="1" priority="2" operator="equal">
      <formula>"""TRUE"""</formula>
    </cfRule>
  </conditionalFormatting>
  <conditionalFormatting sqref="D77:I77">
    <cfRule type="containsText" dxfId="0" priority="1" operator="containsText" text="TRUE">
      <formula>NOT(ISERROR(SEARCH("TRUE",D77)))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35"/>
  <sheetViews>
    <sheetView topLeftCell="A17" zoomScale="115" zoomScaleNormal="115" zoomScalePageLayoutView="115" workbookViewId="0">
      <selection activeCell="J9" sqref="J9"/>
    </sheetView>
  </sheetViews>
  <sheetFormatPr defaultColWidth="8.85546875" defaultRowHeight="15"/>
  <cols>
    <col min="1" max="1" width="3" style="644" customWidth="1"/>
    <col min="2" max="4" width="9.140625" style="644" hidden="1" customWidth="1"/>
    <col min="5" max="5" width="13.7109375" style="644" hidden="1" customWidth="1"/>
    <col min="6" max="6" width="9" style="644" customWidth="1"/>
    <col min="7" max="7" width="14.28515625" style="644" hidden="1" customWidth="1"/>
    <col min="8" max="8" width="13.42578125" style="644" bestFit="1" customWidth="1"/>
    <col min="9" max="9" width="11.42578125" style="644" bestFit="1" customWidth="1"/>
    <col min="10" max="10" width="26.42578125" style="644" bestFit="1" customWidth="1"/>
    <col min="11" max="11" width="20.42578125" style="644" bestFit="1" customWidth="1"/>
    <col min="12" max="22" width="8.85546875" style="644"/>
    <col min="23" max="23" width="59.42578125" style="644" customWidth="1"/>
    <col min="24" max="24" width="12.28515625" style="644" bestFit="1" customWidth="1"/>
    <col min="25" max="16384" width="8.85546875" style="644"/>
  </cols>
  <sheetData>
    <row r="1" spans="5:24" s="698" customFormat="1">
      <c r="H1" s="699"/>
      <c r="I1" s="699"/>
      <c r="J1" s="699"/>
      <c r="K1" s="699"/>
    </row>
    <row r="2" spans="5:24" hidden="1">
      <c r="H2" s="700"/>
      <c r="I2" s="700"/>
      <c r="J2" s="700"/>
      <c r="K2" s="700"/>
    </row>
    <row r="3" spans="5:24" hidden="1">
      <c r="H3" s="700"/>
      <c r="I3" s="700"/>
      <c r="J3" s="700"/>
      <c r="K3" s="700"/>
    </row>
    <row r="4" spans="5:24" hidden="1">
      <c r="H4" s="700"/>
      <c r="I4" s="700"/>
      <c r="J4" s="700"/>
      <c r="K4" s="700"/>
    </row>
    <row r="5" spans="5:24">
      <c r="E5" s="781" t="s">
        <v>713</v>
      </c>
      <c r="F5" s="782" t="s">
        <v>684</v>
      </c>
      <c r="G5" s="783" t="s">
        <v>714</v>
      </c>
      <c r="H5" s="783" t="s">
        <v>715</v>
      </c>
      <c r="I5" s="783"/>
      <c r="J5" s="783"/>
      <c r="K5" s="783"/>
    </row>
    <row r="6" spans="5:24" ht="24.75" customHeight="1">
      <c r="E6" s="781"/>
      <c r="F6" s="782"/>
      <c r="G6" s="783"/>
      <c r="H6" s="701" t="s">
        <v>698</v>
      </c>
      <c r="I6" s="701" t="s">
        <v>699</v>
      </c>
      <c r="J6" s="702" t="s">
        <v>700</v>
      </c>
      <c r="K6" s="701" t="s">
        <v>701</v>
      </c>
    </row>
    <row r="7" spans="5:24">
      <c r="E7" s="703" t="s">
        <v>687</v>
      </c>
      <c r="F7" s="659">
        <v>1991</v>
      </c>
      <c r="G7" s="653">
        <v>9629</v>
      </c>
      <c r="H7" s="653">
        <f>[1]Popul.!I20</f>
        <v>9629</v>
      </c>
      <c r="I7" s="660">
        <f>[1]Popul.!L20</f>
        <v>9629</v>
      </c>
      <c r="J7" s="660">
        <f>[1]Popul.!O20</f>
        <v>9629</v>
      </c>
      <c r="K7" s="660">
        <f>[1]Popul.!R20</f>
        <v>7510.5924277727718</v>
      </c>
      <c r="X7" s="644">
        <f>[1]Popul.!$O$16</f>
        <v>15021.184855545544</v>
      </c>
    </row>
    <row r="8" spans="5:24">
      <c r="E8" s="703" t="s">
        <v>689</v>
      </c>
      <c r="F8" s="659">
        <v>2000</v>
      </c>
      <c r="G8" s="653">
        <v>11598</v>
      </c>
      <c r="H8" s="660">
        <f>[1]Popul.!I22</f>
        <v>11598</v>
      </c>
      <c r="I8" s="660">
        <f>[1]Popul.!L22</f>
        <v>11099.818082636677</v>
      </c>
      <c r="J8" s="660">
        <f>[1]Popul.!O22</f>
        <v>11632.728755265067</v>
      </c>
      <c r="K8" s="660">
        <f>[1]Popul.!R22</f>
        <v>8415.6392105858067</v>
      </c>
      <c r="X8" s="644">
        <f>[1]Popul.!$O$16</f>
        <v>15021.184855545544</v>
      </c>
    </row>
    <row r="9" spans="5:24">
      <c r="E9" s="703" t="s">
        <v>691</v>
      </c>
      <c r="F9" s="659">
        <v>2010</v>
      </c>
      <c r="G9" s="653">
        <v>12999</v>
      </c>
      <c r="H9" s="660">
        <f>[1]Popul.!I23</f>
        <v>12999</v>
      </c>
      <c r="I9" s="660">
        <f>[1]Popul.!L23</f>
        <v>12999.000000000004</v>
      </c>
      <c r="J9" s="660">
        <f>[1]Popul.!O23</f>
        <v>12999</v>
      </c>
      <c r="K9" s="660">
        <f>[1]Popul.!R23</f>
        <v>9389.8176508511442</v>
      </c>
      <c r="X9" s="644">
        <f>[1]Popul.!$O$16</f>
        <v>15021.184855545544</v>
      </c>
    </row>
    <row r="10" spans="5:24">
      <c r="E10" s="704" t="s">
        <v>159</v>
      </c>
      <c r="F10" s="705">
        <v>2017</v>
      </c>
      <c r="G10" s="706" t="s">
        <v>159</v>
      </c>
      <c r="H10" s="660">
        <f>[1]Popul.!I24</f>
        <v>14240.578947368422</v>
      </c>
      <c r="I10" s="660">
        <f>[1]Popul.!L24</f>
        <v>14518.63548271893</v>
      </c>
      <c r="J10" s="660">
        <f>[1]Popul.!O24</f>
        <v>13612.239510143481</v>
      </c>
      <c r="K10" s="660">
        <f>[1]Popul.!R24</f>
        <v>10035.764979318215</v>
      </c>
      <c r="X10" s="644">
        <f>[1]Popul.!$O$16</f>
        <v>15021.184855545544</v>
      </c>
    </row>
    <row r="11" spans="5:24">
      <c r="E11" s="707" t="s">
        <v>159</v>
      </c>
      <c r="F11" s="705">
        <v>2018</v>
      </c>
      <c r="G11" s="706" t="s">
        <v>159</v>
      </c>
      <c r="H11" s="660">
        <f>[1]Popul.!I25</f>
        <v>14417.947368421053</v>
      </c>
      <c r="I11" s="660">
        <f>[1]Popul.!L25</f>
        <v>14749.768698138218</v>
      </c>
      <c r="J11" s="660">
        <f>[1]Popul.!O25</f>
        <v>13683.123445722249</v>
      </c>
      <c r="K11" s="660">
        <f>[1]Popul.!R25</f>
        <v>10124.984846537987</v>
      </c>
      <c r="X11" s="644">
        <f>[1]Popul.!$O$16</f>
        <v>15021.184855545544</v>
      </c>
    </row>
    <row r="12" spans="5:24">
      <c r="E12" s="707" t="s">
        <v>159</v>
      </c>
      <c r="F12" s="705">
        <v>2019</v>
      </c>
      <c r="G12" s="706" t="s">
        <v>159</v>
      </c>
      <c r="H12" s="660">
        <f>[1]Popul.!I26</f>
        <v>14595.315789473683</v>
      </c>
      <c r="I12" s="660">
        <f>[1]Popul.!L26</f>
        <v>14984.581499241271</v>
      </c>
      <c r="J12" s="660">
        <f>[1]Popul.!O26</f>
        <v>13750.441215771931</v>
      </c>
      <c r="K12" s="660">
        <f>[1]Popul.!R26</f>
        <v>10213.372945002755</v>
      </c>
      <c r="X12" s="644">
        <f>[1]Popul.!$O$16</f>
        <v>15021.184855545544</v>
      </c>
    </row>
    <row r="13" spans="5:24">
      <c r="E13" s="708" t="s">
        <v>159</v>
      </c>
      <c r="F13" s="705">
        <v>2020</v>
      </c>
      <c r="G13" s="706" t="s">
        <v>159</v>
      </c>
      <c r="H13" s="660">
        <f>[1]Popul.!I27</f>
        <v>14772.684210526317</v>
      </c>
      <c r="I13" s="660">
        <f>[1]Popul.!L27</f>
        <v>15223.132464154909</v>
      </c>
      <c r="J13" s="660">
        <f>[1]Popul.!O27</f>
        <v>13814.372233815171</v>
      </c>
      <c r="K13" s="660">
        <f>[1]Popul.!R27</f>
        <v>10300.909304751265</v>
      </c>
      <c r="X13" s="644">
        <f>[1]Popul.!$O$16</f>
        <v>15021.184855545544</v>
      </c>
    </row>
    <row r="14" spans="5:24">
      <c r="F14" s="705">
        <v>2021</v>
      </c>
      <c r="G14" s="706" t="s">
        <v>159</v>
      </c>
      <c r="H14" s="660">
        <f>[1]Popul.!I28</f>
        <v>14950.052631578947</v>
      </c>
      <c r="I14" s="660">
        <f>[1]Popul.!L28</f>
        <v>15465.481103555761</v>
      </c>
      <c r="J14" s="660">
        <f>[1]Popul.!O28</f>
        <v>13875.086887093627</v>
      </c>
      <c r="K14" s="660">
        <f>[1]Popul.!R28</f>
        <v>10387.574949430797</v>
      </c>
      <c r="X14" s="644">
        <f>[1]Popul.!$O$16</f>
        <v>15021.184855545544</v>
      </c>
    </row>
    <row r="15" spans="5:24">
      <c r="F15" s="705">
        <v>2022</v>
      </c>
      <c r="G15" s="706" t="s">
        <v>159</v>
      </c>
      <c r="H15" s="660">
        <f>[1]Popul.!I29</f>
        <v>15127.42105263158</v>
      </c>
      <c r="I15" s="660">
        <f>[1]Popul.!L29</f>
        <v>15711.687875516236</v>
      </c>
      <c r="J15" s="660">
        <f>[1]Popul.!O29</f>
        <v>13932.746990679487</v>
      </c>
      <c r="K15" s="660">
        <f>[1]Popul.!R29</f>
        <v>10473.351902323448</v>
      </c>
      <c r="X15" s="644">
        <f>[1]Popul.!$O$16</f>
        <v>15021.184855545544</v>
      </c>
    </row>
    <row r="16" spans="5:24">
      <c r="F16" s="705">
        <v>2023</v>
      </c>
      <c r="G16" s="706" t="s">
        <v>159</v>
      </c>
      <c r="H16" s="660">
        <f>[1]Popul.!I30</f>
        <v>15304.78947368421</v>
      </c>
      <c r="I16" s="660">
        <f>[1]Popul.!L30</f>
        <v>15961.81420058685</v>
      </c>
      <c r="J16" s="660">
        <f>[1]Popul.!O30</f>
        <v>13987.5062187407</v>
      </c>
      <c r="K16" s="660">
        <f>[1]Popul.!R30</f>
        <v>10558.223190188077</v>
      </c>
      <c r="X16" s="644">
        <f>[1]Popul.!$O$16</f>
        <v>15021.184855545544</v>
      </c>
    </row>
    <row r="17" spans="6:24">
      <c r="F17" s="705">
        <v>2024</v>
      </c>
      <c r="G17" s="706" t="s">
        <v>159</v>
      </c>
      <c r="H17" s="660">
        <f>[1]Popul.!I31</f>
        <v>15482.157894736843</v>
      </c>
      <c r="I17" s="660">
        <f>[1]Popul.!L31</f>
        <v>16215.922477118631</v>
      </c>
      <c r="J17" s="660">
        <f>[1]Popul.!O31</f>
        <v>14039.510514109243</v>
      </c>
      <c r="K17" s="660">
        <f>[1]Popul.!R31</f>
        <v>10642.17284496842</v>
      </c>
      <c r="X17" s="644">
        <f>[1]Popul.!$O$16</f>
        <v>15021.184855545544</v>
      </c>
    </row>
    <row r="18" spans="6:24">
      <c r="F18" s="705">
        <v>2025</v>
      </c>
      <c r="G18" s="706" t="s">
        <v>159</v>
      </c>
      <c r="H18" s="660">
        <f>[1]Popul.!I32</f>
        <v>15659.526315789473</v>
      </c>
      <c r="I18" s="660">
        <f>[1]Popul.!L32</f>
        <v>16474.076096829485</v>
      </c>
      <c r="J18" s="660">
        <f>[1]Popul.!O32</f>
        <v>14088.898477244067</v>
      </c>
      <c r="K18" s="660">
        <f>[1]Popul.!R32</f>
        <v>10725.185903424273</v>
      </c>
      <c r="X18" s="644">
        <f>[1]Popul.!$O$16</f>
        <v>15021.184855545544</v>
      </c>
    </row>
    <row r="19" spans="6:24">
      <c r="F19" s="705">
        <v>2026</v>
      </c>
      <c r="G19" s="706" t="s">
        <v>159</v>
      </c>
      <c r="H19" s="660">
        <f>[1]Popul.!I33</f>
        <v>15836.894736842107</v>
      </c>
      <c r="I19" s="660">
        <f>[1]Popul.!L33</f>
        <v>16736.339460618346</v>
      </c>
      <c r="J19" s="660">
        <f>[1]Popul.!O33</f>
        <v>14135.801735625337</v>
      </c>
      <c r="K19" s="660">
        <f>[1]Popul.!R33</f>
        <v>10807.248404748612</v>
      </c>
      <c r="X19" s="644">
        <f>[1]Popul.!$O$16</f>
        <v>15021.184855545544</v>
      </c>
    </row>
    <row r="20" spans="6:24">
      <c r="F20" s="705">
        <v>2027</v>
      </c>
      <c r="G20" s="706" t="s">
        <v>159</v>
      </c>
      <c r="H20" s="660">
        <f>[1]Popul.!I34</f>
        <v>16014.263157894737</v>
      </c>
      <c r="I20" s="660">
        <f>[1]Popul.!L34</f>
        <v>17002.777994631117</v>
      </c>
      <c r="J20" s="660">
        <f>[1]Popul.!O34</f>
        <v>14180.345294564482</v>
      </c>
      <c r="K20" s="660">
        <f>[1]Popul.!R34</f>
        <v>10888.347386238836</v>
      </c>
      <c r="X20" s="644">
        <f>[1]Popul.!$O$16</f>
        <v>15021.184855545544</v>
      </c>
    </row>
    <row r="21" spans="6:24">
      <c r="F21" s="705">
        <v>2028</v>
      </c>
      <c r="G21" s="706" t="s">
        <v>159</v>
      </c>
      <c r="H21" s="660">
        <f>[1]Popul.!I35</f>
        <v>16191.63157894737</v>
      </c>
      <c r="I21" s="660">
        <f>[1]Popul.!L35</f>
        <v>17273.458166582332</v>
      </c>
      <c r="J21" s="660">
        <f>[1]Popul.!O35</f>
        <v>14222.647870365003</v>
      </c>
      <c r="K21" s="660">
        <f>[1]Popul.!R35</f>
        <v>10968.470877095302</v>
      </c>
      <c r="X21" s="644">
        <f>[1]Popul.!$O$16</f>
        <v>15021.184855545544</v>
      </c>
    </row>
    <row r="22" spans="6:24">
      <c r="F22" s="705">
        <v>2029</v>
      </c>
      <c r="G22" s="706" t="s">
        <v>159</v>
      </c>
      <c r="H22" s="660">
        <f>[1]Popul.!I36</f>
        <v>16369</v>
      </c>
      <c r="I22" s="660">
        <f>[1]Popul.!L36</f>
        <v>17548.447502336701</v>
      </c>
      <c r="J22" s="660">
        <f>[1]Popul.!O36</f>
        <v>14262.822206721994</v>
      </c>
      <c r="K22" s="660">
        <f>[1]Popul.!R36</f>
        <v>11047.607890424508</v>
      </c>
      <c r="X22" s="644">
        <f>[1]Popul.!$O$16</f>
        <v>15021.184855545544</v>
      </c>
    </row>
    <row r="23" spans="6:24">
      <c r="F23" s="705">
        <v>2030</v>
      </c>
      <c r="G23" s="706" t="s">
        <v>159</v>
      </c>
      <c r="H23" s="660">
        <f>[1]Popul.!I37</f>
        <v>16546.368421052633</v>
      </c>
      <c r="I23" s="660">
        <f>[1]Popul.!L37</f>
        <v>17827.814602754603</v>
      </c>
      <c r="J23" s="660">
        <f>[1]Popul.!O37</f>
        <v>14300.975375203636</v>
      </c>
      <c r="K23" s="660">
        <f>[1]Popul.!R37</f>
        <v>11125.748413528154</v>
      </c>
      <c r="X23" s="644">
        <f>[1]Popul.!$O$16</f>
        <v>15021.184855545544</v>
      </c>
    </row>
    <row r="24" spans="6:24">
      <c r="F24" s="705">
        <v>2031</v>
      </c>
      <c r="G24" s="706" t="s">
        <v>159</v>
      </c>
      <c r="H24" s="660">
        <f>[1]Popul.!I38</f>
        <v>16723.736842105263</v>
      </c>
      <c r="I24" s="660">
        <f>[1]Popul.!L38</f>
        <v>18111.629160805751</v>
      </c>
      <c r="J24" s="660">
        <f>[1]Popul.!O38</f>
        <v>14337.209060615474</v>
      </c>
      <c r="K24" s="660">
        <f>[1]Popul.!R38</f>
        <v>11202.883396562482</v>
      </c>
      <c r="X24" s="644">
        <f>[1]Popul.!$O$16</f>
        <v>15021.184855545544</v>
      </c>
    </row>
    <row r="25" spans="6:24">
      <c r="F25" s="705">
        <v>2032</v>
      </c>
      <c r="G25" s="706" t="s">
        <v>159</v>
      </c>
      <c r="H25" s="660">
        <f>[1]Popul.!I39</f>
        <v>16901.105263157893</v>
      </c>
      <c r="I25" s="660">
        <f>[1]Popul.!L39</f>
        <v>18399.961978955325</v>
      </c>
      <c r="J25" s="660">
        <f>[1]Popul.!O39</f>
        <v>14371.619832008048</v>
      </c>
      <c r="K25" s="660">
        <f>[1]Popul.!R39</f>
        <v>11279.004739654991</v>
      </c>
      <c r="X25" s="644">
        <f>[1]Popul.!$O$16</f>
        <v>15021.184855545544</v>
      </c>
    </row>
    <row r="26" spans="6:24">
      <c r="F26" s="705">
        <v>2033</v>
      </c>
      <c r="G26" s="706" t="s">
        <v>159</v>
      </c>
      <c r="H26" s="660">
        <f>[1]Popul.!I40</f>
        <v>17078.473684210527</v>
      </c>
      <c r="I26" s="660">
        <f>[1]Popul.!L40</f>
        <v>18692.88498682687</v>
      </c>
      <c r="J26" s="660">
        <f>[1]Popul.!O40</f>
        <v>14404.299400050135</v>
      </c>
      <c r="K26" s="660">
        <f>[1]Popul.!R40</f>
        <v>11354.105278567828</v>
      </c>
      <c r="X26" s="644">
        <f>[1]Popul.!$O$16</f>
        <v>15021.184855545544</v>
      </c>
    </row>
    <row r="27" spans="6:24">
      <c r="F27" s="705">
        <v>2034</v>
      </c>
      <c r="G27" s="706" t="s">
        <v>159</v>
      </c>
      <c r="H27" s="660">
        <f>[1]Popul.!I41</f>
        <v>17255.84210526316</v>
      </c>
      <c r="I27" s="660">
        <f>[1]Popul.!L41</f>
        <v>18990.471259146387</v>
      </c>
      <c r="J27" s="660">
        <f>[1]Popul.!O41</f>
        <v>14435.334861453597</v>
      </c>
      <c r="K27" s="660">
        <f>[1]Popul.!R41</f>
        <v>11428.178768998774</v>
      </c>
      <c r="X27" s="644">
        <f>[1]Popul.!$O$16</f>
        <v>15021.184855545544</v>
      </c>
    </row>
    <row r="28" spans="6:24">
      <c r="F28" s="705">
        <v>2035</v>
      </c>
      <c r="G28" s="706" t="s">
        <v>159</v>
      </c>
      <c r="H28" s="660">
        <f>[1]Popul.!I42</f>
        <v>17433.21052631579</v>
      </c>
      <c r="I28" s="660">
        <f>[1]Popul.!L42</f>
        <v>19292.795033972096</v>
      </c>
      <c r="J28" s="660">
        <f>[1]Popul.!O42</f>
        <v>14464.808931101194</v>
      </c>
      <c r="K28" s="660">
        <f>[1]Popul.!R42</f>
        <v>11501.219869611941</v>
      </c>
      <c r="X28" s="644">
        <f>[1]Popul.!$O$16</f>
        <v>15021.184855545544</v>
      </c>
    </row>
    <row r="29" spans="6:24">
      <c r="F29" s="705">
        <v>2036</v>
      </c>
      <c r="G29" s="706" t="s">
        <v>159</v>
      </c>
      <c r="H29" s="660">
        <f>[1]Popul.!I43</f>
        <v>17610.57894736842</v>
      </c>
      <c r="I29" s="660">
        <f>[1]Popul.!L43</f>
        <v>19599.931731214398</v>
      </c>
      <c r="J29" s="660">
        <f>[1]Popul.!O43</f>
        <v>14492.800162496074</v>
      </c>
      <c r="K29" s="660">
        <f>[1]Popul.!R43</f>
        <v>11573.224123890892</v>
      </c>
      <c r="X29" s="644">
        <f>[1]Popul.!$O$16</f>
        <v>15021.184855545544</v>
      </c>
    </row>
    <row r="30" spans="6:24">
      <c r="F30" s="705">
        <v>2037</v>
      </c>
      <c r="G30" s="706" t="s">
        <v>159</v>
      </c>
      <c r="H30" s="660">
        <f>[1]Popul.!I44</f>
        <v>17787.947368421053</v>
      </c>
      <c r="I30" s="660">
        <f>[1]Popul.!L44</f>
        <v>19911.957971450694</v>
      </c>
      <c r="J30" s="660">
        <f>[1]Popul.!O44</f>
        <v>14519.383157120494</v>
      </c>
      <c r="K30" s="660">
        <f>[1]Popul.!R44</f>
        <v>11644.187940907281</v>
      </c>
      <c r="X30" s="644">
        <f>[1]Popul.!$O$16</f>
        <v>15021.184855545544</v>
      </c>
    </row>
    <row r="31" spans="6:24">
      <c r="F31" s="705">
        <v>2038</v>
      </c>
      <c r="G31" s="706" t="s">
        <v>159</v>
      </c>
      <c r="H31" s="660">
        <f>[1]Popul.!I45</f>
        <v>17965.315789473687</v>
      </c>
      <c r="I31" s="660">
        <f>[1]Popul.!L45</f>
        <v>20228.951595039711</v>
      </c>
      <c r="J31" s="660">
        <f>[1]Popul.!O45</f>
        <v>14544.628763261679</v>
      </c>
      <c r="K31" s="660">
        <f>[1]Popul.!R45</f>
        <v>11714.108575097722</v>
      </c>
      <c r="X31" s="644">
        <f>[1]Popul.!$O$16</f>
        <v>15021.184855545544</v>
      </c>
    </row>
    <row r="32" spans="6:24">
      <c r="F32" s="705">
        <v>2039</v>
      </c>
      <c r="G32" s="706" t="s">
        <v>159</v>
      </c>
      <c r="H32" s="660">
        <f>[1]Popul.!I46</f>
        <v>18142.684210526317</v>
      </c>
      <c r="I32" s="660">
        <f>[1]Popul.!L46</f>
        <v>20550.991681540116</v>
      </c>
      <c r="J32" s="660">
        <f>[1]Popul.!O46</f>
        <v>14568.604264834792</v>
      </c>
      <c r="K32" s="660">
        <f>[1]Popul.!R46</f>
        <v>11782.984105141086</v>
      </c>
      <c r="X32" s="644">
        <f>[1]Popul.!$O$16</f>
        <v>15021.184855545544</v>
      </c>
    </row>
    <row r="33" spans="6:24">
      <c r="F33" s="705">
        <v>2040</v>
      </c>
      <c r="G33" s="706" t="s">
        <v>159</v>
      </c>
      <c r="H33" s="660">
        <f>[1]Popul.!I47</f>
        <v>18320.052631578947</v>
      </c>
      <c r="I33" s="660">
        <f>[1]Popul.!L47</f>
        <v>20878.158569438299</v>
      </c>
      <c r="J33" s="660">
        <f>[1]Popul.!O47</f>
        <v>14591.373560706226</v>
      </c>
      <c r="K33" s="660">
        <f>[1]Popul.!R47</f>
        <v>11850.813412027426</v>
      </c>
      <c r="X33" s="644">
        <f>[1]Popul.!$O$16</f>
        <v>15021.184855545544</v>
      </c>
    </row>
    <row r="34" spans="6:24">
      <c r="F34" s="705">
        <v>2041</v>
      </c>
      <c r="G34" s="706" t="s">
        <v>159</v>
      </c>
      <c r="H34" s="660">
        <f>[1]Popul.!I48</f>
        <v>18497.42105263158</v>
      </c>
      <c r="I34" s="660">
        <f>[1]Popul.!L48</f>
        <v>21210.53387619022</v>
      </c>
      <c r="J34" s="660">
        <f>[1]Popul.!O48</f>
        <v>14612.99733499516</v>
      </c>
      <c r="K34" s="660">
        <f>[1]Popul.!R48</f>
        <v>11917.596156408301</v>
      </c>
      <c r="X34" s="644">
        <f>[1]Popul.!$O$16</f>
        <v>15021.184855545544</v>
      </c>
    </row>
    <row r="35" spans="6:24">
      <c r="F35" s="705">
        <v>2042</v>
      </c>
      <c r="G35" s="706" t="s">
        <v>159</v>
      </c>
      <c r="H35" s="660">
        <f>[1]Popul.!I49</f>
        <v>18674.789473684214</v>
      </c>
      <c r="I35" s="726">
        <f>[1]Popul.!L49</f>
        <v>21548.200518582256</v>
      </c>
      <c r="J35" s="660">
        <f>[1]Popul.!O49</f>
        <v>14633.533218807243</v>
      </c>
      <c r="K35" s="660">
        <f>[1]Popul.!R49</f>
        <v>11983.332755316651</v>
      </c>
      <c r="X35" s="644">
        <f>[1]Popul.!$O$16</f>
        <v>15021.184855545544</v>
      </c>
    </row>
  </sheetData>
  <mergeCells count="4">
    <mergeCell ref="E5:E6"/>
    <mergeCell ref="F5:F6"/>
    <mergeCell ref="G5:G6"/>
    <mergeCell ref="H5:K5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66"/>
  <sheetViews>
    <sheetView zoomScale="85" zoomScaleNormal="85" zoomScalePageLayoutView="85" workbookViewId="0">
      <selection activeCell="H42" sqref="H42"/>
    </sheetView>
  </sheetViews>
  <sheetFormatPr defaultColWidth="14.42578125" defaultRowHeight="15" customHeight="1"/>
  <cols>
    <col min="1" max="1" width="10.7109375" style="1" customWidth="1"/>
    <col min="2" max="2" width="39.7109375" style="1" customWidth="1"/>
    <col min="3" max="3" width="15.140625" style="1" bestFit="1" customWidth="1"/>
    <col min="4" max="4" width="17.140625" style="1" bestFit="1" customWidth="1"/>
    <col min="5" max="5" width="8.7109375" style="1" bestFit="1" customWidth="1"/>
    <col min="6" max="6" width="18" style="1" bestFit="1" customWidth="1"/>
    <col min="7" max="7" width="20" style="1" bestFit="1" customWidth="1"/>
    <col min="8" max="8" width="25.140625" style="1" customWidth="1"/>
    <col min="9" max="9" width="13.85546875" style="1" customWidth="1"/>
    <col min="10" max="10" width="16.42578125" style="1" customWidth="1"/>
    <col min="11" max="11" width="23.7109375" style="1" customWidth="1"/>
    <col min="12" max="12" width="11.7109375" style="1" customWidth="1"/>
    <col min="13" max="13" width="17.7109375" style="1" customWidth="1"/>
    <col min="14" max="14" width="18.42578125" style="1" customWidth="1"/>
    <col min="15" max="15" width="11.7109375" style="1" customWidth="1"/>
    <col min="16" max="16" width="17.28515625" style="1" customWidth="1"/>
    <col min="17" max="17" width="23.7109375" style="1" customWidth="1"/>
    <col min="18" max="18" width="11.7109375" style="1" customWidth="1"/>
    <col min="19" max="19" width="17.28515625" style="1" customWidth="1"/>
    <col min="20" max="20" width="23.7109375" style="1" customWidth="1"/>
    <col min="21" max="21" width="11.7109375" style="1" customWidth="1"/>
    <col min="22" max="22" width="17.28515625" style="1" customWidth="1"/>
    <col min="23" max="23" width="14.42578125" style="1"/>
    <col min="24" max="24" width="26.42578125" style="1" customWidth="1"/>
    <col min="25" max="25" width="16.140625" style="1" bestFit="1" customWidth="1"/>
    <col min="26" max="26" width="14.42578125" style="1"/>
    <col min="27" max="27" width="28.42578125" style="1" bestFit="1" customWidth="1"/>
    <col min="28" max="28" width="14.42578125" style="1"/>
    <col min="29" max="29" width="14.42578125" style="118"/>
    <col min="30" max="30" width="28.42578125" style="118" bestFit="1" customWidth="1"/>
    <col min="31" max="47" width="14.42578125" style="118"/>
    <col min="48" max="16384" width="14.42578125" style="1"/>
  </cols>
  <sheetData>
    <row r="1" spans="1:31" ht="81" customHeight="1">
      <c r="A1" s="118"/>
      <c r="B1" s="487"/>
      <c r="C1" s="118"/>
      <c r="D1" s="118"/>
      <c r="E1" s="118"/>
      <c r="F1" s="118"/>
      <c r="G1" s="118"/>
      <c r="H1" s="64"/>
      <c r="I1" s="64"/>
      <c r="J1" s="64"/>
      <c r="K1" s="64"/>
      <c r="L1" s="64"/>
      <c r="M1" s="64"/>
      <c r="N1" s="63"/>
      <c r="O1" s="63"/>
      <c r="P1" s="63"/>
      <c r="Q1" s="63"/>
      <c r="R1" s="63"/>
      <c r="S1" s="63"/>
      <c r="T1" s="63"/>
      <c r="U1" s="63"/>
      <c r="V1" s="63"/>
      <c r="W1" s="61"/>
      <c r="X1" s="60"/>
      <c r="Y1" s="60"/>
      <c r="Z1" s="58"/>
      <c r="AA1" s="58"/>
      <c r="AB1" s="58"/>
      <c r="AC1" s="57"/>
    </row>
    <row r="2" spans="1:31" ht="30" customHeight="1">
      <c r="A2" s="118"/>
      <c r="B2" s="784" t="s">
        <v>349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785"/>
      <c r="AC2" s="785"/>
      <c r="AD2" s="785"/>
      <c r="AE2" s="785"/>
    </row>
    <row r="3" spans="1:31" ht="30" customHeight="1" thickBot="1">
      <c r="A3" s="118"/>
      <c r="B3" s="790" t="s">
        <v>351</v>
      </c>
      <c r="C3" s="790"/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90"/>
      <c r="R3" s="790"/>
      <c r="S3" s="790"/>
      <c r="T3" s="790"/>
      <c r="U3" s="790"/>
      <c r="V3" s="790"/>
      <c r="W3" s="790"/>
      <c r="X3" s="790"/>
      <c r="Y3" s="790"/>
      <c r="Z3" s="790"/>
      <c r="AA3" s="790"/>
      <c r="AB3" s="790"/>
      <c r="AC3" s="790"/>
      <c r="AD3" s="790"/>
      <c r="AE3" s="790"/>
    </row>
    <row r="4" spans="1:31" ht="30" customHeight="1" thickTop="1">
      <c r="A4" s="118"/>
      <c r="B4" s="523"/>
      <c r="C4" s="524"/>
      <c r="D4" s="505"/>
      <c r="E4" s="505"/>
      <c r="F4" s="505"/>
      <c r="G4" s="505"/>
      <c r="H4" s="787" t="s">
        <v>276</v>
      </c>
      <c r="I4" s="787"/>
      <c r="J4" s="787"/>
      <c r="K4" s="787" t="str">
        <f>CONCATENATE("2º ano: ",P.C.!$C$8+1)</f>
        <v>2º ano: 2019</v>
      </c>
      <c r="L4" s="787"/>
      <c r="M4" s="787"/>
      <c r="N4" s="787" t="str">
        <f>CONCATENATE("3º ano: ",P.C.!$C$8+2)</f>
        <v>3º ano: 2020</v>
      </c>
      <c r="O4" s="787"/>
      <c r="P4" s="787"/>
      <c r="Q4" s="787" t="str">
        <f>CONCATENATE("4º ano: ",P.C.!$C$8+3)</f>
        <v>4º ano: 2021</v>
      </c>
      <c r="R4" s="787"/>
      <c r="S4" s="787"/>
      <c r="T4" s="787" t="str">
        <f>CONCATENATE("5º ano: ",P.C.!$C$8+4)</f>
        <v>5º ano: 2022</v>
      </c>
      <c r="U4" s="787"/>
      <c r="V4" s="789"/>
      <c r="W4" s="787" t="str">
        <f>CONCATENATE(2033)</f>
        <v>2033</v>
      </c>
      <c r="X4" s="787"/>
      <c r="Y4" s="787"/>
      <c r="Z4" s="787" t="str">
        <f>CONCATENATE(2034)</f>
        <v>2034</v>
      </c>
      <c r="AA4" s="787"/>
      <c r="AB4" s="787"/>
      <c r="AC4" s="788" t="str">
        <f>CONCATENATE(2035)</f>
        <v>2035</v>
      </c>
      <c r="AD4" s="787"/>
      <c r="AE4" s="789"/>
    </row>
    <row r="5" spans="1:31" ht="30" customHeight="1">
      <c r="A5" s="118"/>
      <c r="B5" s="429" t="s">
        <v>362</v>
      </c>
      <c r="C5" s="430" t="s">
        <v>164</v>
      </c>
      <c r="D5" s="522" t="s">
        <v>356</v>
      </c>
      <c r="E5" s="522" t="s">
        <v>350</v>
      </c>
      <c r="F5" s="521" t="s">
        <v>352</v>
      </c>
      <c r="G5" s="513" t="s">
        <v>357</v>
      </c>
      <c r="H5" s="429" t="s">
        <v>358</v>
      </c>
      <c r="I5" s="429" t="s">
        <v>359</v>
      </c>
      <c r="J5" s="429" t="s">
        <v>360</v>
      </c>
      <c r="K5" s="429" t="s">
        <v>358</v>
      </c>
      <c r="L5" s="429" t="s">
        <v>359</v>
      </c>
      <c r="M5" s="429" t="s">
        <v>360</v>
      </c>
      <c r="N5" s="429" t="s">
        <v>358</v>
      </c>
      <c r="O5" s="429" t="s">
        <v>359</v>
      </c>
      <c r="P5" s="429" t="s">
        <v>360</v>
      </c>
      <c r="Q5" s="429" t="s">
        <v>358</v>
      </c>
      <c r="R5" s="429" t="s">
        <v>359</v>
      </c>
      <c r="S5" s="429" t="s">
        <v>360</v>
      </c>
      <c r="T5" s="429" t="s">
        <v>358</v>
      </c>
      <c r="U5" s="429" t="s">
        <v>359</v>
      </c>
      <c r="V5" s="429" t="s">
        <v>360</v>
      </c>
      <c r="W5" s="429" t="s">
        <v>358</v>
      </c>
      <c r="X5" s="429" t="s">
        <v>365</v>
      </c>
      <c r="Y5" s="429" t="s">
        <v>360</v>
      </c>
      <c r="Z5" s="429" t="s">
        <v>358</v>
      </c>
      <c r="AA5" s="429" t="s">
        <v>365</v>
      </c>
      <c r="AB5" s="429" t="s">
        <v>360</v>
      </c>
      <c r="AC5" s="429" t="s">
        <v>358</v>
      </c>
      <c r="AD5" s="429" t="s">
        <v>365</v>
      </c>
      <c r="AE5" s="429" t="s">
        <v>360</v>
      </c>
    </row>
    <row r="6" spans="1:31" ht="15" customHeight="1">
      <c r="A6" s="118"/>
      <c r="B6" s="512" t="s">
        <v>131</v>
      </c>
      <c r="C6" s="453">
        <v>52</v>
      </c>
      <c r="D6" s="293">
        <v>12</v>
      </c>
      <c r="E6" s="293">
        <f>C6*D6</f>
        <v>624</v>
      </c>
      <c r="F6" s="516">
        <f>E6/P.C.!C58</f>
        <v>26</v>
      </c>
      <c r="G6" s="293">
        <f>ROUNDUP(F6/(P.C.!C54*P.C.!C57),0)</f>
        <v>1</v>
      </c>
      <c r="H6" s="514">
        <f>IF('PF(1ano)'!$A$2=TRUE,'PF(1ano)'!H6,IF('PF(2anos)'!$A$2=TRUE,'PF(2anos)'!H6,IF('PF(3anos)'!$A$2=TRUE,'PF(3anos)'!H6)))</f>
        <v>50</v>
      </c>
      <c r="I6" s="294" t="s">
        <v>363</v>
      </c>
      <c r="J6" s="295">
        <f>H6*(P.C.!$C$60+P.C.!$C$59)</f>
        <v>364000</v>
      </c>
      <c r="K6" s="293">
        <f>IF('PF(1ano)'!$A$2=TRUE,'PF(1ano)'!K6,IF('PF(2anos)'!$A$2=TRUE,'PF(2anos)'!K6,IF('PF(3anos)'!$A$2=TRUE,'PF(3anos)'!K6)))</f>
        <v>0</v>
      </c>
      <c r="L6" s="294" t="s">
        <v>363</v>
      </c>
      <c r="M6" s="295">
        <f>K6*(P.C.!$C$60+P.C.!$C$59)</f>
        <v>0</v>
      </c>
      <c r="N6" s="293">
        <f>IF('PF(1ano)'!$A$2=TRUE,'PF(1ano)'!N6,IF('PF(2anos)'!$A$2=TRUE,'PF(2anos)'!N6,IF('PF(3anos)'!$A$2=TRUE,'PF(3anos)'!N6)))</f>
        <v>0</v>
      </c>
      <c r="O6" s="293"/>
      <c r="P6" s="295">
        <f>N6*(P.C.!$C$60+P.C.!$C$59)</f>
        <v>0</v>
      </c>
      <c r="Q6" s="296"/>
      <c r="R6" s="293"/>
      <c r="S6" s="295"/>
      <c r="T6" s="296"/>
      <c r="U6" s="293"/>
      <c r="V6" s="295"/>
      <c r="W6" s="296">
        <f>IF('PF(1ano)'!$A$2=TRUE,'PF(1ano)'!W6,IF('PF(2anos)'!$A$2=TRUE,'PF(2anos)'!W6,IF('PF(3anos)'!$A$2=TRUE,'PF(3anos)'!W6)))</f>
        <v>50</v>
      </c>
      <c r="X6" s="529">
        <f>P.C.!$C$59</f>
        <v>2280</v>
      </c>
      <c r="Y6" s="295">
        <f>W6*X6</f>
        <v>114000</v>
      </c>
      <c r="Z6" s="296">
        <f>IF('PF(1ano)'!$A$2=TRUE,'PF(1ano)'!Z6,IF('PF(2anos)'!$A$2=TRUE,'PF(2anos)'!Z6,IF('PF(3anos)'!$A$2=TRUE,'PF(3anos)'!Z6)))</f>
        <v>0</v>
      </c>
      <c r="AA6" s="529">
        <f>P.C.!$C$59</f>
        <v>2280</v>
      </c>
      <c r="AB6" s="295">
        <f>Z6*AA6</f>
        <v>0</v>
      </c>
      <c r="AC6" s="296">
        <f>IF('PF(1ano)'!$A$2=TRUE,'PF(1ano)'!AC6,IF('PF(2anos)'!$A$2=TRUE,'PF(2anos)'!AC6,IF('PF(3anos)'!$A$2=TRUE,'PF(3anos)'!AC6)))</f>
        <v>0</v>
      </c>
      <c r="AD6" s="529">
        <f>P.C.!$C$59</f>
        <v>2280</v>
      </c>
      <c r="AE6" s="295">
        <f>AC6*AD6</f>
        <v>0</v>
      </c>
    </row>
    <row r="7" spans="1:31" s="118" customFormat="1" ht="15" customHeight="1">
      <c r="B7" s="307"/>
      <c r="C7" s="367"/>
      <c r="D7" s="299"/>
      <c r="E7" s="299"/>
      <c r="F7" s="511"/>
      <c r="G7" s="519"/>
      <c r="I7" s="300"/>
      <c r="J7" s="301"/>
      <c r="K7" s="299"/>
      <c r="L7" s="299"/>
      <c r="M7" s="301"/>
      <c r="N7" s="299"/>
      <c r="O7" s="299"/>
      <c r="P7" s="301"/>
      <c r="Q7" s="302"/>
      <c r="R7" s="299"/>
      <c r="S7" s="301"/>
      <c r="T7" s="302"/>
      <c r="U7" s="299"/>
      <c r="V7" s="301"/>
      <c r="W7" s="302"/>
      <c r="X7" s="299"/>
      <c r="Y7" s="301"/>
      <c r="Z7" s="302"/>
      <c r="AA7" s="299"/>
      <c r="AB7" s="301"/>
      <c r="AC7" s="302"/>
      <c r="AD7" s="299"/>
      <c r="AE7" s="301"/>
    </row>
    <row r="8" spans="1:31" ht="15" customHeight="1">
      <c r="A8" s="118"/>
      <c r="B8" s="306"/>
      <c r="C8" s="366"/>
      <c r="D8" s="293"/>
      <c r="E8" s="293"/>
      <c r="F8" s="516"/>
      <c r="G8" s="293"/>
      <c r="H8" s="514"/>
      <c r="I8" s="294"/>
      <c r="J8" s="295"/>
      <c r="K8" s="293"/>
      <c r="L8" s="293"/>
      <c r="M8" s="295"/>
      <c r="N8" s="293"/>
      <c r="O8" s="293"/>
      <c r="P8" s="295"/>
      <c r="Q8" s="296"/>
      <c r="R8" s="293"/>
      <c r="S8" s="295"/>
      <c r="T8" s="296"/>
      <c r="U8" s="293"/>
      <c r="V8" s="295"/>
      <c r="W8" s="296"/>
      <c r="X8" s="293"/>
      <c r="Y8" s="295"/>
      <c r="Z8" s="296"/>
      <c r="AA8" s="293"/>
      <c r="AB8" s="295"/>
      <c r="AC8" s="296"/>
      <c r="AD8" s="293"/>
      <c r="AE8" s="295"/>
    </row>
    <row r="9" spans="1:31" s="118" customFormat="1" ht="15" customHeight="1">
      <c r="B9" s="307"/>
      <c r="C9" s="367"/>
      <c r="D9" s="299"/>
      <c r="E9" s="299"/>
      <c r="G9" s="520"/>
      <c r="H9" s="515"/>
      <c r="I9" s="300"/>
      <c r="J9" s="301"/>
      <c r="K9" s="299"/>
      <c r="L9" s="299"/>
      <c r="M9" s="301"/>
      <c r="N9" s="299"/>
      <c r="O9" s="299"/>
      <c r="P9" s="301"/>
      <c r="Q9" s="302"/>
      <c r="R9" s="299"/>
      <c r="S9" s="301"/>
      <c r="T9" s="302"/>
      <c r="U9" s="299"/>
      <c r="V9" s="301"/>
      <c r="W9" s="302"/>
      <c r="X9" s="299"/>
      <c r="Y9" s="301"/>
      <c r="Z9" s="302"/>
      <c r="AA9" s="299"/>
      <c r="AB9" s="301"/>
      <c r="AC9" s="302"/>
      <c r="AD9" s="299"/>
      <c r="AE9" s="301"/>
    </row>
    <row r="10" spans="1:31" ht="15" customHeight="1">
      <c r="A10" s="118"/>
      <c r="B10" s="306"/>
      <c r="C10" s="366"/>
      <c r="D10" s="293"/>
      <c r="E10" s="293"/>
      <c r="F10" s="516"/>
      <c r="G10" s="293"/>
      <c r="H10" s="514"/>
      <c r="I10" s="294"/>
      <c r="J10" s="295"/>
      <c r="K10" s="293"/>
      <c r="L10" s="293"/>
      <c r="M10" s="295"/>
      <c r="N10" s="293"/>
      <c r="O10" s="293"/>
      <c r="P10" s="295"/>
      <c r="Q10" s="296"/>
      <c r="R10" s="293"/>
      <c r="S10" s="295"/>
      <c r="T10" s="296"/>
      <c r="U10" s="293"/>
      <c r="V10" s="295"/>
      <c r="W10" s="296"/>
      <c r="X10" s="293"/>
      <c r="Y10" s="295"/>
      <c r="Z10" s="296"/>
      <c r="AA10" s="293"/>
      <c r="AB10" s="295"/>
      <c r="AC10" s="296"/>
      <c r="AD10" s="293"/>
      <c r="AE10" s="295"/>
    </row>
    <row r="11" spans="1:31" s="118" customFormat="1" ht="15" hidden="1" customHeight="1">
      <c r="B11" s="307"/>
      <c r="C11" s="367"/>
      <c r="D11" s="299"/>
      <c r="E11" s="299"/>
      <c r="F11" s="511"/>
      <c r="G11" s="299"/>
      <c r="I11" s="300"/>
      <c r="J11" s="301"/>
      <c r="K11" s="299"/>
      <c r="L11" s="299"/>
      <c r="M11" s="301"/>
      <c r="N11" s="299"/>
      <c r="O11" s="299"/>
      <c r="P11" s="301"/>
      <c r="Q11" s="302"/>
      <c r="R11" s="299"/>
      <c r="S11" s="301"/>
      <c r="T11" s="302"/>
      <c r="U11" s="299"/>
      <c r="V11" s="301"/>
      <c r="W11" s="302"/>
      <c r="X11" s="299"/>
      <c r="Y11" s="301"/>
      <c r="Z11" s="302"/>
      <c r="AA11" s="299"/>
      <c r="AB11" s="301"/>
      <c r="AC11" s="302"/>
      <c r="AD11" s="299"/>
      <c r="AE11" s="301"/>
    </row>
    <row r="12" spans="1:31" ht="15" hidden="1" customHeight="1">
      <c r="A12" s="118"/>
      <c r="B12" s="306"/>
      <c r="C12" s="366"/>
      <c r="D12" s="293"/>
      <c r="E12" s="514"/>
      <c r="F12" s="517" t="s">
        <v>348</v>
      </c>
      <c r="G12" s="293"/>
      <c r="H12" s="514"/>
      <c r="I12" s="294"/>
      <c r="J12" s="295"/>
      <c r="K12" s="293"/>
      <c r="L12" s="293"/>
      <c r="M12" s="295"/>
      <c r="N12" s="293"/>
      <c r="O12" s="293"/>
      <c r="P12" s="295"/>
      <c r="Q12" s="296"/>
      <c r="R12" s="293"/>
      <c r="S12" s="295"/>
      <c r="T12" s="296"/>
      <c r="U12" s="293"/>
      <c r="V12" s="295"/>
      <c r="W12" s="296"/>
      <c r="X12" s="293"/>
      <c r="Y12" s="295"/>
      <c r="Z12" s="296"/>
      <c r="AA12" s="293"/>
      <c r="AB12" s="295"/>
      <c r="AC12" s="296"/>
      <c r="AD12" s="293"/>
      <c r="AE12" s="295"/>
    </row>
    <row r="13" spans="1:31" s="118" customFormat="1" ht="15" hidden="1" customHeight="1">
      <c r="B13" s="307"/>
      <c r="C13" s="367"/>
      <c r="D13" s="299"/>
      <c r="E13" s="299"/>
      <c r="F13" s="518"/>
      <c r="G13" s="299"/>
      <c r="H13" s="515"/>
      <c r="I13" s="300"/>
      <c r="J13" s="301"/>
      <c r="K13" s="299"/>
      <c r="L13" s="299"/>
      <c r="M13" s="301"/>
      <c r="N13" s="299"/>
      <c r="O13" s="299"/>
      <c r="P13" s="301"/>
      <c r="Q13" s="302"/>
      <c r="R13" s="299"/>
      <c r="S13" s="301"/>
      <c r="T13" s="302"/>
      <c r="U13" s="299"/>
      <c r="V13" s="301"/>
      <c r="W13" s="302"/>
      <c r="X13" s="299"/>
      <c r="Y13" s="301"/>
      <c r="Z13" s="302"/>
      <c r="AA13" s="299"/>
      <c r="AB13" s="301"/>
      <c r="AC13" s="302"/>
      <c r="AD13" s="299"/>
      <c r="AE13" s="301"/>
    </row>
    <row r="14" spans="1:31" ht="15" hidden="1" customHeight="1">
      <c r="A14" s="118"/>
      <c r="B14" s="306"/>
      <c r="C14" s="366"/>
      <c r="D14" s="293"/>
      <c r="E14" s="293"/>
      <c r="F14" s="293"/>
      <c r="G14" s="293"/>
      <c r="H14" s="293"/>
      <c r="I14" s="294"/>
      <c r="J14" s="295"/>
      <c r="K14" s="293"/>
      <c r="L14" s="293"/>
      <c r="M14" s="295"/>
      <c r="N14" s="293"/>
      <c r="O14" s="293"/>
      <c r="P14" s="295"/>
      <c r="Q14" s="296"/>
      <c r="R14" s="293"/>
      <c r="S14" s="295"/>
      <c r="T14" s="296"/>
      <c r="U14" s="293"/>
      <c r="V14" s="295"/>
      <c r="W14" s="296"/>
      <c r="X14" s="293"/>
      <c r="Y14" s="295"/>
      <c r="Z14" s="296"/>
      <c r="AA14" s="293"/>
      <c r="AB14" s="295"/>
      <c r="AC14" s="296"/>
      <c r="AD14" s="293"/>
      <c r="AE14" s="295"/>
    </row>
    <row r="15" spans="1:31" s="118" customFormat="1" ht="15" hidden="1" customHeight="1">
      <c r="B15" s="307"/>
      <c r="C15" s="367"/>
      <c r="D15" s="299"/>
      <c r="E15" s="299"/>
      <c r="F15" s="299"/>
      <c r="G15" s="299"/>
      <c r="H15" s="299"/>
      <c r="I15" s="300"/>
      <c r="J15" s="301"/>
      <c r="K15" s="299"/>
      <c r="L15" s="299"/>
      <c r="M15" s="301"/>
      <c r="N15" s="299"/>
      <c r="O15" s="299"/>
      <c r="P15" s="301"/>
      <c r="Q15" s="302"/>
      <c r="R15" s="299"/>
      <c r="S15" s="301"/>
      <c r="T15" s="302"/>
      <c r="U15" s="299"/>
      <c r="V15" s="301"/>
      <c r="W15" s="302"/>
      <c r="X15" s="299"/>
      <c r="Y15" s="301"/>
      <c r="Z15" s="302"/>
      <c r="AA15" s="299"/>
      <c r="AB15" s="301"/>
      <c r="AC15" s="302"/>
      <c r="AD15" s="299"/>
      <c r="AE15" s="301"/>
    </row>
    <row r="16" spans="1:31" ht="15" hidden="1" customHeight="1">
      <c r="A16" s="118"/>
      <c r="B16" s="306"/>
      <c r="C16" s="366"/>
      <c r="D16" s="293"/>
      <c r="E16" s="293"/>
      <c r="F16" s="293"/>
      <c r="G16" s="293"/>
      <c r="H16" s="293"/>
      <c r="I16" s="294"/>
      <c r="J16" s="295"/>
      <c r="K16" s="293"/>
      <c r="L16" s="293"/>
      <c r="M16" s="295"/>
      <c r="N16" s="293"/>
      <c r="O16" s="293"/>
      <c r="P16" s="295"/>
      <c r="Q16" s="296"/>
      <c r="R16" s="293"/>
      <c r="S16" s="295"/>
      <c r="T16" s="296"/>
      <c r="U16" s="293"/>
      <c r="V16" s="295"/>
      <c r="W16" s="296"/>
      <c r="X16" s="293"/>
      <c r="Y16" s="295"/>
      <c r="Z16" s="296"/>
      <c r="AA16" s="293"/>
      <c r="AB16" s="295"/>
      <c r="AC16" s="296"/>
      <c r="AD16" s="293"/>
      <c r="AE16" s="295"/>
    </row>
    <row r="17" spans="1:31" s="118" customFormat="1" ht="15" hidden="1" customHeight="1">
      <c r="B17" s="307"/>
      <c r="C17" s="367"/>
      <c r="D17" s="299"/>
      <c r="E17" s="299"/>
      <c r="F17" s="299"/>
      <c r="G17" s="299"/>
      <c r="H17" s="299"/>
      <c r="I17" s="300"/>
      <c r="J17" s="301"/>
      <c r="K17" s="299"/>
      <c r="L17" s="299"/>
      <c r="M17" s="301"/>
      <c r="N17" s="299"/>
      <c r="O17" s="299"/>
      <c r="P17" s="301"/>
      <c r="Q17" s="302"/>
      <c r="R17" s="299"/>
      <c r="S17" s="301"/>
      <c r="T17" s="302"/>
      <c r="U17" s="299"/>
      <c r="V17" s="301"/>
      <c r="W17" s="302"/>
      <c r="X17" s="299"/>
      <c r="Y17" s="301"/>
      <c r="Z17" s="302"/>
      <c r="AA17" s="299"/>
      <c r="AB17" s="301"/>
      <c r="AC17" s="302"/>
      <c r="AD17" s="299"/>
      <c r="AE17" s="301"/>
    </row>
    <row r="18" spans="1:31" ht="15" hidden="1" customHeight="1">
      <c r="A18" s="118"/>
      <c r="B18" s="306"/>
      <c r="C18" s="366"/>
      <c r="D18" s="293"/>
      <c r="E18" s="293"/>
      <c r="F18" s="293"/>
      <c r="G18" s="293"/>
      <c r="H18" s="293"/>
      <c r="I18" s="294"/>
      <c r="J18" s="295"/>
      <c r="K18" s="293"/>
      <c r="L18" s="293"/>
      <c r="M18" s="295"/>
      <c r="N18" s="293"/>
      <c r="O18" s="293"/>
      <c r="P18" s="295"/>
      <c r="Q18" s="296"/>
      <c r="R18" s="293"/>
      <c r="S18" s="295"/>
      <c r="T18" s="296"/>
      <c r="U18" s="293"/>
      <c r="V18" s="295"/>
      <c r="W18" s="296"/>
      <c r="X18" s="293"/>
      <c r="Y18" s="295"/>
      <c r="Z18" s="296"/>
      <c r="AA18" s="293"/>
      <c r="AB18" s="295"/>
      <c r="AC18" s="296"/>
      <c r="AD18" s="293"/>
      <c r="AE18" s="295"/>
    </row>
    <row r="19" spans="1:31" s="118" customFormat="1" ht="15" hidden="1" customHeight="1">
      <c r="B19" s="307"/>
      <c r="C19" s="367"/>
      <c r="D19" s="299"/>
      <c r="E19" s="299"/>
      <c r="F19" s="299"/>
      <c r="G19" s="299"/>
      <c r="H19" s="299"/>
      <c r="I19" s="300"/>
      <c r="J19" s="301"/>
      <c r="K19" s="299"/>
      <c r="L19" s="299"/>
      <c r="M19" s="301"/>
      <c r="N19" s="299"/>
      <c r="O19" s="299"/>
      <c r="P19" s="301"/>
      <c r="Q19" s="302"/>
      <c r="R19" s="299"/>
      <c r="S19" s="301"/>
      <c r="T19" s="302"/>
      <c r="U19" s="299"/>
      <c r="V19" s="301"/>
      <c r="W19" s="302"/>
      <c r="X19" s="299"/>
      <c r="Y19" s="301"/>
      <c r="Z19" s="302"/>
      <c r="AA19" s="299"/>
      <c r="AB19" s="301"/>
      <c r="AC19" s="302"/>
      <c r="AD19" s="299"/>
      <c r="AE19" s="301"/>
    </row>
    <row r="20" spans="1:31" ht="15" hidden="1" customHeight="1">
      <c r="A20" s="118"/>
      <c r="B20" s="306"/>
      <c r="C20" s="366"/>
      <c r="D20" s="293"/>
      <c r="E20" s="293"/>
      <c r="F20" s="293"/>
      <c r="G20" s="293"/>
      <c r="H20" s="293"/>
      <c r="I20" s="294"/>
      <c r="J20" s="295"/>
      <c r="K20" s="293"/>
      <c r="L20" s="293"/>
      <c r="M20" s="295"/>
      <c r="N20" s="293"/>
      <c r="O20" s="293"/>
      <c r="P20" s="295"/>
      <c r="Q20" s="296"/>
      <c r="R20" s="293"/>
      <c r="S20" s="295"/>
      <c r="T20" s="296"/>
      <c r="U20" s="293"/>
      <c r="V20" s="295"/>
      <c r="W20" s="296"/>
      <c r="X20" s="293"/>
      <c r="Y20" s="295"/>
      <c r="Z20" s="296"/>
      <c r="AA20" s="293"/>
      <c r="AB20" s="295"/>
      <c r="AC20" s="296"/>
      <c r="AD20" s="293"/>
      <c r="AE20" s="295"/>
    </row>
    <row r="21" spans="1:31" s="118" customFormat="1" ht="15" hidden="1" customHeight="1">
      <c r="B21" s="307"/>
      <c r="C21" s="367"/>
      <c r="D21" s="299"/>
      <c r="E21" s="299"/>
      <c r="F21" s="299"/>
      <c r="G21" s="299"/>
      <c r="H21" s="299"/>
      <c r="I21" s="300"/>
      <c r="J21" s="301"/>
      <c r="K21" s="299"/>
      <c r="L21" s="299"/>
      <c r="M21" s="301"/>
      <c r="N21" s="299"/>
      <c r="O21" s="299"/>
      <c r="P21" s="301"/>
      <c r="Q21" s="302"/>
      <c r="R21" s="299"/>
      <c r="S21" s="301"/>
      <c r="T21" s="302"/>
      <c r="U21" s="299"/>
      <c r="V21" s="301"/>
      <c r="W21" s="302"/>
      <c r="X21" s="299"/>
      <c r="Y21" s="301"/>
      <c r="Z21" s="302"/>
      <c r="AA21" s="299"/>
      <c r="AB21" s="301"/>
      <c r="AC21" s="302"/>
      <c r="AD21" s="299"/>
      <c r="AE21" s="301"/>
    </row>
    <row r="22" spans="1:31" ht="15" hidden="1" customHeight="1">
      <c r="A22" s="118"/>
      <c r="B22" s="306"/>
      <c r="C22" s="366"/>
      <c r="D22" s="293"/>
      <c r="E22" s="293"/>
      <c r="F22" s="293"/>
      <c r="G22" s="293"/>
      <c r="H22" s="293"/>
      <c r="I22" s="294"/>
      <c r="J22" s="295"/>
      <c r="K22" s="293"/>
      <c r="L22" s="293"/>
      <c r="M22" s="295"/>
      <c r="N22" s="293"/>
      <c r="O22" s="293"/>
      <c r="P22" s="295"/>
      <c r="Q22" s="296"/>
      <c r="R22" s="293"/>
      <c r="S22" s="295"/>
      <c r="T22" s="296"/>
      <c r="U22" s="293"/>
      <c r="V22" s="295"/>
      <c r="W22" s="296"/>
      <c r="X22" s="293"/>
      <c r="Y22" s="295"/>
      <c r="Z22" s="296"/>
      <c r="AA22" s="293"/>
      <c r="AB22" s="295"/>
      <c r="AC22" s="296"/>
      <c r="AD22" s="293"/>
      <c r="AE22" s="295"/>
    </row>
    <row r="23" spans="1:31" s="118" customFormat="1" ht="15" hidden="1" customHeight="1">
      <c r="B23" s="307"/>
      <c r="C23" s="367"/>
      <c r="D23" s="299"/>
      <c r="E23" s="299"/>
      <c r="F23" s="299"/>
      <c r="G23" s="299"/>
      <c r="H23" s="299"/>
      <c r="I23" s="300"/>
      <c r="J23" s="301"/>
      <c r="K23" s="299"/>
      <c r="L23" s="299"/>
      <c r="M23" s="301"/>
      <c r="N23" s="299"/>
      <c r="O23" s="299"/>
      <c r="P23" s="301"/>
      <c r="Q23" s="302"/>
      <c r="R23" s="299"/>
      <c r="S23" s="301"/>
      <c r="T23" s="302"/>
      <c r="U23" s="299"/>
      <c r="V23" s="301"/>
      <c r="W23" s="302"/>
      <c r="X23" s="299"/>
      <c r="Y23" s="301"/>
      <c r="Z23" s="302"/>
      <c r="AA23" s="299"/>
      <c r="AB23" s="301"/>
      <c r="AC23" s="302"/>
      <c r="AD23" s="299"/>
      <c r="AE23" s="301"/>
    </row>
    <row r="24" spans="1:31" ht="15" hidden="1" customHeight="1">
      <c r="A24" s="118"/>
      <c r="B24" s="306"/>
      <c r="C24" s="366"/>
      <c r="D24" s="293"/>
      <c r="E24" s="293"/>
      <c r="F24" s="293"/>
      <c r="G24" s="293"/>
      <c r="H24" s="293"/>
      <c r="I24" s="294"/>
      <c r="J24" s="295"/>
      <c r="K24" s="293"/>
      <c r="L24" s="293"/>
      <c r="M24" s="295"/>
      <c r="N24" s="293"/>
      <c r="O24" s="293"/>
      <c r="P24" s="295"/>
      <c r="Q24" s="296"/>
      <c r="R24" s="293"/>
      <c r="S24" s="295"/>
      <c r="T24" s="296"/>
      <c r="U24" s="293"/>
      <c r="V24" s="295"/>
      <c r="W24" s="296"/>
      <c r="X24" s="293"/>
      <c r="Y24" s="295"/>
      <c r="Z24" s="296"/>
      <c r="AA24" s="293"/>
      <c r="AB24" s="295"/>
      <c r="AC24" s="296"/>
      <c r="AD24" s="293"/>
      <c r="AE24" s="295"/>
    </row>
    <row r="25" spans="1:31" s="118" customFormat="1" ht="15" customHeight="1">
      <c r="B25" s="307"/>
      <c r="C25" s="367"/>
      <c r="D25" s="299"/>
      <c r="E25" s="299"/>
      <c r="F25" s="299"/>
      <c r="G25" s="299"/>
      <c r="H25" s="299"/>
      <c r="I25" s="300"/>
      <c r="J25" s="301"/>
      <c r="K25" s="299"/>
      <c r="L25" s="299"/>
      <c r="M25" s="301"/>
      <c r="N25" s="299"/>
      <c r="O25" s="299"/>
      <c r="P25" s="301"/>
      <c r="Q25" s="302"/>
      <c r="R25" s="299"/>
      <c r="S25" s="301"/>
      <c r="T25" s="302"/>
      <c r="U25" s="299"/>
      <c r="V25" s="301"/>
      <c r="W25" s="302"/>
      <c r="X25" s="299"/>
      <c r="Y25" s="301"/>
      <c r="Z25" s="302"/>
      <c r="AA25" s="299"/>
      <c r="AB25" s="301"/>
      <c r="AC25" s="302"/>
      <c r="AD25" s="299"/>
      <c r="AE25" s="301"/>
    </row>
    <row r="26" spans="1:31" ht="15" customHeight="1">
      <c r="A26" s="118"/>
      <c r="B26" s="306"/>
      <c r="C26" s="366"/>
      <c r="D26" s="293"/>
      <c r="E26" s="293"/>
      <c r="F26" s="293"/>
      <c r="G26" s="293"/>
      <c r="H26" s="293"/>
      <c r="I26" s="294"/>
      <c r="J26" s="295"/>
      <c r="K26" s="293"/>
      <c r="L26" s="293"/>
      <c r="M26" s="295"/>
      <c r="N26" s="293"/>
      <c r="O26" s="293"/>
      <c r="P26" s="295"/>
      <c r="Q26" s="296"/>
      <c r="R26" s="293"/>
      <c r="S26" s="295"/>
      <c r="T26" s="296"/>
      <c r="U26" s="293"/>
      <c r="V26" s="295"/>
      <c r="W26" s="296"/>
      <c r="X26" s="293"/>
      <c r="Y26" s="295"/>
      <c r="Z26" s="296"/>
      <c r="AA26" s="293"/>
      <c r="AB26" s="295"/>
      <c r="AC26" s="296"/>
      <c r="AD26" s="293"/>
      <c r="AE26" s="295"/>
    </row>
    <row r="27" spans="1:31" s="118" customFormat="1" ht="15" customHeight="1">
      <c r="B27" s="307"/>
      <c r="C27" s="367"/>
      <c r="D27" s="299"/>
      <c r="E27" s="299"/>
      <c r="F27" s="299"/>
      <c r="G27" s="299"/>
      <c r="H27" s="299"/>
      <c r="I27" s="300"/>
      <c r="J27" s="301"/>
      <c r="K27" s="299"/>
      <c r="L27" s="299"/>
      <c r="M27" s="301"/>
      <c r="N27" s="299"/>
      <c r="O27" s="299"/>
      <c r="P27" s="301"/>
      <c r="Q27" s="302"/>
      <c r="R27" s="299"/>
      <c r="S27" s="301"/>
      <c r="T27" s="302"/>
      <c r="U27" s="299"/>
      <c r="V27" s="301"/>
      <c r="W27" s="302"/>
      <c r="X27" s="299"/>
      <c r="Y27" s="301"/>
      <c r="Z27" s="302"/>
      <c r="AA27" s="299"/>
      <c r="AB27" s="301"/>
      <c r="AC27" s="302"/>
      <c r="AD27" s="299"/>
      <c r="AE27" s="301"/>
    </row>
    <row r="28" spans="1:31" ht="15" customHeight="1">
      <c r="A28" s="118"/>
      <c r="B28" s="306"/>
      <c r="C28" s="366"/>
      <c r="D28" s="293"/>
      <c r="E28" s="293"/>
      <c r="F28" s="293"/>
      <c r="G28" s="293"/>
      <c r="H28" s="293"/>
      <c r="I28" s="294"/>
      <c r="J28" s="295"/>
      <c r="K28" s="293"/>
      <c r="L28" s="293"/>
      <c r="M28" s="295"/>
      <c r="N28" s="293"/>
      <c r="O28" s="293"/>
      <c r="P28" s="295"/>
      <c r="Q28" s="296"/>
      <c r="R28" s="293"/>
      <c r="S28" s="295"/>
      <c r="T28" s="296"/>
      <c r="U28" s="293"/>
      <c r="V28" s="295"/>
      <c r="W28" s="296"/>
      <c r="X28" s="293"/>
      <c r="Y28" s="295"/>
      <c r="Z28" s="296"/>
      <c r="AA28" s="293"/>
      <c r="AB28" s="295"/>
      <c r="AC28" s="296"/>
      <c r="AD28" s="293"/>
      <c r="AE28" s="295"/>
    </row>
    <row r="29" spans="1:31" ht="30" customHeight="1" thickBot="1">
      <c r="A29" s="118"/>
      <c r="B29" s="507" t="s">
        <v>118</v>
      </c>
      <c r="C29" s="506"/>
      <c r="D29" s="313"/>
      <c r="E29" s="313"/>
      <c r="F29" s="313"/>
      <c r="G29" s="313"/>
      <c r="H29" s="313">
        <f>SUM(H6:H28)</f>
        <v>50</v>
      </c>
      <c r="I29" s="313"/>
      <c r="J29" s="314">
        <f>SUM(J6:J28)</f>
        <v>364000</v>
      </c>
      <c r="K29" s="313">
        <f>SUM(K6:K28)</f>
        <v>0</v>
      </c>
      <c r="L29" s="313"/>
      <c r="M29" s="314">
        <f>SUM(M6:M28)</f>
        <v>0</v>
      </c>
      <c r="N29" s="313"/>
      <c r="O29" s="313"/>
      <c r="P29" s="314">
        <f>SUM(P6:P28)</f>
        <v>0</v>
      </c>
      <c r="Q29" s="313"/>
      <c r="R29" s="313"/>
      <c r="S29" s="314"/>
      <c r="T29" s="313"/>
      <c r="U29" s="313"/>
      <c r="V29" s="525"/>
      <c r="W29" s="313"/>
      <c r="X29" s="313"/>
      <c r="Y29" s="525">
        <f>SUM(Y6:Y28)</f>
        <v>114000</v>
      </c>
      <c r="Z29" s="313"/>
      <c r="AA29" s="313"/>
      <c r="AB29" s="525">
        <f>SUM(AB6:AB28)</f>
        <v>0</v>
      </c>
      <c r="AC29" s="313"/>
      <c r="AD29" s="313"/>
      <c r="AE29" s="525">
        <f>SUM(AE6:AE28)</f>
        <v>0</v>
      </c>
    </row>
    <row r="30" spans="1:31" ht="15.75" customHeight="1">
      <c r="A30" s="118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1"/>
      <c r="X30" s="60"/>
      <c r="Y30" s="60"/>
      <c r="Z30" s="58"/>
      <c r="AA30" s="58"/>
      <c r="AB30" s="58"/>
      <c r="AC30" s="57"/>
    </row>
    <row r="31" spans="1:31" s="118" customFormat="1" ht="15.75" customHeight="1">
      <c r="B31" s="289"/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8"/>
      <c r="X31" s="60"/>
      <c r="Y31" s="60"/>
      <c r="Z31" s="58"/>
      <c r="AA31" s="58"/>
      <c r="AB31" s="58"/>
      <c r="AC31" s="57"/>
    </row>
    <row r="32" spans="1:31" s="118" customFormat="1" ht="15.75" customHeight="1">
      <c r="B32" s="289"/>
      <c r="C32" s="791"/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8"/>
      <c r="X32" s="60"/>
      <c r="Y32" s="60"/>
      <c r="Z32" s="58"/>
      <c r="AA32" s="58"/>
      <c r="AB32" s="58"/>
      <c r="AC32" s="57"/>
    </row>
    <row r="33" spans="2:29" s="118" customFormat="1" ht="15.75" customHeight="1">
      <c r="B33" s="70"/>
      <c r="C33" s="791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310"/>
      <c r="X33" s="58"/>
      <c r="Y33" s="58"/>
      <c r="Z33" s="58"/>
      <c r="AA33" s="58"/>
      <c r="AB33" s="58"/>
      <c r="AC33" s="57"/>
    </row>
    <row r="34" spans="2:29" s="118" customFormat="1" ht="15.75" customHeight="1"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310"/>
      <c r="X34" s="58"/>
      <c r="Y34" s="58"/>
      <c r="Z34" s="58"/>
      <c r="AA34" s="58"/>
      <c r="AB34" s="58"/>
      <c r="AC34" s="57"/>
    </row>
    <row r="35" spans="2:29" s="118" customFormat="1" ht="15.75" customHeight="1"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310"/>
      <c r="X35" s="58"/>
      <c r="Y35" s="58"/>
      <c r="Z35" s="58"/>
      <c r="AA35" s="58"/>
      <c r="AB35" s="58"/>
      <c r="AC35" s="57"/>
    </row>
    <row r="36" spans="2:29" s="118" customFormat="1" ht="15.75" customHeight="1"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310"/>
      <c r="X36" s="58"/>
      <c r="Y36" s="58"/>
      <c r="Z36" s="58"/>
      <c r="AA36" s="58"/>
      <c r="AB36" s="58"/>
      <c r="AC36" s="57"/>
    </row>
    <row r="37" spans="2:29" s="118" customFormat="1" ht="15.75" customHeight="1"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310"/>
      <c r="X37" s="58"/>
      <c r="Y37" s="58"/>
      <c r="Z37" s="58"/>
      <c r="AA37" s="58"/>
      <c r="AB37" s="58"/>
      <c r="AC37" s="57"/>
    </row>
    <row r="38" spans="2:29" s="118" customFormat="1" ht="15.75" customHeight="1">
      <c r="B38" s="70"/>
      <c r="C38" s="70"/>
      <c r="D38" s="70"/>
      <c r="E38" s="70"/>
      <c r="F38" s="70"/>
      <c r="G38" s="70"/>
      <c r="H38" s="786"/>
      <c r="I38" s="786"/>
      <c r="J38" s="786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310"/>
      <c r="X38" s="58"/>
      <c r="Y38" s="58"/>
      <c r="Z38" s="58"/>
      <c r="AA38" s="58"/>
      <c r="AB38" s="58"/>
      <c r="AC38" s="57"/>
    </row>
    <row r="39" spans="2:29" s="118" customFormat="1" ht="15.75" customHeight="1"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310"/>
      <c r="X39" s="58"/>
      <c r="Y39" s="58"/>
      <c r="Z39" s="58"/>
      <c r="AA39" s="58"/>
      <c r="AB39" s="58"/>
      <c r="AC39" s="57"/>
    </row>
    <row r="40" spans="2:29" s="118" customFormat="1" ht="15.75" customHeight="1"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310"/>
      <c r="X40" s="58"/>
      <c r="Y40" s="58"/>
      <c r="Z40" s="58"/>
      <c r="AA40" s="58"/>
      <c r="AB40" s="58"/>
      <c r="AC40" s="57"/>
    </row>
    <row r="41" spans="2:29" s="118" customFormat="1" ht="15.75" customHeight="1"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310"/>
      <c r="X41" s="58"/>
      <c r="Y41" s="58"/>
      <c r="Z41" s="58"/>
      <c r="AA41" s="58"/>
      <c r="AB41" s="58"/>
      <c r="AC41" s="57"/>
    </row>
    <row r="42" spans="2:29" s="118" customFormat="1" ht="15.75" customHeight="1"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310"/>
      <c r="X42" s="58"/>
      <c r="Y42" s="58"/>
      <c r="Z42" s="58"/>
      <c r="AA42" s="58"/>
      <c r="AB42" s="58"/>
      <c r="AC42" s="57"/>
    </row>
    <row r="43" spans="2:29" s="118" customFormat="1" ht="15.75" customHeight="1"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310"/>
      <c r="X43" s="58"/>
      <c r="Y43" s="58"/>
      <c r="Z43" s="58"/>
      <c r="AA43" s="58"/>
      <c r="AB43" s="58"/>
      <c r="AC43" s="57"/>
    </row>
    <row r="44" spans="2:29" s="118" customFormat="1" ht="15.75" customHeight="1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310"/>
      <c r="X44" s="58"/>
      <c r="Y44" s="58"/>
      <c r="Z44" s="58"/>
      <c r="AA44" s="58"/>
      <c r="AB44" s="58"/>
      <c r="AC44" s="57"/>
    </row>
    <row r="45" spans="2:29" s="118" customFormat="1" ht="15.75" customHeight="1"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310"/>
      <c r="X45" s="58"/>
      <c r="Y45" s="58"/>
      <c r="Z45" s="58"/>
      <c r="AA45" s="58"/>
      <c r="AB45" s="58"/>
      <c r="AC45" s="57"/>
    </row>
    <row r="46" spans="2:29" s="118" customFormat="1" ht="15.75" customHeight="1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310"/>
      <c r="X46" s="58"/>
      <c r="Y46" s="58"/>
      <c r="Z46" s="58"/>
      <c r="AA46" s="58"/>
      <c r="AB46" s="58"/>
      <c r="AC46" s="57"/>
    </row>
    <row r="47" spans="2:29" s="118" customFormat="1" ht="15.75" customHeight="1"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310"/>
      <c r="X47" s="58"/>
      <c r="Y47" s="58"/>
      <c r="Z47" s="58"/>
      <c r="AA47" s="58"/>
      <c r="AB47" s="58"/>
      <c r="AC47" s="57"/>
    </row>
    <row r="48" spans="2:29" s="118" customFormat="1" ht="15.75" customHeight="1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310"/>
      <c r="X48" s="58"/>
      <c r="Y48" s="58"/>
      <c r="Z48" s="58"/>
      <c r="AA48" s="58"/>
      <c r="AB48" s="58"/>
      <c r="AC48" s="57"/>
    </row>
    <row r="49" spans="2:29" s="118" customFormat="1" ht="15.75" customHeight="1"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310"/>
      <c r="X49" s="58"/>
      <c r="Y49" s="58"/>
      <c r="Z49" s="58"/>
      <c r="AA49" s="58"/>
      <c r="AB49" s="58"/>
      <c r="AC49" s="57"/>
    </row>
    <row r="50" spans="2:29" s="118" customFormat="1" ht="15.75" customHeight="1"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310"/>
      <c r="X50" s="58"/>
      <c r="Y50" s="58"/>
      <c r="Z50" s="58"/>
      <c r="AA50" s="58"/>
      <c r="AB50" s="58"/>
      <c r="AC50" s="57"/>
    </row>
    <row r="51" spans="2:29" s="118" customFormat="1" ht="15.75" customHeight="1"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310"/>
      <c r="X51" s="58"/>
      <c r="Y51" s="58"/>
      <c r="Z51" s="58"/>
      <c r="AA51" s="58"/>
      <c r="AB51" s="58"/>
      <c r="AC51" s="57"/>
    </row>
    <row r="52" spans="2:29" s="118" customFormat="1" ht="15.75" customHeight="1"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310"/>
      <c r="X52" s="58"/>
      <c r="Y52" s="58"/>
      <c r="Z52" s="58"/>
      <c r="AA52" s="58"/>
      <c r="AB52" s="58"/>
      <c r="AC52" s="57"/>
    </row>
    <row r="53" spans="2:29" s="118" customFormat="1" ht="15.75" customHeight="1"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310"/>
      <c r="X53" s="58"/>
      <c r="Y53" s="58"/>
      <c r="Z53" s="58"/>
      <c r="AA53" s="58"/>
      <c r="AB53" s="58"/>
      <c r="AC53" s="57"/>
    </row>
    <row r="54" spans="2:29" s="118" customFormat="1" ht="15.75" customHeight="1"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310"/>
      <c r="X54" s="58"/>
      <c r="Y54" s="58"/>
      <c r="Z54" s="58"/>
      <c r="AA54" s="58"/>
      <c r="AB54" s="58"/>
      <c r="AC54" s="57"/>
    </row>
    <row r="55" spans="2:29" s="118" customFormat="1" ht="15.75" customHeight="1"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310"/>
      <c r="X55" s="58"/>
      <c r="Y55" s="58"/>
      <c r="Z55" s="58"/>
      <c r="AA55" s="58"/>
      <c r="AB55" s="58"/>
      <c r="AC55" s="57"/>
    </row>
    <row r="56" spans="2:29" s="118" customFormat="1" ht="15.75" customHeight="1"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310"/>
      <c r="X56" s="58"/>
      <c r="Y56" s="58"/>
      <c r="Z56" s="58"/>
      <c r="AA56" s="58"/>
      <c r="AB56" s="58"/>
      <c r="AC56" s="57"/>
    </row>
    <row r="57" spans="2:29" s="118" customFormat="1" ht="15.75" customHeight="1"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310"/>
      <c r="X57" s="58"/>
      <c r="Y57" s="58"/>
      <c r="Z57" s="58"/>
      <c r="AA57" s="58"/>
      <c r="AB57" s="58"/>
      <c r="AC57" s="57"/>
    </row>
    <row r="58" spans="2:29" s="118" customFormat="1" ht="15.75" customHeight="1"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310"/>
      <c r="X58" s="58"/>
      <c r="Y58" s="58"/>
      <c r="Z58" s="58"/>
      <c r="AA58" s="58"/>
      <c r="AB58" s="58"/>
      <c r="AC58" s="57"/>
    </row>
    <row r="59" spans="2:29" s="118" customFormat="1" ht="15.75" customHeight="1"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310"/>
      <c r="X59" s="58"/>
      <c r="Y59" s="58"/>
      <c r="Z59" s="58"/>
      <c r="AA59" s="58"/>
      <c r="AB59" s="58"/>
      <c r="AC59" s="57"/>
    </row>
    <row r="60" spans="2:29" s="118" customFormat="1" ht="15.75" customHeight="1"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310"/>
      <c r="X60" s="58"/>
      <c r="Y60" s="58"/>
      <c r="Z60" s="58"/>
      <c r="AA60" s="58"/>
      <c r="AB60" s="58"/>
      <c r="AC60" s="57"/>
    </row>
    <row r="61" spans="2:29" s="118" customFormat="1" ht="15.75" customHeight="1"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310"/>
      <c r="X61" s="58"/>
      <c r="Y61" s="58"/>
      <c r="Z61" s="58"/>
      <c r="AA61" s="58"/>
      <c r="AB61" s="58"/>
      <c r="AC61" s="57"/>
    </row>
    <row r="62" spans="2:29" s="118" customFormat="1" ht="15.75" customHeight="1"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310"/>
      <c r="X62" s="58"/>
      <c r="Y62" s="58"/>
      <c r="Z62" s="58"/>
      <c r="AA62" s="58"/>
      <c r="AB62" s="58"/>
      <c r="AC62" s="57"/>
    </row>
    <row r="63" spans="2:29" s="118" customFormat="1" ht="15.75" customHeight="1"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310"/>
      <c r="X63" s="58"/>
      <c r="Y63" s="58"/>
      <c r="Z63" s="58"/>
      <c r="AA63" s="58"/>
      <c r="AB63" s="58"/>
      <c r="AC63" s="57"/>
    </row>
    <row r="64" spans="2:29" s="118" customFormat="1" ht="15.75" customHeight="1"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310"/>
      <c r="X64" s="58"/>
      <c r="Y64" s="58"/>
      <c r="Z64" s="58"/>
      <c r="AA64" s="58"/>
      <c r="AB64" s="58"/>
      <c r="AC64" s="57"/>
    </row>
    <row r="65" spans="2:29" s="118" customFormat="1" ht="15.75" customHeight="1"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310"/>
      <c r="X65" s="58"/>
      <c r="Y65" s="58"/>
      <c r="Z65" s="58"/>
      <c r="AA65" s="58"/>
      <c r="AB65" s="58"/>
      <c r="AC65" s="57"/>
    </row>
    <row r="66" spans="2:29" s="118" customFormat="1" ht="15.75" customHeight="1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310"/>
      <c r="X66" s="58"/>
      <c r="Y66" s="58"/>
      <c r="Z66" s="58"/>
      <c r="AA66" s="58"/>
      <c r="AB66" s="58"/>
      <c r="AC66" s="57"/>
    </row>
    <row r="67" spans="2:29" s="118" customFormat="1" ht="15.75" customHeight="1"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310"/>
      <c r="X67" s="58"/>
      <c r="Y67" s="58"/>
      <c r="Z67" s="58"/>
      <c r="AA67" s="58"/>
      <c r="AB67" s="58"/>
      <c r="AC67" s="57"/>
    </row>
    <row r="68" spans="2:29" s="118" customFormat="1" ht="15.75" customHeight="1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310"/>
      <c r="X68" s="58"/>
      <c r="Y68" s="58"/>
      <c r="Z68" s="58"/>
      <c r="AA68" s="58"/>
      <c r="AB68" s="58"/>
      <c r="AC68" s="57"/>
    </row>
    <row r="69" spans="2:29" s="118" customFormat="1" ht="15.75" customHeight="1"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310"/>
      <c r="X69" s="58"/>
      <c r="Y69" s="58"/>
      <c r="Z69" s="58"/>
      <c r="AA69" s="58"/>
      <c r="AB69" s="58"/>
      <c r="AC69" s="57"/>
    </row>
    <row r="70" spans="2:29" s="118" customFormat="1" ht="15.75" customHeight="1"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310"/>
      <c r="X70" s="58"/>
      <c r="Y70" s="58"/>
      <c r="Z70" s="58"/>
      <c r="AA70" s="58"/>
      <c r="AB70" s="58"/>
      <c r="AC70" s="57"/>
    </row>
    <row r="71" spans="2:29" s="118" customFormat="1" ht="15.75" customHeight="1"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310"/>
      <c r="X71" s="58"/>
      <c r="Y71" s="58"/>
      <c r="Z71" s="58"/>
      <c r="AA71" s="58"/>
      <c r="AB71" s="58"/>
      <c r="AC71" s="57"/>
    </row>
    <row r="72" spans="2:29" s="118" customFormat="1" ht="15.75" customHeight="1"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310"/>
      <c r="X72" s="58"/>
      <c r="Y72" s="58"/>
      <c r="Z72" s="58"/>
      <c r="AA72" s="58"/>
      <c r="AB72" s="58"/>
      <c r="AC72" s="57"/>
    </row>
    <row r="73" spans="2:29" s="118" customFormat="1" ht="15.75" customHeight="1"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310"/>
      <c r="X73" s="58"/>
      <c r="Y73" s="58"/>
      <c r="Z73" s="58"/>
      <c r="AA73" s="58"/>
      <c r="AB73" s="58"/>
      <c r="AC73" s="57"/>
    </row>
    <row r="74" spans="2:29" s="118" customFormat="1" ht="15.75" customHeight="1"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310"/>
      <c r="X74" s="58"/>
      <c r="Y74" s="58"/>
      <c r="Z74" s="58"/>
      <c r="AA74" s="58"/>
      <c r="AB74" s="58"/>
      <c r="AC74" s="57"/>
    </row>
    <row r="75" spans="2:29" s="118" customFormat="1" ht="15.75" customHeight="1"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310"/>
      <c r="X75" s="58"/>
      <c r="Y75" s="58"/>
      <c r="Z75" s="58"/>
      <c r="AA75" s="58"/>
      <c r="AB75" s="58"/>
      <c r="AC75" s="57"/>
    </row>
    <row r="76" spans="2:29" s="118" customFormat="1" ht="15.75" customHeight="1"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310"/>
      <c r="X76" s="58"/>
      <c r="Y76" s="58"/>
      <c r="Z76" s="58"/>
      <c r="AA76" s="58"/>
      <c r="AB76" s="58"/>
      <c r="AC76" s="57"/>
    </row>
    <row r="77" spans="2:29" s="118" customFormat="1" ht="15.75" customHeight="1"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310"/>
      <c r="X77" s="58"/>
      <c r="Y77" s="58"/>
      <c r="Z77" s="58"/>
      <c r="AA77" s="58"/>
      <c r="AB77" s="58"/>
      <c r="AC77" s="57"/>
    </row>
    <row r="78" spans="2:29" s="118" customFormat="1" ht="15.75" customHeight="1"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310"/>
      <c r="X78" s="58"/>
      <c r="Y78" s="58"/>
      <c r="Z78" s="58"/>
      <c r="AA78" s="58"/>
      <c r="AB78" s="58"/>
      <c r="AC78" s="57"/>
    </row>
    <row r="79" spans="2:29" s="118" customFormat="1" ht="15.75" customHeight="1"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310"/>
      <c r="X79" s="58"/>
      <c r="Y79" s="58"/>
      <c r="Z79" s="58"/>
      <c r="AA79" s="58"/>
      <c r="AB79" s="58"/>
      <c r="AC79" s="57"/>
    </row>
    <row r="80" spans="2:29" s="118" customFormat="1" ht="15.75" customHeight="1"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310"/>
      <c r="X80" s="58"/>
      <c r="Y80" s="58"/>
      <c r="Z80" s="58"/>
      <c r="AA80" s="58"/>
      <c r="AB80" s="58"/>
      <c r="AC80" s="57"/>
    </row>
    <row r="81" spans="2:29" s="118" customFormat="1" ht="15.75" customHeight="1"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310"/>
      <c r="X81" s="58"/>
      <c r="Y81" s="58"/>
      <c r="Z81" s="58"/>
      <c r="AA81" s="58"/>
      <c r="AB81" s="58"/>
      <c r="AC81" s="57"/>
    </row>
    <row r="82" spans="2:29" s="118" customFormat="1" ht="15.75" customHeight="1"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310"/>
      <c r="X82" s="58"/>
      <c r="Y82" s="58"/>
      <c r="Z82" s="58"/>
      <c r="AA82" s="58"/>
      <c r="AB82" s="58"/>
      <c r="AC82" s="57"/>
    </row>
    <row r="83" spans="2:29" s="118" customFormat="1" ht="15.75" customHeight="1"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310"/>
      <c r="X83" s="58"/>
      <c r="Y83" s="58"/>
      <c r="Z83" s="58"/>
      <c r="AA83" s="58"/>
      <c r="AB83" s="58"/>
      <c r="AC83" s="57"/>
    </row>
    <row r="84" spans="2:29" s="118" customFormat="1" ht="15.75" customHeight="1"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58"/>
      <c r="X84" s="58"/>
      <c r="Y84" s="58"/>
      <c r="Z84" s="58"/>
      <c r="AA84" s="58"/>
      <c r="AB84" s="58"/>
    </row>
    <row r="85" spans="2:29" s="118" customFormat="1" ht="15.75" customHeight="1"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</row>
    <row r="86" spans="2:29" s="118" customFormat="1" ht="15.75" customHeight="1"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</row>
    <row r="87" spans="2:29" s="118" customFormat="1" ht="15.75" customHeight="1"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</row>
    <row r="88" spans="2:29" s="118" customFormat="1" ht="15.75" customHeight="1"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</row>
    <row r="89" spans="2:29" s="118" customFormat="1" ht="15.75" customHeight="1"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</row>
    <row r="90" spans="2:29" s="118" customFormat="1" ht="15.75" customHeight="1"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</row>
    <row r="91" spans="2:29" s="118" customFormat="1" ht="15.75" customHeight="1"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</row>
    <row r="92" spans="2:29" s="118" customFormat="1" ht="15.75" customHeight="1"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</row>
    <row r="93" spans="2:29" s="118" customFormat="1" ht="15.75" customHeight="1"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</row>
    <row r="94" spans="2:29" s="118" customFormat="1" ht="15.75" customHeight="1"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</row>
    <row r="95" spans="2:29" s="118" customFormat="1" ht="15.75" customHeight="1"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</row>
    <row r="96" spans="2:29" s="118" customFormat="1" ht="15.75" customHeight="1"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</row>
    <row r="97" spans="2:28" s="118" customFormat="1" ht="15.75" customHeight="1"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</row>
    <row r="98" spans="2:28" s="118" customFormat="1" ht="15.75" customHeight="1"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</row>
    <row r="99" spans="2:28" s="118" customFormat="1" ht="15.75" customHeight="1"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</row>
    <row r="100" spans="2:28" s="118" customFormat="1" ht="15.75" customHeight="1"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</row>
    <row r="101" spans="2:28" s="118" customFormat="1" ht="15.75" customHeight="1"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</row>
    <row r="102" spans="2:28" s="118" customFormat="1" ht="15.75" customHeight="1"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</row>
    <row r="103" spans="2:28" s="118" customFormat="1" ht="15.75" customHeight="1"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</row>
    <row r="104" spans="2:28" s="118" customFormat="1" ht="15.75" customHeight="1"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</row>
    <row r="105" spans="2:28" s="118" customFormat="1" ht="15.75" customHeight="1"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</row>
    <row r="106" spans="2:28" s="118" customFormat="1" ht="15.75" customHeight="1"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</row>
    <row r="107" spans="2:28" s="118" customFormat="1" ht="15.75" customHeight="1"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</row>
    <row r="108" spans="2:28" s="118" customFormat="1" ht="15.75" customHeight="1"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</row>
    <row r="109" spans="2:28" s="118" customFormat="1" ht="15.75" customHeight="1"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</row>
    <row r="110" spans="2:28" s="118" customFormat="1" ht="15.75" customHeight="1"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</row>
    <row r="111" spans="2:28" s="118" customFormat="1" ht="15.75" customHeight="1"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</row>
    <row r="112" spans="2:28" s="118" customFormat="1" ht="15.75" customHeight="1"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</row>
    <row r="113" spans="2:28" s="118" customFormat="1" ht="15.75" customHeight="1"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</row>
    <row r="114" spans="2:28" s="118" customFormat="1" ht="15.75" customHeight="1"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</row>
    <row r="115" spans="2:28" s="118" customFormat="1" ht="15.75" customHeight="1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</row>
    <row r="116" spans="2:28" s="118" customFormat="1" ht="15.75" customHeight="1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</row>
    <row r="117" spans="2:28" s="118" customFormat="1" ht="15.75" customHeight="1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</row>
    <row r="118" spans="2:28" s="118" customFormat="1" ht="15.75" customHeight="1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</row>
    <row r="119" spans="2:28" s="118" customFormat="1" ht="15.75" customHeight="1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</row>
    <row r="120" spans="2:28" s="118" customFormat="1" ht="15.75" customHeight="1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</row>
    <row r="121" spans="2:28" s="118" customFormat="1" ht="15.75" customHeight="1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</row>
    <row r="122" spans="2:28" s="118" customFormat="1" ht="15.75" customHeight="1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</row>
    <row r="123" spans="2:28" s="118" customFormat="1" ht="15.75" customHeight="1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</row>
    <row r="124" spans="2:28" s="118" customFormat="1" ht="15.75" customHeight="1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</row>
    <row r="125" spans="2:28" s="118" customFormat="1" ht="15.75" customHeight="1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</row>
    <row r="126" spans="2:28" s="118" customFormat="1" ht="15.75" customHeight="1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</row>
    <row r="127" spans="2:28" s="118" customFormat="1" ht="15.75" customHeight="1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</row>
    <row r="128" spans="2:28" s="118" customFormat="1" ht="15.75" customHeight="1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</row>
    <row r="129" spans="2:28" s="118" customFormat="1" ht="15.75" customHeight="1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</row>
    <row r="130" spans="2:28" s="118" customFormat="1" ht="15.75" customHeight="1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</row>
    <row r="131" spans="2:28" s="118" customFormat="1" ht="15.75" customHeight="1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</row>
    <row r="132" spans="2:28" s="118" customFormat="1" ht="15.75" customHeight="1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</row>
    <row r="133" spans="2:28" s="118" customFormat="1" ht="15.75" customHeight="1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</row>
    <row r="134" spans="2:28" s="118" customFormat="1" ht="15.75" customHeight="1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</row>
    <row r="135" spans="2:28" s="118" customFormat="1" ht="15.75" customHeight="1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</row>
    <row r="136" spans="2:28" s="118" customFormat="1" ht="15.75" customHeight="1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</row>
    <row r="137" spans="2:28" s="118" customFormat="1" ht="15.75" customHeight="1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</row>
    <row r="138" spans="2:28" s="118" customFormat="1" ht="15.75" customHeight="1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</row>
    <row r="139" spans="2:28" s="118" customFormat="1" ht="15.75" customHeight="1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</row>
    <row r="140" spans="2:28" s="118" customFormat="1" ht="15.75" customHeight="1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</row>
    <row r="141" spans="2:28" s="118" customFormat="1" ht="15.75" customHeight="1"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</row>
    <row r="142" spans="2:28" s="118" customFormat="1" ht="15.75" customHeight="1"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</row>
    <row r="143" spans="2:28" s="118" customFormat="1" ht="15.75" customHeight="1"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</row>
    <row r="144" spans="2:28" s="118" customFormat="1" ht="15.75" customHeight="1"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</row>
    <row r="145" spans="2:28" s="118" customFormat="1" ht="15.75" customHeight="1"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</row>
    <row r="146" spans="2:28" s="118" customFormat="1" ht="15.75" customHeight="1"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</row>
    <row r="147" spans="2:28" s="118" customFormat="1" ht="15.75" customHeight="1"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</row>
    <row r="148" spans="2:28" s="118" customFormat="1" ht="15.75" customHeight="1"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</row>
    <row r="149" spans="2:28" s="118" customFormat="1" ht="15.75" customHeight="1"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</row>
    <row r="150" spans="2:28" s="118" customFormat="1" ht="15.75" customHeight="1"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</row>
    <row r="151" spans="2:28" s="118" customFormat="1" ht="15.75" customHeight="1"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</row>
    <row r="152" spans="2:28" s="118" customFormat="1" ht="15.75" customHeight="1"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</row>
    <row r="153" spans="2:28" s="118" customFormat="1" ht="15.75" customHeight="1"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</row>
    <row r="154" spans="2:28" s="118" customFormat="1" ht="15.75" customHeight="1"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</row>
    <row r="155" spans="2:28" s="118" customFormat="1" ht="15.75" customHeight="1"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</row>
    <row r="156" spans="2:28" s="118" customFormat="1" ht="15.75" customHeight="1"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</row>
    <row r="157" spans="2:28" s="118" customFormat="1" ht="15.75" customHeight="1"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</row>
    <row r="158" spans="2:28" s="118" customFormat="1" ht="15.75" customHeight="1"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</row>
    <row r="159" spans="2:28" s="118" customFormat="1" ht="15.75" customHeight="1"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</row>
    <row r="160" spans="2:28" s="118" customFormat="1" ht="15.75" customHeight="1"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</row>
    <row r="161" spans="2:28" s="118" customFormat="1" ht="15.75" customHeight="1"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</row>
    <row r="162" spans="2:28" s="118" customFormat="1" ht="15.75" customHeight="1"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</row>
    <row r="163" spans="2:28" s="118" customFormat="1" ht="15.75" customHeight="1"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</row>
    <row r="164" spans="2:28" s="118" customFormat="1" ht="15.75" customHeight="1"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</row>
    <row r="165" spans="2:28" s="118" customFormat="1" ht="15.75" customHeight="1"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</row>
    <row r="166" spans="2:28" s="118" customFormat="1" ht="15.75" customHeight="1"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</row>
    <row r="167" spans="2:28" s="118" customFormat="1" ht="15.75" customHeight="1"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</row>
    <row r="168" spans="2:28" s="118" customFormat="1" ht="15.75" customHeight="1"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</row>
    <row r="169" spans="2:28" s="118" customFormat="1" ht="15.75" customHeight="1"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</row>
    <row r="170" spans="2:28" s="118" customFormat="1" ht="15.75" customHeight="1"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</row>
    <row r="171" spans="2:28" s="118" customFormat="1" ht="15.75" customHeight="1"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</row>
    <row r="172" spans="2:28" s="118" customFormat="1" ht="15.75" customHeight="1"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</row>
    <row r="173" spans="2:28" s="118" customFormat="1" ht="15.75" customHeight="1"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</row>
    <row r="174" spans="2:28" s="118" customFormat="1" ht="15.75" customHeight="1"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</row>
    <row r="175" spans="2:28" s="118" customFormat="1" ht="15.75" customHeight="1"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</row>
    <row r="176" spans="2:28" s="118" customFormat="1" ht="15.75" customHeight="1"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</row>
    <row r="177" spans="2:28" s="118" customFormat="1" ht="15.75" customHeight="1"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</row>
    <row r="178" spans="2:28" s="118" customFormat="1" ht="15.75" customHeight="1"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</row>
    <row r="179" spans="2:28" s="118" customFormat="1" ht="15.75" customHeight="1"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</row>
    <row r="180" spans="2:28" s="118" customFormat="1" ht="15.75" customHeight="1"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</row>
    <row r="181" spans="2:28" s="118" customFormat="1" ht="15.75" customHeight="1"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</row>
    <row r="182" spans="2:28" s="118" customFormat="1" ht="15.75" customHeight="1"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</row>
    <row r="183" spans="2:28" s="118" customFormat="1" ht="15.75" customHeight="1"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</row>
    <row r="184" spans="2:28" s="118" customFormat="1" ht="15.75" customHeight="1"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</row>
    <row r="185" spans="2:28" s="118" customFormat="1" ht="15.75" customHeight="1"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</row>
    <row r="186" spans="2:28" s="118" customFormat="1" ht="15.75" customHeight="1"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</row>
    <row r="187" spans="2:28" s="118" customFormat="1" ht="15.75" customHeight="1"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</row>
    <row r="188" spans="2:28" s="118" customFormat="1" ht="15.75" customHeight="1"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</row>
    <row r="189" spans="2:28" s="118" customFormat="1" ht="15.75" customHeight="1"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</row>
    <row r="190" spans="2:28" s="118" customFormat="1" ht="15.75" customHeight="1"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</row>
    <row r="191" spans="2:28" s="118" customFormat="1" ht="15.75" customHeight="1"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</row>
    <row r="192" spans="2:28" s="118" customFormat="1" ht="15.75" customHeight="1"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</row>
    <row r="193" spans="2:28" s="118" customFormat="1" ht="15.75" customHeight="1"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</row>
    <row r="194" spans="2:28" s="118" customFormat="1" ht="15.75" customHeight="1"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</row>
    <row r="195" spans="2:28" s="118" customFormat="1" ht="15.75" customHeight="1"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</row>
    <row r="196" spans="2:28" s="118" customFormat="1" ht="15.75" customHeight="1"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</row>
    <row r="197" spans="2:28" s="118" customFormat="1" ht="15.75" customHeight="1"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</row>
    <row r="198" spans="2:28" s="118" customFormat="1" ht="15.75" customHeight="1"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</row>
    <row r="199" spans="2:28" s="118" customFormat="1" ht="15.75" customHeight="1"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</row>
    <row r="200" spans="2:28" s="118" customFormat="1" ht="15.75" customHeight="1"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</row>
    <row r="201" spans="2:28" s="118" customFormat="1" ht="15.75" customHeight="1"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</row>
    <row r="202" spans="2:28" s="118" customFormat="1" ht="15.75" customHeight="1"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</row>
    <row r="203" spans="2:28" s="118" customFormat="1" ht="15.75" customHeight="1"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</row>
    <row r="204" spans="2:28" s="118" customFormat="1" ht="15.75" customHeight="1"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</row>
    <row r="205" spans="2:28" s="118" customFormat="1" ht="15.75" customHeight="1"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</row>
    <row r="206" spans="2:28" s="118" customFormat="1" ht="15.75" customHeight="1"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</row>
    <row r="207" spans="2:28" s="118" customFormat="1" ht="15.75" customHeight="1"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</row>
    <row r="208" spans="2:28" s="118" customFormat="1" ht="15.75" customHeight="1"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</row>
    <row r="209" spans="2:28" s="118" customFormat="1" ht="15.75" customHeight="1"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</row>
    <row r="210" spans="2:28" s="118" customFormat="1" ht="15.75" customHeight="1"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</row>
    <row r="211" spans="2:28" s="118" customFormat="1" ht="15.75" customHeight="1"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</row>
    <row r="212" spans="2:28" s="118" customFormat="1" ht="15.75" customHeight="1"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</row>
    <row r="213" spans="2:28" s="118" customFormat="1" ht="15.75" customHeight="1"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</row>
    <row r="214" spans="2:28" s="118" customFormat="1" ht="15.75" customHeight="1"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</row>
    <row r="215" spans="2:28" s="118" customFormat="1" ht="15.75" customHeight="1"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</row>
    <row r="216" spans="2:28" s="118" customFormat="1" ht="15.75" customHeight="1"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</row>
    <row r="217" spans="2:28" s="118" customFormat="1" ht="15.75" customHeight="1"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</row>
    <row r="218" spans="2:28" s="118" customFormat="1" ht="15.75" customHeight="1"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</row>
    <row r="219" spans="2:28" s="118" customFormat="1" ht="15.75" customHeight="1"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</row>
    <row r="220" spans="2:28" s="118" customFormat="1" ht="15.75" customHeight="1"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</row>
    <row r="221" spans="2:28" s="118" customFormat="1" ht="15.75" customHeight="1"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</row>
    <row r="222" spans="2:28" s="118" customFormat="1" ht="15.75" customHeight="1"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</row>
    <row r="223" spans="2:28" s="118" customFormat="1" ht="15.75" customHeight="1"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</row>
    <row r="224" spans="2:28" s="118" customFormat="1" ht="15.75" customHeight="1"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</row>
    <row r="225" spans="1:48" s="118" customFormat="1" ht="15.75" customHeight="1"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</row>
    <row r="226" spans="1:48" s="118" customFormat="1" ht="15.75" customHeight="1"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</row>
    <row r="227" spans="1:48" s="118" customFormat="1" ht="15.75" customHeight="1"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</row>
    <row r="228" spans="1:48" s="118" customFormat="1" ht="15.75" customHeight="1"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</row>
    <row r="229" spans="1:48" s="118" customFormat="1" ht="15.75" customHeight="1"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</row>
    <row r="230" spans="1:48" s="118" customFormat="1" ht="15.75" customHeight="1"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</row>
    <row r="231" spans="1:48" s="118" customFormat="1" ht="15.75" customHeight="1"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</row>
    <row r="232" spans="1:48" s="118" customFormat="1" ht="15.75" customHeight="1"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</row>
    <row r="233" spans="1:48" s="118" customFormat="1" ht="15.75" customHeight="1"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</row>
    <row r="234" spans="1:48" s="118" customFormat="1" ht="15.75" customHeight="1">
      <c r="A234" s="1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V234" s="1"/>
    </row>
    <row r="235" spans="1:48" s="118" customFormat="1" ht="15.75" customHeight="1">
      <c r="A235" s="1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V235" s="1"/>
    </row>
    <row r="236" spans="1:48" s="118" customFormat="1" ht="15.75" customHeight="1">
      <c r="A236" s="1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V236" s="1"/>
    </row>
    <row r="237" spans="1:48" s="118" customFormat="1" ht="15.75" customHeight="1">
      <c r="A237" s="1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V237" s="1"/>
    </row>
    <row r="238" spans="1:48" s="118" customFormat="1" ht="15.75" customHeight="1">
      <c r="A238" s="1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V238" s="1"/>
    </row>
    <row r="239" spans="1:48" s="118" customFormat="1" ht="15.75" customHeight="1">
      <c r="A239" s="1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V239" s="1"/>
    </row>
    <row r="240" spans="1:48" s="118" customFormat="1" ht="15.75" customHeight="1">
      <c r="A240" s="1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V240" s="1"/>
    </row>
    <row r="241" spans="1:48" s="118" customFormat="1" ht="15.75" customHeight="1">
      <c r="A241" s="1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V241" s="1"/>
    </row>
    <row r="242" spans="1:48" s="118" customFormat="1" ht="15.75" customHeight="1">
      <c r="A242" s="1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V242" s="1"/>
    </row>
    <row r="243" spans="1:48" s="118" customFormat="1" ht="15.75" customHeight="1">
      <c r="A243" s="1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V243" s="1"/>
    </row>
    <row r="244" spans="1:48" s="118" customFormat="1" ht="15.75" customHeight="1">
      <c r="A244" s="1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V244" s="1"/>
    </row>
    <row r="245" spans="1:48" s="118" customFormat="1" ht="15.75" customHeight="1">
      <c r="A245" s="1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V245" s="1"/>
    </row>
    <row r="246" spans="1:48" s="118" customFormat="1" ht="15.75" customHeight="1">
      <c r="A246" s="1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V246" s="1"/>
    </row>
    <row r="247" spans="1:48" s="118" customFormat="1" ht="15.75" customHeight="1">
      <c r="A247" s="1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V247" s="1"/>
    </row>
    <row r="248" spans="1:48" s="118" customFormat="1" ht="15.75" customHeight="1">
      <c r="A248" s="1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V248" s="1"/>
    </row>
    <row r="249" spans="1:48" s="118" customFormat="1" ht="15.75" customHeight="1">
      <c r="A249" s="1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V249" s="1"/>
    </row>
    <row r="250" spans="1:48" s="118" customFormat="1" ht="15.75" customHeight="1">
      <c r="A250" s="1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V250" s="1"/>
    </row>
    <row r="251" spans="1:48" s="118" customFormat="1" ht="15.75" customHeight="1">
      <c r="A251" s="1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V251" s="1"/>
    </row>
    <row r="252" spans="1:48" s="118" customFormat="1" ht="15.75" customHeight="1">
      <c r="A252" s="1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V252" s="1"/>
    </row>
    <row r="253" spans="1:48" s="118" customFormat="1" ht="15.75" customHeight="1">
      <c r="A253" s="1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V253" s="1"/>
    </row>
    <row r="254" spans="1:48" s="118" customFormat="1" ht="15.75" customHeight="1">
      <c r="A254" s="1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V254" s="1"/>
    </row>
    <row r="255" spans="1:48" s="118" customFormat="1" ht="15.75" customHeight="1">
      <c r="A255" s="1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V255" s="1"/>
    </row>
    <row r="256" spans="1:48" s="118" customFormat="1" ht="15.75" customHeight="1">
      <c r="A256" s="1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V256" s="1"/>
    </row>
    <row r="257" spans="1:48" s="118" customFormat="1" ht="15.75" customHeight="1">
      <c r="A257" s="1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V257" s="1"/>
    </row>
    <row r="258" spans="1:48" s="118" customFormat="1" ht="15.75" customHeight="1">
      <c r="A258" s="1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V258" s="1"/>
    </row>
    <row r="259" spans="1:48" s="118" customFormat="1" ht="15.75" customHeight="1">
      <c r="A259" s="1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V259" s="1"/>
    </row>
    <row r="260" spans="1:48" s="118" customFormat="1" ht="15.75" customHeight="1">
      <c r="A260" s="1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V260" s="1"/>
    </row>
    <row r="261" spans="1:48" s="118" customFormat="1" ht="15.75" customHeight="1">
      <c r="A261" s="1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V261" s="1"/>
    </row>
    <row r="262" spans="1:48" s="118" customFormat="1" ht="15.75" customHeight="1">
      <c r="A262" s="1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V262" s="1"/>
    </row>
    <row r="263" spans="1:48" s="118" customFormat="1" ht="15.75" customHeight="1">
      <c r="A263" s="1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V263" s="1"/>
    </row>
    <row r="264" spans="1:48" s="118" customFormat="1" ht="15.75" customHeight="1">
      <c r="A264" s="1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V264" s="1"/>
    </row>
    <row r="265" spans="1:48" s="118" customFormat="1" ht="15.75" customHeight="1">
      <c r="A265" s="1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V265" s="1"/>
    </row>
    <row r="266" spans="1:48" s="118" customFormat="1" ht="15.75" customHeight="1">
      <c r="A266" s="1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V266" s="1"/>
    </row>
    <row r="267" spans="1:48" s="118" customFormat="1" ht="15.75" customHeight="1">
      <c r="A267" s="1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V267" s="1"/>
    </row>
    <row r="268" spans="1:48" s="118" customFormat="1" ht="15.75" customHeight="1">
      <c r="A268" s="1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V268" s="1"/>
    </row>
    <row r="269" spans="1:48" s="118" customFormat="1" ht="15.75" customHeight="1">
      <c r="A269" s="1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V269" s="1"/>
    </row>
    <row r="270" spans="1:48" s="118" customFormat="1" ht="15.75" customHeight="1">
      <c r="A270" s="1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V270" s="1"/>
    </row>
    <row r="271" spans="1:48" s="118" customFormat="1" ht="15.75" customHeight="1">
      <c r="A271" s="1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V271" s="1"/>
    </row>
    <row r="272" spans="1:48" s="118" customFormat="1" ht="15.75" customHeight="1">
      <c r="A272" s="1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V272" s="1"/>
    </row>
    <row r="273" spans="1:48" s="118" customFormat="1" ht="15.75" customHeight="1">
      <c r="A273" s="1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V273" s="1"/>
    </row>
    <row r="274" spans="1:48" s="118" customFormat="1" ht="15.75" customHeight="1">
      <c r="A274" s="1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V274" s="1"/>
    </row>
    <row r="275" spans="1:48" s="118" customFormat="1" ht="15.75" customHeight="1">
      <c r="A275" s="1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V275" s="1"/>
    </row>
    <row r="276" spans="1:48" s="118" customFormat="1" ht="15.75" customHeight="1">
      <c r="A276" s="1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V276" s="1"/>
    </row>
    <row r="277" spans="1:48" s="118" customFormat="1" ht="15.75" customHeight="1">
      <c r="A277" s="1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V277" s="1"/>
    </row>
    <row r="278" spans="1:48" s="118" customFormat="1" ht="15.75" customHeight="1">
      <c r="A278" s="1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V278" s="1"/>
    </row>
    <row r="279" spans="1:48" s="118" customFormat="1" ht="15.75" customHeight="1">
      <c r="A279" s="1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V279" s="1"/>
    </row>
    <row r="280" spans="1:48" s="118" customFormat="1" ht="15.75" customHeight="1">
      <c r="A280" s="1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V280" s="1"/>
    </row>
    <row r="281" spans="1:48" s="118" customFormat="1" ht="15.75" customHeight="1">
      <c r="A281" s="1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V281" s="1"/>
    </row>
    <row r="282" spans="1:48" s="118" customFormat="1" ht="15.75" customHeight="1">
      <c r="A282" s="1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V282" s="1"/>
    </row>
    <row r="283" spans="1:48" s="118" customFormat="1" ht="15.75" customHeight="1">
      <c r="A283" s="1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V283" s="1"/>
    </row>
    <row r="284" spans="1:48" s="118" customFormat="1" ht="15.75" customHeight="1">
      <c r="A284" s="1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V284" s="1"/>
    </row>
    <row r="285" spans="1:48" s="118" customFormat="1" ht="15.75" customHeight="1">
      <c r="A285" s="1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V285" s="1"/>
    </row>
    <row r="286" spans="1:48" s="118" customFormat="1" ht="15.75" customHeight="1">
      <c r="A286" s="1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V286" s="1"/>
    </row>
    <row r="287" spans="1:48" s="118" customFormat="1" ht="15.75" customHeight="1">
      <c r="A287" s="1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V287" s="1"/>
    </row>
    <row r="288" spans="1:48" s="118" customFormat="1" ht="15.75" customHeight="1">
      <c r="A288" s="1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V288" s="1"/>
    </row>
    <row r="289" spans="1:48" s="118" customFormat="1" ht="15.75" customHeight="1">
      <c r="A289" s="1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V289" s="1"/>
    </row>
    <row r="290" spans="1:48" s="118" customFormat="1" ht="15.75" customHeight="1">
      <c r="A290" s="1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V290" s="1"/>
    </row>
    <row r="291" spans="1:48" s="118" customFormat="1" ht="15.75" customHeight="1">
      <c r="A291" s="1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V291" s="1"/>
    </row>
    <row r="292" spans="1:48" s="118" customFormat="1" ht="15.75" customHeight="1">
      <c r="A292" s="1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V292" s="1"/>
    </row>
    <row r="293" spans="1:48" s="118" customFormat="1" ht="15.75" customHeight="1">
      <c r="A293" s="1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V293" s="1"/>
    </row>
    <row r="294" spans="1:48" s="118" customFormat="1" ht="15.75" customHeight="1">
      <c r="A294" s="1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V294" s="1"/>
    </row>
    <row r="295" spans="1:48" s="118" customFormat="1" ht="15.75" customHeight="1">
      <c r="A295" s="1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V295" s="1"/>
    </row>
    <row r="296" spans="1:48" s="118" customFormat="1" ht="15.75" customHeight="1">
      <c r="A296" s="1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V296" s="1"/>
    </row>
    <row r="297" spans="1:48" s="118" customFormat="1" ht="15.75" customHeight="1">
      <c r="A297" s="1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V297" s="1"/>
    </row>
    <row r="298" spans="1:48" s="118" customFormat="1" ht="15.75" customHeight="1">
      <c r="A298" s="1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V298" s="1"/>
    </row>
    <row r="299" spans="1:48" s="118" customFormat="1" ht="15.75" customHeight="1">
      <c r="A299" s="1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V299" s="1"/>
    </row>
    <row r="300" spans="1:48" s="118" customFormat="1" ht="15.75" customHeight="1">
      <c r="A300" s="1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V300" s="1"/>
    </row>
    <row r="301" spans="1:48" s="118" customFormat="1" ht="15.75" customHeight="1">
      <c r="A301" s="1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V301" s="1"/>
    </row>
    <row r="302" spans="1:48" s="118" customFormat="1" ht="15.75" customHeight="1">
      <c r="A302" s="1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V302" s="1"/>
    </row>
    <row r="303" spans="1:48" s="118" customFormat="1" ht="15.75" customHeight="1">
      <c r="A303" s="1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V303" s="1"/>
    </row>
    <row r="304" spans="1:48" s="118" customFormat="1" ht="15.75" customHeight="1">
      <c r="A304" s="1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V304" s="1"/>
    </row>
    <row r="305" spans="1:48" s="118" customFormat="1" ht="15.75" customHeight="1">
      <c r="A305" s="1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V305" s="1"/>
    </row>
    <row r="306" spans="1:48" s="118" customFormat="1" ht="15.75" customHeight="1">
      <c r="A306" s="1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V306" s="1"/>
    </row>
    <row r="307" spans="1:48" s="118" customFormat="1" ht="15.75" customHeight="1">
      <c r="A307" s="1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V307" s="1"/>
    </row>
    <row r="308" spans="1:48" s="118" customFormat="1" ht="15.75" customHeight="1">
      <c r="A308" s="1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V308" s="1"/>
    </row>
    <row r="309" spans="1:48" s="118" customFormat="1" ht="15.75" customHeight="1">
      <c r="A309" s="1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V309" s="1"/>
    </row>
    <row r="310" spans="1:48" s="118" customFormat="1" ht="15.75" customHeight="1">
      <c r="A310" s="1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V310" s="1"/>
    </row>
    <row r="311" spans="1:48" s="118" customFormat="1" ht="15.75" customHeight="1">
      <c r="A311" s="1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V311" s="1"/>
    </row>
    <row r="312" spans="1:48" s="118" customFormat="1" ht="15.75" customHeight="1">
      <c r="A312" s="1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V312" s="1"/>
    </row>
    <row r="313" spans="1:48" s="118" customFormat="1" ht="15.75" customHeight="1">
      <c r="A313" s="1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V313" s="1"/>
    </row>
    <row r="314" spans="1:48" s="118" customFormat="1" ht="15.75" customHeight="1">
      <c r="A314" s="1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V314" s="1"/>
    </row>
    <row r="315" spans="1:48" s="118" customFormat="1" ht="15.75" customHeight="1">
      <c r="A315" s="1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V315" s="1"/>
    </row>
    <row r="316" spans="1:48" s="118" customFormat="1" ht="15.75" customHeight="1">
      <c r="A316" s="1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V316" s="1"/>
    </row>
    <row r="317" spans="1:48" s="118" customFormat="1" ht="15.75" customHeight="1">
      <c r="A317" s="1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V317" s="1"/>
    </row>
    <row r="318" spans="1:48" s="118" customFormat="1" ht="15.75" customHeight="1">
      <c r="A318" s="1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V318" s="1"/>
    </row>
    <row r="319" spans="1:48" s="118" customFormat="1" ht="15.75" customHeight="1">
      <c r="A319" s="1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V319" s="1"/>
    </row>
    <row r="320" spans="1:48" s="118" customFormat="1" ht="15.75" customHeight="1">
      <c r="A320" s="1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V320" s="1"/>
    </row>
    <row r="321" spans="1:48" s="118" customFormat="1" ht="15.75" customHeight="1">
      <c r="A321" s="1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V321" s="1"/>
    </row>
    <row r="322" spans="1:48" s="118" customFormat="1" ht="15.75" customHeight="1">
      <c r="A322" s="1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V322" s="1"/>
    </row>
    <row r="323" spans="1:48" s="118" customFormat="1" ht="15.75" customHeight="1">
      <c r="A323" s="1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V323" s="1"/>
    </row>
    <row r="324" spans="1:48" s="118" customFormat="1" ht="15.75" customHeight="1">
      <c r="A324" s="1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V324" s="1"/>
    </row>
    <row r="325" spans="1:48" s="118" customFormat="1" ht="15.75" customHeight="1">
      <c r="A325" s="1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V325" s="1"/>
    </row>
    <row r="326" spans="1:48" s="118" customFormat="1" ht="15.75" customHeight="1">
      <c r="A326" s="1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V326" s="1"/>
    </row>
    <row r="327" spans="1:48" s="118" customFormat="1" ht="15.75" customHeight="1">
      <c r="A327" s="1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V327" s="1"/>
    </row>
    <row r="328" spans="1:48" s="118" customFormat="1" ht="15.75" customHeight="1">
      <c r="A328" s="1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V328" s="1"/>
    </row>
    <row r="329" spans="1:48" s="118" customFormat="1" ht="15.75" customHeight="1">
      <c r="A329" s="1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V329" s="1"/>
    </row>
    <row r="330" spans="1:48" s="118" customFormat="1" ht="15.75" customHeight="1">
      <c r="A330" s="1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V330" s="1"/>
    </row>
    <row r="331" spans="1:48" s="118" customFormat="1" ht="15.75" customHeight="1">
      <c r="A331" s="1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V331" s="1"/>
    </row>
    <row r="332" spans="1:48" s="118" customFormat="1" ht="15.75" customHeight="1">
      <c r="A332" s="1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V332" s="1"/>
    </row>
    <row r="333" spans="1:48" s="118" customFormat="1" ht="15.75" customHeight="1">
      <c r="A333" s="1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V333" s="1"/>
    </row>
    <row r="334" spans="1:48" s="118" customFormat="1" ht="15.75" customHeight="1">
      <c r="A334" s="1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V334" s="1"/>
    </row>
    <row r="335" spans="1:48" s="118" customFormat="1" ht="15.75" customHeight="1">
      <c r="A335" s="1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V335" s="1"/>
    </row>
    <row r="336" spans="1:48" s="118" customFormat="1" ht="15.75" customHeight="1">
      <c r="A336" s="1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V336" s="1"/>
    </row>
    <row r="337" spans="1:48" s="118" customFormat="1" ht="15.75" customHeight="1">
      <c r="A337" s="1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V337" s="1"/>
    </row>
    <row r="338" spans="1:48" s="118" customFormat="1" ht="15.75" customHeight="1">
      <c r="A338" s="1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V338" s="1"/>
    </row>
    <row r="339" spans="1:48" s="118" customFormat="1" ht="15.75" customHeight="1">
      <c r="A339" s="1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V339" s="1"/>
    </row>
    <row r="340" spans="1:48" s="118" customFormat="1" ht="15.75" customHeight="1">
      <c r="A340" s="1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V340" s="1"/>
    </row>
    <row r="341" spans="1:48" s="118" customFormat="1" ht="15.75" customHeight="1">
      <c r="A341" s="1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V341" s="1"/>
    </row>
    <row r="342" spans="1:48" s="118" customFormat="1" ht="15.75" customHeight="1">
      <c r="A342" s="1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V342" s="1"/>
    </row>
    <row r="343" spans="1:48" s="118" customFormat="1" ht="15.75" customHeight="1">
      <c r="A343" s="1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V343" s="1"/>
    </row>
    <row r="344" spans="1:48" s="118" customFormat="1" ht="15.75" customHeight="1">
      <c r="A344" s="1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V344" s="1"/>
    </row>
    <row r="345" spans="1:48" s="118" customFormat="1" ht="15.75" customHeight="1">
      <c r="A345" s="1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V345" s="1"/>
    </row>
    <row r="346" spans="1:48" s="118" customFormat="1" ht="15.75" customHeight="1">
      <c r="A346" s="1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V346" s="1"/>
    </row>
    <row r="347" spans="1:48" s="118" customFormat="1" ht="15.75" customHeight="1">
      <c r="A347" s="1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V347" s="1"/>
    </row>
    <row r="348" spans="1:48" s="118" customFormat="1" ht="15.75" customHeight="1">
      <c r="A348" s="1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V348" s="1"/>
    </row>
    <row r="349" spans="1:48" s="118" customFormat="1" ht="15.75" customHeight="1">
      <c r="A349" s="1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V349" s="1"/>
    </row>
    <row r="350" spans="1:48" s="118" customFormat="1" ht="15.75" customHeight="1">
      <c r="A350" s="1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V350" s="1"/>
    </row>
    <row r="351" spans="1:48" s="118" customFormat="1" ht="15.75" customHeight="1">
      <c r="A351" s="1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V351" s="1"/>
    </row>
    <row r="352" spans="1:48" s="118" customFormat="1" ht="15.75" customHeight="1">
      <c r="A352" s="1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V352" s="1"/>
    </row>
    <row r="353" spans="1:48" s="118" customFormat="1" ht="15.75" customHeight="1">
      <c r="A353" s="1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V353" s="1"/>
    </row>
    <row r="354" spans="1:48" s="118" customFormat="1" ht="15.75" customHeight="1">
      <c r="A354" s="1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V354" s="1"/>
    </row>
    <row r="355" spans="1:48" s="118" customFormat="1" ht="15.75" customHeight="1">
      <c r="A355" s="1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V355" s="1"/>
    </row>
    <row r="356" spans="1:48" s="118" customFormat="1" ht="15.75" customHeight="1">
      <c r="A356" s="1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V356" s="1"/>
    </row>
    <row r="357" spans="1:48" s="118" customFormat="1" ht="15.75" customHeight="1">
      <c r="A357" s="1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V357" s="1"/>
    </row>
    <row r="358" spans="1:48" s="118" customFormat="1" ht="15.75" customHeight="1">
      <c r="A358" s="1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V358" s="1"/>
    </row>
    <row r="359" spans="1:48" s="118" customFormat="1" ht="15.75" customHeight="1">
      <c r="A359" s="1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V359" s="1"/>
    </row>
    <row r="360" spans="1:48" s="118" customFormat="1" ht="15.75" customHeight="1">
      <c r="A360" s="1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V360" s="1"/>
    </row>
    <row r="361" spans="1:48" s="118" customFormat="1" ht="15.75" customHeight="1">
      <c r="A361" s="1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V361" s="1"/>
    </row>
    <row r="362" spans="1:48" s="118" customFormat="1" ht="15.75" customHeight="1">
      <c r="A362" s="1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V362" s="1"/>
    </row>
    <row r="363" spans="1:48" s="118" customFormat="1" ht="15.75" customHeight="1">
      <c r="A363" s="1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V363" s="1"/>
    </row>
    <row r="364" spans="1:48" s="118" customFormat="1" ht="15.75" customHeight="1">
      <c r="A364" s="1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V364" s="1"/>
    </row>
    <row r="365" spans="1:48" s="118" customFormat="1" ht="15.75" customHeight="1">
      <c r="A365" s="1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V365" s="1"/>
    </row>
    <row r="366" spans="1:48" s="118" customFormat="1" ht="15.75" customHeight="1">
      <c r="A366" s="1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V366" s="1"/>
    </row>
    <row r="367" spans="1:48" s="118" customFormat="1" ht="15.75" customHeight="1">
      <c r="A367" s="1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V367" s="1"/>
    </row>
    <row r="368" spans="1:48" s="118" customFormat="1" ht="15.75" customHeight="1">
      <c r="A368" s="1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V368" s="1"/>
    </row>
    <row r="369" spans="1:48" s="118" customFormat="1" ht="15.75" customHeight="1">
      <c r="A369" s="1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V369" s="1"/>
    </row>
    <row r="370" spans="1:48" s="118" customFormat="1" ht="15.75" customHeight="1">
      <c r="A370" s="1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V370" s="1"/>
    </row>
    <row r="371" spans="1:48" s="118" customFormat="1" ht="15.75" customHeight="1">
      <c r="A371" s="1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V371" s="1"/>
    </row>
    <row r="372" spans="1:48" s="118" customFormat="1" ht="15.75" customHeight="1">
      <c r="A372" s="1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V372" s="1"/>
    </row>
    <row r="373" spans="1:48" s="118" customFormat="1" ht="15.75" customHeight="1">
      <c r="A373" s="1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V373" s="1"/>
    </row>
    <row r="374" spans="1:48" s="118" customFormat="1" ht="15.75" customHeight="1">
      <c r="A374" s="1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V374" s="1"/>
    </row>
    <row r="375" spans="1:48" s="118" customFormat="1" ht="15.75" customHeight="1">
      <c r="A375" s="1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V375" s="1"/>
    </row>
    <row r="376" spans="1:48" s="118" customFormat="1" ht="15.75" customHeight="1">
      <c r="A376" s="1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V376" s="1"/>
    </row>
    <row r="377" spans="1:48" s="118" customFormat="1" ht="15.75" customHeight="1">
      <c r="A377" s="1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V377" s="1"/>
    </row>
    <row r="378" spans="1:48" s="118" customFormat="1" ht="15.75" customHeight="1">
      <c r="A378" s="1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V378" s="1"/>
    </row>
    <row r="379" spans="1:48" s="118" customFormat="1" ht="15.75" customHeight="1">
      <c r="A379" s="1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V379" s="1"/>
    </row>
    <row r="380" spans="1:48" s="118" customFormat="1" ht="15.75" customHeight="1">
      <c r="A380" s="1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V380" s="1"/>
    </row>
    <row r="381" spans="1:48" s="118" customFormat="1" ht="15.75" customHeight="1">
      <c r="A381" s="1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V381" s="1"/>
    </row>
    <row r="382" spans="1:48" s="118" customFormat="1" ht="15.75" customHeight="1">
      <c r="A382" s="1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V382" s="1"/>
    </row>
    <row r="383" spans="1:48" s="118" customFormat="1" ht="15.75" customHeight="1">
      <c r="A383" s="1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V383" s="1"/>
    </row>
    <row r="384" spans="1:48" s="118" customFormat="1" ht="15.75" customHeight="1">
      <c r="A384" s="1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V384" s="1"/>
    </row>
    <row r="385" spans="1:48" s="118" customFormat="1" ht="15.75" customHeight="1">
      <c r="A385" s="1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V385" s="1"/>
    </row>
    <row r="386" spans="1:48" s="118" customFormat="1" ht="15.75" customHeight="1">
      <c r="A386" s="1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V386" s="1"/>
    </row>
    <row r="387" spans="1:48" s="118" customFormat="1" ht="15.75" customHeight="1">
      <c r="A387" s="1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V387" s="1"/>
    </row>
    <row r="388" spans="1:48" s="118" customFormat="1" ht="15.75" customHeight="1">
      <c r="A388" s="1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V388" s="1"/>
    </row>
    <row r="389" spans="1:48" s="118" customFormat="1" ht="15.75" customHeight="1">
      <c r="A389" s="1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V389" s="1"/>
    </row>
    <row r="390" spans="1:48" s="118" customFormat="1" ht="15.75" customHeight="1">
      <c r="A390" s="1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V390" s="1"/>
    </row>
    <row r="391" spans="1:48" s="118" customFormat="1" ht="15.75" customHeight="1">
      <c r="A391" s="1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V391" s="1"/>
    </row>
    <row r="392" spans="1:48" s="118" customFormat="1" ht="15.75" customHeight="1">
      <c r="A392" s="1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V392" s="1"/>
    </row>
    <row r="393" spans="1:48" s="118" customFormat="1" ht="15.75" customHeight="1">
      <c r="A393" s="1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V393" s="1"/>
    </row>
    <row r="394" spans="1:48" s="118" customFormat="1" ht="15.75" customHeight="1">
      <c r="A394" s="1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V394" s="1"/>
    </row>
    <row r="395" spans="1:48" s="118" customFormat="1" ht="15.75" customHeight="1">
      <c r="A395" s="1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V395" s="1"/>
    </row>
    <row r="396" spans="1:48" s="118" customFormat="1" ht="15.75" customHeight="1">
      <c r="A396" s="1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V396" s="1"/>
    </row>
    <row r="397" spans="1:48" s="118" customFormat="1" ht="15.75" customHeight="1">
      <c r="A397" s="1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V397" s="1"/>
    </row>
    <row r="398" spans="1:48" s="118" customFormat="1" ht="15.75" customHeight="1">
      <c r="A398" s="1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V398" s="1"/>
    </row>
    <row r="399" spans="1:48" s="118" customFormat="1" ht="15.75" customHeight="1">
      <c r="A399" s="1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V399" s="1"/>
    </row>
    <row r="400" spans="1:48" s="118" customFormat="1" ht="15.75" customHeight="1">
      <c r="A400" s="1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V400" s="1"/>
    </row>
    <row r="401" spans="1:48" s="118" customFormat="1" ht="15.75" customHeight="1">
      <c r="A401" s="1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V401" s="1"/>
    </row>
    <row r="402" spans="1:48" s="118" customFormat="1" ht="15.75" customHeight="1">
      <c r="A402" s="1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V402" s="1"/>
    </row>
    <row r="403" spans="1:48" s="118" customFormat="1" ht="15.75" customHeight="1">
      <c r="A403" s="1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V403" s="1"/>
    </row>
    <row r="404" spans="1:48" s="118" customFormat="1" ht="15.75" customHeight="1">
      <c r="A404" s="1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V404" s="1"/>
    </row>
    <row r="405" spans="1:48" s="118" customFormat="1" ht="15.75" customHeight="1">
      <c r="A405" s="1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V405" s="1"/>
    </row>
    <row r="406" spans="1:48" s="118" customFormat="1" ht="15.75" customHeight="1">
      <c r="A406" s="1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V406" s="1"/>
    </row>
    <row r="407" spans="1:48" s="118" customFormat="1" ht="15.75" customHeight="1">
      <c r="A407" s="1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V407" s="1"/>
    </row>
    <row r="408" spans="1:48" s="118" customFormat="1" ht="15.75" customHeight="1">
      <c r="A408" s="1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V408" s="1"/>
    </row>
    <row r="409" spans="1:48" s="118" customFormat="1" ht="15.75" customHeight="1">
      <c r="A409" s="1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V409" s="1"/>
    </row>
    <row r="410" spans="1:48" s="118" customFormat="1" ht="15.75" customHeight="1">
      <c r="A410" s="1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V410" s="1"/>
    </row>
    <row r="411" spans="1:48" s="118" customFormat="1" ht="15.75" customHeight="1">
      <c r="A411" s="1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V411" s="1"/>
    </row>
    <row r="412" spans="1:48" s="118" customFormat="1" ht="15.75" customHeight="1">
      <c r="A412" s="1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V412" s="1"/>
    </row>
    <row r="413" spans="1:48" s="118" customFormat="1" ht="15.75" customHeight="1">
      <c r="A413" s="1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V413" s="1"/>
    </row>
    <row r="414" spans="1:48" s="118" customFormat="1" ht="15.75" customHeight="1">
      <c r="A414" s="1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V414" s="1"/>
    </row>
    <row r="415" spans="1:48" s="118" customFormat="1" ht="15.75" customHeight="1">
      <c r="A415" s="1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V415" s="1"/>
    </row>
    <row r="416" spans="1:48" s="118" customFormat="1" ht="15.75" customHeight="1">
      <c r="A416" s="1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V416" s="1"/>
    </row>
    <row r="417" spans="1:48" s="118" customFormat="1" ht="15.75" customHeight="1">
      <c r="A417" s="1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V417" s="1"/>
    </row>
    <row r="418" spans="1:48" s="118" customFormat="1" ht="15.75" customHeight="1">
      <c r="A418" s="1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V418" s="1"/>
    </row>
    <row r="419" spans="1:48" s="118" customFormat="1" ht="15.75" customHeight="1">
      <c r="A419" s="1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V419" s="1"/>
    </row>
    <row r="420" spans="1:48" s="118" customFormat="1" ht="15.75" customHeight="1">
      <c r="A420" s="1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V420" s="1"/>
    </row>
    <row r="421" spans="1:48" s="118" customFormat="1" ht="15.75" customHeight="1">
      <c r="A421" s="1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V421" s="1"/>
    </row>
    <row r="422" spans="1:48" s="118" customFormat="1" ht="15.75" customHeight="1">
      <c r="A422" s="1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V422" s="1"/>
    </row>
    <row r="423" spans="1:48" s="118" customFormat="1" ht="15.75" customHeight="1">
      <c r="A423" s="1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V423" s="1"/>
    </row>
    <row r="424" spans="1:48" s="118" customFormat="1" ht="15.75" customHeight="1">
      <c r="A424" s="1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V424" s="1"/>
    </row>
    <row r="425" spans="1:48" s="118" customFormat="1" ht="15.75" customHeight="1">
      <c r="A425" s="1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V425" s="1"/>
    </row>
    <row r="426" spans="1:48" s="118" customFormat="1" ht="15.75" customHeight="1">
      <c r="A426" s="1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V426" s="1"/>
    </row>
    <row r="427" spans="1:48" s="118" customFormat="1" ht="15.75" customHeight="1">
      <c r="A427" s="1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V427" s="1"/>
    </row>
    <row r="428" spans="1:48" s="118" customFormat="1" ht="15.75" customHeight="1">
      <c r="A428" s="1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V428" s="1"/>
    </row>
    <row r="429" spans="1:48" s="118" customFormat="1" ht="15.75" customHeight="1">
      <c r="A429" s="1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V429" s="1"/>
    </row>
    <row r="430" spans="1:48" s="118" customFormat="1" ht="15.75" customHeight="1">
      <c r="A430" s="1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V430" s="1"/>
    </row>
    <row r="431" spans="1:48" s="118" customFormat="1" ht="15.75" customHeight="1">
      <c r="A431" s="1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V431" s="1"/>
    </row>
    <row r="432" spans="1:48" s="118" customFormat="1" ht="15.75" customHeight="1">
      <c r="A432" s="1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V432" s="1"/>
    </row>
    <row r="433" spans="1:48" s="118" customFormat="1" ht="15.75" customHeight="1">
      <c r="A433" s="1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V433" s="1"/>
    </row>
    <row r="434" spans="1:48" s="118" customFormat="1" ht="15.75" customHeight="1">
      <c r="A434" s="1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V434" s="1"/>
    </row>
    <row r="435" spans="1:48" s="118" customFormat="1" ht="15.75" customHeight="1">
      <c r="A435" s="1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V435" s="1"/>
    </row>
    <row r="436" spans="1:48" s="118" customFormat="1" ht="15.75" customHeight="1">
      <c r="A436" s="1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V436" s="1"/>
    </row>
    <row r="437" spans="1:48" s="118" customFormat="1" ht="15.75" customHeight="1">
      <c r="A437" s="1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V437" s="1"/>
    </row>
    <row r="438" spans="1:48" s="118" customFormat="1" ht="15.75" customHeight="1">
      <c r="A438" s="1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V438" s="1"/>
    </row>
    <row r="439" spans="1:48" s="118" customFormat="1" ht="15.75" customHeight="1">
      <c r="A439" s="1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V439" s="1"/>
    </row>
    <row r="440" spans="1:48" s="118" customFormat="1" ht="15.75" customHeight="1">
      <c r="A440" s="1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V440" s="1"/>
    </row>
    <row r="441" spans="1:48" s="118" customFormat="1" ht="15.75" customHeight="1">
      <c r="A441" s="1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V441" s="1"/>
    </row>
    <row r="442" spans="1:48" s="118" customFormat="1" ht="15.75" customHeight="1">
      <c r="A442" s="1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V442" s="1"/>
    </row>
    <row r="443" spans="1:48" s="118" customFormat="1" ht="15.75" customHeight="1">
      <c r="A443" s="1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V443" s="1"/>
    </row>
    <row r="444" spans="1:48" s="118" customFormat="1" ht="15.75" customHeight="1">
      <c r="A444" s="1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V444" s="1"/>
    </row>
    <row r="445" spans="1:48" s="118" customFormat="1" ht="15.75" customHeight="1">
      <c r="A445" s="1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V445" s="1"/>
    </row>
    <row r="446" spans="1:48" s="118" customFormat="1" ht="15.75" customHeight="1">
      <c r="A446" s="1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V446" s="1"/>
    </row>
    <row r="447" spans="1:48" s="118" customFormat="1" ht="15.75" customHeight="1">
      <c r="A447" s="1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V447" s="1"/>
    </row>
    <row r="448" spans="1:48" s="118" customFormat="1" ht="15.75" customHeight="1">
      <c r="A448" s="1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V448" s="1"/>
    </row>
    <row r="449" spans="1:48" s="118" customFormat="1" ht="15.75" customHeight="1">
      <c r="A449" s="1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V449" s="1"/>
    </row>
    <row r="450" spans="1:48" s="118" customFormat="1" ht="15.75" customHeight="1">
      <c r="A450" s="1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V450" s="1"/>
    </row>
    <row r="451" spans="1:48" s="118" customFormat="1" ht="15.75" customHeight="1">
      <c r="A451" s="1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V451" s="1"/>
    </row>
    <row r="452" spans="1:48" s="118" customFormat="1" ht="15.75" customHeight="1">
      <c r="A452" s="1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V452" s="1"/>
    </row>
    <row r="453" spans="1:48" s="118" customFormat="1" ht="15.75" customHeight="1">
      <c r="A453" s="1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V453" s="1"/>
    </row>
    <row r="454" spans="1:48" s="118" customFormat="1" ht="15.75" customHeight="1">
      <c r="A454" s="1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V454" s="1"/>
    </row>
    <row r="455" spans="1:48" s="118" customFormat="1" ht="15.75" customHeight="1">
      <c r="A455" s="1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V455" s="1"/>
    </row>
    <row r="456" spans="1:48" s="118" customFormat="1" ht="15.75" customHeight="1">
      <c r="A456" s="1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V456" s="1"/>
    </row>
    <row r="457" spans="1:48" s="118" customFormat="1" ht="15.75" customHeight="1">
      <c r="A457" s="1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V457" s="1"/>
    </row>
    <row r="458" spans="1:48" s="118" customFormat="1" ht="15.75" customHeight="1">
      <c r="A458" s="1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V458" s="1"/>
    </row>
    <row r="459" spans="1:48" s="118" customFormat="1" ht="15.75" customHeight="1">
      <c r="A459" s="1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V459" s="1"/>
    </row>
    <row r="460" spans="1:48" s="118" customFormat="1" ht="15.75" customHeight="1">
      <c r="A460" s="1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V460" s="1"/>
    </row>
    <row r="461" spans="1:48" s="118" customFormat="1" ht="15.75" customHeight="1">
      <c r="A461" s="1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V461" s="1"/>
    </row>
    <row r="462" spans="1:48" s="118" customFormat="1" ht="15.75" customHeight="1">
      <c r="A462" s="1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V462" s="1"/>
    </row>
    <row r="463" spans="1:48" s="118" customFormat="1" ht="15.75" customHeight="1">
      <c r="A463" s="1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V463" s="1"/>
    </row>
    <row r="464" spans="1:48" s="118" customFormat="1" ht="15.75" customHeight="1">
      <c r="A464" s="1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V464" s="1"/>
    </row>
    <row r="465" spans="1:48" s="118" customFormat="1" ht="15.75" customHeight="1">
      <c r="A465" s="1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V465" s="1"/>
    </row>
    <row r="466" spans="1:48" s="118" customFormat="1" ht="15.75" customHeight="1">
      <c r="A466" s="1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V466" s="1"/>
    </row>
    <row r="467" spans="1:48" s="118" customFormat="1" ht="15.75" customHeight="1">
      <c r="A467" s="1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V467" s="1"/>
    </row>
    <row r="468" spans="1:48" s="118" customFormat="1" ht="15.75" customHeight="1">
      <c r="A468" s="1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V468" s="1"/>
    </row>
    <row r="469" spans="1:48" s="118" customFormat="1" ht="15.75" customHeight="1">
      <c r="A469" s="1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V469" s="1"/>
    </row>
    <row r="470" spans="1:48" s="118" customFormat="1" ht="15.75" customHeight="1">
      <c r="A470" s="1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V470" s="1"/>
    </row>
    <row r="471" spans="1:48" s="118" customFormat="1" ht="15.75" customHeight="1">
      <c r="A471" s="1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V471" s="1"/>
    </row>
    <row r="472" spans="1:48" s="118" customFormat="1" ht="15.75" customHeight="1">
      <c r="A472" s="1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V472" s="1"/>
    </row>
    <row r="473" spans="1:48" s="118" customFormat="1" ht="15.75" customHeight="1">
      <c r="A473" s="1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V473" s="1"/>
    </row>
    <row r="474" spans="1:48" s="118" customFormat="1" ht="15.75" customHeight="1">
      <c r="A474" s="1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V474" s="1"/>
    </row>
    <row r="475" spans="1:48" s="118" customFormat="1" ht="15.75" customHeight="1">
      <c r="A475" s="1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V475" s="1"/>
    </row>
    <row r="476" spans="1:48" s="118" customFormat="1" ht="15.75" customHeight="1">
      <c r="A476" s="1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V476" s="1"/>
    </row>
    <row r="477" spans="1:48" s="118" customFormat="1" ht="15.75" customHeight="1">
      <c r="A477" s="1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V477" s="1"/>
    </row>
    <row r="478" spans="1:48" s="118" customFormat="1" ht="15.75" customHeight="1">
      <c r="A478" s="1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V478" s="1"/>
    </row>
    <row r="479" spans="1:48" s="118" customFormat="1" ht="15.75" customHeight="1">
      <c r="A479" s="1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V479" s="1"/>
    </row>
    <row r="480" spans="1:48" s="118" customFormat="1" ht="15.75" customHeight="1">
      <c r="A480" s="1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V480" s="1"/>
    </row>
    <row r="481" spans="1:48" s="118" customFormat="1" ht="15.75" customHeight="1">
      <c r="A481" s="1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V481" s="1"/>
    </row>
    <row r="482" spans="1:48" s="118" customFormat="1" ht="15.75" customHeight="1">
      <c r="A482" s="1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V482" s="1"/>
    </row>
    <row r="483" spans="1:48" s="118" customFormat="1" ht="15.75" customHeight="1">
      <c r="A483" s="1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V483" s="1"/>
    </row>
    <row r="484" spans="1:48" s="118" customFormat="1" ht="15.75" customHeight="1">
      <c r="A484" s="1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V484" s="1"/>
    </row>
    <row r="485" spans="1:48" s="118" customFormat="1" ht="15.75" customHeight="1">
      <c r="A485" s="1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V485" s="1"/>
    </row>
    <row r="486" spans="1:48" s="118" customFormat="1" ht="15.75" customHeight="1">
      <c r="A486" s="1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V486" s="1"/>
    </row>
    <row r="487" spans="1:48" s="118" customFormat="1" ht="15.75" customHeight="1">
      <c r="A487" s="1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V487" s="1"/>
    </row>
    <row r="488" spans="1:48" s="118" customFormat="1" ht="15.75" customHeight="1">
      <c r="A488" s="1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V488" s="1"/>
    </row>
    <row r="489" spans="1:48" s="118" customFormat="1" ht="15.75" customHeight="1">
      <c r="A489" s="1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V489" s="1"/>
    </row>
    <row r="490" spans="1:48" s="118" customFormat="1" ht="15.75" customHeight="1">
      <c r="A490" s="1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V490" s="1"/>
    </row>
    <row r="491" spans="1:48" s="118" customFormat="1" ht="15.75" customHeight="1">
      <c r="A491" s="1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V491" s="1"/>
    </row>
    <row r="492" spans="1:48" s="118" customFormat="1" ht="15.75" customHeight="1">
      <c r="A492" s="1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V492" s="1"/>
    </row>
    <row r="493" spans="1:48" s="118" customFormat="1" ht="15.75" customHeight="1">
      <c r="A493" s="1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V493" s="1"/>
    </row>
    <row r="494" spans="1:48" s="118" customFormat="1" ht="15.75" customHeight="1">
      <c r="A494" s="1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V494" s="1"/>
    </row>
    <row r="495" spans="1:48" s="118" customFormat="1" ht="15.75" customHeight="1">
      <c r="A495" s="1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V495" s="1"/>
    </row>
    <row r="496" spans="1:48" s="118" customFormat="1" ht="15.75" customHeight="1">
      <c r="A496" s="1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V496" s="1"/>
    </row>
    <row r="497" spans="1:48" s="118" customFormat="1" ht="15.75" customHeight="1">
      <c r="A497" s="1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V497" s="1"/>
    </row>
    <row r="498" spans="1:48" s="118" customFormat="1" ht="15.75" customHeight="1">
      <c r="A498" s="1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V498" s="1"/>
    </row>
    <row r="499" spans="1:48" s="118" customFormat="1" ht="15.75" customHeight="1">
      <c r="A499" s="1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V499" s="1"/>
    </row>
    <row r="500" spans="1:48" s="118" customFormat="1" ht="15.75" customHeight="1">
      <c r="A500" s="1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V500" s="1"/>
    </row>
    <row r="501" spans="1:48" s="118" customFormat="1" ht="15.75" customHeight="1">
      <c r="A501" s="1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V501" s="1"/>
    </row>
    <row r="502" spans="1:48" s="118" customFormat="1" ht="15.75" customHeight="1">
      <c r="A502" s="1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V502" s="1"/>
    </row>
    <row r="503" spans="1:48" s="118" customFormat="1" ht="15.75" customHeight="1">
      <c r="A503" s="1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V503" s="1"/>
    </row>
    <row r="504" spans="1:48" s="118" customFormat="1" ht="15.75" customHeight="1">
      <c r="A504" s="1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V504" s="1"/>
    </row>
    <row r="505" spans="1:48" s="118" customFormat="1" ht="15.75" customHeight="1">
      <c r="A505" s="1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V505" s="1"/>
    </row>
    <row r="506" spans="1:48" s="118" customFormat="1" ht="15.75" customHeight="1">
      <c r="A506" s="1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V506" s="1"/>
    </row>
    <row r="507" spans="1:48" s="118" customFormat="1" ht="15.75" customHeight="1">
      <c r="A507" s="1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V507" s="1"/>
    </row>
    <row r="508" spans="1:48" s="118" customFormat="1" ht="15.75" customHeight="1">
      <c r="A508" s="1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V508" s="1"/>
    </row>
    <row r="509" spans="1:48" s="118" customFormat="1" ht="15.75" customHeight="1">
      <c r="A509" s="1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V509" s="1"/>
    </row>
    <row r="510" spans="1:48" s="118" customFormat="1" ht="15.75" customHeight="1">
      <c r="A510" s="1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V510" s="1"/>
    </row>
    <row r="511" spans="1:48" s="118" customFormat="1" ht="15.75" customHeight="1">
      <c r="A511" s="1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V511" s="1"/>
    </row>
    <row r="512" spans="1:48" s="118" customFormat="1" ht="15.75" customHeight="1">
      <c r="A512" s="1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V512" s="1"/>
    </row>
    <row r="513" spans="1:48" s="118" customFormat="1" ht="15.75" customHeight="1">
      <c r="A513" s="1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V513" s="1"/>
    </row>
    <row r="514" spans="1:48" s="118" customFormat="1" ht="15.75" customHeight="1">
      <c r="A514" s="1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V514" s="1"/>
    </row>
    <row r="515" spans="1:48" s="118" customFormat="1" ht="15.75" customHeight="1">
      <c r="A515" s="1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V515" s="1"/>
    </row>
    <row r="516" spans="1:48" s="118" customFormat="1" ht="15.75" customHeight="1">
      <c r="A516" s="1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V516" s="1"/>
    </row>
    <row r="517" spans="1:48" s="118" customFormat="1" ht="15.75" customHeight="1">
      <c r="A517" s="1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V517" s="1"/>
    </row>
    <row r="518" spans="1:48" s="118" customFormat="1" ht="15.75" customHeight="1">
      <c r="A518" s="1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V518" s="1"/>
    </row>
    <row r="519" spans="1:48" s="118" customFormat="1" ht="15.75" customHeight="1">
      <c r="A519" s="1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V519" s="1"/>
    </row>
    <row r="520" spans="1:48" s="118" customFormat="1" ht="15.75" customHeight="1">
      <c r="A520" s="1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V520" s="1"/>
    </row>
    <row r="521" spans="1:48" s="118" customFormat="1" ht="15.75" customHeight="1">
      <c r="A521" s="1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V521" s="1"/>
    </row>
    <row r="522" spans="1:48" s="118" customFormat="1" ht="15.75" customHeight="1">
      <c r="A522" s="1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V522" s="1"/>
    </row>
    <row r="523" spans="1:48" s="118" customFormat="1" ht="15.75" customHeight="1">
      <c r="A523" s="1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V523" s="1"/>
    </row>
    <row r="524" spans="1:48" s="118" customFormat="1" ht="15.75" customHeight="1">
      <c r="A524" s="1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V524" s="1"/>
    </row>
    <row r="525" spans="1:48" s="118" customFormat="1" ht="15.75" customHeight="1">
      <c r="A525" s="1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V525" s="1"/>
    </row>
    <row r="526" spans="1:48" s="118" customFormat="1" ht="15.75" customHeight="1">
      <c r="A526" s="1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V526" s="1"/>
    </row>
    <row r="527" spans="1:48" s="118" customFormat="1" ht="15.75" customHeight="1">
      <c r="A527" s="1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V527" s="1"/>
    </row>
    <row r="528" spans="1:48" s="118" customFormat="1" ht="15.75" customHeight="1">
      <c r="A528" s="1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V528" s="1"/>
    </row>
    <row r="529" spans="1:48" s="118" customFormat="1" ht="15.75" customHeight="1">
      <c r="A529" s="1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V529" s="1"/>
    </row>
    <row r="530" spans="1:48" s="118" customFormat="1" ht="15.75" customHeight="1">
      <c r="A530" s="1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V530" s="1"/>
    </row>
    <row r="531" spans="1:48" s="118" customFormat="1" ht="15.75" customHeight="1">
      <c r="A531" s="1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V531" s="1"/>
    </row>
    <row r="532" spans="1:48" s="118" customFormat="1" ht="15.75" customHeight="1">
      <c r="A532" s="1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V532" s="1"/>
    </row>
    <row r="533" spans="1:48" s="118" customFormat="1" ht="15.75" customHeight="1">
      <c r="A533" s="1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V533" s="1"/>
    </row>
    <row r="534" spans="1:48" s="118" customFormat="1" ht="15.75" customHeight="1">
      <c r="A534" s="1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V534" s="1"/>
    </row>
    <row r="535" spans="1:48" s="118" customFormat="1" ht="15.75" customHeight="1">
      <c r="A535" s="1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V535" s="1"/>
    </row>
    <row r="536" spans="1:48" s="118" customFormat="1" ht="15.75" customHeight="1">
      <c r="A536" s="1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V536" s="1"/>
    </row>
    <row r="537" spans="1:48" s="118" customFormat="1" ht="15.75" customHeight="1">
      <c r="A537" s="1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V537" s="1"/>
    </row>
    <row r="538" spans="1:48" s="118" customFormat="1" ht="15.75" customHeight="1">
      <c r="A538" s="1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V538" s="1"/>
    </row>
    <row r="539" spans="1:48" s="118" customFormat="1" ht="15.75" customHeight="1">
      <c r="A539" s="1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V539" s="1"/>
    </row>
    <row r="540" spans="1:48" s="118" customFormat="1" ht="15.75" customHeight="1">
      <c r="A540" s="1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V540" s="1"/>
    </row>
    <row r="541" spans="1:48" s="118" customFormat="1" ht="15.75" customHeight="1">
      <c r="A541" s="1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V541" s="1"/>
    </row>
    <row r="542" spans="1:48" s="118" customFormat="1" ht="15.75" customHeight="1">
      <c r="A542" s="1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V542" s="1"/>
    </row>
    <row r="543" spans="1:48" s="118" customFormat="1" ht="15.75" customHeight="1">
      <c r="A543" s="1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V543" s="1"/>
    </row>
    <row r="544" spans="1:48" s="118" customFormat="1" ht="15.75" customHeight="1">
      <c r="A544" s="1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V544" s="1"/>
    </row>
    <row r="545" spans="1:48" s="118" customFormat="1" ht="15.75" customHeight="1">
      <c r="A545" s="1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V545" s="1"/>
    </row>
    <row r="546" spans="1:48" s="118" customFormat="1" ht="15.75" customHeight="1">
      <c r="A546" s="1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V546" s="1"/>
    </row>
    <row r="547" spans="1:48" s="118" customFormat="1" ht="15.75" customHeight="1">
      <c r="A547" s="1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V547" s="1"/>
    </row>
    <row r="548" spans="1:48" s="118" customFormat="1" ht="15.75" customHeight="1">
      <c r="A548" s="1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V548" s="1"/>
    </row>
    <row r="549" spans="1:48" s="118" customFormat="1" ht="15.75" customHeight="1">
      <c r="A549" s="1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V549" s="1"/>
    </row>
    <row r="550" spans="1:48" s="118" customFormat="1" ht="15.75" customHeight="1">
      <c r="A550" s="1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V550" s="1"/>
    </row>
    <row r="551" spans="1:48" s="118" customFormat="1" ht="15.75" customHeight="1">
      <c r="A551" s="1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V551" s="1"/>
    </row>
    <row r="552" spans="1:48" s="118" customFormat="1" ht="15.75" customHeight="1">
      <c r="A552" s="1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V552" s="1"/>
    </row>
    <row r="553" spans="1:48" s="118" customFormat="1" ht="15.75" customHeight="1">
      <c r="A553" s="1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V553" s="1"/>
    </row>
    <row r="554" spans="1:48" s="118" customFormat="1" ht="15.75" customHeight="1">
      <c r="A554" s="1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V554" s="1"/>
    </row>
    <row r="555" spans="1:48" s="118" customFormat="1" ht="15.75" customHeight="1">
      <c r="A555" s="1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V555" s="1"/>
    </row>
    <row r="556" spans="1:48" s="118" customFormat="1" ht="15.75" customHeight="1">
      <c r="A556" s="1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V556" s="1"/>
    </row>
    <row r="557" spans="1:48" s="118" customFormat="1" ht="15.75" customHeight="1">
      <c r="A557" s="1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V557" s="1"/>
    </row>
    <row r="558" spans="1:48" s="118" customFormat="1" ht="15.75" customHeight="1">
      <c r="A558" s="1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V558" s="1"/>
    </row>
    <row r="559" spans="1:48" s="118" customFormat="1" ht="15.75" customHeight="1">
      <c r="A559" s="1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V559" s="1"/>
    </row>
    <row r="560" spans="1:48" s="118" customFormat="1" ht="15.75" customHeight="1">
      <c r="A560" s="1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V560" s="1"/>
    </row>
    <row r="561" spans="1:48" s="118" customFormat="1" ht="15.75" customHeight="1">
      <c r="A561" s="1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V561" s="1"/>
    </row>
    <row r="562" spans="1:48" s="118" customFormat="1" ht="15.75" customHeight="1">
      <c r="A562" s="1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V562" s="1"/>
    </row>
    <row r="563" spans="1:48" s="118" customFormat="1" ht="15.75" customHeight="1">
      <c r="A563" s="1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V563" s="1"/>
    </row>
    <row r="564" spans="1:48" s="118" customFormat="1" ht="15.75" customHeight="1">
      <c r="A564" s="1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V564" s="1"/>
    </row>
    <row r="565" spans="1:48" s="118" customFormat="1" ht="15.75" customHeight="1">
      <c r="A565" s="1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V565" s="1"/>
    </row>
    <row r="566" spans="1:48" s="118" customFormat="1" ht="15.75" customHeight="1">
      <c r="A566" s="1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V566" s="1"/>
    </row>
    <row r="567" spans="1:48" s="118" customFormat="1" ht="15.75" customHeight="1">
      <c r="A567" s="1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V567" s="1"/>
    </row>
    <row r="568" spans="1:48" s="118" customFormat="1" ht="15.75" customHeight="1">
      <c r="A568" s="1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V568" s="1"/>
    </row>
    <row r="569" spans="1:48" s="118" customFormat="1" ht="15.75" customHeight="1">
      <c r="A569" s="1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V569" s="1"/>
    </row>
    <row r="570" spans="1:48" s="118" customFormat="1" ht="15.75" customHeight="1">
      <c r="A570" s="1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V570" s="1"/>
    </row>
    <row r="571" spans="1:48" s="118" customFormat="1" ht="15.75" customHeight="1">
      <c r="A571" s="1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V571" s="1"/>
    </row>
    <row r="572" spans="1:48" s="118" customFormat="1" ht="15.75" customHeight="1">
      <c r="A572" s="1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V572" s="1"/>
    </row>
    <row r="573" spans="1:48" s="118" customFormat="1" ht="15.75" customHeight="1">
      <c r="A573" s="1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V573" s="1"/>
    </row>
    <row r="574" spans="1:48" s="118" customFormat="1" ht="15.75" customHeight="1">
      <c r="A574" s="1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V574" s="1"/>
    </row>
    <row r="575" spans="1:48" s="118" customFormat="1" ht="15.75" customHeight="1">
      <c r="A575" s="1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V575" s="1"/>
    </row>
    <row r="576" spans="1:48" s="118" customFormat="1" ht="15.75" customHeight="1">
      <c r="A576" s="1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V576" s="1"/>
    </row>
    <row r="577" spans="1:48" s="118" customFormat="1" ht="15.75" customHeight="1">
      <c r="A577" s="1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V577" s="1"/>
    </row>
    <row r="578" spans="1:48" s="118" customFormat="1" ht="15.75" customHeight="1">
      <c r="A578" s="1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V578" s="1"/>
    </row>
    <row r="579" spans="1:48" s="118" customFormat="1" ht="15.75" customHeight="1">
      <c r="A579" s="1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V579" s="1"/>
    </row>
    <row r="580" spans="1:48" s="118" customFormat="1" ht="15.75" customHeight="1">
      <c r="A580" s="1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V580" s="1"/>
    </row>
    <row r="581" spans="1:48" s="118" customFormat="1" ht="15.75" customHeight="1">
      <c r="A581" s="1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V581" s="1"/>
    </row>
    <row r="582" spans="1:48" s="118" customFormat="1" ht="15.75" customHeight="1">
      <c r="A582" s="1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V582" s="1"/>
    </row>
    <row r="583" spans="1:48" s="118" customFormat="1" ht="15.75" customHeight="1">
      <c r="A583" s="1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V583" s="1"/>
    </row>
    <row r="584" spans="1:48" s="118" customFormat="1" ht="15.75" customHeight="1">
      <c r="A584" s="1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V584" s="1"/>
    </row>
    <row r="585" spans="1:48" s="118" customFormat="1" ht="15.75" customHeight="1">
      <c r="A585" s="1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V585" s="1"/>
    </row>
    <row r="586" spans="1:48" s="118" customFormat="1" ht="15.75" customHeight="1">
      <c r="A586" s="1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V586" s="1"/>
    </row>
    <row r="587" spans="1:48" s="118" customFormat="1" ht="15.75" customHeight="1">
      <c r="A587" s="1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V587" s="1"/>
    </row>
    <row r="588" spans="1:48" s="118" customFormat="1" ht="15.75" customHeight="1">
      <c r="A588" s="1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V588" s="1"/>
    </row>
    <row r="589" spans="1:48" s="118" customFormat="1" ht="15.75" customHeight="1">
      <c r="A589" s="1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V589" s="1"/>
    </row>
    <row r="590" spans="1:48" s="118" customFormat="1" ht="15.75" customHeight="1">
      <c r="A590" s="1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V590" s="1"/>
    </row>
    <row r="591" spans="1:48" s="118" customFormat="1" ht="15.75" customHeight="1">
      <c r="A591" s="1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V591" s="1"/>
    </row>
    <row r="592" spans="1:48" s="118" customFormat="1" ht="15.75" customHeight="1">
      <c r="A592" s="1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V592" s="1"/>
    </row>
    <row r="593" spans="1:48" s="118" customFormat="1" ht="15.75" customHeight="1">
      <c r="A593" s="1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V593" s="1"/>
    </row>
    <row r="594" spans="1:48" s="118" customFormat="1" ht="15.75" customHeight="1">
      <c r="A594" s="1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V594" s="1"/>
    </row>
    <row r="595" spans="1:48" s="118" customFormat="1" ht="15.75" customHeight="1">
      <c r="A595" s="1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V595" s="1"/>
    </row>
    <row r="596" spans="1:48" s="118" customFormat="1" ht="15.75" customHeight="1">
      <c r="A596" s="1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V596" s="1"/>
    </row>
    <row r="597" spans="1:48" s="118" customFormat="1" ht="15.75" customHeight="1">
      <c r="A597" s="1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V597" s="1"/>
    </row>
    <row r="598" spans="1:48" s="118" customFormat="1" ht="15.75" customHeight="1">
      <c r="A598" s="1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V598" s="1"/>
    </row>
    <row r="599" spans="1:48" s="118" customFormat="1" ht="15.75" customHeight="1">
      <c r="A599" s="1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V599" s="1"/>
    </row>
    <row r="600" spans="1:48" s="118" customFormat="1" ht="15.75" customHeight="1">
      <c r="A600" s="1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V600" s="1"/>
    </row>
    <row r="601" spans="1:48" s="118" customFormat="1" ht="15.75" customHeight="1">
      <c r="A601" s="1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V601" s="1"/>
    </row>
    <row r="602" spans="1:48" s="118" customFormat="1" ht="15.75" customHeight="1">
      <c r="A602" s="1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V602" s="1"/>
    </row>
    <row r="603" spans="1:48" s="118" customFormat="1" ht="15.75" customHeight="1">
      <c r="A603" s="1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V603" s="1"/>
    </row>
    <row r="604" spans="1:48" s="118" customFormat="1" ht="15.75" customHeight="1">
      <c r="A604" s="1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V604" s="1"/>
    </row>
    <row r="605" spans="1:48" s="118" customFormat="1" ht="15.75" customHeight="1">
      <c r="A605" s="1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V605" s="1"/>
    </row>
    <row r="606" spans="1:48" s="118" customFormat="1" ht="15.75" customHeight="1">
      <c r="A606" s="1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V606" s="1"/>
    </row>
    <row r="607" spans="1:48" s="118" customFormat="1" ht="15.75" customHeight="1">
      <c r="A607" s="1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V607" s="1"/>
    </row>
    <row r="608" spans="1:48" s="118" customFormat="1" ht="15.75" customHeight="1">
      <c r="A608" s="1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V608" s="1"/>
    </row>
    <row r="609" spans="1:48" s="118" customFormat="1" ht="15.75" customHeight="1">
      <c r="A609" s="1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V609" s="1"/>
    </row>
    <row r="610" spans="1:48" s="118" customFormat="1" ht="15.75" customHeight="1">
      <c r="A610" s="1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V610" s="1"/>
    </row>
    <row r="611" spans="1:48" s="118" customFormat="1" ht="15.75" customHeight="1">
      <c r="A611" s="1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V611" s="1"/>
    </row>
    <row r="612" spans="1:48" s="118" customFormat="1" ht="15.75" customHeight="1">
      <c r="A612" s="1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V612" s="1"/>
    </row>
    <row r="613" spans="1:48" s="118" customFormat="1" ht="15.75" customHeight="1">
      <c r="A613" s="1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V613" s="1"/>
    </row>
    <row r="614" spans="1:48" s="118" customFormat="1" ht="15.75" customHeight="1">
      <c r="A614" s="1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V614" s="1"/>
    </row>
    <row r="615" spans="1:48" s="118" customFormat="1" ht="15.75" customHeight="1">
      <c r="A615" s="1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V615" s="1"/>
    </row>
    <row r="616" spans="1:48" s="118" customFormat="1" ht="15.75" customHeight="1">
      <c r="A616" s="1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V616" s="1"/>
    </row>
    <row r="617" spans="1:48" s="118" customFormat="1" ht="15.75" customHeight="1">
      <c r="A617" s="1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V617" s="1"/>
    </row>
    <row r="618" spans="1:48" s="118" customFormat="1" ht="15.75" customHeight="1">
      <c r="A618" s="1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V618" s="1"/>
    </row>
    <row r="619" spans="1:48" s="118" customFormat="1" ht="15.75" customHeight="1">
      <c r="A619" s="1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V619" s="1"/>
    </row>
    <row r="620" spans="1:48" s="118" customFormat="1" ht="15.75" customHeight="1">
      <c r="A620" s="1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V620" s="1"/>
    </row>
    <row r="621" spans="1:48" s="118" customFormat="1" ht="15.75" customHeight="1">
      <c r="A621" s="1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V621" s="1"/>
    </row>
    <row r="622" spans="1:48" s="118" customFormat="1" ht="15.75" customHeight="1">
      <c r="A622" s="1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V622" s="1"/>
    </row>
    <row r="623" spans="1:48" s="118" customFormat="1" ht="15.75" customHeight="1">
      <c r="A623" s="1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V623" s="1"/>
    </row>
    <row r="624" spans="1:48" s="118" customFormat="1" ht="15.75" customHeight="1">
      <c r="A624" s="1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V624" s="1"/>
    </row>
    <row r="625" spans="1:48" s="118" customFormat="1" ht="15.75" customHeight="1">
      <c r="A625" s="1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V625" s="1"/>
    </row>
    <row r="626" spans="1:48" s="118" customFormat="1" ht="15.75" customHeight="1">
      <c r="A626" s="1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V626" s="1"/>
    </row>
    <row r="627" spans="1:48" s="118" customFormat="1" ht="15.75" customHeight="1">
      <c r="A627" s="1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V627" s="1"/>
    </row>
    <row r="628" spans="1:48" s="118" customFormat="1" ht="15.75" customHeight="1">
      <c r="A628" s="1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V628" s="1"/>
    </row>
    <row r="629" spans="1:48" s="118" customFormat="1" ht="15.75" customHeight="1">
      <c r="A629" s="1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V629" s="1"/>
    </row>
    <row r="630" spans="1:48" s="118" customFormat="1" ht="15.75" customHeight="1">
      <c r="A630" s="1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V630" s="1"/>
    </row>
    <row r="631" spans="1:48" s="118" customFormat="1" ht="15.75" customHeight="1">
      <c r="A631" s="1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V631" s="1"/>
    </row>
    <row r="632" spans="1:48" s="118" customFormat="1" ht="15.75" customHeight="1">
      <c r="A632" s="1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V632" s="1"/>
    </row>
    <row r="633" spans="1:48" s="118" customFormat="1" ht="15.75" customHeight="1">
      <c r="A633" s="1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V633" s="1"/>
    </row>
    <row r="634" spans="1:48" s="118" customFormat="1" ht="15.75" customHeight="1">
      <c r="A634" s="1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V634" s="1"/>
    </row>
    <row r="635" spans="1:48" s="118" customFormat="1" ht="15.75" customHeight="1">
      <c r="A635" s="1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V635" s="1"/>
    </row>
    <row r="636" spans="1:48" s="118" customFormat="1" ht="15.75" customHeight="1">
      <c r="A636" s="1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V636" s="1"/>
    </row>
    <row r="637" spans="1:48" s="118" customFormat="1" ht="15.75" customHeight="1">
      <c r="A637" s="1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V637" s="1"/>
    </row>
    <row r="638" spans="1:48" s="118" customFormat="1" ht="15.75" customHeight="1">
      <c r="A638" s="1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V638" s="1"/>
    </row>
    <row r="639" spans="1:48" s="118" customFormat="1" ht="15.75" customHeight="1">
      <c r="A639" s="1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V639" s="1"/>
    </row>
    <row r="640" spans="1:48" s="118" customFormat="1" ht="15.75" customHeight="1">
      <c r="A640" s="1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V640" s="1"/>
    </row>
    <row r="641" spans="1:48" s="118" customFormat="1" ht="15.75" customHeight="1">
      <c r="A641" s="1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V641" s="1"/>
    </row>
    <row r="642" spans="1:48" s="118" customFormat="1" ht="15.75" customHeight="1">
      <c r="A642" s="1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V642" s="1"/>
    </row>
    <row r="643" spans="1:48" s="118" customFormat="1" ht="15.75" customHeight="1">
      <c r="A643" s="1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V643" s="1"/>
    </row>
    <row r="644" spans="1:48" s="118" customFormat="1" ht="15.75" customHeight="1">
      <c r="A644" s="1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V644" s="1"/>
    </row>
    <row r="645" spans="1:48" s="118" customFormat="1" ht="15.75" customHeight="1">
      <c r="A645" s="1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V645" s="1"/>
    </row>
    <row r="646" spans="1:48" s="118" customFormat="1" ht="15.75" customHeight="1">
      <c r="A646" s="1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V646" s="1"/>
    </row>
    <row r="647" spans="1:48" s="118" customFormat="1" ht="15.75" customHeight="1">
      <c r="A647" s="1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V647" s="1"/>
    </row>
    <row r="648" spans="1:48" s="118" customFormat="1" ht="15.75" customHeight="1">
      <c r="A648" s="1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V648" s="1"/>
    </row>
    <row r="649" spans="1:48" s="118" customFormat="1" ht="15.75" customHeight="1">
      <c r="A649" s="1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V649" s="1"/>
    </row>
    <row r="650" spans="1:48" s="118" customFormat="1" ht="15.75" customHeight="1">
      <c r="A650" s="1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V650" s="1"/>
    </row>
    <row r="651" spans="1:48" s="118" customFormat="1" ht="15.75" customHeight="1">
      <c r="A651" s="1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V651" s="1"/>
    </row>
    <row r="652" spans="1:48" s="118" customFormat="1" ht="15.75" customHeight="1">
      <c r="A652" s="1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V652" s="1"/>
    </row>
    <row r="653" spans="1:48" s="118" customFormat="1" ht="15.75" customHeight="1">
      <c r="A653" s="1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V653" s="1"/>
    </row>
    <row r="654" spans="1:48" s="118" customFormat="1" ht="15.75" customHeight="1">
      <c r="A654" s="1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V654" s="1"/>
    </row>
    <row r="655" spans="1:48" s="118" customFormat="1" ht="15.75" customHeight="1">
      <c r="A655" s="1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V655" s="1"/>
    </row>
    <row r="656" spans="1:48" s="118" customFormat="1" ht="15.75" customHeight="1">
      <c r="A656" s="1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V656" s="1"/>
    </row>
    <row r="657" spans="1:48" s="118" customFormat="1" ht="15.75" customHeight="1">
      <c r="A657" s="1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V657" s="1"/>
    </row>
    <row r="658" spans="1:48" s="118" customFormat="1" ht="15.75" customHeight="1">
      <c r="A658" s="1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V658" s="1"/>
    </row>
    <row r="659" spans="1:48" s="118" customFormat="1" ht="15.75" customHeight="1">
      <c r="A659" s="1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V659" s="1"/>
    </row>
    <row r="660" spans="1:48" s="118" customFormat="1" ht="15.75" customHeight="1">
      <c r="A660" s="1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V660" s="1"/>
    </row>
    <row r="661" spans="1:48" s="118" customFormat="1" ht="15.75" customHeight="1">
      <c r="A661" s="1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V661" s="1"/>
    </row>
    <row r="662" spans="1:48" s="118" customFormat="1" ht="15.75" customHeight="1">
      <c r="A662" s="1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V662" s="1"/>
    </row>
    <row r="663" spans="1:48" s="118" customFormat="1" ht="15.75" customHeight="1">
      <c r="A663" s="1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V663" s="1"/>
    </row>
    <row r="664" spans="1:48" s="118" customFormat="1" ht="15.75" customHeight="1">
      <c r="A664" s="1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V664" s="1"/>
    </row>
    <row r="665" spans="1:48" s="118" customFormat="1" ht="15.75" customHeight="1">
      <c r="A665" s="1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V665" s="1"/>
    </row>
    <row r="666" spans="1:48" s="118" customFormat="1" ht="15.75" customHeight="1">
      <c r="A666" s="1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V666" s="1"/>
    </row>
    <row r="667" spans="1:48" s="118" customFormat="1" ht="15.75" customHeight="1">
      <c r="A667" s="1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V667" s="1"/>
    </row>
    <row r="668" spans="1:48" s="118" customFormat="1" ht="15.75" customHeight="1">
      <c r="A668" s="1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V668" s="1"/>
    </row>
    <row r="669" spans="1:48" s="118" customFormat="1" ht="15.75" customHeight="1">
      <c r="A669" s="1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V669" s="1"/>
    </row>
    <row r="670" spans="1:48" s="118" customFormat="1" ht="15.75" customHeight="1">
      <c r="A670" s="1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V670" s="1"/>
    </row>
    <row r="671" spans="1:48" s="118" customFormat="1" ht="15.75" customHeight="1">
      <c r="A671" s="1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V671" s="1"/>
    </row>
    <row r="672" spans="1:48" s="118" customFormat="1" ht="15.75" customHeight="1">
      <c r="A672" s="1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V672" s="1"/>
    </row>
    <row r="673" spans="1:48" s="118" customFormat="1" ht="15.75" customHeight="1">
      <c r="A673" s="1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V673" s="1"/>
    </row>
    <row r="674" spans="1:48" s="118" customFormat="1" ht="15.75" customHeight="1">
      <c r="A674" s="1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V674" s="1"/>
    </row>
    <row r="675" spans="1:48" s="118" customFormat="1" ht="15.75" customHeight="1">
      <c r="A675" s="1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V675" s="1"/>
    </row>
    <row r="676" spans="1:48" s="118" customFormat="1" ht="15.75" customHeight="1">
      <c r="A676" s="1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V676" s="1"/>
    </row>
    <row r="677" spans="1:48" s="118" customFormat="1" ht="15.75" customHeight="1">
      <c r="A677" s="1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V677" s="1"/>
    </row>
    <row r="678" spans="1:48" s="118" customFormat="1" ht="15.75" customHeight="1">
      <c r="A678" s="1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V678" s="1"/>
    </row>
    <row r="679" spans="1:48" s="118" customFormat="1" ht="15.75" customHeight="1">
      <c r="A679" s="1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V679" s="1"/>
    </row>
    <row r="680" spans="1:48" s="118" customFormat="1" ht="15.75" customHeight="1">
      <c r="A680" s="1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V680" s="1"/>
    </row>
    <row r="681" spans="1:48" s="118" customFormat="1" ht="15.75" customHeight="1">
      <c r="A681" s="1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V681" s="1"/>
    </row>
    <row r="682" spans="1:48" s="118" customFormat="1" ht="15.75" customHeight="1">
      <c r="A682" s="1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V682" s="1"/>
    </row>
    <row r="683" spans="1:48" s="118" customFormat="1" ht="15.75" customHeight="1">
      <c r="A683" s="1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V683" s="1"/>
    </row>
    <row r="684" spans="1:48" s="118" customFormat="1" ht="15.75" customHeight="1">
      <c r="A684" s="1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V684" s="1"/>
    </row>
    <row r="685" spans="1:48" s="118" customFormat="1" ht="15.75" customHeight="1">
      <c r="A685" s="1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V685" s="1"/>
    </row>
    <row r="686" spans="1:48" s="118" customFormat="1" ht="15.75" customHeight="1">
      <c r="A686" s="1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V686" s="1"/>
    </row>
    <row r="687" spans="1:48" s="118" customFormat="1" ht="15.75" customHeight="1">
      <c r="A687" s="1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V687" s="1"/>
    </row>
    <row r="688" spans="1:48" s="118" customFormat="1" ht="15.75" customHeight="1">
      <c r="A688" s="1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V688" s="1"/>
    </row>
    <row r="689" spans="1:48" s="118" customFormat="1" ht="15.75" customHeight="1">
      <c r="A689" s="1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V689" s="1"/>
    </row>
    <row r="690" spans="1:48" s="118" customFormat="1" ht="15.75" customHeight="1">
      <c r="A690" s="1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V690" s="1"/>
    </row>
    <row r="691" spans="1:48" s="118" customFormat="1" ht="15.75" customHeight="1">
      <c r="A691" s="1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V691" s="1"/>
    </row>
    <row r="692" spans="1:48" s="118" customFormat="1" ht="15.75" customHeight="1">
      <c r="A692" s="1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V692" s="1"/>
    </row>
    <row r="693" spans="1:48" s="118" customFormat="1" ht="15.75" customHeight="1">
      <c r="A693" s="1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V693" s="1"/>
    </row>
    <row r="694" spans="1:48" s="118" customFormat="1" ht="15.75" customHeight="1">
      <c r="A694" s="1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V694" s="1"/>
    </row>
    <row r="695" spans="1:48" s="118" customFormat="1" ht="15.75" customHeight="1">
      <c r="A695" s="1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V695" s="1"/>
    </row>
    <row r="696" spans="1:48" s="118" customFormat="1" ht="15.75" customHeight="1">
      <c r="A696" s="1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V696" s="1"/>
    </row>
    <row r="697" spans="1:48" s="118" customFormat="1" ht="15.75" customHeight="1">
      <c r="A697" s="1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V697" s="1"/>
    </row>
    <row r="698" spans="1:48" s="118" customFormat="1" ht="15.75" customHeight="1">
      <c r="A698" s="1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V698" s="1"/>
    </row>
    <row r="699" spans="1:48" s="118" customFormat="1" ht="15.75" customHeight="1">
      <c r="A699" s="1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V699" s="1"/>
    </row>
    <row r="700" spans="1:48" s="118" customFormat="1" ht="15.75" customHeight="1">
      <c r="A700" s="1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V700" s="1"/>
    </row>
    <row r="701" spans="1:48" s="118" customFormat="1" ht="15.75" customHeight="1">
      <c r="A701" s="1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V701" s="1"/>
    </row>
    <row r="702" spans="1:48" s="118" customFormat="1" ht="15.75" customHeight="1">
      <c r="A702" s="1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V702" s="1"/>
    </row>
    <row r="703" spans="1:48" s="118" customFormat="1" ht="15.75" customHeight="1">
      <c r="A703" s="1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V703" s="1"/>
    </row>
    <row r="704" spans="1:48" s="118" customFormat="1" ht="15.75" customHeight="1">
      <c r="A704" s="1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V704" s="1"/>
    </row>
    <row r="705" spans="1:48" s="118" customFormat="1" ht="15.75" customHeight="1">
      <c r="A705" s="1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V705" s="1"/>
    </row>
    <row r="706" spans="1:48" s="118" customFormat="1" ht="15.75" customHeight="1">
      <c r="A706" s="1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V706" s="1"/>
    </row>
    <row r="707" spans="1:48" s="118" customFormat="1" ht="15.75" customHeight="1">
      <c r="A707" s="1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V707" s="1"/>
    </row>
    <row r="708" spans="1:48" s="118" customFormat="1" ht="15.75" customHeight="1">
      <c r="A708" s="1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V708" s="1"/>
    </row>
    <row r="709" spans="1:48" s="118" customFormat="1" ht="15.75" customHeight="1">
      <c r="A709" s="1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V709" s="1"/>
    </row>
    <row r="710" spans="1:48" s="118" customFormat="1" ht="15.75" customHeight="1">
      <c r="A710" s="1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V710" s="1"/>
    </row>
    <row r="711" spans="1:48" s="118" customFormat="1" ht="15.75" customHeight="1">
      <c r="A711" s="1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V711" s="1"/>
    </row>
    <row r="712" spans="1:48" s="118" customFormat="1" ht="15.75" customHeight="1">
      <c r="A712" s="1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V712" s="1"/>
    </row>
    <row r="713" spans="1:48" s="118" customFormat="1" ht="15.75" customHeight="1">
      <c r="A713" s="1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V713" s="1"/>
    </row>
    <row r="714" spans="1:48" s="118" customFormat="1" ht="15.75" customHeight="1">
      <c r="A714" s="1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V714" s="1"/>
    </row>
    <row r="715" spans="1:48" s="118" customFormat="1" ht="15.75" customHeight="1">
      <c r="A715" s="1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V715" s="1"/>
    </row>
    <row r="716" spans="1:48" s="118" customFormat="1" ht="15.75" customHeight="1">
      <c r="A716" s="1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V716" s="1"/>
    </row>
    <row r="717" spans="1:48" s="118" customFormat="1" ht="15.75" customHeight="1">
      <c r="A717" s="1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V717" s="1"/>
    </row>
    <row r="718" spans="1:48" s="118" customFormat="1" ht="15.75" customHeight="1">
      <c r="A718" s="1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V718" s="1"/>
    </row>
    <row r="719" spans="1:48" s="118" customFormat="1" ht="15.75" customHeight="1">
      <c r="A719" s="1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V719" s="1"/>
    </row>
    <row r="720" spans="1:48" s="118" customFormat="1" ht="15.75" customHeight="1">
      <c r="A720" s="1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V720" s="1"/>
    </row>
    <row r="721" spans="1:48" s="118" customFormat="1" ht="15.75" customHeight="1">
      <c r="A721" s="1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V721" s="1"/>
    </row>
    <row r="722" spans="1:48" s="118" customFormat="1" ht="15.75" customHeight="1">
      <c r="A722" s="1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V722" s="1"/>
    </row>
    <row r="723" spans="1:48" s="118" customFormat="1" ht="15.75" customHeight="1">
      <c r="A723" s="1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V723" s="1"/>
    </row>
    <row r="724" spans="1:48" s="118" customFormat="1" ht="15.75" customHeight="1">
      <c r="A724" s="1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V724" s="1"/>
    </row>
    <row r="725" spans="1:48" s="118" customFormat="1" ht="15.75" customHeight="1">
      <c r="A725" s="1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V725" s="1"/>
    </row>
    <row r="726" spans="1:48" s="118" customFormat="1" ht="15.75" customHeight="1">
      <c r="A726" s="1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V726" s="1"/>
    </row>
    <row r="727" spans="1:48" s="118" customFormat="1" ht="15.75" customHeight="1">
      <c r="A727" s="1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V727" s="1"/>
    </row>
    <row r="728" spans="1:48" s="118" customFormat="1" ht="15.75" customHeight="1">
      <c r="A728" s="1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V728" s="1"/>
    </row>
    <row r="729" spans="1:48" s="118" customFormat="1" ht="15.75" customHeight="1">
      <c r="A729" s="1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V729" s="1"/>
    </row>
    <row r="730" spans="1:48" s="118" customFormat="1" ht="15.75" customHeight="1">
      <c r="A730" s="1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V730" s="1"/>
    </row>
    <row r="731" spans="1:48" s="118" customFormat="1" ht="15.75" customHeight="1">
      <c r="A731" s="1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V731" s="1"/>
    </row>
    <row r="732" spans="1:48" s="118" customFormat="1" ht="15.75" customHeight="1">
      <c r="A732" s="1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V732" s="1"/>
    </row>
    <row r="733" spans="1:48" s="118" customFormat="1" ht="15.75" customHeight="1">
      <c r="A733" s="1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V733" s="1"/>
    </row>
    <row r="734" spans="1:48" s="118" customFormat="1" ht="15.75" customHeight="1">
      <c r="A734" s="1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V734" s="1"/>
    </row>
    <row r="735" spans="1:48" s="118" customFormat="1" ht="15.75" customHeight="1">
      <c r="A735" s="1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V735" s="1"/>
    </row>
    <row r="736" spans="1:48" s="118" customFormat="1" ht="15.75" customHeight="1">
      <c r="A736" s="1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V736" s="1"/>
    </row>
    <row r="737" spans="1:48" s="118" customFormat="1" ht="15.75" customHeight="1">
      <c r="A737" s="1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V737" s="1"/>
    </row>
    <row r="738" spans="1:48" s="118" customFormat="1" ht="15.75" customHeight="1">
      <c r="A738" s="1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V738" s="1"/>
    </row>
    <row r="739" spans="1:48" s="118" customFormat="1" ht="15.75" customHeight="1">
      <c r="A739" s="1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V739" s="1"/>
    </row>
    <row r="740" spans="1:48" s="118" customFormat="1" ht="15.75" customHeight="1">
      <c r="A740" s="1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V740" s="1"/>
    </row>
    <row r="741" spans="1:48" s="118" customFormat="1" ht="15.75" customHeight="1">
      <c r="A741" s="1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V741" s="1"/>
    </row>
    <row r="742" spans="1:48" s="118" customFormat="1" ht="15.75" customHeight="1">
      <c r="A742" s="1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V742" s="1"/>
    </row>
    <row r="743" spans="1:48" s="118" customFormat="1" ht="15.75" customHeight="1">
      <c r="A743" s="1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V743" s="1"/>
    </row>
    <row r="744" spans="1:48" s="118" customFormat="1" ht="15.75" customHeight="1">
      <c r="A744" s="1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V744" s="1"/>
    </row>
    <row r="745" spans="1:48" s="118" customFormat="1" ht="15.75" customHeight="1">
      <c r="A745" s="1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V745" s="1"/>
    </row>
    <row r="746" spans="1:48" s="118" customFormat="1" ht="15.75" customHeight="1">
      <c r="A746" s="1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V746" s="1"/>
    </row>
    <row r="747" spans="1:48" s="118" customFormat="1" ht="15.75" customHeight="1">
      <c r="A747" s="1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V747" s="1"/>
    </row>
    <row r="748" spans="1:48" s="118" customFormat="1" ht="15.75" customHeight="1">
      <c r="A748" s="1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V748" s="1"/>
    </row>
    <row r="749" spans="1:48" s="118" customFormat="1" ht="15.75" customHeight="1">
      <c r="A749" s="1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V749" s="1"/>
    </row>
    <row r="750" spans="1:48" s="118" customFormat="1" ht="15.75" customHeight="1">
      <c r="A750" s="1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V750" s="1"/>
    </row>
    <row r="751" spans="1:48" s="118" customFormat="1" ht="15.75" customHeight="1">
      <c r="A751" s="1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V751" s="1"/>
    </row>
    <row r="752" spans="1:48" s="118" customFormat="1" ht="15.75" customHeight="1">
      <c r="A752" s="1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V752" s="1"/>
    </row>
    <row r="753" spans="1:48" s="118" customFormat="1" ht="15.75" customHeight="1">
      <c r="A753" s="1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V753" s="1"/>
    </row>
    <row r="754" spans="1:48" s="118" customFormat="1" ht="15.75" customHeight="1">
      <c r="A754" s="1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V754" s="1"/>
    </row>
    <row r="755" spans="1:48" s="118" customFormat="1" ht="15.75" customHeight="1">
      <c r="A755" s="1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V755" s="1"/>
    </row>
    <row r="756" spans="1:48" s="118" customFormat="1" ht="15.75" customHeight="1">
      <c r="A756" s="1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V756" s="1"/>
    </row>
    <row r="757" spans="1:48" s="118" customFormat="1" ht="15.75" customHeight="1">
      <c r="A757" s="1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V757" s="1"/>
    </row>
    <row r="758" spans="1:48" s="118" customFormat="1" ht="15.75" customHeight="1">
      <c r="A758" s="1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V758" s="1"/>
    </row>
    <row r="759" spans="1:48" s="118" customFormat="1" ht="15.75" customHeight="1">
      <c r="A759" s="1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V759" s="1"/>
    </row>
    <row r="760" spans="1:48" s="118" customFormat="1" ht="15.75" customHeight="1">
      <c r="A760" s="1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V760" s="1"/>
    </row>
    <row r="761" spans="1:48" s="118" customFormat="1" ht="15.75" customHeight="1">
      <c r="A761" s="1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V761" s="1"/>
    </row>
    <row r="762" spans="1:48" s="118" customFormat="1" ht="15.75" customHeight="1">
      <c r="A762" s="1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V762" s="1"/>
    </row>
    <row r="763" spans="1:48" s="118" customFormat="1" ht="15.75" customHeight="1">
      <c r="A763" s="1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V763" s="1"/>
    </row>
    <row r="764" spans="1:48" s="118" customFormat="1" ht="15.75" customHeight="1">
      <c r="A764" s="1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V764" s="1"/>
    </row>
    <row r="765" spans="1:48" s="118" customFormat="1" ht="15.75" customHeight="1">
      <c r="A765" s="1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V765" s="1"/>
    </row>
    <row r="766" spans="1:48" s="118" customFormat="1" ht="15.75" customHeight="1">
      <c r="A766" s="1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V766" s="1"/>
    </row>
    <row r="767" spans="1:48" s="118" customFormat="1" ht="15.75" customHeight="1">
      <c r="A767" s="1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V767" s="1"/>
    </row>
    <row r="768" spans="1:48" s="118" customFormat="1" ht="15.75" customHeight="1">
      <c r="A768" s="1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V768" s="1"/>
    </row>
    <row r="769" spans="1:48" s="118" customFormat="1" ht="15.75" customHeight="1">
      <c r="A769" s="1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V769" s="1"/>
    </row>
    <row r="770" spans="1:48" s="118" customFormat="1" ht="15.75" customHeight="1">
      <c r="A770" s="1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V770" s="1"/>
    </row>
    <row r="771" spans="1:48" s="118" customFormat="1" ht="15.75" customHeight="1">
      <c r="A771" s="1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V771" s="1"/>
    </row>
    <row r="772" spans="1:48" s="118" customFormat="1" ht="15.75" customHeight="1">
      <c r="A772" s="1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V772" s="1"/>
    </row>
    <row r="773" spans="1:48" s="118" customFormat="1" ht="15.75" customHeight="1">
      <c r="A773" s="1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V773" s="1"/>
    </row>
    <row r="774" spans="1:48" s="118" customFormat="1" ht="15.75" customHeight="1">
      <c r="A774" s="1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V774" s="1"/>
    </row>
    <row r="775" spans="1:48" s="118" customFormat="1" ht="15.75" customHeight="1">
      <c r="A775" s="1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V775" s="1"/>
    </row>
    <row r="776" spans="1:48" s="118" customFormat="1" ht="15.75" customHeight="1">
      <c r="A776" s="1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V776" s="1"/>
    </row>
    <row r="777" spans="1:48" s="118" customFormat="1" ht="15.75" customHeight="1">
      <c r="A777" s="1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V777" s="1"/>
    </row>
    <row r="778" spans="1:48" s="118" customFormat="1" ht="15.75" customHeight="1">
      <c r="A778" s="1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V778" s="1"/>
    </row>
    <row r="779" spans="1:48" s="118" customFormat="1" ht="15.75" customHeight="1">
      <c r="A779" s="1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V779" s="1"/>
    </row>
    <row r="780" spans="1:48" s="118" customFormat="1" ht="15.75" customHeight="1">
      <c r="A780" s="1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V780" s="1"/>
    </row>
    <row r="781" spans="1:48" s="118" customFormat="1" ht="15.75" customHeight="1">
      <c r="A781" s="1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V781" s="1"/>
    </row>
    <row r="782" spans="1:48" s="118" customFormat="1" ht="15.75" customHeight="1">
      <c r="A782" s="1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V782" s="1"/>
    </row>
    <row r="783" spans="1:48" s="118" customFormat="1" ht="15.75" customHeight="1">
      <c r="A783" s="1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V783" s="1"/>
    </row>
    <row r="784" spans="1:48" s="118" customFormat="1" ht="15.75" customHeight="1">
      <c r="A784" s="1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V784" s="1"/>
    </row>
    <row r="785" spans="1:48" s="118" customFormat="1" ht="15.75" customHeight="1">
      <c r="A785" s="1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V785" s="1"/>
    </row>
    <row r="786" spans="1:48" s="118" customFormat="1" ht="15.75" customHeight="1">
      <c r="A786" s="1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V786" s="1"/>
    </row>
    <row r="787" spans="1:48" s="118" customFormat="1" ht="15.75" customHeight="1">
      <c r="A787" s="1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V787" s="1"/>
    </row>
    <row r="788" spans="1:48" s="118" customFormat="1" ht="15.75" customHeight="1">
      <c r="A788" s="1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V788" s="1"/>
    </row>
    <row r="789" spans="1:48" s="118" customFormat="1" ht="15.75" customHeight="1">
      <c r="A789" s="1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V789" s="1"/>
    </row>
    <row r="790" spans="1:48" s="118" customFormat="1" ht="15.75" customHeight="1">
      <c r="A790" s="1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V790" s="1"/>
    </row>
    <row r="791" spans="1:48" s="118" customFormat="1" ht="15.75" customHeight="1">
      <c r="A791" s="1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V791" s="1"/>
    </row>
    <row r="792" spans="1:48" s="118" customFormat="1" ht="15.75" customHeight="1">
      <c r="A792" s="1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V792" s="1"/>
    </row>
    <row r="793" spans="1:48" s="118" customFormat="1" ht="15.75" customHeight="1">
      <c r="A793" s="1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V793" s="1"/>
    </row>
    <row r="794" spans="1:48" s="118" customFormat="1" ht="15.75" customHeight="1">
      <c r="A794" s="1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V794" s="1"/>
    </row>
    <row r="795" spans="1:48" s="118" customFormat="1" ht="15.75" customHeight="1">
      <c r="A795" s="1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V795" s="1"/>
    </row>
    <row r="796" spans="1:48" s="118" customFormat="1" ht="15.75" customHeight="1">
      <c r="A796" s="1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V796" s="1"/>
    </row>
    <row r="797" spans="1:48" s="118" customFormat="1" ht="15.75" customHeight="1">
      <c r="A797" s="1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V797" s="1"/>
    </row>
    <row r="798" spans="1:48" s="118" customFormat="1" ht="15.75" customHeight="1">
      <c r="A798" s="1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V798" s="1"/>
    </row>
    <row r="799" spans="1:48" s="118" customFormat="1" ht="15.75" customHeight="1">
      <c r="A799" s="1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V799" s="1"/>
    </row>
    <row r="800" spans="1:48" s="118" customFormat="1" ht="15.75" customHeight="1">
      <c r="A800" s="1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V800" s="1"/>
    </row>
    <row r="801" spans="1:48" s="118" customFormat="1" ht="15.75" customHeight="1">
      <c r="A801" s="1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V801" s="1"/>
    </row>
    <row r="802" spans="1:48" s="118" customFormat="1" ht="15.75" customHeight="1">
      <c r="A802" s="1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V802" s="1"/>
    </row>
    <row r="803" spans="1:48" s="118" customFormat="1" ht="15.75" customHeight="1">
      <c r="A803" s="1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V803" s="1"/>
    </row>
    <row r="804" spans="1:48" s="118" customFormat="1" ht="15.75" customHeight="1">
      <c r="A804" s="1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V804" s="1"/>
    </row>
    <row r="805" spans="1:48" s="118" customFormat="1" ht="15.75" customHeight="1">
      <c r="A805" s="1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V805" s="1"/>
    </row>
    <row r="806" spans="1:48" s="118" customFormat="1" ht="15.75" customHeight="1">
      <c r="A806" s="1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V806" s="1"/>
    </row>
    <row r="807" spans="1:48" s="118" customFormat="1" ht="15.75" customHeight="1">
      <c r="A807" s="1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V807" s="1"/>
    </row>
    <row r="808" spans="1:48" s="118" customFormat="1" ht="15.75" customHeight="1">
      <c r="A808" s="1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V808" s="1"/>
    </row>
    <row r="809" spans="1:48" s="118" customFormat="1" ht="15.75" customHeight="1">
      <c r="A809" s="1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V809" s="1"/>
    </row>
    <row r="810" spans="1:48" s="118" customFormat="1" ht="15.75" customHeight="1">
      <c r="A810" s="1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V810" s="1"/>
    </row>
    <row r="811" spans="1:48" s="118" customFormat="1" ht="15.75" customHeight="1">
      <c r="A811" s="1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V811" s="1"/>
    </row>
    <row r="812" spans="1:48" s="118" customFormat="1" ht="15.75" customHeight="1">
      <c r="A812" s="1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V812" s="1"/>
    </row>
    <row r="813" spans="1:48" s="118" customFormat="1" ht="15.75" customHeight="1">
      <c r="A813" s="1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V813" s="1"/>
    </row>
    <row r="814" spans="1:48" s="118" customFormat="1" ht="15.75" customHeight="1">
      <c r="A814" s="1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V814" s="1"/>
    </row>
    <row r="815" spans="1:48" s="118" customFormat="1" ht="15.75" customHeight="1">
      <c r="A815" s="1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V815" s="1"/>
    </row>
    <row r="816" spans="1:48" s="118" customFormat="1" ht="15.75" customHeight="1">
      <c r="A816" s="1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V816" s="1"/>
    </row>
    <row r="817" spans="1:48" s="118" customFormat="1" ht="15.75" customHeight="1">
      <c r="A817" s="1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V817" s="1"/>
    </row>
    <row r="818" spans="1:48" s="118" customFormat="1" ht="15.75" customHeight="1">
      <c r="A818" s="1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V818" s="1"/>
    </row>
    <row r="819" spans="1:48" s="118" customFormat="1" ht="15.75" customHeight="1">
      <c r="A819" s="1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V819" s="1"/>
    </row>
    <row r="820" spans="1:48" s="118" customFormat="1" ht="15.75" customHeight="1">
      <c r="A820" s="1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V820" s="1"/>
    </row>
    <row r="821" spans="1:48" s="118" customFormat="1" ht="15.75" customHeight="1">
      <c r="A821" s="1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V821" s="1"/>
    </row>
    <row r="822" spans="1:48" s="118" customFormat="1" ht="15.75" customHeight="1">
      <c r="A822" s="1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V822" s="1"/>
    </row>
    <row r="823" spans="1:48" s="118" customFormat="1" ht="15.75" customHeight="1">
      <c r="A823" s="1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V823" s="1"/>
    </row>
    <row r="824" spans="1:48" s="118" customFormat="1" ht="15.75" customHeight="1">
      <c r="A824" s="1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V824" s="1"/>
    </row>
    <row r="825" spans="1:48" s="118" customFormat="1" ht="15.75" customHeight="1">
      <c r="A825" s="1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V825" s="1"/>
    </row>
    <row r="826" spans="1:48" s="118" customFormat="1" ht="15.75" customHeight="1">
      <c r="A826" s="1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V826" s="1"/>
    </row>
    <row r="827" spans="1:48" s="118" customFormat="1" ht="15.75" customHeight="1">
      <c r="A827" s="1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V827" s="1"/>
    </row>
    <row r="828" spans="1:48" s="118" customFormat="1" ht="15.75" customHeight="1">
      <c r="A828" s="1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V828" s="1"/>
    </row>
    <row r="829" spans="1:48" s="118" customFormat="1" ht="15.75" customHeight="1">
      <c r="A829" s="1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V829" s="1"/>
    </row>
    <row r="830" spans="1:48" s="118" customFormat="1" ht="15.75" customHeight="1">
      <c r="A830" s="1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V830" s="1"/>
    </row>
    <row r="831" spans="1:48" s="118" customFormat="1" ht="15.75" customHeight="1">
      <c r="A831" s="1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V831" s="1"/>
    </row>
    <row r="832" spans="1:48" s="118" customFormat="1" ht="15.75" customHeight="1">
      <c r="A832" s="1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V832" s="1"/>
    </row>
    <row r="833" spans="1:48" s="118" customFormat="1" ht="15.75" customHeight="1">
      <c r="A833" s="1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V833" s="1"/>
    </row>
    <row r="834" spans="1:48" s="118" customFormat="1" ht="15.75" customHeight="1">
      <c r="A834" s="1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V834" s="1"/>
    </row>
    <row r="835" spans="1:48" s="118" customFormat="1" ht="15.75" customHeight="1">
      <c r="A835" s="1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V835" s="1"/>
    </row>
    <row r="836" spans="1:48" s="118" customFormat="1" ht="15.75" customHeight="1">
      <c r="A836" s="1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V836" s="1"/>
    </row>
    <row r="837" spans="1:48" s="118" customFormat="1" ht="15.75" customHeight="1">
      <c r="A837" s="1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V837" s="1"/>
    </row>
    <row r="838" spans="1:48" s="118" customFormat="1" ht="15.75" customHeight="1">
      <c r="A838" s="1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V838" s="1"/>
    </row>
    <row r="839" spans="1:48" s="118" customFormat="1" ht="15.75" customHeight="1">
      <c r="A839" s="1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V839" s="1"/>
    </row>
    <row r="840" spans="1:48" s="118" customFormat="1" ht="15.75" customHeight="1">
      <c r="A840" s="1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V840" s="1"/>
    </row>
    <row r="841" spans="1:48" s="118" customFormat="1" ht="15.75" customHeight="1">
      <c r="A841" s="1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V841" s="1"/>
    </row>
    <row r="842" spans="1:48" s="118" customFormat="1" ht="15.75" customHeight="1">
      <c r="A842" s="1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V842" s="1"/>
    </row>
    <row r="843" spans="1:48" s="118" customFormat="1" ht="15.75" customHeight="1">
      <c r="A843" s="1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V843" s="1"/>
    </row>
    <row r="844" spans="1:48" s="118" customFormat="1" ht="15.75" customHeight="1">
      <c r="A844" s="1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V844" s="1"/>
    </row>
    <row r="845" spans="1:48" s="118" customFormat="1" ht="15.75" customHeight="1">
      <c r="A845" s="1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V845" s="1"/>
    </row>
    <row r="846" spans="1:48" s="118" customFormat="1" ht="15.75" customHeight="1">
      <c r="A846" s="1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V846" s="1"/>
    </row>
    <row r="847" spans="1:48" s="118" customFormat="1" ht="15.75" customHeight="1">
      <c r="A847" s="1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V847" s="1"/>
    </row>
    <row r="848" spans="1:48" s="118" customFormat="1" ht="15.75" customHeight="1">
      <c r="A848" s="1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V848" s="1"/>
    </row>
    <row r="849" spans="1:48" s="118" customFormat="1" ht="15.75" customHeight="1">
      <c r="A849" s="1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V849" s="1"/>
    </row>
    <row r="850" spans="1:48" s="118" customFormat="1" ht="15.75" customHeight="1">
      <c r="A850" s="1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V850" s="1"/>
    </row>
    <row r="851" spans="1:48" s="118" customFormat="1" ht="15.75" customHeight="1">
      <c r="A851" s="1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V851" s="1"/>
    </row>
    <row r="852" spans="1:48" s="118" customFormat="1" ht="15.75" customHeight="1">
      <c r="A852" s="1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V852" s="1"/>
    </row>
    <row r="853" spans="1:48" s="118" customFormat="1" ht="15.75" customHeight="1">
      <c r="A853" s="1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V853" s="1"/>
    </row>
    <row r="854" spans="1:48" s="118" customFormat="1" ht="15.75" customHeight="1">
      <c r="A854" s="1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V854" s="1"/>
    </row>
    <row r="855" spans="1:48" s="118" customFormat="1" ht="15.75" customHeight="1">
      <c r="A855" s="1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V855" s="1"/>
    </row>
    <row r="856" spans="1:48" s="118" customFormat="1" ht="15.75" customHeight="1">
      <c r="A856" s="1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V856" s="1"/>
    </row>
    <row r="857" spans="1:48" s="118" customFormat="1" ht="15.75" customHeight="1">
      <c r="A857" s="1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V857" s="1"/>
    </row>
    <row r="858" spans="1:48" s="118" customFormat="1" ht="15.75" customHeight="1">
      <c r="A858" s="1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V858" s="1"/>
    </row>
    <row r="859" spans="1:48" s="118" customFormat="1" ht="15.75" customHeight="1">
      <c r="A859" s="1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V859" s="1"/>
    </row>
    <row r="860" spans="1:48" s="118" customFormat="1" ht="15.75" customHeight="1">
      <c r="A860" s="1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V860" s="1"/>
    </row>
    <row r="861" spans="1:48" s="118" customFormat="1" ht="15.75" customHeight="1">
      <c r="A861" s="1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V861" s="1"/>
    </row>
    <row r="862" spans="1:48" s="118" customFormat="1" ht="15.75" customHeight="1">
      <c r="A862" s="1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V862" s="1"/>
    </row>
    <row r="863" spans="1:48" s="118" customFormat="1" ht="15.75" customHeight="1">
      <c r="A863" s="1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V863" s="1"/>
    </row>
    <row r="864" spans="1:48" s="118" customFormat="1" ht="15.75" customHeight="1">
      <c r="A864" s="1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V864" s="1"/>
    </row>
    <row r="865" spans="1:48" s="118" customFormat="1" ht="15.75" customHeight="1">
      <c r="A865" s="1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V865" s="1"/>
    </row>
    <row r="866" spans="1:48" s="118" customFormat="1" ht="15.75" customHeight="1">
      <c r="A866" s="1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V866" s="1"/>
    </row>
    <row r="867" spans="1:48" s="118" customFormat="1" ht="15.75" customHeight="1">
      <c r="A867" s="1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V867" s="1"/>
    </row>
    <row r="868" spans="1:48" s="118" customFormat="1" ht="15.75" customHeight="1">
      <c r="A868" s="1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V868" s="1"/>
    </row>
    <row r="869" spans="1:48" s="118" customFormat="1" ht="15.75" customHeight="1">
      <c r="A869" s="1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V869" s="1"/>
    </row>
    <row r="870" spans="1:48" s="118" customFormat="1" ht="15.75" customHeight="1">
      <c r="A870" s="1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V870" s="1"/>
    </row>
    <row r="871" spans="1:48" s="118" customFormat="1" ht="15.75" customHeight="1">
      <c r="A871" s="1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V871" s="1"/>
    </row>
    <row r="872" spans="1:48" s="118" customFormat="1" ht="15.75" customHeight="1">
      <c r="A872" s="1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V872" s="1"/>
    </row>
    <row r="873" spans="1:48" s="118" customFormat="1" ht="15.75" customHeight="1">
      <c r="A873" s="1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V873" s="1"/>
    </row>
    <row r="874" spans="1:48" s="118" customFormat="1" ht="15.75" customHeight="1">
      <c r="A874" s="1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V874" s="1"/>
    </row>
    <row r="875" spans="1:48" s="118" customFormat="1" ht="15.75" customHeight="1">
      <c r="A875" s="1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V875" s="1"/>
    </row>
    <row r="876" spans="1:48" s="118" customFormat="1" ht="15.75" customHeight="1">
      <c r="A876" s="1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V876" s="1"/>
    </row>
    <row r="877" spans="1:48" s="118" customFormat="1" ht="15.75" customHeight="1">
      <c r="A877" s="1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V877" s="1"/>
    </row>
    <row r="878" spans="1:48" s="118" customFormat="1" ht="15.75" customHeight="1">
      <c r="A878" s="1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V878" s="1"/>
    </row>
    <row r="879" spans="1:48" s="118" customFormat="1" ht="15.75" customHeight="1">
      <c r="A879" s="1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V879" s="1"/>
    </row>
    <row r="880" spans="1:48" s="118" customFormat="1" ht="15.75" customHeight="1">
      <c r="A880" s="1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V880" s="1"/>
    </row>
    <row r="881" spans="1:48" s="118" customFormat="1" ht="15.75" customHeight="1">
      <c r="A881" s="1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V881" s="1"/>
    </row>
    <row r="882" spans="1:48" s="118" customFormat="1" ht="15.75" customHeight="1">
      <c r="A882" s="1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V882" s="1"/>
    </row>
    <row r="883" spans="1:48" s="118" customFormat="1" ht="15.75" customHeight="1">
      <c r="A883" s="1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V883" s="1"/>
    </row>
    <row r="884" spans="1:48" s="118" customFormat="1" ht="15.75" customHeight="1">
      <c r="A884" s="1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V884" s="1"/>
    </row>
    <row r="885" spans="1:48" s="118" customFormat="1" ht="15.75" customHeight="1">
      <c r="A885" s="1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V885" s="1"/>
    </row>
    <row r="886" spans="1:48" s="118" customFormat="1" ht="15.75" customHeight="1">
      <c r="A886" s="1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V886" s="1"/>
    </row>
    <row r="887" spans="1:48" s="118" customFormat="1" ht="15.75" customHeight="1">
      <c r="A887" s="1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V887" s="1"/>
    </row>
    <row r="888" spans="1:48" s="118" customFormat="1" ht="15.75" customHeight="1">
      <c r="A888" s="1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V888" s="1"/>
    </row>
    <row r="889" spans="1:48" s="118" customFormat="1" ht="15.75" customHeight="1">
      <c r="A889" s="1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V889" s="1"/>
    </row>
    <row r="890" spans="1:48" s="118" customFormat="1" ht="15.75" customHeight="1">
      <c r="A890" s="1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V890" s="1"/>
    </row>
    <row r="891" spans="1:48" s="118" customFormat="1" ht="15.75" customHeight="1">
      <c r="A891" s="1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V891" s="1"/>
    </row>
    <row r="892" spans="1:48" s="118" customFormat="1" ht="15.75" customHeight="1">
      <c r="A892" s="1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V892" s="1"/>
    </row>
    <row r="893" spans="1:48" s="118" customFormat="1" ht="15.75" customHeight="1">
      <c r="A893" s="1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V893" s="1"/>
    </row>
    <row r="894" spans="1:48" s="118" customFormat="1" ht="15.75" customHeight="1">
      <c r="A894" s="1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V894" s="1"/>
    </row>
    <row r="895" spans="1:48" s="118" customFormat="1" ht="15.75" customHeight="1">
      <c r="A895" s="1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V895" s="1"/>
    </row>
    <row r="896" spans="1:48" s="118" customFormat="1" ht="15.75" customHeight="1">
      <c r="A896" s="1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V896" s="1"/>
    </row>
    <row r="897" spans="1:48" s="118" customFormat="1" ht="15.75" customHeight="1">
      <c r="A897" s="1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V897" s="1"/>
    </row>
    <row r="898" spans="1:48" s="118" customFormat="1" ht="15.75" customHeight="1">
      <c r="A898" s="1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V898" s="1"/>
    </row>
    <row r="899" spans="1:48" s="118" customFormat="1" ht="15.75" customHeight="1">
      <c r="A899" s="1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V899" s="1"/>
    </row>
    <row r="900" spans="1:48" s="118" customFormat="1" ht="15.75" customHeight="1">
      <c r="A900" s="1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V900" s="1"/>
    </row>
    <row r="901" spans="1:48" s="118" customFormat="1" ht="15.75" customHeight="1">
      <c r="A901" s="1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V901" s="1"/>
    </row>
    <row r="902" spans="1:48" s="118" customFormat="1" ht="15.75" customHeight="1">
      <c r="A902" s="1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V902" s="1"/>
    </row>
    <row r="903" spans="1:48" s="118" customFormat="1" ht="15.75" customHeight="1">
      <c r="A903" s="1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V903" s="1"/>
    </row>
    <row r="904" spans="1:48" s="118" customFormat="1" ht="15.75" customHeight="1">
      <c r="A904" s="1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V904" s="1"/>
    </row>
    <row r="905" spans="1:48" s="118" customFormat="1" ht="15.75" customHeight="1">
      <c r="A905" s="1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V905" s="1"/>
    </row>
    <row r="906" spans="1:48" s="118" customFormat="1" ht="15.75" customHeight="1">
      <c r="A906" s="1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V906" s="1"/>
    </row>
    <row r="907" spans="1:48" s="118" customFormat="1" ht="15.75" customHeight="1">
      <c r="A907" s="1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V907" s="1"/>
    </row>
    <row r="908" spans="1:48" s="118" customFormat="1" ht="15.75" customHeight="1">
      <c r="A908" s="1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V908" s="1"/>
    </row>
    <row r="909" spans="1:48" s="118" customFormat="1" ht="15.75" customHeight="1">
      <c r="A909" s="1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V909" s="1"/>
    </row>
    <row r="910" spans="1:48" s="118" customFormat="1" ht="15.75" customHeight="1">
      <c r="A910" s="1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V910" s="1"/>
    </row>
    <row r="911" spans="1:48" s="118" customFormat="1" ht="15.75" customHeight="1">
      <c r="A911" s="1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V911" s="1"/>
    </row>
    <row r="912" spans="1:48" s="118" customFormat="1" ht="15.75" customHeight="1">
      <c r="A912" s="1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V912" s="1"/>
    </row>
    <row r="913" spans="1:48" s="118" customFormat="1" ht="15.75" customHeight="1">
      <c r="A913" s="1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V913" s="1"/>
    </row>
    <row r="914" spans="1:48" s="118" customFormat="1" ht="15.75" customHeight="1">
      <c r="A914" s="1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V914" s="1"/>
    </row>
    <row r="915" spans="1:48" s="118" customFormat="1" ht="15.75" customHeight="1">
      <c r="A915" s="1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V915" s="1"/>
    </row>
    <row r="916" spans="1:48" s="118" customFormat="1" ht="15.75" customHeight="1">
      <c r="A916" s="1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V916" s="1"/>
    </row>
    <row r="917" spans="1:48" s="118" customFormat="1" ht="15.75" customHeight="1">
      <c r="A917" s="1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V917" s="1"/>
    </row>
    <row r="918" spans="1:48" s="118" customFormat="1" ht="15.75" customHeight="1">
      <c r="A918" s="1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V918" s="1"/>
    </row>
    <row r="919" spans="1:48" s="118" customFormat="1" ht="15.75" customHeight="1">
      <c r="A919" s="1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V919" s="1"/>
    </row>
    <row r="920" spans="1:48" s="118" customFormat="1" ht="15.75" customHeight="1">
      <c r="A920" s="1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V920" s="1"/>
    </row>
    <row r="921" spans="1:48" s="118" customFormat="1" ht="15.75" customHeight="1">
      <c r="A921" s="1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V921" s="1"/>
    </row>
    <row r="922" spans="1:48" s="118" customFormat="1" ht="15.75" customHeight="1">
      <c r="A922" s="1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V922" s="1"/>
    </row>
    <row r="923" spans="1:48" s="118" customFormat="1" ht="15.75" customHeight="1">
      <c r="A923" s="1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V923" s="1"/>
    </row>
    <row r="924" spans="1:48" s="118" customFormat="1" ht="15.75" customHeight="1">
      <c r="A924" s="1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V924" s="1"/>
    </row>
    <row r="925" spans="1:48" s="118" customFormat="1" ht="15.75" customHeight="1">
      <c r="A925" s="1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V925" s="1"/>
    </row>
    <row r="926" spans="1:48" s="118" customFormat="1" ht="15.75" customHeight="1">
      <c r="A926" s="1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V926" s="1"/>
    </row>
    <row r="927" spans="1:48" s="118" customFormat="1" ht="15.75" customHeight="1">
      <c r="A927" s="1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V927" s="1"/>
    </row>
    <row r="928" spans="1:48" s="118" customFormat="1" ht="15.75" customHeight="1">
      <c r="A928" s="1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V928" s="1"/>
    </row>
    <row r="929" spans="1:48" s="118" customFormat="1" ht="15.75" customHeight="1">
      <c r="A929" s="1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V929" s="1"/>
    </row>
    <row r="930" spans="1:48" s="118" customFormat="1" ht="15.75" customHeight="1">
      <c r="A930" s="1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V930" s="1"/>
    </row>
    <row r="931" spans="1:48" s="118" customFormat="1" ht="15.75" customHeight="1">
      <c r="A931" s="1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V931" s="1"/>
    </row>
    <row r="932" spans="1:48" s="118" customFormat="1" ht="15.75" customHeight="1">
      <c r="A932" s="1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V932" s="1"/>
    </row>
    <row r="933" spans="1:48" s="118" customFormat="1" ht="15.75" customHeight="1">
      <c r="A933" s="1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V933" s="1"/>
    </row>
    <row r="934" spans="1:48" s="118" customFormat="1" ht="15.75" customHeight="1">
      <c r="A934" s="1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V934" s="1"/>
    </row>
    <row r="935" spans="1:48" s="118" customFormat="1" ht="15.75" customHeight="1">
      <c r="A935" s="1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V935" s="1"/>
    </row>
    <row r="936" spans="1:48" s="118" customFormat="1" ht="15.75" customHeight="1">
      <c r="A936" s="1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V936" s="1"/>
    </row>
    <row r="937" spans="1:48" s="118" customFormat="1" ht="15.75" customHeight="1">
      <c r="A937" s="1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V937" s="1"/>
    </row>
    <row r="938" spans="1:48" s="118" customFormat="1" ht="15.75" customHeight="1">
      <c r="A938" s="1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V938" s="1"/>
    </row>
    <row r="939" spans="1:48" s="118" customFormat="1" ht="15.75" customHeight="1">
      <c r="A939" s="1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V939" s="1"/>
    </row>
    <row r="940" spans="1:48" s="118" customFormat="1" ht="15.75" customHeight="1">
      <c r="A940" s="1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V940" s="1"/>
    </row>
    <row r="941" spans="1:48" s="118" customFormat="1" ht="15.75" customHeight="1">
      <c r="A941" s="1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V941" s="1"/>
    </row>
    <row r="942" spans="1:48" s="118" customFormat="1" ht="15.75" customHeight="1">
      <c r="A942" s="1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V942" s="1"/>
    </row>
    <row r="943" spans="1:48" s="118" customFormat="1" ht="15.75" customHeight="1">
      <c r="A943" s="1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V943" s="1"/>
    </row>
    <row r="944" spans="1:48" s="118" customFormat="1" ht="15.75" customHeight="1">
      <c r="A944" s="1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V944" s="1"/>
    </row>
    <row r="945" spans="1:48" s="118" customFormat="1" ht="15.75" customHeight="1">
      <c r="A945" s="1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V945" s="1"/>
    </row>
    <row r="946" spans="1:48" s="118" customFormat="1" ht="15.75" customHeight="1">
      <c r="A946" s="1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V946" s="1"/>
    </row>
    <row r="947" spans="1:48" s="118" customFormat="1" ht="15.75" customHeight="1">
      <c r="A947" s="1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V947" s="1"/>
    </row>
    <row r="948" spans="1:48" s="118" customFormat="1" ht="15.75" customHeight="1">
      <c r="A948" s="1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V948" s="1"/>
    </row>
    <row r="949" spans="1:48" s="118" customFormat="1" ht="15.75" customHeight="1">
      <c r="A949" s="1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V949" s="1"/>
    </row>
    <row r="950" spans="1:48" s="118" customFormat="1" ht="15.75" customHeight="1">
      <c r="A950" s="1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V950" s="1"/>
    </row>
    <row r="951" spans="1:48" s="118" customFormat="1" ht="15.75" customHeight="1">
      <c r="A951" s="1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V951" s="1"/>
    </row>
    <row r="952" spans="1:48" s="118" customFormat="1" ht="15.75" customHeight="1">
      <c r="A952" s="1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V952" s="1"/>
    </row>
    <row r="953" spans="1:48" s="118" customFormat="1" ht="15.75" customHeight="1">
      <c r="A953" s="1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V953" s="1"/>
    </row>
    <row r="954" spans="1:48" s="118" customFormat="1" ht="15.75" customHeight="1">
      <c r="A954" s="1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V954" s="1"/>
    </row>
    <row r="955" spans="1:48" s="118" customFormat="1" ht="15.75" customHeight="1">
      <c r="A955" s="1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V955" s="1"/>
    </row>
    <row r="956" spans="1:48" s="118" customFormat="1" ht="15.75" customHeight="1">
      <c r="A956" s="1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V956" s="1"/>
    </row>
    <row r="957" spans="1:48" s="118" customFormat="1" ht="15.75" customHeight="1">
      <c r="A957" s="1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V957" s="1"/>
    </row>
    <row r="958" spans="1:48" s="118" customFormat="1" ht="15.75" customHeight="1">
      <c r="A958" s="1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V958" s="1"/>
    </row>
    <row r="959" spans="1:48" s="118" customFormat="1" ht="15.75" customHeight="1">
      <c r="A959" s="1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V959" s="1"/>
    </row>
    <row r="960" spans="1:48" s="118" customFormat="1" ht="15.75" customHeight="1">
      <c r="A960" s="1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V960" s="1"/>
    </row>
    <row r="961" spans="1:48" s="118" customFormat="1" ht="15.75" customHeight="1">
      <c r="A961" s="1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V961" s="1"/>
    </row>
    <row r="962" spans="1:48" s="118" customFormat="1" ht="15.75" customHeight="1">
      <c r="A962" s="1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V962" s="1"/>
    </row>
    <row r="963" spans="1:48" s="118" customFormat="1" ht="15.75" customHeight="1">
      <c r="A963" s="1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V963" s="1"/>
    </row>
    <row r="964" spans="1:48" s="118" customFormat="1" ht="15.75" customHeight="1">
      <c r="A964" s="1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V964" s="1"/>
    </row>
    <row r="965" spans="1:48" s="118" customFormat="1" ht="15.75" customHeight="1">
      <c r="A965" s="1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V965" s="1"/>
    </row>
    <row r="966" spans="1:48" s="118" customFormat="1" ht="15.75" customHeight="1">
      <c r="A966" s="1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V966" s="1"/>
    </row>
  </sheetData>
  <mergeCells count="12">
    <mergeCell ref="B2:AE2"/>
    <mergeCell ref="H38:J38"/>
    <mergeCell ref="H4:J4"/>
    <mergeCell ref="K4:M4"/>
    <mergeCell ref="N4:P4"/>
    <mergeCell ref="Q4:S4"/>
    <mergeCell ref="W4:Y4"/>
    <mergeCell ref="Z4:AB4"/>
    <mergeCell ref="AC4:AE4"/>
    <mergeCell ref="B3:AE3"/>
    <mergeCell ref="C32:C33"/>
    <mergeCell ref="T4:V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S295"/>
  <sheetViews>
    <sheetView zoomScale="70" zoomScaleNormal="70" zoomScalePageLayoutView="70" workbookViewId="0">
      <selection activeCell="V269" sqref="V269"/>
    </sheetView>
  </sheetViews>
  <sheetFormatPr defaultColWidth="8.85546875" defaultRowHeight="15"/>
  <cols>
    <col min="1" max="1" width="8.85546875" style="557"/>
    <col min="2" max="2" width="16.7109375" style="556" customWidth="1"/>
    <col min="3" max="3" width="19.28515625" style="556" customWidth="1"/>
    <col min="4" max="4" width="26.42578125" style="556" customWidth="1"/>
    <col min="5" max="5" width="15.85546875" style="556" customWidth="1"/>
    <col min="6" max="6" width="13.42578125" style="556" customWidth="1"/>
    <col min="7" max="7" width="15.42578125" style="556" customWidth="1"/>
    <col min="8" max="8" width="14.7109375" style="556" customWidth="1"/>
    <col min="9" max="9" width="4.28515625" style="556" bestFit="1" customWidth="1"/>
    <col min="10" max="10" width="13.42578125" style="556" customWidth="1"/>
    <col min="11" max="11" width="8" style="556" customWidth="1"/>
    <col min="12" max="12" width="13.28515625" style="556" customWidth="1"/>
    <col min="13" max="13" width="11.42578125" style="556" customWidth="1"/>
    <col min="14" max="14" width="15" style="556" customWidth="1"/>
    <col min="15" max="16" width="11.42578125" style="556" customWidth="1"/>
    <col min="17" max="17" width="8.7109375" style="556" customWidth="1"/>
    <col min="18" max="16384" width="8.85546875" style="557"/>
  </cols>
  <sheetData>
    <row r="6" spans="2:17" ht="15.75" thickBot="1"/>
    <row r="7" spans="2:17" ht="15.75" thickBot="1">
      <c r="B7" s="796" t="s">
        <v>370</v>
      </c>
      <c r="C7" s="797"/>
      <c r="D7" s="796" t="s">
        <v>371</v>
      </c>
      <c r="E7" s="798"/>
      <c r="F7" s="798"/>
      <c r="G7" s="798"/>
      <c r="H7" s="798"/>
      <c r="I7" s="798"/>
      <c r="J7" s="798"/>
      <c r="K7" s="797"/>
      <c r="L7" s="558" t="s">
        <v>372</v>
      </c>
      <c r="M7" s="796" t="s">
        <v>373</v>
      </c>
      <c r="N7" s="798"/>
      <c r="O7" s="798"/>
      <c r="P7" s="797"/>
      <c r="Q7" s="558" t="s">
        <v>374</v>
      </c>
    </row>
    <row r="8" spans="2:17" ht="15.75" thickBot="1">
      <c r="B8" s="559" t="s">
        <v>375</v>
      </c>
      <c r="C8" s="560" t="s">
        <v>376</v>
      </c>
      <c r="D8" s="799" t="s">
        <v>377</v>
      </c>
      <c r="E8" s="800"/>
      <c r="F8" s="800" t="s">
        <v>378</v>
      </c>
      <c r="G8" s="801"/>
      <c r="H8" s="802" t="s">
        <v>379</v>
      </c>
      <c r="I8" s="803"/>
      <c r="J8" s="804" t="s">
        <v>380</v>
      </c>
      <c r="K8" s="805"/>
      <c r="L8" s="561" t="s">
        <v>381</v>
      </c>
      <c r="M8" s="559" t="s">
        <v>382</v>
      </c>
      <c r="N8" s="562" t="s">
        <v>383</v>
      </c>
      <c r="O8" s="562"/>
      <c r="P8" s="560"/>
      <c r="Q8" s="561" t="s">
        <v>384</v>
      </c>
    </row>
    <row r="9" spans="2:17">
      <c r="B9" s="563" t="s">
        <v>385</v>
      </c>
      <c r="C9" s="564" t="s">
        <v>386</v>
      </c>
      <c r="D9" s="565">
        <v>493606</v>
      </c>
      <c r="E9" s="566" t="s">
        <v>387</v>
      </c>
      <c r="F9" s="567">
        <f>D9*0.35</f>
        <v>172762.09999999998</v>
      </c>
      <c r="G9" s="566" t="s">
        <v>387</v>
      </c>
      <c r="H9" s="568">
        <v>0</v>
      </c>
      <c r="I9" s="566" t="s">
        <v>387</v>
      </c>
      <c r="J9" s="565">
        <f>D9-F9-H9</f>
        <v>320843.90000000002</v>
      </c>
      <c r="K9" s="566" t="s">
        <v>387</v>
      </c>
      <c r="L9" s="569">
        <v>0</v>
      </c>
      <c r="M9" s="570">
        <f>J9/360</f>
        <v>891.23305555555567</v>
      </c>
      <c r="N9" s="570">
        <f>J9/1000</f>
        <v>320.84390000000002</v>
      </c>
      <c r="O9" s="563"/>
      <c r="P9" s="563"/>
      <c r="Q9" s="563" t="s">
        <v>388</v>
      </c>
    </row>
    <row r="10" spans="2:17">
      <c r="B10" s="571" t="s">
        <v>389</v>
      </c>
      <c r="C10" s="572" t="s">
        <v>386</v>
      </c>
      <c r="D10" s="573">
        <v>97399</v>
      </c>
      <c r="E10" s="574" t="s">
        <v>387</v>
      </c>
      <c r="F10" s="567">
        <f>D10*0.35</f>
        <v>34089.65</v>
      </c>
      <c r="G10" s="574" t="s">
        <v>387</v>
      </c>
      <c r="H10" s="575">
        <v>0</v>
      </c>
      <c r="I10" s="574" t="s">
        <v>387</v>
      </c>
      <c r="J10" s="573">
        <f>D10-F10-H10</f>
        <v>63309.35</v>
      </c>
      <c r="K10" s="574" t="s">
        <v>387</v>
      </c>
      <c r="L10" s="569">
        <v>0</v>
      </c>
      <c r="M10" s="576">
        <f t="shared" ref="M10:M73" si="0">J10/360</f>
        <v>175.85930555555555</v>
      </c>
      <c r="N10" s="570">
        <f t="shared" ref="N10:N12" si="1">J10/1000</f>
        <v>63.309350000000002</v>
      </c>
      <c r="O10" s="571"/>
      <c r="P10" s="571"/>
      <c r="Q10" s="571" t="s">
        <v>388</v>
      </c>
    </row>
    <row r="11" spans="2:17">
      <c r="B11" s="571" t="s">
        <v>390</v>
      </c>
      <c r="C11" s="572" t="s">
        <v>386</v>
      </c>
      <c r="D11" s="573">
        <v>387765</v>
      </c>
      <c r="E11" s="574" t="s">
        <v>387</v>
      </c>
      <c r="F11" s="567">
        <f t="shared" ref="F11:F74" si="2">D11*0.35</f>
        <v>135717.75</v>
      </c>
      <c r="G11" s="574" t="s">
        <v>387</v>
      </c>
      <c r="H11" s="575">
        <v>0</v>
      </c>
      <c r="I11" s="574" t="s">
        <v>387</v>
      </c>
      <c r="J11" s="573">
        <f t="shared" ref="J11:J74" si="3">D11-F11-H11</f>
        <v>252047.25</v>
      </c>
      <c r="K11" s="574" t="s">
        <v>387</v>
      </c>
      <c r="L11" s="569">
        <v>0</v>
      </c>
      <c r="M11" s="576">
        <f t="shared" si="0"/>
        <v>700.13125000000002</v>
      </c>
      <c r="N11" s="570">
        <f t="shared" si="1"/>
        <v>252.04724999999999</v>
      </c>
      <c r="O11" s="571"/>
      <c r="P11" s="571"/>
      <c r="Q11" s="571" t="s">
        <v>388</v>
      </c>
    </row>
    <row r="12" spans="2:17">
      <c r="B12" s="571" t="s">
        <v>391</v>
      </c>
      <c r="C12" s="572" t="s">
        <v>386</v>
      </c>
      <c r="D12" s="573">
        <v>91100</v>
      </c>
      <c r="E12" s="574" t="s">
        <v>387</v>
      </c>
      <c r="F12" s="567">
        <f t="shared" si="2"/>
        <v>31884.999999999996</v>
      </c>
      <c r="G12" s="574" t="s">
        <v>387</v>
      </c>
      <c r="H12" s="575">
        <v>0</v>
      </c>
      <c r="I12" s="574" t="s">
        <v>387</v>
      </c>
      <c r="J12" s="573">
        <f t="shared" si="3"/>
        <v>59215</v>
      </c>
      <c r="K12" s="574" t="s">
        <v>387</v>
      </c>
      <c r="L12" s="569">
        <v>0</v>
      </c>
      <c r="M12" s="576">
        <f t="shared" si="0"/>
        <v>164.48611111111111</v>
      </c>
      <c r="N12" s="570">
        <f t="shared" si="1"/>
        <v>59.215000000000003</v>
      </c>
      <c r="O12" s="571"/>
      <c r="P12" s="571"/>
      <c r="Q12" s="571" t="s">
        <v>388</v>
      </c>
    </row>
    <row r="13" spans="2:17">
      <c r="B13" s="571" t="s">
        <v>392</v>
      </c>
      <c r="C13" s="571" t="s">
        <v>393</v>
      </c>
      <c r="D13" s="573">
        <v>126617</v>
      </c>
      <c r="E13" s="574" t="s">
        <v>387</v>
      </c>
      <c r="F13" s="567">
        <f t="shared" si="2"/>
        <v>44315.95</v>
      </c>
      <c r="G13" s="574" t="s">
        <v>387</v>
      </c>
      <c r="H13" s="575">
        <v>0</v>
      </c>
      <c r="I13" s="574" t="s">
        <v>387</v>
      </c>
      <c r="J13" s="573">
        <f t="shared" si="3"/>
        <v>82301.05</v>
      </c>
      <c r="K13" s="574" t="s">
        <v>387</v>
      </c>
      <c r="L13" s="569">
        <v>0</v>
      </c>
      <c r="M13" s="576">
        <f t="shared" si="0"/>
        <v>228.61402777777778</v>
      </c>
      <c r="N13" s="571"/>
      <c r="O13" s="571"/>
      <c r="P13" s="571"/>
      <c r="Q13" s="571" t="s">
        <v>388</v>
      </c>
    </row>
    <row r="14" spans="2:17">
      <c r="B14" s="571" t="s">
        <v>394</v>
      </c>
      <c r="C14" s="577" t="s">
        <v>395</v>
      </c>
      <c r="D14" s="573">
        <v>60309</v>
      </c>
      <c r="E14" s="574" t="s">
        <v>387</v>
      </c>
      <c r="F14" s="567">
        <f t="shared" si="2"/>
        <v>21108.149999999998</v>
      </c>
      <c r="G14" s="574" t="s">
        <v>387</v>
      </c>
      <c r="H14" s="575">
        <v>0</v>
      </c>
      <c r="I14" s="574" t="s">
        <v>387</v>
      </c>
      <c r="J14" s="573">
        <f t="shared" si="3"/>
        <v>39200.850000000006</v>
      </c>
      <c r="K14" s="574" t="s">
        <v>387</v>
      </c>
      <c r="L14" s="569">
        <v>0</v>
      </c>
      <c r="M14" s="576">
        <f t="shared" si="0"/>
        <v>108.89125000000001</v>
      </c>
      <c r="N14" s="571"/>
      <c r="O14" s="571"/>
      <c r="P14" s="571"/>
      <c r="Q14" s="571" t="s">
        <v>388</v>
      </c>
    </row>
    <row r="15" spans="2:17">
      <c r="B15" s="571" t="s">
        <v>396</v>
      </c>
      <c r="C15" s="572" t="s">
        <v>386</v>
      </c>
      <c r="D15" s="573">
        <v>58674</v>
      </c>
      <c r="E15" s="574" t="s">
        <v>387</v>
      </c>
      <c r="F15" s="567">
        <f t="shared" si="2"/>
        <v>20535.899999999998</v>
      </c>
      <c r="G15" s="574" t="s">
        <v>387</v>
      </c>
      <c r="H15" s="575">
        <v>0</v>
      </c>
      <c r="I15" s="574" t="s">
        <v>387</v>
      </c>
      <c r="J15" s="573">
        <f t="shared" si="3"/>
        <v>38138.100000000006</v>
      </c>
      <c r="K15" s="574" t="s">
        <v>387</v>
      </c>
      <c r="L15" s="569">
        <v>0</v>
      </c>
      <c r="M15" s="576">
        <f t="shared" si="0"/>
        <v>105.93916666666668</v>
      </c>
      <c r="N15" s="570">
        <f>J15/1000</f>
        <v>38.138100000000009</v>
      </c>
      <c r="O15" s="571"/>
      <c r="P15" s="571"/>
      <c r="Q15" s="571" t="s">
        <v>388</v>
      </c>
    </row>
    <row r="16" spans="2:17">
      <c r="B16" s="571" t="s">
        <v>397</v>
      </c>
      <c r="C16" s="578" t="s">
        <v>398</v>
      </c>
      <c r="D16" s="573">
        <v>219809</v>
      </c>
      <c r="E16" s="574" t="s">
        <v>387</v>
      </c>
      <c r="F16" s="567">
        <f t="shared" si="2"/>
        <v>76933.149999999994</v>
      </c>
      <c r="G16" s="574" t="s">
        <v>387</v>
      </c>
      <c r="H16" s="575">
        <v>0</v>
      </c>
      <c r="I16" s="574" t="s">
        <v>387</v>
      </c>
      <c r="J16" s="573">
        <f t="shared" si="3"/>
        <v>142875.85</v>
      </c>
      <c r="K16" s="574" t="s">
        <v>387</v>
      </c>
      <c r="L16" s="569">
        <v>0</v>
      </c>
      <c r="M16" s="576">
        <f t="shared" si="0"/>
        <v>396.8773611111111</v>
      </c>
      <c r="N16" s="571"/>
      <c r="O16" s="571"/>
      <c r="P16" s="571"/>
      <c r="Q16" s="571" t="s">
        <v>388</v>
      </c>
    </row>
    <row r="17" spans="2:17">
      <c r="B17" s="571" t="s">
        <v>399</v>
      </c>
      <c r="C17" s="579" t="s">
        <v>400</v>
      </c>
      <c r="D17" s="573">
        <v>150250</v>
      </c>
      <c r="E17" s="574" t="s">
        <v>387</v>
      </c>
      <c r="F17" s="567">
        <f t="shared" si="2"/>
        <v>52587.5</v>
      </c>
      <c r="G17" s="574" t="s">
        <v>387</v>
      </c>
      <c r="H17" s="575">
        <v>0</v>
      </c>
      <c r="I17" s="574" t="s">
        <v>387</v>
      </c>
      <c r="J17" s="573">
        <f t="shared" si="3"/>
        <v>97662.5</v>
      </c>
      <c r="K17" s="574" t="s">
        <v>387</v>
      </c>
      <c r="L17" s="569">
        <v>0</v>
      </c>
      <c r="M17" s="576">
        <f t="shared" si="0"/>
        <v>271.28472222222223</v>
      </c>
      <c r="N17" s="571"/>
      <c r="O17" s="571"/>
      <c r="P17" s="571"/>
      <c r="Q17" s="571" t="s">
        <v>388</v>
      </c>
    </row>
    <row r="18" spans="2:17">
      <c r="B18" s="571" t="s">
        <v>401</v>
      </c>
      <c r="C18" s="578" t="s">
        <v>398</v>
      </c>
      <c r="D18" s="573">
        <v>121231</v>
      </c>
      <c r="E18" s="574" t="s">
        <v>387</v>
      </c>
      <c r="F18" s="567">
        <f t="shared" si="2"/>
        <v>42430.85</v>
      </c>
      <c r="G18" s="574" t="s">
        <v>387</v>
      </c>
      <c r="H18" s="575">
        <v>0</v>
      </c>
      <c r="I18" s="574" t="s">
        <v>387</v>
      </c>
      <c r="J18" s="573">
        <f t="shared" si="3"/>
        <v>78800.149999999994</v>
      </c>
      <c r="K18" s="574" t="s">
        <v>387</v>
      </c>
      <c r="L18" s="569">
        <v>0</v>
      </c>
      <c r="M18" s="576">
        <f t="shared" si="0"/>
        <v>218.88930555555555</v>
      </c>
      <c r="N18" s="571"/>
      <c r="O18" s="571"/>
      <c r="P18" s="571"/>
      <c r="Q18" s="571" t="s">
        <v>388</v>
      </c>
    </row>
    <row r="19" spans="2:17">
      <c r="B19" s="571" t="s">
        <v>402</v>
      </c>
      <c r="C19" s="579" t="s">
        <v>400</v>
      </c>
      <c r="D19" s="573">
        <v>68245</v>
      </c>
      <c r="E19" s="574" t="s">
        <v>387</v>
      </c>
      <c r="F19" s="567">
        <f t="shared" si="2"/>
        <v>23885.75</v>
      </c>
      <c r="G19" s="574" t="s">
        <v>387</v>
      </c>
      <c r="H19" s="575">
        <v>0</v>
      </c>
      <c r="I19" s="574" t="s">
        <v>387</v>
      </c>
      <c r="J19" s="573">
        <f t="shared" si="3"/>
        <v>44359.25</v>
      </c>
      <c r="K19" s="574" t="s">
        <v>387</v>
      </c>
      <c r="L19" s="569">
        <v>0</v>
      </c>
      <c r="M19" s="576">
        <f t="shared" si="0"/>
        <v>123.22013888888888</v>
      </c>
      <c r="N19" s="571"/>
      <c r="O19" s="571"/>
      <c r="P19" s="571"/>
      <c r="Q19" s="571" t="s">
        <v>403</v>
      </c>
    </row>
    <row r="20" spans="2:17">
      <c r="B20" s="571" t="s">
        <v>404</v>
      </c>
      <c r="C20" s="571" t="s">
        <v>405</v>
      </c>
      <c r="D20" s="573">
        <v>387998</v>
      </c>
      <c r="E20" s="574" t="s">
        <v>387</v>
      </c>
      <c r="F20" s="567">
        <f t="shared" si="2"/>
        <v>135799.29999999999</v>
      </c>
      <c r="G20" s="574" t="s">
        <v>387</v>
      </c>
      <c r="H20" s="575">
        <v>31917</v>
      </c>
      <c r="I20" s="574" t="s">
        <v>387</v>
      </c>
      <c r="J20" s="573">
        <f>D20-F20-H20</f>
        <v>220281.7</v>
      </c>
      <c r="K20" s="574" t="s">
        <v>387</v>
      </c>
      <c r="L20" s="569">
        <v>0</v>
      </c>
      <c r="M20" s="576">
        <f>J20/360</f>
        <v>611.89361111111111</v>
      </c>
      <c r="N20" s="571"/>
      <c r="O20" s="571"/>
      <c r="P20" s="571"/>
      <c r="Q20" s="571" t="s">
        <v>388</v>
      </c>
    </row>
    <row r="21" spans="2:17">
      <c r="B21" s="571" t="s">
        <v>406</v>
      </c>
      <c r="C21" s="580" t="s">
        <v>407</v>
      </c>
      <c r="D21" s="573">
        <v>126090</v>
      </c>
      <c r="E21" s="574" t="s">
        <v>387</v>
      </c>
      <c r="F21" s="567">
        <f t="shared" si="2"/>
        <v>44131.5</v>
      </c>
      <c r="G21" s="574" t="s">
        <v>387</v>
      </c>
      <c r="H21" s="575">
        <v>0</v>
      </c>
      <c r="I21" s="574" t="s">
        <v>387</v>
      </c>
      <c r="J21" s="573">
        <f t="shared" si="3"/>
        <v>81958.5</v>
      </c>
      <c r="K21" s="574" t="s">
        <v>387</v>
      </c>
      <c r="L21" s="569">
        <v>0</v>
      </c>
      <c r="M21" s="576">
        <f t="shared" si="0"/>
        <v>227.66249999999999</v>
      </c>
      <c r="N21" s="571"/>
      <c r="O21" s="571"/>
      <c r="P21" s="571"/>
      <c r="Q21" s="571" t="s">
        <v>388</v>
      </c>
    </row>
    <row r="22" spans="2:17">
      <c r="B22" s="571" t="s">
        <v>408</v>
      </c>
      <c r="C22" s="572" t="s">
        <v>386</v>
      </c>
      <c r="D22" s="573">
        <v>73773</v>
      </c>
      <c r="E22" s="574" t="s">
        <v>387</v>
      </c>
      <c r="F22" s="567">
        <f t="shared" si="2"/>
        <v>25820.55</v>
      </c>
      <c r="G22" s="574" t="s">
        <v>387</v>
      </c>
      <c r="H22" s="575">
        <v>0</v>
      </c>
      <c r="I22" s="574" t="s">
        <v>387</v>
      </c>
      <c r="J22" s="573">
        <f t="shared" si="3"/>
        <v>47952.45</v>
      </c>
      <c r="K22" s="574" t="s">
        <v>387</v>
      </c>
      <c r="L22" s="569">
        <v>0</v>
      </c>
      <c r="M22" s="576">
        <f t="shared" si="0"/>
        <v>133.20124999999999</v>
      </c>
      <c r="N22" s="570">
        <f>J22/1000</f>
        <v>47.952449999999999</v>
      </c>
      <c r="O22" s="571"/>
      <c r="P22" s="571"/>
      <c r="Q22" s="571" t="s">
        <v>388</v>
      </c>
    </row>
    <row r="23" spans="2:17">
      <c r="B23" s="571" t="s">
        <v>409</v>
      </c>
      <c r="C23" s="580" t="s">
        <v>407</v>
      </c>
      <c r="D23" s="573">
        <v>775708</v>
      </c>
      <c r="E23" s="574" t="s">
        <v>387</v>
      </c>
      <c r="F23" s="567">
        <f t="shared" si="2"/>
        <v>271497.8</v>
      </c>
      <c r="G23" s="574" t="s">
        <v>387</v>
      </c>
      <c r="H23" s="575">
        <v>0</v>
      </c>
      <c r="I23" s="574" t="s">
        <v>387</v>
      </c>
      <c r="J23" s="573">
        <f t="shared" si="3"/>
        <v>504210.2</v>
      </c>
      <c r="K23" s="574" t="s">
        <v>387</v>
      </c>
      <c r="L23" s="569">
        <v>0</v>
      </c>
      <c r="M23" s="576">
        <f t="shared" si="0"/>
        <v>1400.5838888888889</v>
      </c>
      <c r="N23" s="571"/>
      <c r="O23" s="571"/>
      <c r="P23" s="571"/>
      <c r="Q23" s="571" t="s">
        <v>388</v>
      </c>
    </row>
    <row r="24" spans="2:17">
      <c r="B24" s="571" t="s">
        <v>410</v>
      </c>
      <c r="C24" s="581" t="s">
        <v>411</v>
      </c>
      <c r="D24" s="573">
        <v>39964</v>
      </c>
      <c r="E24" s="574" t="s">
        <v>387</v>
      </c>
      <c r="F24" s="567">
        <f t="shared" si="2"/>
        <v>13987.4</v>
      </c>
      <c r="G24" s="574" t="s">
        <v>387</v>
      </c>
      <c r="H24" s="575">
        <v>0</v>
      </c>
      <c r="I24" s="574" t="s">
        <v>387</v>
      </c>
      <c r="J24" s="573">
        <f t="shared" si="3"/>
        <v>25976.6</v>
      </c>
      <c r="K24" s="574" t="s">
        <v>387</v>
      </c>
      <c r="L24" s="569">
        <v>0</v>
      </c>
      <c r="M24" s="576">
        <f t="shared" si="0"/>
        <v>72.157222222222217</v>
      </c>
      <c r="N24" s="571"/>
      <c r="O24" s="571"/>
      <c r="P24" s="571"/>
      <c r="Q24" s="571" t="s">
        <v>388</v>
      </c>
    </row>
    <row r="25" spans="2:17">
      <c r="B25" s="571" t="s">
        <v>412</v>
      </c>
      <c r="C25" s="582" t="s">
        <v>413</v>
      </c>
      <c r="D25" s="573">
        <v>110670</v>
      </c>
      <c r="E25" s="574" t="s">
        <v>387</v>
      </c>
      <c r="F25" s="567">
        <f t="shared" si="2"/>
        <v>38734.5</v>
      </c>
      <c r="G25" s="574" t="s">
        <v>387</v>
      </c>
      <c r="H25" s="575">
        <v>0</v>
      </c>
      <c r="I25" s="574" t="s">
        <v>387</v>
      </c>
      <c r="J25" s="573">
        <f t="shared" si="3"/>
        <v>71935.5</v>
      </c>
      <c r="K25" s="574" t="s">
        <v>387</v>
      </c>
      <c r="L25" s="569">
        <v>0</v>
      </c>
      <c r="M25" s="576">
        <f t="shared" si="0"/>
        <v>199.82083333333333</v>
      </c>
      <c r="N25" s="571"/>
      <c r="O25" s="571"/>
      <c r="P25" s="571"/>
      <c r="Q25" s="571" t="s">
        <v>388</v>
      </c>
    </row>
    <row r="26" spans="2:17">
      <c r="B26" s="571" t="s">
        <v>414</v>
      </c>
      <c r="C26" s="581" t="s">
        <v>411</v>
      </c>
      <c r="D26" s="573">
        <v>28460</v>
      </c>
      <c r="E26" s="574" t="s">
        <v>387</v>
      </c>
      <c r="F26" s="567">
        <f t="shared" si="2"/>
        <v>9961</v>
      </c>
      <c r="G26" s="574" t="s">
        <v>387</v>
      </c>
      <c r="H26" s="575">
        <v>0</v>
      </c>
      <c r="I26" s="574" t="s">
        <v>387</v>
      </c>
      <c r="J26" s="573">
        <f t="shared" si="3"/>
        <v>18499</v>
      </c>
      <c r="K26" s="574" t="s">
        <v>387</v>
      </c>
      <c r="L26" s="569">
        <v>0</v>
      </c>
      <c r="M26" s="576">
        <f t="shared" si="0"/>
        <v>51.386111111111113</v>
      </c>
      <c r="N26" s="571"/>
      <c r="O26" s="571"/>
      <c r="P26" s="571"/>
      <c r="Q26" s="571" t="s">
        <v>388</v>
      </c>
    </row>
    <row r="27" spans="2:17">
      <c r="B27" s="571" t="s">
        <v>415</v>
      </c>
      <c r="C27" s="582" t="s">
        <v>413</v>
      </c>
      <c r="D27" s="573">
        <v>46281</v>
      </c>
      <c r="E27" s="574" t="s">
        <v>387</v>
      </c>
      <c r="F27" s="567">
        <f t="shared" si="2"/>
        <v>16198.349999999999</v>
      </c>
      <c r="G27" s="574" t="s">
        <v>387</v>
      </c>
      <c r="H27" s="575">
        <v>0</v>
      </c>
      <c r="I27" s="574" t="s">
        <v>387</v>
      </c>
      <c r="J27" s="573">
        <f t="shared" si="3"/>
        <v>30082.65</v>
      </c>
      <c r="K27" s="574" t="s">
        <v>387</v>
      </c>
      <c r="L27" s="569">
        <v>0</v>
      </c>
      <c r="M27" s="576">
        <f t="shared" si="0"/>
        <v>83.562916666666666</v>
      </c>
      <c r="N27" s="571"/>
      <c r="O27" s="571"/>
      <c r="P27" s="571"/>
      <c r="Q27" s="571" t="s">
        <v>388</v>
      </c>
    </row>
    <row r="28" spans="2:17">
      <c r="B28" s="571" t="s">
        <v>416</v>
      </c>
      <c r="C28" s="581" t="s">
        <v>411</v>
      </c>
      <c r="D28" s="573">
        <v>69445</v>
      </c>
      <c r="E28" s="574" t="s">
        <v>387</v>
      </c>
      <c r="F28" s="567">
        <f t="shared" si="2"/>
        <v>24305.75</v>
      </c>
      <c r="G28" s="574" t="s">
        <v>387</v>
      </c>
      <c r="H28" s="575">
        <v>0</v>
      </c>
      <c r="I28" s="574" t="s">
        <v>387</v>
      </c>
      <c r="J28" s="573">
        <f t="shared" si="3"/>
        <v>45139.25</v>
      </c>
      <c r="K28" s="574" t="s">
        <v>387</v>
      </c>
      <c r="L28" s="569">
        <v>0</v>
      </c>
      <c r="M28" s="576">
        <f t="shared" si="0"/>
        <v>125.38680555555555</v>
      </c>
      <c r="N28" s="571"/>
      <c r="O28" s="571"/>
      <c r="P28" s="571"/>
      <c r="Q28" s="571" t="s">
        <v>388</v>
      </c>
    </row>
    <row r="29" spans="2:17">
      <c r="B29" s="571" t="s">
        <v>417</v>
      </c>
      <c r="C29" s="583" t="s">
        <v>418</v>
      </c>
      <c r="D29" s="573">
        <v>2071</v>
      </c>
      <c r="E29" s="574" t="s">
        <v>387</v>
      </c>
      <c r="F29" s="567">
        <f t="shared" si="2"/>
        <v>724.84999999999991</v>
      </c>
      <c r="G29" s="574" t="s">
        <v>387</v>
      </c>
      <c r="H29" s="575">
        <v>0</v>
      </c>
      <c r="I29" s="574" t="s">
        <v>387</v>
      </c>
      <c r="J29" s="573">
        <f t="shared" si="3"/>
        <v>1346.15</v>
      </c>
      <c r="K29" s="574" t="s">
        <v>387</v>
      </c>
      <c r="L29" s="569">
        <v>0</v>
      </c>
      <c r="M29" s="576">
        <f t="shared" si="0"/>
        <v>3.7393055555555557</v>
      </c>
      <c r="N29" s="571"/>
      <c r="O29" s="571"/>
      <c r="P29" s="571"/>
      <c r="Q29" s="571" t="s">
        <v>388</v>
      </c>
    </row>
    <row r="30" spans="2:17">
      <c r="B30" s="571" t="s">
        <v>419</v>
      </c>
      <c r="C30" s="581" t="s">
        <v>411</v>
      </c>
      <c r="D30" s="573">
        <v>5556</v>
      </c>
      <c r="E30" s="574" t="s">
        <v>387</v>
      </c>
      <c r="F30" s="567">
        <f t="shared" si="2"/>
        <v>1944.6</v>
      </c>
      <c r="G30" s="574" t="s">
        <v>387</v>
      </c>
      <c r="H30" s="575">
        <v>0</v>
      </c>
      <c r="I30" s="574" t="s">
        <v>387</v>
      </c>
      <c r="J30" s="573">
        <f t="shared" si="3"/>
        <v>3611.4</v>
      </c>
      <c r="K30" s="574" t="s">
        <v>387</v>
      </c>
      <c r="L30" s="569">
        <v>0</v>
      </c>
      <c r="M30" s="576">
        <f t="shared" si="0"/>
        <v>10.031666666666666</v>
      </c>
      <c r="N30" s="571"/>
      <c r="O30" s="571"/>
      <c r="P30" s="571"/>
      <c r="Q30" s="571" t="s">
        <v>388</v>
      </c>
    </row>
    <row r="31" spans="2:17">
      <c r="B31" s="571" t="s">
        <v>420</v>
      </c>
      <c r="C31" s="583" t="s">
        <v>418</v>
      </c>
      <c r="D31" s="573">
        <v>5113</v>
      </c>
      <c r="E31" s="574" t="s">
        <v>387</v>
      </c>
      <c r="F31" s="567">
        <f t="shared" si="2"/>
        <v>1789.55</v>
      </c>
      <c r="G31" s="574" t="s">
        <v>387</v>
      </c>
      <c r="H31" s="575">
        <v>0</v>
      </c>
      <c r="I31" s="574" t="s">
        <v>387</v>
      </c>
      <c r="J31" s="573">
        <f t="shared" si="3"/>
        <v>3323.45</v>
      </c>
      <c r="K31" s="574" t="s">
        <v>387</v>
      </c>
      <c r="L31" s="569">
        <v>0</v>
      </c>
      <c r="M31" s="576">
        <f t="shared" si="0"/>
        <v>9.2318055555555549</v>
      </c>
      <c r="N31" s="571"/>
      <c r="O31" s="571"/>
      <c r="P31" s="571"/>
      <c r="Q31" s="571" t="s">
        <v>388</v>
      </c>
    </row>
    <row r="32" spans="2:17">
      <c r="B32" s="571" t="s">
        <v>421</v>
      </c>
      <c r="C32" s="583" t="s">
        <v>418</v>
      </c>
      <c r="D32" s="573">
        <v>37125</v>
      </c>
      <c r="E32" s="574" t="s">
        <v>387</v>
      </c>
      <c r="F32" s="567">
        <f t="shared" si="2"/>
        <v>12993.75</v>
      </c>
      <c r="G32" s="574" t="s">
        <v>387</v>
      </c>
      <c r="H32" s="575">
        <v>0</v>
      </c>
      <c r="I32" s="574" t="s">
        <v>387</v>
      </c>
      <c r="J32" s="573">
        <f t="shared" si="3"/>
        <v>24131.25</v>
      </c>
      <c r="K32" s="574" t="s">
        <v>387</v>
      </c>
      <c r="L32" s="569">
        <v>0</v>
      </c>
      <c r="M32" s="576">
        <f t="shared" si="0"/>
        <v>67.03125</v>
      </c>
      <c r="N32" s="571"/>
      <c r="O32" s="571"/>
      <c r="P32" s="571"/>
      <c r="Q32" s="571" t="s">
        <v>388</v>
      </c>
    </row>
    <row r="33" spans="2:17">
      <c r="B33" s="571" t="s">
        <v>422</v>
      </c>
      <c r="C33" s="584" t="s">
        <v>423</v>
      </c>
      <c r="D33" s="573">
        <v>52829</v>
      </c>
      <c r="E33" s="574" t="s">
        <v>387</v>
      </c>
      <c r="F33" s="567">
        <f t="shared" si="2"/>
        <v>18490.149999999998</v>
      </c>
      <c r="G33" s="574" t="s">
        <v>387</v>
      </c>
      <c r="H33" s="575">
        <v>0</v>
      </c>
      <c r="I33" s="574" t="s">
        <v>387</v>
      </c>
      <c r="J33" s="573">
        <f t="shared" si="3"/>
        <v>34338.850000000006</v>
      </c>
      <c r="K33" s="574" t="s">
        <v>387</v>
      </c>
      <c r="L33" s="569">
        <v>0</v>
      </c>
      <c r="M33" s="576">
        <f t="shared" si="0"/>
        <v>95.385694444444454</v>
      </c>
      <c r="N33" s="571"/>
      <c r="O33" s="571"/>
      <c r="P33" s="571"/>
      <c r="Q33" s="571" t="s">
        <v>388</v>
      </c>
    </row>
    <row r="34" spans="2:17">
      <c r="B34" s="571" t="s">
        <v>424</v>
      </c>
      <c r="C34" s="571" t="s">
        <v>425</v>
      </c>
      <c r="D34" s="573">
        <v>259795</v>
      </c>
      <c r="E34" s="574" t="s">
        <v>387</v>
      </c>
      <c r="F34" s="567">
        <f t="shared" si="2"/>
        <v>90928.25</v>
      </c>
      <c r="G34" s="574" t="s">
        <v>387</v>
      </c>
      <c r="H34" s="575">
        <v>23419</v>
      </c>
      <c r="I34" s="574" t="s">
        <v>387</v>
      </c>
      <c r="J34" s="573">
        <f t="shared" si="3"/>
        <v>145447.75</v>
      </c>
      <c r="K34" s="574" t="s">
        <v>387</v>
      </c>
      <c r="L34" s="569">
        <v>0</v>
      </c>
      <c r="M34" s="576">
        <f t="shared" si="0"/>
        <v>404.02152777777781</v>
      </c>
      <c r="N34" s="571"/>
      <c r="O34" s="571"/>
      <c r="P34" s="571"/>
      <c r="Q34" s="571" t="s">
        <v>403</v>
      </c>
    </row>
    <row r="35" spans="2:17">
      <c r="B35" s="571" t="s">
        <v>426</v>
      </c>
      <c r="C35" s="585" t="s">
        <v>427</v>
      </c>
      <c r="D35" s="573">
        <v>17118</v>
      </c>
      <c r="E35" s="574" t="s">
        <v>387</v>
      </c>
      <c r="F35" s="567">
        <f t="shared" si="2"/>
        <v>5991.2999999999993</v>
      </c>
      <c r="G35" s="574" t="s">
        <v>387</v>
      </c>
      <c r="H35" s="575">
        <v>2674</v>
      </c>
      <c r="I35" s="574" t="s">
        <v>387</v>
      </c>
      <c r="J35" s="573">
        <f t="shared" si="3"/>
        <v>8452.7000000000007</v>
      </c>
      <c r="K35" s="574" t="s">
        <v>387</v>
      </c>
      <c r="L35" s="569">
        <v>0</v>
      </c>
      <c r="M35" s="576">
        <f t="shared" si="0"/>
        <v>23.479722222222225</v>
      </c>
      <c r="N35" s="571"/>
      <c r="O35" s="571"/>
      <c r="P35" s="571"/>
      <c r="Q35" s="571" t="s">
        <v>403</v>
      </c>
    </row>
    <row r="36" spans="2:17">
      <c r="B36" s="571" t="s">
        <v>428</v>
      </c>
      <c r="C36" s="583" t="s">
        <v>418</v>
      </c>
      <c r="D36" s="573">
        <v>4728</v>
      </c>
      <c r="E36" s="574" t="s">
        <v>387</v>
      </c>
      <c r="F36" s="567">
        <f t="shared" si="2"/>
        <v>1654.8</v>
      </c>
      <c r="G36" s="574" t="s">
        <v>387</v>
      </c>
      <c r="H36" s="575">
        <v>0</v>
      </c>
      <c r="I36" s="574" t="s">
        <v>387</v>
      </c>
      <c r="J36" s="573">
        <f t="shared" si="3"/>
        <v>3073.2</v>
      </c>
      <c r="K36" s="574" t="s">
        <v>387</v>
      </c>
      <c r="L36" s="569">
        <v>0</v>
      </c>
      <c r="M36" s="576">
        <f t="shared" si="0"/>
        <v>8.5366666666666653</v>
      </c>
      <c r="N36" s="571"/>
      <c r="O36" s="571"/>
      <c r="P36" s="571"/>
      <c r="Q36" s="571" t="s">
        <v>388</v>
      </c>
    </row>
    <row r="37" spans="2:17">
      <c r="B37" s="571" t="s">
        <v>429</v>
      </c>
      <c r="C37" s="581" t="s">
        <v>411</v>
      </c>
      <c r="D37" s="573">
        <v>44528</v>
      </c>
      <c r="E37" s="574" t="s">
        <v>387</v>
      </c>
      <c r="F37" s="567">
        <f t="shared" si="2"/>
        <v>15584.8</v>
      </c>
      <c r="G37" s="574" t="s">
        <v>387</v>
      </c>
      <c r="H37" s="575">
        <v>0</v>
      </c>
      <c r="I37" s="574" t="s">
        <v>387</v>
      </c>
      <c r="J37" s="573">
        <f t="shared" si="3"/>
        <v>28943.200000000001</v>
      </c>
      <c r="K37" s="574" t="s">
        <v>387</v>
      </c>
      <c r="L37" s="569">
        <v>0</v>
      </c>
      <c r="M37" s="576">
        <f t="shared" si="0"/>
        <v>80.397777777777776</v>
      </c>
      <c r="N37" s="571"/>
      <c r="O37" s="571"/>
      <c r="P37" s="571"/>
      <c r="Q37" s="571" t="s">
        <v>388</v>
      </c>
    </row>
    <row r="38" spans="2:17">
      <c r="B38" s="571" t="s">
        <v>430</v>
      </c>
      <c r="C38" s="582" t="s">
        <v>413</v>
      </c>
      <c r="D38" s="573">
        <v>38928</v>
      </c>
      <c r="E38" s="574" t="s">
        <v>387</v>
      </c>
      <c r="F38" s="567">
        <f t="shared" si="2"/>
        <v>13624.8</v>
      </c>
      <c r="G38" s="574" t="s">
        <v>387</v>
      </c>
      <c r="H38" s="575">
        <v>0</v>
      </c>
      <c r="I38" s="574" t="s">
        <v>387</v>
      </c>
      <c r="J38" s="573">
        <f t="shared" si="3"/>
        <v>25303.200000000001</v>
      </c>
      <c r="K38" s="574" t="s">
        <v>387</v>
      </c>
      <c r="L38" s="569">
        <v>0</v>
      </c>
      <c r="M38" s="576">
        <f t="shared" si="0"/>
        <v>70.286666666666662</v>
      </c>
      <c r="N38" s="571"/>
      <c r="O38" s="571"/>
      <c r="P38" s="571"/>
      <c r="Q38" s="571" t="s">
        <v>388</v>
      </c>
    </row>
    <row r="39" spans="2:17">
      <c r="B39" s="571" t="s">
        <v>431</v>
      </c>
      <c r="C39" s="581" t="s">
        <v>411</v>
      </c>
      <c r="D39" s="573">
        <v>12771</v>
      </c>
      <c r="E39" s="574" t="s">
        <v>387</v>
      </c>
      <c r="F39" s="567">
        <f t="shared" si="2"/>
        <v>4469.8499999999995</v>
      </c>
      <c r="G39" s="574" t="s">
        <v>387</v>
      </c>
      <c r="H39" s="575">
        <v>0</v>
      </c>
      <c r="I39" s="574" t="s">
        <v>387</v>
      </c>
      <c r="J39" s="573">
        <f t="shared" si="3"/>
        <v>8301.1500000000015</v>
      </c>
      <c r="K39" s="574" t="s">
        <v>387</v>
      </c>
      <c r="L39" s="569">
        <v>0</v>
      </c>
      <c r="M39" s="576">
        <f t="shared" si="0"/>
        <v>23.058750000000003</v>
      </c>
      <c r="N39" s="571"/>
      <c r="O39" s="571"/>
      <c r="P39" s="571"/>
      <c r="Q39" s="571" t="s">
        <v>388</v>
      </c>
    </row>
    <row r="40" spans="2:17">
      <c r="B40" s="571" t="s">
        <v>432</v>
      </c>
      <c r="C40" s="581" t="s">
        <v>411</v>
      </c>
      <c r="D40" s="573">
        <v>3593</v>
      </c>
      <c r="E40" s="574" t="s">
        <v>387</v>
      </c>
      <c r="F40" s="567">
        <f t="shared" si="2"/>
        <v>1257.55</v>
      </c>
      <c r="G40" s="574" t="s">
        <v>387</v>
      </c>
      <c r="H40" s="575">
        <v>0</v>
      </c>
      <c r="I40" s="574" t="s">
        <v>387</v>
      </c>
      <c r="J40" s="573">
        <f t="shared" si="3"/>
        <v>2335.4499999999998</v>
      </c>
      <c r="K40" s="574" t="s">
        <v>387</v>
      </c>
      <c r="L40" s="569">
        <v>0</v>
      </c>
      <c r="M40" s="576">
        <f t="shared" si="0"/>
        <v>6.4873611111111105</v>
      </c>
      <c r="N40" s="571"/>
      <c r="O40" s="571"/>
      <c r="P40" s="571"/>
      <c r="Q40" s="571" t="s">
        <v>388</v>
      </c>
    </row>
    <row r="41" spans="2:17">
      <c r="B41" s="571" t="s">
        <v>433</v>
      </c>
      <c r="C41" s="586" t="s">
        <v>434</v>
      </c>
      <c r="D41" s="573">
        <v>8576</v>
      </c>
      <c r="E41" s="574" t="s">
        <v>387</v>
      </c>
      <c r="F41" s="567">
        <f t="shared" si="2"/>
        <v>3001.6</v>
      </c>
      <c r="G41" s="574" t="s">
        <v>387</v>
      </c>
      <c r="H41" s="575">
        <v>0</v>
      </c>
      <c r="I41" s="574" t="s">
        <v>387</v>
      </c>
      <c r="J41" s="573">
        <f t="shared" si="3"/>
        <v>5574.4</v>
      </c>
      <c r="K41" s="574" t="s">
        <v>387</v>
      </c>
      <c r="L41" s="569">
        <v>0</v>
      </c>
      <c r="M41" s="576">
        <f t="shared" si="0"/>
        <v>15.484444444444444</v>
      </c>
      <c r="N41" s="571"/>
      <c r="O41" s="571"/>
      <c r="P41" s="571"/>
      <c r="Q41" s="571" t="s">
        <v>388</v>
      </c>
    </row>
    <row r="42" spans="2:17">
      <c r="B42" s="571" t="s">
        <v>435</v>
      </c>
      <c r="C42" s="587" t="s">
        <v>436</v>
      </c>
      <c r="D42" s="573">
        <v>94889</v>
      </c>
      <c r="E42" s="574" t="s">
        <v>387</v>
      </c>
      <c r="F42" s="567">
        <f t="shared" si="2"/>
        <v>33211.15</v>
      </c>
      <c r="G42" s="574" t="s">
        <v>387</v>
      </c>
      <c r="H42" s="575">
        <v>0</v>
      </c>
      <c r="I42" s="574" t="s">
        <v>387</v>
      </c>
      <c r="J42" s="573">
        <f t="shared" si="3"/>
        <v>61677.85</v>
      </c>
      <c r="K42" s="574" t="s">
        <v>387</v>
      </c>
      <c r="L42" s="569">
        <v>0</v>
      </c>
      <c r="M42" s="576">
        <f t="shared" si="0"/>
        <v>171.32736111111112</v>
      </c>
      <c r="N42" s="571"/>
      <c r="O42" s="571"/>
      <c r="P42" s="571"/>
      <c r="Q42" s="571" t="s">
        <v>388</v>
      </c>
    </row>
    <row r="43" spans="2:17">
      <c r="B43" s="571" t="s">
        <v>437</v>
      </c>
      <c r="C43" s="581" t="s">
        <v>411</v>
      </c>
      <c r="D43" s="573">
        <v>40546</v>
      </c>
      <c r="E43" s="574" t="s">
        <v>387</v>
      </c>
      <c r="F43" s="567">
        <f t="shared" si="2"/>
        <v>14191.099999999999</v>
      </c>
      <c r="G43" s="574" t="s">
        <v>387</v>
      </c>
      <c r="H43" s="575">
        <v>0</v>
      </c>
      <c r="I43" s="574" t="s">
        <v>387</v>
      </c>
      <c r="J43" s="573">
        <f t="shared" si="3"/>
        <v>26354.9</v>
      </c>
      <c r="K43" s="574" t="s">
        <v>387</v>
      </c>
      <c r="L43" s="569">
        <v>0</v>
      </c>
      <c r="M43" s="576">
        <f t="shared" si="0"/>
        <v>73.208055555555561</v>
      </c>
      <c r="N43" s="571"/>
      <c r="O43" s="571"/>
      <c r="P43" s="571"/>
      <c r="Q43" s="571" t="s">
        <v>388</v>
      </c>
    </row>
    <row r="44" spans="2:17">
      <c r="B44" s="571" t="s">
        <v>438</v>
      </c>
      <c r="C44" s="581" t="s">
        <v>411</v>
      </c>
      <c r="D44" s="573">
        <v>20379</v>
      </c>
      <c r="E44" s="574" t="s">
        <v>387</v>
      </c>
      <c r="F44" s="567">
        <f t="shared" si="2"/>
        <v>7132.65</v>
      </c>
      <c r="G44" s="574" t="s">
        <v>387</v>
      </c>
      <c r="H44" s="575">
        <v>0</v>
      </c>
      <c r="I44" s="574" t="s">
        <v>387</v>
      </c>
      <c r="J44" s="573">
        <f t="shared" si="3"/>
        <v>13246.35</v>
      </c>
      <c r="K44" s="574" t="s">
        <v>387</v>
      </c>
      <c r="L44" s="569">
        <v>0</v>
      </c>
      <c r="M44" s="576">
        <f t="shared" si="0"/>
        <v>36.795416666666668</v>
      </c>
      <c r="N44" s="571"/>
      <c r="O44" s="571"/>
      <c r="P44" s="571"/>
      <c r="Q44" s="571" t="s">
        <v>388</v>
      </c>
    </row>
    <row r="45" spans="2:17">
      <c r="B45" s="571" t="s">
        <v>439</v>
      </c>
      <c r="C45" s="581" t="s">
        <v>411</v>
      </c>
      <c r="D45" s="573">
        <v>11675</v>
      </c>
      <c r="E45" s="574" t="s">
        <v>387</v>
      </c>
      <c r="F45" s="567">
        <f t="shared" si="2"/>
        <v>4086.2499999999995</v>
      </c>
      <c r="G45" s="574" t="s">
        <v>387</v>
      </c>
      <c r="H45" s="575">
        <v>0</v>
      </c>
      <c r="I45" s="574" t="s">
        <v>387</v>
      </c>
      <c r="J45" s="573">
        <f t="shared" si="3"/>
        <v>7588.75</v>
      </c>
      <c r="K45" s="574" t="s">
        <v>387</v>
      </c>
      <c r="L45" s="569">
        <v>0</v>
      </c>
      <c r="M45" s="576">
        <f t="shared" si="0"/>
        <v>21.079861111111111</v>
      </c>
      <c r="N45" s="571"/>
      <c r="O45" s="571"/>
      <c r="P45" s="571"/>
      <c r="Q45" s="571" t="s">
        <v>388</v>
      </c>
    </row>
    <row r="46" spans="2:17">
      <c r="B46" s="571" t="s">
        <v>440</v>
      </c>
      <c r="C46" s="581" t="s">
        <v>411</v>
      </c>
      <c r="D46" s="573">
        <v>101548</v>
      </c>
      <c r="E46" s="574" t="s">
        <v>387</v>
      </c>
      <c r="F46" s="567">
        <f t="shared" si="2"/>
        <v>35541.799999999996</v>
      </c>
      <c r="G46" s="574" t="s">
        <v>387</v>
      </c>
      <c r="H46" s="575">
        <v>0</v>
      </c>
      <c r="I46" s="574" t="s">
        <v>387</v>
      </c>
      <c r="J46" s="573">
        <f t="shared" si="3"/>
        <v>66006.200000000012</v>
      </c>
      <c r="K46" s="574" t="s">
        <v>387</v>
      </c>
      <c r="L46" s="569">
        <v>0</v>
      </c>
      <c r="M46" s="576">
        <f t="shared" si="0"/>
        <v>183.35055555555559</v>
      </c>
      <c r="N46" s="571"/>
      <c r="O46" s="571"/>
      <c r="P46" s="571"/>
      <c r="Q46" s="571" t="s">
        <v>388</v>
      </c>
    </row>
    <row r="47" spans="2:17">
      <c r="B47" s="571" t="s">
        <v>441</v>
      </c>
      <c r="C47" s="581" t="s">
        <v>411</v>
      </c>
      <c r="D47" s="573">
        <v>8168</v>
      </c>
      <c r="E47" s="574" t="s">
        <v>387</v>
      </c>
      <c r="F47" s="567">
        <f t="shared" si="2"/>
        <v>2858.7999999999997</v>
      </c>
      <c r="G47" s="574" t="s">
        <v>387</v>
      </c>
      <c r="H47" s="575">
        <v>0</v>
      </c>
      <c r="I47" s="574" t="s">
        <v>387</v>
      </c>
      <c r="J47" s="573">
        <f t="shared" si="3"/>
        <v>5309.2000000000007</v>
      </c>
      <c r="K47" s="574" t="s">
        <v>387</v>
      </c>
      <c r="L47" s="569">
        <v>0</v>
      </c>
      <c r="M47" s="576">
        <f t="shared" si="0"/>
        <v>14.747777777777779</v>
      </c>
      <c r="N47" s="571"/>
      <c r="O47" s="571"/>
      <c r="P47" s="571"/>
      <c r="Q47" s="571" t="s">
        <v>388</v>
      </c>
    </row>
    <row r="48" spans="2:17">
      <c r="B48" s="571" t="s">
        <v>442</v>
      </c>
      <c r="C48" s="586" t="s">
        <v>434</v>
      </c>
      <c r="D48" s="573">
        <v>98388</v>
      </c>
      <c r="E48" s="574" t="s">
        <v>387</v>
      </c>
      <c r="F48" s="567">
        <f t="shared" si="2"/>
        <v>34435.799999999996</v>
      </c>
      <c r="G48" s="574" t="s">
        <v>387</v>
      </c>
      <c r="H48" s="575">
        <v>0</v>
      </c>
      <c r="I48" s="574" t="s">
        <v>387</v>
      </c>
      <c r="J48" s="573">
        <f t="shared" si="3"/>
        <v>63952.200000000004</v>
      </c>
      <c r="K48" s="574" t="s">
        <v>387</v>
      </c>
      <c r="L48" s="569">
        <v>0</v>
      </c>
      <c r="M48" s="576">
        <f t="shared" si="0"/>
        <v>177.64500000000001</v>
      </c>
      <c r="N48" s="571"/>
      <c r="O48" s="571"/>
      <c r="P48" s="571"/>
      <c r="Q48" s="571" t="s">
        <v>388</v>
      </c>
    </row>
    <row r="49" spans="2:17">
      <c r="B49" s="571" t="s">
        <v>443</v>
      </c>
      <c r="C49" s="581" t="s">
        <v>411</v>
      </c>
      <c r="D49" s="573">
        <v>7239</v>
      </c>
      <c r="E49" s="574" t="s">
        <v>387</v>
      </c>
      <c r="F49" s="567">
        <f t="shared" si="2"/>
        <v>2533.6499999999996</v>
      </c>
      <c r="G49" s="574" t="s">
        <v>387</v>
      </c>
      <c r="H49" s="575">
        <v>0</v>
      </c>
      <c r="I49" s="574" t="s">
        <v>387</v>
      </c>
      <c r="J49" s="573">
        <f t="shared" si="3"/>
        <v>4705.3500000000004</v>
      </c>
      <c r="K49" s="574" t="s">
        <v>387</v>
      </c>
      <c r="L49" s="569">
        <v>0</v>
      </c>
      <c r="M49" s="576">
        <f t="shared" si="0"/>
        <v>13.070416666666668</v>
      </c>
      <c r="N49" s="571"/>
      <c r="O49" s="571"/>
      <c r="P49" s="571"/>
      <c r="Q49" s="571" t="s">
        <v>388</v>
      </c>
    </row>
    <row r="50" spans="2:17">
      <c r="B50" s="571" t="s">
        <v>444</v>
      </c>
      <c r="C50" s="581" t="s">
        <v>411</v>
      </c>
      <c r="D50" s="573">
        <v>2033</v>
      </c>
      <c r="E50" s="574" t="s">
        <v>387</v>
      </c>
      <c r="F50" s="567">
        <f t="shared" si="2"/>
        <v>711.55</v>
      </c>
      <c r="G50" s="574" t="s">
        <v>387</v>
      </c>
      <c r="H50" s="575">
        <v>0</v>
      </c>
      <c r="I50" s="574" t="s">
        <v>387</v>
      </c>
      <c r="J50" s="573">
        <f t="shared" si="3"/>
        <v>1321.45</v>
      </c>
      <c r="K50" s="574" t="s">
        <v>387</v>
      </c>
      <c r="L50" s="569">
        <v>0</v>
      </c>
      <c r="M50" s="576">
        <f t="shared" si="0"/>
        <v>3.6706944444444445</v>
      </c>
      <c r="N50" s="571"/>
      <c r="O50" s="571"/>
      <c r="P50" s="571"/>
      <c r="Q50" s="571" t="s">
        <v>388</v>
      </c>
    </row>
    <row r="51" spans="2:17">
      <c r="B51" s="571" t="s">
        <v>445</v>
      </c>
      <c r="C51" s="581" t="s">
        <v>411</v>
      </c>
      <c r="D51" s="573">
        <v>6854</v>
      </c>
      <c r="E51" s="574" t="s">
        <v>387</v>
      </c>
      <c r="F51" s="567">
        <f t="shared" si="2"/>
        <v>2398.8999999999996</v>
      </c>
      <c r="G51" s="574" t="s">
        <v>387</v>
      </c>
      <c r="H51" s="575">
        <v>0</v>
      </c>
      <c r="I51" s="574" t="s">
        <v>387</v>
      </c>
      <c r="J51" s="573">
        <f t="shared" si="3"/>
        <v>4455.1000000000004</v>
      </c>
      <c r="K51" s="574" t="s">
        <v>387</v>
      </c>
      <c r="L51" s="569">
        <v>0</v>
      </c>
      <c r="M51" s="576">
        <f t="shared" si="0"/>
        <v>12.375277777777779</v>
      </c>
      <c r="N51" s="571"/>
      <c r="O51" s="571"/>
      <c r="P51" s="571"/>
      <c r="Q51" s="571" t="s">
        <v>388</v>
      </c>
    </row>
    <row r="52" spans="2:17">
      <c r="B52" s="571" t="s">
        <v>446</v>
      </c>
      <c r="C52" s="581" t="s">
        <v>411</v>
      </c>
      <c r="D52" s="573">
        <v>8369</v>
      </c>
      <c r="E52" s="574" t="s">
        <v>387</v>
      </c>
      <c r="F52" s="567">
        <f t="shared" si="2"/>
        <v>2929.1499999999996</v>
      </c>
      <c r="G52" s="574" t="s">
        <v>387</v>
      </c>
      <c r="H52" s="575">
        <v>0</v>
      </c>
      <c r="I52" s="574" t="s">
        <v>387</v>
      </c>
      <c r="J52" s="573">
        <f t="shared" si="3"/>
        <v>5439.85</v>
      </c>
      <c r="K52" s="574" t="s">
        <v>387</v>
      </c>
      <c r="L52" s="569">
        <v>0</v>
      </c>
      <c r="M52" s="576">
        <f t="shared" si="0"/>
        <v>15.110694444444446</v>
      </c>
      <c r="N52" s="571"/>
      <c r="O52" s="571"/>
      <c r="P52" s="571"/>
      <c r="Q52" s="571" t="s">
        <v>388</v>
      </c>
    </row>
    <row r="53" spans="2:17">
      <c r="B53" s="571" t="s">
        <v>447</v>
      </c>
      <c r="C53" s="581" t="s">
        <v>411</v>
      </c>
      <c r="D53" s="573">
        <v>1664</v>
      </c>
      <c r="E53" s="574" t="s">
        <v>387</v>
      </c>
      <c r="F53" s="567">
        <f t="shared" si="2"/>
        <v>582.4</v>
      </c>
      <c r="G53" s="574" t="s">
        <v>387</v>
      </c>
      <c r="H53" s="575">
        <v>0</v>
      </c>
      <c r="I53" s="574" t="s">
        <v>387</v>
      </c>
      <c r="J53" s="573">
        <f t="shared" si="3"/>
        <v>1081.5999999999999</v>
      </c>
      <c r="K53" s="574" t="s">
        <v>387</v>
      </c>
      <c r="L53" s="569">
        <v>0</v>
      </c>
      <c r="M53" s="576">
        <f t="shared" si="0"/>
        <v>3.0044444444444443</v>
      </c>
      <c r="N53" s="571"/>
      <c r="O53" s="571"/>
      <c r="P53" s="571"/>
      <c r="Q53" s="571" t="s">
        <v>388</v>
      </c>
    </row>
    <row r="54" spans="2:17">
      <c r="B54" s="571" t="s">
        <v>448</v>
      </c>
      <c r="C54" s="581" t="s">
        <v>411</v>
      </c>
      <c r="D54" s="573">
        <v>1749</v>
      </c>
      <c r="E54" s="574" t="s">
        <v>387</v>
      </c>
      <c r="F54" s="567">
        <f t="shared" si="2"/>
        <v>612.15</v>
      </c>
      <c r="G54" s="574" t="s">
        <v>387</v>
      </c>
      <c r="H54" s="575">
        <v>0</v>
      </c>
      <c r="I54" s="574" t="s">
        <v>387</v>
      </c>
      <c r="J54" s="573">
        <f t="shared" si="3"/>
        <v>1136.8499999999999</v>
      </c>
      <c r="K54" s="574" t="s">
        <v>387</v>
      </c>
      <c r="L54" s="569">
        <v>0</v>
      </c>
      <c r="M54" s="576">
        <f t="shared" si="0"/>
        <v>3.1579166666666665</v>
      </c>
      <c r="N54" s="571"/>
      <c r="O54" s="571"/>
      <c r="P54" s="571"/>
      <c r="Q54" s="571" t="s">
        <v>388</v>
      </c>
    </row>
    <row r="55" spans="2:17">
      <c r="B55" s="571" t="s">
        <v>449</v>
      </c>
      <c r="C55" s="581" t="s">
        <v>411</v>
      </c>
      <c r="D55" s="573">
        <v>10740</v>
      </c>
      <c r="E55" s="574" t="s">
        <v>387</v>
      </c>
      <c r="F55" s="567">
        <f t="shared" si="2"/>
        <v>3758.9999999999995</v>
      </c>
      <c r="G55" s="574" t="s">
        <v>387</v>
      </c>
      <c r="H55" s="575">
        <v>0</v>
      </c>
      <c r="I55" s="574" t="s">
        <v>387</v>
      </c>
      <c r="J55" s="573">
        <f t="shared" si="3"/>
        <v>6981</v>
      </c>
      <c r="K55" s="574" t="s">
        <v>387</v>
      </c>
      <c r="L55" s="569">
        <v>0</v>
      </c>
      <c r="M55" s="576">
        <f t="shared" si="0"/>
        <v>19.391666666666666</v>
      </c>
      <c r="N55" s="571"/>
      <c r="O55" s="571"/>
      <c r="P55" s="571"/>
      <c r="Q55" s="571" t="s">
        <v>388</v>
      </c>
    </row>
    <row r="56" spans="2:17">
      <c r="B56" s="571" t="s">
        <v>450</v>
      </c>
      <c r="C56" s="581" t="s">
        <v>411</v>
      </c>
      <c r="D56" s="573">
        <v>7913</v>
      </c>
      <c r="E56" s="574" t="s">
        <v>387</v>
      </c>
      <c r="F56" s="567">
        <f t="shared" si="2"/>
        <v>2769.5499999999997</v>
      </c>
      <c r="G56" s="574" t="s">
        <v>387</v>
      </c>
      <c r="H56" s="575">
        <v>0</v>
      </c>
      <c r="I56" s="574" t="s">
        <v>387</v>
      </c>
      <c r="J56" s="573">
        <f t="shared" si="3"/>
        <v>5143.4500000000007</v>
      </c>
      <c r="K56" s="574" t="s">
        <v>387</v>
      </c>
      <c r="L56" s="569">
        <v>0</v>
      </c>
      <c r="M56" s="576">
        <f t="shared" si="0"/>
        <v>14.287361111111114</v>
      </c>
      <c r="N56" s="571"/>
      <c r="O56" s="571"/>
      <c r="P56" s="571"/>
      <c r="Q56" s="571" t="s">
        <v>388</v>
      </c>
    </row>
    <row r="57" spans="2:17">
      <c r="B57" s="571" t="s">
        <v>451</v>
      </c>
      <c r="C57" s="582" t="s">
        <v>413</v>
      </c>
      <c r="D57" s="573">
        <v>67654</v>
      </c>
      <c r="E57" s="574" t="s">
        <v>387</v>
      </c>
      <c r="F57" s="567">
        <f t="shared" si="2"/>
        <v>23678.899999999998</v>
      </c>
      <c r="G57" s="574" t="s">
        <v>387</v>
      </c>
      <c r="H57" s="575">
        <v>0</v>
      </c>
      <c r="I57" s="574" t="s">
        <v>387</v>
      </c>
      <c r="J57" s="573">
        <f t="shared" si="3"/>
        <v>43975.100000000006</v>
      </c>
      <c r="K57" s="574" t="s">
        <v>387</v>
      </c>
      <c r="L57" s="569">
        <v>0</v>
      </c>
      <c r="M57" s="576">
        <f t="shared" si="0"/>
        <v>122.15305555555557</v>
      </c>
      <c r="N57" s="571"/>
      <c r="O57" s="571"/>
      <c r="P57" s="571"/>
      <c r="Q57" s="571" t="s">
        <v>388</v>
      </c>
    </row>
    <row r="58" spans="2:17">
      <c r="B58" s="571" t="s">
        <v>452</v>
      </c>
      <c r="C58" s="581" t="s">
        <v>411</v>
      </c>
      <c r="D58" s="573">
        <v>19864</v>
      </c>
      <c r="E58" s="574" t="s">
        <v>387</v>
      </c>
      <c r="F58" s="567">
        <f t="shared" si="2"/>
        <v>6952.4</v>
      </c>
      <c r="G58" s="574" t="s">
        <v>387</v>
      </c>
      <c r="H58" s="575">
        <v>0</v>
      </c>
      <c r="I58" s="574" t="s">
        <v>387</v>
      </c>
      <c r="J58" s="573">
        <f t="shared" si="3"/>
        <v>12911.6</v>
      </c>
      <c r="K58" s="574" t="s">
        <v>387</v>
      </c>
      <c r="L58" s="569">
        <v>0</v>
      </c>
      <c r="M58" s="576">
        <f t="shared" si="0"/>
        <v>35.865555555555559</v>
      </c>
      <c r="N58" s="571"/>
      <c r="O58" s="571"/>
      <c r="P58" s="571"/>
      <c r="Q58" s="571" t="s">
        <v>388</v>
      </c>
    </row>
    <row r="59" spans="2:17">
      <c r="B59" s="571" t="s">
        <v>453</v>
      </c>
      <c r="C59" s="581" t="s">
        <v>411</v>
      </c>
      <c r="D59" s="573">
        <v>13468</v>
      </c>
      <c r="E59" s="574" t="s">
        <v>387</v>
      </c>
      <c r="F59" s="567">
        <f t="shared" si="2"/>
        <v>4713.7999999999993</v>
      </c>
      <c r="G59" s="574" t="s">
        <v>387</v>
      </c>
      <c r="H59" s="575">
        <v>0</v>
      </c>
      <c r="I59" s="574" t="s">
        <v>387</v>
      </c>
      <c r="J59" s="573">
        <f t="shared" si="3"/>
        <v>8754.2000000000007</v>
      </c>
      <c r="K59" s="574" t="s">
        <v>387</v>
      </c>
      <c r="L59" s="569">
        <v>0</v>
      </c>
      <c r="M59" s="576">
        <f t="shared" si="0"/>
        <v>24.317222222222224</v>
      </c>
      <c r="N59" s="571"/>
      <c r="O59" s="571"/>
      <c r="P59" s="571"/>
      <c r="Q59" s="571" t="s">
        <v>388</v>
      </c>
    </row>
    <row r="60" spans="2:17">
      <c r="B60" s="571" t="s">
        <v>454</v>
      </c>
      <c r="C60" s="581" t="s">
        <v>411</v>
      </c>
      <c r="D60" s="573">
        <v>35622</v>
      </c>
      <c r="E60" s="574" t="s">
        <v>387</v>
      </c>
      <c r="F60" s="567">
        <f t="shared" si="2"/>
        <v>12467.699999999999</v>
      </c>
      <c r="G60" s="574" t="s">
        <v>387</v>
      </c>
      <c r="H60" s="575">
        <v>0</v>
      </c>
      <c r="I60" s="574" t="s">
        <v>387</v>
      </c>
      <c r="J60" s="573">
        <f t="shared" si="3"/>
        <v>23154.300000000003</v>
      </c>
      <c r="K60" s="574" t="s">
        <v>387</v>
      </c>
      <c r="L60" s="569">
        <v>0</v>
      </c>
      <c r="M60" s="576">
        <f t="shared" si="0"/>
        <v>64.31750000000001</v>
      </c>
      <c r="N60" s="571"/>
      <c r="O60" s="571"/>
      <c r="P60" s="571"/>
      <c r="Q60" s="571" t="s">
        <v>388</v>
      </c>
    </row>
    <row r="61" spans="2:17">
      <c r="B61" s="571" t="s">
        <v>455</v>
      </c>
      <c r="C61" s="582" t="s">
        <v>413</v>
      </c>
      <c r="D61" s="573">
        <v>295637</v>
      </c>
      <c r="E61" s="574" t="s">
        <v>387</v>
      </c>
      <c r="F61" s="567">
        <f t="shared" si="2"/>
        <v>103472.95</v>
      </c>
      <c r="G61" s="574" t="s">
        <v>387</v>
      </c>
      <c r="H61" s="575">
        <v>0</v>
      </c>
      <c r="I61" s="574" t="s">
        <v>387</v>
      </c>
      <c r="J61" s="573">
        <f t="shared" si="3"/>
        <v>192164.05</v>
      </c>
      <c r="K61" s="574" t="s">
        <v>387</v>
      </c>
      <c r="L61" s="569">
        <v>0</v>
      </c>
      <c r="M61" s="576">
        <f t="shared" si="0"/>
        <v>533.78902777777773</v>
      </c>
      <c r="N61" s="571"/>
      <c r="O61" s="571"/>
      <c r="P61" s="571"/>
      <c r="Q61" s="571" t="s">
        <v>388</v>
      </c>
    </row>
    <row r="62" spans="2:17">
      <c r="B62" s="571" t="s">
        <v>456</v>
      </c>
      <c r="C62" s="581" t="s">
        <v>411</v>
      </c>
      <c r="D62" s="573">
        <v>3923</v>
      </c>
      <c r="E62" s="574" t="s">
        <v>387</v>
      </c>
      <c r="F62" s="567">
        <f t="shared" si="2"/>
        <v>1373.05</v>
      </c>
      <c r="G62" s="574" t="s">
        <v>387</v>
      </c>
      <c r="H62" s="575">
        <v>0</v>
      </c>
      <c r="I62" s="574" t="s">
        <v>387</v>
      </c>
      <c r="J62" s="573">
        <f t="shared" si="3"/>
        <v>2549.9499999999998</v>
      </c>
      <c r="K62" s="574" t="s">
        <v>387</v>
      </c>
      <c r="L62" s="569">
        <v>0</v>
      </c>
      <c r="M62" s="576">
        <f t="shared" si="0"/>
        <v>7.0831944444444437</v>
      </c>
      <c r="N62" s="571"/>
      <c r="O62" s="571"/>
      <c r="P62" s="571"/>
      <c r="Q62" s="571" t="s">
        <v>388</v>
      </c>
    </row>
    <row r="63" spans="2:17">
      <c r="B63" s="571" t="s">
        <v>457</v>
      </c>
      <c r="C63" s="581" t="s">
        <v>411</v>
      </c>
      <c r="D63" s="573">
        <v>1779</v>
      </c>
      <c r="E63" s="574" t="s">
        <v>387</v>
      </c>
      <c r="F63" s="567">
        <f t="shared" si="2"/>
        <v>622.65</v>
      </c>
      <c r="G63" s="574" t="s">
        <v>387</v>
      </c>
      <c r="H63" s="575">
        <v>0</v>
      </c>
      <c r="I63" s="574" t="s">
        <v>387</v>
      </c>
      <c r="J63" s="573">
        <f t="shared" si="3"/>
        <v>1156.3499999999999</v>
      </c>
      <c r="K63" s="574" t="s">
        <v>387</v>
      </c>
      <c r="L63" s="569">
        <v>0</v>
      </c>
      <c r="M63" s="576">
        <f t="shared" si="0"/>
        <v>3.2120833333333332</v>
      </c>
      <c r="N63" s="571"/>
      <c r="O63" s="571"/>
      <c r="P63" s="571"/>
      <c r="Q63" s="571" t="s">
        <v>388</v>
      </c>
    </row>
    <row r="64" spans="2:17">
      <c r="B64" s="571" t="s">
        <v>458</v>
      </c>
      <c r="C64" s="581" t="s">
        <v>411</v>
      </c>
      <c r="D64" s="573">
        <v>7169</v>
      </c>
      <c r="E64" s="574" t="s">
        <v>387</v>
      </c>
      <c r="F64" s="567">
        <f t="shared" si="2"/>
        <v>2509.1499999999996</v>
      </c>
      <c r="G64" s="574" t="s">
        <v>387</v>
      </c>
      <c r="H64" s="575">
        <v>0</v>
      </c>
      <c r="I64" s="574" t="s">
        <v>387</v>
      </c>
      <c r="J64" s="573">
        <f t="shared" si="3"/>
        <v>4659.8500000000004</v>
      </c>
      <c r="K64" s="574" t="s">
        <v>387</v>
      </c>
      <c r="L64" s="569">
        <v>0</v>
      </c>
      <c r="M64" s="576">
        <f t="shared" si="0"/>
        <v>12.944027777777778</v>
      </c>
      <c r="N64" s="571"/>
      <c r="O64" s="571"/>
      <c r="P64" s="571"/>
      <c r="Q64" s="571" t="s">
        <v>388</v>
      </c>
    </row>
    <row r="65" spans="2:17">
      <c r="B65" s="571" t="s">
        <v>459</v>
      </c>
      <c r="C65" s="581" t="s">
        <v>411</v>
      </c>
      <c r="D65" s="573">
        <v>2118</v>
      </c>
      <c r="E65" s="574" t="s">
        <v>387</v>
      </c>
      <c r="F65" s="567">
        <f t="shared" si="2"/>
        <v>741.3</v>
      </c>
      <c r="G65" s="574" t="s">
        <v>387</v>
      </c>
      <c r="H65" s="575">
        <v>0</v>
      </c>
      <c r="I65" s="574" t="s">
        <v>387</v>
      </c>
      <c r="J65" s="573">
        <f t="shared" si="3"/>
        <v>1376.7</v>
      </c>
      <c r="K65" s="574" t="s">
        <v>387</v>
      </c>
      <c r="L65" s="569">
        <v>0</v>
      </c>
      <c r="M65" s="576">
        <f t="shared" si="0"/>
        <v>3.8241666666666667</v>
      </c>
      <c r="N65" s="571"/>
      <c r="O65" s="571"/>
      <c r="P65" s="571"/>
      <c r="Q65" s="571" t="s">
        <v>388</v>
      </c>
    </row>
    <row r="66" spans="2:17">
      <c r="B66" s="571" t="s">
        <v>460</v>
      </c>
      <c r="C66" s="581" t="s">
        <v>411</v>
      </c>
      <c r="D66" s="573">
        <v>16547</v>
      </c>
      <c r="E66" s="574" t="s">
        <v>387</v>
      </c>
      <c r="F66" s="567">
        <f t="shared" si="2"/>
        <v>5791.45</v>
      </c>
      <c r="G66" s="574" t="s">
        <v>387</v>
      </c>
      <c r="H66" s="575">
        <v>0</v>
      </c>
      <c r="I66" s="574" t="s">
        <v>387</v>
      </c>
      <c r="J66" s="573">
        <f t="shared" si="3"/>
        <v>10755.55</v>
      </c>
      <c r="K66" s="574" t="s">
        <v>387</v>
      </c>
      <c r="L66" s="569">
        <v>0</v>
      </c>
      <c r="M66" s="576">
        <f t="shared" si="0"/>
        <v>29.876527777777774</v>
      </c>
      <c r="N66" s="571"/>
      <c r="O66" s="571"/>
      <c r="P66" s="571"/>
      <c r="Q66" s="571" t="s">
        <v>388</v>
      </c>
    </row>
    <row r="67" spans="2:17">
      <c r="B67" s="571" t="s">
        <v>461</v>
      </c>
      <c r="C67" s="581" t="s">
        <v>411</v>
      </c>
      <c r="D67" s="573">
        <v>4174</v>
      </c>
      <c r="E67" s="574" t="s">
        <v>387</v>
      </c>
      <c r="F67" s="567">
        <f t="shared" si="2"/>
        <v>1460.8999999999999</v>
      </c>
      <c r="G67" s="574" t="s">
        <v>387</v>
      </c>
      <c r="H67" s="575">
        <v>0</v>
      </c>
      <c r="I67" s="574" t="s">
        <v>387</v>
      </c>
      <c r="J67" s="573">
        <f t="shared" si="3"/>
        <v>2713.1000000000004</v>
      </c>
      <c r="K67" s="574" t="s">
        <v>387</v>
      </c>
      <c r="L67" s="569">
        <v>0</v>
      </c>
      <c r="M67" s="576">
        <f t="shared" si="0"/>
        <v>7.5363888888888901</v>
      </c>
      <c r="N67" s="571"/>
      <c r="O67" s="571"/>
      <c r="P67" s="571"/>
      <c r="Q67" s="571" t="s">
        <v>388</v>
      </c>
    </row>
    <row r="68" spans="2:17">
      <c r="B68" s="571" t="s">
        <v>462</v>
      </c>
      <c r="C68" s="581" t="s">
        <v>411</v>
      </c>
      <c r="D68" s="573">
        <v>76241</v>
      </c>
      <c r="E68" s="574" t="s">
        <v>387</v>
      </c>
      <c r="F68" s="567">
        <f t="shared" si="2"/>
        <v>26684.35</v>
      </c>
      <c r="G68" s="574" t="s">
        <v>387</v>
      </c>
      <c r="H68" s="575">
        <v>0</v>
      </c>
      <c r="I68" s="574" t="s">
        <v>387</v>
      </c>
      <c r="J68" s="573">
        <f t="shared" si="3"/>
        <v>49556.65</v>
      </c>
      <c r="K68" s="574" t="s">
        <v>387</v>
      </c>
      <c r="L68" s="569">
        <v>0</v>
      </c>
      <c r="M68" s="576">
        <f t="shared" si="0"/>
        <v>137.65736111111113</v>
      </c>
      <c r="N68" s="571"/>
      <c r="O68" s="571"/>
      <c r="P68" s="571"/>
      <c r="Q68" s="571" t="s">
        <v>388</v>
      </c>
    </row>
    <row r="69" spans="2:17">
      <c r="B69" s="571" t="s">
        <v>463</v>
      </c>
      <c r="C69" s="588" t="s">
        <v>464</v>
      </c>
      <c r="D69" s="573">
        <v>90293</v>
      </c>
      <c r="E69" s="574" t="s">
        <v>387</v>
      </c>
      <c r="F69" s="567">
        <f t="shared" si="2"/>
        <v>31602.55</v>
      </c>
      <c r="G69" s="574" t="s">
        <v>387</v>
      </c>
      <c r="H69" s="575">
        <v>0</v>
      </c>
      <c r="I69" s="574" t="s">
        <v>387</v>
      </c>
      <c r="J69" s="573">
        <f t="shared" si="3"/>
        <v>58690.45</v>
      </c>
      <c r="K69" s="574" t="s">
        <v>387</v>
      </c>
      <c r="L69" s="569">
        <v>0</v>
      </c>
      <c r="M69" s="576">
        <f t="shared" si="0"/>
        <v>163.02902777777777</v>
      </c>
      <c r="N69" s="571"/>
      <c r="O69" s="571"/>
      <c r="P69" s="571"/>
      <c r="Q69" s="571" t="s">
        <v>388</v>
      </c>
    </row>
    <row r="70" spans="2:17">
      <c r="B70" s="571" t="s">
        <v>465</v>
      </c>
      <c r="C70" s="586" t="s">
        <v>434</v>
      </c>
      <c r="D70" s="573">
        <v>6803</v>
      </c>
      <c r="E70" s="574" t="s">
        <v>387</v>
      </c>
      <c r="F70" s="567">
        <f t="shared" si="2"/>
        <v>2381.0499999999997</v>
      </c>
      <c r="G70" s="574" t="s">
        <v>387</v>
      </c>
      <c r="H70" s="575">
        <v>0</v>
      </c>
      <c r="I70" s="574" t="s">
        <v>387</v>
      </c>
      <c r="J70" s="573">
        <f t="shared" si="3"/>
        <v>4421.9500000000007</v>
      </c>
      <c r="K70" s="574" t="s">
        <v>387</v>
      </c>
      <c r="L70" s="569">
        <v>0</v>
      </c>
      <c r="M70" s="576">
        <f t="shared" si="0"/>
        <v>12.283194444444446</v>
      </c>
      <c r="N70" s="571"/>
      <c r="O70" s="571"/>
      <c r="P70" s="571"/>
      <c r="Q70" s="571" t="s">
        <v>388</v>
      </c>
    </row>
    <row r="71" spans="2:17">
      <c r="B71" s="571" t="s">
        <v>466</v>
      </c>
      <c r="C71" s="581" t="s">
        <v>411</v>
      </c>
      <c r="D71" s="573">
        <v>3782</v>
      </c>
      <c r="E71" s="574" t="s">
        <v>387</v>
      </c>
      <c r="F71" s="567">
        <f t="shared" si="2"/>
        <v>1323.6999999999998</v>
      </c>
      <c r="G71" s="574" t="s">
        <v>387</v>
      </c>
      <c r="H71" s="575">
        <v>0</v>
      </c>
      <c r="I71" s="574" t="s">
        <v>387</v>
      </c>
      <c r="J71" s="573">
        <f t="shared" si="3"/>
        <v>2458.3000000000002</v>
      </c>
      <c r="K71" s="574" t="s">
        <v>387</v>
      </c>
      <c r="L71" s="569">
        <v>0</v>
      </c>
      <c r="M71" s="576">
        <f t="shared" si="0"/>
        <v>6.8286111111111119</v>
      </c>
      <c r="N71" s="571"/>
      <c r="O71" s="571"/>
      <c r="P71" s="571"/>
      <c r="Q71" s="571" t="s">
        <v>388</v>
      </c>
    </row>
    <row r="72" spans="2:17">
      <c r="B72" s="571" t="s">
        <v>467</v>
      </c>
      <c r="C72" s="581" t="s">
        <v>411</v>
      </c>
      <c r="D72" s="573">
        <v>1020</v>
      </c>
      <c r="E72" s="574" t="s">
        <v>387</v>
      </c>
      <c r="F72" s="567">
        <f t="shared" si="2"/>
        <v>357</v>
      </c>
      <c r="G72" s="574" t="s">
        <v>387</v>
      </c>
      <c r="H72" s="575">
        <v>0</v>
      </c>
      <c r="I72" s="574" t="s">
        <v>387</v>
      </c>
      <c r="J72" s="573">
        <f t="shared" si="3"/>
        <v>663</v>
      </c>
      <c r="K72" s="574" t="s">
        <v>387</v>
      </c>
      <c r="L72" s="569">
        <v>0</v>
      </c>
      <c r="M72" s="576">
        <f t="shared" si="0"/>
        <v>1.8416666666666666</v>
      </c>
      <c r="N72" s="571"/>
      <c r="O72" s="571"/>
      <c r="P72" s="571"/>
      <c r="Q72" s="571" t="s">
        <v>388</v>
      </c>
    </row>
    <row r="73" spans="2:17">
      <c r="B73" s="571" t="s">
        <v>468</v>
      </c>
      <c r="C73" s="581" t="s">
        <v>411</v>
      </c>
      <c r="D73" s="573">
        <v>1977</v>
      </c>
      <c r="E73" s="574" t="s">
        <v>387</v>
      </c>
      <c r="F73" s="567">
        <f t="shared" si="2"/>
        <v>691.94999999999993</v>
      </c>
      <c r="G73" s="574" t="s">
        <v>387</v>
      </c>
      <c r="H73" s="575">
        <v>0</v>
      </c>
      <c r="I73" s="574" t="s">
        <v>387</v>
      </c>
      <c r="J73" s="573">
        <f t="shared" si="3"/>
        <v>1285.0500000000002</v>
      </c>
      <c r="K73" s="574" t="s">
        <v>387</v>
      </c>
      <c r="L73" s="569">
        <v>0</v>
      </c>
      <c r="M73" s="576">
        <f t="shared" si="0"/>
        <v>3.569583333333334</v>
      </c>
      <c r="N73" s="571"/>
      <c r="O73" s="571"/>
      <c r="P73" s="571"/>
      <c r="Q73" s="571" t="s">
        <v>388</v>
      </c>
    </row>
    <row r="74" spans="2:17">
      <c r="B74" s="571" t="s">
        <v>469</v>
      </c>
      <c r="C74" s="581" t="s">
        <v>411</v>
      </c>
      <c r="D74" s="573">
        <v>24758</v>
      </c>
      <c r="E74" s="574" t="s">
        <v>387</v>
      </c>
      <c r="F74" s="567">
        <f t="shared" si="2"/>
        <v>8665.2999999999993</v>
      </c>
      <c r="G74" s="574" t="s">
        <v>387</v>
      </c>
      <c r="H74" s="575">
        <v>0</v>
      </c>
      <c r="I74" s="574" t="s">
        <v>387</v>
      </c>
      <c r="J74" s="573">
        <f t="shared" si="3"/>
        <v>16092.7</v>
      </c>
      <c r="K74" s="574" t="s">
        <v>387</v>
      </c>
      <c r="L74" s="569">
        <v>0</v>
      </c>
      <c r="M74" s="576">
        <f t="shared" ref="M74:M137" si="4">J74/360</f>
        <v>44.701944444444443</v>
      </c>
      <c r="N74" s="571"/>
      <c r="O74" s="571"/>
      <c r="P74" s="571"/>
      <c r="Q74" s="571" t="s">
        <v>388</v>
      </c>
    </row>
    <row r="75" spans="2:17">
      <c r="B75" s="571" t="s">
        <v>470</v>
      </c>
      <c r="C75" s="581" t="s">
        <v>411</v>
      </c>
      <c r="D75" s="573">
        <v>29183</v>
      </c>
      <c r="E75" s="574" t="s">
        <v>387</v>
      </c>
      <c r="F75" s="567">
        <f t="shared" ref="F75:F138" si="5">D75*0.35</f>
        <v>10214.049999999999</v>
      </c>
      <c r="G75" s="574" t="s">
        <v>387</v>
      </c>
      <c r="H75" s="575">
        <v>0</v>
      </c>
      <c r="I75" s="574" t="s">
        <v>387</v>
      </c>
      <c r="J75" s="573">
        <f t="shared" ref="J75:J138" si="6">D75-F75-H75</f>
        <v>18968.95</v>
      </c>
      <c r="K75" s="574" t="s">
        <v>387</v>
      </c>
      <c r="L75" s="569">
        <v>0</v>
      </c>
      <c r="M75" s="576">
        <f t="shared" si="4"/>
        <v>52.691527777777779</v>
      </c>
      <c r="N75" s="571"/>
      <c r="O75" s="571"/>
      <c r="P75" s="571"/>
      <c r="Q75" s="571" t="s">
        <v>388</v>
      </c>
    </row>
    <row r="76" spans="2:17">
      <c r="B76" s="571" t="s">
        <v>471</v>
      </c>
      <c r="C76" s="586" t="s">
        <v>434</v>
      </c>
      <c r="D76" s="573">
        <v>10114</v>
      </c>
      <c r="E76" s="574" t="s">
        <v>387</v>
      </c>
      <c r="F76" s="567">
        <f t="shared" si="5"/>
        <v>3539.8999999999996</v>
      </c>
      <c r="G76" s="574" t="s">
        <v>387</v>
      </c>
      <c r="H76" s="575">
        <v>0</v>
      </c>
      <c r="I76" s="574" t="s">
        <v>387</v>
      </c>
      <c r="J76" s="573">
        <f t="shared" si="6"/>
        <v>6574.1</v>
      </c>
      <c r="K76" s="574" t="s">
        <v>387</v>
      </c>
      <c r="L76" s="569">
        <v>0</v>
      </c>
      <c r="M76" s="576">
        <f t="shared" si="4"/>
        <v>18.261388888888892</v>
      </c>
      <c r="N76" s="571"/>
      <c r="O76" s="571"/>
      <c r="P76" s="571"/>
      <c r="Q76" s="571" t="s">
        <v>388</v>
      </c>
    </row>
    <row r="77" spans="2:17">
      <c r="B77" s="571" t="s">
        <v>472</v>
      </c>
      <c r="C77" s="572" t="s">
        <v>386</v>
      </c>
      <c r="D77" s="573">
        <v>7437</v>
      </c>
      <c r="E77" s="574" t="s">
        <v>387</v>
      </c>
      <c r="F77" s="567">
        <f t="shared" si="5"/>
        <v>2602.9499999999998</v>
      </c>
      <c r="G77" s="574" t="s">
        <v>387</v>
      </c>
      <c r="H77" s="575">
        <v>0</v>
      </c>
      <c r="I77" s="574" t="s">
        <v>387</v>
      </c>
      <c r="J77" s="573">
        <f t="shared" si="6"/>
        <v>4834.05</v>
      </c>
      <c r="K77" s="574" t="s">
        <v>387</v>
      </c>
      <c r="L77" s="569">
        <v>0</v>
      </c>
      <c r="M77" s="576">
        <f t="shared" si="4"/>
        <v>13.427916666666667</v>
      </c>
      <c r="N77" s="570">
        <f>J77/1000</f>
        <v>4.8340500000000004</v>
      </c>
      <c r="O77" s="571"/>
      <c r="P77" s="571"/>
      <c r="Q77" s="571" t="s">
        <v>388</v>
      </c>
    </row>
    <row r="78" spans="2:17">
      <c r="B78" s="571" t="s">
        <v>473</v>
      </c>
      <c r="C78" s="579" t="s">
        <v>400</v>
      </c>
      <c r="D78" s="573">
        <v>13092</v>
      </c>
      <c r="E78" s="574" t="s">
        <v>387</v>
      </c>
      <c r="F78" s="567">
        <f t="shared" si="5"/>
        <v>4582.2</v>
      </c>
      <c r="G78" s="574" t="s">
        <v>387</v>
      </c>
      <c r="H78" s="575">
        <v>0</v>
      </c>
      <c r="I78" s="574" t="s">
        <v>387</v>
      </c>
      <c r="J78" s="573">
        <f t="shared" si="6"/>
        <v>8509.7999999999993</v>
      </c>
      <c r="K78" s="574" t="s">
        <v>387</v>
      </c>
      <c r="L78" s="569">
        <v>0</v>
      </c>
      <c r="M78" s="576">
        <f t="shared" si="4"/>
        <v>23.638333333333332</v>
      </c>
      <c r="N78" s="571"/>
      <c r="O78" s="571"/>
      <c r="P78" s="571"/>
      <c r="Q78" s="571" t="s">
        <v>388</v>
      </c>
    </row>
    <row r="79" spans="2:17">
      <c r="B79" s="571" t="s">
        <v>474</v>
      </c>
      <c r="C79" s="579" t="s">
        <v>400</v>
      </c>
      <c r="D79" s="573">
        <v>18160</v>
      </c>
      <c r="E79" s="574" t="s">
        <v>387</v>
      </c>
      <c r="F79" s="567">
        <f t="shared" si="5"/>
        <v>6356</v>
      </c>
      <c r="G79" s="574" t="s">
        <v>387</v>
      </c>
      <c r="H79" s="575">
        <v>0</v>
      </c>
      <c r="I79" s="574" t="s">
        <v>387</v>
      </c>
      <c r="J79" s="573">
        <f t="shared" si="6"/>
        <v>11804</v>
      </c>
      <c r="K79" s="574" t="s">
        <v>387</v>
      </c>
      <c r="L79" s="569">
        <v>0</v>
      </c>
      <c r="M79" s="576">
        <f t="shared" si="4"/>
        <v>32.788888888888891</v>
      </c>
      <c r="N79" s="571"/>
      <c r="O79" s="571"/>
      <c r="P79" s="571"/>
      <c r="Q79" s="571" t="s">
        <v>388</v>
      </c>
    </row>
    <row r="80" spans="2:17">
      <c r="B80" s="571" t="s">
        <v>475</v>
      </c>
      <c r="C80" s="579" t="s">
        <v>400</v>
      </c>
      <c r="D80" s="573">
        <v>30581</v>
      </c>
      <c r="E80" s="574" t="s">
        <v>387</v>
      </c>
      <c r="F80" s="567">
        <f t="shared" si="5"/>
        <v>10703.349999999999</v>
      </c>
      <c r="G80" s="574" t="s">
        <v>387</v>
      </c>
      <c r="H80" s="575">
        <v>0</v>
      </c>
      <c r="I80" s="574" t="s">
        <v>387</v>
      </c>
      <c r="J80" s="573">
        <f t="shared" si="6"/>
        <v>19877.650000000001</v>
      </c>
      <c r="K80" s="574" t="s">
        <v>387</v>
      </c>
      <c r="L80" s="569">
        <v>0</v>
      </c>
      <c r="M80" s="576">
        <f t="shared" si="4"/>
        <v>55.215694444444452</v>
      </c>
      <c r="N80" s="571"/>
      <c r="O80" s="571"/>
      <c r="P80" s="571"/>
      <c r="Q80" s="571" t="s">
        <v>388</v>
      </c>
    </row>
    <row r="81" spans="2:17">
      <c r="B81" s="571" t="s">
        <v>476</v>
      </c>
      <c r="C81" s="581" t="s">
        <v>411</v>
      </c>
      <c r="D81" s="573">
        <v>11132</v>
      </c>
      <c r="E81" s="574" t="s">
        <v>387</v>
      </c>
      <c r="F81" s="567">
        <f t="shared" si="5"/>
        <v>3896.2</v>
      </c>
      <c r="G81" s="574" t="s">
        <v>387</v>
      </c>
      <c r="H81" s="575">
        <v>0</v>
      </c>
      <c r="I81" s="574" t="s">
        <v>387</v>
      </c>
      <c r="J81" s="573">
        <f t="shared" si="6"/>
        <v>7235.8</v>
      </c>
      <c r="K81" s="574" t="s">
        <v>387</v>
      </c>
      <c r="L81" s="569">
        <v>0</v>
      </c>
      <c r="M81" s="576">
        <f t="shared" si="4"/>
        <v>20.099444444444444</v>
      </c>
      <c r="N81" s="571"/>
      <c r="O81" s="571"/>
      <c r="P81" s="571"/>
      <c r="Q81" s="571" t="s">
        <v>388</v>
      </c>
    </row>
    <row r="82" spans="2:17">
      <c r="B82" s="571" t="s">
        <v>477</v>
      </c>
      <c r="C82" s="588" t="s">
        <v>464</v>
      </c>
      <c r="D82" s="573">
        <v>13219</v>
      </c>
      <c r="E82" s="574" t="s">
        <v>387</v>
      </c>
      <c r="F82" s="567">
        <f t="shared" si="5"/>
        <v>4626.6499999999996</v>
      </c>
      <c r="G82" s="574" t="s">
        <v>387</v>
      </c>
      <c r="H82" s="575">
        <v>0</v>
      </c>
      <c r="I82" s="574" t="s">
        <v>387</v>
      </c>
      <c r="J82" s="573">
        <f t="shared" si="6"/>
        <v>8592.35</v>
      </c>
      <c r="K82" s="574" t="s">
        <v>387</v>
      </c>
      <c r="L82" s="569">
        <v>0</v>
      </c>
      <c r="M82" s="576">
        <f t="shared" si="4"/>
        <v>23.867638888888891</v>
      </c>
      <c r="N82" s="571"/>
      <c r="O82" s="571"/>
      <c r="P82" s="571"/>
      <c r="Q82" s="571" t="s">
        <v>388</v>
      </c>
    </row>
    <row r="83" spans="2:17">
      <c r="B83" s="571" t="s">
        <v>478</v>
      </c>
      <c r="C83" s="581" t="s">
        <v>411</v>
      </c>
      <c r="D83" s="573">
        <v>7786</v>
      </c>
      <c r="E83" s="574" t="s">
        <v>387</v>
      </c>
      <c r="F83" s="567">
        <f t="shared" si="5"/>
        <v>2725.1</v>
      </c>
      <c r="G83" s="574" t="s">
        <v>387</v>
      </c>
      <c r="H83" s="575">
        <v>0</v>
      </c>
      <c r="I83" s="574" t="s">
        <v>387</v>
      </c>
      <c r="J83" s="573">
        <f t="shared" si="6"/>
        <v>5060.8999999999996</v>
      </c>
      <c r="K83" s="574" t="s">
        <v>387</v>
      </c>
      <c r="L83" s="569">
        <v>0</v>
      </c>
      <c r="M83" s="576">
        <f t="shared" si="4"/>
        <v>14.058055555555555</v>
      </c>
      <c r="N83" s="571"/>
      <c r="O83" s="571"/>
      <c r="P83" s="571"/>
      <c r="Q83" s="571" t="s">
        <v>388</v>
      </c>
    </row>
    <row r="84" spans="2:17">
      <c r="B84" s="571" t="s">
        <v>479</v>
      </c>
      <c r="C84" s="586" t="s">
        <v>434</v>
      </c>
      <c r="D84" s="573">
        <v>4734</v>
      </c>
      <c r="E84" s="574" t="s">
        <v>387</v>
      </c>
      <c r="F84" s="567">
        <f t="shared" si="5"/>
        <v>1656.8999999999999</v>
      </c>
      <c r="G84" s="574" t="s">
        <v>387</v>
      </c>
      <c r="H84" s="575">
        <v>0</v>
      </c>
      <c r="I84" s="574" t="s">
        <v>387</v>
      </c>
      <c r="J84" s="573">
        <f t="shared" si="6"/>
        <v>3077.1000000000004</v>
      </c>
      <c r="K84" s="574" t="s">
        <v>387</v>
      </c>
      <c r="L84" s="569">
        <v>0</v>
      </c>
      <c r="M84" s="576">
        <f t="shared" si="4"/>
        <v>8.5475000000000012</v>
      </c>
      <c r="N84" s="571"/>
      <c r="O84" s="571"/>
      <c r="P84" s="571"/>
      <c r="Q84" s="571" t="s">
        <v>388</v>
      </c>
    </row>
    <row r="85" spans="2:17">
      <c r="B85" s="571" t="s">
        <v>480</v>
      </c>
      <c r="C85" s="586" t="s">
        <v>434</v>
      </c>
      <c r="D85" s="573">
        <v>8545</v>
      </c>
      <c r="E85" s="574" t="s">
        <v>387</v>
      </c>
      <c r="F85" s="567">
        <f t="shared" si="5"/>
        <v>2990.75</v>
      </c>
      <c r="G85" s="574" t="s">
        <v>387</v>
      </c>
      <c r="H85" s="575">
        <v>0</v>
      </c>
      <c r="I85" s="574" t="s">
        <v>387</v>
      </c>
      <c r="J85" s="573">
        <f t="shared" si="6"/>
        <v>5554.25</v>
      </c>
      <c r="K85" s="574" t="s">
        <v>387</v>
      </c>
      <c r="L85" s="569">
        <v>0</v>
      </c>
      <c r="M85" s="576">
        <f t="shared" si="4"/>
        <v>15.428472222222222</v>
      </c>
      <c r="N85" s="571"/>
      <c r="O85" s="571"/>
      <c r="P85" s="571"/>
      <c r="Q85" s="571" t="s">
        <v>388</v>
      </c>
    </row>
    <row r="86" spans="2:17">
      <c r="B86" s="571" t="s">
        <v>481</v>
      </c>
      <c r="C86" s="589" t="s">
        <v>482</v>
      </c>
      <c r="D86" s="573">
        <v>39674</v>
      </c>
      <c r="E86" s="574" t="s">
        <v>387</v>
      </c>
      <c r="F86" s="567">
        <f t="shared" si="5"/>
        <v>13885.9</v>
      </c>
      <c r="G86" s="574" t="s">
        <v>387</v>
      </c>
      <c r="H86" s="575">
        <v>0</v>
      </c>
      <c r="I86" s="574" t="s">
        <v>387</v>
      </c>
      <c r="J86" s="573">
        <f t="shared" si="6"/>
        <v>25788.1</v>
      </c>
      <c r="K86" s="574" t="s">
        <v>387</v>
      </c>
      <c r="L86" s="569">
        <v>0</v>
      </c>
      <c r="M86" s="576">
        <f t="shared" si="4"/>
        <v>71.633611111111108</v>
      </c>
      <c r="N86" s="571"/>
      <c r="O86" s="571"/>
      <c r="P86" s="571"/>
      <c r="Q86" s="571" t="s">
        <v>388</v>
      </c>
    </row>
    <row r="87" spans="2:17">
      <c r="B87" s="571" t="s">
        <v>483</v>
      </c>
      <c r="C87" s="579" t="s">
        <v>400</v>
      </c>
      <c r="D87" s="573">
        <v>26607</v>
      </c>
      <c r="E87" s="574" t="s">
        <v>387</v>
      </c>
      <c r="F87" s="567">
        <f t="shared" si="5"/>
        <v>9312.4499999999989</v>
      </c>
      <c r="G87" s="574" t="s">
        <v>387</v>
      </c>
      <c r="H87" s="575">
        <v>0</v>
      </c>
      <c r="I87" s="574" t="s">
        <v>387</v>
      </c>
      <c r="J87" s="573">
        <f t="shared" si="6"/>
        <v>17294.550000000003</v>
      </c>
      <c r="K87" s="574" t="s">
        <v>387</v>
      </c>
      <c r="L87" s="569">
        <v>0</v>
      </c>
      <c r="M87" s="576">
        <f t="shared" si="4"/>
        <v>48.040416666666673</v>
      </c>
      <c r="N87" s="571"/>
      <c r="O87" s="571"/>
      <c r="P87" s="571"/>
      <c r="Q87" s="571" t="s">
        <v>388</v>
      </c>
    </row>
    <row r="88" spans="2:17">
      <c r="B88" s="571" t="s">
        <v>484</v>
      </c>
      <c r="C88" s="579" t="s">
        <v>400</v>
      </c>
      <c r="D88" s="573">
        <v>4071</v>
      </c>
      <c r="E88" s="574" t="s">
        <v>387</v>
      </c>
      <c r="F88" s="567">
        <f t="shared" si="5"/>
        <v>1424.85</v>
      </c>
      <c r="G88" s="574" t="s">
        <v>387</v>
      </c>
      <c r="H88" s="575">
        <v>0</v>
      </c>
      <c r="I88" s="574" t="s">
        <v>387</v>
      </c>
      <c r="J88" s="573">
        <f t="shared" si="6"/>
        <v>2646.15</v>
      </c>
      <c r="K88" s="574" t="s">
        <v>387</v>
      </c>
      <c r="L88" s="569">
        <v>0</v>
      </c>
      <c r="M88" s="576">
        <f t="shared" si="4"/>
        <v>7.3504166666666668</v>
      </c>
      <c r="N88" s="571"/>
      <c r="O88" s="571"/>
      <c r="P88" s="571"/>
      <c r="Q88" s="571" t="s">
        <v>388</v>
      </c>
    </row>
    <row r="89" spans="2:17">
      <c r="B89" s="571" t="s">
        <v>485</v>
      </c>
      <c r="C89" s="579" t="s">
        <v>400</v>
      </c>
      <c r="D89" s="573">
        <v>31738</v>
      </c>
      <c r="E89" s="574" t="s">
        <v>387</v>
      </c>
      <c r="F89" s="567">
        <f t="shared" si="5"/>
        <v>11108.3</v>
      </c>
      <c r="G89" s="574" t="s">
        <v>387</v>
      </c>
      <c r="H89" s="575">
        <v>0</v>
      </c>
      <c r="I89" s="574" t="s">
        <v>387</v>
      </c>
      <c r="J89" s="573">
        <f t="shared" si="6"/>
        <v>20629.7</v>
      </c>
      <c r="K89" s="574" t="s">
        <v>387</v>
      </c>
      <c r="L89" s="569">
        <v>0</v>
      </c>
      <c r="M89" s="576">
        <f t="shared" si="4"/>
        <v>57.304722222222225</v>
      </c>
      <c r="N89" s="571"/>
      <c r="O89" s="571"/>
      <c r="P89" s="571"/>
      <c r="Q89" s="571" t="s">
        <v>388</v>
      </c>
    </row>
    <row r="90" spans="2:17">
      <c r="B90" s="571" t="s">
        <v>486</v>
      </c>
      <c r="C90" s="579" t="s">
        <v>400</v>
      </c>
      <c r="D90" s="573">
        <v>8342</v>
      </c>
      <c r="E90" s="574" t="s">
        <v>387</v>
      </c>
      <c r="F90" s="567">
        <f t="shared" si="5"/>
        <v>2919.7</v>
      </c>
      <c r="G90" s="574" t="s">
        <v>387</v>
      </c>
      <c r="H90" s="575">
        <v>0</v>
      </c>
      <c r="I90" s="574" t="s">
        <v>387</v>
      </c>
      <c r="J90" s="573">
        <f t="shared" si="6"/>
        <v>5422.3</v>
      </c>
      <c r="K90" s="574" t="s">
        <v>387</v>
      </c>
      <c r="L90" s="569">
        <v>0</v>
      </c>
      <c r="M90" s="576">
        <f t="shared" si="4"/>
        <v>15.061944444444444</v>
      </c>
      <c r="N90" s="571"/>
      <c r="O90" s="571"/>
      <c r="P90" s="571"/>
      <c r="Q90" s="571" t="s">
        <v>388</v>
      </c>
    </row>
    <row r="91" spans="2:17">
      <c r="B91" s="571" t="s">
        <v>487</v>
      </c>
      <c r="C91" s="586" t="s">
        <v>434</v>
      </c>
      <c r="D91" s="573">
        <v>4296</v>
      </c>
      <c r="E91" s="574" t="s">
        <v>387</v>
      </c>
      <c r="F91" s="567">
        <f t="shared" si="5"/>
        <v>1503.6</v>
      </c>
      <c r="G91" s="574" t="s">
        <v>387</v>
      </c>
      <c r="H91" s="575">
        <v>0</v>
      </c>
      <c r="I91" s="574" t="s">
        <v>387</v>
      </c>
      <c r="J91" s="573">
        <f t="shared" si="6"/>
        <v>2792.4</v>
      </c>
      <c r="K91" s="574" t="s">
        <v>387</v>
      </c>
      <c r="L91" s="569">
        <v>0</v>
      </c>
      <c r="M91" s="576">
        <f t="shared" si="4"/>
        <v>7.7566666666666668</v>
      </c>
      <c r="N91" s="571"/>
      <c r="O91" s="571"/>
      <c r="P91" s="571"/>
      <c r="Q91" s="571" t="s">
        <v>388</v>
      </c>
    </row>
    <row r="92" spans="2:17">
      <c r="B92" s="571" t="s">
        <v>488</v>
      </c>
      <c r="C92" s="586" t="s">
        <v>434</v>
      </c>
      <c r="D92" s="573">
        <v>9611</v>
      </c>
      <c r="E92" s="574" t="s">
        <v>387</v>
      </c>
      <c r="F92" s="567">
        <f t="shared" si="5"/>
        <v>3363.85</v>
      </c>
      <c r="G92" s="574" t="s">
        <v>387</v>
      </c>
      <c r="H92" s="575">
        <v>0</v>
      </c>
      <c r="I92" s="574" t="s">
        <v>387</v>
      </c>
      <c r="J92" s="573">
        <f t="shared" si="6"/>
        <v>6247.15</v>
      </c>
      <c r="K92" s="574" t="s">
        <v>387</v>
      </c>
      <c r="L92" s="569">
        <v>0</v>
      </c>
      <c r="M92" s="576">
        <f t="shared" si="4"/>
        <v>17.353194444444444</v>
      </c>
      <c r="N92" s="571"/>
      <c r="O92" s="571"/>
      <c r="P92" s="571"/>
      <c r="Q92" s="571" t="s">
        <v>388</v>
      </c>
    </row>
    <row r="93" spans="2:17">
      <c r="B93" s="571" t="s">
        <v>489</v>
      </c>
      <c r="C93" s="586" t="s">
        <v>434</v>
      </c>
      <c r="D93" s="573">
        <v>3439</v>
      </c>
      <c r="E93" s="574" t="s">
        <v>387</v>
      </c>
      <c r="F93" s="567">
        <f t="shared" si="5"/>
        <v>1203.6499999999999</v>
      </c>
      <c r="G93" s="574" t="s">
        <v>387</v>
      </c>
      <c r="H93" s="575">
        <v>0</v>
      </c>
      <c r="I93" s="574" t="s">
        <v>387</v>
      </c>
      <c r="J93" s="573">
        <f t="shared" si="6"/>
        <v>2235.3500000000004</v>
      </c>
      <c r="K93" s="574" t="s">
        <v>387</v>
      </c>
      <c r="L93" s="569">
        <v>0</v>
      </c>
      <c r="M93" s="576">
        <f t="shared" si="4"/>
        <v>6.2093055555555567</v>
      </c>
      <c r="N93" s="571"/>
      <c r="O93" s="571"/>
      <c r="P93" s="571"/>
      <c r="Q93" s="571" t="s">
        <v>388</v>
      </c>
    </row>
    <row r="94" spans="2:17">
      <c r="B94" s="571" t="s">
        <v>490</v>
      </c>
      <c r="C94" s="581" t="s">
        <v>411</v>
      </c>
      <c r="D94" s="573">
        <v>3212</v>
      </c>
      <c r="E94" s="574" t="s">
        <v>387</v>
      </c>
      <c r="F94" s="567">
        <f t="shared" si="5"/>
        <v>1124.1999999999998</v>
      </c>
      <c r="G94" s="574" t="s">
        <v>387</v>
      </c>
      <c r="H94" s="575">
        <v>0</v>
      </c>
      <c r="I94" s="574" t="s">
        <v>387</v>
      </c>
      <c r="J94" s="573">
        <f t="shared" si="6"/>
        <v>2087.8000000000002</v>
      </c>
      <c r="K94" s="574" t="s">
        <v>387</v>
      </c>
      <c r="L94" s="569">
        <v>0</v>
      </c>
      <c r="M94" s="576">
        <f t="shared" si="4"/>
        <v>5.7994444444444451</v>
      </c>
      <c r="N94" s="571"/>
      <c r="O94" s="571"/>
      <c r="P94" s="571"/>
      <c r="Q94" s="571" t="s">
        <v>388</v>
      </c>
    </row>
    <row r="95" spans="2:17">
      <c r="B95" s="571" t="s">
        <v>491</v>
      </c>
      <c r="C95" s="581" t="s">
        <v>411</v>
      </c>
      <c r="D95" s="573">
        <v>18780</v>
      </c>
      <c r="E95" s="574" t="s">
        <v>387</v>
      </c>
      <c r="F95" s="567">
        <f t="shared" si="5"/>
        <v>6573</v>
      </c>
      <c r="G95" s="574" t="s">
        <v>387</v>
      </c>
      <c r="H95" s="575">
        <v>0</v>
      </c>
      <c r="I95" s="574" t="s">
        <v>387</v>
      </c>
      <c r="J95" s="573">
        <f t="shared" si="6"/>
        <v>12207</v>
      </c>
      <c r="K95" s="574" t="s">
        <v>387</v>
      </c>
      <c r="L95" s="569">
        <v>0</v>
      </c>
      <c r="M95" s="576">
        <f t="shared" si="4"/>
        <v>33.908333333333331</v>
      </c>
      <c r="N95" s="571"/>
      <c r="O95" s="571"/>
      <c r="P95" s="571"/>
      <c r="Q95" s="571" t="s">
        <v>388</v>
      </c>
    </row>
    <row r="96" spans="2:17">
      <c r="B96" s="571" t="s">
        <v>492</v>
      </c>
      <c r="C96" s="590" t="s">
        <v>493</v>
      </c>
      <c r="D96" s="573">
        <v>30226</v>
      </c>
      <c r="E96" s="574" t="s">
        <v>387</v>
      </c>
      <c r="F96" s="567">
        <f t="shared" si="5"/>
        <v>10579.099999999999</v>
      </c>
      <c r="G96" s="574" t="s">
        <v>387</v>
      </c>
      <c r="H96" s="575">
        <v>0</v>
      </c>
      <c r="I96" s="574" t="s">
        <v>387</v>
      </c>
      <c r="J96" s="573">
        <f t="shared" si="6"/>
        <v>19646.900000000001</v>
      </c>
      <c r="K96" s="574" t="s">
        <v>387</v>
      </c>
      <c r="L96" s="569">
        <v>0</v>
      </c>
      <c r="M96" s="576">
        <f t="shared" si="4"/>
        <v>54.574722222222228</v>
      </c>
      <c r="N96" s="571"/>
      <c r="O96" s="571"/>
      <c r="P96" s="571"/>
      <c r="Q96" s="571" t="s">
        <v>388</v>
      </c>
    </row>
    <row r="97" spans="2:17">
      <c r="B97" s="571" t="s">
        <v>494</v>
      </c>
      <c r="C97" s="581" t="s">
        <v>411</v>
      </c>
      <c r="D97" s="573">
        <v>9140</v>
      </c>
      <c r="E97" s="574" t="s">
        <v>387</v>
      </c>
      <c r="F97" s="567">
        <f t="shared" si="5"/>
        <v>3199</v>
      </c>
      <c r="G97" s="574" t="s">
        <v>387</v>
      </c>
      <c r="H97" s="575">
        <v>0</v>
      </c>
      <c r="I97" s="574" t="s">
        <v>387</v>
      </c>
      <c r="J97" s="573">
        <f t="shared" si="6"/>
        <v>5941</v>
      </c>
      <c r="K97" s="574" t="s">
        <v>387</v>
      </c>
      <c r="L97" s="569">
        <v>0</v>
      </c>
      <c r="M97" s="576">
        <f t="shared" si="4"/>
        <v>16.502777777777776</v>
      </c>
      <c r="N97" s="571"/>
      <c r="O97" s="571"/>
      <c r="P97" s="571"/>
      <c r="Q97" s="571" t="s">
        <v>388</v>
      </c>
    </row>
    <row r="98" spans="2:17">
      <c r="B98" s="571" t="s">
        <v>495</v>
      </c>
      <c r="C98" s="581" t="s">
        <v>411</v>
      </c>
      <c r="D98" s="573">
        <v>5088</v>
      </c>
      <c r="E98" s="574" t="s">
        <v>387</v>
      </c>
      <c r="F98" s="567">
        <f t="shared" si="5"/>
        <v>1780.8</v>
      </c>
      <c r="G98" s="574" t="s">
        <v>387</v>
      </c>
      <c r="H98" s="575">
        <v>0</v>
      </c>
      <c r="I98" s="574" t="s">
        <v>387</v>
      </c>
      <c r="J98" s="573">
        <f t="shared" si="6"/>
        <v>3307.2</v>
      </c>
      <c r="K98" s="574" t="s">
        <v>387</v>
      </c>
      <c r="L98" s="569">
        <v>0</v>
      </c>
      <c r="M98" s="576">
        <f t="shared" si="4"/>
        <v>9.1866666666666656</v>
      </c>
      <c r="N98" s="571"/>
      <c r="O98" s="571"/>
      <c r="P98" s="571"/>
      <c r="Q98" s="571" t="s">
        <v>388</v>
      </c>
    </row>
    <row r="99" spans="2:17">
      <c r="B99" s="571" t="s">
        <v>496</v>
      </c>
      <c r="C99" s="571" t="s">
        <v>497</v>
      </c>
      <c r="D99" s="573">
        <v>68314</v>
      </c>
      <c r="E99" s="574" t="s">
        <v>387</v>
      </c>
      <c r="F99" s="567">
        <f t="shared" si="5"/>
        <v>23909.899999999998</v>
      </c>
      <c r="G99" s="574" t="s">
        <v>387</v>
      </c>
      <c r="H99" s="575">
        <v>0</v>
      </c>
      <c r="I99" s="574" t="s">
        <v>387</v>
      </c>
      <c r="J99" s="573">
        <f t="shared" si="6"/>
        <v>44404.100000000006</v>
      </c>
      <c r="K99" s="574" t="s">
        <v>387</v>
      </c>
      <c r="L99" s="569">
        <v>0</v>
      </c>
      <c r="M99" s="576">
        <f t="shared" si="4"/>
        <v>123.34472222222225</v>
      </c>
      <c r="N99" s="571"/>
      <c r="O99" s="571"/>
      <c r="P99" s="571"/>
      <c r="Q99" s="571" t="s">
        <v>388</v>
      </c>
    </row>
    <row r="100" spans="2:17">
      <c r="B100" s="571" t="s">
        <v>498</v>
      </c>
      <c r="C100" s="581" t="s">
        <v>411</v>
      </c>
      <c r="D100" s="573">
        <v>23467</v>
      </c>
      <c r="E100" s="574" t="s">
        <v>387</v>
      </c>
      <c r="F100" s="567">
        <f t="shared" si="5"/>
        <v>8213.4499999999989</v>
      </c>
      <c r="G100" s="574" t="s">
        <v>387</v>
      </c>
      <c r="H100" s="575">
        <v>0</v>
      </c>
      <c r="I100" s="574" t="s">
        <v>387</v>
      </c>
      <c r="J100" s="573">
        <f t="shared" si="6"/>
        <v>15253.550000000001</v>
      </c>
      <c r="K100" s="574" t="s">
        <v>387</v>
      </c>
      <c r="L100" s="569">
        <v>0</v>
      </c>
      <c r="M100" s="576">
        <f t="shared" si="4"/>
        <v>42.370972222222228</v>
      </c>
      <c r="N100" s="571"/>
      <c r="O100" s="571"/>
      <c r="P100" s="571"/>
      <c r="Q100" s="571" t="s">
        <v>388</v>
      </c>
    </row>
    <row r="101" spans="2:17">
      <c r="B101" s="571" t="s">
        <v>499</v>
      </c>
      <c r="C101" s="590" t="s">
        <v>493</v>
      </c>
      <c r="D101" s="573">
        <v>31545</v>
      </c>
      <c r="E101" s="574" t="s">
        <v>387</v>
      </c>
      <c r="F101" s="567">
        <f t="shared" si="5"/>
        <v>11040.75</v>
      </c>
      <c r="G101" s="574" t="s">
        <v>387</v>
      </c>
      <c r="H101" s="575">
        <v>0</v>
      </c>
      <c r="I101" s="574" t="s">
        <v>387</v>
      </c>
      <c r="J101" s="573">
        <f t="shared" si="6"/>
        <v>20504.25</v>
      </c>
      <c r="K101" s="574" t="s">
        <v>387</v>
      </c>
      <c r="L101" s="569">
        <v>0</v>
      </c>
      <c r="M101" s="576">
        <f t="shared" si="4"/>
        <v>56.956249999999997</v>
      </c>
      <c r="N101" s="571"/>
      <c r="O101" s="571"/>
      <c r="P101" s="571"/>
      <c r="Q101" s="571" t="s">
        <v>388</v>
      </c>
    </row>
    <row r="102" spans="2:17">
      <c r="B102" s="571" t="s">
        <v>500</v>
      </c>
      <c r="C102" s="590" t="s">
        <v>493</v>
      </c>
      <c r="D102" s="573">
        <v>13584</v>
      </c>
      <c r="E102" s="574" t="s">
        <v>387</v>
      </c>
      <c r="F102" s="567">
        <f t="shared" si="5"/>
        <v>4754.3999999999996</v>
      </c>
      <c r="G102" s="574" t="s">
        <v>387</v>
      </c>
      <c r="H102" s="575">
        <v>0</v>
      </c>
      <c r="I102" s="574" t="s">
        <v>387</v>
      </c>
      <c r="J102" s="573">
        <f t="shared" si="6"/>
        <v>8829.6</v>
      </c>
      <c r="K102" s="574" t="s">
        <v>387</v>
      </c>
      <c r="L102" s="569">
        <v>0</v>
      </c>
      <c r="M102" s="576">
        <f t="shared" si="4"/>
        <v>24.526666666666667</v>
      </c>
      <c r="N102" s="571"/>
      <c r="O102" s="571"/>
      <c r="P102" s="571"/>
      <c r="Q102" s="571" t="s">
        <v>388</v>
      </c>
    </row>
    <row r="103" spans="2:17">
      <c r="B103" s="571" t="s">
        <v>501</v>
      </c>
      <c r="C103" s="581" t="s">
        <v>411</v>
      </c>
      <c r="D103" s="573">
        <v>2680</v>
      </c>
      <c r="E103" s="574" t="s">
        <v>387</v>
      </c>
      <c r="F103" s="567">
        <f t="shared" si="5"/>
        <v>937.99999999999989</v>
      </c>
      <c r="G103" s="574" t="s">
        <v>387</v>
      </c>
      <c r="H103" s="575">
        <v>0</v>
      </c>
      <c r="I103" s="574" t="s">
        <v>387</v>
      </c>
      <c r="J103" s="573">
        <f t="shared" si="6"/>
        <v>1742</v>
      </c>
      <c r="K103" s="574" t="s">
        <v>387</v>
      </c>
      <c r="L103" s="569">
        <v>0</v>
      </c>
      <c r="M103" s="576">
        <f t="shared" si="4"/>
        <v>4.8388888888888886</v>
      </c>
      <c r="N103" s="571"/>
      <c r="O103" s="571"/>
      <c r="P103" s="571"/>
      <c r="Q103" s="571" t="s">
        <v>388</v>
      </c>
    </row>
    <row r="104" spans="2:17">
      <c r="B104" s="571" t="s">
        <v>502</v>
      </c>
      <c r="C104" s="590" t="s">
        <v>493</v>
      </c>
      <c r="D104" s="573">
        <v>20215</v>
      </c>
      <c r="E104" s="574" t="s">
        <v>387</v>
      </c>
      <c r="F104" s="567">
        <f t="shared" si="5"/>
        <v>7075.25</v>
      </c>
      <c r="G104" s="574" t="s">
        <v>387</v>
      </c>
      <c r="H104" s="575">
        <v>0</v>
      </c>
      <c r="I104" s="574" t="s">
        <v>387</v>
      </c>
      <c r="J104" s="573">
        <f t="shared" si="6"/>
        <v>13139.75</v>
      </c>
      <c r="K104" s="574" t="s">
        <v>387</v>
      </c>
      <c r="L104" s="569">
        <v>0</v>
      </c>
      <c r="M104" s="576">
        <f t="shared" si="4"/>
        <v>36.499305555555559</v>
      </c>
      <c r="N104" s="571"/>
      <c r="O104" s="571"/>
      <c r="P104" s="571"/>
      <c r="Q104" s="571" t="s">
        <v>388</v>
      </c>
    </row>
    <row r="105" spans="2:17">
      <c r="B105" s="571" t="s">
        <v>503</v>
      </c>
      <c r="C105" s="590" t="s">
        <v>493</v>
      </c>
      <c r="D105" s="573">
        <v>63003</v>
      </c>
      <c r="E105" s="574" t="s">
        <v>387</v>
      </c>
      <c r="F105" s="567">
        <f t="shared" si="5"/>
        <v>22051.05</v>
      </c>
      <c r="G105" s="574" t="s">
        <v>387</v>
      </c>
      <c r="H105" s="575">
        <v>0</v>
      </c>
      <c r="I105" s="574" t="s">
        <v>387</v>
      </c>
      <c r="J105" s="573">
        <f t="shared" si="6"/>
        <v>40951.949999999997</v>
      </c>
      <c r="K105" s="574" t="s">
        <v>387</v>
      </c>
      <c r="L105" s="569">
        <v>0</v>
      </c>
      <c r="M105" s="576">
        <f t="shared" si="4"/>
        <v>113.75541666666666</v>
      </c>
      <c r="N105" s="571"/>
      <c r="O105" s="571"/>
      <c r="P105" s="571"/>
      <c r="Q105" s="571" t="s">
        <v>388</v>
      </c>
    </row>
    <row r="106" spans="2:17">
      <c r="B106" s="571" t="s">
        <v>504</v>
      </c>
      <c r="C106" s="571" t="s">
        <v>497</v>
      </c>
      <c r="D106" s="573">
        <v>65206</v>
      </c>
      <c r="E106" s="574" t="s">
        <v>387</v>
      </c>
      <c r="F106" s="567">
        <f t="shared" si="5"/>
        <v>22822.1</v>
      </c>
      <c r="G106" s="574" t="s">
        <v>387</v>
      </c>
      <c r="H106" s="575">
        <v>0</v>
      </c>
      <c r="I106" s="574" t="s">
        <v>387</v>
      </c>
      <c r="J106" s="573">
        <f t="shared" si="6"/>
        <v>42383.9</v>
      </c>
      <c r="K106" s="574" t="s">
        <v>387</v>
      </c>
      <c r="L106" s="569">
        <v>0</v>
      </c>
      <c r="M106" s="576">
        <f t="shared" si="4"/>
        <v>117.73305555555557</v>
      </c>
      <c r="N106" s="571"/>
      <c r="O106" s="571"/>
      <c r="P106" s="571"/>
      <c r="Q106" s="571" t="s">
        <v>388</v>
      </c>
    </row>
    <row r="107" spans="2:17">
      <c r="B107" s="571" t="s">
        <v>505</v>
      </c>
      <c r="C107" s="581" t="s">
        <v>411</v>
      </c>
      <c r="D107" s="573">
        <v>10421</v>
      </c>
      <c r="E107" s="574" t="s">
        <v>387</v>
      </c>
      <c r="F107" s="567">
        <f t="shared" si="5"/>
        <v>3647.35</v>
      </c>
      <c r="G107" s="574" t="s">
        <v>387</v>
      </c>
      <c r="H107" s="575">
        <v>0</v>
      </c>
      <c r="I107" s="574" t="s">
        <v>387</v>
      </c>
      <c r="J107" s="573">
        <f t="shared" si="6"/>
        <v>6773.65</v>
      </c>
      <c r="K107" s="574" t="s">
        <v>387</v>
      </c>
      <c r="L107" s="569">
        <v>0</v>
      </c>
      <c r="M107" s="576">
        <f t="shared" si="4"/>
        <v>18.815694444444443</v>
      </c>
      <c r="N107" s="571"/>
      <c r="O107" s="571"/>
      <c r="P107" s="571"/>
      <c r="Q107" s="571" t="s">
        <v>388</v>
      </c>
    </row>
    <row r="108" spans="2:17">
      <c r="B108" s="571" t="s">
        <v>506</v>
      </c>
      <c r="C108" s="586" t="s">
        <v>434</v>
      </c>
      <c r="D108" s="573">
        <v>42341</v>
      </c>
      <c r="E108" s="574" t="s">
        <v>387</v>
      </c>
      <c r="F108" s="567">
        <f t="shared" si="5"/>
        <v>14819.349999999999</v>
      </c>
      <c r="G108" s="574" t="s">
        <v>387</v>
      </c>
      <c r="H108" s="575">
        <v>0</v>
      </c>
      <c r="I108" s="574" t="s">
        <v>387</v>
      </c>
      <c r="J108" s="573">
        <f t="shared" si="6"/>
        <v>27521.65</v>
      </c>
      <c r="K108" s="574" t="s">
        <v>387</v>
      </c>
      <c r="L108" s="569">
        <v>0</v>
      </c>
      <c r="M108" s="576">
        <f t="shared" si="4"/>
        <v>76.449027777777786</v>
      </c>
      <c r="N108" s="571"/>
      <c r="O108" s="571"/>
      <c r="P108" s="571"/>
      <c r="Q108" s="571" t="s">
        <v>388</v>
      </c>
    </row>
    <row r="109" spans="2:17">
      <c r="B109" s="571" t="s">
        <v>507</v>
      </c>
      <c r="C109" s="586" t="s">
        <v>434</v>
      </c>
      <c r="D109" s="573">
        <v>5218</v>
      </c>
      <c r="E109" s="574" t="s">
        <v>387</v>
      </c>
      <c r="F109" s="567">
        <f t="shared" si="5"/>
        <v>1826.3</v>
      </c>
      <c r="G109" s="574" t="s">
        <v>387</v>
      </c>
      <c r="H109" s="575">
        <v>0</v>
      </c>
      <c r="I109" s="574" t="s">
        <v>387</v>
      </c>
      <c r="J109" s="573">
        <f t="shared" si="6"/>
        <v>3391.7</v>
      </c>
      <c r="K109" s="574" t="s">
        <v>387</v>
      </c>
      <c r="L109" s="569">
        <v>0</v>
      </c>
      <c r="M109" s="576">
        <f t="shared" si="4"/>
        <v>9.4213888888888881</v>
      </c>
      <c r="N109" s="571"/>
      <c r="O109" s="571"/>
      <c r="P109" s="571"/>
      <c r="Q109" s="571" t="s">
        <v>388</v>
      </c>
    </row>
    <row r="110" spans="2:17">
      <c r="B110" s="571" t="s">
        <v>508</v>
      </c>
      <c r="C110" s="591" t="s">
        <v>509</v>
      </c>
      <c r="D110" s="573">
        <v>8350</v>
      </c>
      <c r="E110" s="574" t="s">
        <v>387</v>
      </c>
      <c r="F110" s="567">
        <f t="shared" si="5"/>
        <v>2922.5</v>
      </c>
      <c r="G110" s="574" t="s">
        <v>387</v>
      </c>
      <c r="H110" s="575">
        <v>0</v>
      </c>
      <c r="I110" s="574" t="s">
        <v>387</v>
      </c>
      <c r="J110" s="573">
        <f t="shared" si="6"/>
        <v>5427.5</v>
      </c>
      <c r="K110" s="574" t="s">
        <v>387</v>
      </c>
      <c r="L110" s="569">
        <v>0</v>
      </c>
      <c r="M110" s="576">
        <f t="shared" si="4"/>
        <v>15.076388888888889</v>
      </c>
      <c r="N110" s="571"/>
      <c r="O110" s="571"/>
      <c r="P110" s="571"/>
      <c r="Q110" s="571" t="s">
        <v>388</v>
      </c>
    </row>
    <row r="111" spans="2:17">
      <c r="B111" s="571" t="s">
        <v>510</v>
      </c>
      <c r="C111" s="592" t="s">
        <v>511</v>
      </c>
      <c r="D111" s="573">
        <v>13847</v>
      </c>
      <c r="E111" s="574" t="s">
        <v>387</v>
      </c>
      <c r="F111" s="567">
        <f t="shared" si="5"/>
        <v>4846.45</v>
      </c>
      <c r="G111" s="574" t="s">
        <v>387</v>
      </c>
      <c r="H111" s="575">
        <v>0</v>
      </c>
      <c r="I111" s="574" t="s">
        <v>387</v>
      </c>
      <c r="J111" s="573">
        <f t="shared" si="6"/>
        <v>9000.5499999999993</v>
      </c>
      <c r="K111" s="574" t="s">
        <v>387</v>
      </c>
      <c r="L111" s="569">
        <v>0</v>
      </c>
      <c r="M111" s="576">
        <f t="shared" si="4"/>
        <v>25.001527777777774</v>
      </c>
      <c r="N111" s="571"/>
      <c r="O111" s="571"/>
      <c r="P111" s="571"/>
      <c r="Q111" s="571" t="s">
        <v>388</v>
      </c>
    </row>
    <row r="112" spans="2:17">
      <c r="B112" s="571" t="s">
        <v>512</v>
      </c>
      <c r="C112" s="581" t="s">
        <v>411</v>
      </c>
      <c r="D112" s="573">
        <v>9810</v>
      </c>
      <c r="E112" s="574" t="s">
        <v>387</v>
      </c>
      <c r="F112" s="567">
        <f t="shared" si="5"/>
        <v>3433.5</v>
      </c>
      <c r="G112" s="574" t="s">
        <v>387</v>
      </c>
      <c r="H112" s="575">
        <v>0</v>
      </c>
      <c r="I112" s="574" t="s">
        <v>387</v>
      </c>
      <c r="J112" s="573">
        <f t="shared" si="6"/>
        <v>6376.5</v>
      </c>
      <c r="K112" s="574" t="s">
        <v>387</v>
      </c>
      <c r="L112" s="569">
        <v>0</v>
      </c>
      <c r="M112" s="576">
        <f t="shared" si="4"/>
        <v>17.712499999999999</v>
      </c>
      <c r="N112" s="571"/>
      <c r="O112" s="571"/>
      <c r="P112" s="571"/>
      <c r="Q112" s="571" t="s">
        <v>388</v>
      </c>
    </row>
    <row r="113" spans="2:17">
      <c r="B113" s="571" t="s">
        <v>513</v>
      </c>
      <c r="C113" s="580" t="s">
        <v>407</v>
      </c>
      <c r="D113" s="573">
        <v>125065</v>
      </c>
      <c r="E113" s="574" t="s">
        <v>387</v>
      </c>
      <c r="F113" s="567">
        <f t="shared" si="5"/>
        <v>43772.75</v>
      </c>
      <c r="G113" s="574" t="s">
        <v>387</v>
      </c>
      <c r="H113" s="575">
        <v>0</v>
      </c>
      <c r="I113" s="574" t="s">
        <v>387</v>
      </c>
      <c r="J113" s="573">
        <f t="shared" si="6"/>
        <v>81292.25</v>
      </c>
      <c r="K113" s="574" t="s">
        <v>387</v>
      </c>
      <c r="L113" s="569">
        <v>0</v>
      </c>
      <c r="M113" s="576">
        <f t="shared" si="4"/>
        <v>225.81180555555557</v>
      </c>
      <c r="N113" s="571"/>
      <c r="O113" s="571"/>
      <c r="P113" s="571"/>
      <c r="Q113" s="571" t="s">
        <v>388</v>
      </c>
    </row>
    <row r="114" spans="2:17">
      <c r="B114" s="571" t="s">
        <v>514</v>
      </c>
      <c r="C114" s="572" t="s">
        <v>386</v>
      </c>
      <c r="D114" s="573">
        <v>225744</v>
      </c>
      <c r="E114" s="574" t="s">
        <v>387</v>
      </c>
      <c r="F114" s="567">
        <f t="shared" si="5"/>
        <v>79010.399999999994</v>
      </c>
      <c r="G114" s="574" t="s">
        <v>387</v>
      </c>
      <c r="H114" s="575">
        <v>0</v>
      </c>
      <c r="I114" s="574" t="s">
        <v>387</v>
      </c>
      <c r="J114" s="573">
        <f t="shared" si="6"/>
        <v>146733.6</v>
      </c>
      <c r="K114" s="574" t="s">
        <v>387</v>
      </c>
      <c r="L114" s="569">
        <v>0</v>
      </c>
      <c r="M114" s="576">
        <f t="shared" si="4"/>
        <v>407.59333333333336</v>
      </c>
      <c r="N114" s="570">
        <f>J114/1000</f>
        <v>146.7336</v>
      </c>
      <c r="O114" s="571"/>
      <c r="P114" s="571"/>
      <c r="Q114" s="571" t="s">
        <v>388</v>
      </c>
    </row>
    <row r="115" spans="2:17">
      <c r="B115" s="571" t="s">
        <v>515</v>
      </c>
      <c r="C115" s="580" t="s">
        <v>407</v>
      </c>
      <c r="D115" s="573">
        <v>112235</v>
      </c>
      <c r="E115" s="574" t="s">
        <v>387</v>
      </c>
      <c r="F115" s="567">
        <f t="shared" si="5"/>
        <v>39282.25</v>
      </c>
      <c r="G115" s="574" t="s">
        <v>387</v>
      </c>
      <c r="H115" s="575">
        <v>0</v>
      </c>
      <c r="I115" s="574" t="s">
        <v>387</v>
      </c>
      <c r="J115" s="573">
        <f t="shared" si="6"/>
        <v>72952.75</v>
      </c>
      <c r="K115" s="574" t="s">
        <v>387</v>
      </c>
      <c r="L115" s="569">
        <v>0</v>
      </c>
      <c r="M115" s="576">
        <f t="shared" si="4"/>
        <v>202.64652777777778</v>
      </c>
      <c r="N115" s="571"/>
      <c r="O115" s="571"/>
      <c r="P115" s="571"/>
      <c r="Q115" s="571" t="s">
        <v>388</v>
      </c>
    </row>
    <row r="116" spans="2:17">
      <c r="B116" s="571" t="s">
        <v>516</v>
      </c>
      <c r="C116" s="580" t="s">
        <v>407</v>
      </c>
      <c r="D116" s="573">
        <v>235044</v>
      </c>
      <c r="E116" s="574" t="s">
        <v>387</v>
      </c>
      <c r="F116" s="567">
        <f t="shared" si="5"/>
        <v>82265.399999999994</v>
      </c>
      <c r="G116" s="574" t="s">
        <v>387</v>
      </c>
      <c r="H116" s="575">
        <v>0</v>
      </c>
      <c r="I116" s="574" t="s">
        <v>387</v>
      </c>
      <c r="J116" s="573">
        <f t="shared" si="6"/>
        <v>152778.6</v>
      </c>
      <c r="K116" s="574" t="s">
        <v>387</v>
      </c>
      <c r="L116" s="569">
        <v>0</v>
      </c>
      <c r="M116" s="576">
        <f t="shared" si="4"/>
        <v>424.38499999999999</v>
      </c>
      <c r="N116" s="571"/>
      <c r="O116" s="571"/>
      <c r="P116" s="571"/>
      <c r="Q116" s="571" t="s">
        <v>388</v>
      </c>
    </row>
    <row r="117" spans="2:17">
      <c r="B117" s="571" t="s">
        <v>517</v>
      </c>
      <c r="C117" s="581" t="s">
        <v>411</v>
      </c>
      <c r="D117" s="573">
        <v>3480</v>
      </c>
      <c r="E117" s="574" t="s">
        <v>387</v>
      </c>
      <c r="F117" s="567">
        <f t="shared" si="5"/>
        <v>1218</v>
      </c>
      <c r="G117" s="574" t="s">
        <v>387</v>
      </c>
      <c r="H117" s="575">
        <v>0</v>
      </c>
      <c r="I117" s="574" t="s">
        <v>387</v>
      </c>
      <c r="J117" s="573">
        <f t="shared" si="6"/>
        <v>2262</v>
      </c>
      <c r="K117" s="574" t="s">
        <v>387</v>
      </c>
      <c r="L117" s="569">
        <v>0</v>
      </c>
      <c r="M117" s="576">
        <f t="shared" si="4"/>
        <v>6.2833333333333332</v>
      </c>
      <c r="N117" s="571"/>
      <c r="O117" s="571"/>
      <c r="P117" s="571"/>
      <c r="Q117" s="571" t="s">
        <v>388</v>
      </c>
    </row>
    <row r="118" spans="2:17">
      <c r="B118" s="571" t="s">
        <v>518</v>
      </c>
      <c r="C118" s="581" t="s">
        <v>411</v>
      </c>
      <c r="D118" s="573">
        <v>4262</v>
      </c>
      <c r="E118" s="574" t="s">
        <v>387</v>
      </c>
      <c r="F118" s="567">
        <f t="shared" si="5"/>
        <v>1491.6999999999998</v>
      </c>
      <c r="G118" s="574" t="s">
        <v>387</v>
      </c>
      <c r="H118" s="575">
        <v>0</v>
      </c>
      <c r="I118" s="574" t="s">
        <v>387</v>
      </c>
      <c r="J118" s="573">
        <f t="shared" si="6"/>
        <v>2770.3</v>
      </c>
      <c r="K118" s="574" t="s">
        <v>387</v>
      </c>
      <c r="L118" s="569">
        <v>0</v>
      </c>
      <c r="M118" s="576">
        <f t="shared" si="4"/>
        <v>7.6952777777777781</v>
      </c>
      <c r="N118" s="571"/>
      <c r="O118" s="571"/>
      <c r="P118" s="571"/>
      <c r="Q118" s="571" t="s">
        <v>388</v>
      </c>
    </row>
    <row r="119" spans="2:17">
      <c r="B119" s="571" t="s">
        <v>519</v>
      </c>
      <c r="C119" s="581" t="s">
        <v>411</v>
      </c>
      <c r="D119" s="573">
        <v>18633</v>
      </c>
      <c r="E119" s="574" t="s">
        <v>387</v>
      </c>
      <c r="F119" s="567">
        <f t="shared" si="5"/>
        <v>6521.5499999999993</v>
      </c>
      <c r="G119" s="574" t="s">
        <v>387</v>
      </c>
      <c r="H119" s="575">
        <v>0</v>
      </c>
      <c r="I119" s="574" t="s">
        <v>387</v>
      </c>
      <c r="J119" s="573">
        <f t="shared" si="6"/>
        <v>12111.45</v>
      </c>
      <c r="K119" s="574" t="s">
        <v>387</v>
      </c>
      <c r="L119" s="569">
        <v>0</v>
      </c>
      <c r="M119" s="576">
        <f t="shared" si="4"/>
        <v>33.642916666666672</v>
      </c>
      <c r="N119" s="571"/>
      <c r="O119" s="571"/>
      <c r="P119" s="571"/>
      <c r="Q119" s="571" t="s">
        <v>388</v>
      </c>
    </row>
    <row r="120" spans="2:17">
      <c r="B120" s="571" t="s">
        <v>520</v>
      </c>
      <c r="C120" s="581" t="s">
        <v>411</v>
      </c>
      <c r="D120" s="573">
        <v>15087</v>
      </c>
      <c r="E120" s="574" t="s">
        <v>387</v>
      </c>
      <c r="F120" s="567">
        <f t="shared" si="5"/>
        <v>5280.45</v>
      </c>
      <c r="G120" s="574" t="s">
        <v>387</v>
      </c>
      <c r="H120" s="575">
        <v>0</v>
      </c>
      <c r="I120" s="574" t="s">
        <v>387</v>
      </c>
      <c r="J120" s="573">
        <f t="shared" si="6"/>
        <v>9806.5499999999993</v>
      </c>
      <c r="K120" s="574" t="s">
        <v>387</v>
      </c>
      <c r="L120" s="569">
        <v>0</v>
      </c>
      <c r="M120" s="576">
        <f t="shared" si="4"/>
        <v>27.240416666666665</v>
      </c>
      <c r="N120" s="571"/>
      <c r="O120" s="571"/>
      <c r="P120" s="571"/>
      <c r="Q120" s="571" t="s">
        <v>388</v>
      </c>
    </row>
    <row r="121" spans="2:17">
      <c r="B121" s="571" t="s">
        <v>521</v>
      </c>
      <c r="C121" s="581" t="s">
        <v>411</v>
      </c>
      <c r="D121" s="573">
        <v>67790</v>
      </c>
      <c r="E121" s="574" t="s">
        <v>387</v>
      </c>
      <c r="F121" s="567">
        <f t="shared" si="5"/>
        <v>23726.5</v>
      </c>
      <c r="G121" s="574" t="s">
        <v>387</v>
      </c>
      <c r="H121" s="575">
        <v>0</v>
      </c>
      <c r="I121" s="574" t="s">
        <v>387</v>
      </c>
      <c r="J121" s="573">
        <f t="shared" si="6"/>
        <v>44063.5</v>
      </c>
      <c r="K121" s="574" t="s">
        <v>387</v>
      </c>
      <c r="L121" s="569">
        <v>0</v>
      </c>
      <c r="M121" s="576">
        <f t="shared" si="4"/>
        <v>122.39861111111111</v>
      </c>
      <c r="N121" s="571"/>
      <c r="O121" s="571"/>
      <c r="P121" s="571"/>
      <c r="Q121" s="571" t="s">
        <v>388</v>
      </c>
    </row>
    <row r="122" spans="2:17">
      <c r="B122" s="571" t="s">
        <v>522</v>
      </c>
      <c r="C122" s="581" t="s">
        <v>411</v>
      </c>
      <c r="D122" s="573">
        <v>29629</v>
      </c>
      <c r="E122" s="574" t="s">
        <v>387</v>
      </c>
      <c r="F122" s="567">
        <f t="shared" si="5"/>
        <v>10370.15</v>
      </c>
      <c r="G122" s="574" t="s">
        <v>387</v>
      </c>
      <c r="H122" s="575">
        <v>0</v>
      </c>
      <c r="I122" s="574" t="s">
        <v>387</v>
      </c>
      <c r="J122" s="573">
        <f t="shared" si="6"/>
        <v>19258.849999999999</v>
      </c>
      <c r="K122" s="574" t="s">
        <v>387</v>
      </c>
      <c r="L122" s="569">
        <v>0</v>
      </c>
      <c r="M122" s="576">
        <f t="shared" si="4"/>
        <v>53.496805555555554</v>
      </c>
      <c r="N122" s="571"/>
      <c r="O122" s="571"/>
      <c r="P122" s="571"/>
      <c r="Q122" s="571" t="s">
        <v>388</v>
      </c>
    </row>
    <row r="123" spans="2:17">
      <c r="B123" s="571" t="s">
        <v>523</v>
      </c>
      <c r="C123" s="581" t="s">
        <v>411</v>
      </c>
      <c r="D123" s="573">
        <v>15441</v>
      </c>
      <c r="E123" s="574" t="s">
        <v>387</v>
      </c>
      <c r="F123" s="567">
        <f t="shared" si="5"/>
        <v>5404.3499999999995</v>
      </c>
      <c r="G123" s="574" t="s">
        <v>387</v>
      </c>
      <c r="H123" s="575">
        <v>0</v>
      </c>
      <c r="I123" s="574" t="s">
        <v>387</v>
      </c>
      <c r="J123" s="573">
        <f t="shared" si="6"/>
        <v>10036.650000000001</v>
      </c>
      <c r="K123" s="574" t="s">
        <v>387</v>
      </c>
      <c r="L123" s="569">
        <v>0</v>
      </c>
      <c r="M123" s="576">
        <f t="shared" si="4"/>
        <v>27.879583333333336</v>
      </c>
      <c r="N123" s="571"/>
      <c r="O123" s="571"/>
      <c r="P123" s="571"/>
      <c r="Q123" s="571" t="s">
        <v>388</v>
      </c>
    </row>
    <row r="124" spans="2:17">
      <c r="B124" s="571" t="s">
        <v>524</v>
      </c>
      <c r="C124" s="581" t="s">
        <v>411</v>
      </c>
      <c r="D124" s="573">
        <v>6160</v>
      </c>
      <c r="E124" s="574" t="s">
        <v>387</v>
      </c>
      <c r="F124" s="567">
        <f t="shared" si="5"/>
        <v>2156</v>
      </c>
      <c r="G124" s="574" t="s">
        <v>387</v>
      </c>
      <c r="H124" s="575">
        <v>0</v>
      </c>
      <c r="I124" s="574" t="s">
        <v>387</v>
      </c>
      <c r="J124" s="573">
        <f t="shared" si="6"/>
        <v>4004</v>
      </c>
      <c r="K124" s="574" t="s">
        <v>387</v>
      </c>
      <c r="L124" s="569">
        <v>0</v>
      </c>
      <c r="M124" s="576">
        <f t="shared" si="4"/>
        <v>11.122222222222222</v>
      </c>
      <c r="N124" s="571"/>
      <c r="O124" s="571"/>
      <c r="P124" s="571"/>
      <c r="Q124" s="571" t="s">
        <v>388</v>
      </c>
    </row>
    <row r="125" spans="2:17">
      <c r="B125" s="571" t="s">
        <v>525</v>
      </c>
      <c r="C125" s="581" t="s">
        <v>411</v>
      </c>
      <c r="D125" s="573">
        <v>527949</v>
      </c>
      <c r="E125" s="574" t="s">
        <v>387</v>
      </c>
      <c r="F125" s="567">
        <f t="shared" si="5"/>
        <v>184782.15</v>
      </c>
      <c r="G125" s="574" t="s">
        <v>387</v>
      </c>
      <c r="H125" s="575">
        <v>0</v>
      </c>
      <c r="I125" s="574" t="s">
        <v>387</v>
      </c>
      <c r="J125" s="573">
        <f t="shared" si="6"/>
        <v>343166.85</v>
      </c>
      <c r="K125" s="574" t="s">
        <v>387</v>
      </c>
      <c r="L125" s="569">
        <v>0</v>
      </c>
      <c r="M125" s="576">
        <f t="shared" si="4"/>
        <v>953.24124999999992</v>
      </c>
      <c r="N125" s="571"/>
      <c r="O125" s="571"/>
      <c r="P125" s="571"/>
      <c r="Q125" s="571" t="s">
        <v>388</v>
      </c>
    </row>
    <row r="126" spans="2:17">
      <c r="B126" s="571" t="s">
        <v>526</v>
      </c>
      <c r="C126" s="582" t="s">
        <v>413</v>
      </c>
      <c r="D126" s="573">
        <v>918769</v>
      </c>
      <c r="E126" s="574" t="s">
        <v>387</v>
      </c>
      <c r="F126" s="567">
        <f t="shared" si="5"/>
        <v>321569.14999999997</v>
      </c>
      <c r="G126" s="574" t="s">
        <v>387</v>
      </c>
      <c r="H126" s="575">
        <v>0</v>
      </c>
      <c r="I126" s="574" t="s">
        <v>387</v>
      </c>
      <c r="J126" s="573">
        <f t="shared" si="6"/>
        <v>597199.85000000009</v>
      </c>
      <c r="K126" s="574" t="s">
        <v>387</v>
      </c>
      <c r="L126" s="569">
        <v>0</v>
      </c>
      <c r="M126" s="576">
        <f t="shared" si="4"/>
        <v>1658.8884722222224</v>
      </c>
      <c r="N126" s="571"/>
      <c r="O126" s="571"/>
      <c r="P126" s="571"/>
      <c r="Q126" s="571" t="s">
        <v>388</v>
      </c>
    </row>
    <row r="127" spans="2:17">
      <c r="B127" s="571" t="s">
        <v>527</v>
      </c>
      <c r="C127" s="581" t="s">
        <v>411</v>
      </c>
      <c r="D127" s="573">
        <v>17071</v>
      </c>
      <c r="E127" s="574" t="s">
        <v>387</v>
      </c>
      <c r="F127" s="567">
        <f t="shared" si="5"/>
        <v>5974.8499999999995</v>
      </c>
      <c r="G127" s="574" t="s">
        <v>387</v>
      </c>
      <c r="H127" s="575">
        <v>0</v>
      </c>
      <c r="I127" s="574" t="s">
        <v>387</v>
      </c>
      <c r="J127" s="573">
        <f t="shared" si="6"/>
        <v>11096.150000000001</v>
      </c>
      <c r="K127" s="574" t="s">
        <v>387</v>
      </c>
      <c r="L127" s="569">
        <v>0</v>
      </c>
      <c r="M127" s="576">
        <f t="shared" si="4"/>
        <v>30.822638888888893</v>
      </c>
      <c r="N127" s="571"/>
      <c r="O127" s="571"/>
      <c r="P127" s="571"/>
      <c r="Q127" s="571" t="s">
        <v>388</v>
      </c>
    </row>
    <row r="128" spans="2:17">
      <c r="B128" s="571" t="s">
        <v>528</v>
      </c>
      <c r="C128" s="581" t="s">
        <v>411</v>
      </c>
      <c r="D128" s="573">
        <v>307854</v>
      </c>
      <c r="E128" s="574" t="s">
        <v>387</v>
      </c>
      <c r="F128" s="567">
        <f t="shared" si="5"/>
        <v>107748.9</v>
      </c>
      <c r="G128" s="574" t="s">
        <v>387</v>
      </c>
      <c r="H128" s="575">
        <v>0</v>
      </c>
      <c r="I128" s="574" t="s">
        <v>387</v>
      </c>
      <c r="J128" s="573">
        <f t="shared" si="6"/>
        <v>200105.1</v>
      </c>
      <c r="K128" s="574" t="s">
        <v>387</v>
      </c>
      <c r="L128" s="569">
        <v>0</v>
      </c>
      <c r="M128" s="576">
        <f t="shared" si="4"/>
        <v>555.84749999999997</v>
      </c>
      <c r="N128" s="571"/>
      <c r="O128" s="571"/>
      <c r="P128" s="571"/>
      <c r="Q128" s="571" t="s">
        <v>388</v>
      </c>
    </row>
    <row r="129" spans="2:17">
      <c r="B129" s="571" t="s">
        <v>529</v>
      </c>
      <c r="C129" s="581" t="s">
        <v>411</v>
      </c>
      <c r="D129" s="573">
        <v>137621</v>
      </c>
      <c r="E129" s="574" t="s">
        <v>387</v>
      </c>
      <c r="F129" s="567">
        <f t="shared" si="5"/>
        <v>48167.35</v>
      </c>
      <c r="G129" s="574" t="s">
        <v>387</v>
      </c>
      <c r="H129" s="575">
        <v>0</v>
      </c>
      <c r="I129" s="574" t="s">
        <v>387</v>
      </c>
      <c r="J129" s="573">
        <f t="shared" si="6"/>
        <v>89453.65</v>
      </c>
      <c r="K129" s="574" t="s">
        <v>387</v>
      </c>
      <c r="L129" s="569">
        <v>0</v>
      </c>
      <c r="M129" s="576">
        <f t="shared" si="4"/>
        <v>248.48236111111109</v>
      </c>
      <c r="N129" s="571"/>
      <c r="O129" s="571"/>
      <c r="P129" s="571"/>
      <c r="Q129" s="571" t="s">
        <v>388</v>
      </c>
    </row>
    <row r="130" spans="2:17">
      <c r="B130" s="571" t="s">
        <v>530</v>
      </c>
      <c r="C130" s="582" t="s">
        <v>413</v>
      </c>
      <c r="D130" s="573">
        <v>181344</v>
      </c>
      <c r="E130" s="574" t="s">
        <v>387</v>
      </c>
      <c r="F130" s="567">
        <f t="shared" si="5"/>
        <v>63470.399999999994</v>
      </c>
      <c r="G130" s="574" t="s">
        <v>387</v>
      </c>
      <c r="H130" s="575">
        <v>0</v>
      </c>
      <c r="I130" s="574" t="s">
        <v>387</v>
      </c>
      <c r="J130" s="573">
        <f t="shared" si="6"/>
        <v>117873.60000000001</v>
      </c>
      <c r="K130" s="574" t="s">
        <v>387</v>
      </c>
      <c r="L130" s="569">
        <v>0</v>
      </c>
      <c r="M130" s="576">
        <f t="shared" si="4"/>
        <v>327.42666666666668</v>
      </c>
      <c r="N130" s="571"/>
      <c r="O130" s="571"/>
      <c r="P130" s="571"/>
      <c r="Q130" s="571" t="s">
        <v>388</v>
      </c>
    </row>
    <row r="131" spans="2:17">
      <c r="B131" s="571" t="s">
        <v>531</v>
      </c>
      <c r="C131" s="581" t="s">
        <v>411</v>
      </c>
      <c r="D131" s="573">
        <v>8330</v>
      </c>
      <c r="E131" s="574" t="s">
        <v>387</v>
      </c>
      <c r="F131" s="567">
        <f t="shared" si="5"/>
        <v>2915.5</v>
      </c>
      <c r="G131" s="574" t="s">
        <v>387</v>
      </c>
      <c r="H131" s="575">
        <v>0</v>
      </c>
      <c r="I131" s="574" t="s">
        <v>387</v>
      </c>
      <c r="J131" s="573">
        <f t="shared" si="6"/>
        <v>5414.5</v>
      </c>
      <c r="K131" s="574" t="s">
        <v>387</v>
      </c>
      <c r="L131" s="569">
        <v>0</v>
      </c>
      <c r="M131" s="576">
        <f t="shared" si="4"/>
        <v>15.040277777777778</v>
      </c>
      <c r="N131" s="571"/>
      <c r="O131" s="571"/>
      <c r="P131" s="571"/>
      <c r="Q131" s="571" t="s">
        <v>388</v>
      </c>
    </row>
    <row r="132" spans="2:17">
      <c r="B132" s="571" t="s">
        <v>532</v>
      </c>
      <c r="C132" s="581" t="s">
        <v>411</v>
      </c>
      <c r="D132" s="573">
        <v>34238</v>
      </c>
      <c r="E132" s="574" t="s">
        <v>387</v>
      </c>
      <c r="F132" s="567">
        <f t="shared" si="5"/>
        <v>11983.3</v>
      </c>
      <c r="G132" s="574" t="s">
        <v>387</v>
      </c>
      <c r="H132" s="575">
        <v>0</v>
      </c>
      <c r="I132" s="574" t="s">
        <v>387</v>
      </c>
      <c r="J132" s="573">
        <f t="shared" si="6"/>
        <v>22254.7</v>
      </c>
      <c r="K132" s="574" t="s">
        <v>387</v>
      </c>
      <c r="L132" s="569">
        <v>0</v>
      </c>
      <c r="M132" s="576">
        <f t="shared" si="4"/>
        <v>61.81861111111111</v>
      </c>
      <c r="N132" s="571"/>
      <c r="O132" s="571"/>
      <c r="P132" s="571"/>
      <c r="Q132" s="571" t="s">
        <v>388</v>
      </c>
    </row>
    <row r="133" spans="2:17">
      <c r="B133" s="571" t="s">
        <v>533</v>
      </c>
      <c r="C133" s="582" t="s">
        <v>413</v>
      </c>
      <c r="D133" s="573">
        <v>322032</v>
      </c>
      <c r="E133" s="574" t="s">
        <v>387</v>
      </c>
      <c r="F133" s="567">
        <f t="shared" si="5"/>
        <v>112711.2</v>
      </c>
      <c r="G133" s="574" t="s">
        <v>387</v>
      </c>
      <c r="H133" s="575">
        <v>0</v>
      </c>
      <c r="I133" s="574" t="s">
        <v>387</v>
      </c>
      <c r="J133" s="573">
        <f t="shared" si="6"/>
        <v>209320.8</v>
      </c>
      <c r="K133" s="574" t="s">
        <v>387</v>
      </c>
      <c r="L133" s="569">
        <v>0</v>
      </c>
      <c r="M133" s="576">
        <f t="shared" si="4"/>
        <v>581.4466666666666</v>
      </c>
      <c r="N133" s="571"/>
      <c r="O133" s="571"/>
      <c r="P133" s="571"/>
      <c r="Q133" s="571" t="s">
        <v>388</v>
      </c>
    </row>
    <row r="134" spans="2:17">
      <c r="B134" s="571" t="s">
        <v>534</v>
      </c>
      <c r="C134" s="581" t="s">
        <v>411</v>
      </c>
      <c r="D134" s="573">
        <v>3320</v>
      </c>
      <c r="E134" s="574" t="s">
        <v>387</v>
      </c>
      <c r="F134" s="567">
        <f t="shared" si="5"/>
        <v>1162</v>
      </c>
      <c r="G134" s="574" t="s">
        <v>387</v>
      </c>
      <c r="H134" s="575">
        <v>0</v>
      </c>
      <c r="I134" s="574" t="s">
        <v>387</v>
      </c>
      <c r="J134" s="573">
        <f t="shared" si="6"/>
        <v>2158</v>
      </c>
      <c r="K134" s="574" t="s">
        <v>387</v>
      </c>
      <c r="L134" s="569">
        <v>0</v>
      </c>
      <c r="M134" s="576">
        <f t="shared" si="4"/>
        <v>5.9944444444444445</v>
      </c>
      <c r="N134" s="571"/>
      <c r="O134" s="571"/>
      <c r="P134" s="571"/>
      <c r="Q134" s="571" t="s">
        <v>388</v>
      </c>
    </row>
    <row r="135" spans="2:17">
      <c r="B135" s="571" t="s">
        <v>535</v>
      </c>
      <c r="C135" s="581" t="s">
        <v>411</v>
      </c>
      <c r="D135" s="573">
        <v>17367</v>
      </c>
      <c r="E135" s="574" t="s">
        <v>387</v>
      </c>
      <c r="F135" s="567">
        <f t="shared" si="5"/>
        <v>6078.45</v>
      </c>
      <c r="G135" s="574" t="s">
        <v>387</v>
      </c>
      <c r="H135" s="575">
        <v>0</v>
      </c>
      <c r="I135" s="574" t="s">
        <v>387</v>
      </c>
      <c r="J135" s="573">
        <f t="shared" si="6"/>
        <v>11288.55</v>
      </c>
      <c r="K135" s="574" t="s">
        <v>387</v>
      </c>
      <c r="L135" s="569">
        <v>0</v>
      </c>
      <c r="M135" s="576">
        <f t="shared" si="4"/>
        <v>31.357083333333332</v>
      </c>
      <c r="N135" s="571"/>
      <c r="O135" s="571"/>
      <c r="P135" s="571"/>
      <c r="Q135" s="571" t="s">
        <v>388</v>
      </c>
    </row>
    <row r="136" spans="2:17">
      <c r="B136" s="571" t="s">
        <v>536</v>
      </c>
      <c r="C136" s="581" t="s">
        <v>411</v>
      </c>
      <c r="D136" s="573">
        <v>11074</v>
      </c>
      <c r="E136" s="574" t="s">
        <v>387</v>
      </c>
      <c r="F136" s="567">
        <f t="shared" si="5"/>
        <v>3875.8999999999996</v>
      </c>
      <c r="G136" s="574" t="s">
        <v>387</v>
      </c>
      <c r="H136" s="575">
        <v>0</v>
      </c>
      <c r="I136" s="574" t="s">
        <v>387</v>
      </c>
      <c r="J136" s="573">
        <f t="shared" si="6"/>
        <v>7198.1</v>
      </c>
      <c r="K136" s="574" t="s">
        <v>387</v>
      </c>
      <c r="L136" s="569">
        <v>0</v>
      </c>
      <c r="M136" s="576">
        <f t="shared" si="4"/>
        <v>19.994722222222222</v>
      </c>
      <c r="N136" s="571"/>
      <c r="O136" s="571"/>
      <c r="P136" s="571"/>
      <c r="Q136" s="571" t="s">
        <v>388</v>
      </c>
    </row>
    <row r="137" spans="2:17">
      <c r="B137" s="571" t="s">
        <v>537</v>
      </c>
      <c r="C137" s="581" t="s">
        <v>411</v>
      </c>
      <c r="D137" s="573">
        <v>6006</v>
      </c>
      <c r="E137" s="574" t="s">
        <v>387</v>
      </c>
      <c r="F137" s="567">
        <f t="shared" si="5"/>
        <v>2102.1</v>
      </c>
      <c r="G137" s="574" t="s">
        <v>387</v>
      </c>
      <c r="H137" s="575">
        <v>0</v>
      </c>
      <c r="I137" s="574" t="s">
        <v>387</v>
      </c>
      <c r="J137" s="573">
        <f t="shared" si="6"/>
        <v>3903.9</v>
      </c>
      <c r="K137" s="574" t="s">
        <v>387</v>
      </c>
      <c r="L137" s="569">
        <v>0</v>
      </c>
      <c r="M137" s="576">
        <f t="shared" si="4"/>
        <v>10.844166666666666</v>
      </c>
      <c r="N137" s="571"/>
      <c r="O137" s="571"/>
      <c r="P137" s="571"/>
      <c r="Q137" s="571" t="s">
        <v>388</v>
      </c>
    </row>
    <row r="138" spans="2:17">
      <c r="B138" s="571" t="s">
        <v>538</v>
      </c>
      <c r="C138" s="582" t="s">
        <v>413</v>
      </c>
      <c r="D138" s="573">
        <v>107020</v>
      </c>
      <c r="E138" s="574" t="s">
        <v>387</v>
      </c>
      <c r="F138" s="567">
        <f t="shared" si="5"/>
        <v>37457</v>
      </c>
      <c r="G138" s="574" t="s">
        <v>387</v>
      </c>
      <c r="H138" s="575">
        <v>0</v>
      </c>
      <c r="I138" s="574" t="s">
        <v>387</v>
      </c>
      <c r="J138" s="573">
        <f t="shared" si="6"/>
        <v>69563</v>
      </c>
      <c r="K138" s="574" t="s">
        <v>387</v>
      </c>
      <c r="L138" s="569">
        <v>0</v>
      </c>
      <c r="M138" s="576">
        <f t="shared" ref="M138:M201" si="7">J138/360</f>
        <v>193.23055555555555</v>
      </c>
      <c r="N138" s="571"/>
      <c r="O138" s="571"/>
      <c r="P138" s="571"/>
      <c r="Q138" s="571" t="s">
        <v>388</v>
      </c>
    </row>
    <row r="139" spans="2:17">
      <c r="B139" s="571" t="s">
        <v>539</v>
      </c>
      <c r="C139" s="581" t="s">
        <v>411</v>
      </c>
      <c r="D139" s="573">
        <v>640140</v>
      </c>
      <c r="E139" s="574" t="s">
        <v>387</v>
      </c>
      <c r="F139" s="567">
        <f t="shared" ref="F139:F202" si="8">D139*0.35</f>
        <v>224049</v>
      </c>
      <c r="G139" s="574" t="s">
        <v>387</v>
      </c>
      <c r="H139" s="575">
        <v>0</v>
      </c>
      <c r="I139" s="574" t="s">
        <v>387</v>
      </c>
      <c r="J139" s="573">
        <f t="shared" ref="J139:J202" si="9">D139-F139-H139</f>
        <v>416091</v>
      </c>
      <c r="K139" s="574" t="s">
        <v>387</v>
      </c>
      <c r="L139" s="569">
        <v>0</v>
      </c>
      <c r="M139" s="576">
        <f t="shared" si="7"/>
        <v>1155.8083333333334</v>
      </c>
      <c r="N139" s="571"/>
      <c r="O139" s="571"/>
      <c r="P139" s="571"/>
      <c r="Q139" s="571" t="s">
        <v>388</v>
      </c>
    </row>
    <row r="140" spans="2:17">
      <c r="B140" s="571" t="s">
        <v>540</v>
      </c>
      <c r="C140" s="581" t="s">
        <v>411</v>
      </c>
      <c r="D140" s="573">
        <v>113055</v>
      </c>
      <c r="E140" s="574" t="s">
        <v>387</v>
      </c>
      <c r="F140" s="567">
        <f t="shared" si="8"/>
        <v>39569.25</v>
      </c>
      <c r="G140" s="574" t="s">
        <v>387</v>
      </c>
      <c r="H140" s="575">
        <v>0</v>
      </c>
      <c r="I140" s="574" t="s">
        <v>387</v>
      </c>
      <c r="J140" s="573">
        <f t="shared" si="9"/>
        <v>73485.75</v>
      </c>
      <c r="K140" s="574" t="s">
        <v>387</v>
      </c>
      <c r="L140" s="569">
        <v>0</v>
      </c>
      <c r="M140" s="576">
        <f t="shared" si="7"/>
        <v>204.12708333333333</v>
      </c>
      <c r="N140" s="571"/>
      <c r="O140" s="571"/>
      <c r="P140" s="571"/>
      <c r="Q140" s="571" t="s">
        <v>388</v>
      </c>
    </row>
    <row r="141" spans="2:17">
      <c r="B141" s="571" t="s">
        <v>541</v>
      </c>
      <c r="C141" s="581" t="s">
        <v>411</v>
      </c>
      <c r="D141" s="573">
        <v>159220</v>
      </c>
      <c r="E141" s="574" t="s">
        <v>387</v>
      </c>
      <c r="F141" s="567">
        <f t="shared" si="8"/>
        <v>55727</v>
      </c>
      <c r="G141" s="574" t="s">
        <v>387</v>
      </c>
      <c r="H141" s="575">
        <v>0</v>
      </c>
      <c r="I141" s="574" t="s">
        <v>387</v>
      </c>
      <c r="J141" s="573">
        <f t="shared" si="9"/>
        <v>103493</v>
      </c>
      <c r="K141" s="574" t="s">
        <v>387</v>
      </c>
      <c r="L141" s="569">
        <v>0</v>
      </c>
      <c r="M141" s="576">
        <f t="shared" si="7"/>
        <v>287.48055555555555</v>
      </c>
      <c r="N141" s="571"/>
      <c r="O141" s="571"/>
      <c r="P141" s="571"/>
      <c r="Q141" s="571" t="s">
        <v>388</v>
      </c>
    </row>
    <row r="142" spans="2:17">
      <c r="B142" s="571" t="s">
        <v>542</v>
      </c>
      <c r="C142" s="581" t="s">
        <v>411</v>
      </c>
      <c r="D142" s="573">
        <v>149816</v>
      </c>
      <c r="E142" s="574" t="s">
        <v>387</v>
      </c>
      <c r="F142" s="567">
        <f t="shared" si="8"/>
        <v>52435.6</v>
      </c>
      <c r="G142" s="574" t="s">
        <v>387</v>
      </c>
      <c r="H142" s="575">
        <v>0</v>
      </c>
      <c r="I142" s="574" t="s">
        <v>387</v>
      </c>
      <c r="J142" s="573">
        <f t="shared" si="9"/>
        <v>97380.4</v>
      </c>
      <c r="K142" s="574" t="s">
        <v>387</v>
      </c>
      <c r="L142" s="569">
        <v>0</v>
      </c>
      <c r="M142" s="576">
        <f t="shared" si="7"/>
        <v>270.50111111111107</v>
      </c>
      <c r="N142" s="571"/>
      <c r="O142" s="571"/>
      <c r="P142" s="571"/>
      <c r="Q142" s="571" t="s">
        <v>388</v>
      </c>
    </row>
    <row r="143" spans="2:17">
      <c r="B143" s="571" t="s">
        <v>543</v>
      </c>
      <c r="C143" s="581" t="s">
        <v>411</v>
      </c>
      <c r="D143" s="573">
        <v>98578</v>
      </c>
      <c r="E143" s="574" t="s">
        <v>387</v>
      </c>
      <c r="F143" s="567">
        <f t="shared" si="8"/>
        <v>34502.299999999996</v>
      </c>
      <c r="G143" s="574" t="s">
        <v>387</v>
      </c>
      <c r="H143" s="575">
        <v>0</v>
      </c>
      <c r="I143" s="574" t="s">
        <v>387</v>
      </c>
      <c r="J143" s="573">
        <f t="shared" si="9"/>
        <v>64075.700000000004</v>
      </c>
      <c r="K143" s="574" t="s">
        <v>387</v>
      </c>
      <c r="L143" s="569">
        <v>0</v>
      </c>
      <c r="M143" s="576">
        <f t="shared" si="7"/>
        <v>177.98805555555558</v>
      </c>
      <c r="N143" s="571"/>
      <c r="O143" s="571"/>
      <c r="P143" s="571"/>
      <c r="Q143" s="571" t="s">
        <v>388</v>
      </c>
    </row>
    <row r="144" spans="2:17">
      <c r="B144" s="571" t="s">
        <v>544</v>
      </c>
      <c r="C144" s="581" t="s">
        <v>411</v>
      </c>
      <c r="D144" s="573">
        <v>70784</v>
      </c>
      <c r="E144" s="574" t="s">
        <v>387</v>
      </c>
      <c r="F144" s="567">
        <f t="shared" si="8"/>
        <v>24774.399999999998</v>
      </c>
      <c r="G144" s="574" t="s">
        <v>387</v>
      </c>
      <c r="H144" s="575">
        <v>0</v>
      </c>
      <c r="I144" s="574" t="s">
        <v>387</v>
      </c>
      <c r="J144" s="573">
        <f t="shared" si="9"/>
        <v>46009.600000000006</v>
      </c>
      <c r="K144" s="574" t="s">
        <v>387</v>
      </c>
      <c r="L144" s="569">
        <v>0</v>
      </c>
      <c r="M144" s="576">
        <f t="shared" si="7"/>
        <v>127.80444444444446</v>
      </c>
      <c r="N144" s="571"/>
      <c r="O144" s="571"/>
      <c r="P144" s="571"/>
      <c r="Q144" s="571" t="s">
        <v>388</v>
      </c>
    </row>
    <row r="145" spans="2:17">
      <c r="B145" s="571" t="s">
        <v>545</v>
      </c>
      <c r="C145" s="581" t="s">
        <v>411</v>
      </c>
      <c r="D145" s="573">
        <v>10487</v>
      </c>
      <c r="E145" s="574" t="s">
        <v>387</v>
      </c>
      <c r="F145" s="567">
        <f t="shared" si="8"/>
        <v>3670.45</v>
      </c>
      <c r="G145" s="574" t="s">
        <v>387</v>
      </c>
      <c r="H145" s="575">
        <v>0</v>
      </c>
      <c r="I145" s="574" t="s">
        <v>387</v>
      </c>
      <c r="J145" s="573">
        <f t="shared" si="9"/>
        <v>6816.55</v>
      </c>
      <c r="K145" s="574" t="s">
        <v>387</v>
      </c>
      <c r="L145" s="569">
        <v>0</v>
      </c>
      <c r="M145" s="576">
        <f t="shared" si="7"/>
        <v>18.934861111111111</v>
      </c>
      <c r="N145" s="571"/>
      <c r="O145" s="571"/>
      <c r="P145" s="571"/>
      <c r="Q145" s="571" t="s">
        <v>388</v>
      </c>
    </row>
    <row r="146" spans="2:17">
      <c r="B146" s="571" t="s">
        <v>546</v>
      </c>
      <c r="C146" s="581" t="s">
        <v>411</v>
      </c>
      <c r="D146" s="573">
        <v>18578</v>
      </c>
      <c r="E146" s="574" t="s">
        <v>387</v>
      </c>
      <c r="F146" s="567">
        <f t="shared" si="8"/>
        <v>6502.2999999999993</v>
      </c>
      <c r="G146" s="574" t="s">
        <v>387</v>
      </c>
      <c r="H146" s="575">
        <v>0</v>
      </c>
      <c r="I146" s="574" t="s">
        <v>387</v>
      </c>
      <c r="J146" s="573">
        <f t="shared" si="9"/>
        <v>12075.7</v>
      </c>
      <c r="K146" s="574" t="s">
        <v>387</v>
      </c>
      <c r="L146" s="569">
        <v>0</v>
      </c>
      <c r="M146" s="576">
        <f t="shared" si="7"/>
        <v>33.543611111111112</v>
      </c>
      <c r="N146" s="571"/>
      <c r="O146" s="571"/>
      <c r="P146" s="571"/>
      <c r="Q146" s="571" t="s">
        <v>388</v>
      </c>
    </row>
    <row r="147" spans="2:17">
      <c r="B147" s="571" t="s">
        <v>547</v>
      </c>
      <c r="C147" s="581" t="s">
        <v>411</v>
      </c>
      <c r="D147" s="573">
        <v>13386</v>
      </c>
      <c r="E147" s="574" t="s">
        <v>387</v>
      </c>
      <c r="F147" s="567">
        <f t="shared" si="8"/>
        <v>4685.0999999999995</v>
      </c>
      <c r="G147" s="574" t="s">
        <v>387</v>
      </c>
      <c r="H147" s="575">
        <v>0</v>
      </c>
      <c r="I147" s="574" t="s">
        <v>387</v>
      </c>
      <c r="J147" s="573">
        <f t="shared" si="9"/>
        <v>8700.9000000000015</v>
      </c>
      <c r="K147" s="574" t="s">
        <v>387</v>
      </c>
      <c r="L147" s="569">
        <v>0</v>
      </c>
      <c r="M147" s="576">
        <f t="shared" si="7"/>
        <v>24.169166666666669</v>
      </c>
      <c r="N147" s="571"/>
      <c r="O147" s="571"/>
      <c r="P147" s="571"/>
      <c r="Q147" s="571" t="s">
        <v>388</v>
      </c>
    </row>
    <row r="148" spans="2:17">
      <c r="B148" s="571" t="s">
        <v>548</v>
      </c>
      <c r="C148" s="581" t="s">
        <v>411</v>
      </c>
      <c r="D148" s="573">
        <v>12178</v>
      </c>
      <c r="E148" s="574" t="s">
        <v>387</v>
      </c>
      <c r="F148" s="567">
        <f t="shared" si="8"/>
        <v>4262.3</v>
      </c>
      <c r="G148" s="574" t="s">
        <v>387</v>
      </c>
      <c r="H148" s="575">
        <v>0</v>
      </c>
      <c r="I148" s="574" t="s">
        <v>387</v>
      </c>
      <c r="J148" s="573">
        <f t="shared" si="9"/>
        <v>7915.7</v>
      </c>
      <c r="K148" s="574" t="s">
        <v>387</v>
      </c>
      <c r="L148" s="569">
        <v>0</v>
      </c>
      <c r="M148" s="576">
        <f t="shared" si="7"/>
        <v>21.988055555555555</v>
      </c>
      <c r="N148" s="571"/>
      <c r="O148" s="571"/>
      <c r="P148" s="571"/>
      <c r="Q148" s="571" t="s">
        <v>388</v>
      </c>
    </row>
    <row r="149" spans="2:17">
      <c r="B149" s="571" t="s">
        <v>549</v>
      </c>
      <c r="C149" s="581" t="s">
        <v>411</v>
      </c>
      <c r="D149" s="573">
        <v>14264</v>
      </c>
      <c r="E149" s="574" t="s">
        <v>387</v>
      </c>
      <c r="F149" s="567">
        <f t="shared" si="8"/>
        <v>4992.3999999999996</v>
      </c>
      <c r="G149" s="574" t="s">
        <v>387</v>
      </c>
      <c r="H149" s="575">
        <v>0</v>
      </c>
      <c r="I149" s="574" t="s">
        <v>387</v>
      </c>
      <c r="J149" s="573">
        <f t="shared" si="9"/>
        <v>9271.6</v>
      </c>
      <c r="K149" s="574" t="s">
        <v>387</v>
      </c>
      <c r="L149" s="569">
        <v>0</v>
      </c>
      <c r="M149" s="576">
        <f t="shared" si="7"/>
        <v>25.754444444444445</v>
      </c>
      <c r="N149" s="571"/>
      <c r="O149" s="571"/>
      <c r="P149" s="571"/>
      <c r="Q149" s="571" t="s">
        <v>388</v>
      </c>
    </row>
    <row r="150" spans="2:17">
      <c r="B150" s="571" t="s">
        <v>550</v>
      </c>
      <c r="C150" s="581" t="s">
        <v>411</v>
      </c>
      <c r="D150" s="573">
        <v>14817</v>
      </c>
      <c r="E150" s="574" t="s">
        <v>387</v>
      </c>
      <c r="F150" s="567">
        <f t="shared" si="8"/>
        <v>5185.95</v>
      </c>
      <c r="G150" s="574" t="s">
        <v>387</v>
      </c>
      <c r="H150" s="575">
        <v>0</v>
      </c>
      <c r="I150" s="574" t="s">
        <v>387</v>
      </c>
      <c r="J150" s="573">
        <f t="shared" si="9"/>
        <v>9631.0499999999993</v>
      </c>
      <c r="K150" s="574" t="s">
        <v>387</v>
      </c>
      <c r="L150" s="569">
        <v>0</v>
      </c>
      <c r="M150" s="576">
        <f t="shared" si="7"/>
        <v>26.752916666666664</v>
      </c>
      <c r="N150" s="571"/>
      <c r="O150" s="571"/>
      <c r="P150" s="571"/>
      <c r="Q150" s="571" t="s">
        <v>388</v>
      </c>
    </row>
    <row r="151" spans="2:17">
      <c r="B151" s="571" t="s">
        <v>551</v>
      </c>
      <c r="C151" s="581" t="s">
        <v>411</v>
      </c>
      <c r="D151" s="573">
        <v>18755</v>
      </c>
      <c r="E151" s="574" t="s">
        <v>387</v>
      </c>
      <c r="F151" s="567">
        <f t="shared" si="8"/>
        <v>6564.25</v>
      </c>
      <c r="G151" s="574" t="s">
        <v>387</v>
      </c>
      <c r="H151" s="575">
        <v>0</v>
      </c>
      <c r="I151" s="574" t="s">
        <v>387</v>
      </c>
      <c r="J151" s="573">
        <f t="shared" si="9"/>
        <v>12190.75</v>
      </c>
      <c r="K151" s="574" t="s">
        <v>387</v>
      </c>
      <c r="L151" s="569">
        <v>0</v>
      </c>
      <c r="M151" s="576">
        <f t="shared" si="7"/>
        <v>33.863194444444446</v>
      </c>
      <c r="N151" s="571"/>
      <c r="O151" s="571"/>
      <c r="P151" s="571"/>
      <c r="Q151" s="571" t="s">
        <v>388</v>
      </c>
    </row>
    <row r="152" spans="2:17">
      <c r="B152" s="571" t="s">
        <v>552</v>
      </c>
      <c r="C152" s="581" t="s">
        <v>411</v>
      </c>
      <c r="D152" s="573">
        <v>31521</v>
      </c>
      <c r="E152" s="574" t="s">
        <v>387</v>
      </c>
      <c r="F152" s="567">
        <f t="shared" si="8"/>
        <v>11032.349999999999</v>
      </c>
      <c r="G152" s="574" t="s">
        <v>387</v>
      </c>
      <c r="H152" s="575">
        <v>0</v>
      </c>
      <c r="I152" s="574" t="s">
        <v>387</v>
      </c>
      <c r="J152" s="573">
        <f t="shared" si="9"/>
        <v>20488.650000000001</v>
      </c>
      <c r="K152" s="574" t="s">
        <v>387</v>
      </c>
      <c r="L152" s="569">
        <v>0</v>
      </c>
      <c r="M152" s="576">
        <f t="shared" si="7"/>
        <v>56.912916666666668</v>
      </c>
      <c r="N152" s="571"/>
      <c r="O152" s="571"/>
      <c r="P152" s="571"/>
      <c r="Q152" s="571" t="s">
        <v>388</v>
      </c>
    </row>
    <row r="153" spans="2:17">
      <c r="B153" s="571" t="s">
        <v>553</v>
      </c>
      <c r="C153" s="581" t="s">
        <v>411</v>
      </c>
      <c r="D153" s="573">
        <v>28644</v>
      </c>
      <c r="E153" s="574" t="s">
        <v>387</v>
      </c>
      <c r="F153" s="567">
        <f t="shared" si="8"/>
        <v>10025.4</v>
      </c>
      <c r="G153" s="574" t="s">
        <v>387</v>
      </c>
      <c r="H153" s="575">
        <v>0</v>
      </c>
      <c r="I153" s="574" t="s">
        <v>387</v>
      </c>
      <c r="J153" s="573">
        <f t="shared" si="9"/>
        <v>18618.599999999999</v>
      </c>
      <c r="K153" s="574" t="s">
        <v>387</v>
      </c>
      <c r="L153" s="569">
        <v>0</v>
      </c>
      <c r="M153" s="576">
        <f t="shared" si="7"/>
        <v>51.718333333333327</v>
      </c>
      <c r="N153" s="571"/>
      <c r="O153" s="571"/>
      <c r="P153" s="571"/>
      <c r="Q153" s="571" t="s">
        <v>388</v>
      </c>
    </row>
    <row r="154" spans="2:17">
      <c r="B154" s="571" t="s">
        <v>554</v>
      </c>
      <c r="C154" s="581" t="s">
        <v>411</v>
      </c>
      <c r="D154" s="573">
        <v>17833</v>
      </c>
      <c r="E154" s="574" t="s">
        <v>387</v>
      </c>
      <c r="F154" s="567">
        <f t="shared" si="8"/>
        <v>6241.5499999999993</v>
      </c>
      <c r="G154" s="574" t="s">
        <v>387</v>
      </c>
      <c r="H154" s="575">
        <v>0</v>
      </c>
      <c r="I154" s="574" t="s">
        <v>387</v>
      </c>
      <c r="J154" s="573">
        <f t="shared" si="9"/>
        <v>11591.45</v>
      </c>
      <c r="K154" s="574" t="s">
        <v>387</v>
      </c>
      <c r="L154" s="569">
        <v>0</v>
      </c>
      <c r="M154" s="576">
        <f t="shared" si="7"/>
        <v>32.198472222222222</v>
      </c>
      <c r="N154" s="571"/>
      <c r="O154" s="571"/>
      <c r="P154" s="571"/>
      <c r="Q154" s="571" t="s">
        <v>388</v>
      </c>
    </row>
    <row r="155" spans="2:17">
      <c r="B155" s="571" t="s">
        <v>555</v>
      </c>
      <c r="C155" s="581" t="s">
        <v>411</v>
      </c>
      <c r="D155" s="573">
        <v>25091</v>
      </c>
      <c r="E155" s="574" t="s">
        <v>387</v>
      </c>
      <c r="F155" s="567">
        <f t="shared" si="8"/>
        <v>8781.8499999999985</v>
      </c>
      <c r="G155" s="574" t="s">
        <v>387</v>
      </c>
      <c r="H155" s="575">
        <v>0</v>
      </c>
      <c r="I155" s="574" t="s">
        <v>387</v>
      </c>
      <c r="J155" s="573">
        <f t="shared" si="9"/>
        <v>16309.150000000001</v>
      </c>
      <c r="K155" s="574" t="s">
        <v>387</v>
      </c>
      <c r="L155" s="569">
        <v>0</v>
      </c>
      <c r="M155" s="576">
        <f t="shared" si="7"/>
        <v>45.303194444444451</v>
      </c>
      <c r="N155" s="571"/>
      <c r="O155" s="571"/>
      <c r="P155" s="571"/>
      <c r="Q155" s="571" t="s">
        <v>388</v>
      </c>
    </row>
    <row r="156" spans="2:17">
      <c r="B156" s="571" t="s">
        <v>556</v>
      </c>
      <c r="C156" s="581" t="s">
        <v>411</v>
      </c>
      <c r="D156" s="573">
        <v>13098</v>
      </c>
      <c r="E156" s="574" t="s">
        <v>387</v>
      </c>
      <c r="F156" s="567">
        <f t="shared" si="8"/>
        <v>4584.2999999999993</v>
      </c>
      <c r="G156" s="574" t="s">
        <v>387</v>
      </c>
      <c r="H156" s="575">
        <v>0</v>
      </c>
      <c r="I156" s="574" t="s">
        <v>387</v>
      </c>
      <c r="J156" s="573">
        <f t="shared" si="9"/>
        <v>8513.7000000000007</v>
      </c>
      <c r="K156" s="574" t="s">
        <v>387</v>
      </c>
      <c r="L156" s="569">
        <v>0</v>
      </c>
      <c r="M156" s="576">
        <f t="shared" si="7"/>
        <v>23.64916666666667</v>
      </c>
      <c r="N156" s="571"/>
      <c r="O156" s="571"/>
      <c r="P156" s="571"/>
      <c r="Q156" s="571" t="s">
        <v>388</v>
      </c>
    </row>
    <row r="157" spans="2:17">
      <c r="B157" s="571" t="s">
        <v>557</v>
      </c>
      <c r="C157" s="581" t="s">
        <v>411</v>
      </c>
      <c r="D157" s="573">
        <v>5278654</v>
      </c>
      <c r="E157" s="574" t="s">
        <v>387</v>
      </c>
      <c r="F157" s="567">
        <f t="shared" si="8"/>
        <v>1847528.9</v>
      </c>
      <c r="G157" s="574" t="s">
        <v>387</v>
      </c>
      <c r="H157" s="575">
        <v>0</v>
      </c>
      <c r="I157" s="574" t="s">
        <v>387</v>
      </c>
      <c r="J157" s="573">
        <f t="shared" si="9"/>
        <v>3431125.1</v>
      </c>
      <c r="K157" s="574" t="s">
        <v>387</v>
      </c>
      <c r="L157" s="569">
        <v>0</v>
      </c>
      <c r="M157" s="576">
        <f t="shared" si="7"/>
        <v>9530.9030555555564</v>
      </c>
      <c r="N157" s="571"/>
      <c r="O157" s="571"/>
      <c r="P157" s="571"/>
      <c r="Q157" s="571" t="s">
        <v>388</v>
      </c>
    </row>
    <row r="158" spans="2:17">
      <c r="B158" s="571" t="s">
        <v>558</v>
      </c>
      <c r="C158" s="581" t="s">
        <v>411</v>
      </c>
      <c r="D158" s="573">
        <v>1726948</v>
      </c>
      <c r="E158" s="574" t="s">
        <v>387</v>
      </c>
      <c r="F158" s="567">
        <f t="shared" si="8"/>
        <v>604431.79999999993</v>
      </c>
      <c r="G158" s="574" t="s">
        <v>387</v>
      </c>
      <c r="H158" s="575">
        <v>0</v>
      </c>
      <c r="I158" s="574" t="s">
        <v>387</v>
      </c>
      <c r="J158" s="573">
        <f t="shared" si="9"/>
        <v>1122516.2000000002</v>
      </c>
      <c r="K158" s="574" t="s">
        <v>387</v>
      </c>
      <c r="L158" s="569">
        <v>0</v>
      </c>
      <c r="M158" s="576">
        <f t="shared" si="7"/>
        <v>3118.1005555555562</v>
      </c>
      <c r="N158" s="571"/>
      <c r="O158" s="571"/>
      <c r="P158" s="571"/>
      <c r="Q158" s="571" t="s">
        <v>388</v>
      </c>
    </row>
    <row r="159" spans="2:17">
      <c r="B159" s="571" t="s">
        <v>559</v>
      </c>
      <c r="C159" s="581" t="s">
        <v>411</v>
      </c>
      <c r="D159" s="573">
        <v>164450</v>
      </c>
      <c r="E159" s="574" t="s">
        <v>387</v>
      </c>
      <c r="F159" s="567">
        <f t="shared" si="8"/>
        <v>57557.499999999993</v>
      </c>
      <c r="G159" s="574" t="s">
        <v>387</v>
      </c>
      <c r="H159" s="575">
        <v>0</v>
      </c>
      <c r="I159" s="574" t="s">
        <v>387</v>
      </c>
      <c r="J159" s="573">
        <f t="shared" si="9"/>
        <v>106892.5</v>
      </c>
      <c r="K159" s="574" t="s">
        <v>387</v>
      </c>
      <c r="L159" s="569">
        <v>0</v>
      </c>
      <c r="M159" s="576">
        <f>J159/360</f>
        <v>296.92361111111109</v>
      </c>
      <c r="N159" s="571"/>
      <c r="O159" s="571"/>
      <c r="P159" s="571"/>
      <c r="Q159" s="571" t="s">
        <v>388</v>
      </c>
    </row>
    <row r="160" spans="2:17">
      <c r="B160" s="571" t="s">
        <v>560</v>
      </c>
      <c r="C160" s="581" t="s">
        <v>411</v>
      </c>
      <c r="D160" s="573">
        <v>463937</v>
      </c>
      <c r="E160" s="574" t="s">
        <v>387</v>
      </c>
      <c r="F160" s="567">
        <f t="shared" si="8"/>
        <v>162377.94999999998</v>
      </c>
      <c r="G160" s="574" t="s">
        <v>387</v>
      </c>
      <c r="H160" s="575">
        <v>0</v>
      </c>
      <c r="I160" s="574" t="s">
        <v>387</v>
      </c>
      <c r="J160" s="573">
        <f t="shared" si="9"/>
        <v>301559.05000000005</v>
      </c>
      <c r="K160" s="574" t="s">
        <v>387</v>
      </c>
      <c r="L160" s="569">
        <v>0</v>
      </c>
      <c r="M160" s="576">
        <f t="shared" si="7"/>
        <v>837.66402777777796</v>
      </c>
      <c r="N160" s="571"/>
      <c r="O160" s="571"/>
      <c r="P160" s="571"/>
      <c r="Q160" s="571" t="s">
        <v>388</v>
      </c>
    </row>
    <row r="161" spans="2:17">
      <c r="B161" s="571" t="s">
        <v>561</v>
      </c>
      <c r="C161" s="581" t="s">
        <v>411</v>
      </c>
      <c r="D161" s="573">
        <v>322431</v>
      </c>
      <c r="E161" s="574" t="s">
        <v>387</v>
      </c>
      <c r="F161" s="567">
        <f t="shared" si="8"/>
        <v>112850.84999999999</v>
      </c>
      <c r="G161" s="574" t="s">
        <v>387</v>
      </c>
      <c r="H161" s="575">
        <v>0</v>
      </c>
      <c r="I161" s="574" t="s">
        <v>387</v>
      </c>
      <c r="J161" s="573">
        <f t="shared" si="9"/>
        <v>209580.15000000002</v>
      </c>
      <c r="K161" s="574" t="s">
        <v>387</v>
      </c>
      <c r="L161" s="569">
        <v>0</v>
      </c>
      <c r="M161" s="576">
        <f t="shared" si="7"/>
        <v>582.16708333333338</v>
      </c>
      <c r="N161" s="571"/>
      <c r="O161" s="571"/>
      <c r="P161" s="571"/>
      <c r="Q161" s="571" t="s">
        <v>388</v>
      </c>
    </row>
    <row r="162" spans="2:17">
      <c r="B162" s="571" t="s">
        <v>562</v>
      </c>
      <c r="C162" s="581" t="s">
        <v>411</v>
      </c>
      <c r="D162" s="573">
        <v>13880</v>
      </c>
      <c r="E162" s="574" t="s">
        <v>387</v>
      </c>
      <c r="F162" s="567">
        <f t="shared" si="8"/>
        <v>4858</v>
      </c>
      <c r="G162" s="574" t="s">
        <v>387</v>
      </c>
      <c r="H162" s="575">
        <v>0</v>
      </c>
      <c r="I162" s="574" t="s">
        <v>387</v>
      </c>
      <c r="J162" s="573">
        <f t="shared" si="9"/>
        <v>9022</v>
      </c>
      <c r="K162" s="574" t="s">
        <v>387</v>
      </c>
      <c r="L162" s="569">
        <v>0</v>
      </c>
      <c r="M162" s="576">
        <f t="shared" si="7"/>
        <v>25.06111111111111</v>
      </c>
      <c r="N162" s="571"/>
      <c r="O162" s="571"/>
      <c r="P162" s="571"/>
      <c r="Q162" s="571" t="s">
        <v>388</v>
      </c>
    </row>
    <row r="163" spans="2:17">
      <c r="B163" s="571" t="s">
        <v>563</v>
      </c>
      <c r="C163" s="581" t="s">
        <v>411</v>
      </c>
      <c r="D163" s="573">
        <v>4299</v>
      </c>
      <c r="E163" s="574" t="s">
        <v>387</v>
      </c>
      <c r="F163" s="567">
        <f t="shared" si="8"/>
        <v>1504.6499999999999</v>
      </c>
      <c r="G163" s="574" t="s">
        <v>387</v>
      </c>
      <c r="H163" s="575">
        <v>0</v>
      </c>
      <c r="I163" s="574" t="s">
        <v>387</v>
      </c>
      <c r="J163" s="573">
        <f t="shared" si="9"/>
        <v>2794.3500000000004</v>
      </c>
      <c r="K163" s="574" t="s">
        <v>387</v>
      </c>
      <c r="L163" s="569">
        <v>0</v>
      </c>
      <c r="M163" s="576">
        <f t="shared" si="7"/>
        <v>7.7620833333333348</v>
      </c>
      <c r="N163" s="571"/>
      <c r="O163" s="571"/>
      <c r="P163" s="571"/>
      <c r="Q163" s="571" t="s">
        <v>388</v>
      </c>
    </row>
    <row r="164" spans="2:17">
      <c r="B164" s="571" t="s">
        <v>564</v>
      </c>
      <c r="C164" s="581" t="s">
        <v>411</v>
      </c>
      <c r="D164" s="573">
        <v>535040</v>
      </c>
      <c r="E164" s="574" t="s">
        <v>387</v>
      </c>
      <c r="F164" s="567">
        <f t="shared" si="8"/>
        <v>187264</v>
      </c>
      <c r="G164" s="574" t="s">
        <v>387</v>
      </c>
      <c r="H164" s="575">
        <v>0</v>
      </c>
      <c r="I164" s="574" t="s">
        <v>387</v>
      </c>
      <c r="J164" s="573">
        <f t="shared" si="9"/>
        <v>347776</v>
      </c>
      <c r="K164" s="574" t="s">
        <v>387</v>
      </c>
      <c r="L164" s="569">
        <v>0</v>
      </c>
      <c r="M164" s="576">
        <f t="shared" si="7"/>
        <v>966.04444444444448</v>
      </c>
      <c r="N164" s="571"/>
      <c r="O164" s="571"/>
      <c r="P164" s="571"/>
      <c r="Q164" s="571" t="s">
        <v>388</v>
      </c>
    </row>
    <row r="165" spans="2:17">
      <c r="B165" s="571" t="s">
        <v>565</v>
      </c>
      <c r="C165" s="581" t="s">
        <v>411</v>
      </c>
      <c r="D165" s="573">
        <v>316553</v>
      </c>
      <c r="E165" s="574" t="s">
        <v>387</v>
      </c>
      <c r="F165" s="567">
        <f t="shared" si="8"/>
        <v>110793.54999999999</v>
      </c>
      <c r="G165" s="574" t="s">
        <v>387</v>
      </c>
      <c r="H165" s="575">
        <v>0</v>
      </c>
      <c r="I165" s="574" t="s">
        <v>387</v>
      </c>
      <c r="J165" s="573">
        <f t="shared" si="9"/>
        <v>205759.45</v>
      </c>
      <c r="K165" s="574" t="s">
        <v>387</v>
      </c>
      <c r="L165" s="569">
        <v>0</v>
      </c>
      <c r="M165" s="576">
        <f t="shared" si="7"/>
        <v>571.55402777777783</v>
      </c>
      <c r="N165" s="571"/>
      <c r="O165" s="571"/>
      <c r="P165" s="571"/>
      <c r="Q165" s="571" t="s">
        <v>388</v>
      </c>
    </row>
    <row r="166" spans="2:17">
      <c r="B166" s="571" t="s">
        <v>566</v>
      </c>
      <c r="C166" s="581" t="s">
        <v>411</v>
      </c>
      <c r="D166" s="573">
        <v>79092</v>
      </c>
      <c r="E166" s="574" t="s">
        <v>387</v>
      </c>
      <c r="F166" s="567">
        <f t="shared" si="8"/>
        <v>27682.199999999997</v>
      </c>
      <c r="G166" s="574" t="s">
        <v>387</v>
      </c>
      <c r="H166" s="575">
        <v>0</v>
      </c>
      <c r="I166" s="574" t="s">
        <v>387</v>
      </c>
      <c r="J166" s="573">
        <f t="shared" si="9"/>
        <v>51409.8</v>
      </c>
      <c r="K166" s="574" t="s">
        <v>387</v>
      </c>
      <c r="L166" s="569">
        <v>0</v>
      </c>
      <c r="M166" s="576">
        <f t="shared" si="7"/>
        <v>142.80500000000001</v>
      </c>
      <c r="N166" s="571"/>
      <c r="O166" s="571"/>
      <c r="P166" s="571"/>
      <c r="Q166" s="571" t="s">
        <v>388</v>
      </c>
    </row>
    <row r="167" spans="2:17">
      <c r="B167" s="571" t="s">
        <v>567</v>
      </c>
      <c r="C167" s="581" t="s">
        <v>411</v>
      </c>
      <c r="D167" s="573">
        <v>57711</v>
      </c>
      <c r="E167" s="574" t="s">
        <v>387</v>
      </c>
      <c r="F167" s="567">
        <f t="shared" si="8"/>
        <v>20198.849999999999</v>
      </c>
      <c r="G167" s="574" t="s">
        <v>387</v>
      </c>
      <c r="H167" s="575">
        <v>0</v>
      </c>
      <c r="I167" s="574" t="s">
        <v>387</v>
      </c>
      <c r="J167" s="573">
        <f t="shared" si="9"/>
        <v>37512.15</v>
      </c>
      <c r="K167" s="574" t="s">
        <v>387</v>
      </c>
      <c r="L167" s="569">
        <v>0</v>
      </c>
      <c r="M167" s="576">
        <f t="shared" si="7"/>
        <v>104.20041666666667</v>
      </c>
      <c r="N167" s="571"/>
      <c r="O167" s="571"/>
      <c r="P167" s="571"/>
      <c r="Q167" s="571" t="s">
        <v>388</v>
      </c>
    </row>
    <row r="168" spans="2:17">
      <c r="B168" s="571" t="s">
        <v>568</v>
      </c>
      <c r="C168" s="581" t="s">
        <v>411</v>
      </c>
      <c r="D168" s="573">
        <v>7959</v>
      </c>
      <c r="E168" s="574" t="s">
        <v>387</v>
      </c>
      <c r="F168" s="567">
        <f t="shared" si="8"/>
        <v>2785.6499999999996</v>
      </c>
      <c r="G168" s="574" t="s">
        <v>387</v>
      </c>
      <c r="H168" s="575">
        <v>0</v>
      </c>
      <c r="I168" s="574" t="s">
        <v>387</v>
      </c>
      <c r="J168" s="573">
        <f t="shared" si="9"/>
        <v>5173.3500000000004</v>
      </c>
      <c r="K168" s="574" t="s">
        <v>387</v>
      </c>
      <c r="L168" s="569">
        <v>0</v>
      </c>
      <c r="M168" s="576">
        <f t="shared" si="7"/>
        <v>14.370416666666667</v>
      </c>
      <c r="N168" s="571"/>
      <c r="O168" s="571"/>
      <c r="P168" s="571"/>
      <c r="Q168" s="571" t="s">
        <v>388</v>
      </c>
    </row>
    <row r="169" spans="2:17">
      <c r="B169" s="571" t="s">
        <v>569</v>
      </c>
      <c r="C169" s="581" t="s">
        <v>411</v>
      </c>
      <c r="D169" s="573">
        <v>50599</v>
      </c>
      <c r="E169" s="574" t="s">
        <v>387</v>
      </c>
      <c r="F169" s="567">
        <f t="shared" si="8"/>
        <v>17709.649999999998</v>
      </c>
      <c r="G169" s="574" t="s">
        <v>387</v>
      </c>
      <c r="H169" s="575">
        <v>0</v>
      </c>
      <c r="I169" s="574" t="s">
        <v>387</v>
      </c>
      <c r="J169" s="573">
        <f t="shared" si="9"/>
        <v>32889.350000000006</v>
      </c>
      <c r="K169" s="574" t="s">
        <v>387</v>
      </c>
      <c r="L169" s="569">
        <v>0</v>
      </c>
      <c r="M169" s="576">
        <f t="shared" si="7"/>
        <v>91.359305555555565</v>
      </c>
      <c r="N169" s="571"/>
      <c r="O169" s="571"/>
      <c r="P169" s="571"/>
      <c r="Q169" s="571" t="s">
        <v>388</v>
      </c>
    </row>
    <row r="170" spans="2:17">
      <c r="B170" s="571" t="s">
        <v>570</v>
      </c>
      <c r="C170" s="581" t="s">
        <v>411</v>
      </c>
      <c r="D170" s="573">
        <v>98733</v>
      </c>
      <c r="E170" s="574" t="s">
        <v>387</v>
      </c>
      <c r="F170" s="567">
        <f t="shared" si="8"/>
        <v>34556.549999999996</v>
      </c>
      <c r="G170" s="574" t="s">
        <v>387</v>
      </c>
      <c r="H170" s="575">
        <v>0</v>
      </c>
      <c r="I170" s="574" t="s">
        <v>387</v>
      </c>
      <c r="J170" s="573">
        <f t="shared" si="9"/>
        <v>64176.450000000004</v>
      </c>
      <c r="K170" s="574" t="s">
        <v>387</v>
      </c>
      <c r="L170" s="569">
        <v>0</v>
      </c>
      <c r="M170" s="576">
        <f t="shared" si="7"/>
        <v>178.26791666666668</v>
      </c>
      <c r="N170" s="571"/>
      <c r="O170" s="571"/>
      <c r="P170" s="571"/>
      <c r="Q170" s="571" t="s">
        <v>388</v>
      </c>
    </row>
    <row r="171" spans="2:17">
      <c r="B171" s="571" t="s">
        <v>571</v>
      </c>
      <c r="C171" s="581" t="s">
        <v>411</v>
      </c>
      <c r="D171" s="573">
        <v>300886</v>
      </c>
      <c r="E171" s="574" t="s">
        <v>387</v>
      </c>
      <c r="F171" s="567">
        <f t="shared" si="8"/>
        <v>105310.09999999999</v>
      </c>
      <c r="G171" s="574" t="s">
        <v>387</v>
      </c>
      <c r="H171" s="575">
        <v>0</v>
      </c>
      <c r="I171" s="574" t="s">
        <v>387</v>
      </c>
      <c r="J171" s="573">
        <f t="shared" si="9"/>
        <v>195575.90000000002</v>
      </c>
      <c r="K171" s="574" t="s">
        <v>387</v>
      </c>
      <c r="L171" s="569">
        <v>0</v>
      </c>
      <c r="M171" s="576">
        <f t="shared" si="7"/>
        <v>543.26638888888897</v>
      </c>
      <c r="N171" s="571"/>
      <c r="O171" s="571"/>
      <c r="P171" s="571"/>
      <c r="Q171" s="571" t="s">
        <v>388</v>
      </c>
    </row>
    <row r="172" spans="2:17">
      <c r="B172" s="571" t="s">
        <v>572</v>
      </c>
      <c r="C172" s="581" t="s">
        <v>411</v>
      </c>
      <c r="D172" s="573">
        <v>31229</v>
      </c>
      <c r="E172" s="574" t="s">
        <v>387</v>
      </c>
      <c r="F172" s="567">
        <f t="shared" si="8"/>
        <v>10930.15</v>
      </c>
      <c r="G172" s="574" t="s">
        <v>387</v>
      </c>
      <c r="H172" s="575">
        <v>0</v>
      </c>
      <c r="I172" s="574" t="s">
        <v>387</v>
      </c>
      <c r="J172" s="573">
        <f t="shared" si="9"/>
        <v>20298.849999999999</v>
      </c>
      <c r="K172" s="574" t="s">
        <v>387</v>
      </c>
      <c r="L172" s="569">
        <v>0</v>
      </c>
      <c r="M172" s="576">
        <f t="shared" si="7"/>
        <v>56.385694444444439</v>
      </c>
      <c r="N172" s="571"/>
      <c r="O172" s="571"/>
      <c r="P172" s="571"/>
      <c r="Q172" s="571" t="s">
        <v>388</v>
      </c>
    </row>
    <row r="173" spans="2:17">
      <c r="B173" s="571" t="s">
        <v>573</v>
      </c>
      <c r="C173" s="581" t="s">
        <v>411</v>
      </c>
      <c r="D173" s="573">
        <v>1299480</v>
      </c>
      <c r="E173" s="574" t="s">
        <v>387</v>
      </c>
      <c r="F173" s="567">
        <f t="shared" si="8"/>
        <v>454818</v>
      </c>
      <c r="G173" s="574" t="s">
        <v>387</v>
      </c>
      <c r="H173" s="575">
        <v>0</v>
      </c>
      <c r="I173" s="574" t="s">
        <v>387</v>
      </c>
      <c r="J173" s="573">
        <f t="shared" si="9"/>
        <v>844662</v>
      </c>
      <c r="K173" s="574" t="s">
        <v>387</v>
      </c>
      <c r="L173" s="569">
        <v>0</v>
      </c>
      <c r="M173" s="576">
        <f t="shared" si="7"/>
        <v>2346.2833333333333</v>
      </c>
      <c r="N173" s="571"/>
      <c r="O173" s="571"/>
      <c r="P173" s="571"/>
      <c r="Q173" s="571" t="s">
        <v>388</v>
      </c>
    </row>
    <row r="174" spans="2:17">
      <c r="B174" s="571" t="s">
        <v>574</v>
      </c>
      <c r="C174" s="581" t="s">
        <v>411</v>
      </c>
      <c r="D174" s="573">
        <v>2519570</v>
      </c>
      <c r="E174" s="574" t="s">
        <v>387</v>
      </c>
      <c r="F174" s="567">
        <f t="shared" si="8"/>
        <v>881849.5</v>
      </c>
      <c r="G174" s="574" t="s">
        <v>387</v>
      </c>
      <c r="H174" s="575">
        <v>0</v>
      </c>
      <c r="I174" s="574" t="s">
        <v>387</v>
      </c>
      <c r="J174" s="573">
        <f t="shared" si="9"/>
        <v>1637720.5</v>
      </c>
      <c r="K174" s="574" t="s">
        <v>387</v>
      </c>
      <c r="L174" s="569">
        <v>0</v>
      </c>
      <c r="M174" s="576">
        <f t="shared" si="7"/>
        <v>4549.2236111111115</v>
      </c>
      <c r="N174" s="571"/>
      <c r="O174" s="571"/>
      <c r="P174" s="571"/>
      <c r="Q174" s="571" t="s">
        <v>388</v>
      </c>
    </row>
    <row r="175" spans="2:17">
      <c r="B175" s="571" t="s">
        <v>575</v>
      </c>
      <c r="C175" s="581" t="s">
        <v>411</v>
      </c>
      <c r="D175" s="573">
        <v>81278</v>
      </c>
      <c r="E175" s="574" t="s">
        <v>387</v>
      </c>
      <c r="F175" s="567">
        <f t="shared" si="8"/>
        <v>28447.3</v>
      </c>
      <c r="G175" s="574" t="s">
        <v>387</v>
      </c>
      <c r="H175" s="575">
        <v>0</v>
      </c>
      <c r="I175" s="574" t="s">
        <v>387</v>
      </c>
      <c r="J175" s="573">
        <f t="shared" si="9"/>
        <v>52830.7</v>
      </c>
      <c r="K175" s="574" t="s">
        <v>387</v>
      </c>
      <c r="L175" s="569">
        <v>0</v>
      </c>
      <c r="M175" s="576">
        <f t="shared" si="7"/>
        <v>146.75194444444443</v>
      </c>
      <c r="N175" s="571"/>
      <c r="O175" s="571"/>
      <c r="P175" s="571"/>
      <c r="Q175" s="571" t="s">
        <v>388</v>
      </c>
    </row>
    <row r="176" spans="2:17">
      <c r="B176" s="571" t="s">
        <v>576</v>
      </c>
      <c r="C176" s="581" t="s">
        <v>411</v>
      </c>
      <c r="D176" s="573">
        <v>5971</v>
      </c>
      <c r="E176" s="574" t="s">
        <v>387</v>
      </c>
      <c r="F176" s="567">
        <f t="shared" si="8"/>
        <v>2089.85</v>
      </c>
      <c r="G176" s="574" t="s">
        <v>387</v>
      </c>
      <c r="H176" s="575">
        <v>0</v>
      </c>
      <c r="I176" s="574" t="s">
        <v>387</v>
      </c>
      <c r="J176" s="573">
        <f t="shared" si="9"/>
        <v>3881.15</v>
      </c>
      <c r="K176" s="574" t="s">
        <v>387</v>
      </c>
      <c r="L176" s="569">
        <v>0</v>
      </c>
      <c r="M176" s="576">
        <f t="shared" si="7"/>
        <v>10.780972222222223</v>
      </c>
      <c r="N176" s="571"/>
      <c r="O176" s="571"/>
      <c r="P176" s="571"/>
      <c r="Q176" s="571" t="s">
        <v>388</v>
      </c>
    </row>
    <row r="177" spans="2:17">
      <c r="B177" s="571" t="s">
        <v>577</v>
      </c>
      <c r="C177" s="581" t="s">
        <v>411</v>
      </c>
      <c r="D177" s="573">
        <v>15647</v>
      </c>
      <c r="E177" s="574" t="s">
        <v>387</v>
      </c>
      <c r="F177" s="567">
        <f t="shared" si="8"/>
        <v>5476.45</v>
      </c>
      <c r="G177" s="574" t="s">
        <v>387</v>
      </c>
      <c r="H177" s="575">
        <v>0</v>
      </c>
      <c r="I177" s="574" t="s">
        <v>387</v>
      </c>
      <c r="J177" s="573">
        <f t="shared" si="9"/>
        <v>10170.549999999999</v>
      </c>
      <c r="K177" s="574" t="s">
        <v>387</v>
      </c>
      <c r="L177" s="569">
        <v>0</v>
      </c>
      <c r="M177" s="576">
        <f t="shared" si="7"/>
        <v>28.251527777777774</v>
      </c>
      <c r="N177" s="571"/>
      <c r="O177" s="571"/>
      <c r="P177" s="571"/>
      <c r="Q177" s="571" t="s">
        <v>388</v>
      </c>
    </row>
    <row r="178" spans="2:17">
      <c r="B178" s="571" t="s">
        <v>578</v>
      </c>
      <c r="C178" s="581" t="s">
        <v>411</v>
      </c>
      <c r="D178" s="573">
        <v>13051</v>
      </c>
      <c r="E178" s="574" t="s">
        <v>387</v>
      </c>
      <c r="F178" s="567">
        <f t="shared" si="8"/>
        <v>4567.8499999999995</v>
      </c>
      <c r="G178" s="574" t="s">
        <v>387</v>
      </c>
      <c r="H178" s="575">
        <v>0</v>
      </c>
      <c r="I178" s="574" t="s">
        <v>387</v>
      </c>
      <c r="J178" s="573">
        <f t="shared" si="9"/>
        <v>8483.1500000000015</v>
      </c>
      <c r="K178" s="574" t="s">
        <v>387</v>
      </c>
      <c r="L178" s="569">
        <v>0</v>
      </c>
      <c r="M178" s="576">
        <f t="shared" si="7"/>
        <v>23.56430555555556</v>
      </c>
      <c r="N178" s="571"/>
      <c r="O178" s="571"/>
      <c r="P178" s="571"/>
      <c r="Q178" s="571" t="s">
        <v>388</v>
      </c>
    </row>
    <row r="179" spans="2:17">
      <c r="B179" s="571" t="s">
        <v>579</v>
      </c>
      <c r="C179" s="581" t="s">
        <v>411</v>
      </c>
      <c r="D179" s="573">
        <v>7397</v>
      </c>
      <c r="E179" s="574" t="s">
        <v>387</v>
      </c>
      <c r="F179" s="567">
        <f t="shared" si="8"/>
        <v>2588.9499999999998</v>
      </c>
      <c r="G179" s="574" t="s">
        <v>387</v>
      </c>
      <c r="H179" s="575">
        <v>0</v>
      </c>
      <c r="I179" s="574" t="s">
        <v>387</v>
      </c>
      <c r="J179" s="573">
        <f t="shared" si="9"/>
        <v>4808.05</v>
      </c>
      <c r="K179" s="574" t="s">
        <v>387</v>
      </c>
      <c r="L179" s="569">
        <v>0</v>
      </c>
      <c r="M179" s="576">
        <f t="shared" si="7"/>
        <v>13.355694444444445</v>
      </c>
      <c r="N179" s="571"/>
      <c r="O179" s="571"/>
      <c r="P179" s="571"/>
      <c r="Q179" s="571" t="s">
        <v>388</v>
      </c>
    </row>
    <row r="180" spans="2:17">
      <c r="B180" s="571" t="s">
        <v>580</v>
      </c>
      <c r="C180" s="581" t="s">
        <v>411</v>
      </c>
      <c r="D180" s="573">
        <v>1944</v>
      </c>
      <c r="E180" s="574" t="s">
        <v>387</v>
      </c>
      <c r="F180" s="567">
        <f t="shared" si="8"/>
        <v>680.4</v>
      </c>
      <c r="G180" s="574" t="s">
        <v>387</v>
      </c>
      <c r="H180" s="575">
        <v>0</v>
      </c>
      <c r="I180" s="574" t="s">
        <v>387</v>
      </c>
      <c r="J180" s="573">
        <f t="shared" si="9"/>
        <v>1263.5999999999999</v>
      </c>
      <c r="K180" s="574" t="s">
        <v>387</v>
      </c>
      <c r="L180" s="569">
        <v>0</v>
      </c>
      <c r="M180" s="576">
        <f t="shared" si="7"/>
        <v>3.51</v>
      </c>
      <c r="N180" s="571"/>
      <c r="O180" s="571"/>
      <c r="P180" s="571"/>
      <c r="Q180" s="571" t="s">
        <v>388</v>
      </c>
    </row>
    <row r="181" spans="2:17">
      <c r="B181" s="571" t="s">
        <v>581</v>
      </c>
      <c r="C181" s="581" t="s">
        <v>411</v>
      </c>
      <c r="D181" s="573">
        <v>6430</v>
      </c>
      <c r="E181" s="574" t="s">
        <v>387</v>
      </c>
      <c r="F181" s="567">
        <f t="shared" si="8"/>
        <v>2250.5</v>
      </c>
      <c r="G181" s="574" t="s">
        <v>387</v>
      </c>
      <c r="H181" s="575">
        <v>0</v>
      </c>
      <c r="I181" s="574" t="s">
        <v>387</v>
      </c>
      <c r="J181" s="573">
        <f t="shared" si="9"/>
        <v>4179.5</v>
      </c>
      <c r="K181" s="574" t="s">
        <v>387</v>
      </c>
      <c r="L181" s="569">
        <v>0</v>
      </c>
      <c r="M181" s="576">
        <f t="shared" si="7"/>
        <v>11.609722222222222</v>
      </c>
      <c r="N181" s="571"/>
      <c r="O181" s="571"/>
      <c r="P181" s="571"/>
      <c r="Q181" s="571" t="s">
        <v>388</v>
      </c>
    </row>
    <row r="182" spans="2:17">
      <c r="B182" s="571" t="s">
        <v>582</v>
      </c>
      <c r="C182" s="581" t="s">
        <v>411</v>
      </c>
      <c r="D182" s="573">
        <v>10624</v>
      </c>
      <c r="E182" s="574" t="s">
        <v>387</v>
      </c>
      <c r="F182" s="567">
        <f t="shared" si="8"/>
        <v>3718.3999999999996</v>
      </c>
      <c r="G182" s="574" t="s">
        <v>387</v>
      </c>
      <c r="H182" s="575">
        <v>0</v>
      </c>
      <c r="I182" s="574" t="s">
        <v>387</v>
      </c>
      <c r="J182" s="573">
        <f t="shared" si="9"/>
        <v>6905.6</v>
      </c>
      <c r="K182" s="574" t="s">
        <v>387</v>
      </c>
      <c r="L182" s="569">
        <v>0</v>
      </c>
      <c r="M182" s="576">
        <f t="shared" si="7"/>
        <v>19.182222222222222</v>
      </c>
      <c r="N182" s="571"/>
      <c r="O182" s="571"/>
      <c r="P182" s="571"/>
      <c r="Q182" s="571" t="s">
        <v>388</v>
      </c>
    </row>
    <row r="183" spans="2:17">
      <c r="B183" s="571" t="s">
        <v>583</v>
      </c>
      <c r="C183" s="581" t="s">
        <v>411</v>
      </c>
      <c r="D183" s="573">
        <v>10412</v>
      </c>
      <c r="E183" s="574" t="s">
        <v>387</v>
      </c>
      <c r="F183" s="567">
        <f t="shared" si="8"/>
        <v>3644.2</v>
      </c>
      <c r="G183" s="574" t="s">
        <v>387</v>
      </c>
      <c r="H183" s="575">
        <v>0</v>
      </c>
      <c r="I183" s="574" t="s">
        <v>387</v>
      </c>
      <c r="J183" s="573">
        <f t="shared" si="9"/>
        <v>6767.8</v>
      </c>
      <c r="K183" s="574" t="s">
        <v>387</v>
      </c>
      <c r="L183" s="569">
        <v>0</v>
      </c>
      <c r="M183" s="576">
        <f t="shared" si="7"/>
        <v>18.799444444444443</v>
      </c>
      <c r="N183" s="571"/>
      <c r="O183" s="571"/>
      <c r="P183" s="571"/>
      <c r="Q183" s="571" t="s">
        <v>388</v>
      </c>
    </row>
    <row r="184" spans="2:17">
      <c r="B184" s="571" t="s">
        <v>584</v>
      </c>
      <c r="C184" s="582" t="s">
        <v>413</v>
      </c>
      <c r="D184" s="573">
        <v>16409</v>
      </c>
      <c r="E184" s="574" t="s">
        <v>387</v>
      </c>
      <c r="F184" s="567">
        <f t="shared" si="8"/>
        <v>5743.15</v>
      </c>
      <c r="G184" s="574" t="s">
        <v>387</v>
      </c>
      <c r="H184" s="575">
        <v>0</v>
      </c>
      <c r="I184" s="574" t="s">
        <v>387</v>
      </c>
      <c r="J184" s="573">
        <f t="shared" si="9"/>
        <v>10665.85</v>
      </c>
      <c r="K184" s="574" t="s">
        <v>387</v>
      </c>
      <c r="L184" s="569">
        <v>0</v>
      </c>
      <c r="M184" s="576">
        <f t="shared" si="7"/>
        <v>29.627361111111114</v>
      </c>
      <c r="N184" s="571"/>
      <c r="O184" s="571"/>
      <c r="P184" s="571"/>
      <c r="Q184" s="571" t="s">
        <v>388</v>
      </c>
    </row>
    <row r="185" spans="2:17">
      <c r="B185" s="571" t="s">
        <v>585</v>
      </c>
      <c r="C185" s="582" t="s">
        <v>413</v>
      </c>
      <c r="D185" s="573">
        <v>30946</v>
      </c>
      <c r="E185" s="574" t="s">
        <v>387</v>
      </c>
      <c r="F185" s="567">
        <f t="shared" si="8"/>
        <v>10831.099999999999</v>
      </c>
      <c r="G185" s="574" t="s">
        <v>387</v>
      </c>
      <c r="H185" s="575">
        <v>0</v>
      </c>
      <c r="I185" s="574" t="s">
        <v>387</v>
      </c>
      <c r="J185" s="573">
        <f t="shared" si="9"/>
        <v>20114.900000000001</v>
      </c>
      <c r="K185" s="574" t="s">
        <v>387</v>
      </c>
      <c r="L185" s="569">
        <v>0</v>
      </c>
      <c r="M185" s="576">
        <f t="shared" si="7"/>
        <v>55.874722222222225</v>
      </c>
      <c r="N185" s="571"/>
      <c r="O185" s="571"/>
      <c r="P185" s="571"/>
      <c r="Q185" s="571" t="s">
        <v>388</v>
      </c>
    </row>
    <row r="186" spans="2:17">
      <c r="B186" s="571" t="s">
        <v>586</v>
      </c>
      <c r="C186" s="582" t="s">
        <v>413</v>
      </c>
      <c r="D186" s="573">
        <v>119189</v>
      </c>
      <c r="E186" s="574" t="s">
        <v>387</v>
      </c>
      <c r="F186" s="567">
        <f t="shared" si="8"/>
        <v>41716.149999999994</v>
      </c>
      <c r="G186" s="574" t="s">
        <v>387</v>
      </c>
      <c r="H186" s="575">
        <v>0</v>
      </c>
      <c r="I186" s="574" t="s">
        <v>387</v>
      </c>
      <c r="J186" s="573">
        <f t="shared" si="9"/>
        <v>77472.850000000006</v>
      </c>
      <c r="K186" s="574" t="s">
        <v>387</v>
      </c>
      <c r="L186" s="569">
        <v>0</v>
      </c>
      <c r="M186" s="576">
        <f t="shared" si="7"/>
        <v>215.20236111111112</v>
      </c>
      <c r="N186" s="571"/>
      <c r="O186" s="571"/>
      <c r="P186" s="571"/>
      <c r="Q186" s="571" t="s">
        <v>388</v>
      </c>
    </row>
    <row r="187" spans="2:17">
      <c r="B187" s="571" t="s">
        <v>587</v>
      </c>
      <c r="C187" s="582" t="s">
        <v>413</v>
      </c>
      <c r="D187" s="573">
        <v>29166</v>
      </c>
      <c r="E187" s="574" t="s">
        <v>387</v>
      </c>
      <c r="F187" s="567">
        <f t="shared" si="8"/>
        <v>10208.099999999999</v>
      </c>
      <c r="G187" s="574" t="s">
        <v>387</v>
      </c>
      <c r="H187" s="575">
        <v>0</v>
      </c>
      <c r="I187" s="574" t="s">
        <v>387</v>
      </c>
      <c r="J187" s="573">
        <f t="shared" si="9"/>
        <v>18957.900000000001</v>
      </c>
      <c r="K187" s="574" t="s">
        <v>387</v>
      </c>
      <c r="L187" s="569">
        <v>0</v>
      </c>
      <c r="M187" s="576">
        <f t="shared" si="7"/>
        <v>52.660833333333336</v>
      </c>
      <c r="N187" s="571"/>
      <c r="O187" s="571"/>
      <c r="P187" s="571"/>
      <c r="Q187" s="571" t="s">
        <v>388</v>
      </c>
    </row>
    <row r="188" spans="2:17">
      <c r="B188" s="571" t="s">
        <v>588</v>
      </c>
      <c r="C188" s="582" t="s">
        <v>413</v>
      </c>
      <c r="D188" s="573">
        <v>35987</v>
      </c>
      <c r="E188" s="574" t="s">
        <v>387</v>
      </c>
      <c r="F188" s="567">
        <f t="shared" si="8"/>
        <v>12595.449999999999</v>
      </c>
      <c r="G188" s="574" t="s">
        <v>387</v>
      </c>
      <c r="H188" s="575">
        <v>0</v>
      </c>
      <c r="I188" s="574" t="s">
        <v>387</v>
      </c>
      <c r="J188" s="573">
        <f t="shared" si="9"/>
        <v>23391.550000000003</v>
      </c>
      <c r="K188" s="574" t="s">
        <v>387</v>
      </c>
      <c r="L188" s="569">
        <v>0</v>
      </c>
      <c r="M188" s="576">
        <f t="shared" si="7"/>
        <v>64.97652777777779</v>
      </c>
      <c r="N188" s="571"/>
      <c r="O188" s="571"/>
      <c r="P188" s="571"/>
      <c r="Q188" s="571" t="s">
        <v>388</v>
      </c>
    </row>
    <row r="189" spans="2:17">
      <c r="B189" s="571" t="s">
        <v>589</v>
      </c>
      <c r="C189" s="581" t="s">
        <v>411</v>
      </c>
      <c r="D189" s="573">
        <v>2285</v>
      </c>
      <c r="E189" s="574" t="s">
        <v>387</v>
      </c>
      <c r="F189" s="567">
        <f t="shared" si="8"/>
        <v>799.75</v>
      </c>
      <c r="G189" s="574" t="s">
        <v>387</v>
      </c>
      <c r="H189" s="575">
        <v>0</v>
      </c>
      <c r="I189" s="574" t="s">
        <v>387</v>
      </c>
      <c r="J189" s="573">
        <f t="shared" si="9"/>
        <v>1485.25</v>
      </c>
      <c r="K189" s="574" t="s">
        <v>387</v>
      </c>
      <c r="L189" s="569">
        <v>0</v>
      </c>
      <c r="M189" s="576">
        <f t="shared" si="7"/>
        <v>4.1256944444444441</v>
      </c>
      <c r="N189" s="571"/>
      <c r="O189" s="571"/>
      <c r="P189" s="571"/>
      <c r="Q189" s="571" t="s">
        <v>388</v>
      </c>
    </row>
    <row r="190" spans="2:17">
      <c r="B190" s="571" t="s">
        <v>590</v>
      </c>
      <c r="C190" s="581" t="s">
        <v>411</v>
      </c>
      <c r="D190" s="573">
        <v>114148</v>
      </c>
      <c r="E190" s="574" t="s">
        <v>387</v>
      </c>
      <c r="F190" s="567">
        <f t="shared" si="8"/>
        <v>39951.799999999996</v>
      </c>
      <c r="G190" s="574" t="s">
        <v>387</v>
      </c>
      <c r="H190" s="575">
        <v>0</v>
      </c>
      <c r="I190" s="574" t="s">
        <v>387</v>
      </c>
      <c r="J190" s="573">
        <f t="shared" si="9"/>
        <v>74196.200000000012</v>
      </c>
      <c r="K190" s="574" t="s">
        <v>387</v>
      </c>
      <c r="L190" s="569">
        <v>0</v>
      </c>
      <c r="M190" s="576">
        <f t="shared" si="7"/>
        <v>206.10055555555559</v>
      </c>
      <c r="N190" s="571"/>
      <c r="O190" s="571"/>
      <c r="P190" s="571"/>
      <c r="Q190" s="571" t="s">
        <v>388</v>
      </c>
    </row>
    <row r="191" spans="2:17">
      <c r="B191" s="571" t="s">
        <v>591</v>
      </c>
      <c r="C191" s="571"/>
      <c r="D191" s="573">
        <v>0</v>
      </c>
      <c r="E191" s="574" t="s">
        <v>387</v>
      </c>
      <c r="F191" s="567">
        <f t="shared" si="8"/>
        <v>0</v>
      </c>
      <c r="G191" s="574" t="s">
        <v>387</v>
      </c>
      <c r="H191" s="575">
        <v>0</v>
      </c>
      <c r="I191" s="574" t="s">
        <v>387</v>
      </c>
      <c r="J191" s="573">
        <f t="shared" si="9"/>
        <v>0</v>
      </c>
      <c r="K191" s="574" t="s">
        <v>387</v>
      </c>
      <c r="L191" s="569">
        <v>0</v>
      </c>
      <c r="M191" s="576">
        <f t="shared" si="7"/>
        <v>0</v>
      </c>
      <c r="N191" s="571"/>
      <c r="O191" s="571"/>
      <c r="P191" s="571"/>
      <c r="Q191" s="571" t="s">
        <v>388</v>
      </c>
    </row>
    <row r="192" spans="2:17">
      <c r="B192" s="571" t="s">
        <v>592</v>
      </c>
      <c r="C192" s="581" t="s">
        <v>411</v>
      </c>
      <c r="D192" s="573">
        <v>134417</v>
      </c>
      <c r="E192" s="574" t="s">
        <v>387</v>
      </c>
      <c r="F192" s="567">
        <f t="shared" si="8"/>
        <v>47045.95</v>
      </c>
      <c r="G192" s="574" t="s">
        <v>387</v>
      </c>
      <c r="H192" s="575">
        <v>0</v>
      </c>
      <c r="I192" s="574" t="s">
        <v>387</v>
      </c>
      <c r="J192" s="573">
        <f t="shared" si="9"/>
        <v>87371.05</v>
      </c>
      <c r="K192" s="574" t="s">
        <v>387</v>
      </c>
      <c r="L192" s="569">
        <v>0</v>
      </c>
      <c r="M192" s="576">
        <f t="shared" si="7"/>
        <v>242.69736111111112</v>
      </c>
      <c r="N192" s="571"/>
      <c r="O192" s="571"/>
      <c r="P192" s="571"/>
      <c r="Q192" s="571" t="s">
        <v>388</v>
      </c>
    </row>
    <row r="193" spans="2:17">
      <c r="B193" s="571" t="s">
        <v>593</v>
      </c>
      <c r="C193" s="581" t="s">
        <v>411</v>
      </c>
      <c r="D193" s="573">
        <v>467657</v>
      </c>
      <c r="E193" s="574" t="s">
        <v>387</v>
      </c>
      <c r="F193" s="567">
        <f t="shared" si="8"/>
        <v>163679.94999999998</v>
      </c>
      <c r="G193" s="574" t="s">
        <v>387</v>
      </c>
      <c r="H193" s="575">
        <v>0</v>
      </c>
      <c r="I193" s="574" t="s">
        <v>387</v>
      </c>
      <c r="J193" s="573">
        <f t="shared" si="9"/>
        <v>303977.05000000005</v>
      </c>
      <c r="K193" s="574" t="s">
        <v>387</v>
      </c>
      <c r="L193" s="569">
        <v>0</v>
      </c>
      <c r="M193" s="576">
        <f t="shared" si="7"/>
        <v>844.38069444444454</v>
      </c>
      <c r="N193" s="571"/>
      <c r="O193" s="571"/>
      <c r="P193" s="571"/>
      <c r="Q193" s="571" t="s">
        <v>388</v>
      </c>
    </row>
    <row r="194" spans="2:17">
      <c r="B194" s="571" t="s">
        <v>594</v>
      </c>
      <c r="C194" s="593" t="s">
        <v>595</v>
      </c>
      <c r="D194" s="573">
        <v>38738</v>
      </c>
      <c r="E194" s="574" t="s">
        <v>387</v>
      </c>
      <c r="F194" s="567">
        <f t="shared" si="8"/>
        <v>13558.3</v>
      </c>
      <c r="G194" s="574" t="s">
        <v>387</v>
      </c>
      <c r="H194" s="575">
        <v>0</v>
      </c>
      <c r="I194" s="574" t="s">
        <v>387</v>
      </c>
      <c r="J194" s="573">
        <f t="shared" si="9"/>
        <v>25179.7</v>
      </c>
      <c r="K194" s="574" t="s">
        <v>387</v>
      </c>
      <c r="L194" s="569">
        <v>0</v>
      </c>
      <c r="M194" s="576">
        <f t="shared" si="7"/>
        <v>69.94361111111111</v>
      </c>
      <c r="N194" s="571"/>
      <c r="O194" s="571"/>
      <c r="P194" s="571"/>
      <c r="Q194" s="571" t="s">
        <v>388</v>
      </c>
    </row>
    <row r="195" spans="2:17">
      <c r="B195" s="571" t="s">
        <v>596</v>
      </c>
      <c r="C195" s="571" t="s">
        <v>597</v>
      </c>
      <c r="D195" s="573">
        <v>325112</v>
      </c>
      <c r="E195" s="574" t="s">
        <v>387</v>
      </c>
      <c r="F195" s="567">
        <f t="shared" si="8"/>
        <v>113789.2</v>
      </c>
      <c r="G195" s="574" t="s">
        <v>387</v>
      </c>
      <c r="H195" s="575">
        <v>0</v>
      </c>
      <c r="I195" s="574" t="s">
        <v>387</v>
      </c>
      <c r="J195" s="573">
        <f t="shared" si="9"/>
        <v>211322.8</v>
      </c>
      <c r="K195" s="574" t="s">
        <v>387</v>
      </c>
      <c r="L195" s="569">
        <v>0</v>
      </c>
      <c r="M195" s="576">
        <f t="shared" si="7"/>
        <v>587.00777777777773</v>
      </c>
      <c r="N195" s="571"/>
      <c r="O195" s="571"/>
      <c r="P195" s="571"/>
      <c r="Q195" s="571" t="s">
        <v>388</v>
      </c>
    </row>
    <row r="196" spans="2:17">
      <c r="B196" s="571" t="s">
        <v>598</v>
      </c>
      <c r="C196" s="594" t="s">
        <v>599</v>
      </c>
      <c r="D196" s="573">
        <v>24309</v>
      </c>
      <c r="E196" s="574" t="s">
        <v>387</v>
      </c>
      <c r="F196" s="567">
        <f t="shared" si="8"/>
        <v>8508.15</v>
      </c>
      <c r="G196" s="574" t="s">
        <v>387</v>
      </c>
      <c r="H196" s="575">
        <v>0</v>
      </c>
      <c r="I196" s="574" t="s">
        <v>387</v>
      </c>
      <c r="J196" s="573">
        <f t="shared" si="9"/>
        <v>15800.85</v>
      </c>
      <c r="K196" s="574" t="s">
        <v>387</v>
      </c>
      <c r="L196" s="569">
        <v>0</v>
      </c>
      <c r="M196" s="576">
        <f t="shared" si="7"/>
        <v>43.891249999999999</v>
      </c>
      <c r="N196" s="571"/>
      <c r="O196" s="571"/>
      <c r="P196" s="571"/>
      <c r="Q196" s="571" t="s">
        <v>388</v>
      </c>
    </row>
    <row r="197" spans="2:17">
      <c r="B197" s="571" t="s">
        <v>600</v>
      </c>
      <c r="C197" s="572" t="s">
        <v>386</v>
      </c>
      <c r="D197" s="573">
        <v>73994</v>
      </c>
      <c r="E197" s="574" t="s">
        <v>387</v>
      </c>
      <c r="F197" s="567">
        <f t="shared" si="8"/>
        <v>25897.899999999998</v>
      </c>
      <c r="G197" s="574" t="s">
        <v>387</v>
      </c>
      <c r="H197" s="575">
        <v>0</v>
      </c>
      <c r="I197" s="574" t="s">
        <v>387</v>
      </c>
      <c r="J197" s="573">
        <f t="shared" si="9"/>
        <v>48096.100000000006</v>
      </c>
      <c r="K197" s="574" t="s">
        <v>387</v>
      </c>
      <c r="L197" s="569">
        <v>0</v>
      </c>
      <c r="M197" s="576">
        <f t="shared" si="7"/>
        <v>133.60027777777779</v>
      </c>
      <c r="N197" s="570">
        <f t="shared" ref="N197:N199" si="10">J197/1000</f>
        <v>48.096100000000007</v>
      </c>
      <c r="O197" s="571"/>
      <c r="P197" s="571"/>
      <c r="Q197" s="571" t="s">
        <v>388</v>
      </c>
    </row>
    <row r="198" spans="2:17">
      <c r="B198" s="571" t="s">
        <v>601</v>
      </c>
      <c r="C198" s="572" t="s">
        <v>386</v>
      </c>
      <c r="D198" s="573">
        <v>91925</v>
      </c>
      <c r="E198" s="574" t="s">
        <v>387</v>
      </c>
      <c r="F198" s="567">
        <f t="shared" si="8"/>
        <v>32173.749999999996</v>
      </c>
      <c r="G198" s="574" t="s">
        <v>387</v>
      </c>
      <c r="H198" s="575">
        <v>0</v>
      </c>
      <c r="I198" s="574" t="s">
        <v>387</v>
      </c>
      <c r="J198" s="573">
        <f t="shared" si="9"/>
        <v>59751.25</v>
      </c>
      <c r="K198" s="574" t="s">
        <v>387</v>
      </c>
      <c r="L198" s="569">
        <v>0</v>
      </c>
      <c r="M198" s="576">
        <f t="shared" si="7"/>
        <v>165.97569444444446</v>
      </c>
      <c r="N198" s="570">
        <f t="shared" si="10"/>
        <v>59.751249999999999</v>
      </c>
      <c r="O198" s="571"/>
      <c r="P198" s="571"/>
      <c r="Q198" s="571" t="s">
        <v>388</v>
      </c>
    </row>
    <row r="199" spans="2:17">
      <c r="B199" s="571" t="s">
        <v>602</v>
      </c>
      <c r="C199" s="572" t="s">
        <v>386</v>
      </c>
      <c r="D199" s="573">
        <v>79105</v>
      </c>
      <c r="E199" s="574" t="s">
        <v>387</v>
      </c>
      <c r="F199" s="567">
        <f t="shared" si="8"/>
        <v>27686.75</v>
      </c>
      <c r="G199" s="574" t="s">
        <v>387</v>
      </c>
      <c r="H199" s="575">
        <v>0</v>
      </c>
      <c r="I199" s="574" t="s">
        <v>387</v>
      </c>
      <c r="J199" s="573">
        <f t="shared" si="9"/>
        <v>51418.25</v>
      </c>
      <c r="K199" s="574" t="s">
        <v>387</v>
      </c>
      <c r="L199" s="569">
        <v>0</v>
      </c>
      <c r="M199" s="576">
        <f t="shared" si="7"/>
        <v>142.82847222222222</v>
      </c>
      <c r="N199" s="570">
        <f t="shared" si="10"/>
        <v>51.41825</v>
      </c>
      <c r="O199" s="571"/>
      <c r="P199" s="571"/>
      <c r="Q199" s="571" t="s">
        <v>388</v>
      </c>
    </row>
    <row r="200" spans="2:17">
      <c r="B200" s="571" t="s">
        <v>603</v>
      </c>
      <c r="C200" s="593" t="s">
        <v>595</v>
      </c>
      <c r="D200" s="573">
        <v>59574</v>
      </c>
      <c r="E200" s="574" t="s">
        <v>387</v>
      </c>
      <c r="F200" s="567">
        <f t="shared" si="8"/>
        <v>20850.899999999998</v>
      </c>
      <c r="G200" s="574" t="s">
        <v>387</v>
      </c>
      <c r="H200" s="575">
        <v>0</v>
      </c>
      <c r="I200" s="574" t="s">
        <v>387</v>
      </c>
      <c r="J200" s="573">
        <f t="shared" si="9"/>
        <v>38723.100000000006</v>
      </c>
      <c r="K200" s="574" t="s">
        <v>387</v>
      </c>
      <c r="L200" s="569">
        <v>0</v>
      </c>
      <c r="M200" s="576">
        <f t="shared" si="7"/>
        <v>107.56416666666668</v>
      </c>
      <c r="N200" s="571"/>
      <c r="O200" s="571"/>
      <c r="P200" s="571"/>
      <c r="Q200" s="571" t="s">
        <v>388</v>
      </c>
    </row>
    <row r="201" spans="2:17">
      <c r="B201" s="571" t="s">
        <v>604</v>
      </c>
      <c r="C201" s="582" t="s">
        <v>413</v>
      </c>
      <c r="D201" s="573">
        <v>13515</v>
      </c>
      <c r="E201" s="574" t="s">
        <v>387</v>
      </c>
      <c r="F201" s="567">
        <f t="shared" si="8"/>
        <v>4730.25</v>
      </c>
      <c r="G201" s="574" t="s">
        <v>387</v>
      </c>
      <c r="H201" s="575">
        <v>0</v>
      </c>
      <c r="I201" s="574" t="s">
        <v>387</v>
      </c>
      <c r="J201" s="573">
        <f t="shared" si="9"/>
        <v>8784.75</v>
      </c>
      <c r="K201" s="574" t="s">
        <v>387</v>
      </c>
      <c r="L201" s="569">
        <v>0</v>
      </c>
      <c r="M201" s="576">
        <f t="shared" si="7"/>
        <v>24.402083333333334</v>
      </c>
      <c r="N201" s="571"/>
      <c r="O201" s="571"/>
      <c r="P201" s="571"/>
      <c r="Q201" s="571" t="s">
        <v>388</v>
      </c>
    </row>
    <row r="202" spans="2:17">
      <c r="B202" s="571" t="s">
        <v>605</v>
      </c>
      <c r="C202" s="582" t="s">
        <v>413</v>
      </c>
      <c r="D202" s="573">
        <v>35027</v>
      </c>
      <c r="E202" s="574" t="s">
        <v>387</v>
      </c>
      <c r="F202" s="567">
        <f t="shared" si="8"/>
        <v>12259.449999999999</v>
      </c>
      <c r="G202" s="574" t="s">
        <v>387</v>
      </c>
      <c r="H202" s="575">
        <v>0</v>
      </c>
      <c r="I202" s="574" t="s">
        <v>387</v>
      </c>
      <c r="J202" s="573">
        <f t="shared" si="9"/>
        <v>22767.550000000003</v>
      </c>
      <c r="K202" s="574" t="s">
        <v>387</v>
      </c>
      <c r="L202" s="569">
        <v>0</v>
      </c>
      <c r="M202" s="576">
        <f t="shared" ref="M202:M232" si="11">J202/360</f>
        <v>63.243194444444455</v>
      </c>
      <c r="N202" s="571"/>
      <c r="O202" s="571"/>
      <c r="P202" s="571"/>
      <c r="Q202" s="571" t="s">
        <v>388</v>
      </c>
    </row>
    <row r="203" spans="2:17">
      <c r="B203" s="571" t="s">
        <v>606</v>
      </c>
      <c r="C203" s="583" t="s">
        <v>418</v>
      </c>
      <c r="D203" s="573">
        <v>123993</v>
      </c>
      <c r="E203" s="574" t="s">
        <v>387</v>
      </c>
      <c r="F203" s="567">
        <f t="shared" ref="F203:F232" si="12">D203*0.35</f>
        <v>43397.549999999996</v>
      </c>
      <c r="G203" s="574" t="s">
        <v>387</v>
      </c>
      <c r="H203" s="575">
        <v>0</v>
      </c>
      <c r="I203" s="574" t="s">
        <v>387</v>
      </c>
      <c r="J203" s="573">
        <f t="shared" ref="J203:J232" si="13">D203-F203-H203</f>
        <v>80595.450000000012</v>
      </c>
      <c r="K203" s="574" t="s">
        <v>387</v>
      </c>
      <c r="L203" s="569">
        <v>0</v>
      </c>
      <c r="M203" s="576">
        <f t="shared" si="11"/>
        <v>223.87625000000003</v>
      </c>
      <c r="N203" s="571"/>
      <c r="O203" s="571"/>
      <c r="P203" s="571"/>
      <c r="Q203" s="571" t="s">
        <v>388</v>
      </c>
    </row>
    <row r="204" spans="2:17">
      <c r="B204" s="571" t="s">
        <v>607</v>
      </c>
      <c r="C204" s="586" t="s">
        <v>608</v>
      </c>
      <c r="D204" s="573">
        <v>538270</v>
      </c>
      <c r="E204" s="574" t="s">
        <v>387</v>
      </c>
      <c r="F204" s="567">
        <f t="shared" si="12"/>
        <v>188394.5</v>
      </c>
      <c r="G204" s="574" t="s">
        <v>387</v>
      </c>
      <c r="H204" s="575">
        <v>0</v>
      </c>
      <c r="I204" s="574" t="s">
        <v>387</v>
      </c>
      <c r="J204" s="573">
        <f t="shared" si="13"/>
        <v>349875.5</v>
      </c>
      <c r="K204" s="574" t="s">
        <v>387</v>
      </c>
      <c r="L204" s="569">
        <v>0</v>
      </c>
      <c r="M204" s="576">
        <f t="shared" si="11"/>
        <v>971.87638888888887</v>
      </c>
      <c r="N204" s="571"/>
      <c r="O204" s="571"/>
      <c r="P204" s="571"/>
      <c r="Q204" s="571" t="s">
        <v>388</v>
      </c>
    </row>
    <row r="205" spans="2:17">
      <c r="B205" s="571" t="s">
        <v>609</v>
      </c>
      <c r="C205" s="595" t="s">
        <v>610</v>
      </c>
      <c r="D205" s="573">
        <v>579455</v>
      </c>
      <c r="E205" s="574" t="s">
        <v>387</v>
      </c>
      <c r="F205" s="567">
        <f t="shared" si="12"/>
        <v>202809.25</v>
      </c>
      <c r="G205" s="574" t="s">
        <v>387</v>
      </c>
      <c r="H205" s="575">
        <v>0</v>
      </c>
      <c r="I205" s="574" t="s">
        <v>387</v>
      </c>
      <c r="J205" s="573">
        <f t="shared" si="13"/>
        <v>376645.75</v>
      </c>
      <c r="K205" s="574" t="s">
        <v>387</v>
      </c>
      <c r="L205" s="569">
        <v>0</v>
      </c>
      <c r="M205" s="576">
        <f t="shared" si="11"/>
        <v>1046.2381944444444</v>
      </c>
      <c r="N205" s="571"/>
      <c r="O205" s="571"/>
      <c r="P205" s="571"/>
      <c r="Q205" s="571" t="s">
        <v>388</v>
      </c>
    </row>
    <row r="206" spans="2:17">
      <c r="B206" s="571" t="s">
        <v>611</v>
      </c>
      <c r="C206" s="596" t="s">
        <v>612</v>
      </c>
      <c r="D206" s="573">
        <v>172506</v>
      </c>
      <c r="E206" s="574" t="s">
        <v>387</v>
      </c>
      <c r="F206" s="567">
        <f t="shared" si="12"/>
        <v>60377.1</v>
      </c>
      <c r="G206" s="574" t="s">
        <v>387</v>
      </c>
      <c r="H206" s="575">
        <v>0</v>
      </c>
      <c r="I206" s="574" t="s">
        <v>387</v>
      </c>
      <c r="J206" s="573">
        <f t="shared" si="13"/>
        <v>112128.9</v>
      </c>
      <c r="K206" s="574" t="s">
        <v>387</v>
      </c>
      <c r="L206" s="569">
        <v>0</v>
      </c>
      <c r="M206" s="576">
        <f t="shared" si="11"/>
        <v>311.46916666666664</v>
      </c>
      <c r="N206" s="571"/>
      <c r="O206" s="571"/>
      <c r="P206" s="571"/>
      <c r="Q206" s="571" t="s">
        <v>388</v>
      </c>
    </row>
    <row r="207" spans="2:17">
      <c r="B207" s="571" t="s">
        <v>613</v>
      </c>
      <c r="C207" s="593" t="s">
        <v>595</v>
      </c>
      <c r="D207" s="573">
        <v>47956</v>
      </c>
      <c r="E207" s="574" t="s">
        <v>387</v>
      </c>
      <c r="F207" s="567">
        <f t="shared" si="12"/>
        <v>16784.599999999999</v>
      </c>
      <c r="G207" s="574" t="s">
        <v>387</v>
      </c>
      <c r="H207" s="575">
        <v>0</v>
      </c>
      <c r="I207" s="574" t="s">
        <v>387</v>
      </c>
      <c r="J207" s="573">
        <f t="shared" si="13"/>
        <v>31171.4</v>
      </c>
      <c r="K207" s="574" t="s">
        <v>387</v>
      </c>
      <c r="L207" s="569">
        <v>0</v>
      </c>
      <c r="M207" s="576">
        <f t="shared" si="11"/>
        <v>86.587222222222223</v>
      </c>
      <c r="N207" s="571"/>
      <c r="O207" s="571"/>
      <c r="P207" s="571"/>
      <c r="Q207" s="571" t="s">
        <v>388</v>
      </c>
    </row>
    <row r="208" spans="2:17">
      <c r="B208" s="571" t="s">
        <v>614</v>
      </c>
      <c r="C208" s="571" t="s">
        <v>615</v>
      </c>
      <c r="D208" s="573">
        <v>116807</v>
      </c>
      <c r="E208" s="574" t="s">
        <v>387</v>
      </c>
      <c r="F208" s="567">
        <f t="shared" si="12"/>
        <v>40882.449999999997</v>
      </c>
      <c r="G208" s="574" t="s">
        <v>387</v>
      </c>
      <c r="H208" s="575">
        <v>0</v>
      </c>
      <c r="I208" s="574" t="s">
        <v>387</v>
      </c>
      <c r="J208" s="573">
        <f t="shared" si="13"/>
        <v>75924.55</v>
      </c>
      <c r="K208" s="574" t="s">
        <v>387</v>
      </c>
      <c r="L208" s="569">
        <v>0</v>
      </c>
      <c r="M208" s="576">
        <f t="shared" si="11"/>
        <v>210.90152777777777</v>
      </c>
      <c r="N208" s="571"/>
      <c r="O208" s="571"/>
      <c r="P208" s="571"/>
      <c r="Q208" s="571" t="s">
        <v>388</v>
      </c>
    </row>
    <row r="209" spans="2:17">
      <c r="B209" s="571" t="s">
        <v>616</v>
      </c>
      <c r="C209" s="571" t="s">
        <v>615</v>
      </c>
      <c r="D209" s="573">
        <v>121641</v>
      </c>
      <c r="E209" s="574" t="s">
        <v>387</v>
      </c>
      <c r="F209" s="567">
        <f t="shared" si="12"/>
        <v>42574.35</v>
      </c>
      <c r="G209" s="574" t="s">
        <v>387</v>
      </c>
      <c r="H209" s="575">
        <v>0</v>
      </c>
      <c r="I209" s="574" t="s">
        <v>387</v>
      </c>
      <c r="J209" s="573">
        <f t="shared" si="13"/>
        <v>79066.649999999994</v>
      </c>
      <c r="K209" s="574" t="s">
        <v>387</v>
      </c>
      <c r="L209" s="569">
        <v>0</v>
      </c>
      <c r="M209" s="576">
        <f t="shared" si="11"/>
        <v>219.62958333333333</v>
      </c>
      <c r="N209" s="571"/>
      <c r="O209" s="571"/>
      <c r="P209" s="571"/>
      <c r="Q209" s="571" t="s">
        <v>388</v>
      </c>
    </row>
    <row r="210" spans="2:17">
      <c r="B210" s="571" t="s">
        <v>617</v>
      </c>
      <c r="C210" s="586" t="s">
        <v>608</v>
      </c>
      <c r="D210" s="573">
        <v>57390</v>
      </c>
      <c r="E210" s="574" t="s">
        <v>387</v>
      </c>
      <c r="F210" s="567">
        <f t="shared" si="12"/>
        <v>20086.5</v>
      </c>
      <c r="G210" s="574" t="s">
        <v>387</v>
      </c>
      <c r="H210" s="575">
        <v>0</v>
      </c>
      <c r="I210" s="574" t="s">
        <v>387</v>
      </c>
      <c r="J210" s="573">
        <f t="shared" si="13"/>
        <v>37303.5</v>
      </c>
      <c r="K210" s="574" t="s">
        <v>387</v>
      </c>
      <c r="L210" s="569">
        <v>0</v>
      </c>
      <c r="M210" s="576">
        <f t="shared" si="11"/>
        <v>103.62083333333334</v>
      </c>
      <c r="N210" s="571"/>
      <c r="O210" s="571"/>
      <c r="P210" s="571"/>
      <c r="Q210" s="571" t="s">
        <v>388</v>
      </c>
    </row>
    <row r="211" spans="2:17">
      <c r="B211" s="571" t="s">
        <v>618</v>
      </c>
      <c r="C211" s="582" t="s">
        <v>413</v>
      </c>
      <c r="D211" s="573">
        <v>104132</v>
      </c>
      <c r="E211" s="574" t="s">
        <v>387</v>
      </c>
      <c r="F211" s="567">
        <f t="shared" si="12"/>
        <v>36446.199999999997</v>
      </c>
      <c r="G211" s="574" t="s">
        <v>387</v>
      </c>
      <c r="H211" s="575">
        <v>0</v>
      </c>
      <c r="I211" s="574" t="s">
        <v>387</v>
      </c>
      <c r="J211" s="573">
        <f t="shared" si="13"/>
        <v>67685.8</v>
      </c>
      <c r="K211" s="574" t="s">
        <v>387</v>
      </c>
      <c r="L211" s="569">
        <v>0</v>
      </c>
      <c r="M211" s="576">
        <f t="shared" si="11"/>
        <v>188.01611111111112</v>
      </c>
      <c r="N211" s="571"/>
      <c r="O211" s="571"/>
      <c r="P211" s="571"/>
      <c r="Q211" s="571" t="s">
        <v>388</v>
      </c>
    </row>
    <row r="212" spans="2:17">
      <c r="B212" s="571" t="s">
        <v>619</v>
      </c>
      <c r="C212" s="582" t="s">
        <v>413</v>
      </c>
      <c r="D212" s="573">
        <v>36470</v>
      </c>
      <c r="E212" s="574" t="s">
        <v>387</v>
      </c>
      <c r="F212" s="567">
        <f t="shared" si="12"/>
        <v>12764.5</v>
      </c>
      <c r="G212" s="574" t="s">
        <v>387</v>
      </c>
      <c r="H212" s="575">
        <v>0</v>
      </c>
      <c r="I212" s="574" t="s">
        <v>387</v>
      </c>
      <c r="J212" s="573">
        <f t="shared" si="13"/>
        <v>23705.5</v>
      </c>
      <c r="K212" s="574" t="s">
        <v>387</v>
      </c>
      <c r="L212" s="569">
        <v>0</v>
      </c>
      <c r="M212" s="576">
        <f t="shared" si="11"/>
        <v>65.848611111111111</v>
      </c>
      <c r="N212" s="571"/>
      <c r="O212" s="571"/>
      <c r="P212" s="571"/>
      <c r="Q212" s="571" t="s">
        <v>388</v>
      </c>
    </row>
    <row r="213" spans="2:17">
      <c r="B213" s="571" t="s">
        <v>620</v>
      </c>
      <c r="C213" s="586" t="s">
        <v>608</v>
      </c>
      <c r="D213" s="573">
        <v>20357</v>
      </c>
      <c r="E213" s="574" t="s">
        <v>387</v>
      </c>
      <c r="F213" s="567">
        <f t="shared" si="12"/>
        <v>7124.95</v>
      </c>
      <c r="G213" s="574" t="s">
        <v>387</v>
      </c>
      <c r="H213" s="575">
        <v>0</v>
      </c>
      <c r="I213" s="574" t="s">
        <v>387</v>
      </c>
      <c r="J213" s="573">
        <f t="shared" si="13"/>
        <v>13232.05</v>
      </c>
      <c r="K213" s="574" t="s">
        <v>387</v>
      </c>
      <c r="L213" s="569">
        <v>0</v>
      </c>
      <c r="M213" s="576">
        <f t="shared" si="11"/>
        <v>36.755694444444444</v>
      </c>
      <c r="N213" s="571"/>
      <c r="O213" s="571"/>
      <c r="P213" s="571"/>
      <c r="Q213" s="571" t="s">
        <v>388</v>
      </c>
    </row>
    <row r="214" spans="2:17">
      <c r="B214" s="571" t="s">
        <v>621</v>
      </c>
      <c r="C214" s="571" t="s">
        <v>615</v>
      </c>
      <c r="D214" s="573">
        <v>175041</v>
      </c>
      <c r="E214" s="574" t="s">
        <v>387</v>
      </c>
      <c r="F214" s="567">
        <f t="shared" si="12"/>
        <v>61264.35</v>
      </c>
      <c r="G214" s="574" t="s">
        <v>387</v>
      </c>
      <c r="H214" s="575">
        <v>0</v>
      </c>
      <c r="I214" s="574" t="s">
        <v>387</v>
      </c>
      <c r="J214" s="573">
        <f t="shared" si="13"/>
        <v>113776.65</v>
      </c>
      <c r="K214" s="574" t="s">
        <v>387</v>
      </c>
      <c r="L214" s="569">
        <v>0</v>
      </c>
      <c r="M214" s="576">
        <f t="shared" si="11"/>
        <v>316.04624999999999</v>
      </c>
      <c r="N214" s="571"/>
      <c r="O214" s="571"/>
      <c r="P214" s="571"/>
      <c r="Q214" s="571" t="s">
        <v>388</v>
      </c>
    </row>
    <row r="215" spans="2:17">
      <c r="B215" s="571" t="s">
        <v>622</v>
      </c>
      <c r="C215" s="582" t="s">
        <v>413</v>
      </c>
      <c r="D215" s="573">
        <v>44941</v>
      </c>
      <c r="E215" s="574" t="s">
        <v>387</v>
      </c>
      <c r="F215" s="567">
        <f t="shared" si="12"/>
        <v>15729.349999999999</v>
      </c>
      <c r="G215" s="574" t="s">
        <v>387</v>
      </c>
      <c r="H215" s="575">
        <v>0</v>
      </c>
      <c r="I215" s="574" t="s">
        <v>387</v>
      </c>
      <c r="J215" s="573">
        <f t="shared" si="13"/>
        <v>29211.65</v>
      </c>
      <c r="K215" s="574" t="s">
        <v>387</v>
      </c>
      <c r="L215" s="569">
        <v>0</v>
      </c>
      <c r="M215" s="576">
        <f t="shared" si="11"/>
        <v>81.143472222222229</v>
      </c>
      <c r="N215" s="571"/>
      <c r="O215" s="571"/>
      <c r="P215" s="571"/>
      <c r="Q215" s="571" t="s">
        <v>388</v>
      </c>
    </row>
    <row r="216" spans="2:17">
      <c r="B216" s="571" t="s">
        <v>623</v>
      </c>
      <c r="C216" s="581" t="s">
        <v>411</v>
      </c>
      <c r="D216" s="573">
        <v>23344</v>
      </c>
      <c r="E216" s="574" t="s">
        <v>387</v>
      </c>
      <c r="F216" s="567">
        <f t="shared" si="12"/>
        <v>8170.4</v>
      </c>
      <c r="G216" s="574" t="s">
        <v>387</v>
      </c>
      <c r="H216" s="575">
        <v>0</v>
      </c>
      <c r="I216" s="574" t="s">
        <v>387</v>
      </c>
      <c r="J216" s="573">
        <f t="shared" si="13"/>
        <v>15173.6</v>
      </c>
      <c r="K216" s="574" t="s">
        <v>387</v>
      </c>
      <c r="L216" s="569">
        <v>0</v>
      </c>
      <c r="M216" s="576">
        <f t="shared" si="11"/>
        <v>42.148888888888891</v>
      </c>
      <c r="N216" s="571"/>
      <c r="O216" s="571"/>
      <c r="P216" s="571"/>
      <c r="Q216" s="571" t="s">
        <v>388</v>
      </c>
    </row>
    <row r="217" spans="2:17">
      <c r="B217" s="571" t="s">
        <v>624</v>
      </c>
      <c r="C217" s="581" t="s">
        <v>411</v>
      </c>
      <c r="D217" s="573">
        <v>9116</v>
      </c>
      <c r="E217" s="574" t="s">
        <v>387</v>
      </c>
      <c r="F217" s="567">
        <f t="shared" si="12"/>
        <v>3190.6</v>
      </c>
      <c r="G217" s="574" t="s">
        <v>387</v>
      </c>
      <c r="H217" s="575">
        <v>0</v>
      </c>
      <c r="I217" s="574" t="s">
        <v>387</v>
      </c>
      <c r="J217" s="573">
        <f t="shared" si="13"/>
        <v>5925.4</v>
      </c>
      <c r="K217" s="574" t="s">
        <v>387</v>
      </c>
      <c r="L217" s="569">
        <v>0</v>
      </c>
      <c r="M217" s="576">
        <f t="shared" si="11"/>
        <v>16.459444444444443</v>
      </c>
      <c r="N217" s="571"/>
      <c r="O217" s="571"/>
      <c r="P217" s="571"/>
      <c r="Q217" s="571" t="s">
        <v>388</v>
      </c>
    </row>
    <row r="218" spans="2:17">
      <c r="B218" s="571" t="s">
        <v>625</v>
      </c>
      <c r="C218" s="597" t="s">
        <v>626</v>
      </c>
      <c r="D218" s="573">
        <v>38211</v>
      </c>
      <c r="E218" s="574" t="s">
        <v>387</v>
      </c>
      <c r="F218" s="567">
        <f t="shared" si="12"/>
        <v>13373.849999999999</v>
      </c>
      <c r="G218" s="574" t="s">
        <v>387</v>
      </c>
      <c r="H218" s="575">
        <v>0</v>
      </c>
      <c r="I218" s="574" t="s">
        <v>387</v>
      </c>
      <c r="J218" s="573">
        <f t="shared" si="13"/>
        <v>24837.15</v>
      </c>
      <c r="K218" s="574" t="s">
        <v>387</v>
      </c>
      <c r="L218" s="569">
        <v>0</v>
      </c>
      <c r="M218" s="576">
        <f t="shared" si="11"/>
        <v>68.992083333333341</v>
      </c>
      <c r="N218" s="571"/>
      <c r="O218" s="571"/>
      <c r="P218" s="571"/>
      <c r="Q218" s="571" t="s">
        <v>388</v>
      </c>
    </row>
    <row r="219" spans="2:17">
      <c r="B219" s="571" t="s">
        <v>627</v>
      </c>
      <c r="C219" s="580" t="s">
        <v>407</v>
      </c>
      <c r="D219" s="573">
        <v>38436</v>
      </c>
      <c r="E219" s="574" t="s">
        <v>387</v>
      </c>
      <c r="F219" s="567">
        <f t="shared" si="12"/>
        <v>13452.599999999999</v>
      </c>
      <c r="G219" s="574" t="s">
        <v>387</v>
      </c>
      <c r="H219" s="575">
        <v>0</v>
      </c>
      <c r="I219" s="574" t="s">
        <v>387</v>
      </c>
      <c r="J219" s="573">
        <f t="shared" si="13"/>
        <v>24983.4</v>
      </c>
      <c r="K219" s="574" t="s">
        <v>387</v>
      </c>
      <c r="L219" s="569">
        <v>0</v>
      </c>
      <c r="M219" s="576">
        <f t="shared" si="11"/>
        <v>69.398333333333341</v>
      </c>
      <c r="N219" s="571"/>
      <c r="O219" s="571"/>
      <c r="P219" s="571"/>
      <c r="Q219" s="571" t="s">
        <v>388</v>
      </c>
    </row>
    <row r="220" spans="2:17">
      <c r="B220" s="571" t="s">
        <v>628</v>
      </c>
      <c r="C220" s="581" t="s">
        <v>411</v>
      </c>
      <c r="D220" s="573">
        <v>62154</v>
      </c>
      <c r="E220" s="574" t="s">
        <v>387</v>
      </c>
      <c r="F220" s="567">
        <f t="shared" si="12"/>
        <v>21753.899999999998</v>
      </c>
      <c r="G220" s="574" t="s">
        <v>387</v>
      </c>
      <c r="H220" s="575">
        <v>0</v>
      </c>
      <c r="I220" s="574" t="s">
        <v>387</v>
      </c>
      <c r="J220" s="573">
        <f t="shared" si="13"/>
        <v>40400.100000000006</v>
      </c>
      <c r="K220" s="574" t="s">
        <v>387</v>
      </c>
      <c r="L220" s="569">
        <v>0</v>
      </c>
      <c r="M220" s="576">
        <f t="shared" si="11"/>
        <v>112.22250000000001</v>
      </c>
      <c r="N220" s="571"/>
      <c r="O220" s="571"/>
      <c r="P220" s="571"/>
      <c r="Q220" s="571" t="s">
        <v>388</v>
      </c>
    </row>
    <row r="221" spans="2:17">
      <c r="B221" s="571" t="s">
        <v>629</v>
      </c>
      <c r="C221" s="581" t="s">
        <v>411</v>
      </c>
      <c r="D221" s="573">
        <v>11924</v>
      </c>
      <c r="E221" s="574" t="s">
        <v>387</v>
      </c>
      <c r="F221" s="567">
        <f t="shared" si="12"/>
        <v>4173.3999999999996</v>
      </c>
      <c r="G221" s="574" t="s">
        <v>387</v>
      </c>
      <c r="H221" s="575">
        <v>0</v>
      </c>
      <c r="I221" s="574" t="s">
        <v>387</v>
      </c>
      <c r="J221" s="573">
        <f t="shared" si="13"/>
        <v>7750.6</v>
      </c>
      <c r="K221" s="574" t="s">
        <v>387</v>
      </c>
      <c r="L221" s="569">
        <v>0</v>
      </c>
      <c r="M221" s="576">
        <f t="shared" si="11"/>
        <v>21.529444444444444</v>
      </c>
      <c r="N221" s="571"/>
      <c r="O221" s="571"/>
      <c r="P221" s="571"/>
      <c r="Q221" s="571" t="s">
        <v>388</v>
      </c>
    </row>
    <row r="222" spans="2:17">
      <c r="B222" s="571" t="s">
        <v>630</v>
      </c>
      <c r="C222" s="581" t="s">
        <v>411</v>
      </c>
      <c r="D222" s="573">
        <v>22716</v>
      </c>
      <c r="E222" s="574" t="s">
        <v>387</v>
      </c>
      <c r="F222" s="567">
        <f t="shared" si="12"/>
        <v>7950.5999999999995</v>
      </c>
      <c r="G222" s="574" t="s">
        <v>387</v>
      </c>
      <c r="H222" s="575">
        <v>0</v>
      </c>
      <c r="I222" s="574" t="s">
        <v>387</v>
      </c>
      <c r="J222" s="573">
        <f t="shared" si="13"/>
        <v>14765.400000000001</v>
      </c>
      <c r="K222" s="574" t="s">
        <v>387</v>
      </c>
      <c r="L222" s="569">
        <v>0</v>
      </c>
      <c r="M222" s="576">
        <f t="shared" si="11"/>
        <v>41.015000000000001</v>
      </c>
      <c r="N222" s="571"/>
      <c r="O222" s="571"/>
      <c r="P222" s="571"/>
      <c r="Q222" s="571" t="s">
        <v>388</v>
      </c>
    </row>
    <row r="223" spans="2:17">
      <c r="B223" s="571" t="s">
        <v>631</v>
      </c>
      <c r="C223" s="581" t="s">
        <v>411</v>
      </c>
      <c r="D223" s="573">
        <v>56914</v>
      </c>
      <c r="E223" s="574" t="s">
        <v>387</v>
      </c>
      <c r="F223" s="567">
        <f t="shared" si="12"/>
        <v>19919.899999999998</v>
      </c>
      <c r="G223" s="574" t="s">
        <v>387</v>
      </c>
      <c r="H223" s="575">
        <v>0</v>
      </c>
      <c r="I223" s="574" t="s">
        <v>387</v>
      </c>
      <c r="J223" s="573">
        <f t="shared" si="13"/>
        <v>36994.100000000006</v>
      </c>
      <c r="K223" s="574" t="s">
        <v>387</v>
      </c>
      <c r="L223" s="569">
        <v>0</v>
      </c>
      <c r="M223" s="576">
        <f t="shared" si="11"/>
        <v>102.7613888888889</v>
      </c>
      <c r="N223" s="571"/>
      <c r="O223" s="571"/>
      <c r="P223" s="571"/>
      <c r="Q223" s="571" t="s">
        <v>388</v>
      </c>
    </row>
    <row r="224" spans="2:17">
      <c r="B224" s="571" t="s">
        <v>632</v>
      </c>
      <c r="C224" s="581" t="s">
        <v>411</v>
      </c>
      <c r="D224" s="573">
        <v>18013</v>
      </c>
      <c r="E224" s="574" t="s">
        <v>387</v>
      </c>
      <c r="F224" s="567">
        <f t="shared" si="12"/>
        <v>6304.5499999999993</v>
      </c>
      <c r="G224" s="574" t="s">
        <v>387</v>
      </c>
      <c r="H224" s="575">
        <v>0</v>
      </c>
      <c r="I224" s="574" t="s">
        <v>387</v>
      </c>
      <c r="J224" s="573">
        <f t="shared" si="13"/>
        <v>11708.45</v>
      </c>
      <c r="K224" s="574" t="s">
        <v>387</v>
      </c>
      <c r="L224" s="569">
        <v>0</v>
      </c>
      <c r="M224" s="576">
        <f t="shared" si="11"/>
        <v>32.523472222222225</v>
      </c>
      <c r="N224" s="571"/>
      <c r="O224" s="571"/>
      <c r="P224" s="571"/>
      <c r="Q224" s="571" t="s">
        <v>388</v>
      </c>
    </row>
    <row r="225" spans="1:17">
      <c r="B225" s="571" t="s">
        <v>633</v>
      </c>
      <c r="C225" s="581" t="s">
        <v>411</v>
      </c>
      <c r="D225" s="573">
        <v>7631</v>
      </c>
      <c r="E225" s="574" t="s">
        <v>387</v>
      </c>
      <c r="F225" s="567">
        <f t="shared" si="12"/>
        <v>2670.85</v>
      </c>
      <c r="G225" s="574" t="s">
        <v>387</v>
      </c>
      <c r="H225" s="575">
        <v>0</v>
      </c>
      <c r="I225" s="574" t="s">
        <v>387</v>
      </c>
      <c r="J225" s="573">
        <f t="shared" si="13"/>
        <v>4960.1499999999996</v>
      </c>
      <c r="K225" s="574" t="s">
        <v>387</v>
      </c>
      <c r="L225" s="569">
        <v>0</v>
      </c>
      <c r="M225" s="576">
        <f t="shared" si="11"/>
        <v>13.778194444444443</v>
      </c>
      <c r="N225" s="571"/>
      <c r="O225" s="571"/>
      <c r="P225" s="571"/>
      <c r="Q225" s="571" t="s">
        <v>388</v>
      </c>
    </row>
    <row r="226" spans="1:17">
      <c r="B226" s="571" t="s">
        <v>634</v>
      </c>
      <c r="C226" s="581" t="s">
        <v>411</v>
      </c>
      <c r="D226" s="573">
        <v>31488</v>
      </c>
      <c r="E226" s="574" t="s">
        <v>387</v>
      </c>
      <c r="F226" s="567">
        <f t="shared" si="12"/>
        <v>11020.8</v>
      </c>
      <c r="G226" s="574" t="s">
        <v>387</v>
      </c>
      <c r="H226" s="575">
        <v>0</v>
      </c>
      <c r="I226" s="574" t="s">
        <v>387</v>
      </c>
      <c r="J226" s="573">
        <f t="shared" si="13"/>
        <v>20467.2</v>
      </c>
      <c r="K226" s="574" t="s">
        <v>387</v>
      </c>
      <c r="L226" s="569">
        <v>0</v>
      </c>
      <c r="M226" s="576">
        <f t="shared" si="11"/>
        <v>56.853333333333339</v>
      </c>
      <c r="N226" s="571"/>
      <c r="O226" s="571"/>
      <c r="P226" s="571"/>
      <c r="Q226" s="571" t="s">
        <v>388</v>
      </c>
    </row>
    <row r="227" spans="1:17">
      <c r="B227" s="571" t="s">
        <v>635</v>
      </c>
      <c r="C227" s="581" t="s">
        <v>411</v>
      </c>
      <c r="D227" s="573">
        <v>9898</v>
      </c>
      <c r="E227" s="574" t="s">
        <v>387</v>
      </c>
      <c r="F227" s="567">
        <f t="shared" si="12"/>
        <v>3464.2999999999997</v>
      </c>
      <c r="G227" s="574" t="s">
        <v>387</v>
      </c>
      <c r="H227" s="575">
        <v>0</v>
      </c>
      <c r="I227" s="574" t="s">
        <v>387</v>
      </c>
      <c r="J227" s="573">
        <f t="shared" si="13"/>
        <v>6433.7000000000007</v>
      </c>
      <c r="K227" s="574" t="s">
        <v>387</v>
      </c>
      <c r="L227" s="569">
        <v>0</v>
      </c>
      <c r="M227" s="576">
        <f t="shared" si="11"/>
        <v>17.871388888888891</v>
      </c>
      <c r="N227" s="571"/>
      <c r="O227" s="571"/>
      <c r="P227" s="571"/>
      <c r="Q227" s="571" t="s">
        <v>388</v>
      </c>
    </row>
    <row r="228" spans="1:17">
      <c r="B228" s="571" t="s">
        <v>636</v>
      </c>
      <c r="C228" s="581" t="s">
        <v>411</v>
      </c>
      <c r="D228" s="573">
        <v>6123</v>
      </c>
      <c r="E228" s="574" t="s">
        <v>387</v>
      </c>
      <c r="F228" s="567">
        <f t="shared" si="12"/>
        <v>2143.0499999999997</v>
      </c>
      <c r="G228" s="574" t="s">
        <v>387</v>
      </c>
      <c r="H228" s="575">
        <v>0</v>
      </c>
      <c r="I228" s="574" t="s">
        <v>387</v>
      </c>
      <c r="J228" s="573">
        <f t="shared" si="13"/>
        <v>3979.9500000000003</v>
      </c>
      <c r="K228" s="574" t="s">
        <v>387</v>
      </c>
      <c r="L228" s="569">
        <v>0</v>
      </c>
      <c r="M228" s="576">
        <f t="shared" si="11"/>
        <v>11.055416666666668</v>
      </c>
      <c r="N228" s="571"/>
      <c r="O228" s="571"/>
      <c r="P228" s="571"/>
      <c r="Q228" s="571" t="s">
        <v>388</v>
      </c>
    </row>
    <row r="229" spans="1:17">
      <c r="B229" s="571" t="s">
        <v>637</v>
      </c>
      <c r="C229" s="581" t="s">
        <v>411</v>
      </c>
      <c r="D229" s="573">
        <v>5356</v>
      </c>
      <c r="E229" s="574" t="s">
        <v>387</v>
      </c>
      <c r="F229" s="567">
        <f t="shared" si="12"/>
        <v>1874.6</v>
      </c>
      <c r="G229" s="574" t="s">
        <v>387</v>
      </c>
      <c r="H229" s="575">
        <v>0</v>
      </c>
      <c r="I229" s="574" t="s">
        <v>387</v>
      </c>
      <c r="J229" s="573">
        <f t="shared" si="13"/>
        <v>3481.4</v>
      </c>
      <c r="K229" s="574" t="s">
        <v>387</v>
      </c>
      <c r="L229" s="569">
        <v>0</v>
      </c>
      <c r="M229" s="576">
        <f t="shared" si="11"/>
        <v>9.6705555555555556</v>
      </c>
      <c r="N229" s="571"/>
      <c r="O229" s="571"/>
      <c r="P229" s="571"/>
      <c r="Q229" s="571" t="s">
        <v>388</v>
      </c>
    </row>
    <row r="230" spans="1:17">
      <c r="B230" s="571" t="s">
        <v>638</v>
      </c>
      <c r="C230" s="581" t="s">
        <v>411</v>
      </c>
      <c r="D230" s="573">
        <v>20373</v>
      </c>
      <c r="E230" s="574" t="s">
        <v>387</v>
      </c>
      <c r="F230" s="567">
        <f t="shared" si="12"/>
        <v>7130.5499999999993</v>
      </c>
      <c r="G230" s="574" t="s">
        <v>387</v>
      </c>
      <c r="H230" s="575">
        <v>0</v>
      </c>
      <c r="I230" s="574" t="s">
        <v>387</v>
      </c>
      <c r="J230" s="573">
        <f t="shared" si="13"/>
        <v>13242.45</v>
      </c>
      <c r="K230" s="574" t="s">
        <v>387</v>
      </c>
      <c r="L230" s="569">
        <v>0</v>
      </c>
      <c r="M230" s="576">
        <f t="shared" si="11"/>
        <v>36.784583333333337</v>
      </c>
      <c r="N230" s="571"/>
      <c r="O230" s="571"/>
      <c r="P230" s="571"/>
      <c r="Q230" s="571" t="s">
        <v>388</v>
      </c>
    </row>
    <row r="231" spans="1:17">
      <c r="B231" s="571" t="s">
        <v>639</v>
      </c>
      <c r="C231" s="581" t="s">
        <v>411</v>
      </c>
      <c r="D231" s="573">
        <v>12171</v>
      </c>
      <c r="E231" s="574" t="s">
        <v>387</v>
      </c>
      <c r="F231" s="567">
        <f t="shared" si="12"/>
        <v>4259.8499999999995</v>
      </c>
      <c r="G231" s="574" t="s">
        <v>387</v>
      </c>
      <c r="H231" s="575">
        <v>0</v>
      </c>
      <c r="I231" s="574" t="s">
        <v>387</v>
      </c>
      <c r="J231" s="573">
        <f t="shared" si="13"/>
        <v>7911.1500000000005</v>
      </c>
      <c r="K231" s="574" t="s">
        <v>387</v>
      </c>
      <c r="L231" s="569">
        <v>0</v>
      </c>
      <c r="M231" s="576">
        <f t="shared" si="11"/>
        <v>21.975416666666668</v>
      </c>
      <c r="N231" s="571"/>
      <c r="O231" s="571"/>
      <c r="P231" s="571"/>
      <c r="Q231" s="571" t="s">
        <v>388</v>
      </c>
    </row>
    <row r="232" spans="1:17" ht="15.75" thickBot="1">
      <c r="B232" s="571" t="s">
        <v>640</v>
      </c>
      <c r="C232" s="581" t="s">
        <v>411</v>
      </c>
      <c r="D232" s="573">
        <v>9154</v>
      </c>
      <c r="E232" s="574" t="s">
        <v>387</v>
      </c>
      <c r="F232" s="567">
        <f t="shared" si="12"/>
        <v>3203.8999999999996</v>
      </c>
      <c r="G232" s="574" t="s">
        <v>387</v>
      </c>
      <c r="H232" s="575">
        <v>0</v>
      </c>
      <c r="I232" s="574" t="s">
        <v>387</v>
      </c>
      <c r="J232" s="573">
        <f t="shared" si="13"/>
        <v>5950.1</v>
      </c>
      <c r="K232" s="574" t="s">
        <v>387</v>
      </c>
      <c r="L232" s="569">
        <v>0</v>
      </c>
      <c r="M232" s="576">
        <f t="shared" si="11"/>
        <v>16.528055555555557</v>
      </c>
      <c r="N232" s="571"/>
      <c r="O232" s="571"/>
      <c r="P232" s="571"/>
      <c r="Q232" s="571" t="s">
        <v>388</v>
      </c>
    </row>
    <row r="233" spans="1:17" ht="16.5" customHeight="1" thickBot="1">
      <c r="B233" s="544"/>
      <c r="C233" s="545" t="s">
        <v>641</v>
      </c>
      <c r="D233" s="546">
        <f>SUM(D9:D232)</f>
        <v>28393815</v>
      </c>
      <c r="E233" s="545" t="s">
        <v>387</v>
      </c>
      <c r="F233" s="546">
        <f>SUM(F9:F232)</f>
        <v>9937835.2499999963</v>
      </c>
      <c r="G233" s="545" t="s">
        <v>387</v>
      </c>
      <c r="H233" s="547">
        <f>SUM(H9:H232)</f>
        <v>58010</v>
      </c>
      <c r="I233" s="548" t="s">
        <v>387</v>
      </c>
      <c r="J233" s="549">
        <f>SUM(J9:J232)</f>
        <v>18397969.749999993</v>
      </c>
      <c r="K233" s="548" t="s">
        <v>387</v>
      </c>
      <c r="L233" s="548"/>
      <c r="M233" s="550">
        <f>SUM(M9:M232)</f>
        <v>51105.471527777794</v>
      </c>
      <c r="N233" s="551"/>
      <c r="O233" s="548"/>
      <c r="P233" s="548"/>
      <c r="Q233" s="548"/>
    </row>
    <row r="234" spans="1:17" ht="15" customHeight="1" thickBot="1">
      <c r="B234" s="806"/>
      <c r="C234" s="807"/>
      <c r="D234" s="807"/>
      <c r="E234" s="807"/>
      <c r="F234" s="807"/>
      <c r="G234" s="807"/>
      <c r="H234" s="807"/>
      <c r="I234" s="807"/>
      <c r="J234" s="807"/>
      <c r="K234" s="807"/>
      <c r="L234" s="807"/>
      <c r="M234" s="807"/>
      <c r="N234" s="807"/>
      <c r="O234" s="807"/>
      <c r="P234" s="807"/>
      <c r="Q234" s="807"/>
    </row>
    <row r="235" spans="1:17" ht="15" customHeight="1" thickBot="1">
      <c r="B235" s="808"/>
      <c r="C235" s="809"/>
      <c r="D235" s="809"/>
      <c r="E235" s="809"/>
      <c r="F235" s="809"/>
      <c r="G235" s="809"/>
      <c r="H235" s="809"/>
      <c r="I235" s="809"/>
      <c r="J235" s="809"/>
      <c r="K235" s="809"/>
      <c r="L235" s="809"/>
      <c r="M235" s="809"/>
      <c r="N235" s="809"/>
      <c r="O235" s="809"/>
      <c r="P235" s="809"/>
      <c r="Q235" s="809"/>
    </row>
    <row r="236" spans="1:17" ht="15.75" thickBot="1">
      <c r="E236" s="598"/>
      <c r="G236" s="598"/>
      <c r="H236" s="598"/>
      <c r="I236" s="598"/>
      <c r="K236" s="598"/>
      <c r="L236" s="598"/>
    </row>
    <row r="237" spans="1:17">
      <c r="B237" s="810" t="s">
        <v>642</v>
      </c>
      <c r="C237" s="811"/>
      <c r="D237" s="599">
        <f>F233</f>
        <v>9937835.2499999963</v>
      </c>
      <c r="E237" s="600" t="s">
        <v>387</v>
      </c>
      <c r="G237" s="598"/>
      <c r="H237" s="598"/>
      <c r="I237" s="598"/>
      <c r="K237" s="598"/>
      <c r="L237" s="598"/>
    </row>
    <row r="238" spans="1:17">
      <c r="A238" s="601">
        <v>0.2</v>
      </c>
      <c r="B238" s="795" t="s">
        <v>643</v>
      </c>
      <c r="C238" s="795"/>
      <c r="D238" s="602">
        <f>D233*0.2</f>
        <v>5678763</v>
      </c>
      <c r="E238" s="603" t="s">
        <v>387</v>
      </c>
      <c r="G238" s="598"/>
      <c r="H238" s="598"/>
      <c r="I238" s="598"/>
      <c r="K238" s="598"/>
      <c r="L238" s="598"/>
    </row>
    <row r="239" spans="1:17">
      <c r="A239" s="601">
        <v>7.0000000000000007E-2</v>
      </c>
      <c r="B239" s="795" t="s">
        <v>644</v>
      </c>
      <c r="C239" s="795"/>
      <c r="D239" s="602">
        <f>D233*0.07</f>
        <v>1987567.0500000003</v>
      </c>
      <c r="E239" s="603" t="s">
        <v>387</v>
      </c>
      <c r="G239" s="598"/>
      <c r="H239" s="598"/>
      <c r="I239" s="598"/>
      <c r="K239" s="598"/>
      <c r="L239" s="598"/>
    </row>
    <row r="240" spans="1:17">
      <c r="A240" s="601">
        <v>0.08</v>
      </c>
      <c r="B240" s="795" t="s">
        <v>645</v>
      </c>
      <c r="C240" s="795"/>
      <c r="D240" s="602">
        <f>D233*0.08</f>
        <v>2271505.2000000002</v>
      </c>
      <c r="E240" s="603" t="s">
        <v>387</v>
      </c>
    </row>
    <row r="241" spans="1:10" ht="15.75" thickBot="1">
      <c r="D241" s="604"/>
    </row>
    <row r="242" spans="1:10">
      <c r="B242" s="810" t="s">
        <v>646</v>
      </c>
      <c r="C242" s="811"/>
      <c r="D242" s="599">
        <f>D238</f>
        <v>5678763</v>
      </c>
      <c r="E242" s="600" t="s">
        <v>387</v>
      </c>
      <c r="G242" s="605" t="s">
        <v>647</v>
      </c>
      <c r="H242" s="605" t="s">
        <v>648</v>
      </c>
      <c r="I242" s="605" t="s">
        <v>649</v>
      </c>
    </row>
    <row r="243" spans="1:10">
      <c r="B243" s="812" t="s">
        <v>643</v>
      </c>
      <c r="C243" s="812"/>
      <c r="D243" s="606"/>
      <c r="E243" s="607" t="s">
        <v>650</v>
      </c>
      <c r="G243" s="608"/>
      <c r="H243" s="609"/>
      <c r="I243" s="609"/>
    </row>
    <row r="244" spans="1:10">
      <c r="A244" s="610"/>
      <c r="B244" s="795" t="s">
        <v>651</v>
      </c>
      <c r="C244" s="795"/>
      <c r="D244" s="602">
        <f>D238*0.05</f>
        <v>283938.15000000002</v>
      </c>
      <c r="E244" s="603" t="s">
        <v>650</v>
      </c>
      <c r="G244" s="571">
        <v>20</v>
      </c>
      <c r="H244" s="576">
        <f>D244/G244</f>
        <v>14196.907500000001</v>
      </c>
      <c r="I244" s="576" t="s">
        <v>650</v>
      </c>
      <c r="J244" s="611"/>
    </row>
    <row r="245" spans="1:10">
      <c r="A245" s="610"/>
      <c r="B245" s="795" t="s">
        <v>652</v>
      </c>
      <c r="C245" s="795"/>
      <c r="D245" s="602">
        <f>D242*0.1</f>
        <v>567876.30000000005</v>
      </c>
      <c r="E245" s="603" t="s">
        <v>650</v>
      </c>
      <c r="G245" s="571">
        <v>18</v>
      </c>
      <c r="H245" s="576">
        <f t="shared" ref="H245:H247" si="14">D245/G245</f>
        <v>31548.683333333334</v>
      </c>
      <c r="I245" s="576" t="s">
        <v>650</v>
      </c>
      <c r="J245" s="611"/>
    </row>
    <row r="246" spans="1:10">
      <c r="B246" s="795" t="s">
        <v>653</v>
      </c>
      <c r="C246" s="795"/>
      <c r="D246" s="602">
        <f>D242*0.25</f>
        <v>1419690.75</v>
      </c>
      <c r="E246" s="571" t="s">
        <v>650</v>
      </c>
      <c r="G246" s="571">
        <v>16</v>
      </c>
      <c r="H246" s="576">
        <f t="shared" si="14"/>
        <v>88730.671875</v>
      </c>
      <c r="I246" s="576" t="s">
        <v>650</v>
      </c>
      <c r="J246" s="611"/>
    </row>
    <row r="247" spans="1:10">
      <c r="B247" s="795" t="s">
        <v>654</v>
      </c>
      <c r="C247" s="795"/>
      <c r="D247" s="602">
        <f>D242*0.6</f>
        <v>3407257.8</v>
      </c>
      <c r="E247" s="571" t="s">
        <v>650</v>
      </c>
      <c r="G247" s="571">
        <v>12</v>
      </c>
      <c r="H247" s="576">
        <f t="shared" si="14"/>
        <v>283938.14999999997</v>
      </c>
      <c r="I247" s="576" t="s">
        <v>650</v>
      </c>
      <c r="J247" s="611"/>
    </row>
    <row r="248" spans="1:10">
      <c r="B248" s="813"/>
      <c r="C248" s="813"/>
      <c r="D248" s="604"/>
      <c r="G248" s="612"/>
      <c r="H248" s="613"/>
      <c r="I248" s="613"/>
    </row>
    <row r="249" spans="1:10">
      <c r="D249" s="604"/>
    </row>
    <row r="250" spans="1:10" ht="15.75" thickBot="1">
      <c r="D250" s="604"/>
    </row>
    <row r="251" spans="1:10">
      <c r="B251" s="810" t="s">
        <v>646</v>
      </c>
      <c r="C251" s="811"/>
      <c r="D251" s="599">
        <f>D247</f>
        <v>3407257.8</v>
      </c>
      <c r="E251" s="600" t="s">
        <v>387</v>
      </c>
      <c r="G251" s="605" t="s">
        <v>655</v>
      </c>
      <c r="H251" s="605" t="s">
        <v>656</v>
      </c>
    </row>
    <row r="252" spans="1:10">
      <c r="B252" s="812" t="s">
        <v>643</v>
      </c>
      <c r="C252" s="812"/>
      <c r="D252" s="606">
        <f>SUM(D253:D256)</f>
        <v>418414.41270833329</v>
      </c>
      <c r="E252" s="607" t="s">
        <v>650</v>
      </c>
      <c r="G252" s="608" t="s">
        <v>655</v>
      </c>
      <c r="H252" s="609" t="s">
        <v>656</v>
      </c>
    </row>
    <row r="253" spans="1:10">
      <c r="B253" s="795" t="s">
        <v>651</v>
      </c>
      <c r="C253" s="795"/>
      <c r="D253" s="602">
        <f>H244</f>
        <v>14196.907500000001</v>
      </c>
      <c r="E253" s="603" t="s">
        <v>650</v>
      </c>
      <c r="G253" s="571">
        <v>40</v>
      </c>
      <c r="H253" s="576">
        <f>D253/G253</f>
        <v>354.92268750000005</v>
      </c>
    </row>
    <row r="254" spans="1:10">
      <c r="B254" s="795" t="s">
        <v>652</v>
      </c>
      <c r="C254" s="795"/>
      <c r="D254" s="602">
        <f>H245</f>
        <v>31548.683333333334</v>
      </c>
      <c r="E254" s="603" t="s">
        <v>650</v>
      </c>
      <c r="G254" s="571">
        <v>40</v>
      </c>
      <c r="H254" s="576">
        <f t="shared" ref="H254:H256" si="15">D254/G254</f>
        <v>788.71708333333333</v>
      </c>
    </row>
    <row r="255" spans="1:10">
      <c r="B255" s="795" t="s">
        <v>653</v>
      </c>
      <c r="C255" s="795"/>
      <c r="D255" s="602">
        <f>H246</f>
        <v>88730.671875</v>
      </c>
      <c r="E255" s="571" t="s">
        <v>650</v>
      </c>
      <c r="G255" s="571">
        <v>40</v>
      </c>
      <c r="H255" s="576">
        <f t="shared" si="15"/>
        <v>2218.2667968750002</v>
      </c>
    </row>
    <row r="256" spans="1:10">
      <c r="B256" s="795" t="s">
        <v>654</v>
      </c>
      <c r="C256" s="795"/>
      <c r="D256" s="602">
        <f>H247</f>
        <v>283938.14999999997</v>
      </c>
      <c r="E256" s="571" t="s">
        <v>650</v>
      </c>
      <c r="G256" s="571">
        <v>40</v>
      </c>
      <c r="H256" s="576">
        <f t="shared" si="15"/>
        <v>7098.4537499999988</v>
      </c>
    </row>
    <row r="257" spans="2:19">
      <c r="G257" s="571" t="s">
        <v>6</v>
      </c>
      <c r="H257" s="614">
        <f>SUM(H253:H256)</f>
        <v>10460.360317708331</v>
      </c>
    </row>
    <row r="259" spans="2:19">
      <c r="M259" s="792"/>
      <c r="N259" s="792"/>
      <c r="O259" s="792"/>
      <c r="P259" s="792"/>
      <c r="Q259" s="792"/>
    </row>
    <row r="260" spans="2:19">
      <c r="B260" s="556" t="s">
        <v>179</v>
      </c>
      <c r="C260" s="556" t="s">
        <v>659</v>
      </c>
      <c r="D260" s="615" t="s">
        <v>660</v>
      </c>
      <c r="E260" s="556" t="s">
        <v>661</v>
      </c>
      <c r="F260" s="556" t="s">
        <v>662</v>
      </c>
      <c r="G260" s="556" t="s">
        <v>118</v>
      </c>
      <c r="H260" s="556" t="s">
        <v>663</v>
      </c>
      <c r="M260" s="792" t="s">
        <v>664</v>
      </c>
      <c r="N260" s="792"/>
      <c r="O260" s="792"/>
      <c r="P260" s="794">
        <v>5546</v>
      </c>
      <c r="Q260" s="794"/>
    </row>
    <row r="261" spans="2:19">
      <c r="B261" s="611">
        <f>[2]P.C.!C8</f>
        <v>2018</v>
      </c>
      <c r="C261" s="556">
        <v>1</v>
      </c>
      <c r="D261" s="611">
        <f>$P$262/[2]P.C.!$C$13</f>
        <v>72.36</v>
      </c>
      <c r="E261" s="616">
        <v>1</v>
      </c>
      <c r="F261" s="611">
        <f>D261*E261</f>
        <v>72.36</v>
      </c>
      <c r="G261" s="611">
        <f>D261+F261</f>
        <v>144.72</v>
      </c>
      <c r="H261" s="611">
        <f>P261+G261</f>
        <v>3881.72</v>
      </c>
      <c r="M261" s="792" t="s">
        <v>10</v>
      </c>
      <c r="N261" s="792"/>
      <c r="O261" s="792"/>
      <c r="P261" s="794">
        <f>[2]P.C.!C3</f>
        <v>3737</v>
      </c>
      <c r="Q261" s="792"/>
    </row>
    <row r="262" spans="2:19">
      <c r="B262" s="611">
        <f>B261+1</f>
        <v>2019</v>
      </c>
      <c r="C262" s="556">
        <f>C261+1</f>
        <v>2</v>
      </c>
      <c r="D262" s="611">
        <f>$P$262/[2]P.C.!$C$13</f>
        <v>72.36</v>
      </c>
      <c r="E262" s="616">
        <f>E261-B295</f>
        <v>0.91666666666666663</v>
      </c>
      <c r="F262" s="611">
        <f t="shared" ref="F262:F285" si="16">D262*E262</f>
        <v>66.33</v>
      </c>
      <c r="G262" s="611">
        <f t="shared" ref="G262:G285" si="17">D262+F262</f>
        <v>138.69</v>
      </c>
      <c r="H262" s="611">
        <f>H261+G262</f>
        <v>4020.41</v>
      </c>
      <c r="M262" s="792" t="s">
        <v>665</v>
      </c>
      <c r="N262" s="792"/>
      <c r="O262" s="792"/>
      <c r="P262" s="794">
        <f>P260-P261</f>
        <v>1809</v>
      </c>
      <c r="Q262" s="792"/>
    </row>
    <row r="263" spans="2:19">
      <c r="B263" s="611">
        <f t="shared" ref="B263:C290" si="18">B262+1</f>
        <v>2020</v>
      </c>
      <c r="C263" s="556">
        <f t="shared" si="18"/>
        <v>3</v>
      </c>
      <c r="D263" s="611">
        <f>$P$262/[2]P.C.!$C$13</f>
        <v>72.36</v>
      </c>
      <c r="E263" s="616">
        <f>E262-$B$295</f>
        <v>0.83333333333333326</v>
      </c>
      <c r="F263" s="611">
        <f t="shared" si="16"/>
        <v>60.3</v>
      </c>
      <c r="G263" s="611">
        <f t="shared" si="17"/>
        <v>132.66</v>
      </c>
      <c r="H263" s="611">
        <f t="shared" ref="H263:H285" si="19">H262+G263</f>
        <v>4153.07</v>
      </c>
      <c r="M263" s="793" t="s">
        <v>740</v>
      </c>
      <c r="N263" s="792"/>
      <c r="O263" s="792"/>
      <c r="P263" s="794">
        <f>'Projeção Populacional'!$P$19-P.C.!$C$3</f>
        <v>1809.3631850106694</v>
      </c>
      <c r="Q263" s="792"/>
      <c r="S263" s="725"/>
    </row>
    <row r="264" spans="2:19">
      <c r="B264" s="611">
        <f t="shared" si="18"/>
        <v>2021</v>
      </c>
      <c r="C264" s="556">
        <f t="shared" si="18"/>
        <v>4</v>
      </c>
      <c r="D264" s="611">
        <f>$P$262/[2]P.C.!$C$13</f>
        <v>72.36</v>
      </c>
      <c r="E264" s="616">
        <f t="shared" ref="E264:E290" si="20">E263-$B$295</f>
        <v>0.74999999999999989</v>
      </c>
      <c r="F264" s="611">
        <f t="shared" si="16"/>
        <v>54.269999999999989</v>
      </c>
      <c r="G264" s="611">
        <f t="shared" si="17"/>
        <v>126.63</v>
      </c>
      <c r="H264" s="611">
        <f t="shared" si="19"/>
        <v>4279.7</v>
      </c>
    </row>
    <row r="265" spans="2:19">
      <c r="B265" s="611">
        <f t="shared" si="18"/>
        <v>2022</v>
      </c>
      <c r="C265" s="556">
        <f t="shared" si="18"/>
        <v>5</v>
      </c>
      <c r="D265" s="611">
        <f>$P$262/[2]P.C.!$C$13</f>
        <v>72.36</v>
      </c>
      <c r="E265" s="616">
        <f t="shared" si="20"/>
        <v>0.66666666666666652</v>
      </c>
      <c r="F265" s="611">
        <f t="shared" si="16"/>
        <v>48.239999999999988</v>
      </c>
      <c r="G265" s="611">
        <f t="shared" si="17"/>
        <v>120.6</v>
      </c>
      <c r="H265" s="611">
        <f t="shared" si="19"/>
        <v>4400.3</v>
      </c>
    </row>
    <row r="266" spans="2:19">
      <c r="B266" s="611">
        <f t="shared" si="18"/>
        <v>2023</v>
      </c>
      <c r="C266" s="556">
        <f t="shared" si="18"/>
        <v>6</v>
      </c>
      <c r="D266" s="611">
        <f>$P$262/[2]P.C.!$C$13</f>
        <v>72.36</v>
      </c>
      <c r="E266" s="616">
        <f t="shared" si="20"/>
        <v>0.58333333333333315</v>
      </c>
      <c r="F266" s="611">
        <f t="shared" si="16"/>
        <v>42.209999999999987</v>
      </c>
      <c r="G266" s="611">
        <f t="shared" si="17"/>
        <v>114.57</v>
      </c>
      <c r="H266" s="611">
        <f t="shared" si="19"/>
        <v>4514.87</v>
      </c>
    </row>
    <row r="267" spans="2:19">
      <c r="B267" s="611">
        <f t="shared" si="18"/>
        <v>2024</v>
      </c>
      <c r="C267" s="556">
        <f t="shared" si="18"/>
        <v>7</v>
      </c>
      <c r="D267" s="611">
        <f>$P$262/[2]P.C.!$C$13</f>
        <v>72.36</v>
      </c>
      <c r="E267" s="616">
        <f t="shared" si="20"/>
        <v>0.49999999999999983</v>
      </c>
      <c r="F267" s="611">
        <f t="shared" si="16"/>
        <v>36.179999999999986</v>
      </c>
      <c r="G267" s="611">
        <f t="shared" si="17"/>
        <v>108.53999999999999</v>
      </c>
      <c r="H267" s="611">
        <f t="shared" si="19"/>
        <v>4623.41</v>
      </c>
    </row>
    <row r="268" spans="2:19">
      <c r="B268" s="611">
        <f t="shared" si="18"/>
        <v>2025</v>
      </c>
      <c r="C268" s="556">
        <f t="shared" si="18"/>
        <v>8</v>
      </c>
      <c r="D268" s="611">
        <f>$P$262/[2]P.C.!$C$13</f>
        <v>72.36</v>
      </c>
      <c r="E268" s="616">
        <f t="shared" si="20"/>
        <v>0.41666666666666652</v>
      </c>
      <c r="F268" s="611">
        <f t="shared" si="16"/>
        <v>30.149999999999988</v>
      </c>
      <c r="G268" s="611">
        <f t="shared" si="17"/>
        <v>102.50999999999999</v>
      </c>
      <c r="H268" s="611">
        <f t="shared" si="19"/>
        <v>4725.92</v>
      </c>
    </row>
    <row r="269" spans="2:19">
      <c r="B269" s="611">
        <f t="shared" si="18"/>
        <v>2026</v>
      </c>
      <c r="C269" s="556">
        <f t="shared" si="18"/>
        <v>9</v>
      </c>
      <c r="D269" s="611">
        <f>$P$262/[2]P.C.!$C$13</f>
        <v>72.36</v>
      </c>
      <c r="E269" s="616">
        <f t="shared" si="20"/>
        <v>0.3333333333333332</v>
      </c>
      <c r="F269" s="611">
        <f t="shared" si="16"/>
        <v>24.11999999999999</v>
      </c>
      <c r="G269" s="611">
        <f t="shared" si="17"/>
        <v>96.47999999999999</v>
      </c>
      <c r="H269" s="611">
        <f t="shared" si="19"/>
        <v>4822.3999999999996</v>
      </c>
    </row>
    <row r="270" spans="2:19">
      <c r="B270" s="611">
        <f t="shared" si="18"/>
        <v>2027</v>
      </c>
      <c r="C270" s="556">
        <f t="shared" si="18"/>
        <v>10</v>
      </c>
      <c r="D270" s="611">
        <f>$P$262/[2]P.C.!$C$13</f>
        <v>72.36</v>
      </c>
      <c r="E270" s="616">
        <f t="shared" si="20"/>
        <v>0.24999999999999989</v>
      </c>
      <c r="F270" s="611">
        <f t="shared" si="16"/>
        <v>18.089999999999993</v>
      </c>
      <c r="G270" s="611">
        <f t="shared" si="17"/>
        <v>90.449999999999989</v>
      </c>
      <c r="H270" s="611">
        <f t="shared" si="19"/>
        <v>4912.8499999999995</v>
      </c>
    </row>
    <row r="271" spans="2:19">
      <c r="B271" s="611">
        <f t="shared" si="18"/>
        <v>2028</v>
      </c>
      <c r="C271" s="556">
        <f t="shared" si="18"/>
        <v>11</v>
      </c>
      <c r="D271" s="611">
        <f>$P$262/[2]P.C.!$C$13</f>
        <v>72.36</v>
      </c>
      <c r="E271" s="616">
        <f t="shared" si="20"/>
        <v>0.16666666666666657</v>
      </c>
      <c r="F271" s="611">
        <f t="shared" si="16"/>
        <v>12.059999999999993</v>
      </c>
      <c r="G271" s="611">
        <f t="shared" si="17"/>
        <v>84.419999999999987</v>
      </c>
      <c r="H271" s="611">
        <f t="shared" si="19"/>
        <v>4997.2699999999995</v>
      </c>
    </row>
    <row r="272" spans="2:19">
      <c r="B272" s="611">
        <f t="shared" si="18"/>
        <v>2029</v>
      </c>
      <c r="C272" s="556">
        <f t="shared" si="18"/>
        <v>12</v>
      </c>
      <c r="D272" s="611">
        <f>$P$262/[2]P.C.!$C$13</f>
        <v>72.36</v>
      </c>
      <c r="E272" s="616">
        <f t="shared" si="20"/>
        <v>8.3333333333333245E-2</v>
      </c>
      <c r="F272" s="611">
        <f t="shared" si="16"/>
        <v>6.029999999999994</v>
      </c>
      <c r="G272" s="611">
        <f t="shared" si="17"/>
        <v>78.389999999999986</v>
      </c>
      <c r="H272" s="611">
        <f t="shared" si="19"/>
        <v>5075.66</v>
      </c>
    </row>
    <row r="273" spans="2:8">
      <c r="B273" s="611">
        <f t="shared" si="18"/>
        <v>2030</v>
      </c>
      <c r="C273" s="556">
        <f t="shared" si="18"/>
        <v>13</v>
      </c>
      <c r="D273" s="611">
        <f>$P$262/[2]P.C.!$C$13</f>
        <v>72.36</v>
      </c>
      <c r="E273" s="616">
        <f t="shared" si="20"/>
        <v>0</v>
      </c>
      <c r="F273" s="611">
        <f t="shared" si="16"/>
        <v>0</v>
      </c>
      <c r="G273" s="611">
        <f t="shared" si="17"/>
        <v>72.36</v>
      </c>
      <c r="H273" s="611">
        <f t="shared" si="19"/>
        <v>5148.0199999999995</v>
      </c>
    </row>
    <row r="274" spans="2:8">
      <c r="B274" s="611">
        <f t="shared" si="18"/>
        <v>2031</v>
      </c>
      <c r="C274" s="556">
        <f t="shared" si="18"/>
        <v>14</v>
      </c>
      <c r="D274" s="611">
        <f>$P$262/[2]P.C.!$C$13</f>
        <v>72.36</v>
      </c>
      <c r="E274" s="616">
        <f t="shared" si="20"/>
        <v>-8.3333333333333329E-2</v>
      </c>
      <c r="F274" s="611">
        <f t="shared" si="16"/>
        <v>-6.0299999999999994</v>
      </c>
      <c r="G274" s="611">
        <f t="shared" si="17"/>
        <v>66.33</v>
      </c>
      <c r="H274" s="611">
        <f t="shared" si="19"/>
        <v>5214.3499999999995</v>
      </c>
    </row>
    <row r="275" spans="2:8">
      <c r="B275" s="611">
        <f t="shared" si="18"/>
        <v>2032</v>
      </c>
      <c r="C275" s="556">
        <f t="shared" si="18"/>
        <v>15</v>
      </c>
      <c r="D275" s="611">
        <f>$P$262/[2]P.C.!$C$13</f>
        <v>72.36</v>
      </c>
      <c r="E275" s="616">
        <f t="shared" si="20"/>
        <v>-0.16666666666666666</v>
      </c>
      <c r="F275" s="611">
        <f t="shared" si="16"/>
        <v>-12.059999999999999</v>
      </c>
      <c r="G275" s="611">
        <f t="shared" si="17"/>
        <v>60.3</v>
      </c>
      <c r="H275" s="611">
        <f t="shared" si="19"/>
        <v>5274.65</v>
      </c>
    </row>
    <row r="276" spans="2:8">
      <c r="B276" s="611">
        <f t="shared" si="18"/>
        <v>2033</v>
      </c>
      <c r="C276" s="556">
        <f t="shared" si="18"/>
        <v>16</v>
      </c>
      <c r="D276" s="611">
        <f>$P$262/[2]P.C.!$C$13</f>
        <v>72.36</v>
      </c>
      <c r="E276" s="616">
        <f t="shared" si="20"/>
        <v>-0.25</v>
      </c>
      <c r="F276" s="611">
        <f t="shared" si="16"/>
        <v>-18.09</v>
      </c>
      <c r="G276" s="611">
        <f t="shared" si="17"/>
        <v>54.269999999999996</v>
      </c>
      <c r="H276" s="611">
        <f t="shared" si="19"/>
        <v>5328.92</v>
      </c>
    </row>
    <row r="277" spans="2:8">
      <c r="B277" s="611">
        <f t="shared" si="18"/>
        <v>2034</v>
      </c>
      <c r="C277" s="556">
        <f t="shared" si="18"/>
        <v>17</v>
      </c>
      <c r="D277" s="611">
        <f>$P$262/[2]P.C.!$C$13</f>
        <v>72.36</v>
      </c>
      <c r="E277" s="616">
        <f t="shared" si="20"/>
        <v>-0.33333333333333331</v>
      </c>
      <c r="F277" s="611">
        <f t="shared" si="16"/>
        <v>-24.119999999999997</v>
      </c>
      <c r="G277" s="611">
        <f t="shared" si="17"/>
        <v>48.24</v>
      </c>
      <c r="H277" s="611">
        <f t="shared" si="19"/>
        <v>5377.16</v>
      </c>
    </row>
    <row r="278" spans="2:8">
      <c r="B278" s="611">
        <f t="shared" si="18"/>
        <v>2035</v>
      </c>
      <c r="C278" s="556">
        <f t="shared" si="18"/>
        <v>18</v>
      </c>
      <c r="D278" s="611">
        <f>$P$262/[2]P.C.!$C$13</f>
        <v>72.36</v>
      </c>
      <c r="E278" s="616">
        <f t="shared" si="20"/>
        <v>-0.41666666666666663</v>
      </c>
      <c r="F278" s="611">
        <f t="shared" si="16"/>
        <v>-30.15</v>
      </c>
      <c r="G278" s="611">
        <f t="shared" si="17"/>
        <v>42.21</v>
      </c>
      <c r="H278" s="611">
        <f t="shared" si="19"/>
        <v>5419.37</v>
      </c>
    </row>
    <row r="279" spans="2:8">
      <c r="B279" s="611">
        <f t="shared" si="18"/>
        <v>2036</v>
      </c>
      <c r="C279" s="556">
        <f t="shared" si="18"/>
        <v>19</v>
      </c>
      <c r="D279" s="611">
        <f>$P$262/[2]P.C.!$C$13</f>
        <v>72.36</v>
      </c>
      <c r="E279" s="616">
        <f t="shared" si="20"/>
        <v>-0.49999999999999994</v>
      </c>
      <c r="F279" s="611">
        <f t="shared" si="16"/>
        <v>-36.179999999999993</v>
      </c>
      <c r="G279" s="611">
        <f t="shared" si="17"/>
        <v>36.180000000000007</v>
      </c>
      <c r="H279" s="611">
        <f t="shared" si="19"/>
        <v>5455.55</v>
      </c>
    </row>
    <row r="280" spans="2:8">
      <c r="B280" s="611">
        <f t="shared" si="18"/>
        <v>2037</v>
      </c>
      <c r="C280" s="556">
        <f t="shared" si="18"/>
        <v>20</v>
      </c>
      <c r="D280" s="611">
        <f>$P$262/[2]P.C.!$C$13</f>
        <v>72.36</v>
      </c>
      <c r="E280" s="616">
        <f t="shared" si="20"/>
        <v>-0.58333333333333326</v>
      </c>
      <c r="F280" s="611">
        <f t="shared" si="16"/>
        <v>-42.209999999999994</v>
      </c>
      <c r="G280" s="611">
        <f t="shared" si="17"/>
        <v>30.150000000000006</v>
      </c>
      <c r="H280" s="611">
        <f t="shared" si="19"/>
        <v>5485.7</v>
      </c>
    </row>
    <row r="281" spans="2:8">
      <c r="B281" s="611">
        <f t="shared" si="18"/>
        <v>2038</v>
      </c>
      <c r="C281" s="556">
        <f t="shared" si="18"/>
        <v>21</v>
      </c>
      <c r="D281" s="611">
        <f>$P$262/[2]P.C.!$C$13</f>
        <v>72.36</v>
      </c>
      <c r="E281" s="616">
        <f t="shared" si="20"/>
        <v>-0.66666666666666663</v>
      </c>
      <c r="F281" s="611">
        <f t="shared" si="16"/>
        <v>-48.239999999999995</v>
      </c>
      <c r="G281" s="611">
        <f t="shared" si="17"/>
        <v>24.120000000000005</v>
      </c>
      <c r="H281" s="611">
        <f t="shared" si="19"/>
        <v>5509.82</v>
      </c>
    </row>
    <row r="282" spans="2:8">
      <c r="B282" s="611">
        <f t="shared" si="18"/>
        <v>2039</v>
      </c>
      <c r="C282" s="556">
        <f t="shared" si="18"/>
        <v>22</v>
      </c>
      <c r="D282" s="611">
        <f>$P$262/[2]P.C.!$C$13</f>
        <v>72.36</v>
      </c>
      <c r="E282" s="616">
        <f t="shared" si="20"/>
        <v>-0.75</v>
      </c>
      <c r="F282" s="611">
        <f t="shared" si="16"/>
        <v>-54.269999999999996</v>
      </c>
      <c r="G282" s="611">
        <f t="shared" si="17"/>
        <v>18.090000000000003</v>
      </c>
      <c r="H282" s="611">
        <f t="shared" si="19"/>
        <v>5527.91</v>
      </c>
    </row>
    <row r="283" spans="2:8">
      <c r="B283" s="611">
        <f t="shared" si="18"/>
        <v>2040</v>
      </c>
      <c r="C283" s="556">
        <f t="shared" si="18"/>
        <v>23</v>
      </c>
      <c r="D283" s="611">
        <f>$P$262/[2]P.C.!$C$13</f>
        <v>72.36</v>
      </c>
      <c r="E283" s="616">
        <f t="shared" si="20"/>
        <v>-0.83333333333333337</v>
      </c>
      <c r="F283" s="611">
        <f t="shared" si="16"/>
        <v>-60.300000000000004</v>
      </c>
      <c r="G283" s="611">
        <f t="shared" si="17"/>
        <v>12.059999999999995</v>
      </c>
      <c r="H283" s="611">
        <f t="shared" si="19"/>
        <v>5539.97</v>
      </c>
    </row>
    <row r="284" spans="2:8">
      <c r="B284" s="611">
        <f t="shared" si="18"/>
        <v>2041</v>
      </c>
      <c r="C284" s="556">
        <f t="shared" si="18"/>
        <v>24</v>
      </c>
      <c r="D284" s="611">
        <f>$P$262/[2]P.C.!$C$13</f>
        <v>72.36</v>
      </c>
      <c r="E284" s="616">
        <f t="shared" si="20"/>
        <v>-0.91666666666666674</v>
      </c>
      <c r="F284" s="611">
        <f t="shared" si="16"/>
        <v>-66.33</v>
      </c>
      <c r="G284" s="611">
        <f t="shared" si="17"/>
        <v>6.0300000000000011</v>
      </c>
      <c r="H284" s="611">
        <f t="shared" si="19"/>
        <v>5546</v>
      </c>
    </row>
    <row r="285" spans="2:8">
      <c r="B285" s="611">
        <f t="shared" si="18"/>
        <v>2042</v>
      </c>
      <c r="C285" s="556">
        <f t="shared" si="18"/>
        <v>25</v>
      </c>
      <c r="D285" s="611">
        <f>$P$262/[2]P.C.!$C$13</f>
        <v>72.36</v>
      </c>
      <c r="E285" s="616">
        <f t="shared" si="20"/>
        <v>-1</v>
      </c>
      <c r="F285" s="611">
        <f t="shared" si="16"/>
        <v>-72.36</v>
      </c>
      <c r="G285" s="611">
        <f t="shared" si="17"/>
        <v>0</v>
      </c>
      <c r="H285" s="611">
        <f t="shared" si="19"/>
        <v>5546</v>
      </c>
    </row>
    <row r="286" spans="2:8" hidden="1">
      <c r="B286" s="611">
        <f t="shared" si="18"/>
        <v>2043</v>
      </c>
      <c r="C286" s="556">
        <f t="shared" si="18"/>
        <v>26</v>
      </c>
      <c r="D286" s="556" t="s">
        <v>268</v>
      </c>
      <c r="E286" s="556">
        <f t="shared" si="20"/>
        <v>-1.0833333333333333</v>
      </c>
      <c r="F286" s="611"/>
    </row>
    <row r="287" spans="2:8" hidden="1">
      <c r="B287" s="611">
        <f t="shared" si="18"/>
        <v>2044</v>
      </c>
      <c r="C287" s="556">
        <f t="shared" si="18"/>
        <v>27</v>
      </c>
      <c r="D287" s="556" t="s">
        <v>268</v>
      </c>
      <c r="E287" s="556">
        <f t="shared" si="20"/>
        <v>-1.1666666666666665</v>
      </c>
      <c r="F287" s="611"/>
    </row>
    <row r="288" spans="2:8" hidden="1">
      <c r="B288" s="611">
        <f t="shared" si="18"/>
        <v>2045</v>
      </c>
      <c r="C288" s="556">
        <f t="shared" si="18"/>
        <v>28</v>
      </c>
      <c r="D288" s="556" t="s">
        <v>268</v>
      </c>
      <c r="E288" s="556">
        <f t="shared" si="20"/>
        <v>-1.2499999999999998</v>
      </c>
      <c r="F288" s="611"/>
    </row>
    <row r="289" spans="2:7" hidden="1">
      <c r="B289" s="611">
        <f t="shared" si="18"/>
        <v>2046</v>
      </c>
      <c r="C289" s="556">
        <f t="shared" si="18"/>
        <v>29</v>
      </c>
      <c r="D289" s="556" t="s">
        <v>268</v>
      </c>
      <c r="E289" s="556">
        <f t="shared" si="20"/>
        <v>-1.333333333333333</v>
      </c>
      <c r="F289" s="611"/>
    </row>
    <row r="290" spans="2:7" hidden="1">
      <c r="B290" s="611">
        <f t="shared" si="18"/>
        <v>2047</v>
      </c>
      <c r="C290" s="556">
        <f t="shared" si="18"/>
        <v>30</v>
      </c>
      <c r="D290" s="556" t="s">
        <v>268</v>
      </c>
      <c r="E290" s="556">
        <f t="shared" si="20"/>
        <v>-1.4166666666666663</v>
      </c>
      <c r="F290" s="611"/>
    </row>
    <row r="291" spans="2:7">
      <c r="B291"/>
      <c r="E291" s="792" t="s">
        <v>118</v>
      </c>
      <c r="F291" s="792"/>
      <c r="G291" s="611">
        <f>SUM(G261:G290)</f>
        <v>1808.9999999999995</v>
      </c>
    </row>
    <row r="294" spans="2:7">
      <c r="B294" s="792" t="s">
        <v>666</v>
      </c>
      <c r="C294" s="792"/>
    </row>
    <row r="295" spans="2:7">
      <c r="B295" s="792">
        <f>2/24</f>
        <v>8.3333333333333329E-2</v>
      </c>
      <c r="C295" s="792"/>
    </row>
  </sheetData>
  <autoFilter ref="B8:Q233">
    <filterColumn colId="2" showButton="0"/>
    <filterColumn colId="4" showButton="0"/>
    <filterColumn colId="6" showButton="0"/>
    <filterColumn colId="8" showButton="0"/>
  </autoFilter>
  <mergeCells count="39">
    <mergeCell ref="E291:F291"/>
    <mergeCell ref="B294:C294"/>
    <mergeCell ref="B295:C295"/>
    <mergeCell ref="B256:C256"/>
    <mergeCell ref="M260:O260"/>
    <mergeCell ref="M259:O259"/>
    <mergeCell ref="P260:Q260"/>
    <mergeCell ref="M261:O261"/>
    <mergeCell ref="P261:Q261"/>
    <mergeCell ref="M262:O262"/>
    <mergeCell ref="P262:Q262"/>
    <mergeCell ref="B255:C255"/>
    <mergeCell ref="B242:C242"/>
    <mergeCell ref="B243:C243"/>
    <mergeCell ref="B244:C244"/>
    <mergeCell ref="B245:C245"/>
    <mergeCell ref="B246:C246"/>
    <mergeCell ref="B247:C247"/>
    <mergeCell ref="B248:C248"/>
    <mergeCell ref="B251:C251"/>
    <mergeCell ref="B252:C252"/>
    <mergeCell ref="B253:C253"/>
    <mergeCell ref="B254:C254"/>
    <mergeCell ref="P259:Q259"/>
    <mergeCell ref="M263:O263"/>
    <mergeCell ref="P263:Q263"/>
    <mergeCell ref="B240:C240"/>
    <mergeCell ref="B7:C7"/>
    <mergeCell ref="D7:K7"/>
    <mergeCell ref="M7:P7"/>
    <mergeCell ref="D8:E8"/>
    <mergeCell ref="F8:G8"/>
    <mergeCell ref="H8:I8"/>
    <mergeCell ref="J8:K8"/>
    <mergeCell ref="B234:Q234"/>
    <mergeCell ref="B235:Q235"/>
    <mergeCell ref="B237:C237"/>
    <mergeCell ref="B238:C238"/>
    <mergeCell ref="B239:C23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966"/>
  <sheetViews>
    <sheetView zoomScale="85" zoomScaleNormal="85" zoomScalePageLayoutView="85" workbookViewId="0">
      <selection activeCell="J6" sqref="J6"/>
    </sheetView>
  </sheetViews>
  <sheetFormatPr defaultColWidth="14.42578125" defaultRowHeight="15" customHeight="1"/>
  <cols>
    <col min="1" max="1" width="13.28515625" style="1" bestFit="1" customWidth="1"/>
    <col min="2" max="2" width="39.7109375" style="1" customWidth="1"/>
    <col min="3" max="3" width="15.140625" style="1" bestFit="1" customWidth="1"/>
    <col min="4" max="4" width="17.140625" style="1" bestFit="1" customWidth="1"/>
    <col min="5" max="5" width="8.7109375" style="1" bestFit="1" customWidth="1"/>
    <col min="6" max="6" width="18" style="1" bestFit="1" customWidth="1"/>
    <col min="7" max="7" width="20" style="1" bestFit="1" customWidth="1"/>
    <col min="8" max="8" width="25.140625" style="1" customWidth="1"/>
    <col min="9" max="9" width="13.85546875" style="1" customWidth="1"/>
    <col min="10" max="10" width="16.42578125" style="1" customWidth="1"/>
    <col min="11" max="11" width="23.7109375" style="1" customWidth="1"/>
    <col min="12" max="12" width="11.7109375" style="1" customWidth="1"/>
    <col min="13" max="13" width="17.7109375" style="1" customWidth="1"/>
    <col min="14" max="14" width="18.42578125" style="1" customWidth="1"/>
    <col min="15" max="15" width="11.7109375" style="1" customWidth="1"/>
    <col min="16" max="16" width="17.28515625" style="1" customWidth="1"/>
    <col min="17" max="17" width="23.7109375" style="1" customWidth="1"/>
    <col min="18" max="18" width="11.7109375" style="1" customWidth="1"/>
    <col min="19" max="19" width="17.28515625" style="1" customWidth="1"/>
    <col min="20" max="20" width="23.7109375" style="1" customWidth="1"/>
    <col min="21" max="21" width="11.7109375" style="1" customWidth="1"/>
    <col min="22" max="22" width="17.28515625" style="1" customWidth="1"/>
    <col min="23" max="23" width="14.42578125" style="1"/>
    <col min="24" max="24" width="26.42578125" style="1" customWidth="1"/>
    <col min="25" max="25" width="16.140625" style="1" bestFit="1" customWidth="1"/>
    <col min="26" max="41" width="14.42578125" style="118"/>
    <col min="42" max="16384" width="14.42578125" style="1"/>
  </cols>
  <sheetData>
    <row r="1" spans="1:25" ht="81" customHeight="1">
      <c r="A1" s="528">
        <v>1</v>
      </c>
      <c r="B1" s="487"/>
      <c r="C1" s="118"/>
      <c r="D1" s="118"/>
      <c r="E1" s="118"/>
      <c r="F1" s="118"/>
      <c r="G1" s="118"/>
      <c r="H1" s="64"/>
      <c r="I1" s="64"/>
      <c r="J1" s="64"/>
      <c r="K1" s="64"/>
      <c r="L1" s="64"/>
      <c r="M1" s="64"/>
      <c r="N1" s="63"/>
      <c r="O1" s="63"/>
      <c r="P1" s="63"/>
      <c r="Q1" s="63"/>
      <c r="R1" s="63"/>
      <c r="S1" s="63"/>
      <c r="T1" s="63"/>
      <c r="U1" s="63"/>
      <c r="V1" s="63"/>
      <c r="W1" s="61"/>
      <c r="X1" s="60"/>
      <c r="Y1" s="60"/>
    </row>
    <row r="2" spans="1:25" ht="30" customHeight="1">
      <c r="A2" s="118" t="b">
        <f>EXACT($A$1,P.C.!$C$56)</f>
        <v>1</v>
      </c>
      <c r="B2" s="784" t="s">
        <v>349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</row>
    <row r="3" spans="1:25" ht="30" customHeight="1" thickBot="1">
      <c r="A3" s="118"/>
      <c r="B3" s="814" t="s">
        <v>351</v>
      </c>
      <c r="C3" s="790"/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90"/>
      <c r="R3" s="790"/>
      <c r="S3" s="790"/>
      <c r="T3" s="790"/>
      <c r="U3" s="790"/>
      <c r="V3" s="790"/>
      <c r="W3" s="790"/>
      <c r="X3" s="790"/>
      <c r="Y3" s="790"/>
    </row>
    <row r="4" spans="1:25" ht="30" customHeight="1" thickTop="1">
      <c r="A4" s="118"/>
      <c r="B4" s="523"/>
      <c r="C4" s="524"/>
      <c r="D4" s="508"/>
      <c r="E4" s="508"/>
      <c r="F4" s="508"/>
      <c r="G4" s="508"/>
      <c r="H4" s="787" t="s">
        <v>276</v>
      </c>
      <c r="I4" s="787"/>
      <c r="J4" s="787"/>
      <c r="K4" s="787" t="str">
        <f>CONCATENATE("2º ano: ",P.C.!$C$8+1)</f>
        <v>2º ano: 2019</v>
      </c>
      <c r="L4" s="787"/>
      <c r="M4" s="787"/>
      <c r="N4" s="787" t="str">
        <f>CONCATENATE("3º ano: ",P.C.!$C$8+2)</f>
        <v>3º ano: 2020</v>
      </c>
      <c r="O4" s="787"/>
      <c r="P4" s="787"/>
      <c r="Q4" s="787" t="str">
        <f>CONCATENATE("4º ano: ",P.C.!$C$8+3)</f>
        <v>4º ano: 2021</v>
      </c>
      <c r="R4" s="787"/>
      <c r="S4" s="787"/>
      <c r="T4" s="787" t="str">
        <f>CONCATENATE("5º ano: ",P.C.!$C$8+4)</f>
        <v>5º ano: 2022</v>
      </c>
      <c r="U4" s="787"/>
      <c r="V4" s="787"/>
      <c r="W4" s="787" t="str">
        <f>CONCATENATE(2033)</f>
        <v>2033</v>
      </c>
      <c r="X4" s="787"/>
      <c r="Y4" s="787"/>
    </row>
    <row r="5" spans="1:25" ht="30" customHeight="1">
      <c r="A5" s="118"/>
      <c r="B5" s="429" t="s">
        <v>362</v>
      </c>
      <c r="C5" s="430" t="s">
        <v>164</v>
      </c>
      <c r="D5" s="522" t="s">
        <v>356</v>
      </c>
      <c r="E5" s="522" t="s">
        <v>350</v>
      </c>
      <c r="F5" s="521" t="s">
        <v>352</v>
      </c>
      <c r="G5" s="513" t="s">
        <v>357</v>
      </c>
      <c r="H5" s="429" t="s">
        <v>358</v>
      </c>
      <c r="I5" s="429" t="s">
        <v>359</v>
      </c>
      <c r="J5" s="429" t="s">
        <v>360</v>
      </c>
      <c r="K5" s="429" t="s">
        <v>358</v>
      </c>
      <c r="L5" s="429" t="s">
        <v>359</v>
      </c>
      <c r="M5" s="429" t="s">
        <v>360</v>
      </c>
      <c r="N5" s="429" t="s">
        <v>358</v>
      </c>
      <c r="O5" s="429" t="s">
        <v>359</v>
      </c>
      <c r="P5" s="429" t="s">
        <v>360</v>
      </c>
      <c r="Q5" s="429" t="s">
        <v>358</v>
      </c>
      <c r="R5" s="429" t="s">
        <v>359</v>
      </c>
      <c r="S5" s="429" t="s">
        <v>360</v>
      </c>
      <c r="T5" s="429" t="s">
        <v>358</v>
      </c>
      <c r="U5" s="429" t="s">
        <v>359</v>
      </c>
      <c r="V5" s="429" t="s">
        <v>360</v>
      </c>
      <c r="W5" s="429" t="s">
        <v>358</v>
      </c>
      <c r="X5" s="429" t="s">
        <v>365</v>
      </c>
      <c r="Y5" s="429" t="s">
        <v>360</v>
      </c>
    </row>
    <row r="6" spans="1:25" ht="15" customHeight="1">
      <c r="A6" s="118"/>
      <c r="B6" s="512" t="s">
        <v>131</v>
      </c>
      <c r="C6" s="453">
        <v>52</v>
      </c>
      <c r="D6" s="293">
        <v>12</v>
      </c>
      <c r="E6" s="293">
        <f>C6*D6</f>
        <v>624</v>
      </c>
      <c r="F6" s="516">
        <f>E6/P.C.!C58</f>
        <v>26</v>
      </c>
      <c r="G6" s="293">
        <f>ROUNDUP(F6/(P.C.!C54*P.C.!C57),0)</f>
        <v>1</v>
      </c>
      <c r="H6" s="514">
        <f>P.C.!C55</f>
        <v>50</v>
      </c>
      <c r="I6" s="294" t="s">
        <v>363</v>
      </c>
      <c r="J6" s="295">
        <f>H6*P.C.!$C$60</f>
        <v>250000</v>
      </c>
      <c r="K6" s="293">
        <v>0</v>
      </c>
      <c r="L6" s="294" t="s">
        <v>363</v>
      </c>
      <c r="M6" s="295">
        <f>K6*P.C.!$C$60</f>
        <v>0</v>
      </c>
      <c r="N6" s="293">
        <v>0</v>
      </c>
      <c r="O6" s="293"/>
      <c r="P6" s="295"/>
      <c r="Q6" s="296">
        <v>0</v>
      </c>
      <c r="R6" s="293"/>
      <c r="S6" s="295"/>
      <c r="T6" s="296">
        <v>0</v>
      </c>
      <c r="U6" s="293"/>
      <c r="V6" s="295"/>
      <c r="W6" s="296">
        <f>'PF(1ano)'!H6</f>
        <v>50</v>
      </c>
      <c r="X6" s="526">
        <f>P.C.!C59</f>
        <v>2280</v>
      </c>
      <c r="Y6" s="295">
        <f>W6*X6</f>
        <v>114000</v>
      </c>
    </row>
    <row r="7" spans="1:25" s="118" customFormat="1" ht="15" customHeight="1">
      <c r="B7" s="307"/>
      <c r="C7" s="367"/>
      <c r="D7" s="299"/>
      <c r="E7" s="299"/>
      <c r="F7" s="511"/>
      <c r="G7" s="519"/>
      <c r="I7" s="300"/>
      <c r="J7" s="301"/>
      <c r="K7" s="299"/>
      <c r="L7" s="299"/>
      <c r="M7" s="301"/>
      <c r="N7" s="299"/>
      <c r="O7" s="299"/>
      <c r="P7" s="301"/>
      <c r="Q7" s="302"/>
      <c r="R7" s="299"/>
      <c r="S7" s="301"/>
      <c r="T7" s="302"/>
      <c r="U7" s="299"/>
      <c r="V7" s="301"/>
      <c r="W7" s="302"/>
      <c r="X7" s="299"/>
      <c r="Y7" s="301"/>
    </row>
    <row r="8" spans="1:25" ht="15" customHeight="1">
      <c r="A8" s="118"/>
      <c r="B8" s="306"/>
      <c r="C8" s="366"/>
      <c r="D8" s="293"/>
      <c r="E8" s="293"/>
      <c r="F8" s="516"/>
      <c r="G8" s="293"/>
      <c r="H8" s="514"/>
      <c r="I8" s="294"/>
      <c r="J8" s="295"/>
      <c r="K8" s="293"/>
      <c r="L8" s="293"/>
      <c r="M8" s="295"/>
      <c r="N8" s="293"/>
      <c r="O8" s="293"/>
      <c r="P8" s="295"/>
      <c r="Q8" s="296"/>
      <c r="R8" s="293"/>
      <c r="S8" s="295"/>
      <c r="T8" s="296"/>
      <c r="U8" s="293"/>
      <c r="V8" s="295"/>
      <c r="W8" s="296"/>
      <c r="X8" s="293"/>
      <c r="Y8" s="295"/>
    </row>
    <row r="9" spans="1:25" s="118" customFormat="1" ht="15" customHeight="1">
      <c r="B9" s="307"/>
      <c r="C9" s="367"/>
      <c r="D9" s="299"/>
      <c r="E9" s="299"/>
      <c r="G9" s="520"/>
      <c r="H9" s="515"/>
      <c r="I9" s="300"/>
      <c r="J9" s="301"/>
      <c r="K9" s="299"/>
      <c r="L9" s="299"/>
      <c r="M9" s="301"/>
      <c r="N9" s="299"/>
      <c r="O9" s="299"/>
      <c r="P9" s="301"/>
      <c r="Q9" s="302"/>
      <c r="R9" s="299"/>
      <c r="S9" s="301"/>
      <c r="T9" s="302"/>
      <c r="U9" s="299"/>
      <c r="V9" s="301"/>
      <c r="W9" s="302"/>
      <c r="X9" s="299"/>
      <c r="Y9" s="301"/>
    </row>
    <row r="10" spans="1:25" ht="15" customHeight="1">
      <c r="A10" s="118"/>
      <c r="B10" s="306"/>
      <c r="C10" s="366"/>
      <c r="D10" s="293"/>
      <c r="E10" s="293"/>
      <c r="F10" s="516"/>
      <c r="G10" s="293"/>
      <c r="H10" s="514"/>
      <c r="I10" s="294"/>
      <c r="J10" s="295"/>
      <c r="K10" s="293"/>
      <c r="L10" s="293"/>
      <c r="M10" s="295"/>
      <c r="N10" s="293"/>
      <c r="O10" s="293"/>
      <c r="P10" s="295"/>
      <c r="Q10" s="296"/>
      <c r="R10" s="293"/>
      <c r="S10" s="295"/>
      <c r="T10" s="296"/>
      <c r="U10" s="293"/>
      <c r="V10" s="295"/>
      <c r="W10" s="296"/>
      <c r="X10" s="293"/>
      <c r="Y10" s="295"/>
    </row>
    <row r="11" spans="1:25" s="118" customFormat="1" ht="15" customHeight="1">
      <c r="B11" s="307"/>
      <c r="C11" s="367"/>
      <c r="D11" s="299"/>
      <c r="E11" s="299"/>
      <c r="F11" s="511"/>
      <c r="G11" s="299"/>
      <c r="I11" s="300"/>
      <c r="J11" s="301"/>
      <c r="K11" s="299"/>
      <c r="L11" s="299"/>
      <c r="M11" s="301"/>
      <c r="N11" s="299"/>
      <c r="O11" s="299"/>
      <c r="P11" s="301"/>
      <c r="Q11" s="302"/>
      <c r="R11" s="299"/>
      <c r="S11" s="301"/>
      <c r="T11" s="302"/>
      <c r="U11" s="299"/>
      <c r="V11" s="301"/>
      <c r="W11" s="302"/>
      <c r="X11" s="299"/>
      <c r="Y11" s="301"/>
    </row>
    <row r="12" spans="1:25" ht="15" customHeight="1">
      <c r="A12" s="118"/>
      <c r="B12" s="306"/>
      <c r="C12" s="366"/>
      <c r="D12" s="293"/>
      <c r="E12" s="514"/>
      <c r="F12" s="517" t="s">
        <v>348</v>
      </c>
      <c r="G12" s="293"/>
      <c r="H12" s="514"/>
      <c r="I12" s="294"/>
      <c r="J12" s="295"/>
      <c r="K12" s="293"/>
      <c r="L12" s="293"/>
      <c r="M12" s="295"/>
      <c r="N12" s="293"/>
      <c r="O12" s="293"/>
      <c r="P12" s="295"/>
      <c r="Q12" s="296"/>
      <c r="R12" s="293"/>
      <c r="S12" s="295"/>
      <c r="T12" s="296"/>
      <c r="U12" s="293"/>
      <c r="V12" s="295"/>
      <c r="W12" s="296"/>
      <c r="X12" s="293"/>
      <c r="Y12" s="295"/>
    </row>
    <row r="13" spans="1:25" s="118" customFormat="1" ht="15" customHeight="1">
      <c r="B13" s="307"/>
      <c r="C13" s="367"/>
      <c r="D13" s="299"/>
      <c r="E13" s="299"/>
      <c r="F13" s="518"/>
      <c r="G13" s="299"/>
      <c r="H13" s="515"/>
      <c r="I13" s="300"/>
      <c r="J13" s="301"/>
      <c r="K13" s="299"/>
      <c r="L13" s="299"/>
      <c r="M13" s="301"/>
      <c r="N13" s="299"/>
      <c r="O13" s="299"/>
      <c r="P13" s="301"/>
      <c r="Q13" s="302"/>
      <c r="R13" s="299"/>
      <c r="S13" s="301"/>
      <c r="T13" s="302"/>
      <c r="U13" s="299"/>
      <c r="V13" s="301"/>
      <c r="W13" s="302"/>
      <c r="X13" s="299"/>
      <c r="Y13" s="301"/>
    </row>
    <row r="14" spans="1:25" ht="15" customHeight="1">
      <c r="A14" s="118"/>
      <c r="B14" s="306"/>
      <c r="C14" s="366"/>
      <c r="D14" s="293"/>
      <c r="E14" s="293"/>
      <c r="F14" s="293"/>
      <c r="G14" s="293"/>
      <c r="H14" s="293"/>
      <c r="I14" s="294"/>
      <c r="J14" s="295"/>
      <c r="K14" s="293"/>
      <c r="L14" s="293"/>
      <c r="M14" s="295"/>
      <c r="N14" s="293"/>
      <c r="O14" s="293"/>
      <c r="P14" s="295"/>
      <c r="Q14" s="296"/>
      <c r="R14" s="293"/>
      <c r="S14" s="295"/>
      <c r="T14" s="296"/>
      <c r="U14" s="293"/>
      <c r="V14" s="295"/>
      <c r="W14" s="296"/>
      <c r="X14" s="293"/>
      <c r="Y14" s="295"/>
    </row>
    <row r="15" spans="1:25" s="118" customFormat="1" ht="15" customHeight="1">
      <c r="B15" s="307"/>
      <c r="C15" s="367"/>
      <c r="D15" s="299"/>
      <c r="E15" s="299"/>
      <c r="F15" s="299"/>
      <c r="G15" s="299"/>
      <c r="H15" s="299"/>
      <c r="I15" s="300"/>
      <c r="J15" s="301"/>
      <c r="K15" s="299"/>
      <c r="L15" s="299"/>
      <c r="M15" s="301"/>
      <c r="N15" s="299"/>
      <c r="O15" s="299"/>
      <c r="P15" s="301"/>
      <c r="Q15" s="302"/>
      <c r="R15" s="299"/>
      <c r="S15" s="301"/>
      <c r="T15" s="302"/>
      <c r="U15" s="299"/>
      <c r="V15" s="301"/>
      <c r="W15" s="302"/>
      <c r="X15" s="299"/>
      <c r="Y15" s="301"/>
    </row>
    <row r="16" spans="1:25" ht="15" customHeight="1">
      <c r="A16" s="118"/>
      <c r="B16" s="306"/>
      <c r="C16" s="366"/>
      <c r="D16" s="293"/>
      <c r="E16" s="293"/>
      <c r="F16" s="293"/>
      <c r="G16" s="293"/>
      <c r="H16" s="293"/>
      <c r="I16" s="294"/>
      <c r="J16" s="295"/>
      <c r="K16" s="293"/>
      <c r="L16" s="293"/>
      <c r="M16" s="295"/>
      <c r="N16" s="293"/>
      <c r="O16" s="293"/>
      <c r="P16" s="295"/>
      <c r="Q16" s="296"/>
      <c r="R16" s="293"/>
      <c r="S16" s="295"/>
      <c r="T16" s="296"/>
      <c r="U16" s="293"/>
      <c r="V16" s="295"/>
      <c r="W16" s="296"/>
      <c r="X16" s="293"/>
      <c r="Y16" s="295"/>
    </row>
    <row r="17" spans="1:25" s="118" customFormat="1" ht="15" customHeight="1">
      <c r="B17" s="307"/>
      <c r="C17" s="367"/>
      <c r="D17" s="299"/>
      <c r="E17" s="299"/>
      <c r="F17" s="299"/>
      <c r="G17" s="299"/>
      <c r="H17" s="299"/>
      <c r="I17" s="300"/>
      <c r="J17" s="301"/>
      <c r="K17" s="299"/>
      <c r="L17" s="299"/>
      <c r="M17" s="301"/>
      <c r="N17" s="299"/>
      <c r="O17" s="299"/>
      <c r="P17" s="301"/>
      <c r="Q17" s="302"/>
      <c r="R17" s="299"/>
      <c r="S17" s="301"/>
      <c r="T17" s="302"/>
      <c r="U17" s="299"/>
      <c r="V17" s="301"/>
      <c r="W17" s="302"/>
      <c r="X17" s="299"/>
      <c r="Y17" s="301"/>
    </row>
    <row r="18" spans="1:25" ht="15" customHeight="1">
      <c r="A18" s="118"/>
      <c r="B18" s="306"/>
      <c r="C18" s="366"/>
      <c r="D18" s="293"/>
      <c r="E18" s="293"/>
      <c r="F18" s="293"/>
      <c r="G18" s="293"/>
      <c r="H18" s="293"/>
      <c r="I18" s="294"/>
      <c r="J18" s="295"/>
      <c r="K18" s="293"/>
      <c r="L18" s="293"/>
      <c r="M18" s="295"/>
      <c r="N18" s="293"/>
      <c r="O18" s="293"/>
      <c r="P18" s="295"/>
      <c r="Q18" s="296"/>
      <c r="R18" s="293"/>
      <c r="S18" s="295"/>
      <c r="T18" s="296"/>
      <c r="U18" s="293"/>
      <c r="V18" s="295"/>
      <c r="W18" s="296"/>
      <c r="X18" s="293"/>
      <c r="Y18" s="295"/>
    </row>
    <row r="19" spans="1:25" s="118" customFormat="1" ht="15" customHeight="1">
      <c r="B19" s="307"/>
      <c r="C19" s="367"/>
      <c r="D19" s="299"/>
      <c r="E19" s="299"/>
      <c r="F19" s="299"/>
      <c r="G19" s="299"/>
      <c r="H19" s="299"/>
      <c r="I19" s="300"/>
      <c r="J19" s="301"/>
      <c r="K19" s="299"/>
      <c r="L19" s="299"/>
      <c r="M19" s="301"/>
      <c r="N19" s="299"/>
      <c r="O19" s="299"/>
      <c r="P19" s="301"/>
      <c r="Q19" s="302"/>
      <c r="R19" s="299"/>
      <c r="S19" s="301"/>
      <c r="T19" s="302"/>
      <c r="U19" s="299"/>
      <c r="V19" s="301"/>
      <c r="W19" s="302"/>
      <c r="X19" s="299"/>
      <c r="Y19" s="301"/>
    </row>
    <row r="20" spans="1:25" ht="15" customHeight="1">
      <c r="A20" s="118"/>
      <c r="B20" s="306"/>
      <c r="C20" s="366"/>
      <c r="D20" s="293"/>
      <c r="E20" s="293"/>
      <c r="F20" s="293"/>
      <c r="G20" s="293"/>
      <c r="H20" s="293"/>
      <c r="I20" s="294"/>
      <c r="J20" s="295"/>
      <c r="K20" s="293"/>
      <c r="L20" s="293"/>
      <c r="M20" s="295"/>
      <c r="N20" s="293"/>
      <c r="O20" s="293"/>
      <c r="P20" s="295"/>
      <c r="Q20" s="296"/>
      <c r="R20" s="293"/>
      <c r="S20" s="295"/>
      <c r="T20" s="296"/>
      <c r="U20" s="293"/>
      <c r="V20" s="295"/>
      <c r="W20" s="296"/>
      <c r="X20" s="293"/>
      <c r="Y20" s="295"/>
    </row>
    <row r="21" spans="1:25" s="118" customFormat="1" ht="15" customHeight="1">
      <c r="B21" s="307"/>
      <c r="C21" s="367"/>
      <c r="D21" s="299"/>
      <c r="E21" s="299"/>
      <c r="F21" s="299"/>
      <c r="G21" s="299"/>
      <c r="H21" s="299"/>
      <c r="I21" s="300"/>
      <c r="J21" s="301"/>
      <c r="K21" s="299"/>
      <c r="L21" s="299"/>
      <c r="M21" s="301"/>
      <c r="N21" s="299"/>
      <c r="O21" s="299"/>
      <c r="P21" s="301"/>
      <c r="Q21" s="302"/>
      <c r="R21" s="299"/>
      <c r="S21" s="301"/>
      <c r="T21" s="302"/>
      <c r="U21" s="299"/>
      <c r="V21" s="301"/>
      <c r="W21" s="302"/>
      <c r="X21" s="299"/>
      <c r="Y21" s="301"/>
    </row>
    <row r="22" spans="1:25" ht="15" customHeight="1">
      <c r="A22" s="118"/>
      <c r="B22" s="306"/>
      <c r="C22" s="366"/>
      <c r="D22" s="293"/>
      <c r="E22" s="293"/>
      <c r="F22" s="293"/>
      <c r="G22" s="293"/>
      <c r="H22" s="293"/>
      <c r="I22" s="294"/>
      <c r="J22" s="295"/>
      <c r="K22" s="293"/>
      <c r="L22" s="293"/>
      <c r="M22" s="295"/>
      <c r="N22" s="293"/>
      <c r="O22" s="293"/>
      <c r="P22" s="295"/>
      <c r="Q22" s="296"/>
      <c r="R22" s="293"/>
      <c r="S22" s="295"/>
      <c r="T22" s="296"/>
      <c r="U22" s="293"/>
      <c r="V22" s="295"/>
      <c r="W22" s="296"/>
      <c r="X22" s="293"/>
      <c r="Y22" s="295"/>
    </row>
    <row r="23" spans="1:25" s="118" customFormat="1" ht="15" customHeight="1">
      <c r="B23" s="307"/>
      <c r="C23" s="367"/>
      <c r="D23" s="299"/>
      <c r="E23" s="299"/>
      <c r="F23" s="299"/>
      <c r="G23" s="299"/>
      <c r="H23" s="299"/>
      <c r="I23" s="300"/>
      <c r="J23" s="301"/>
      <c r="K23" s="299"/>
      <c r="L23" s="299"/>
      <c r="M23" s="301"/>
      <c r="N23" s="299"/>
      <c r="O23" s="299"/>
      <c r="P23" s="301"/>
      <c r="Q23" s="302"/>
      <c r="R23" s="299"/>
      <c r="S23" s="301"/>
      <c r="T23" s="302"/>
      <c r="U23" s="299"/>
      <c r="V23" s="301"/>
      <c r="W23" s="302"/>
      <c r="X23" s="299"/>
      <c r="Y23" s="301"/>
    </row>
    <row r="24" spans="1:25" ht="15" customHeight="1">
      <c r="A24" s="118"/>
      <c r="B24" s="306"/>
      <c r="C24" s="366"/>
      <c r="D24" s="293"/>
      <c r="E24" s="293"/>
      <c r="F24" s="293"/>
      <c r="G24" s="293"/>
      <c r="H24" s="293"/>
      <c r="I24" s="294"/>
      <c r="J24" s="295"/>
      <c r="K24" s="293"/>
      <c r="L24" s="293"/>
      <c r="M24" s="295"/>
      <c r="N24" s="293"/>
      <c r="O24" s="293"/>
      <c r="P24" s="295"/>
      <c r="Q24" s="296"/>
      <c r="R24" s="293"/>
      <c r="S24" s="295"/>
      <c r="T24" s="296"/>
      <c r="U24" s="293"/>
      <c r="V24" s="295"/>
      <c r="W24" s="296"/>
      <c r="X24" s="293"/>
      <c r="Y24" s="295"/>
    </row>
    <row r="25" spans="1:25" s="118" customFormat="1" ht="15" customHeight="1">
      <c r="B25" s="307"/>
      <c r="C25" s="367"/>
      <c r="D25" s="299"/>
      <c r="E25" s="299"/>
      <c r="F25" s="299"/>
      <c r="G25" s="299"/>
      <c r="H25" s="299"/>
      <c r="I25" s="300"/>
      <c r="J25" s="301"/>
      <c r="K25" s="299"/>
      <c r="L25" s="299"/>
      <c r="M25" s="301"/>
      <c r="N25" s="299"/>
      <c r="O25" s="299"/>
      <c r="P25" s="301"/>
      <c r="Q25" s="302"/>
      <c r="R25" s="299"/>
      <c r="S25" s="301"/>
      <c r="T25" s="302"/>
      <c r="U25" s="299"/>
      <c r="V25" s="301"/>
      <c r="W25" s="302"/>
      <c r="X25" s="299"/>
      <c r="Y25" s="301"/>
    </row>
    <row r="26" spans="1:25" ht="15" customHeight="1">
      <c r="A26" s="118"/>
      <c r="B26" s="306"/>
      <c r="C26" s="366"/>
      <c r="D26" s="293"/>
      <c r="E26" s="293"/>
      <c r="F26" s="293"/>
      <c r="G26" s="293"/>
      <c r="H26" s="293"/>
      <c r="I26" s="294"/>
      <c r="J26" s="295"/>
      <c r="K26" s="293"/>
      <c r="L26" s="293"/>
      <c r="M26" s="295"/>
      <c r="N26" s="293"/>
      <c r="O26" s="293"/>
      <c r="P26" s="295"/>
      <c r="Q26" s="296"/>
      <c r="R26" s="293"/>
      <c r="S26" s="295"/>
      <c r="T26" s="296"/>
      <c r="U26" s="293"/>
      <c r="V26" s="295"/>
      <c r="W26" s="296"/>
      <c r="X26" s="293"/>
      <c r="Y26" s="295"/>
    </row>
    <row r="27" spans="1:25" s="118" customFormat="1" ht="15" customHeight="1">
      <c r="B27" s="307"/>
      <c r="C27" s="367"/>
      <c r="D27" s="299"/>
      <c r="E27" s="299"/>
      <c r="F27" s="299"/>
      <c r="G27" s="299"/>
      <c r="H27" s="299"/>
      <c r="I27" s="300"/>
      <c r="J27" s="301"/>
      <c r="K27" s="299"/>
      <c r="L27" s="299"/>
      <c r="M27" s="301"/>
      <c r="N27" s="299"/>
      <c r="O27" s="299"/>
      <c r="P27" s="301"/>
      <c r="Q27" s="302"/>
      <c r="R27" s="299"/>
      <c r="S27" s="301"/>
      <c r="T27" s="302"/>
      <c r="U27" s="299"/>
      <c r="V27" s="301"/>
      <c r="W27" s="302"/>
      <c r="X27" s="299"/>
      <c r="Y27" s="301"/>
    </row>
    <row r="28" spans="1:25" ht="15" customHeight="1">
      <c r="A28" s="118"/>
      <c r="B28" s="306"/>
      <c r="C28" s="366"/>
      <c r="D28" s="293"/>
      <c r="E28" s="293"/>
      <c r="F28" s="293"/>
      <c r="G28" s="293"/>
      <c r="H28" s="293"/>
      <c r="I28" s="294"/>
      <c r="J28" s="295"/>
      <c r="K28" s="293"/>
      <c r="L28" s="293"/>
      <c r="M28" s="295"/>
      <c r="N28" s="293"/>
      <c r="O28" s="293"/>
      <c r="P28" s="295"/>
      <c r="Q28" s="296"/>
      <c r="R28" s="293"/>
      <c r="S28" s="295"/>
      <c r="T28" s="296"/>
      <c r="U28" s="293"/>
      <c r="V28" s="295"/>
      <c r="W28" s="296"/>
      <c r="X28" s="293"/>
      <c r="Y28" s="295"/>
    </row>
    <row r="29" spans="1:25" ht="30" customHeight="1" thickBot="1">
      <c r="A29" s="118"/>
      <c r="B29" s="510" t="s">
        <v>118</v>
      </c>
      <c r="C29" s="509"/>
      <c r="D29" s="313"/>
      <c r="E29" s="313"/>
      <c r="F29" s="313"/>
      <c r="G29" s="313"/>
      <c r="H29" s="313">
        <f>SUM(H6:H28)</f>
        <v>50</v>
      </c>
      <c r="I29" s="313"/>
      <c r="J29" s="314">
        <f>SUM(J6:J28)</f>
        <v>250000</v>
      </c>
      <c r="K29" s="313">
        <f>SUM(K6:K28)</f>
        <v>0</v>
      </c>
      <c r="L29" s="313"/>
      <c r="M29" s="314">
        <f>SUM(M6:M28)</f>
        <v>0</v>
      </c>
      <c r="N29" s="313"/>
      <c r="O29" s="313"/>
      <c r="P29" s="314"/>
      <c r="Q29" s="313"/>
      <c r="R29" s="313"/>
      <c r="S29" s="314"/>
      <c r="T29" s="313"/>
      <c r="U29" s="313"/>
      <c r="V29" s="525"/>
      <c r="W29" s="313"/>
      <c r="X29" s="313"/>
      <c r="Y29" s="314">
        <f>SUM(Y6:Y28)</f>
        <v>114000</v>
      </c>
    </row>
    <row r="30" spans="1:25" ht="15.75" customHeight="1">
      <c r="A30" s="118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1"/>
      <c r="X30" s="60"/>
      <c r="Y30" s="60"/>
    </row>
    <row r="31" spans="1:25" s="118" customFormat="1" ht="15.75" customHeight="1">
      <c r="B31" s="289"/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8"/>
      <c r="X31" s="60"/>
      <c r="Y31" s="60"/>
    </row>
    <row r="32" spans="1:25" s="118" customFormat="1" ht="15.75" customHeight="1">
      <c r="B32" s="289"/>
      <c r="C32" s="791"/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8"/>
      <c r="X32" s="60"/>
      <c r="Y32" s="60"/>
    </row>
    <row r="33" spans="2:25" s="118" customFormat="1" ht="15.75" customHeight="1">
      <c r="B33" s="70"/>
      <c r="C33" s="791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310"/>
      <c r="X33" s="58"/>
      <c r="Y33" s="58"/>
    </row>
    <row r="34" spans="2:25" s="118" customFormat="1" ht="15.75" customHeight="1"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310"/>
      <c r="X34" s="58"/>
      <c r="Y34" s="58"/>
    </row>
    <row r="35" spans="2:25" s="118" customFormat="1" ht="15.75" customHeight="1"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310"/>
      <c r="X35" s="58"/>
      <c r="Y35" s="58"/>
    </row>
    <row r="36" spans="2:25" s="118" customFormat="1" ht="15.75" customHeight="1"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310"/>
      <c r="X36" s="58"/>
      <c r="Y36" s="58"/>
    </row>
    <row r="37" spans="2:25" s="118" customFormat="1" ht="15.75" customHeight="1"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310"/>
      <c r="X37" s="58"/>
      <c r="Y37" s="58"/>
    </row>
    <row r="38" spans="2:25" s="118" customFormat="1" ht="15.75" customHeight="1">
      <c r="B38" s="70"/>
      <c r="C38" s="70"/>
      <c r="D38" s="70"/>
      <c r="E38" s="70"/>
      <c r="F38" s="70"/>
      <c r="G38" s="70"/>
      <c r="H38" s="786"/>
      <c r="I38" s="786"/>
      <c r="J38" s="786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310"/>
      <c r="X38" s="58"/>
      <c r="Y38" s="58"/>
    </row>
    <row r="39" spans="2:25" s="118" customFormat="1" ht="15.75" customHeight="1"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310"/>
      <c r="X39" s="58"/>
      <c r="Y39" s="58"/>
    </row>
    <row r="40" spans="2:25" s="118" customFormat="1" ht="15.75" customHeight="1"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310"/>
      <c r="X40" s="58"/>
      <c r="Y40" s="58"/>
    </row>
    <row r="41" spans="2:25" s="118" customFormat="1" ht="15.75" customHeight="1"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310"/>
      <c r="X41" s="58"/>
      <c r="Y41" s="58"/>
    </row>
    <row r="42" spans="2:25" s="118" customFormat="1" ht="15.75" customHeight="1"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310"/>
      <c r="X42" s="58"/>
      <c r="Y42" s="58"/>
    </row>
    <row r="43" spans="2:25" s="118" customFormat="1" ht="15.75" customHeight="1"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310"/>
      <c r="X43" s="58"/>
      <c r="Y43" s="58"/>
    </row>
    <row r="44" spans="2:25" s="118" customFormat="1" ht="15.75" customHeight="1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310"/>
      <c r="X44" s="58"/>
      <c r="Y44" s="58"/>
    </row>
    <row r="45" spans="2:25" s="118" customFormat="1" ht="15.75" customHeight="1"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310"/>
      <c r="X45" s="58"/>
      <c r="Y45" s="58"/>
    </row>
    <row r="46" spans="2:25" s="118" customFormat="1" ht="15.75" customHeight="1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310"/>
      <c r="X46" s="58"/>
      <c r="Y46" s="58"/>
    </row>
    <row r="47" spans="2:25" s="118" customFormat="1" ht="15.75" customHeight="1"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310"/>
      <c r="X47" s="58"/>
      <c r="Y47" s="58"/>
    </row>
    <row r="48" spans="2:25" s="118" customFormat="1" ht="15.75" customHeight="1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310"/>
      <c r="X48" s="58"/>
      <c r="Y48" s="58"/>
    </row>
    <row r="49" spans="2:25" s="118" customFormat="1" ht="15.75" customHeight="1"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310"/>
      <c r="X49" s="58"/>
      <c r="Y49" s="58"/>
    </row>
    <row r="50" spans="2:25" s="118" customFormat="1" ht="15.75" customHeight="1"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310"/>
      <c r="X50" s="58"/>
      <c r="Y50" s="58"/>
    </row>
    <row r="51" spans="2:25" s="118" customFormat="1" ht="15.75" customHeight="1"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310"/>
      <c r="X51" s="58"/>
      <c r="Y51" s="58"/>
    </row>
    <row r="52" spans="2:25" s="118" customFormat="1" ht="15.75" customHeight="1"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310"/>
      <c r="X52" s="58"/>
      <c r="Y52" s="58"/>
    </row>
    <row r="53" spans="2:25" s="118" customFormat="1" ht="15.75" customHeight="1"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310"/>
      <c r="X53" s="58"/>
      <c r="Y53" s="58"/>
    </row>
    <row r="54" spans="2:25" s="118" customFormat="1" ht="15.75" customHeight="1"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310"/>
      <c r="X54" s="58"/>
      <c r="Y54" s="58"/>
    </row>
    <row r="55" spans="2:25" s="118" customFormat="1" ht="15.75" customHeight="1"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310"/>
      <c r="X55" s="58"/>
      <c r="Y55" s="58"/>
    </row>
    <row r="56" spans="2:25" s="118" customFormat="1" ht="15.75" customHeight="1"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310"/>
      <c r="X56" s="58"/>
      <c r="Y56" s="58"/>
    </row>
    <row r="57" spans="2:25" s="118" customFormat="1" ht="15.75" customHeight="1"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310"/>
      <c r="X57" s="58"/>
      <c r="Y57" s="58"/>
    </row>
    <row r="58" spans="2:25" s="118" customFormat="1" ht="15.75" customHeight="1"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310"/>
      <c r="X58" s="58"/>
      <c r="Y58" s="58"/>
    </row>
    <row r="59" spans="2:25" s="118" customFormat="1" ht="15.75" customHeight="1"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310"/>
      <c r="X59" s="58"/>
      <c r="Y59" s="58"/>
    </row>
    <row r="60" spans="2:25" s="118" customFormat="1" ht="15.75" customHeight="1"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310"/>
      <c r="X60" s="58"/>
      <c r="Y60" s="58"/>
    </row>
    <row r="61" spans="2:25" s="118" customFormat="1" ht="15.75" customHeight="1"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310"/>
      <c r="X61" s="58"/>
      <c r="Y61" s="58"/>
    </row>
    <row r="62" spans="2:25" s="118" customFormat="1" ht="15.75" customHeight="1"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310"/>
      <c r="X62" s="58"/>
      <c r="Y62" s="58"/>
    </row>
    <row r="63" spans="2:25" s="118" customFormat="1" ht="15.75" customHeight="1"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310"/>
      <c r="X63" s="58"/>
      <c r="Y63" s="58"/>
    </row>
    <row r="64" spans="2:25" s="118" customFormat="1" ht="15.75" customHeight="1"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310"/>
      <c r="X64" s="58"/>
      <c r="Y64" s="58"/>
    </row>
    <row r="65" spans="2:25" s="118" customFormat="1" ht="15.75" customHeight="1"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310"/>
      <c r="X65" s="58"/>
      <c r="Y65" s="58"/>
    </row>
    <row r="66" spans="2:25" s="118" customFormat="1" ht="15.75" customHeight="1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310"/>
      <c r="X66" s="58"/>
      <c r="Y66" s="58"/>
    </row>
    <row r="67" spans="2:25" s="118" customFormat="1" ht="15.75" customHeight="1"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310"/>
      <c r="X67" s="58"/>
      <c r="Y67" s="58"/>
    </row>
    <row r="68" spans="2:25" s="118" customFormat="1" ht="15.75" customHeight="1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310"/>
      <c r="X68" s="58"/>
      <c r="Y68" s="58"/>
    </row>
    <row r="69" spans="2:25" s="118" customFormat="1" ht="15.75" customHeight="1"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310"/>
      <c r="X69" s="58"/>
      <c r="Y69" s="58"/>
    </row>
    <row r="70" spans="2:25" s="118" customFormat="1" ht="15.75" customHeight="1"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310"/>
      <c r="X70" s="58"/>
      <c r="Y70" s="58"/>
    </row>
    <row r="71" spans="2:25" s="118" customFormat="1" ht="15.75" customHeight="1"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310"/>
      <c r="X71" s="58"/>
      <c r="Y71" s="58"/>
    </row>
    <row r="72" spans="2:25" s="118" customFormat="1" ht="15.75" customHeight="1"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310"/>
      <c r="X72" s="58"/>
      <c r="Y72" s="58"/>
    </row>
    <row r="73" spans="2:25" s="118" customFormat="1" ht="15.75" customHeight="1"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310"/>
      <c r="X73" s="58"/>
      <c r="Y73" s="58"/>
    </row>
    <row r="74" spans="2:25" s="118" customFormat="1" ht="15.75" customHeight="1"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310"/>
      <c r="X74" s="58"/>
      <c r="Y74" s="58"/>
    </row>
    <row r="75" spans="2:25" s="118" customFormat="1" ht="15.75" customHeight="1"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310"/>
      <c r="X75" s="58"/>
      <c r="Y75" s="58"/>
    </row>
    <row r="76" spans="2:25" s="118" customFormat="1" ht="15.75" customHeight="1"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310"/>
      <c r="X76" s="58"/>
      <c r="Y76" s="58"/>
    </row>
    <row r="77" spans="2:25" s="118" customFormat="1" ht="15.75" customHeight="1"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310"/>
      <c r="X77" s="58"/>
      <c r="Y77" s="58"/>
    </row>
    <row r="78" spans="2:25" s="118" customFormat="1" ht="15.75" customHeight="1"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310"/>
      <c r="X78" s="58"/>
      <c r="Y78" s="58"/>
    </row>
    <row r="79" spans="2:25" s="118" customFormat="1" ht="15.75" customHeight="1"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310"/>
      <c r="X79" s="58"/>
      <c r="Y79" s="58"/>
    </row>
    <row r="80" spans="2:25" s="118" customFormat="1" ht="15.75" customHeight="1"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310"/>
      <c r="X80" s="58"/>
      <c r="Y80" s="58"/>
    </row>
    <row r="81" spans="2:25" s="118" customFormat="1" ht="15.75" customHeight="1"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310"/>
      <c r="X81" s="58"/>
      <c r="Y81" s="58"/>
    </row>
    <row r="82" spans="2:25" s="118" customFormat="1" ht="15.75" customHeight="1"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310"/>
      <c r="X82" s="58"/>
      <c r="Y82" s="58"/>
    </row>
    <row r="83" spans="2:25" s="118" customFormat="1" ht="15.75" customHeight="1"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310"/>
      <c r="X83" s="58"/>
      <c r="Y83" s="58"/>
    </row>
    <row r="84" spans="2:25" s="118" customFormat="1" ht="15.75" customHeight="1"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58"/>
      <c r="X84" s="58"/>
      <c r="Y84" s="58"/>
    </row>
    <row r="85" spans="2:25" s="118" customFormat="1" ht="15.75" customHeight="1"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</row>
    <row r="86" spans="2:25" s="118" customFormat="1" ht="15.75" customHeight="1"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</row>
    <row r="87" spans="2:25" s="118" customFormat="1" ht="15.75" customHeight="1"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</row>
    <row r="88" spans="2:25" s="118" customFormat="1" ht="15.75" customHeight="1"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</row>
    <row r="89" spans="2:25" s="118" customFormat="1" ht="15.75" customHeight="1"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</row>
    <row r="90" spans="2:25" s="118" customFormat="1" ht="15.75" customHeight="1"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</row>
    <row r="91" spans="2:25" s="118" customFormat="1" ht="15.75" customHeight="1"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</row>
    <row r="92" spans="2:25" s="118" customFormat="1" ht="15.75" customHeight="1"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</row>
    <row r="93" spans="2:25" s="118" customFormat="1" ht="15.75" customHeight="1"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</row>
    <row r="94" spans="2:25" s="118" customFormat="1" ht="15.75" customHeight="1"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</row>
    <row r="95" spans="2:25" s="118" customFormat="1" ht="15.75" customHeight="1"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</row>
    <row r="96" spans="2:25" s="118" customFormat="1" ht="15.75" customHeight="1"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</row>
    <row r="97" spans="2:25" s="118" customFormat="1" ht="15.75" customHeight="1"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</row>
    <row r="98" spans="2:25" s="118" customFormat="1" ht="15.75" customHeight="1"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</row>
    <row r="99" spans="2:25" s="118" customFormat="1" ht="15.75" customHeight="1"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</row>
    <row r="100" spans="2:25" s="118" customFormat="1" ht="15.75" customHeight="1"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</row>
    <row r="101" spans="2:25" s="118" customFormat="1" ht="15.75" customHeight="1"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</row>
    <row r="102" spans="2:25" s="118" customFormat="1" ht="15.75" customHeight="1"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</row>
    <row r="103" spans="2:25" s="118" customFormat="1" ht="15.75" customHeight="1"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</row>
    <row r="104" spans="2:25" s="118" customFormat="1" ht="15.75" customHeight="1"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</row>
    <row r="105" spans="2:25" s="118" customFormat="1" ht="15.75" customHeight="1"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</row>
    <row r="106" spans="2:25" s="118" customFormat="1" ht="15.75" customHeight="1"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</row>
    <row r="107" spans="2:25" s="118" customFormat="1" ht="15.75" customHeight="1"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</row>
    <row r="108" spans="2:25" s="118" customFormat="1" ht="15.75" customHeight="1"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</row>
    <row r="109" spans="2:25" s="118" customFormat="1" ht="15.75" customHeight="1"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</row>
    <row r="110" spans="2:25" s="118" customFormat="1" ht="15.75" customHeight="1"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</row>
    <row r="111" spans="2:25" s="118" customFormat="1" ht="15.75" customHeight="1"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</row>
    <row r="112" spans="2:25" s="118" customFormat="1" ht="15.75" customHeight="1"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</row>
    <row r="113" spans="2:25" s="118" customFormat="1" ht="15.75" customHeight="1"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</row>
    <row r="114" spans="2:25" s="118" customFormat="1" ht="15.75" customHeight="1"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</row>
    <row r="115" spans="2:25" s="118" customFormat="1" ht="15.75" customHeight="1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</row>
    <row r="116" spans="2:25" s="118" customFormat="1" ht="15.75" customHeight="1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</row>
    <row r="117" spans="2:25" s="118" customFormat="1" ht="15.75" customHeight="1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</row>
    <row r="118" spans="2:25" s="118" customFormat="1" ht="15.75" customHeight="1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</row>
    <row r="119" spans="2:25" s="118" customFormat="1" ht="15.75" customHeight="1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</row>
    <row r="120" spans="2:25" s="118" customFormat="1" ht="15.75" customHeight="1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</row>
    <row r="121" spans="2:25" s="118" customFormat="1" ht="15.75" customHeight="1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</row>
    <row r="122" spans="2:25" s="118" customFormat="1" ht="15.75" customHeight="1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</row>
    <row r="123" spans="2:25" s="118" customFormat="1" ht="15.75" customHeight="1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</row>
    <row r="124" spans="2:25" s="118" customFormat="1" ht="15.75" customHeight="1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</row>
    <row r="125" spans="2:25" s="118" customFormat="1" ht="15.75" customHeight="1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</row>
    <row r="126" spans="2:25" s="118" customFormat="1" ht="15.75" customHeight="1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</row>
    <row r="127" spans="2:25" s="118" customFormat="1" ht="15.75" customHeight="1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</row>
    <row r="128" spans="2:25" s="118" customFormat="1" ht="15.75" customHeight="1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</row>
    <row r="129" spans="2:25" s="118" customFormat="1" ht="15.75" customHeight="1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</row>
    <row r="130" spans="2:25" s="118" customFormat="1" ht="15.75" customHeight="1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</row>
    <row r="131" spans="2:25" s="118" customFormat="1" ht="15.75" customHeight="1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</row>
    <row r="132" spans="2:25" s="118" customFormat="1" ht="15.75" customHeight="1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</row>
    <row r="133" spans="2:25" s="118" customFormat="1" ht="15.75" customHeight="1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</row>
    <row r="134" spans="2:25" s="118" customFormat="1" ht="15.75" customHeight="1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</row>
    <row r="135" spans="2:25" s="118" customFormat="1" ht="15.75" customHeight="1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</row>
    <row r="136" spans="2:25" s="118" customFormat="1" ht="15.75" customHeight="1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</row>
    <row r="137" spans="2:25" s="118" customFormat="1" ht="15.75" customHeight="1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</row>
    <row r="138" spans="2:25" s="118" customFormat="1" ht="15.75" customHeight="1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</row>
    <row r="139" spans="2:25" s="118" customFormat="1" ht="15.75" customHeight="1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</row>
    <row r="140" spans="2:25" s="118" customFormat="1" ht="15.75" customHeight="1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</row>
    <row r="141" spans="2:25" s="118" customFormat="1" ht="15.75" customHeight="1"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</row>
    <row r="142" spans="2:25" s="118" customFormat="1" ht="15.75" customHeight="1"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</row>
    <row r="143" spans="2:25" s="118" customFormat="1" ht="15.75" customHeight="1"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</row>
    <row r="144" spans="2:25" s="118" customFormat="1" ht="15.75" customHeight="1"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</row>
    <row r="145" spans="2:25" s="118" customFormat="1" ht="15.75" customHeight="1"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</row>
    <row r="146" spans="2:25" s="118" customFormat="1" ht="15.75" customHeight="1"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</row>
    <row r="147" spans="2:25" s="118" customFormat="1" ht="15.75" customHeight="1"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</row>
    <row r="148" spans="2:25" s="118" customFormat="1" ht="15.75" customHeight="1"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</row>
    <row r="149" spans="2:25" s="118" customFormat="1" ht="15.75" customHeight="1"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</row>
    <row r="150" spans="2:25" s="118" customFormat="1" ht="15.75" customHeight="1"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</row>
    <row r="151" spans="2:25" s="118" customFormat="1" ht="15.75" customHeight="1"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</row>
    <row r="152" spans="2:25" s="118" customFormat="1" ht="15.75" customHeight="1"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</row>
    <row r="153" spans="2:25" s="118" customFormat="1" ht="15.75" customHeight="1"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</row>
    <row r="154" spans="2:25" s="118" customFormat="1" ht="15.75" customHeight="1"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</row>
    <row r="155" spans="2:25" s="118" customFormat="1" ht="15.75" customHeight="1"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</row>
    <row r="156" spans="2:25" s="118" customFormat="1" ht="15.75" customHeight="1"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</row>
    <row r="157" spans="2:25" s="118" customFormat="1" ht="15.75" customHeight="1"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</row>
    <row r="158" spans="2:25" s="118" customFormat="1" ht="15.75" customHeight="1"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</row>
    <row r="159" spans="2:25" s="118" customFormat="1" ht="15.75" customHeight="1"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</row>
    <row r="160" spans="2:25" s="118" customFormat="1" ht="15.75" customHeight="1"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</row>
    <row r="161" spans="2:25" s="118" customFormat="1" ht="15.75" customHeight="1"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</row>
    <row r="162" spans="2:25" s="118" customFormat="1" ht="15.75" customHeight="1"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</row>
    <row r="163" spans="2:25" s="118" customFormat="1" ht="15.75" customHeight="1"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</row>
    <row r="164" spans="2:25" s="118" customFormat="1" ht="15.75" customHeight="1"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</row>
    <row r="165" spans="2:25" s="118" customFormat="1" ht="15.75" customHeight="1"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</row>
    <row r="166" spans="2:25" s="118" customFormat="1" ht="15.75" customHeight="1"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</row>
    <row r="167" spans="2:25" s="118" customFormat="1" ht="15.75" customHeight="1"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</row>
    <row r="168" spans="2:25" s="118" customFormat="1" ht="15.75" customHeight="1"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</row>
    <row r="169" spans="2:25" s="118" customFormat="1" ht="15.75" customHeight="1"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</row>
    <row r="170" spans="2:25" s="118" customFormat="1" ht="15.75" customHeight="1"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</row>
    <row r="171" spans="2:25" s="118" customFormat="1" ht="15.75" customHeight="1"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</row>
    <row r="172" spans="2:25" s="118" customFormat="1" ht="15.75" customHeight="1"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</row>
    <row r="173" spans="2:25" s="118" customFormat="1" ht="15.75" customHeight="1"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</row>
    <row r="174" spans="2:25" s="118" customFormat="1" ht="15.75" customHeight="1"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</row>
    <row r="175" spans="2:25" s="118" customFormat="1" ht="15.75" customHeight="1"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</row>
    <row r="176" spans="2:25" s="118" customFormat="1" ht="15.75" customHeight="1"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</row>
    <row r="177" spans="2:25" s="118" customFormat="1" ht="15.75" customHeight="1"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</row>
    <row r="178" spans="2:25" s="118" customFormat="1" ht="15.75" customHeight="1"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</row>
    <row r="179" spans="2:25" s="118" customFormat="1" ht="15.75" customHeight="1"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</row>
    <row r="180" spans="2:25" s="118" customFormat="1" ht="15.75" customHeight="1"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</row>
    <row r="181" spans="2:25" s="118" customFormat="1" ht="15.75" customHeight="1"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</row>
    <row r="182" spans="2:25" s="118" customFormat="1" ht="15.75" customHeight="1"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</row>
    <row r="183" spans="2:25" s="118" customFormat="1" ht="15.75" customHeight="1"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</row>
    <row r="184" spans="2:25" s="118" customFormat="1" ht="15.75" customHeight="1"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</row>
    <row r="185" spans="2:25" s="118" customFormat="1" ht="15.75" customHeight="1"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</row>
    <row r="186" spans="2:25" s="118" customFormat="1" ht="15.75" customHeight="1"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</row>
    <row r="187" spans="2:25" s="118" customFormat="1" ht="15.75" customHeight="1"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</row>
    <row r="188" spans="2:25" s="118" customFormat="1" ht="15.75" customHeight="1"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</row>
    <row r="189" spans="2:25" s="118" customFormat="1" ht="15.75" customHeight="1"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</row>
    <row r="190" spans="2:25" s="118" customFormat="1" ht="15.75" customHeight="1"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</row>
    <row r="191" spans="2:25" s="118" customFormat="1" ht="15.75" customHeight="1"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</row>
    <row r="192" spans="2:25" s="118" customFormat="1" ht="15.75" customHeight="1"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</row>
    <row r="193" spans="2:25" s="118" customFormat="1" ht="15.75" customHeight="1"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</row>
    <row r="194" spans="2:25" s="118" customFormat="1" ht="15.75" customHeight="1"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</row>
    <row r="195" spans="2:25" s="118" customFormat="1" ht="15.75" customHeight="1"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</row>
    <row r="196" spans="2:25" s="118" customFormat="1" ht="15.75" customHeight="1"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</row>
    <row r="197" spans="2:25" s="118" customFormat="1" ht="15.75" customHeight="1"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</row>
    <row r="198" spans="2:25" s="118" customFormat="1" ht="15.75" customHeight="1"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</row>
    <row r="199" spans="2:25" s="118" customFormat="1" ht="15.75" customHeight="1"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</row>
    <row r="200" spans="2:25" s="118" customFormat="1" ht="15.75" customHeight="1"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</row>
    <row r="201" spans="2:25" s="118" customFormat="1" ht="15.75" customHeight="1"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</row>
    <row r="202" spans="2:25" s="118" customFormat="1" ht="15.75" customHeight="1"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</row>
    <row r="203" spans="2:25" s="118" customFormat="1" ht="15.75" customHeight="1"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</row>
    <row r="204" spans="2:25" s="118" customFormat="1" ht="15.75" customHeight="1"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</row>
    <row r="205" spans="2:25" s="118" customFormat="1" ht="15.75" customHeight="1"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</row>
    <row r="206" spans="2:25" s="118" customFormat="1" ht="15.75" customHeight="1"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</row>
    <row r="207" spans="2:25" s="118" customFormat="1" ht="15.75" customHeight="1"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</row>
    <row r="208" spans="2:25" s="118" customFormat="1" ht="15.75" customHeight="1"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</row>
    <row r="209" spans="2:25" s="118" customFormat="1" ht="15.75" customHeight="1"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</row>
    <row r="210" spans="2:25" s="118" customFormat="1" ht="15.75" customHeight="1"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</row>
    <row r="211" spans="2:25" s="118" customFormat="1" ht="15.75" customHeight="1"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</row>
    <row r="212" spans="2:25" s="118" customFormat="1" ht="15.75" customHeight="1"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</row>
    <row r="213" spans="2:25" s="118" customFormat="1" ht="15.75" customHeight="1"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</row>
    <row r="214" spans="2:25" s="118" customFormat="1" ht="15.75" customHeight="1"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</row>
    <row r="215" spans="2:25" s="118" customFormat="1" ht="15.75" customHeight="1"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</row>
    <row r="216" spans="2:25" s="118" customFormat="1" ht="15.75" customHeight="1"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</row>
    <row r="217" spans="2:25" s="118" customFormat="1" ht="15.75" customHeight="1"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</row>
    <row r="218" spans="2:25" s="118" customFormat="1" ht="15.75" customHeight="1"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</row>
    <row r="219" spans="2:25" s="118" customFormat="1" ht="15.75" customHeight="1"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</row>
    <row r="220" spans="2:25" s="118" customFormat="1" ht="15.75" customHeight="1"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</row>
    <row r="221" spans="2:25" s="118" customFormat="1" ht="15.75" customHeight="1"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</row>
    <row r="222" spans="2:25" s="118" customFormat="1" ht="15.75" customHeight="1"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</row>
    <row r="223" spans="2:25" s="118" customFormat="1" ht="15.75" customHeight="1"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</row>
    <row r="224" spans="2:25" s="118" customFormat="1" ht="15.75" customHeight="1"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</row>
    <row r="225" spans="1:42" s="118" customFormat="1" ht="15.75" customHeight="1"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</row>
    <row r="226" spans="1:42" s="118" customFormat="1" ht="15.75" customHeight="1"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</row>
    <row r="227" spans="1:42" s="118" customFormat="1" ht="15.75" customHeight="1"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</row>
    <row r="228" spans="1:42" s="118" customFormat="1" ht="15.75" customHeight="1"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</row>
    <row r="229" spans="1:42" s="118" customFormat="1" ht="15.75" customHeight="1"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</row>
    <row r="230" spans="1:42" s="118" customFormat="1" ht="15.75" customHeight="1"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</row>
    <row r="231" spans="1:42" s="118" customFormat="1" ht="15.75" customHeight="1"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</row>
    <row r="232" spans="1:42" s="118" customFormat="1" ht="15.75" customHeight="1"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</row>
    <row r="233" spans="1:42" s="118" customFormat="1" ht="15.75" customHeight="1"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</row>
    <row r="234" spans="1:42" s="118" customFormat="1" ht="15.75" customHeight="1">
      <c r="A234" s="1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AP234" s="1"/>
    </row>
    <row r="235" spans="1:42" s="118" customFormat="1" ht="15.75" customHeight="1">
      <c r="A235" s="1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AP235" s="1"/>
    </row>
    <row r="236" spans="1:42" s="118" customFormat="1" ht="15.75" customHeight="1">
      <c r="A236" s="1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AP236" s="1"/>
    </row>
    <row r="237" spans="1:42" s="118" customFormat="1" ht="15.75" customHeight="1">
      <c r="A237" s="1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AP237" s="1"/>
    </row>
    <row r="238" spans="1:42" s="118" customFormat="1" ht="15.75" customHeight="1">
      <c r="A238" s="1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AP238" s="1"/>
    </row>
    <row r="239" spans="1:42" s="118" customFormat="1" ht="15.75" customHeight="1">
      <c r="A239" s="1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AP239" s="1"/>
    </row>
    <row r="240" spans="1:42" s="118" customFormat="1" ht="15.75" customHeight="1">
      <c r="A240" s="1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AP240" s="1"/>
    </row>
    <row r="241" spans="1:42" s="118" customFormat="1" ht="15.75" customHeight="1">
      <c r="A241" s="1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AP241" s="1"/>
    </row>
    <row r="242" spans="1:42" s="118" customFormat="1" ht="15.75" customHeight="1">
      <c r="A242" s="1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AP242" s="1"/>
    </row>
    <row r="243" spans="1:42" s="118" customFormat="1" ht="15.75" customHeight="1">
      <c r="A243" s="1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AP243" s="1"/>
    </row>
    <row r="244" spans="1:42" s="118" customFormat="1" ht="15.75" customHeight="1">
      <c r="A244" s="1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AP244" s="1"/>
    </row>
    <row r="245" spans="1:42" s="118" customFormat="1" ht="15.75" customHeight="1">
      <c r="A245" s="1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AP245" s="1"/>
    </row>
    <row r="246" spans="1:42" s="118" customFormat="1" ht="15.75" customHeight="1">
      <c r="A246" s="1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AP246" s="1"/>
    </row>
    <row r="247" spans="1:42" s="118" customFormat="1" ht="15.75" customHeight="1">
      <c r="A247" s="1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AP247" s="1"/>
    </row>
    <row r="248" spans="1:42" s="118" customFormat="1" ht="15.75" customHeight="1">
      <c r="A248" s="1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AP248" s="1"/>
    </row>
    <row r="249" spans="1:42" s="118" customFormat="1" ht="15.75" customHeight="1">
      <c r="A249" s="1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AP249" s="1"/>
    </row>
    <row r="250" spans="1:42" s="118" customFormat="1" ht="15.75" customHeight="1">
      <c r="A250" s="1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AP250" s="1"/>
    </row>
    <row r="251" spans="1:42" s="118" customFormat="1" ht="15.75" customHeight="1">
      <c r="A251" s="1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AP251" s="1"/>
    </row>
    <row r="252" spans="1:42" s="118" customFormat="1" ht="15.75" customHeight="1">
      <c r="A252" s="1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AP252" s="1"/>
    </row>
    <row r="253" spans="1:42" s="118" customFormat="1" ht="15.75" customHeight="1">
      <c r="A253" s="1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AP253" s="1"/>
    </row>
    <row r="254" spans="1:42" s="118" customFormat="1" ht="15.75" customHeight="1">
      <c r="A254" s="1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AP254" s="1"/>
    </row>
    <row r="255" spans="1:42" s="118" customFormat="1" ht="15.75" customHeight="1">
      <c r="A255" s="1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AP255" s="1"/>
    </row>
    <row r="256" spans="1:42" s="118" customFormat="1" ht="15.75" customHeight="1">
      <c r="A256" s="1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AP256" s="1"/>
    </row>
    <row r="257" spans="1:42" s="118" customFormat="1" ht="15.75" customHeight="1">
      <c r="A257" s="1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AP257" s="1"/>
    </row>
    <row r="258" spans="1:42" s="118" customFormat="1" ht="15.75" customHeight="1">
      <c r="A258" s="1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AP258" s="1"/>
    </row>
    <row r="259" spans="1:42" s="118" customFormat="1" ht="15.75" customHeight="1">
      <c r="A259" s="1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AP259" s="1"/>
    </row>
    <row r="260" spans="1:42" s="118" customFormat="1" ht="15.75" customHeight="1">
      <c r="A260" s="1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AP260" s="1"/>
    </row>
    <row r="261" spans="1:42" s="118" customFormat="1" ht="15.75" customHeight="1">
      <c r="A261" s="1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AP261" s="1"/>
    </row>
    <row r="262" spans="1:42" s="118" customFormat="1" ht="15.75" customHeight="1">
      <c r="A262" s="1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AP262" s="1"/>
    </row>
    <row r="263" spans="1:42" s="118" customFormat="1" ht="15.75" customHeight="1">
      <c r="A263" s="1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AP263" s="1"/>
    </row>
    <row r="264" spans="1:42" s="118" customFormat="1" ht="15.75" customHeight="1">
      <c r="A264" s="1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AP264" s="1"/>
    </row>
    <row r="265" spans="1:42" s="118" customFormat="1" ht="15.75" customHeight="1">
      <c r="A265" s="1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AP265" s="1"/>
    </row>
    <row r="266" spans="1:42" s="118" customFormat="1" ht="15.75" customHeight="1">
      <c r="A266" s="1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AP266" s="1"/>
    </row>
    <row r="267" spans="1:42" s="118" customFormat="1" ht="15.75" customHeight="1">
      <c r="A267" s="1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AP267" s="1"/>
    </row>
    <row r="268" spans="1:42" s="118" customFormat="1" ht="15.75" customHeight="1">
      <c r="A268" s="1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AP268" s="1"/>
    </row>
    <row r="269" spans="1:42" s="118" customFormat="1" ht="15.75" customHeight="1">
      <c r="A269" s="1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AP269" s="1"/>
    </row>
    <row r="270" spans="1:42" s="118" customFormat="1" ht="15.75" customHeight="1">
      <c r="A270" s="1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AP270" s="1"/>
    </row>
    <row r="271" spans="1:42" s="118" customFormat="1" ht="15.75" customHeight="1">
      <c r="A271" s="1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AP271" s="1"/>
    </row>
    <row r="272" spans="1:42" s="118" customFormat="1" ht="15.75" customHeight="1">
      <c r="A272" s="1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AP272" s="1"/>
    </row>
    <row r="273" spans="1:42" s="118" customFormat="1" ht="15.75" customHeight="1">
      <c r="A273" s="1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AP273" s="1"/>
    </row>
    <row r="274" spans="1:42" s="118" customFormat="1" ht="15.75" customHeight="1">
      <c r="A274" s="1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AP274" s="1"/>
    </row>
    <row r="275" spans="1:42" s="118" customFormat="1" ht="15.75" customHeight="1">
      <c r="A275" s="1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AP275" s="1"/>
    </row>
    <row r="276" spans="1:42" s="118" customFormat="1" ht="15.75" customHeight="1">
      <c r="A276" s="1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AP276" s="1"/>
    </row>
    <row r="277" spans="1:42" s="118" customFormat="1" ht="15.75" customHeight="1">
      <c r="A277" s="1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AP277" s="1"/>
    </row>
    <row r="278" spans="1:42" s="118" customFormat="1" ht="15.75" customHeight="1">
      <c r="A278" s="1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AP278" s="1"/>
    </row>
    <row r="279" spans="1:42" s="118" customFormat="1" ht="15.75" customHeight="1">
      <c r="A279" s="1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AP279" s="1"/>
    </row>
    <row r="280" spans="1:42" s="118" customFormat="1" ht="15.75" customHeight="1">
      <c r="A280" s="1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AP280" s="1"/>
    </row>
    <row r="281" spans="1:42" s="118" customFormat="1" ht="15.75" customHeight="1">
      <c r="A281" s="1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AP281" s="1"/>
    </row>
    <row r="282" spans="1:42" s="118" customFormat="1" ht="15.75" customHeight="1">
      <c r="A282" s="1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AP282" s="1"/>
    </row>
    <row r="283" spans="1:42" s="118" customFormat="1" ht="15.75" customHeight="1">
      <c r="A283" s="1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AP283" s="1"/>
    </row>
    <row r="284" spans="1:42" s="118" customFormat="1" ht="15.75" customHeight="1">
      <c r="A284" s="1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AP284" s="1"/>
    </row>
    <row r="285" spans="1:42" s="118" customFormat="1" ht="15.75" customHeight="1">
      <c r="A285" s="1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AP285" s="1"/>
    </row>
    <row r="286" spans="1:42" s="118" customFormat="1" ht="15.75" customHeight="1">
      <c r="A286" s="1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AP286" s="1"/>
    </row>
    <row r="287" spans="1:42" s="118" customFormat="1" ht="15.75" customHeight="1">
      <c r="A287" s="1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AP287" s="1"/>
    </row>
    <row r="288" spans="1:42" s="118" customFormat="1" ht="15.75" customHeight="1">
      <c r="A288" s="1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AP288" s="1"/>
    </row>
    <row r="289" spans="1:42" s="118" customFormat="1" ht="15.75" customHeight="1">
      <c r="A289" s="1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AP289" s="1"/>
    </row>
    <row r="290" spans="1:42" s="118" customFormat="1" ht="15.75" customHeight="1">
      <c r="A290" s="1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AP290" s="1"/>
    </row>
    <row r="291" spans="1:42" s="118" customFormat="1" ht="15.75" customHeight="1">
      <c r="A291" s="1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AP291" s="1"/>
    </row>
    <row r="292" spans="1:42" s="118" customFormat="1" ht="15.75" customHeight="1">
      <c r="A292" s="1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AP292" s="1"/>
    </row>
    <row r="293" spans="1:42" s="118" customFormat="1" ht="15.75" customHeight="1">
      <c r="A293" s="1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AP293" s="1"/>
    </row>
    <row r="294" spans="1:42" s="118" customFormat="1" ht="15.75" customHeight="1">
      <c r="A294" s="1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AP294" s="1"/>
    </row>
    <row r="295" spans="1:42" s="118" customFormat="1" ht="15.75" customHeight="1">
      <c r="A295" s="1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AP295" s="1"/>
    </row>
    <row r="296" spans="1:42" s="118" customFormat="1" ht="15.75" customHeight="1">
      <c r="A296" s="1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AP296" s="1"/>
    </row>
    <row r="297" spans="1:42" s="118" customFormat="1" ht="15.75" customHeight="1">
      <c r="A297" s="1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AP297" s="1"/>
    </row>
    <row r="298" spans="1:42" s="118" customFormat="1" ht="15.75" customHeight="1">
      <c r="A298" s="1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AP298" s="1"/>
    </row>
    <row r="299" spans="1:42" s="118" customFormat="1" ht="15.75" customHeight="1">
      <c r="A299" s="1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AP299" s="1"/>
    </row>
    <row r="300" spans="1:42" s="118" customFormat="1" ht="15.75" customHeight="1">
      <c r="A300" s="1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AP300" s="1"/>
    </row>
    <row r="301" spans="1:42" s="118" customFormat="1" ht="15.75" customHeight="1">
      <c r="A301" s="1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AP301" s="1"/>
    </row>
    <row r="302" spans="1:42" s="118" customFormat="1" ht="15.75" customHeight="1">
      <c r="A302" s="1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AP302" s="1"/>
    </row>
    <row r="303" spans="1:42" s="118" customFormat="1" ht="15.75" customHeight="1">
      <c r="A303" s="1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AP303" s="1"/>
    </row>
    <row r="304" spans="1:42" s="118" customFormat="1" ht="15.75" customHeight="1">
      <c r="A304" s="1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AP304" s="1"/>
    </row>
    <row r="305" spans="1:42" s="118" customFormat="1" ht="15.75" customHeight="1">
      <c r="A305" s="1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AP305" s="1"/>
    </row>
    <row r="306" spans="1:42" s="118" customFormat="1" ht="15.75" customHeight="1">
      <c r="A306" s="1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AP306" s="1"/>
    </row>
    <row r="307" spans="1:42" s="118" customFormat="1" ht="15.75" customHeight="1">
      <c r="A307" s="1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AP307" s="1"/>
    </row>
    <row r="308" spans="1:42" s="118" customFormat="1" ht="15.75" customHeight="1">
      <c r="A308" s="1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AP308" s="1"/>
    </row>
    <row r="309" spans="1:42" s="118" customFormat="1" ht="15.75" customHeight="1">
      <c r="A309" s="1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AP309" s="1"/>
    </row>
    <row r="310" spans="1:42" s="118" customFormat="1" ht="15.75" customHeight="1">
      <c r="A310" s="1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AP310" s="1"/>
    </row>
    <row r="311" spans="1:42" s="118" customFormat="1" ht="15.75" customHeight="1">
      <c r="A311" s="1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AP311" s="1"/>
    </row>
    <row r="312" spans="1:42" s="118" customFormat="1" ht="15.75" customHeight="1">
      <c r="A312" s="1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AP312" s="1"/>
    </row>
    <row r="313" spans="1:42" s="118" customFormat="1" ht="15.75" customHeight="1">
      <c r="A313" s="1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AP313" s="1"/>
    </row>
    <row r="314" spans="1:42" s="118" customFormat="1" ht="15.75" customHeight="1">
      <c r="A314" s="1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AP314" s="1"/>
    </row>
    <row r="315" spans="1:42" s="118" customFormat="1" ht="15.75" customHeight="1">
      <c r="A315" s="1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AP315" s="1"/>
    </row>
    <row r="316" spans="1:42" s="118" customFormat="1" ht="15.75" customHeight="1">
      <c r="A316" s="1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AP316" s="1"/>
    </row>
    <row r="317" spans="1:42" s="118" customFormat="1" ht="15.75" customHeight="1">
      <c r="A317" s="1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AP317" s="1"/>
    </row>
    <row r="318" spans="1:42" s="118" customFormat="1" ht="15.75" customHeight="1">
      <c r="A318" s="1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AP318" s="1"/>
    </row>
    <row r="319" spans="1:42" s="118" customFormat="1" ht="15.75" customHeight="1">
      <c r="A319" s="1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AP319" s="1"/>
    </row>
    <row r="320" spans="1:42" s="118" customFormat="1" ht="15.75" customHeight="1">
      <c r="A320" s="1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AP320" s="1"/>
    </row>
    <row r="321" spans="1:42" s="118" customFormat="1" ht="15.75" customHeight="1">
      <c r="A321" s="1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AP321" s="1"/>
    </row>
    <row r="322" spans="1:42" s="118" customFormat="1" ht="15.75" customHeight="1">
      <c r="A322" s="1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AP322" s="1"/>
    </row>
    <row r="323" spans="1:42" s="118" customFormat="1" ht="15.75" customHeight="1">
      <c r="A323" s="1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AP323" s="1"/>
    </row>
    <row r="324" spans="1:42" s="118" customFormat="1" ht="15.75" customHeight="1">
      <c r="A324" s="1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AP324" s="1"/>
    </row>
    <row r="325" spans="1:42" s="118" customFormat="1" ht="15.75" customHeight="1">
      <c r="A325" s="1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AP325" s="1"/>
    </row>
    <row r="326" spans="1:42" s="118" customFormat="1" ht="15.75" customHeight="1">
      <c r="A326" s="1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AP326" s="1"/>
    </row>
    <row r="327" spans="1:42" s="118" customFormat="1" ht="15.75" customHeight="1">
      <c r="A327" s="1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AP327" s="1"/>
    </row>
    <row r="328" spans="1:42" s="118" customFormat="1" ht="15.75" customHeight="1">
      <c r="A328" s="1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AP328" s="1"/>
    </row>
    <row r="329" spans="1:42" s="118" customFormat="1" ht="15.75" customHeight="1">
      <c r="A329" s="1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AP329" s="1"/>
    </row>
    <row r="330" spans="1:42" s="118" customFormat="1" ht="15.75" customHeight="1">
      <c r="A330" s="1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AP330" s="1"/>
    </row>
    <row r="331" spans="1:42" s="118" customFormat="1" ht="15.75" customHeight="1">
      <c r="A331" s="1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AP331" s="1"/>
    </row>
    <row r="332" spans="1:42" s="118" customFormat="1" ht="15.75" customHeight="1">
      <c r="A332" s="1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AP332" s="1"/>
    </row>
    <row r="333" spans="1:42" s="118" customFormat="1" ht="15.75" customHeight="1">
      <c r="A333" s="1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AP333" s="1"/>
    </row>
    <row r="334" spans="1:42" s="118" customFormat="1" ht="15.75" customHeight="1">
      <c r="A334" s="1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AP334" s="1"/>
    </row>
    <row r="335" spans="1:42" s="118" customFormat="1" ht="15.75" customHeight="1">
      <c r="A335" s="1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AP335" s="1"/>
    </row>
    <row r="336" spans="1:42" s="118" customFormat="1" ht="15.75" customHeight="1">
      <c r="A336" s="1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AP336" s="1"/>
    </row>
    <row r="337" spans="1:42" s="118" customFormat="1" ht="15.75" customHeight="1">
      <c r="A337" s="1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AP337" s="1"/>
    </row>
    <row r="338" spans="1:42" s="118" customFormat="1" ht="15.75" customHeight="1">
      <c r="A338" s="1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AP338" s="1"/>
    </row>
    <row r="339" spans="1:42" s="118" customFormat="1" ht="15.75" customHeight="1">
      <c r="A339" s="1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AP339" s="1"/>
    </row>
    <row r="340" spans="1:42" s="118" customFormat="1" ht="15.75" customHeight="1">
      <c r="A340" s="1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AP340" s="1"/>
    </row>
    <row r="341" spans="1:42" s="118" customFormat="1" ht="15.75" customHeight="1">
      <c r="A341" s="1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AP341" s="1"/>
    </row>
    <row r="342" spans="1:42" s="118" customFormat="1" ht="15.75" customHeight="1">
      <c r="A342" s="1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AP342" s="1"/>
    </row>
    <row r="343" spans="1:42" s="118" customFormat="1" ht="15.75" customHeight="1">
      <c r="A343" s="1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AP343" s="1"/>
    </row>
    <row r="344" spans="1:42" s="118" customFormat="1" ht="15.75" customHeight="1">
      <c r="A344" s="1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AP344" s="1"/>
    </row>
    <row r="345" spans="1:42" s="118" customFormat="1" ht="15.75" customHeight="1">
      <c r="A345" s="1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AP345" s="1"/>
    </row>
    <row r="346" spans="1:42" s="118" customFormat="1" ht="15.75" customHeight="1">
      <c r="A346" s="1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AP346" s="1"/>
    </row>
    <row r="347" spans="1:42" s="118" customFormat="1" ht="15.75" customHeight="1">
      <c r="A347" s="1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AP347" s="1"/>
    </row>
    <row r="348" spans="1:42" s="118" customFormat="1" ht="15.75" customHeight="1">
      <c r="A348" s="1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AP348" s="1"/>
    </row>
    <row r="349" spans="1:42" s="118" customFormat="1" ht="15.75" customHeight="1">
      <c r="A349" s="1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AP349" s="1"/>
    </row>
    <row r="350" spans="1:42" s="118" customFormat="1" ht="15.75" customHeight="1">
      <c r="A350" s="1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AP350" s="1"/>
    </row>
    <row r="351" spans="1:42" s="118" customFormat="1" ht="15.75" customHeight="1">
      <c r="A351" s="1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AP351" s="1"/>
    </row>
    <row r="352" spans="1:42" s="118" customFormat="1" ht="15.75" customHeight="1">
      <c r="A352" s="1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AP352" s="1"/>
    </row>
    <row r="353" spans="1:42" s="118" customFormat="1" ht="15.75" customHeight="1">
      <c r="A353" s="1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AP353" s="1"/>
    </row>
    <row r="354" spans="1:42" s="118" customFormat="1" ht="15.75" customHeight="1">
      <c r="A354" s="1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AP354" s="1"/>
    </row>
    <row r="355" spans="1:42" s="118" customFormat="1" ht="15.75" customHeight="1">
      <c r="A355" s="1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AP355" s="1"/>
    </row>
    <row r="356" spans="1:42" s="118" customFormat="1" ht="15.75" customHeight="1">
      <c r="A356" s="1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AP356" s="1"/>
    </row>
    <row r="357" spans="1:42" s="118" customFormat="1" ht="15.75" customHeight="1">
      <c r="A357" s="1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AP357" s="1"/>
    </row>
    <row r="358" spans="1:42" s="118" customFormat="1" ht="15.75" customHeight="1">
      <c r="A358" s="1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AP358" s="1"/>
    </row>
    <row r="359" spans="1:42" s="118" customFormat="1" ht="15.75" customHeight="1">
      <c r="A359" s="1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AP359" s="1"/>
    </row>
    <row r="360" spans="1:42" s="118" customFormat="1" ht="15.75" customHeight="1">
      <c r="A360" s="1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AP360" s="1"/>
    </row>
    <row r="361" spans="1:42" s="118" customFormat="1" ht="15.75" customHeight="1">
      <c r="A361" s="1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AP361" s="1"/>
    </row>
    <row r="362" spans="1:42" s="118" customFormat="1" ht="15.75" customHeight="1">
      <c r="A362" s="1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AP362" s="1"/>
    </row>
    <row r="363" spans="1:42" s="118" customFormat="1" ht="15.75" customHeight="1">
      <c r="A363" s="1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AP363" s="1"/>
    </row>
    <row r="364" spans="1:42" s="118" customFormat="1" ht="15.75" customHeight="1">
      <c r="A364" s="1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AP364" s="1"/>
    </row>
    <row r="365" spans="1:42" s="118" customFormat="1" ht="15.75" customHeight="1">
      <c r="A365" s="1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AP365" s="1"/>
    </row>
    <row r="366" spans="1:42" s="118" customFormat="1" ht="15.75" customHeight="1">
      <c r="A366" s="1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AP366" s="1"/>
    </row>
    <row r="367" spans="1:42" s="118" customFormat="1" ht="15.75" customHeight="1">
      <c r="A367" s="1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AP367" s="1"/>
    </row>
    <row r="368" spans="1:42" s="118" customFormat="1" ht="15.75" customHeight="1">
      <c r="A368" s="1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AP368" s="1"/>
    </row>
    <row r="369" spans="1:42" s="118" customFormat="1" ht="15.75" customHeight="1">
      <c r="A369" s="1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AP369" s="1"/>
    </row>
    <row r="370" spans="1:42" s="118" customFormat="1" ht="15.75" customHeight="1">
      <c r="A370" s="1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AP370" s="1"/>
    </row>
    <row r="371" spans="1:42" s="118" customFormat="1" ht="15.75" customHeight="1">
      <c r="A371" s="1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AP371" s="1"/>
    </row>
    <row r="372" spans="1:42" s="118" customFormat="1" ht="15.75" customHeight="1">
      <c r="A372" s="1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AP372" s="1"/>
    </row>
    <row r="373" spans="1:42" s="118" customFormat="1" ht="15.75" customHeight="1">
      <c r="A373" s="1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AP373" s="1"/>
    </row>
    <row r="374" spans="1:42" s="118" customFormat="1" ht="15.75" customHeight="1">
      <c r="A374" s="1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AP374" s="1"/>
    </row>
    <row r="375" spans="1:42" s="118" customFormat="1" ht="15.75" customHeight="1">
      <c r="A375" s="1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AP375" s="1"/>
    </row>
    <row r="376" spans="1:42" s="118" customFormat="1" ht="15.75" customHeight="1">
      <c r="A376" s="1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AP376" s="1"/>
    </row>
    <row r="377" spans="1:42" s="118" customFormat="1" ht="15.75" customHeight="1">
      <c r="A377" s="1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AP377" s="1"/>
    </row>
    <row r="378" spans="1:42" s="118" customFormat="1" ht="15.75" customHeight="1">
      <c r="A378" s="1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AP378" s="1"/>
    </row>
    <row r="379" spans="1:42" s="118" customFormat="1" ht="15.75" customHeight="1">
      <c r="A379" s="1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AP379" s="1"/>
    </row>
    <row r="380" spans="1:42" s="118" customFormat="1" ht="15.75" customHeight="1">
      <c r="A380" s="1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AP380" s="1"/>
    </row>
    <row r="381" spans="1:42" s="118" customFormat="1" ht="15.75" customHeight="1">
      <c r="A381" s="1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AP381" s="1"/>
    </row>
    <row r="382" spans="1:42" s="118" customFormat="1" ht="15.75" customHeight="1">
      <c r="A382" s="1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AP382" s="1"/>
    </row>
    <row r="383" spans="1:42" s="118" customFormat="1" ht="15.75" customHeight="1">
      <c r="A383" s="1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AP383" s="1"/>
    </row>
    <row r="384" spans="1:42" s="118" customFormat="1" ht="15.75" customHeight="1">
      <c r="A384" s="1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AP384" s="1"/>
    </row>
    <row r="385" spans="1:42" s="118" customFormat="1" ht="15.75" customHeight="1">
      <c r="A385" s="1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AP385" s="1"/>
    </row>
    <row r="386" spans="1:42" s="118" customFormat="1" ht="15.75" customHeight="1">
      <c r="A386" s="1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AP386" s="1"/>
    </row>
    <row r="387" spans="1:42" s="118" customFormat="1" ht="15.75" customHeight="1">
      <c r="A387" s="1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AP387" s="1"/>
    </row>
    <row r="388" spans="1:42" s="118" customFormat="1" ht="15.75" customHeight="1">
      <c r="A388" s="1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AP388" s="1"/>
    </row>
    <row r="389" spans="1:42" s="118" customFormat="1" ht="15.75" customHeight="1">
      <c r="A389" s="1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AP389" s="1"/>
    </row>
    <row r="390" spans="1:42" s="118" customFormat="1" ht="15.75" customHeight="1">
      <c r="A390" s="1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AP390" s="1"/>
    </row>
    <row r="391" spans="1:42" s="118" customFormat="1" ht="15.75" customHeight="1">
      <c r="A391" s="1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AP391" s="1"/>
    </row>
    <row r="392" spans="1:42" s="118" customFormat="1" ht="15.75" customHeight="1">
      <c r="A392" s="1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AP392" s="1"/>
    </row>
    <row r="393" spans="1:42" s="118" customFormat="1" ht="15.75" customHeight="1">
      <c r="A393" s="1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AP393" s="1"/>
    </row>
    <row r="394" spans="1:42" s="118" customFormat="1" ht="15.75" customHeight="1">
      <c r="A394" s="1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AP394" s="1"/>
    </row>
    <row r="395" spans="1:42" s="118" customFormat="1" ht="15.75" customHeight="1">
      <c r="A395" s="1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AP395" s="1"/>
    </row>
    <row r="396" spans="1:42" s="118" customFormat="1" ht="15.75" customHeight="1">
      <c r="A396" s="1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AP396" s="1"/>
    </row>
    <row r="397" spans="1:42" s="118" customFormat="1" ht="15.75" customHeight="1">
      <c r="A397" s="1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AP397" s="1"/>
    </row>
    <row r="398" spans="1:42" s="118" customFormat="1" ht="15.75" customHeight="1">
      <c r="A398" s="1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AP398" s="1"/>
    </row>
    <row r="399" spans="1:42" s="118" customFormat="1" ht="15.75" customHeight="1">
      <c r="A399" s="1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AP399" s="1"/>
    </row>
    <row r="400" spans="1:42" s="118" customFormat="1" ht="15.75" customHeight="1">
      <c r="A400" s="1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AP400" s="1"/>
    </row>
    <row r="401" spans="1:42" s="118" customFormat="1" ht="15.75" customHeight="1">
      <c r="A401" s="1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AP401" s="1"/>
    </row>
    <row r="402" spans="1:42" s="118" customFormat="1" ht="15.75" customHeight="1">
      <c r="A402" s="1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AP402" s="1"/>
    </row>
    <row r="403" spans="1:42" s="118" customFormat="1" ht="15.75" customHeight="1">
      <c r="A403" s="1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AP403" s="1"/>
    </row>
    <row r="404" spans="1:42" s="118" customFormat="1" ht="15.75" customHeight="1">
      <c r="A404" s="1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AP404" s="1"/>
    </row>
    <row r="405" spans="1:42" s="118" customFormat="1" ht="15.75" customHeight="1">
      <c r="A405" s="1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AP405" s="1"/>
    </row>
    <row r="406" spans="1:42" s="118" customFormat="1" ht="15.75" customHeight="1">
      <c r="A406" s="1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AP406" s="1"/>
    </row>
    <row r="407" spans="1:42" s="118" customFormat="1" ht="15.75" customHeight="1">
      <c r="A407" s="1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AP407" s="1"/>
    </row>
    <row r="408" spans="1:42" s="118" customFormat="1" ht="15.75" customHeight="1">
      <c r="A408" s="1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AP408" s="1"/>
    </row>
    <row r="409" spans="1:42" s="118" customFormat="1" ht="15.75" customHeight="1">
      <c r="A409" s="1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AP409" s="1"/>
    </row>
    <row r="410" spans="1:42" s="118" customFormat="1" ht="15.75" customHeight="1">
      <c r="A410" s="1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AP410" s="1"/>
    </row>
    <row r="411" spans="1:42" s="118" customFormat="1" ht="15.75" customHeight="1">
      <c r="A411" s="1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AP411" s="1"/>
    </row>
    <row r="412" spans="1:42" s="118" customFormat="1" ht="15.75" customHeight="1">
      <c r="A412" s="1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AP412" s="1"/>
    </row>
    <row r="413" spans="1:42" s="118" customFormat="1" ht="15.75" customHeight="1">
      <c r="A413" s="1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AP413" s="1"/>
    </row>
    <row r="414" spans="1:42" s="118" customFormat="1" ht="15.75" customHeight="1">
      <c r="A414" s="1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AP414" s="1"/>
    </row>
    <row r="415" spans="1:42" s="118" customFormat="1" ht="15.75" customHeight="1">
      <c r="A415" s="1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AP415" s="1"/>
    </row>
    <row r="416" spans="1:42" s="118" customFormat="1" ht="15.75" customHeight="1">
      <c r="A416" s="1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AP416" s="1"/>
    </row>
    <row r="417" spans="1:42" s="118" customFormat="1" ht="15.75" customHeight="1">
      <c r="A417" s="1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AP417" s="1"/>
    </row>
    <row r="418" spans="1:42" s="118" customFormat="1" ht="15.75" customHeight="1">
      <c r="A418" s="1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AP418" s="1"/>
    </row>
    <row r="419" spans="1:42" s="118" customFormat="1" ht="15.75" customHeight="1">
      <c r="A419" s="1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AP419" s="1"/>
    </row>
    <row r="420" spans="1:42" s="118" customFormat="1" ht="15.75" customHeight="1">
      <c r="A420" s="1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AP420" s="1"/>
    </row>
    <row r="421" spans="1:42" s="118" customFormat="1" ht="15.75" customHeight="1">
      <c r="A421" s="1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AP421" s="1"/>
    </row>
    <row r="422" spans="1:42" s="118" customFormat="1" ht="15.75" customHeight="1">
      <c r="A422" s="1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AP422" s="1"/>
    </row>
    <row r="423" spans="1:42" s="118" customFormat="1" ht="15.75" customHeight="1">
      <c r="A423" s="1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AP423" s="1"/>
    </row>
    <row r="424" spans="1:42" s="118" customFormat="1" ht="15.75" customHeight="1">
      <c r="A424" s="1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AP424" s="1"/>
    </row>
    <row r="425" spans="1:42" s="118" customFormat="1" ht="15.75" customHeight="1">
      <c r="A425" s="1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AP425" s="1"/>
    </row>
    <row r="426" spans="1:42" s="118" customFormat="1" ht="15.75" customHeight="1">
      <c r="A426" s="1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AP426" s="1"/>
    </row>
    <row r="427" spans="1:42" s="118" customFormat="1" ht="15.75" customHeight="1">
      <c r="A427" s="1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AP427" s="1"/>
    </row>
    <row r="428" spans="1:42" s="118" customFormat="1" ht="15.75" customHeight="1">
      <c r="A428" s="1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AP428" s="1"/>
    </row>
    <row r="429" spans="1:42" s="118" customFormat="1" ht="15.75" customHeight="1">
      <c r="A429" s="1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AP429" s="1"/>
    </row>
    <row r="430" spans="1:42" s="118" customFormat="1" ht="15.75" customHeight="1">
      <c r="A430" s="1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AP430" s="1"/>
    </row>
    <row r="431" spans="1:42" s="118" customFormat="1" ht="15.75" customHeight="1">
      <c r="A431" s="1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AP431" s="1"/>
    </row>
    <row r="432" spans="1:42" s="118" customFormat="1" ht="15.75" customHeight="1">
      <c r="A432" s="1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AP432" s="1"/>
    </row>
    <row r="433" spans="1:42" s="118" customFormat="1" ht="15.75" customHeight="1">
      <c r="A433" s="1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AP433" s="1"/>
    </row>
    <row r="434" spans="1:42" s="118" customFormat="1" ht="15.75" customHeight="1">
      <c r="A434" s="1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AP434" s="1"/>
    </row>
    <row r="435" spans="1:42" s="118" customFormat="1" ht="15.75" customHeight="1">
      <c r="A435" s="1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AP435" s="1"/>
    </row>
    <row r="436" spans="1:42" s="118" customFormat="1" ht="15.75" customHeight="1">
      <c r="A436" s="1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AP436" s="1"/>
    </row>
    <row r="437" spans="1:42" s="118" customFormat="1" ht="15.75" customHeight="1">
      <c r="A437" s="1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AP437" s="1"/>
    </row>
    <row r="438" spans="1:42" s="118" customFormat="1" ht="15.75" customHeight="1">
      <c r="A438" s="1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AP438" s="1"/>
    </row>
    <row r="439" spans="1:42" s="118" customFormat="1" ht="15.75" customHeight="1">
      <c r="A439" s="1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AP439" s="1"/>
    </row>
    <row r="440" spans="1:42" s="118" customFormat="1" ht="15.75" customHeight="1">
      <c r="A440" s="1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AP440" s="1"/>
    </row>
    <row r="441" spans="1:42" s="118" customFormat="1" ht="15.75" customHeight="1">
      <c r="A441" s="1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AP441" s="1"/>
    </row>
    <row r="442" spans="1:42" s="118" customFormat="1" ht="15.75" customHeight="1">
      <c r="A442" s="1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AP442" s="1"/>
    </row>
    <row r="443" spans="1:42" s="118" customFormat="1" ht="15.75" customHeight="1">
      <c r="A443" s="1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AP443" s="1"/>
    </row>
    <row r="444" spans="1:42" s="118" customFormat="1" ht="15.75" customHeight="1">
      <c r="A444" s="1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AP444" s="1"/>
    </row>
    <row r="445" spans="1:42" s="118" customFormat="1" ht="15.75" customHeight="1">
      <c r="A445" s="1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AP445" s="1"/>
    </row>
    <row r="446" spans="1:42" s="118" customFormat="1" ht="15.75" customHeight="1">
      <c r="A446" s="1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AP446" s="1"/>
    </row>
    <row r="447" spans="1:42" s="118" customFormat="1" ht="15.75" customHeight="1">
      <c r="A447" s="1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AP447" s="1"/>
    </row>
    <row r="448" spans="1:42" s="118" customFormat="1" ht="15.75" customHeight="1">
      <c r="A448" s="1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AP448" s="1"/>
    </row>
    <row r="449" spans="1:42" s="118" customFormat="1" ht="15.75" customHeight="1">
      <c r="A449" s="1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AP449" s="1"/>
    </row>
    <row r="450" spans="1:42" s="118" customFormat="1" ht="15.75" customHeight="1">
      <c r="A450" s="1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AP450" s="1"/>
    </row>
    <row r="451" spans="1:42" s="118" customFormat="1" ht="15.75" customHeight="1">
      <c r="A451" s="1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AP451" s="1"/>
    </row>
    <row r="452" spans="1:42" s="118" customFormat="1" ht="15.75" customHeight="1">
      <c r="A452" s="1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AP452" s="1"/>
    </row>
    <row r="453" spans="1:42" s="118" customFormat="1" ht="15.75" customHeight="1">
      <c r="A453" s="1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AP453" s="1"/>
    </row>
    <row r="454" spans="1:42" s="118" customFormat="1" ht="15.75" customHeight="1">
      <c r="A454" s="1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AP454" s="1"/>
    </row>
    <row r="455" spans="1:42" s="118" customFormat="1" ht="15.75" customHeight="1">
      <c r="A455" s="1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AP455" s="1"/>
    </row>
    <row r="456" spans="1:42" s="118" customFormat="1" ht="15.75" customHeight="1">
      <c r="A456" s="1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AP456" s="1"/>
    </row>
    <row r="457" spans="1:42" s="118" customFormat="1" ht="15.75" customHeight="1">
      <c r="A457" s="1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AP457" s="1"/>
    </row>
    <row r="458" spans="1:42" s="118" customFormat="1" ht="15.75" customHeight="1">
      <c r="A458" s="1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AP458" s="1"/>
    </row>
    <row r="459" spans="1:42" s="118" customFormat="1" ht="15.75" customHeight="1">
      <c r="A459" s="1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AP459" s="1"/>
    </row>
    <row r="460" spans="1:42" s="118" customFormat="1" ht="15.75" customHeight="1">
      <c r="A460" s="1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AP460" s="1"/>
    </row>
    <row r="461" spans="1:42" s="118" customFormat="1" ht="15.75" customHeight="1">
      <c r="A461" s="1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AP461" s="1"/>
    </row>
    <row r="462" spans="1:42" s="118" customFormat="1" ht="15.75" customHeight="1">
      <c r="A462" s="1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AP462" s="1"/>
    </row>
    <row r="463" spans="1:42" s="118" customFormat="1" ht="15.75" customHeight="1">
      <c r="A463" s="1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AP463" s="1"/>
    </row>
    <row r="464" spans="1:42" s="118" customFormat="1" ht="15.75" customHeight="1">
      <c r="A464" s="1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AP464" s="1"/>
    </row>
    <row r="465" spans="1:42" s="118" customFormat="1" ht="15.75" customHeight="1">
      <c r="A465" s="1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AP465" s="1"/>
    </row>
    <row r="466" spans="1:42" s="118" customFormat="1" ht="15.75" customHeight="1">
      <c r="A466" s="1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AP466" s="1"/>
    </row>
    <row r="467" spans="1:42" s="118" customFormat="1" ht="15.75" customHeight="1">
      <c r="A467" s="1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AP467" s="1"/>
    </row>
    <row r="468" spans="1:42" s="118" customFormat="1" ht="15.75" customHeight="1">
      <c r="A468" s="1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AP468" s="1"/>
    </row>
    <row r="469" spans="1:42" s="118" customFormat="1" ht="15.75" customHeight="1">
      <c r="A469" s="1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AP469" s="1"/>
    </row>
    <row r="470" spans="1:42" s="118" customFormat="1" ht="15.75" customHeight="1">
      <c r="A470" s="1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AP470" s="1"/>
    </row>
    <row r="471" spans="1:42" s="118" customFormat="1" ht="15.75" customHeight="1">
      <c r="A471" s="1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AP471" s="1"/>
    </row>
    <row r="472" spans="1:42" s="118" customFormat="1" ht="15.75" customHeight="1">
      <c r="A472" s="1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AP472" s="1"/>
    </row>
    <row r="473" spans="1:42" s="118" customFormat="1" ht="15.75" customHeight="1">
      <c r="A473" s="1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AP473" s="1"/>
    </row>
    <row r="474" spans="1:42" s="118" customFormat="1" ht="15.75" customHeight="1">
      <c r="A474" s="1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AP474" s="1"/>
    </row>
    <row r="475" spans="1:42" s="118" customFormat="1" ht="15.75" customHeight="1">
      <c r="A475" s="1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AP475" s="1"/>
    </row>
    <row r="476" spans="1:42" s="118" customFormat="1" ht="15.75" customHeight="1">
      <c r="A476" s="1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AP476" s="1"/>
    </row>
    <row r="477" spans="1:42" s="118" customFormat="1" ht="15.75" customHeight="1">
      <c r="A477" s="1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AP477" s="1"/>
    </row>
    <row r="478" spans="1:42" s="118" customFormat="1" ht="15.75" customHeight="1">
      <c r="A478" s="1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AP478" s="1"/>
    </row>
    <row r="479" spans="1:42" s="118" customFormat="1" ht="15.75" customHeight="1">
      <c r="A479" s="1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AP479" s="1"/>
    </row>
    <row r="480" spans="1:42" s="118" customFormat="1" ht="15.75" customHeight="1">
      <c r="A480" s="1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AP480" s="1"/>
    </row>
    <row r="481" spans="1:42" s="118" customFormat="1" ht="15.75" customHeight="1">
      <c r="A481" s="1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AP481" s="1"/>
    </row>
    <row r="482" spans="1:42" s="118" customFormat="1" ht="15.75" customHeight="1">
      <c r="A482" s="1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AP482" s="1"/>
    </row>
    <row r="483" spans="1:42" s="118" customFormat="1" ht="15.75" customHeight="1">
      <c r="A483" s="1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AP483" s="1"/>
    </row>
    <row r="484" spans="1:42" s="118" customFormat="1" ht="15.75" customHeight="1">
      <c r="A484" s="1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AP484" s="1"/>
    </row>
    <row r="485" spans="1:42" s="118" customFormat="1" ht="15.75" customHeight="1">
      <c r="A485" s="1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AP485" s="1"/>
    </row>
    <row r="486" spans="1:42" s="118" customFormat="1" ht="15.75" customHeight="1">
      <c r="A486" s="1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AP486" s="1"/>
    </row>
    <row r="487" spans="1:42" s="118" customFormat="1" ht="15.75" customHeight="1">
      <c r="A487" s="1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AP487" s="1"/>
    </row>
    <row r="488" spans="1:42" s="118" customFormat="1" ht="15.75" customHeight="1">
      <c r="A488" s="1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AP488" s="1"/>
    </row>
    <row r="489" spans="1:42" s="118" customFormat="1" ht="15.75" customHeight="1">
      <c r="A489" s="1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AP489" s="1"/>
    </row>
    <row r="490" spans="1:42" s="118" customFormat="1" ht="15.75" customHeight="1">
      <c r="A490" s="1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AP490" s="1"/>
    </row>
    <row r="491" spans="1:42" s="118" customFormat="1" ht="15.75" customHeight="1">
      <c r="A491" s="1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AP491" s="1"/>
    </row>
    <row r="492" spans="1:42" s="118" customFormat="1" ht="15.75" customHeight="1">
      <c r="A492" s="1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AP492" s="1"/>
    </row>
    <row r="493" spans="1:42" s="118" customFormat="1" ht="15.75" customHeight="1">
      <c r="A493" s="1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AP493" s="1"/>
    </row>
    <row r="494" spans="1:42" s="118" customFormat="1" ht="15.75" customHeight="1">
      <c r="A494" s="1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AP494" s="1"/>
    </row>
    <row r="495" spans="1:42" s="118" customFormat="1" ht="15.75" customHeight="1">
      <c r="A495" s="1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AP495" s="1"/>
    </row>
    <row r="496" spans="1:42" s="118" customFormat="1" ht="15.75" customHeight="1">
      <c r="A496" s="1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AP496" s="1"/>
    </row>
    <row r="497" spans="1:42" s="118" customFormat="1" ht="15.75" customHeight="1">
      <c r="A497" s="1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AP497" s="1"/>
    </row>
    <row r="498" spans="1:42" s="118" customFormat="1" ht="15.75" customHeight="1">
      <c r="A498" s="1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AP498" s="1"/>
    </row>
    <row r="499" spans="1:42" s="118" customFormat="1" ht="15.75" customHeight="1">
      <c r="A499" s="1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AP499" s="1"/>
    </row>
    <row r="500" spans="1:42" s="118" customFormat="1" ht="15.75" customHeight="1">
      <c r="A500" s="1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AP500" s="1"/>
    </row>
    <row r="501" spans="1:42" s="118" customFormat="1" ht="15.75" customHeight="1">
      <c r="A501" s="1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AP501" s="1"/>
    </row>
    <row r="502" spans="1:42" s="118" customFormat="1" ht="15.75" customHeight="1">
      <c r="A502" s="1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AP502" s="1"/>
    </row>
    <row r="503" spans="1:42" s="118" customFormat="1" ht="15.75" customHeight="1">
      <c r="A503" s="1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AP503" s="1"/>
    </row>
    <row r="504" spans="1:42" s="118" customFormat="1" ht="15.75" customHeight="1">
      <c r="A504" s="1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AP504" s="1"/>
    </row>
    <row r="505" spans="1:42" s="118" customFormat="1" ht="15.75" customHeight="1">
      <c r="A505" s="1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AP505" s="1"/>
    </row>
    <row r="506" spans="1:42" s="118" customFormat="1" ht="15.75" customHeight="1">
      <c r="A506" s="1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AP506" s="1"/>
    </row>
    <row r="507" spans="1:42" s="118" customFormat="1" ht="15.75" customHeight="1">
      <c r="A507" s="1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AP507" s="1"/>
    </row>
    <row r="508" spans="1:42" s="118" customFormat="1" ht="15.75" customHeight="1">
      <c r="A508" s="1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AP508" s="1"/>
    </row>
    <row r="509" spans="1:42" s="118" customFormat="1" ht="15.75" customHeight="1">
      <c r="A509" s="1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AP509" s="1"/>
    </row>
    <row r="510" spans="1:42" s="118" customFormat="1" ht="15.75" customHeight="1">
      <c r="A510" s="1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AP510" s="1"/>
    </row>
    <row r="511" spans="1:42" s="118" customFormat="1" ht="15.75" customHeight="1">
      <c r="A511" s="1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AP511" s="1"/>
    </row>
    <row r="512" spans="1:42" s="118" customFormat="1" ht="15.75" customHeight="1">
      <c r="A512" s="1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AP512" s="1"/>
    </row>
    <row r="513" spans="1:42" s="118" customFormat="1" ht="15.75" customHeight="1">
      <c r="A513" s="1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AP513" s="1"/>
    </row>
    <row r="514" spans="1:42" s="118" customFormat="1" ht="15.75" customHeight="1">
      <c r="A514" s="1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AP514" s="1"/>
    </row>
    <row r="515" spans="1:42" s="118" customFormat="1" ht="15.75" customHeight="1">
      <c r="A515" s="1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AP515" s="1"/>
    </row>
    <row r="516" spans="1:42" s="118" customFormat="1" ht="15.75" customHeight="1">
      <c r="A516" s="1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AP516" s="1"/>
    </row>
    <row r="517" spans="1:42" s="118" customFormat="1" ht="15.75" customHeight="1">
      <c r="A517" s="1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AP517" s="1"/>
    </row>
    <row r="518" spans="1:42" s="118" customFormat="1" ht="15.75" customHeight="1">
      <c r="A518" s="1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AP518" s="1"/>
    </row>
    <row r="519" spans="1:42" s="118" customFormat="1" ht="15.75" customHeight="1">
      <c r="A519" s="1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AP519" s="1"/>
    </row>
    <row r="520" spans="1:42" s="118" customFormat="1" ht="15.75" customHeight="1">
      <c r="A520" s="1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AP520" s="1"/>
    </row>
    <row r="521" spans="1:42" s="118" customFormat="1" ht="15.75" customHeight="1">
      <c r="A521" s="1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AP521" s="1"/>
    </row>
    <row r="522" spans="1:42" s="118" customFormat="1" ht="15.75" customHeight="1">
      <c r="A522" s="1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AP522" s="1"/>
    </row>
    <row r="523" spans="1:42" s="118" customFormat="1" ht="15.75" customHeight="1">
      <c r="A523" s="1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AP523" s="1"/>
    </row>
    <row r="524" spans="1:42" s="118" customFormat="1" ht="15.75" customHeight="1">
      <c r="A524" s="1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AP524" s="1"/>
    </row>
    <row r="525" spans="1:42" s="118" customFormat="1" ht="15.75" customHeight="1">
      <c r="A525" s="1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AP525" s="1"/>
    </row>
    <row r="526" spans="1:42" s="118" customFormat="1" ht="15.75" customHeight="1">
      <c r="A526" s="1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AP526" s="1"/>
    </row>
    <row r="527" spans="1:42" s="118" customFormat="1" ht="15.75" customHeight="1">
      <c r="A527" s="1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AP527" s="1"/>
    </row>
    <row r="528" spans="1:42" s="118" customFormat="1" ht="15.75" customHeight="1">
      <c r="A528" s="1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AP528" s="1"/>
    </row>
    <row r="529" spans="1:42" s="118" customFormat="1" ht="15.75" customHeight="1">
      <c r="A529" s="1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AP529" s="1"/>
    </row>
    <row r="530" spans="1:42" s="118" customFormat="1" ht="15.75" customHeight="1">
      <c r="A530" s="1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AP530" s="1"/>
    </row>
    <row r="531" spans="1:42" s="118" customFormat="1" ht="15.75" customHeight="1">
      <c r="A531" s="1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AP531" s="1"/>
    </row>
    <row r="532" spans="1:42" s="118" customFormat="1" ht="15.75" customHeight="1">
      <c r="A532" s="1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AP532" s="1"/>
    </row>
    <row r="533" spans="1:42" s="118" customFormat="1" ht="15.75" customHeight="1">
      <c r="A533" s="1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AP533" s="1"/>
    </row>
    <row r="534" spans="1:42" s="118" customFormat="1" ht="15.75" customHeight="1">
      <c r="A534" s="1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AP534" s="1"/>
    </row>
    <row r="535" spans="1:42" s="118" customFormat="1" ht="15.75" customHeight="1">
      <c r="A535" s="1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AP535" s="1"/>
    </row>
    <row r="536" spans="1:42" s="118" customFormat="1" ht="15.75" customHeight="1">
      <c r="A536" s="1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AP536" s="1"/>
    </row>
    <row r="537" spans="1:42" s="118" customFormat="1" ht="15.75" customHeight="1">
      <c r="A537" s="1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AP537" s="1"/>
    </row>
    <row r="538" spans="1:42" s="118" customFormat="1" ht="15.75" customHeight="1">
      <c r="A538" s="1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AP538" s="1"/>
    </row>
    <row r="539" spans="1:42" s="118" customFormat="1" ht="15.75" customHeight="1">
      <c r="A539" s="1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AP539" s="1"/>
    </row>
    <row r="540" spans="1:42" s="118" customFormat="1" ht="15.75" customHeight="1">
      <c r="A540" s="1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AP540" s="1"/>
    </row>
    <row r="541" spans="1:42" s="118" customFormat="1" ht="15.75" customHeight="1">
      <c r="A541" s="1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AP541" s="1"/>
    </row>
    <row r="542" spans="1:42" s="118" customFormat="1" ht="15.75" customHeight="1">
      <c r="A542" s="1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AP542" s="1"/>
    </row>
    <row r="543" spans="1:42" s="118" customFormat="1" ht="15.75" customHeight="1">
      <c r="A543" s="1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AP543" s="1"/>
    </row>
    <row r="544" spans="1:42" s="118" customFormat="1" ht="15.75" customHeight="1">
      <c r="A544" s="1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AP544" s="1"/>
    </row>
    <row r="545" spans="1:42" s="118" customFormat="1" ht="15.75" customHeight="1">
      <c r="A545" s="1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AP545" s="1"/>
    </row>
    <row r="546" spans="1:42" s="118" customFormat="1" ht="15.75" customHeight="1">
      <c r="A546" s="1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AP546" s="1"/>
    </row>
    <row r="547" spans="1:42" s="118" customFormat="1" ht="15.75" customHeight="1">
      <c r="A547" s="1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AP547" s="1"/>
    </row>
    <row r="548" spans="1:42" s="118" customFormat="1" ht="15.75" customHeight="1">
      <c r="A548" s="1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AP548" s="1"/>
    </row>
    <row r="549" spans="1:42" s="118" customFormat="1" ht="15.75" customHeight="1">
      <c r="A549" s="1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AP549" s="1"/>
    </row>
    <row r="550" spans="1:42" s="118" customFormat="1" ht="15.75" customHeight="1">
      <c r="A550" s="1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AP550" s="1"/>
    </row>
    <row r="551" spans="1:42" s="118" customFormat="1" ht="15.75" customHeight="1">
      <c r="A551" s="1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AP551" s="1"/>
    </row>
    <row r="552" spans="1:42" s="118" customFormat="1" ht="15.75" customHeight="1">
      <c r="A552" s="1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AP552" s="1"/>
    </row>
    <row r="553" spans="1:42" s="118" customFormat="1" ht="15.75" customHeight="1">
      <c r="A553" s="1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AP553" s="1"/>
    </row>
    <row r="554" spans="1:42" s="118" customFormat="1" ht="15.75" customHeight="1">
      <c r="A554" s="1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AP554" s="1"/>
    </row>
    <row r="555" spans="1:42" s="118" customFormat="1" ht="15.75" customHeight="1">
      <c r="A555" s="1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AP555" s="1"/>
    </row>
    <row r="556" spans="1:42" s="118" customFormat="1" ht="15.75" customHeight="1">
      <c r="A556" s="1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AP556" s="1"/>
    </row>
    <row r="557" spans="1:42" s="118" customFormat="1" ht="15.75" customHeight="1">
      <c r="A557" s="1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AP557" s="1"/>
    </row>
    <row r="558" spans="1:42" s="118" customFormat="1" ht="15.75" customHeight="1">
      <c r="A558" s="1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AP558" s="1"/>
    </row>
    <row r="559" spans="1:42" s="118" customFormat="1" ht="15.75" customHeight="1">
      <c r="A559" s="1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AP559" s="1"/>
    </row>
    <row r="560" spans="1:42" s="118" customFormat="1" ht="15.75" customHeight="1">
      <c r="A560" s="1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AP560" s="1"/>
    </row>
    <row r="561" spans="1:42" s="118" customFormat="1" ht="15.75" customHeight="1">
      <c r="A561" s="1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AP561" s="1"/>
    </row>
    <row r="562" spans="1:42" s="118" customFormat="1" ht="15.75" customHeight="1">
      <c r="A562" s="1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AP562" s="1"/>
    </row>
    <row r="563" spans="1:42" s="118" customFormat="1" ht="15.75" customHeight="1">
      <c r="A563" s="1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AP563" s="1"/>
    </row>
    <row r="564" spans="1:42" s="118" customFormat="1" ht="15.75" customHeight="1">
      <c r="A564" s="1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AP564" s="1"/>
    </row>
    <row r="565" spans="1:42" s="118" customFormat="1" ht="15.75" customHeight="1">
      <c r="A565" s="1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AP565" s="1"/>
    </row>
    <row r="566" spans="1:42" s="118" customFormat="1" ht="15.75" customHeight="1">
      <c r="A566" s="1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AP566" s="1"/>
    </row>
    <row r="567" spans="1:42" s="118" customFormat="1" ht="15.75" customHeight="1">
      <c r="A567" s="1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AP567" s="1"/>
    </row>
    <row r="568" spans="1:42" s="118" customFormat="1" ht="15.75" customHeight="1">
      <c r="A568" s="1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AP568" s="1"/>
    </row>
    <row r="569" spans="1:42" s="118" customFormat="1" ht="15.75" customHeight="1">
      <c r="A569" s="1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AP569" s="1"/>
    </row>
    <row r="570" spans="1:42" s="118" customFormat="1" ht="15.75" customHeight="1">
      <c r="A570" s="1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AP570" s="1"/>
    </row>
    <row r="571" spans="1:42" s="118" customFormat="1" ht="15.75" customHeight="1">
      <c r="A571" s="1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AP571" s="1"/>
    </row>
    <row r="572" spans="1:42" s="118" customFormat="1" ht="15.75" customHeight="1">
      <c r="A572" s="1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AP572" s="1"/>
    </row>
    <row r="573" spans="1:42" s="118" customFormat="1" ht="15.75" customHeight="1">
      <c r="A573" s="1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AP573" s="1"/>
    </row>
    <row r="574" spans="1:42" s="118" customFormat="1" ht="15.75" customHeight="1">
      <c r="A574" s="1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AP574" s="1"/>
    </row>
    <row r="575" spans="1:42" s="118" customFormat="1" ht="15.75" customHeight="1">
      <c r="A575" s="1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AP575" s="1"/>
    </row>
    <row r="576" spans="1:42" s="118" customFormat="1" ht="15.75" customHeight="1">
      <c r="A576" s="1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AP576" s="1"/>
    </row>
    <row r="577" spans="1:42" s="118" customFormat="1" ht="15.75" customHeight="1">
      <c r="A577" s="1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AP577" s="1"/>
    </row>
    <row r="578" spans="1:42" s="118" customFormat="1" ht="15.75" customHeight="1">
      <c r="A578" s="1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AP578" s="1"/>
    </row>
    <row r="579" spans="1:42" s="118" customFormat="1" ht="15.75" customHeight="1">
      <c r="A579" s="1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AP579" s="1"/>
    </row>
    <row r="580" spans="1:42" s="118" customFormat="1" ht="15.75" customHeight="1">
      <c r="A580" s="1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AP580" s="1"/>
    </row>
    <row r="581" spans="1:42" s="118" customFormat="1" ht="15.75" customHeight="1">
      <c r="A581" s="1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AP581" s="1"/>
    </row>
    <row r="582" spans="1:42" s="118" customFormat="1" ht="15.75" customHeight="1">
      <c r="A582" s="1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AP582" s="1"/>
    </row>
    <row r="583" spans="1:42" s="118" customFormat="1" ht="15.75" customHeight="1">
      <c r="A583" s="1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AP583" s="1"/>
    </row>
    <row r="584" spans="1:42" s="118" customFormat="1" ht="15.75" customHeight="1">
      <c r="A584" s="1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AP584" s="1"/>
    </row>
    <row r="585" spans="1:42" s="118" customFormat="1" ht="15.75" customHeight="1">
      <c r="A585" s="1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AP585" s="1"/>
    </row>
    <row r="586" spans="1:42" s="118" customFormat="1" ht="15.75" customHeight="1">
      <c r="A586" s="1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AP586" s="1"/>
    </row>
    <row r="587" spans="1:42" s="118" customFormat="1" ht="15.75" customHeight="1">
      <c r="A587" s="1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AP587" s="1"/>
    </row>
    <row r="588" spans="1:42" s="118" customFormat="1" ht="15.75" customHeight="1">
      <c r="A588" s="1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AP588" s="1"/>
    </row>
    <row r="589" spans="1:42" s="118" customFormat="1" ht="15.75" customHeight="1">
      <c r="A589" s="1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AP589" s="1"/>
    </row>
    <row r="590" spans="1:42" s="118" customFormat="1" ht="15.75" customHeight="1">
      <c r="A590" s="1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AP590" s="1"/>
    </row>
    <row r="591" spans="1:42" s="118" customFormat="1" ht="15.75" customHeight="1">
      <c r="A591" s="1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AP591" s="1"/>
    </row>
    <row r="592" spans="1:42" s="118" customFormat="1" ht="15.75" customHeight="1">
      <c r="A592" s="1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AP592" s="1"/>
    </row>
    <row r="593" spans="1:42" s="118" customFormat="1" ht="15.75" customHeight="1">
      <c r="A593" s="1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AP593" s="1"/>
    </row>
    <row r="594" spans="1:42" s="118" customFormat="1" ht="15.75" customHeight="1">
      <c r="A594" s="1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AP594" s="1"/>
    </row>
    <row r="595" spans="1:42" s="118" customFormat="1" ht="15.75" customHeight="1">
      <c r="A595" s="1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AP595" s="1"/>
    </row>
    <row r="596" spans="1:42" s="118" customFormat="1" ht="15.75" customHeight="1">
      <c r="A596" s="1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AP596" s="1"/>
    </row>
    <row r="597" spans="1:42" s="118" customFormat="1" ht="15.75" customHeight="1">
      <c r="A597" s="1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AP597" s="1"/>
    </row>
    <row r="598" spans="1:42" s="118" customFormat="1" ht="15.75" customHeight="1">
      <c r="A598" s="1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AP598" s="1"/>
    </row>
    <row r="599" spans="1:42" s="118" customFormat="1" ht="15.75" customHeight="1">
      <c r="A599" s="1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AP599" s="1"/>
    </row>
    <row r="600" spans="1:42" s="118" customFormat="1" ht="15.75" customHeight="1">
      <c r="A600" s="1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AP600" s="1"/>
    </row>
    <row r="601" spans="1:42" s="118" customFormat="1" ht="15.75" customHeight="1">
      <c r="A601" s="1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AP601" s="1"/>
    </row>
    <row r="602" spans="1:42" s="118" customFormat="1" ht="15.75" customHeight="1">
      <c r="A602" s="1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AP602" s="1"/>
    </row>
    <row r="603" spans="1:42" s="118" customFormat="1" ht="15.75" customHeight="1">
      <c r="A603" s="1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AP603" s="1"/>
    </row>
    <row r="604" spans="1:42" s="118" customFormat="1" ht="15.75" customHeight="1">
      <c r="A604" s="1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AP604" s="1"/>
    </row>
    <row r="605" spans="1:42" s="118" customFormat="1" ht="15.75" customHeight="1">
      <c r="A605" s="1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AP605" s="1"/>
    </row>
    <row r="606" spans="1:42" s="118" customFormat="1" ht="15.75" customHeight="1">
      <c r="A606" s="1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AP606" s="1"/>
    </row>
    <row r="607" spans="1:42" s="118" customFormat="1" ht="15.75" customHeight="1">
      <c r="A607" s="1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AP607" s="1"/>
    </row>
    <row r="608" spans="1:42" s="118" customFormat="1" ht="15.75" customHeight="1">
      <c r="A608" s="1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AP608" s="1"/>
    </row>
    <row r="609" spans="1:42" s="118" customFormat="1" ht="15.75" customHeight="1">
      <c r="A609" s="1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AP609" s="1"/>
    </row>
    <row r="610" spans="1:42" s="118" customFormat="1" ht="15.75" customHeight="1">
      <c r="A610" s="1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AP610" s="1"/>
    </row>
    <row r="611" spans="1:42" s="118" customFormat="1" ht="15.75" customHeight="1">
      <c r="A611" s="1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AP611" s="1"/>
    </row>
    <row r="612" spans="1:42" s="118" customFormat="1" ht="15.75" customHeight="1">
      <c r="A612" s="1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AP612" s="1"/>
    </row>
    <row r="613" spans="1:42" s="118" customFormat="1" ht="15.75" customHeight="1">
      <c r="A613" s="1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AP613" s="1"/>
    </row>
    <row r="614" spans="1:42" s="118" customFormat="1" ht="15.75" customHeight="1">
      <c r="A614" s="1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AP614" s="1"/>
    </row>
    <row r="615" spans="1:42" s="118" customFormat="1" ht="15.75" customHeight="1">
      <c r="A615" s="1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AP615" s="1"/>
    </row>
    <row r="616" spans="1:42" s="118" customFormat="1" ht="15.75" customHeight="1">
      <c r="A616" s="1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AP616" s="1"/>
    </row>
    <row r="617" spans="1:42" s="118" customFormat="1" ht="15.75" customHeight="1">
      <c r="A617" s="1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AP617" s="1"/>
    </row>
    <row r="618" spans="1:42" s="118" customFormat="1" ht="15.75" customHeight="1">
      <c r="A618" s="1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AP618" s="1"/>
    </row>
    <row r="619" spans="1:42" s="118" customFormat="1" ht="15.75" customHeight="1">
      <c r="A619" s="1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AP619" s="1"/>
    </row>
    <row r="620" spans="1:42" s="118" customFormat="1" ht="15.75" customHeight="1">
      <c r="A620" s="1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AP620" s="1"/>
    </row>
    <row r="621" spans="1:42" s="118" customFormat="1" ht="15.75" customHeight="1">
      <c r="A621" s="1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AP621" s="1"/>
    </row>
    <row r="622" spans="1:42" s="118" customFormat="1" ht="15.75" customHeight="1">
      <c r="A622" s="1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AP622" s="1"/>
    </row>
    <row r="623" spans="1:42" s="118" customFormat="1" ht="15.75" customHeight="1">
      <c r="A623" s="1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AP623" s="1"/>
    </row>
    <row r="624" spans="1:42" s="118" customFormat="1" ht="15.75" customHeight="1">
      <c r="A624" s="1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AP624" s="1"/>
    </row>
    <row r="625" spans="1:42" s="118" customFormat="1" ht="15.75" customHeight="1">
      <c r="A625" s="1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AP625" s="1"/>
    </row>
    <row r="626" spans="1:42" s="118" customFormat="1" ht="15.75" customHeight="1">
      <c r="A626" s="1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AP626" s="1"/>
    </row>
    <row r="627" spans="1:42" s="118" customFormat="1" ht="15.75" customHeight="1">
      <c r="A627" s="1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AP627" s="1"/>
    </row>
    <row r="628" spans="1:42" s="118" customFormat="1" ht="15.75" customHeight="1">
      <c r="A628" s="1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AP628" s="1"/>
    </row>
    <row r="629" spans="1:42" s="118" customFormat="1" ht="15.75" customHeight="1">
      <c r="A629" s="1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AP629" s="1"/>
    </row>
    <row r="630" spans="1:42" s="118" customFormat="1" ht="15.75" customHeight="1">
      <c r="A630" s="1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AP630" s="1"/>
    </row>
    <row r="631" spans="1:42" s="118" customFormat="1" ht="15.75" customHeight="1">
      <c r="A631" s="1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AP631" s="1"/>
    </row>
    <row r="632" spans="1:42" s="118" customFormat="1" ht="15.75" customHeight="1">
      <c r="A632" s="1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AP632" s="1"/>
    </row>
    <row r="633" spans="1:42" s="118" customFormat="1" ht="15.75" customHeight="1">
      <c r="A633" s="1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AP633" s="1"/>
    </row>
    <row r="634" spans="1:42" s="118" customFormat="1" ht="15.75" customHeight="1">
      <c r="A634" s="1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AP634" s="1"/>
    </row>
    <row r="635" spans="1:42" s="118" customFormat="1" ht="15.75" customHeight="1">
      <c r="A635" s="1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AP635" s="1"/>
    </row>
    <row r="636" spans="1:42" s="118" customFormat="1" ht="15.75" customHeight="1">
      <c r="A636" s="1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AP636" s="1"/>
    </row>
    <row r="637" spans="1:42" s="118" customFormat="1" ht="15.75" customHeight="1">
      <c r="A637" s="1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AP637" s="1"/>
    </row>
    <row r="638" spans="1:42" s="118" customFormat="1" ht="15.75" customHeight="1">
      <c r="A638" s="1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AP638" s="1"/>
    </row>
    <row r="639" spans="1:42" s="118" customFormat="1" ht="15.75" customHeight="1">
      <c r="A639" s="1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AP639" s="1"/>
    </row>
    <row r="640" spans="1:42" s="118" customFormat="1" ht="15.75" customHeight="1">
      <c r="A640" s="1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AP640" s="1"/>
    </row>
    <row r="641" spans="1:42" s="118" customFormat="1" ht="15.75" customHeight="1">
      <c r="A641" s="1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AP641" s="1"/>
    </row>
    <row r="642" spans="1:42" s="118" customFormat="1" ht="15.75" customHeight="1">
      <c r="A642" s="1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AP642" s="1"/>
    </row>
    <row r="643" spans="1:42" s="118" customFormat="1" ht="15.75" customHeight="1">
      <c r="A643" s="1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AP643" s="1"/>
    </row>
    <row r="644" spans="1:42" s="118" customFormat="1" ht="15.75" customHeight="1">
      <c r="A644" s="1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AP644" s="1"/>
    </row>
    <row r="645" spans="1:42" s="118" customFormat="1" ht="15.75" customHeight="1">
      <c r="A645" s="1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AP645" s="1"/>
    </row>
    <row r="646" spans="1:42" s="118" customFormat="1" ht="15.75" customHeight="1">
      <c r="A646" s="1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AP646" s="1"/>
    </row>
    <row r="647" spans="1:42" s="118" customFormat="1" ht="15.75" customHeight="1">
      <c r="A647" s="1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AP647" s="1"/>
    </row>
    <row r="648" spans="1:42" s="118" customFormat="1" ht="15.75" customHeight="1">
      <c r="A648" s="1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AP648" s="1"/>
    </row>
    <row r="649" spans="1:42" s="118" customFormat="1" ht="15.75" customHeight="1">
      <c r="A649" s="1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AP649" s="1"/>
    </row>
    <row r="650" spans="1:42" s="118" customFormat="1" ht="15.75" customHeight="1">
      <c r="A650" s="1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AP650" s="1"/>
    </row>
    <row r="651" spans="1:42" s="118" customFormat="1" ht="15.75" customHeight="1">
      <c r="A651" s="1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AP651" s="1"/>
    </row>
    <row r="652" spans="1:42" s="118" customFormat="1" ht="15.75" customHeight="1">
      <c r="A652" s="1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AP652" s="1"/>
    </row>
    <row r="653" spans="1:42" s="118" customFormat="1" ht="15.75" customHeight="1">
      <c r="A653" s="1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AP653" s="1"/>
    </row>
    <row r="654" spans="1:42" s="118" customFormat="1" ht="15.75" customHeight="1">
      <c r="A654" s="1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AP654" s="1"/>
    </row>
    <row r="655" spans="1:42" s="118" customFormat="1" ht="15.75" customHeight="1">
      <c r="A655" s="1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AP655" s="1"/>
    </row>
    <row r="656" spans="1:42" s="118" customFormat="1" ht="15.75" customHeight="1">
      <c r="A656" s="1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AP656" s="1"/>
    </row>
    <row r="657" spans="1:42" s="118" customFormat="1" ht="15.75" customHeight="1">
      <c r="A657" s="1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AP657" s="1"/>
    </row>
    <row r="658" spans="1:42" s="118" customFormat="1" ht="15.75" customHeight="1">
      <c r="A658" s="1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AP658" s="1"/>
    </row>
    <row r="659" spans="1:42" s="118" customFormat="1" ht="15.75" customHeight="1">
      <c r="A659" s="1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AP659" s="1"/>
    </row>
    <row r="660" spans="1:42" s="118" customFormat="1" ht="15.75" customHeight="1">
      <c r="A660" s="1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AP660" s="1"/>
    </row>
    <row r="661" spans="1:42" s="118" customFormat="1" ht="15.75" customHeight="1">
      <c r="A661" s="1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AP661" s="1"/>
    </row>
    <row r="662" spans="1:42" s="118" customFormat="1" ht="15.75" customHeight="1">
      <c r="A662" s="1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AP662" s="1"/>
    </row>
    <row r="663" spans="1:42" s="118" customFormat="1" ht="15.75" customHeight="1">
      <c r="A663" s="1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AP663" s="1"/>
    </row>
    <row r="664" spans="1:42" s="118" customFormat="1" ht="15.75" customHeight="1">
      <c r="A664" s="1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AP664" s="1"/>
    </row>
    <row r="665" spans="1:42" s="118" customFormat="1" ht="15.75" customHeight="1">
      <c r="A665" s="1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AP665" s="1"/>
    </row>
    <row r="666" spans="1:42" s="118" customFormat="1" ht="15.75" customHeight="1">
      <c r="A666" s="1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AP666" s="1"/>
    </row>
    <row r="667" spans="1:42" s="118" customFormat="1" ht="15.75" customHeight="1">
      <c r="A667" s="1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AP667" s="1"/>
    </row>
    <row r="668" spans="1:42" s="118" customFormat="1" ht="15.75" customHeight="1">
      <c r="A668" s="1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AP668" s="1"/>
    </row>
    <row r="669" spans="1:42" s="118" customFormat="1" ht="15.75" customHeight="1">
      <c r="A669" s="1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AP669" s="1"/>
    </row>
    <row r="670" spans="1:42" s="118" customFormat="1" ht="15.75" customHeight="1">
      <c r="A670" s="1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AP670" s="1"/>
    </row>
    <row r="671" spans="1:42" s="118" customFormat="1" ht="15.75" customHeight="1">
      <c r="A671" s="1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AP671" s="1"/>
    </row>
    <row r="672" spans="1:42" s="118" customFormat="1" ht="15.75" customHeight="1">
      <c r="A672" s="1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AP672" s="1"/>
    </row>
    <row r="673" spans="1:42" s="118" customFormat="1" ht="15.75" customHeight="1">
      <c r="A673" s="1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AP673" s="1"/>
    </row>
    <row r="674" spans="1:42" s="118" customFormat="1" ht="15.75" customHeight="1">
      <c r="A674" s="1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AP674" s="1"/>
    </row>
    <row r="675" spans="1:42" s="118" customFormat="1" ht="15.75" customHeight="1">
      <c r="A675" s="1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AP675" s="1"/>
    </row>
    <row r="676" spans="1:42" s="118" customFormat="1" ht="15.75" customHeight="1">
      <c r="A676" s="1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AP676" s="1"/>
    </row>
    <row r="677" spans="1:42" s="118" customFormat="1" ht="15.75" customHeight="1">
      <c r="A677" s="1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AP677" s="1"/>
    </row>
    <row r="678" spans="1:42" s="118" customFormat="1" ht="15.75" customHeight="1">
      <c r="A678" s="1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AP678" s="1"/>
    </row>
    <row r="679" spans="1:42" s="118" customFormat="1" ht="15.75" customHeight="1">
      <c r="A679" s="1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AP679" s="1"/>
    </row>
    <row r="680" spans="1:42" s="118" customFormat="1" ht="15.75" customHeight="1">
      <c r="A680" s="1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AP680" s="1"/>
    </row>
    <row r="681" spans="1:42" s="118" customFormat="1" ht="15.75" customHeight="1">
      <c r="A681" s="1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AP681" s="1"/>
    </row>
    <row r="682" spans="1:42" s="118" customFormat="1" ht="15.75" customHeight="1">
      <c r="A682" s="1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AP682" s="1"/>
    </row>
    <row r="683" spans="1:42" s="118" customFormat="1" ht="15.75" customHeight="1">
      <c r="A683" s="1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AP683" s="1"/>
    </row>
    <row r="684" spans="1:42" s="118" customFormat="1" ht="15.75" customHeight="1">
      <c r="A684" s="1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AP684" s="1"/>
    </row>
    <row r="685" spans="1:42" s="118" customFormat="1" ht="15.75" customHeight="1">
      <c r="A685" s="1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AP685" s="1"/>
    </row>
    <row r="686" spans="1:42" s="118" customFormat="1" ht="15.75" customHeight="1">
      <c r="A686" s="1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AP686" s="1"/>
    </row>
    <row r="687" spans="1:42" s="118" customFormat="1" ht="15.75" customHeight="1">
      <c r="A687" s="1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AP687" s="1"/>
    </row>
    <row r="688" spans="1:42" s="118" customFormat="1" ht="15.75" customHeight="1">
      <c r="A688" s="1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AP688" s="1"/>
    </row>
    <row r="689" spans="1:42" s="118" customFormat="1" ht="15.75" customHeight="1">
      <c r="A689" s="1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AP689" s="1"/>
    </row>
    <row r="690" spans="1:42" s="118" customFormat="1" ht="15.75" customHeight="1">
      <c r="A690" s="1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AP690" s="1"/>
    </row>
    <row r="691" spans="1:42" s="118" customFormat="1" ht="15.75" customHeight="1">
      <c r="A691" s="1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AP691" s="1"/>
    </row>
    <row r="692" spans="1:42" s="118" customFormat="1" ht="15.75" customHeight="1">
      <c r="A692" s="1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AP692" s="1"/>
    </row>
    <row r="693" spans="1:42" s="118" customFormat="1" ht="15.75" customHeight="1">
      <c r="A693" s="1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AP693" s="1"/>
    </row>
    <row r="694" spans="1:42" s="118" customFormat="1" ht="15.75" customHeight="1">
      <c r="A694" s="1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AP694" s="1"/>
    </row>
    <row r="695" spans="1:42" s="118" customFormat="1" ht="15.75" customHeight="1">
      <c r="A695" s="1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AP695" s="1"/>
    </row>
    <row r="696" spans="1:42" s="118" customFormat="1" ht="15.75" customHeight="1">
      <c r="A696" s="1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AP696" s="1"/>
    </row>
    <row r="697" spans="1:42" s="118" customFormat="1" ht="15.75" customHeight="1">
      <c r="A697" s="1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AP697" s="1"/>
    </row>
    <row r="698" spans="1:42" s="118" customFormat="1" ht="15.75" customHeight="1">
      <c r="A698" s="1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AP698" s="1"/>
    </row>
    <row r="699" spans="1:42" s="118" customFormat="1" ht="15.75" customHeight="1">
      <c r="A699" s="1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AP699" s="1"/>
    </row>
    <row r="700" spans="1:42" s="118" customFormat="1" ht="15.75" customHeight="1">
      <c r="A700" s="1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AP700" s="1"/>
    </row>
    <row r="701" spans="1:42" s="118" customFormat="1" ht="15.75" customHeight="1">
      <c r="A701" s="1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AP701" s="1"/>
    </row>
    <row r="702" spans="1:42" s="118" customFormat="1" ht="15.75" customHeight="1">
      <c r="A702" s="1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AP702" s="1"/>
    </row>
    <row r="703" spans="1:42" s="118" customFormat="1" ht="15.75" customHeight="1">
      <c r="A703" s="1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AP703" s="1"/>
    </row>
    <row r="704" spans="1:42" s="118" customFormat="1" ht="15.75" customHeight="1">
      <c r="A704" s="1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AP704" s="1"/>
    </row>
    <row r="705" spans="1:42" s="118" customFormat="1" ht="15.75" customHeight="1">
      <c r="A705" s="1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AP705" s="1"/>
    </row>
    <row r="706" spans="1:42" s="118" customFormat="1" ht="15.75" customHeight="1">
      <c r="A706" s="1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AP706" s="1"/>
    </row>
    <row r="707" spans="1:42" s="118" customFormat="1" ht="15.75" customHeight="1">
      <c r="A707" s="1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AP707" s="1"/>
    </row>
    <row r="708" spans="1:42" s="118" customFormat="1" ht="15.75" customHeight="1">
      <c r="A708" s="1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AP708" s="1"/>
    </row>
    <row r="709" spans="1:42" s="118" customFormat="1" ht="15.75" customHeight="1">
      <c r="A709" s="1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AP709" s="1"/>
    </row>
    <row r="710" spans="1:42" s="118" customFormat="1" ht="15.75" customHeight="1">
      <c r="A710" s="1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AP710" s="1"/>
    </row>
    <row r="711" spans="1:42" s="118" customFormat="1" ht="15.75" customHeight="1">
      <c r="A711" s="1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AP711" s="1"/>
    </row>
    <row r="712" spans="1:42" s="118" customFormat="1" ht="15.75" customHeight="1">
      <c r="A712" s="1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AP712" s="1"/>
    </row>
    <row r="713" spans="1:42" s="118" customFormat="1" ht="15.75" customHeight="1">
      <c r="A713" s="1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AP713" s="1"/>
    </row>
    <row r="714" spans="1:42" s="118" customFormat="1" ht="15.75" customHeight="1">
      <c r="A714" s="1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AP714" s="1"/>
    </row>
    <row r="715" spans="1:42" s="118" customFormat="1" ht="15.75" customHeight="1">
      <c r="A715" s="1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AP715" s="1"/>
    </row>
    <row r="716" spans="1:42" s="118" customFormat="1" ht="15.75" customHeight="1">
      <c r="A716" s="1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AP716" s="1"/>
    </row>
    <row r="717" spans="1:42" s="118" customFormat="1" ht="15.75" customHeight="1">
      <c r="A717" s="1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AP717" s="1"/>
    </row>
    <row r="718" spans="1:42" s="118" customFormat="1" ht="15.75" customHeight="1">
      <c r="A718" s="1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AP718" s="1"/>
    </row>
    <row r="719" spans="1:42" s="118" customFormat="1" ht="15.75" customHeight="1">
      <c r="A719" s="1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AP719" s="1"/>
    </row>
    <row r="720" spans="1:42" s="118" customFormat="1" ht="15.75" customHeight="1">
      <c r="A720" s="1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AP720" s="1"/>
    </row>
    <row r="721" spans="1:42" s="118" customFormat="1" ht="15.75" customHeight="1">
      <c r="A721" s="1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AP721" s="1"/>
    </row>
    <row r="722" spans="1:42" s="118" customFormat="1" ht="15.75" customHeight="1">
      <c r="A722" s="1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AP722" s="1"/>
    </row>
    <row r="723" spans="1:42" s="118" customFormat="1" ht="15.75" customHeight="1">
      <c r="A723" s="1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AP723" s="1"/>
    </row>
    <row r="724" spans="1:42" s="118" customFormat="1" ht="15.75" customHeight="1">
      <c r="A724" s="1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AP724" s="1"/>
    </row>
    <row r="725" spans="1:42" s="118" customFormat="1" ht="15.75" customHeight="1">
      <c r="A725" s="1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AP725" s="1"/>
    </row>
    <row r="726" spans="1:42" s="118" customFormat="1" ht="15.75" customHeight="1">
      <c r="A726" s="1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AP726" s="1"/>
    </row>
    <row r="727" spans="1:42" s="118" customFormat="1" ht="15.75" customHeight="1">
      <c r="A727" s="1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AP727" s="1"/>
    </row>
    <row r="728" spans="1:42" s="118" customFormat="1" ht="15.75" customHeight="1">
      <c r="A728" s="1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AP728" s="1"/>
    </row>
    <row r="729" spans="1:42" s="118" customFormat="1" ht="15.75" customHeight="1">
      <c r="A729" s="1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AP729" s="1"/>
    </row>
    <row r="730" spans="1:42" s="118" customFormat="1" ht="15.75" customHeight="1">
      <c r="A730" s="1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AP730" s="1"/>
    </row>
    <row r="731" spans="1:42" s="118" customFormat="1" ht="15.75" customHeight="1">
      <c r="A731" s="1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AP731" s="1"/>
    </row>
    <row r="732" spans="1:42" s="118" customFormat="1" ht="15.75" customHeight="1">
      <c r="A732" s="1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AP732" s="1"/>
    </row>
    <row r="733" spans="1:42" s="118" customFormat="1" ht="15.75" customHeight="1">
      <c r="A733" s="1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AP733" s="1"/>
    </row>
    <row r="734" spans="1:42" s="118" customFormat="1" ht="15.75" customHeight="1">
      <c r="A734" s="1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AP734" s="1"/>
    </row>
    <row r="735" spans="1:42" s="118" customFormat="1" ht="15.75" customHeight="1">
      <c r="A735" s="1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AP735" s="1"/>
    </row>
    <row r="736" spans="1:42" s="118" customFormat="1" ht="15.75" customHeight="1">
      <c r="A736" s="1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AP736" s="1"/>
    </row>
    <row r="737" spans="1:42" s="118" customFormat="1" ht="15.75" customHeight="1">
      <c r="A737" s="1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AP737" s="1"/>
    </row>
    <row r="738" spans="1:42" s="118" customFormat="1" ht="15.75" customHeight="1">
      <c r="A738" s="1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AP738" s="1"/>
    </row>
    <row r="739" spans="1:42" s="118" customFormat="1" ht="15.75" customHeight="1">
      <c r="A739" s="1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AP739" s="1"/>
    </row>
    <row r="740" spans="1:42" s="118" customFormat="1" ht="15.75" customHeight="1">
      <c r="A740" s="1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AP740" s="1"/>
    </row>
    <row r="741" spans="1:42" s="118" customFormat="1" ht="15.75" customHeight="1">
      <c r="A741" s="1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AP741" s="1"/>
    </row>
    <row r="742" spans="1:42" s="118" customFormat="1" ht="15.75" customHeight="1">
      <c r="A742" s="1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AP742" s="1"/>
    </row>
    <row r="743" spans="1:42" s="118" customFormat="1" ht="15.75" customHeight="1">
      <c r="A743" s="1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AP743" s="1"/>
    </row>
    <row r="744" spans="1:42" s="118" customFormat="1" ht="15.75" customHeight="1">
      <c r="A744" s="1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AP744" s="1"/>
    </row>
    <row r="745" spans="1:42" s="118" customFormat="1" ht="15.75" customHeight="1">
      <c r="A745" s="1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AP745" s="1"/>
    </row>
    <row r="746" spans="1:42" s="118" customFormat="1" ht="15.75" customHeight="1">
      <c r="A746" s="1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AP746" s="1"/>
    </row>
    <row r="747" spans="1:42" s="118" customFormat="1" ht="15.75" customHeight="1">
      <c r="A747" s="1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AP747" s="1"/>
    </row>
    <row r="748" spans="1:42" s="118" customFormat="1" ht="15.75" customHeight="1">
      <c r="A748" s="1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AP748" s="1"/>
    </row>
    <row r="749" spans="1:42" s="118" customFormat="1" ht="15.75" customHeight="1">
      <c r="A749" s="1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AP749" s="1"/>
    </row>
    <row r="750" spans="1:42" s="118" customFormat="1" ht="15.75" customHeight="1">
      <c r="A750" s="1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AP750" s="1"/>
    </row>
    <row r="751" spans="1:42" s="118" customFormat="1" ht="15.75" customHeight="1">
      <c r="A751" s="1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AP751" s="1"/>
    </row>
    <row r="752" spans="1:42" s="118" customFormat="1" ht="15.75" customHeight="1">
      <c r="A752" s="1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AP752" s="1"/>
    </row>
    <row r="753" spans="1:42" s="118" customFormat="1" ht="15.75" customHeight="1">
      <c r="A753" s="1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AP753" s="1"/>
    </row>
    <row r="754" spans="1:42" s="118" customFormat="1" ht="15.75" customHeight="1">
      <c r="A754" s="1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AP754" s="1"/>
    </row>
    <row r="755" spans="1:42" s="118" customFormat="1" ht="15.75" customHeight="1">
      <c r="A755" s="1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AP755" s="1"/>
    </row>
    <row r="756" spans="1:42" s="118" customFormat="1" ht="15.75" customHeight="1">
      <c r="A756" s="1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AP756" s="1"/>
    </row>
    <row r="757" spans="1:42" s="118" customFormat="1" ht="15.75" customHeight="1">
      <c r="A757" s="1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AP757" s="1"/>
    </row>
    <row r="758" spans="1:42" s="118" customFormat="1" ht="15.75" customHeight="1">
      <c r="A758" s="1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AP758" s="1"/>
    </row>
    <row r="759" spans="1:42" s="118" customFormat="1" ht="15.75" customHeight="1">
      <c r="A759" s="1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AP759" s="1"/>
    </row>
    <row r="760" spans="1:42" s="118" customFormat="1" ht="15.75" customHeight="1">
      <c r="A760" s="1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AP760" s="1"/>
    </row>
    <row r="761" spans="1:42" s="118" customFormat="1" ht="15.75" customHeight="1">
      <c r="A761" s="1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AP761" s="1"/>
    </row>
    <row r="762" spans="1:42" s="118" customFormat="1" ht="15.75" customHeight="1">
      <c r="A762" s="1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AP762" s="1"/>
    </row>
    <row r="763" spans="1:42" s="118" customFormat="1" ht="15.75" customHeight="1">
      <c r="A763" s="1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AP763" s="1"/>
    </row>
    <row r="764" spans="1:42" s="118" customFormat="1" ht="15.75" customHeight="1">
      <c r="A764" s="1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AP764" s="1"/>
    </row>
    <row r="765" spans="1:42" s="118" customFormat="1" ht="15.75" customHeight="1">
      <c r="A765" s="1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AP765" s="1"/>
    </row>
    <row r="766" spans="1:42" s="118" customFormat="1" ht="15.75" customHeight="1">
      <c r="A766" s="1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AP766" s="1"/>
    </row>
    <row r="767" spans="1:42" s="118" customFormat="1" ht="15.75" customHeight="1">
      <c r="A767" s="1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AP767" s="1"/>
    </row>
    <row r="768" spans="1:42" s="118" customFormat="1" ht="15.75" customHeight="1">
      <c r="A768" s="1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AP768" s="1"/>
    </row>
    <row r="769" spans="1:42" s="118" customFormat="1" ht="15.75" customHeight="1">
      <c r="A769" s="1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AP769" s="1"/>
    </row>
    <row r="770" spans="1:42" s="118" customFormat="1" ht="15.75" customHeight="1">
      <c r="A770" s="1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AP770" s="1"/>
    </row>
    <row r="771" spans="1:42" s="118" customFormat="1" ht="15.75" customHeight="1">
      <c r="A771" s="1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AP771" s="1"/>
    </row>
    <row r="772" spans="1:42" s="118" customFormat="1" ht="15.75" customHeight="1">
      <c r="A772" s="1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AP772" s="1"/>
    </row>
    <row r="773" spans="1:42" s="118" customFormat="1" ht="15.75" customHeight="1">
      <c r="A773" s="1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AP773" s="1"/>
    </row>
    <row r="774" spans="1:42" s="118" customFormat="1" ht="15.75" customHeight="1">
      <c r="A774" s="1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AP774" s="1"/>
    </row>
    <row r="775" spans="1:42" s="118" customFormat="1" ht="15.75" customHeight="1">
      <c r="A775" s="1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AP775" s="1"/>
    </row>
    <row r="776" spans="1:42" s="118" customFormat="1" ht="15.75" customHeight="1">
      <c r="A776" s="1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AP776" s="1"/>
    </row>
    <row r="777" spans="1:42" s="118" customFormat="1" ht="15.75" customHeight="1">
      <c r="A777" s="1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AP777" s="1"/>
    </row>
    <row r="778" spans="1:42" s="118" customFormat="1" ht="15.75" customHeight="1">
      <c r="A778" s="1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AP778" s="1"/>
    </row>
    <row r="779" spans="1:42" s="118" customFormat="1" ht="15.75" customHeight="1">
      <c r="A779" s="1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AP779" s="1"/>
    </row>
    <row r="780" spans="1:42" s="118" customFormat="1" ht="15.75" customHeight="1">
      <c r="A780" s="1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AP780" s="1"/>
    </row>
    <row r="781" spans="1:42" s="118" customFormat="1" ht="15.75" customHeight="1">
      <c r="A781" s="1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AP781" s="1"/>
    </row>
    <row r="782" spans="1:42" s="118" customFormat="1" ht="15.75" customHeight="1">
      <c r="A782" s="1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AP782" s="1"/>
    </row>
    <row r="783" spans="1:42" s="118" customFormat="1" ht="15.75" customHeight="1">
      <c r="A783" s="1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AP783" s="1"/>
    </row>
    <row r="784" spans="1:42" s="118" customFormat="1" ht="15.75" customHeight="1">
      <c r="A784" s="1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AP784" s="1"/>
    </row>
    <row r="785" spans="1:42" s="118" customFormat="1" ht="15.75" customHeight="1">
      <c r="A785" s="1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AP785" s="1"/>
    </row>
    <row r="786" spans="1:42" s="118" customFormat="1" ht="15.75" customHeight="1">
      <c r="A786" s="1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AP786" s="1"/>
    </row>
    <row r="787" spans="1:42" s="118" customFormat="1" ht="15.75" customHeight="1">
      <c r="A787" s="1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AP787" s="1"/>
    </row>
    <row r="788" spans="1:42" s="118" customFormat="1" ht="15.75" customHeight="1">
      <c r="A788" s="1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AP788" s="1"/>
    </row>
    <row r="789" spans="1:42" s="118" customFormat="1" ht="15.75" customHeight="1">
      <c r="A789" s="1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AP789" s="1"/>
    </row>
    <row r="790" spans="1:42" s="118" customFormat="1" ht="15.75" customHeight="1">
      <c r="A790" s="1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AP790" s="1"/>
    </row>
    <row r="791" spans="1:42" s="118" customFormat="1" ht="15.75" customHeight="1">
      <c r="A791" s="1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AP791" s="1"/>
    </row>
    <row r="792" spans="1:42" s="118" customFormat="1" ht="15.75" customHeight="1">
      <c r="A792" s="1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AP792" s="1"/>
    </row>
    <row r="793" spans="1:42" s="118" customFormat="1" ht="15.75" customHeight="1">
      <c r="A793" s="1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AP793" s="1"/>
    </row>
    <row r="794" spans="1:42" s="118" customFormat="1" ht="15.75" customHeight="1">
      <c r="A794" s="1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AP794" s="1"/>
    </row>
    <row r="795" spans="1:42" s="118" customFormat="1" ht="15.75" customHeight="1">
      <c r="A795" s="1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AP795" s="1"/>
    </row>
    <row r="796" spans="1:42" s="118" customFormat="1" ht="15.75" customHeight="1">
      <c r="A796" s="1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AP796" s="1"/>
    </row>
    <row r="797" spans="1:42" s="118" customFormat="1" ht="15.75" customHeight="1">
      <c r="A797" s="1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AP797" s="1"/>
    </row>
    <row r="798" spans="1:42" s="118" customFormat="1" ht="15.75" customHeight="1">
      <c r="A798" s="1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AP798" s="1"/>
    </row>
    <row r="799" spans="1:42" s="118" customFormat="1" ht="15.75" customHeight="1">
      <c r="A799" s="1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AP799" s="1"/>
    </row>
    <row r="800" spans="1:42" s="118" customFormat="1" ht="15.75" customHeight="1">
      <c r="A800" s="1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AP800" s="1"/>
    </row>
    <row r="801" spans="1:42" s="118" customFormat="1" ht="15.75" customHeight="1">
      <c r="A801" s="1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AP801" s="1"/>
    </row>
    <row r="802" spans="1:42" s="118" customFormat="1" ht="15.75" customHeight="1">
      <c r="A802" s="1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AP802" s="1"/>
    </row>
    <row r="803" spans="1:42" s="118" customFormat="1" ht="15.75" customHeight="1">
      <c r="A803" s="1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AP803" s="1"/>
    </row>
    <row r="804" spans="1:42" s="118" customFormat="1" ht="15.75" customHeight="1">
      <c r="A804" s="1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AP804" s="1"/>
    </row>
    <row r="805" spans="1:42" s="118" customFormat="1" ht="15.75" customHeight="1">
      <c r="A805" s="1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AP805" s="1"/>
    </row>
    <row r="806" spans="1:42" s="118" customFormat="1" ht="15.75" customHeight="1">
      <c r="A806" s="1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AP806" s="1"/>
    </row>
    <row r="807" spans="1:42" s="118" customFormat="1" ht="15.75" customHeight="1">
      <c r="A807" s="1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AP807" s="1"/>
    </row>
    <row r="808" spans="1:42" s="118" customFormat="1" ht="15.75" customHeight="1">
      <c r="A808" s="1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AP808" s="1"/>
    </row>
    <row r="809" spans="1:42" s="118" customFormat="1" ht="15.75" customHeight="1">
      <c r="A809" s="1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AP809" s="1"/>
    </row>
    <row r="810" spans="1:42" s="118" customFormat="1" ht="15.75" customHeight="1">
      <c r="A810" s="1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AP810" s="1"/>
    </row>
    <row r="811" spans="1:42" s="118" customFormat="1" ht="15.75" customHeight="1">
      <c r="A811" s="1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AP811" s="1"/>
    </row>
    <row r="812" spans="1:42" s="118" customFormat="1" ht="15.75" customHeight="1">
      <c r="A812" s="1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AP812" s="1"/>
    </row>
    <row r="813" spans="1:42" s="118" customFormat="1" ht="15.75" customHeight="1">
      <c r="A813" s="1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AP813" s="1"/>
    </row>
    <row r="814" spans="1:42" s="118" customFormat="1" ht="15.75" customHeight="1">
      <c r="A814" s="1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AP814" s="1"/>
    </row>
    <row r="815" spans="1:42" s="118" customFormat="1" ht="15.75" customHeight="1">
      <c r="A815" s="1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AP815" s="1"/>
    </row>
    <row r="816" spans="1:42" s="118" customFormat="1" ht="15.75" customHeight="1">
      <c r="A816" s="1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AP816" s="1"/>
    </row>
    <row r="817" spans="1:42" s="118" customFormat="1" ht="15.75" customHeight="1">
      <c r="A817" s="1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AP817" s="1"/>
    </row>
    <row r="818" spans="1:42" s="118" customFormat="1" ht="15.75" customHeight="1">
      <c r="A818" s="1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AP818" s="1"/>
    </row>
    <row r="819" spans="1:42" s="118" customFormat="1" ht="15.75" customHeight="1">
      <c r="A819" s="1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AP819" s="1"/>
    </row>
    <row r="820" spans="1:42" s="118" customFormat="1" ht="15.75" customHeight="1">
      <c r="A820" s="1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AP820" s="1"/>
    </row>
    <row r="821" spans="1:42" s="118" customFormat="1" ht="15.75" customHeight="1">
      <c r="A821" s="1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AP821" s="1"/>
    </row>
    <row r="822" spans="1:42" s="118" customFormat="1" ht="15.75" customHeight="1">
      <c r="A822" s="1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AP822" s="1"/>
    </row>
    <row r="823" spans="1:42" s="118" customFormat="1" ht="15.75" customHeight="1">
      <c r="A823" s="1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AP823" s="1"/>
    </row>
    <row r="824" spans="1:42" s="118" customFormat="1" ht="15.75" customHeight="1">
      <c r="A824" s="1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AP824" s="1"/>
    </row>
    <row r="825" spans="1:42" s="118" customFormat="1" ht="15.75" customHeight="1">
      <c r="A825" s="1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AP825" s="1"/>
    </row>
    <row r="826" spans="1:42" s="118" customFormat="1" ht="15.75" customHeight="1">
      <c r="A826" s="1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AP826" s="1"/>
    </row>
    <row r="827" spans="1:42" s="118" customFormat="1" ht="15.75" customHeight="1">
      <c r="A827" s="1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AP827" s="1"/>
    </row>
    <row r="828" spans="1:42" s="118" customFormat="1" ht="15.75" customHeight="1">
      <c r="A828" s="1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AP828" s="1"/>
    </row>
    <row r="829" spans="1:42" s="118" customFormat="1" ht="15.75" customHeight="1">
      <c r="A829" s="1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AP829" s="1"/>
    </row>
    <row r="830" spans="1:42" s="118" customFormat="1" ht="15.75" customHeight="1">
      <c r="A830" s="1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AP830" s="1"/>
    </row>
    <row r="831" spans="1:42" s="118" customFormat="1" ht="15.75" customHeight="1">
      <c r="A831" s="1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AP831" s="1"/>
    </row>
    <row r="832" spans="1:42" s="118" customFormat="1" ht="15.75" customHeight="1">
      <c r="A832" s="1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AP832" s="1"/>
    </row>
    <row r="833" spans="1:42" s="118" customFormat="1" ht="15.75" customHeight="1">
      <c r="A833" s="1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AP833" s="1"/>
    </row>
    <row r="834" spans="1:42" s="118" customFormat="1" ht="15.75" customHeight="1">
      <c r="A834" s="1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AP834" s="1"/>
    </row>
    <row r="835" spans="1:42" s="118" customFormat="1" ht="15.75" customHeight="1">
      <c r="A835" s="1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AP835" s="1"/>
    </row>
    <row r="836" spans="1:42" s="118" customFormat="1" ht="15.75" customHeight="1">
      <c r="A836" s="1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AP836" s="1"/>
    </row>
    <row r="837" spans="1:42" s="118" customFormat="1" ht="15.75" customHeight="1">
      <c r="A837" s="1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AP837" s="1"/>
    </row>
    <row r="838" spans="1:42" s="118" customFormat="1" ht="15.75" customHeight="1">
      <c r="A838" s="1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AP838" s="1"/>
    </row>
    <row r="839" spans="1:42" s="118" customFormat="1" ht="15.75" customHeight="1">
      <c r="A839" s="1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AP839" s="1"/>
    </row>
    <row r="840" spans="1:42" s="118" customFormat="1" ht="15.75" customHeight="1">
      <c r="A840" s="1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AP840" s="1"/>
    </row>
    <row r="841" spans="1:42" s="118" customFormat="1" ht="15.75" customHeight="1">
      <c r="A841" s="1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AP841" s="1"/>
    </row>
    <row r="842" spans="1:42" s="118" customFormat="1" ht="15.75" customHeight="1">
      <c r="A842" s="1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AP842" s="1"/>
    </row>
    <row r="843" spans="1:42" s="118" customFormat="1" ht="15.75" customHeight="1">
      <c r="A843" s="1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AP843" s="1"/>
    </row>
    <row r="844" spans="1:42" s="118" customFormat="1" ht="15.75" customHeight="1">
      <c r="A844" s="1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AP844" s="1"/>
    </row>
    <row r="845" spans="1:42" s="118" customFormat="1" ht="15.75" customHeight="1">
      <c r="A845" s="1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AP845" s="1"/>
    </row>
    <row r="846" spans="1:42" s="118" customFormat="1" ht="15.75" customHeight="1">
      <c r="A846" s="1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AP846" s="1"/>
    </row>
    <row r="847" spans="1:42" s="118" customFormat="1" ht="15.75" customHeight="1">
      <c r="A847" s="1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AP847" s="1"/>
    </row>
    <row r="848" spans="1:42" s="118" customFormat="1" ht="15.75" customHeight="1">
      <c r="A848" s="1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AP848" s="1"/>
    </row>
    <row r="849" spans="1:42" s="118" customFormat="1" ht="15.75" customHeight="1">
      <c r="A849" s="1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AP849" s="1"/>
    </row>
    <row r="850" spans="1:42" s="118" customFormat="1" ht="15.75" customHeight="1">
      <c r="A850" s="1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AP850" s="1"/>
    </row>
    <row r="851" spans="1:42" s="118" customFormat="1" ht="15.75" customHeight="1">
      <c r="A851" s="1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AP851" s="1"/>
    </row>
    <row r="852" spans="1:42" s="118" customFormat="1" ht="15.75" customHeight="1">
      <c r="A852" s="1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AP852" s="1"/>
    </row>
    <row r="853" spans="1:42" s="118" customFormat="1" ht="15.75" customHeight="1">
      <c r="A853" s="1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AP853" s="1"/>
    </row>
    <row r="854" spans="1:42" s="118" customFormat="1" ht="15.75" customHeight="1">
      <c r="A854" s="1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AP854" s="1"/>
    </row>
    <row r="855" spans="1:42" s="118" customFormat="1" ht="15.75" customHeight="1">
      <c r="A855" s="1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AP855" s="1"/>
    </row>
    <row r="856" spans="1:42" s="118" customFormat="1" ht="15.75" customHeight="1">
      <c r="A856" s="1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AP856" s="1"/>
    </row>
    <row r="857" spans="1:42" s="118" customFormat="1" ht="15.75" customHeight="1">
      <c r="A857" s="1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AP857" s="1"/>
    </row>
    <row r="858" spans="1:42" s="118" customFormat="1" ht="15.75" customHeight="1">
      <c r="A858" s="1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AP858" s="1"/>
    </row>
    <row r="859" spans="1:42" s="118" customFormat="1" ht="15.75" customHeight="1">
      <c r="A859" s="1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AP859" s="1"/>
    </row>
    <row r="860" spans="1:42" s="118" customFormat="1" ht="15.75" customHeight="1">
      <c r="A860" s="1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AP860" s="1"/>
    </row>
    <row r="861" spans="1:42" s="118" customFormat="1" ht="15.75" customHeight="1">
      <c r="A861" s="1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AP861" s="1"/>
    </row>
    <row r="862" spans="1:42" s="118" customFormat="1" ht="15.75" customHeight="1">
      <c r="A862" s="1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AP862" s="1"/>
    </row>
    <row r="863" spans="1:42" s="118" customFormat="1" ht="15.75" customHeight="1">
      <c r="A863" s="1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AP863" s="1"/>
    </row>
    <row r="864" spans="1:42" s="118" customFormat="1" ht="15.75" customHeight="1">
      <c r="A864" s="1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AP864" s="1"/>
    </row>
    <row r="865" spans="1:42" s="118" customFormat="1" ht="15.75" customHeight="1">
      <c r="A865" s="1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AP865" s="1"/>
    </row>
    <row r="866" spans="1:42" s="118" customFormat="1" ht="15.75" customHeight="1">
      <c r="A866" s="1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AP866" s="1"/>
    </row>
    <row r="867" spans="1:42" s="118" customFormat="1" ht="15.75" customHeight="1">
      <c r="A867" s="1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AP867" s="1"/>
    </row>
    <row r="868" spans="1:42" s="118" customFormat="1" ht="15.75" customHeight="1">
      <c r="A868" s="1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AP868" s="1"/>
    </row>
    <row r="869" spans="1:42" s="118" customFormat="1" ht="15.75" customHeight="1">
      <c r="A869" s="1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AP869" s="1"/>
    </row>
    <row r="870" spans="1:42" s="118" customFormat="1" ht="15.75" customHeight="1">
      <c r="A870" s="1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AP870" s="1"/>
    </row>
    <row r="871" spans="1:42" s="118" customFormat="1" ht="15.75" customHeight="1">
      <c r="A871" s="1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AP871" s="1"/>
    </row>
    <row r="872" spans="1:42" s="118" customFormat="1" ht="15.75" customHeight="1">
      <c r="A872" s="1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AP872" s="1"/>
    </row>
    <row r="873" spans="1:42" s="118" customFormat="1" ht="15.75" customHeight="1">
      <c r="A873" s="1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AP873" s="1"/>
    </row>
    <row r="874" spans="1:42" s="118" customFormat="1" ht="15.75" customHeight="1">
      <c r="A874" s="1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AP874" s="1"/>
    </row>
    <row r="875" spans="1:42" s="118" customFormat="1" ht="15.75" customHeight="1">
      <c r="A875" s="1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AP875" s="1"/>
    </row>
    <row r="876" spans="1:42" s="118" customFormat="1" ht="15.75" customHeight="1">
      <c r="A876" s="1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AP876" s="1"/>
    </row>
    <row r="877" spans="1:42" s="118" customFormat="1" ht="15.75" customHeight="1">
      <c r="A877" s="1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AP877" s="1"/>
    </row>
    <row r="878" spans="1:42" s="118" customFormat="1" ht="15.75" customHeight="1">
      <c r="A878" s="1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AP878" s="1"/>
    </row>
    <row r="879" spans="1:42" s="118" customFormat="1" ht="15.75" customHeight="1">
      <c r="A879" s="1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AP879" s="1"/>
    </row>
    <row r="880" spans="1:42" s="118" customFormat="1" ht="15.75" customHeight="1">
      <c r="A880" s="1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AP880" s="1"/>
    </row>
    <row r="881" spans="1:42" s="118" customFormat="1" ht="15.75" customHeight="1">
      <c r="A881" s="1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AP881" s="1"/>
    </row>
    <row r="882" spans="1:42" s="118" customFormat="1" ht="15.75" customHeight="1">
      <c r="A882" s="1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AP882" s="1"/>
    </row>
    <row r="883" spans="1:42" s="118" customFormat="1" ht="15.75" customHeight="1">
      <c r="A883" s="1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AP883" s="1"/>
    </row>
    <row r="884" spans="1:42" s="118" customFormat="1" ht="15.75" customHeight="1">
      <c r="A884" s="1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AP884" s="1"/>
    </row>
    <row r="885" spans="1:42" s="118" customFormat="1" ht="15.75" customHeight="1">
      <c r="A885" s="1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AP885" s="1"/>
    </row>
    <row r="886" spans="1:42" s="118" customFormat="1" ht="15.75" customHeight="1">
      <c r="A886" s="1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AP886" s="1"/>
    </row>
    <row r="887" spans="1:42" s="118" customFormat="1" ht="15.75" customHeight="1">
      <c r="A887" s="1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AP887" s="1"/>
    </row>
    <row r="888" spans="1:42" s="118" customFormat="1" ht="15.75" customHeight="1">
      <c r="A888" s="1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AP888" s="1"/>
    </row>
    <row r="889" spans="1:42" s="118" customFormat="1" ht="15.75" customHeight="1">
      <c r="A889" s="1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AP889" s="1"/>
    </row>
    <row r="890" spans="1:42" s="118" customFormat="1" ht="15.75" customHeight="1">
      <c r="A890" s="1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AP890" s="1"/>
    </row>
    <row r="891" spans="1:42" s="118" customFormat="1" ht="15.75" customHeight="1">
      <c r="A891" s="1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AP891" s="1"/>
    </row>
    <row r="892" spans="1:42" s="118" customFormat="1" ht="15.75" customHeight="1">
      <c r="A892" s="1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AP892" s="1"/>
    </row>
    <row r="893" spans="1:42" s="118" customFormat="1" ht="15.75" customHeight="1">
      <c r="A893" s="1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AP893" s="1"/>
    </row>
    <row r="894" spans="1:42" s="118" customFormat="1" ht="15.75" customHeight="1">
      <c r="A894" s="1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AP894" s="1"/>
    </row>
    <row r="895" spans="1:42" s="118" customFormat="1" ht="15.75" customHeight="1">
      <c r="A895" s="1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AP895" s="1"/>
    </row>
    <row r="896" spans="1:42" s="118" customFormat="1" ht="15.75" customHeight="1">
      <c r="A896" s="1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AP896" s="1"/>
    </row>
    <row r="897" spans="1:42" s="118" customFormat="1" ht="15.75" customHeight="1">
      <c r="A897" s="1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AP897" s="1"/>
    </row>
    <row r="898" spans="1:42" s="118" customFormat="1" ht="15.75" customHeight="1">
      <c r="A898" s="1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AP898" s="1"/>
    </row>
    <row r="899" spans="1:42" s="118" customFormat="1" ht="15.75" customHeight="1">
      <c r="A899" s="1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AP899" s="1"/>
    </row>
    <row r="900" spans="1:42" s="118" customFormat="1" ht="15.75" customHeight="1">
      <c r="A900" s="1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AP900" s="1"/>
    </row>
    <row r="901" spans="1:42" s="118" customFormat="1" ht="15.75" customHeight="1">
      <c r="A901" s="1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AP901" s="1"/>
    </row>
    <row r="902" spans="1:42" s="118" customFormat="1" ht="15.75" customHeight="1">
      <c r="A902" s="1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AP902" s="1"/>
    </row>
    <row r="903" spans="1:42" s="118" customFormat="1" ht="15.75" customHeight="1">
      <c r="A903" s="1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AP903" s="1"/>
    </row>
    <row r="904" spans="1:42" s="118" customFormat="1" ht="15.75" customHeight="1">
      <c r="A904" s="1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AP904" s="1"/>
    </row>
    <row r="905" spans="1:42" s="118" customFormat="1" ht="15.75" customHeight="1">
      <c r="A905" s="1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AP905" s="1"/>
    </row>
    <row r="906" spans="1:42" s="118" customFormat="1" ht="15.75" customHeight="1">
      <c r="A906" s="1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AP906" s="1"/>
    </row>
    <row r="907" spans="1:42" s="118" customFormat="1" ht="15.75" customHeight="1">
      <c r="A907" s="1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AP907" s="1"/>
    </row>
    <row r="908" spans="1:42" s="118" customFormat="1" ht="15.75" customHeight="1">
      <c r="A908" s="1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AP908" s="1"/>
    </row>
    <row r="909" spans="1:42" s="118" customFormat="1" ht="15.75" customHeight="1">
      <c r="A909" s="1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AP909" s="1"/>
    </row>
    <row r="910" spans="1:42" s="118" customFormat="1" ht="15.75" customHeight="1">
      <c r="A910" s="1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AP910" s="1"/>
    </row>
    <row r="911" spans="1:42" s="118" customFormat="1" ht="15.75" customHeight="1">
      <c r="A911" s="1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AP911" s="1"/>
    </row>
    <row r="912" spans="1:42" s="118" customFormat="1" ht="15.75" customHeight="1">
      <c r="A912" s="1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AP912" s="1"/>
    </row>
    <row r="913" spans="1:42" s="118" customFormat="1" ht="15.75" customHeight="1">
      <c r="A913" s="1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AP913" s="1"/>
    </row>
    <row r="914" spans="1:42" s="118" customFormat="1" ht="15.75" customHeight="1">
      <c r="A914" s="1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AP914" s="1"/>
    </row>
    <row r="915" spans="1:42" s="118" customFormat="1" ht="15.75" customHeight="1">
      <c r="A915" s="1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AP915" s="1"/>
    </row>
    <row r="916" spans="1:42" s="118" customFormat="1" ht="15.75" customHeight="1">
      <c r="A916" s="1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AP916" s="1"/>
    </row>
    <row r="917" spans="1:42" s="118" customFormat="1" ht="15.75" customHeight="1">
      <c r="A917" s="1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AP917" s="1"/>
    </row>
    <row r="918" spans="1:42" s="118" customFormat="1" ht="15.75" customHeight="1">
      <c r="A918" s="1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AP918" s="1"/>
    </row>
    <row r="919" spans="1:42" s="118" customFormat="1" ht="15.75" customHeight="1">
      <c r="A919" s="1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AP919" s="1"/>
    </row>
    <row r="920" spans="1:42" s="118" customFormat="1" ht="15.75" customHeight="1">
      <c r="A920" s="1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AP920" s="1"/>
    </row>
    <row r="921" spans="1:42" s="118" customFormat="1" ht="15.75" customHeight="1">
      <c r="A921" s="1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AP921" s="1"/>
    </row>
    <row r="922" spans="1:42" s="118" customFormat="1" ht="15.75" customHeight="1">
      <c r="A922" s="1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AP922" s="1"/>
    </row>
    <row r="923" spans="1:42" s="118" customFormat="1" ht="15.75" customHeight="1">
      <c r="A923" s="1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AP923" s="1"/>
    </row>
    <row r="924" spans="1:42" s="118" customFormat="1" ht="15.75" customHeight="1">
      <c r="A924" s="1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AP924" s="1"/>
    </row>
    <row r="925" spans="1:42" s="118" customFormat="1" ht="15.75" customHeight="1">
      <c r="A925" s="1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AP925" s="1"/>
    </row>
    <row r="926" spans="1:42" s="118" customFormat="1" ht="15.75" customHeight="1">
      <c r="A926" s="1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AP926" s="1"/>
    </row>
    <row r="927" spans="1:42" s="118" customFormat="1" ht="15.75" customHeight="1">
      <c r="A927" s="1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AP927" s="1"/>
    </row>
    <row r="928" spans="1:42" s="118" customFormat="1" ht="15.75" customHeight="1">
      <c r="A928" s="1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AP928" s="1"/>
    </row>
    <row r="929" spans="1:42" s="118" customFormat="1" ht="15.75" customHeight="1">
      <c r="A929" s="1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AP929" s="1"/>
    </row>
    <row r="930" spans="1:42" s="118" customFormat="1" ht="15.75" customHeight="1">
      <c r="A930" s="1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AP930" s="1"/>
    </row>
    <row r="931" spans="1:42" s="118" customFormat="1" ht="15.75" customHeight="1">
      <c r="A931" s="1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AP931" s="1"/>
    </row>
    <row r="932" spans="1:42" s="118" customFormat="1" ht="15.75" customHeight="1">
      <c r="A932" s="1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AP932" s="1"/>
    </row>
    <row r="933" spans="1:42" s="118" customFormat="1" ht="15.75" customHeight="1">
      <c r="A933" s="1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AP933" s="1"/>
    </row>
    <row r="934" spans="1:42" s="118" customFormat="1" ht="15.75" customHeight="1">
      <c r="A934" s="1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AP934" s="1"/>
    </row>
    <row r="935" spans="1:42" s="118" customFormat="1" ht="15.75" customHeight="1">
      <c r="A935" s="1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AP935" s="1"/>
    </row>
    <row r="936" spans="1:42" s="118" customFormat="1" ht="15.75" customHeight="1">
      <c r="A936" s="1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AP936" s="1"/>
    </row>
    <row r="937" spans="1:42" s="118" customFormat="1" ht="15.75" customHeight="1">
      <c r="A937" s="1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AP937" s="1"/>
    </row>
    <row r="938" spans="1:42" s="118" customFormat="1" ht="15.75" customHeight="1">
      <c r="A938" s="1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AP938" s="1"/>
    </row>
    <row r="939" spans="1:42" s="118" customFormat="1" ht="15.75" customHeight="1">
      <c r="A939" s="1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AP939" s="1"/>
    </row>
    <row r="940" spans="1:42" s="118" customFormat="1" ht="15.75" customHeight="1">
      <c r="A940" s="1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AP940" s="1"/>
    </row>
    <row r="941" spans="1:42" s="118" customFormat="1" ht="15.75" customHeight="1">
      <c r="A941" s="1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AP941" s="1"/>
    </row>
    <row r="942" spans="1:42" s="118" customFormat="1" ht="15.75" customHeight="1">
      <c r="A942" s="1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AP942" s="1"/>
    </row>
    <row r="943" spans="1:42" s="118" customFormat="1" ht="15.75" customHeight="1">
      <c r="A943" s="1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AP943" s="1"/>
    </row>
    <row r="944" spans="1:42" s="118" customFormat="1" ht="15.75" customHeight="1">
      <c r="A944" s="1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AP944" s="1"/>
    </row>
    <row r="945" spans="1:42" s="118" customFormat="1" ht="15.75" customHeight="1">
      <c r="A945" s="1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AP945" s="1"/>
    </row>
    <row r="946" spans="1:42" s="118" customFormat="1" ht="15.75" customHeight="1">
      <c r="A946" s="1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AP946" s="1"/>
    </row>
    <row r="947" spans="1:42" s="118" customFormat="1" ht="15.75" customHeight="1">
      <c r="A947" s="1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AP947" s="1"/>
    </row>
    <row r="948" spans="1:42" s="118" customFormat="1" ht="15.75" customHeight="1">
      <c r="A948" s="1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AP948" s="1"/>
    </row>
    <row r="949" spans="1:42" s="118" customFormat="1" ht="15.75" customHeight="1">
      <c r="A949" s="1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AP949" s="1"/>
    </row>
    <row r="950" spans="1:42" s="118" customFormat="1" ht="15.75" customHeight="1">
      <c r="A950" s="1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AP950" s="1"/>
    </row>
    <row r="951" spans="1:42" s="118" customFormat="1" ht="15.75" customHeight="1">
      <c r="A951" s="1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AP951" s="1"/>
    </row>
    <row r="952" spans="1:42" s="118" customFormat="1" ht="15.75" customHeight="1">
      <c r="A952" s="1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AP952" s="1"/>
    </row>
    <row r="953" spans="1:42" s="118" customFormat="1" ht="15.75" customHeight="1">
      <c r="A953" s="1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AP953" s="1"/>
    </row>
    <row r="954" spans="1:42" s="118" customFormat="1" ht="15.75" customHeight="1">
      <c r="A954" s="1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AP954" s="1"/>
    </row>
    <row r="955" spans="1:42" s="118" customFormat="1" ht="15.75" customHeight="1">
      <c r="A955" s="1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AP955" s="1"/>
    </row>
    <row r="956" spans="1:42" s="118" customFormat="1" ht="15.75" customHeight="1">
      <c r="A956" s="1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AP956" s="1"/>
    </row>
    <row r="957" spans="1:42" s="118" customFormat="1" ht="15.75" customHeight="1">
      <c r="A957" s="1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AP957" s="1"/>
    </row>
    <row r="958" spans="1:42" s="118" customFormat="1" ht="15.75" customHeight="1">
      <c r="A958" s="1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AP958" s="1"/>
    </row>
    <row r="959" spans="1:42" s="118" customFormat="1" ht="15.75" customHeight="1">
      <c r="A959" s="1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AP959" s="1"/>
    </row>
    <row r="960" spans="1:42" s="118" customFormat="1" ht="15.75" customHeight="1">
      <c r="A960" s="1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AP960" s="1"/>
    </row>
    <row r="961" spans="1:42" s="118" customFormat="1" ht="15.75" customHeight="1">
      <c r="A961" s="1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AP961" s="1"/>
    </row>
    <row r="962" spans="1:42" s="118" customFormat="1" ht="15.75" customHeight="1">
      <c r="A962" s="1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AP962" s="1"/>
    </row>
    <row r="963" spans="1:42" s="118" customFormat="1" ht="15.75" customHeight="1">
      <c r="A963" s="1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AP963" s="1"/>
    </row>
    <row r="964" spans="1:42" s="118" customFormat="1" ht="15.75" customHeight="1">
      <c r="A964" s="1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AP964" s="1"/>
    </row>
    <row r="965" spans="1:42" s="118" customFormat="1" ht="15.75" customHeight="1">
      <c r="A965" s="1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AP965" s="1"/>
    </row>
    <row r="966" spans="1:42" s="118" customFormat="1" ht="15.75" customHeight="1">
      <c r="A966" s="1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AP966" s="1"/>
    </row>
  </sheetData>
  <mergeCells count="10">
    <mergeCell ref="C32:C33"/>
    <mergeCell ref="H38:J38"/>
    <mergeCell ref="B2:Y2"/>
    <mergeCell ref="B3:Y3"/>
    <mergeCell ref="H4:J4"/>
    <mergeCell ref="K4:M4"/>
    <mergeCell ref="N4:P4"/>
    <mergeCell ref="Q4:S4"/>
    <mergeCell ref="T4:V4"/>
    <mergeCell ref="W4:Y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966"/>
  <sheetViews>
    <sheetView topLeftCell="J1" zoomScale="85" zoomScaleNormal="85" zoomScalePageLayoutView="85" workbookViewId="0">
      <selection activeCell="K12" sqref="K12"/>
    </sheetView>
  </sheetViews>
  <sheetFormatPr defaultColWidth="14.42578125" defaultRowHeight="15" customHeight="1"/>
  <cols>
    <col min="1" max="1" width="13.28515625" style="1" bestFit="1" customWidth="1"/>
    <col min="2" max="2" width="39.7109375" style="1" customWidth="1"/>
    <col min="3" max="3" width="15.140625" style="1" bestFit="1" customWidth="1"/>
    <col min="4" max="4" width="17.140625" style="1" bestFit="1" customWidth="1"/>
    <col min="5" max="5" width="8.7109375" style="1" bestFit="1" customWidth="1"/>
    <col min="6" max="6" width="18" style="1" bestFit="1" customWidth="1"/>
    <col min="7" max="7" width="20" style="1" bestFit="1" customWidth="1"/>
    <col min="8" max="8" width="25.140625" style="1" customWidth="1"/>
    <col min="9" max="9" width="13.85546875" style="1" customWidth="1"/>
    <col min="10" max="10" width="16.42578125" style="1" customWidth="1"/>
    <col min="11" max="11" width="23.7109375" style="1" customWidth="1"/>
    <col min="12" max="12" width="11.7109375" style="1" customWidth="1"/>
    <col min="13" max="13" width="17.7109375" style="1" customWidth="1"/>
    <col min="14" max="14" width="18.42578125" style="1" customWidth="1"/>
    <col min="15" max="15" width="11.7109375" style="1" customWidth="1"/>
    <col min="16" max="16" width="17.28515625" style="1" customWidth="1"/>
    <col min="17" max="17" width="23.7109375" style="1" customWidth="1"/>
    <col min="18" max="18" width="11.7109375" style="1" customWidth="1"/>
    <col min="19" max="19" width="17.28515625" style="1" customWidth="1"/>
    <col min="20" max="20" width="23.7109375" style="1" customWidth="1"/>
    <col min="21" max="21" width="11.7109375" style="1" customWidth="1"/>
    <col min="22" max="22" width="17.28515625" style="1" customWidth="1"/>
    <col min="23" max="23" width="14.42578125" style="1"/>
    <col min="24" max="24" width="26.42578125" style="1" customWidth="1"/>
    <col min="25" max="25" width="16.140625" style="1" bestFit="1" customWidth="1"/>
    <col min="26" max="26" width="14.42578125" style="1"/>
    <col min="27" max="27" width="28.42578125" style="1" bestFit="1" customWidth="1"/>
    <col min="28" max="28" width="14.42578125" style="1"/>
    <col min="29" max="44" width="14.42578125" style="118"/>
    <col min="45" max="16384" width="14.42578125" style="1"/>
  </cols>
  <sheetData>
    <row r="1" spans="1:28" ht="81" customHeight="1">
      <c r="A1" s="528">
        <v>2</v>
      </c>
      <c r="B1" s="487"/>
      <c r="C1" s="118"/>
      <c r="D1" s="118"/>
      <c r="E1" s="118"/>
      <c r="F1" s="118"/>
      <c r="G1" s="118"/>
      <c r="H1" s="64"/>
      <c r="I1" s="64"/>
      <c r="J1" s="64"/>
      <c r="K1" s="64"/>
      <c r="L1" s="64"/>
      <c r="M1" s="64"/>
      <c r="N1" s="63"/>
      <c r="O1" s="63"/>
      <c r="P1" s="63"/>
      <c r="Q1" s="63"/>
      <c r="R1" s="63"/>
      <c r="S1" s="63"/>
      <c r="T1" s="63"/>
      <c r="U1" s="63"/>
      <c r="V1" s="63"/>
      <c r="W1" s="61"/>
      <c r="X1" s="60"/>
      <c r="Y1" s="60"/>
      <c r="Z1" s="58"/>
      <c r="AA1" s="58"/>
      <c r="AB1" s="58"/>
    </row>
    <row r="2" spans="1:28" ht="30" customHeight="1">
      <c r="A2" s="118" t="b">
        <f>EXACT($A$1,P.C.!$C$56)</f>
        <v>0</v>
      </c>
      <c r="B2" s="784" t="s">
        <v>349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785"/>
    </row>
    <row r="3" spans="1:28" ht="30" customHeight="1" thickBot="1">
      <c r="A3" s="118"/>
      <c r="B3" s="814" t="s">
        <v>351</v>
      </c>
      <c r="C3" s="790"/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90"/>
      <c r="R3" s="790"/>
      <c r="S3" s="790"/>
      <c r="T3" s="790"/>
      <c r="U3" s="790"/>
      <c r="V3" s="790"/>
      <c r="W3" s="790"/>
      <c r="X3" s="790"/>
      <c r="Y3" s="790"/>
      <c r="Z3" s="790"/>
      <c r="AA3" s="790"/>
      <c r="AB3" s="790"/>
    </row>
    <row r="4" spans="1:28" ht="30" customHeight="1" thickTop="1">
      <c r="A4" s="118"/>
      <c r="B4" s="523"/>
      <c r="C4" s="524"/>
      <c r="D4" s="508"/>
      <c r="E4" s="508"/>
      <c r="F4" s="508"/>
      <c r="G4" s="508"/>
      <c r="H4" s="787" t="s">
        <v>276</v>
      </c>
      <c r="I4" s="787"/>
      <c r="J4" s="787"/>
      <c r="K4" s="787" t="str">
        <f>CONCATENATE("2º ano: ",P.C.!$C$8+1)</f>
        <v>2º ano: 2019</v>
      </c>
      <c r="L4" s="787"/>
      <c r="M4" s="787"/>
      <c r="N4" s="787" t="str">
        <f>CONCATENATE("3º ano: ",P.C.!$C$8+2)</f>
        <v>3º ano: 2020</v>
      </c>
      <c r="O4" s="787"/>
      <c r="P4" s="787"/>
      <c r="Q4" s="787" t="str">
        <f>CONCATENATE("4º ano: ",P.C.!$C$8+3)</f>
        <v>4º ano: 2021</v>
      </c>
      <c r="R4" s="787"/>
      <c r="S4" s="787"/>
      <c r="T4" s="787" t="str">
        <f>CONCATENATE("5º ano: ",P.C.!$C$8+4)</f>
        <v>5º ano: 2022</v>
      </c>
      <c r="U4" s="787"/>
      <c r="V4" s="787"/>
      <c r="W4" s="787" t="str">
        <f>CONCATENATE("",2033)</f>
        <v>2033</v>
      </c>
      <c r="X4" s="787"/>
      <c r="Y4" s="787"/>
      <c r="Z4" s="787" t="str">
        <f>CONCATENATE(2034)</f>
        <v>2034</v>
      </c>
      <c r="AA4" s="787"/>
      <c r="AB4" s="789"/>
    </row>
    <row r="5" spans="1:28" ht="30" customHeight="1">
      <c r="A5" s="118"/>
      <c r="B5" s="429" t="s">
        <v>362</v>
      </c>
      <c r="C5" s="430" t="s">
        <v>164</v>
      </c>
      <c r="D5" s="522" t="s">
        <v>356</v>
      </c>
      <c r="E5" s="522" t="s">
        <v>350</v>
      </c>
      <c r="F5" s="521" t="s">
        <v>352</v>
      </c>
      <c r="G5" s="513" t="s">
        <v>357</v>
      </c>
      <c r="H5" s="429" t="s">
        <v>358</v>
      </c>
      <c r="I5" s="429" t="s">
        <v>359</v>
      </c>
      <c r="J5" s="429" t="s">
        <v>360</v>
      </c>
      <c r="K5" s="429" t="s">
        <v>358</v>
      </c>
      <c r="L5" s="429" t="s">
        <v>359</v>
      </c>
      <c r="M5" s="429" t="s">
        <v>360</v>
      </c>
      <c r="N5" s="429" t="s">
        <v>358</v>
      </c>
      <c r="O5" s="429" t="s">
        <v>359</v>
      </c>
      <c r="P5" s="429" t="s">
        <v>360</v>
      </c>
      <c r="Q5" s="429" t="s">
        <v>358</v>
      </c>
      <c r="R5" s="429" t="s">
        <v>359</v>
      </c>
      <c r="S5" s="429" t="s">
        <v>360</v>
      </c>
      <c r="T5" s="429" t="s">
        <v>358</v>
      </c>
      <c r="U5" s="429" t="s">
        <v>359</v>
      </c>
      <c r="V5" s="429" t="s">
        <v>360</v>
      </c>
      <c r="W5" s="429" t="s">
        <v>358</v>
      </c>
      <c r="X5" s="429" t="s">
        <v>365</v>
      </c>
      <c r="Y5" s="429" t="s">
        <v>360</v>
      </c>
      <c r="Z5" s="429" t="s">
        <v>358</v>
      </c>
      <c r="AA5" s="429" t="s">
        <v>365</v>
      </c>
      <c r="AB5" s="429" t="s">
        <v>360</v>
      </c>
    </row>
    <row r="6" spans="1:28" ht="15" customHeight="1">
      <c r="A6" s="118"/>
      <c r="B6" s="512" t="s">
        <v>131</v>
      </c>
      <c r="C6" s="453">
        <v>52</v>
      </c>
      <c r="D6" s="293">
        <v>12</v>
      </c>
      <c r="E6" s="293">
        <f>C6*D6</f>
        <v>624</v>
      </c>
      <c r="F6" s="516">
        <f>E6/P.C.!C58</f>
        <v>26</v>
      </c>
      <c r="G6" s="293">
        <f>ROUNDUP(F6/(P.C.!C54*P.C.!C57),0)</f>
        <v>1</v>
      </c>
      <c r="H6" s="514">
        <f>P.C.!$C$55/2</f>
        <v>25</v>
      </c>
      <c r="I6" s="294" t="s">
        <v>363</v>
      </c>
      <c r="J6" s="295">
        <f>H6*P.C.!$C$60</f>
        <v>125000</v>
      </c>
      <c r="K6" s="293">
        <f>P.C.!$C$55-'PF(2anos)'!$H$6</f>
        <v>25</v>
      </c>
      <c r="L6" s="294" t="s">
        <v>363</v>
      </c>
      <c r="M6" s="295">
        <f>K6*P.C.!$C$60</f>
        <v>125000</v>
      </c>
      <c r="N6" s="293">
        <v>0</v>
      </c>
      <c r="O6" s="293"/>
      <c r="P6" s="295"/>
      <c r="Q6" s="296">
        <v>0</v>
      </c>
      <c r="R6" s="293"/>
      <c r="S6" s="295"/>
      <c r="T6" s="296">
        <v>0</v>
      </c>
      <c r="U6" s="293"/>
      <c r="V6" s="295"/>
      <c r="W6" s="296">
        <f>H6</f>
        <v>25</v>
      </c>
      <c r="X6" s="526">
        <f>P.C.!C59</f>
        <v>2280</v>
      </c>
      <c r="Y6" s="295">
        <f>W6*X6</f>
        <v>57000</v>
      </c>
      <c r="Z6" s="296">
        <f>K6</f>
        <v>25</v>
      </c>
      <c r="AA6" s="526">
        <f>P.C.!C59</f>
        <v>2280</v>
      </c>
      <c r="AB6" s="295">
        <f>Z6*AA6</f>
        <v>57000</v>
      </c>
    </row>
    <row r="7" spans="1:28" s="118" customFormat="1" ht="15" customHeight="1">
      <c r="B7" s="307"/>
      <c r="C7" s="367"/>
      <c r="D7" s="299"/>
      <c r="E7" s="299"/>
      <c r="F7" s="511"/>
      <c r="G7" s="519"/>
      <c r="I7" s="300"/>
      <c r="J7" s="301"/>
      <c r="K7" s="299"/>
      <c r="L7" s="299"/>
      <c r="M7" s="301"/>
      <c r="N7" s="299"/>
      <c r="O7" s="299"/>
      <c r="P7" s="301"/>
      <c r="Q7" s="302"/>
      <c r="R7" s="299"/>
      <c r="S7" s="301"/>
      <c r="T7" s="302"/>
      <c r="U7" s="299"/>
      <c r="V7" s="301"/>
      <c r="W7" s="302"/>
      <c r="X7" s="299"/>
      <c r="Y7" s="301"/>
      <c r="Z7" s="302"/>
      <c r="AA7" s="299"/>
      <c r="AB7" s="301"/>
    </row>
    <row r="8" spans="1:28" ht="15" customHeight="1">
      <c r="A8" s="118"/>
      <c r="B8" s="306"/>
      <c r="C8" s="366"/>
      <c r="D8" s="293"/>
      <c r="E8" s="293"/>
      <c r="F8" s="516"/>
      <c r="G8" s="293"/>
      <c r="H8" s="514"/>
      <c r="I8" s="294"/>
      <c r="J8" s="295"/>
      <c r="K8" s="293"/>
      <c r="L8" s="293"/>
      <c r="M8" s="295"/>
      <c r="N8" s="293"/>
      <c r="O8" s="293"/>
      <c r="P8" s="295"/>
      <c r="Q8" s="296"/>
      <c r="R8" s="293"/>
      <c r="S8" s="295"/>
      <c r="T8" s="296"/>
      <c r="U8" s="293"/>
      <c r="V8" s="295"/>
      <c r="W8" s="296"/>
      <c r="X8" s="293"/>
      <c r="Y8" s="295"/>
      <c r="Z8" s="296"/>
      <c r="AA8" s="293"/>
      <c r="AB8" s="295"/>
    </row>
    <row r="9" spans="1:28" s="118" customFormat="1" ht="15" customHeight="1">
      <c r="B9" s="307"/>
      <c r="C9" s="367"/>
      <c r="D9" s="299"/>
      <c r="E9" s="299"/>
      <c r="G9" s="520"/>
      <c r="H9" s="515"/>
      <c r="I9" s="300"/>
      <c r="J9" s="301"/>
      <c r="K9" s="299"/>
      <c r="L9" s="299"/>
      <c r="M9" s="301"/>
      <c r="N9" s="299"/>
      <c r="O9" s="299"/>
      <c r="P9" s="301"/>
      <c r="Q9" s="302"/>
      <c r="R9" s="299"/>
      <c r="S9" s="301"/>
      <c r="T9" s="302"/>
      <c r="U9" s="299"/>
      <c r="V9" s="301"/>
      <c r="W9" s="302"/>
      <c r="X9" s="299"/>
      <c r="Y9" s="301"/>
      <c r="Z9" s="302"/>
      <c r="AA9" s="299"/>
      <c r="AB9" s="301"/>
    </row>
    <row r="10" spans="1:28" ht="15" customHeight="1">
      <c r="A10" s="118"/>
      <c r="B10" s="306"/>
      <c r="C10" s="366"/>
      <c r="D10" s="293"/>
      <c r="E10" s="293"/>
      <c r="F10" s="516"/>
      <c r="G10" s="293"/>
      <c r="H10" s="514"/>
      <c r="I10" s="294"/>
      <c r="J10" s="295"/>
      <c r="K10" s="293"/>
      <c r="L10" s="293"/>
      <c r="M10" s="295"/>
      <c r="N10" s="293"/>
      <c r="O10" s="293"/>
      <c r="P10" s="295"/>
      <c r="Q10" s="296"/>
      <c r="R10" s="293"/>
      <c r="S10" s="295"/>
      <c r="T10" s="296"/>
      <c r="U10" s="293"/>
      <c r="V10" s="295"/>
      <c r="W10" s="296"/>
      <c r="X10" s="293"/>
      <c r="Y10" s="295"/>
      <c r="Z10" s="296"/>
      <c r="AA10" s="293"/>
      <c r="AB10" s="295"/>
    </row>
    <row r="11" spans="1:28" s="118" customFormat="1" ht="15" customHeight="1">
      <c r="B11" s="307"/>
      <c r="C11" s="367"/>
      <c r="D11" s="299"/>
      <c r="E11" s="299"/>
      <c r="F11" s="511"/>
      <c r="G11" s="299"/>
      <c r="I11" s="300"/>
      <c r="J11" s="301"/>
      <c r="K11" s="299"/>
      <c r="L11" s="299"/>
      <c r="M11" s="301"/>
      <c r="N11" s="299"/>
      <c r="O11" s="299"/>
      <c r="P11" s="301"/>
      <c r="Q11" s="302"/>
      <c r="R11" s="299"/>
      <c r="S11" s="301"/>
      <c r="T11" s="302"/>
      <c r="U11" s="299"/>
      <c r="V11" s="301"/>
      <c r="W11" s="302"/>
      <c r="X11" s="299"/>
      <c r="Y11" s="301"/>
      <c r="Z11" s="302"/>
      <c r="AA11" s="299"/>
      <c r="AB11" s="301"/>
    </row>
    <row r="12" spans="1:28" ht="15" customHeight="1">
      <c r="A12" s="118"/>
      <c r="B12" s="306"/>
      <c r="C12" s="366"/>
      <c r="D12" s="293"/>
      <c r="E12" s="514"/>
      <c r="F12" s="517" t="s">
        <v>348</v>
      </c>
      <c r="G12" s="293"/>
      <c r="H12" s="514"/>
      <c r="I12" s="294"/>
      <c r="J12" s="295"/>
      <c r="K12" s="293"/>
      <c r="L12" s="293"/>
      <c r="M12" s="295"/>
      <c r="N12" s="293"/>
      <c r="O12" s="293"/>
      <c r="P12" s="295"/>
      <c r="Q12" s="296"/>
      <c r="R12" s="293"/>
      <c r="S12" s="295"/>
      <c r="T12" s="296"/>
      <c r="U12" s="293"/>
      <c r="V12" s="295"/>
      <c r="W12" s="296"/>
      <c r="X12" s="293"/>
      <c r="Y12" s="295"/>
      <c r="Z12" s="296"/>
      <c r="AA12" s="293"/>
      <c r="AB12" s="295"/>
    </row>
    <row r="13" spans="1:28" s="118" customFormat="1" ht="15" customHeight="1">
      <c r="B13" s="307"/>
      <c r="C13" s="367"/>
      <c r="D13" s="299"/>
      <c r="E13" s="299"/>
      <c r="F13" s="518"/>
      <c r="G13" s="299"/>
      <c r="H13" s="515"/>
      <c r="I13" s="300"/>
      <c r="J13" s="301"/>
      <c r="K13" s="299"/>
      <c r="L13" s="299"/>
      <c r="M13" s="301"/>
      <c r="N13" s="299"/>
      <c r="O13" s="299"/>
      <c r="P13" s="301"/>
      <c r="Q13" s="302"/>
      <c r="R13" s="299"/>
      <c r="S13" s="301"/>
      <c r="T13" s="302"/>
      <c r="U13" s="299"/>
      <c r="V13" s="301"/>
      <c r="W13" s="302"/>
      <c r="X13" s="299"/>
      <c r="Y13" s="301"/>
      <c r="Z13" s="302"/>
      <c r="AA13" s="299"/>
      <c r="AB13" s="301"/>
    </row>
    <row r="14" spans="1:28" ht="15" customHeight="1">
      <c r="A14" s="118"/>
      <c r="B14" s="306"/>
      <c r="C14" s="366"/>
      <c r="D14" s="293"/>
      <c r="E14" s="293"/>
      <c r="F14" s="293"/>
      <c r="G14" s="293"/>
      <c r="H14" s="293"/>
      <c r="I14" s="294"/>
      <c r="J14" s="295"/>
      <c r="K14" s="293"/>
      <c r="L14" s="293"/>
      <c r="M14" s="295"/>
      <c r="N14" s="293"/>
      <c r="O14" s="293"/>
      <c r="P14" s="295"/>
      <c r="Q14" s="296"/>
      <c r="R14" s="293"/>
      <c r="S14" s="295"/>
      <c r="T14" s="296"/>
      <c r="U14" s="293"/>
      <c r="V14" s="295"/>
      <c r="W14" s="296"/>
      <c r="X14" s="293"/>
      <c r="Y14" s="295"/>
      <c r="Z14" s="296"/>
      <c r="AA14" s="293"/>
      <c r="AB14" s="295"/>
    </row>
    <row r="15" spans="1:28" s="118" customFormat="1" ht="15" customHeight="1">
      <c r="B15" s="307"/>
      <c r="C15" s="367"/>
      <c r="D15" s="299"/>
      <c r="E15" s="299"/>
      <c r="F15" s="299"/>
      <c r="G15" s="299"/>
      <c r="H15" s="299"/>
      <c r="I15" s="300"/>
      <c r="J15" s="301"/>
      <c r="K15" s="299"/>
      <c r="L15" s="299"/>
      <c r="M15" s="301"/>
      <c r="N15" s="299"/>
      <c r="O15" s="299"/>
      <c r="P15" s="301"/>
      <c r="Q15" s="302"/>
      <c r="R15" s="299"/>
      <c r="S15" s="301"/>
      <c r="T15" s="302"/>
      <c r="U15" s="299"/>
      <c r="V15" s="301"/>
      <c r="W15" s="302"/>
      <c r="X15" s="299"/>
      <c r="Y15" s="301"/>
      <c r="Z15" s="302"/>
      <c r="AA15" s="299"/>
      <c r="AB15" s="301"/>
    </row>
    <row r="16" spans="1:28" ht="15" customHeight="1">
      <c r="A16" s="118"/>
      <c r="B16" s="306"/>
      <c r="C16" s="366"/>
      <c r="D16" s="293"/>
      <c r="E16" s="293"/>
      <c r="F16" s="293"/>
      <c r="G16" s="293"/>
      <c r="H16" s="293"/>
      <c r="I16" s="294"/>
      <c r="J16" s="295"/>
      <c r="K16" s="293"/>
      <c r="L16" s="293"/>
      <c r="M16" s="295"/>
      <c r="N16" s="293"/>
      <c r="O16" s="293"/>
      <c r="P16" s="295"/>
      <c r="Q16" s="296"/>
      <c r="R16" s="293"/>
      <c r="S16" s="295"/>
      <c r="T16" s="296"/>
      <c r="U16" s="293"/>
      <c r="V16" s="295"/>
      <c r="W16" s="296"/>
      <c r="X16" s="293"/>
      <c r="Y16" s="295"/>
      <c r="Z16" s="296"/>
      <c r="AA16" s="293"/>
      <c r="AB16" s="295"/>
    </row>
    <row r="17" spans="1:28" s="118" customFormat="1" ht="15" customHeight="1">
      <c r="B17" s="307"/>
      <c r="C17" s="367"/>
      <c r="D17" s="299"/>
      <c r="E17" s="299"/>
      <c r="F17" s="299"/>
      <c r="G17" s="299"/>
      <c r="H17" s="299"/>
      <c r="I17" s="300"/>
      <c r="J17" s="301"/>
      <c r="K17" s="299"/>
      <c r="L17" s="299"/>
      <c r="M17" s="301"/>
      <c r="N17" s="299"/>
      <c r="O17" s="299"/>
      <c r="P17" s="301"/>
      <c r="Q17" s="302"/>
      <c r="R17" s="299"/>
      <c r="S17" s="301"/>
      <c r="T17" s="302"/>
      <c r="U17" s="299"/>
      <c r="V17" s="301"/>
      <c r="W17" s="302"/>
      <c r="X17" s="299"/>
      <c r="Y17" s="301"/>
      <c r="Z17" s="302"/>
      <c r="AA17" s="299"/>
      <c r="AB17" s="301"/>
    </row>
    <row r="18" spans="1:28" ht="15" customHeight="1">
      <c r="A18" s="118"/>
      <c r="B18" s="306"/>
      <c r="C18" s="366"/>
      <c r="D18" s="293"/>
      <c r="E18" s="293"/>
      <c r="F18" s="293"/>
      <c r="G18" s="293"/>
      <c r="H18" s="293"/>
      <c r="I18" s="294"/>
      <c r="J18" s="295"/>
      <c r="K18" s="293"/>
      <c r="L18" s="293"/>
      <c r="M18" s="295"/>
      <c r="N18" s="293"/>
      <c r="O18" s="293"/>
      <c r="P18" s="295"/>
      <c r="Q18" s="296"/>
      <c r="R18" s="293"/>
      <c r="S18" s="295"/>
      <c r="T18" s="296"/>
      <c r="U18" s="293"/>
      <c r="V18" s="295"/>
      <c r="W18" s="296"/>
      <c r="X18" s="293"/>
      <c r="Y18" s="295"/>
      <c r="Z18" s="296"/>
      <c r="AA18" s="293"/>
      <c r="AB18" s="295"/>
    </row>
    <row r="19" spans="1:28" s="118" customFormat="1" ht="15" customHeight="1">
      <c r="B19" s="307"/>
      <c r="C19" s="367"/>
      <c r="D19" s="299"/>
      <c r="E19" s="299"/>
      <c r="F19" s="299"/>
      <c r="G19" s="299"/>
      <c r="H19" s="299"/>
      <c r="I19" s="300"/>
      <c r="J19" s="301"/>
      <c r="K19" s="299"/>
      <c r="L19" s="299"/>
      <c r="M19" s="301"/>
      <c r="N19" s="299"/>
      <c r="O19" s="299"/>
      <c r="P19" s="301"/>
      <c r="Q19" s="302"/>
      <c r="R19" s="299"/>
      <c r="S19" s="301"/>
      <c r="T19" s="302"/>
      <c r="U19" s="299"/>
      <c r="V19" s="301"/>
      <c r="W19" s="302"/>
      <c r="X19" s="299"/>
      <c r="Y19" s="301"/>
      <c r="Z19" s="302"/>
      <c r="AA19" s="299"/>
      <c r="AB19" s="301"/>
    </row>
    <row r="20" spans="1:28" ht="15" customHeight="1">
      <c r="A20" s="118"/>
      <c r="B20" s="306"/>
      <c r="C20" s="366"/>
      <c r="D20" s="293"/>
      <c r="E20" s="293"/>
      <c r="F20" s="293"/>
      <c r="G20" s="293"/>
      <c r="H20" s="293"/>
      <c r="I20" s="294"/>
      <c r="J20" s="295"/>
      <c r="K20" s="293"/>
      <c r="L20" s="293"/>
      <c r="M20" s="295"/>
      <c r="N20" s="293"/>
      <c r="O20" s="293"/>
      <c r="P20" s="295"/>
      <c r="Q20" s="296"/>
      <c r="R20" s="293"/>
      <c r="S20" s="295"/>
      <c r="T20" s="296"/>
      <c r="U20" s="293"/>
      <c r="V20" s="295"/>
      <c r="W20" s="296"/>
      <c r="X20" s="293"/>
      <c r="Y20" s="295"/>
      <c r="Z20" s="296"/>
      <c r="AA20" s="293"/>
      <c r="AB20" s="295"/>
    </row>
    <row r="21" spans="1:28" s="118" customFormat="1" ht="15" customHeight="1">
      <c r="B21" s="307"/>
      <c r="C21" s="367"/>
      <c r="D21" s="299"/>
      <c r="E21" s="299"/>
      <c r="F21" s="299"/>
      <c r="G21" s="299"/>
      <c r="H21" s="299"/>
      <c r="I21" s="300"/>
      <c r="J21" s="301"/>
      <c r="K21" s="299"/>
      <c r="L21" s="299"/>
      <c r="M21" s="301"/>
      <c r="N21" s="299"/>
      <c r="O21" s="299"/>
      <c r="P21" s="301"/>
      <c r="Q21" s="302"/>
      <c r="R21" s="299"/>
      <c r="S21" s="301"/>
      <c r="T21" s="302"/>
      <c r="U21" s="299"/>
      <c r="V21" s="301"/>
      <c r="W21" s="302"/>
      <c r="X21" s="299"/>
      <c r="Y21" s="301"/>
      <c r="Z21" s="302"/>
      <c r="AA21" s="299"/>
      <c r="AB21" s="301"/>
    </row>
    <row r="22" spans="1:28" ht="15" customHeight="1">
      <c r="A22" s="118"/>
      <c r="B22" s="306"/>
      <c r="C22" s="366"/>
      <c r="D22" s="293"/>
      <c r="E22" s="293"/>
      <c r="F22" s="293"/>
      <c r="G22" s="293"/>
      <c r="H22" s="293"/>
      <c r="I22" s="294"/>
      <c r="J22" s="295"/>
      <c r="K22" s="293"/>
      <c r="L22" s="293"/>
      <c r="M22" s="295"/>
      <c r="N22" s="293"/>
      <c r="O22" s="293"/>
      <c r="P22" s="295"/>
      <c r="Q22" s="296"/>
      <c r="R22" s="293"/>
      <c r="S22" s="295"/>
      <c r="T22" s="296"/>
      <c r="U22" s="293"/>
      <c r="V22" s="295"/>
      <c r="W22" s="296"/>
      <c r="X22" s="293"/>
      <c r="Y22" s="295"/>
      <c r="Z22" s="296"/>
      <c r="AA22" s="293"/>
      <c r="AB22" s="295"/>
    </row>
    <row r="23" spans="1:28" s="118" customFormat="1" ht="15" customHeight="1">
      <c r="B23" s="307"/>
      <c r="C23" s="367"/>
      <c r="D23" s="299"/>
      <c r="E23" s="299"/>
      <c r="F23" s="299"/>
      <c r="G23" s="299"/>
      <c r="H23" s="299"/>
      <c r="I23" s="300"/>
      <c r="J23" s="301"/>
      <c r="K23" s="299"/>
      <c r="L23" s="299"/>
      <c r="M23" s="301"/>
      <c r="N23" s="299"/>
      <c r="O23" s="299"/>
      <c r="P23" s="301"/>
      <c r="Q23" s="302"/>
      <c r="R23" s="299"/>
      <c r="S23" s="301"/>
      <c r="T23" s="302"/>
      <c r="U23" s="299"/>
      <c r="V23" s="301"/>
      <c r="W23" s="302"/>
      <c r="X23" s="299"/>
      <c r="Y23" s="301"/>
      <c r="Z23" s="302"/>
      <c r="AA23" s="299"/>
      <c r="AB23" s="301"/>
    </row>
    <row r="24" spans="1:28" ht="15" customHeight="1">
      <c r="A24" s="118"/>
      <c r="B24" s="306"/>
      <c r="C24" s="366"/>
      <c r="D24" s="293"/>
      <c r="E24" s="293"/>
      <c r="F24" s="293"/>
      <c r="G24" s="293"/>
      <c r="H24" s="293"/>
      <c r="I24" s="294"/>
      <c r="J24" s="295"/>
      <c r="K24" s="293"/>
      <c r="L24" s="293"/>
      <c r="M24" s="295"/>
      <c r="N24" s="293"/>
      <c r="O24" s="293"/>
      <c r="P24" s="295"/>
      <c r="Q24" s="296"/>
      <c r="R24" s="293"/>
      <c r="S24" s="295"/>
      <c r="T24" s="296"/>
      <c r="U24" s="293"/>
      <c r="V24" s="295"/>
      <c r="W24" s="296"/>
      <c r="X24" s="293"/>
      <c r="Y24" s="295"/>
      <c r="Z24" s="296"/>
      <c r="AA24" s="293"/>
      <c r="AB24" s="295"/>
    </row>
    <row r="25" spans="1:28" s="118" customFormat="1" ht="15" customHeight="1">
      <c r="B25" s="307"/>
      <c r="C25" s="367"/>
      <c r="D25" s="299"/>
      <c r="E25" s="299"/>
      <c r="F25" s="299"/>
      <c r="G25" s="299"/>
      <c r="H25" s="299"/>
      <c r="I25" s="300"/>
      <c r="J25" s="301"/>
      <c r="K25" s="299"/>
      <c r="L25" s="299"/>
      <c r="M25" s="301"/>
      <c r="N25" s="299"/>
      <c r="O25" s="299"/>
      <c r="P25" s="301"/>
      <c r="Q25" s="302"/>
      <c r="R25" s="299"/>
      <c r="S25" s="301"/>
      <c r="T25" s="302"/>
      <c r="U25" s="299"/>
      <c r="V25" s="301"/>
      <c r="W25" s="302"/>
      <c r="X25" s="299"/>
      <c r="Y25" s="301"/>
      <c r="Z25" s="302"/>
      <c r="AA25" s="299"/>
      <c r="AB25" s="301"/>
    </row>
    <row r="26" spans="1:28" ht="15" customHeight="1">
      <c r="A26" s="118"/>
      <c r="B26" s="306"/>
      <c r="C26" s="366"/>
      <c r="D26" s="293"/>
      <c r="E26" s="293"/>
      <c r="F26" s="293"/>
      <c r="G26" s="293"/>
      <c r="H26" s="293"/>
      <c r="I26" s="294"/>
      <c r="J26" s="295"/>
      <c r="K26" s="293"/>
      <c r="L26" s="293"/>
      <c r="M26" s="295"/>
      <c r="N26" s="293"/>
      <c r="O26" s="293"/>
      <c r="P26" s="295"/>
      <c r="Q26" s="296"/>
      <c r="R26" s="293"/>
      <c r="S26" s="295"/>
      <c r="T26" s="296"/>
      <c r="U26" s="293"/>
      <c r="V26" s="295"/>
      <c r="W26" s="296"/>
      <c r="X26" s="293"/>
      <c r="Y26" s="295"/>
      <c r="Z26" s="296"/>
      <c r="AA26" s="293"/>
      <c r="AB26" s="295"/>
    </row>
    <row r="27" spans="1:28" s="118" customFormat="1" ht="15" customHeight="1">
      <c r="B27" s="307"/>
      <c r="C27" s="367"/>
      <c r="D27" s="299"/>
      <c r="E27" s="299"/>
      <c r="F27" s="299"/>
      <c r="G27" s="299"/>
      <c r="H27" s="299"/>
      <c r="I27" s="300"/>
      <c r="J27" s="301"/>
      <c r="K27" s="299"/>
      <c r="L27" s="299"/>
      <c r="M27" s="301"/>
      <c r="N27" s="299"/>
      <c r="O27" s="299"/>
      <c r="P27" s="301"/>
      <c r="Q27" s="302"/>
      <c r="R27" s="299"/>
      <c r="S27" s="301"/>
      <c r="T27" s="302"/>
      <c r="U27" s="299"/>
      <c r="V27" s="301"/>
      <c r="W27" s="302"/>
      <c r="X27" s="299"/>
      <c r="Y27" s="301"/>
      <c r="Z27" s="302"/>
      <c r="AA27" s="299"/>
      <c r="AB27" s="301"/>
    </row>
    <row r="28" spans="1:28" ht="15" customHeight="1">
      <c r="A28" s="118"/>
      <c r="B28" s="306"/>
      <c r="C28" s="366"/>
      <c r="D28" s="293"/>
      <c r="E28" s="293"/>
      <c r="F28" s="293"/>
      <c r="G28" s="293"/>
      <c r="H28" s="293"/>
      <c r="I28" s="294"/>
      <c r="J28" s="295"/>
      <c r="K28" s="293"/>
      <c r="L28" s="293"/>
      <c r="M28" s="295"/>
      <c r="N28" s="293"/>
      <c r="O28" s="293"/>
      <c r="P28" s="295"/>
      <c r="Q28" s="296"/>
      <c r="R28" s="293"/>
      <c r="S28" s="295"/>
      <c r="T28" s="296"/>
      <c r="U28" s="293"/>
      <c r="V28" s="295"/>
      <c r="W28" s="296"/>
      <c r="X28" s="293"/>
      <c r="Y28" s="295"/>
      <c r="Z28" s="296"/>
      <c r="AA28" s="293"/>
      <c r="AB28" s="295"/>
    </row>
    <row r="29" spans="1:28" ht="30" customHeight="1" thickBot="1">
      <c r="A29" s="118"/>
      <c r="B29" s="510" t="s">
        <v>118</v>
      </c>
      <c r="C29" s="509"/>
      <c r="D29" s="313"/>
      <c r="E29" s="313"/>
      <c r="F29" s="313"/>
      <c r="G29" s="313"/>
      <c r="H29" s="313">
        <f>SUM(H6:H28)</f>
        <v>25</v>
      </c>
      <c r="I29" s="313"/>
      <c r="J29" s="314">
        <f>SUM(J6:J28)</f>
        <v>125000</v>
      </c>
      <c r="K29" s="313">
        <f>SUM(K6:K28)</f>
        <v>25</v>
      </c>
      <c r="L29" s="313"/>
      <c r="M29" s="314">
        <f>SUM(M6:M28)</f>
        <v>125000</v>
      </c>
      <c r="N29" s="313"/>
      <c r="O29" s="313"/>
      <c r="P29" s="314"/>
      <c r="Q29" s="313"/>
      <c r="R29" s="313"/>
      <c r="S29" s="314"/>
      <c r="T29" s="313"/>
      <c r="U29" s="313"/>
      <c r="V29" s="525"/>
      <c r="W29" s="313"/>
      <c r="X29" s="313"/>
      <c r="Y29" s="314">
        <f>SUM(Y6:Y28)</f>
        <v>57000</v>
      </c>
      <c r="Z29" s="527"/>
      <c r="AA29" s="313"/>
      <c r="AB29" s="525">
        <f>SUM(AB6:AB28)</f>
        <v>57000</v>
      </c>
    </row>
    <row r="30" spans="1:28" ht="15.75" customHeight="1">
      <c r="A30" s="118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1"/>
      <c r="X30" s="60"/>
      <c r="Y30" s="60"/>
      <c r="Z30" s="58"/>
      <c r="AA30" s="58"/>
      <c r="AB30" s="58"/>
    </row>
    <row r="31" spans="1:28" s="118" customFormat="1" ht="15.75" customHeight="1">
      <c r="B31" s="289"/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8"/>
      <c r="X31" s="60"/>
      <c r="Y31" s="60"/>
      <c r="Z31" s="58"/>
      <c r="AA31" s="58"/>
      <c r="AB31" s="58"/>
    </row>
    <row r="32" spans="1:28" s="118" customFormat="1" ht="15.75" customHeight="1">
      <c r="B32" s="289"/>
      <c r="C32" s="791"/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8"/>
      <c r="X32" s="60"/>
      <c r="Y32" s="60"/>
      <c r="Z32" s="58"/>
      <c r="AA32" s="58"/>
      <c r="AB32" s="58"/>
    </row>
    <row r="33" spans="2:28" s="118" customFormat="1" ht="15.75" customHeight="1">
      <c r="B33" s="70"/>
      <c r="C33" s="791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310"/>
      <c r="X33" s="58"/>
      <c r="Y33" s="58"/>
      <c r="Z33" s="58"/>
      <c r="AA33" s="58"/>
      <c r="AB33" s="58"/>
    </row>
    <row r="34" spans="2:28" s="118" customFormat="1" ht="15.75" customHeight="1"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310"/>
      <c r="X34" s="58"/>
      <c r="Y34" s="58"/>
      <c r="Z34" s="58"/>
      <c r="AA34" s="58"/>
      <c r="AB34" s="58"/>
    </row>
    <row r="35" spans="2:28" s="118" customFormat="1" ht="15.75" customHeight="1"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310"/>
      <c r="X35" s="58"/>
      <c r="Y35" s="58"/>
      <c r="Z35" s="58"/>
      <c r="AA35" s="58"/>
      <c r="AB35" s="58"/>
    </row>
    <row r="36" spans="2:28" s="118" customFormat="1" ht="15.75" customHeight="1"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310"/>
      <c r="X36" s="58"/>
      <c r="Y36" s="58"/>
      <c r="Z36" s="58"/>
      <c r="AA36" s="58"/>
      <c r="AB36" s="58"/>
    </row>
    <row r="37" spans="2:28" s="118" customFormat="1" ht="15.75" customHeight="1"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310"/>
      <c r="X37" s="58"/>
      <c r="Y37" s="58"/>
      <c r="Z37" s="58"/>
      <c r="AA37" s="58"/>
      <c r="AB37" s="58"/>
    </row>
    <row r="38" spans="2:28" s="118" customFormat="1" ht="15.75" customHeight="1">
      <c r="B38" s="70"/>
      <c r="C38" s="70"/>
      <c r="D38" s="70"/>
      <c r="E38" s="70"/>
      <c r="F38" s="70"/>
      <c r="G38" s="70"/>
      <c r="H38" s="786"/>
      <c r="I38" s="786"/>
      <c r="J38" s="786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310"/>
      <c r="X38" s="58"/>
      <c r="Y38" s="58"/>
      <c r="Z38" s="58"/>
      <c r="AA38" s="58"/>
      <c r="AB38" s="58"/>
    </row>
    <row r="39" spans="2:28" s="118" customFormat="1" ht="15.75" customHeight="1"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310"/>
      <c r="X39" s="58"/>
      <c r="Y39" s="58"/>
      <c r="Z39" s="58"/>
      <c r="AA39" s="58"/>
      <c r="AB39" s="58"/>
    </row>
    <row r="40" spans="2:28" s="118" customFormat="1" ht="15.75" customHeight="1"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310"/>
      <c r="X40" s="58"/>
      <c r="Y40" s="58"/>
      <c r="Z40" s="58"/>
      <c r="AA40" s="58"/>
      <c r="AB40" s="58"/>
    </row>
    <row r="41" spans="2:28" s="118" customFormat="1" ht="15.75" customHeight="1"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310"/>
      <c r="X41" s="58"/>
      <c r="Y41" s="58"/>
      <c r="Z41" s="58"/>
      <c r="AA41" s="58"/>
      <c r="AB41" s="58"/>
    </row>
    <row r="42" spans="2:28" s="118" customFormat="1" ht="15.75" customHeight="1"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310"/>
      <c r="X42" s="58"/>
      <c r="Y42" s="58"/>
      <c r="Z42" s="58"/>
      <c r="AA42" s="58"/>
      <c r="AB42" s="58"/>
    </row>
    <row r="43" spans="2:28" s="118" customFormat="1" ht="15.75" customHeight="1"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310"/>
      <c r="X43" s="58"/>
      <c r="Y43" s="58"/>
      <c r="Z43" s="58"/>
      <c r="AA43" s="58"/>
      <c r="AB43" s="58"/>
    </row>
    <row r="44" spans="2:28" s="118" customFormat="1" ht="15.75" customHeight="1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310"/>
      <c r="X44" s="58"/>
      <c r="Y44" s="58"/>
      <c r="Z44" s="58"/>
      <c r="AA44" s="58"/>
      <c r="AB44" s="58"/>
    </row>
    <row r="45" spans="2:28" s="118" customFormat="1" ht="15.75" customHeight="1"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310"/>
      <c r="X45" s="58"/>
      <c r="Y45" s="58"/>
      <c r="Z45" s="58"/>
      <c r="AA45" s="58"/>
      <c r="AB45" s="58"/>
    </row>
    <row r="46" spans="2:28" s="118" customFormat="1" ht="15.75" customHeight="1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310"/>
      <c r="X46" s="58"/>
      <c r="Y46" s="58"/>
      <c r="Z46" s="58"/>
      <c r="AA46" s="58"/>
      <c r="AB46" s="58"/>
    </row>
    <row r="47" spans="2:28" s="118" customFormat="1" ht="15.75" customHeight="1"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310"/>
      <c r="X47" s="58"/>
      <c r="Y47" s="58"/>
      <c r="Z47" s="58"/>
      <c r="AA47" s="58"/>
      <c r="AB47" s="58"/>
    </row>
    <row r="48" spans="2:28" s="118" customFormat="1" ht="15.75" customHeight="1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310"/>
      <c r="X48" s="58"/>
      <c r="Y48" s="58"/>
      <c r="Z48" s="58"/>
      <c r="AA48" s="58"/>
      <c r="AB48" s="58"/>
    </row>
    <row r="49" spans="2:28" s="118" customFormat="1" ht="15.75" customHeight="1"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310"/>
      <c r="X49" s="58"/>
      <c r="Y49" s="58"/>
      <c r="Z49" s="58"/>
      <c r="AA49" s="58"/>
      <c r="AB49" s="58"/>
    </row>
    <row r="50" spans="2:28" s="118" customFormat="1" ht="15.75" customHeight="1"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310"/>
      <c r="X50" s="58"/>
      <c r="Y50" s="58"/>
      <c r="Z50" s="58"/>
      <c r="AA50" s="58"/>
      <c r="AB50" s="58"/>
    </row>
    <row r="51" spans="2:28" s="118" customFormat="1" ht="15.75" customHeight="1"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310"/>
      <c r="X51" s="58"/>
      <c r="Y51" s="58"/>
      <c r="Z51" s="58"/>
      <c r="AA51" s="58"/>
      <c r="AB51" s="58"/>
    </row>
    <row r="52" spans="2:28" s="118" customFormat="1" ht="15.75" customHeight="1"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310"/>
      <c r="X52" s="58"/>
      <c r="Y52" s="58"/>
      <c r="Z52" s="58"/>
      <c r="AA52" s="58"/>
      <c r="AB52" s="58"/>
    </row>
    <row r="53" spans="2:28" s="118" customFormat="1" ht="15.75" customHeight="1"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310"/>
      <c r="X53" s="58"/>
      <c r="Y53" s="58"/>
      <c r="Z53" s="58"/>
      <c r="AA53" s="58"/>
      <c r="AB53" s="58"/>
    </row>
    <row r="54" spans="2:28" s="118" customFormat="1" ht="15.75" customHeight="1"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310"/>
      <c r="X54" s="58"/>
      <c r="Y54" s="58"/>
      <c r="Z54" s="58"/>
      <c r="AA54" s="58"/>
      <c r="AB54" s="58"/>
    </row>
    <row r="55" spans="2:28" s="118" customFormat="1" ht="15.75" customHeight="1"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310"/>
      <c r="X55" s="58"/>
      <c r="Y55" s="58"/>
      <c r="Z55" s="58"/>
      <c r="AA55" s="58"/>
      <c r="AB55" s="58"/>
    </row>
    <row r="56" spans="2:28" s="118" customFormat="1" ht="15.75" customHeight="1"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310"/>
      <c r="X56" s="58"/>
      <c r="Y56" s="58"/>
      <c r="Z56" s="58"/>
      <c r="AA56" s="58"/>
      <c r="AB56" s="58"/>
    </row>
    <row r="57" spans="2:28" s="118" customFormat="1" ht="15.75" customHeight="1"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310"/>
      <c r="X57" s="58"/>
      <c r="Y57" s="58"/>
      <c r="Z57" s="58"/>
      <c r="AA57" s="58"/>
      <c r="AB57" s="58"/>
    </row>
    <row r="58" spans="2:28" s="118" customFormat="1" ht="15.75" customHeight="1"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310"/>
      <c r="X58" s="58"/>
      <c r="Y58" s="58"/>
      <c r="Z58" s="58"/>
      <c r="AA58" s="58"/>
      <c r="AB58" s="58"/>
    </row>
    <row r="59" spans="2:28" s="118" customFormat="1" ht="15.75" customHeight="1"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310"/>
      <c r="X59" s="58"/>
      <c r="Y59" s="58"/>
      <c r="Z59" s="58"/>
      <c r="AA59" s="58"/>
      <c r="AB59" s="58"/>
    </row>
    <row r="60" spans="2:28" s="118" customFormat="1" ht="15.75" customHeight="1"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310"/>
      <c r="X60" s="58"/>
      <c r="Y60" s="58"/>
      <c r="Z60" s="58"/>
      <c r="AA60" s="58"/>
      <c r="AB60" s="58"/>
    </row>
    <row r="61" spans="2:28" s="118" customFormat="1" ht="15.75" customHeight="1"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310"/>
      <c r="X61" s="58"/>
      <c r="Y61" s="58"/>
      <c r="Z61" s="58"/>
      <c r="AA61" s="58"/>
      <c r="AB61" s="58"/>
    </row>
    <row r="62" spans="2:28" s="118" customFormat="1" ht="15.75" customHeight="1"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310"/>
      <c r="X62" s="58"/>
      <c r="Y62" s="58"/>
      <c r="Z62" s="58"/>
      <c r="AA62" s="58"/>
      <c r="AB62" s="58"/>
    </row>
    <row r="63" spans="2:28" s="118" customFormat="1" ht="15.75" customHeight="1"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310"/>
      <c r="X63" s="58"/>
      <c r="Y63" s="58"/>
      <c r="Z63" s="58"/>
      <c r="AA63" s="58"/>
      <c r="AB63" s="58"/>
    </row>
    <row r="64" spans="2:28" s="118" customFormat="1" ht="15.75" customHeight="1"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310"/>
      <c r="X64" s="58"/>
      <c r="Y64" s="58"/>
      <c r="Z64" s="58"/>
      <c r="AA64" s="58"/>
      <c r="AB64" s="58"/>
    </row>
    <row r="65" spans="2:28" s="118" customFormat="1" ht="15.75" customHeight="1"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310"/>
      <c r="X65" s="58"/>
      <c r="Y65" s="58"/>
      <c r="Z65" s="58"/>
      <c r="AA65" s="58"/>
      <c r="AB65" s="58"/>
    </row>
    <row r="66" spans="2:28" s="118" customFormat="1" ht="15.75" customHeight="1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310"/>
      <c r="X66" s="58"/>
      <c r="Y66" s="58"/>
      <c r="Z66" s="58"/>
      <c r="AA66" s="58"/>
      <c r="AB66" s="58"/>
    </row>
    <row r="67" spans="2:28" s="118" customFormat="1" ht="15.75" customHeight="1"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310"/>
      <c r="X67" s="58"/>
      <c r="Y67" s="58"/>
      <c r="Z67" s="58"/>
      <c r="AA67" s="58"/>
      <c r="AB67" s="58"/>
    </row>
    <row r="68" spans="2:28" s="118" customFormat="1" ht="15.75" customHeight="1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310"/>
      <c r="X68" s="58"/>
      <c r="Y68" s="58"/>
      <c r="Z68" s="58"/>
      <c r="AA68" s="58"/>
      <c r="AB68" s="58"/>
    </row>
    <row r="69" spans="2:28" s="118" customFormat="1" ht="15.75" customHeight="1"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310"/>
      <c r="X69" s="58"/>
      <c r="Y69" s="58"/>
      <c r="Z69" s="58"/>
      <c r="AA69" s="58"/>
      <c r="AB69" s="58"/>
    </row>
    <row r="70" spans="2:28" s="118" customFormat="1" ht="15.75" customHeight="1"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310"/>
      <c r="X70" s="58"/>
      <c r="Y70" s="58"/>
      <c r="Z70" s="58"/>
      <c r="AA70" s="58"/>
      <c r="AB70" s="58"/>
    </row>
    <row r="71" spans="2:28" s="118" customFormat="1" ht="15.75" customHeight="1"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310"/>
      <c r="X71" s="58"/>
      <c r="Y71" s="58"/>
      <c r="Z71" s="58"/>
      <c r="AA71" s="58"/>
      <c r="AB71" s="58"/>
    </row>
    <row r="72" spans="2:28" s="118" customFormat="1" ht="15.75" customHeight="1"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310"/>
      <c r="X72" s="58"/>
      <c r="Y72" s="58"/>
      <c r="Z72" s="58"/>
      <c r="AA72" s="58"/>
      <c r="AB72" s="58"/>
    </row>
    <row r="73" spans="2:28" s="118" customFormat="1" ht="15.75" customHeight="1"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310"/>
      <c r="X73" s="58"/>
      <c r="Y73" s="58"/>
      <c r="Z73" s="58"/>
      <c r="AA73" s="58"/>
      <c r="AB73" s="58"/>
    </row>
    <row r="74" spans="2:28" s="118" customFormat="1" ht="15.75" customHeight="1"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310"/>
      <c r="X74" s="58"/>
      <c r="Y74" s="58"/>
      <c r="Z74" s="58"/>
      <c r="AA74" s="58"/>
      <c r="AB74" s="58"/>
    </row>
    <row r="75" spans="2:28" s="118" customFormat="1" ht="15.75" customHeight="1"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310"/>
      <c r="X75" s="58"/>
      <c r="Y75" s="58"/>
      <c r="Z75" s="58"/>
      <c r="AA75" s="58"/>
      <c r="AB75" s="58"/>
    </row>
    <row r="76" spans="2:28" s="118" customFormat="1" ht="15.75" customHeight="1"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310"/>
      <c r="X76" s="58"/>
      <c r="Y76" s="58"/>
      <c r="Z76" s="58"/>
      <c r="AA76" s="58"/>
      <c r="AB76" s="58"/>
    </row>
    <row r="77" spans="2:28" s="118" customFormat="1" ht="15.75" customHeight="1"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310"/>
      <c r="X77" s="58"/>
      <c r="Y77" s="58"/>
      <c r="Z77" s="58"/>
      <c r="AA77" s="58"/>
      <c r="AB77" s="58"/>
    </row>
    <row r="78" spans="2:28" s="118" customFormat="1" ht="15.75" customHeight="1"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310"/>
      <c r="X78" s="58"/>
      <c r="Y78" s="58"/>
      <c r="Z78" s="58"/>
      <c r="AA78" s="58"/>
      <c r="AB78" s="58"/>
    </row>
    <row r="79" spans="2:28" s="118" customFormat="1" ht="15.75" customHeight="1"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310"/>
      <c r="X79" s="58"/>
      <c r="Y79" s="58"/>
      <c r="Z79" s="58"/>
      <c r="AA79" s="58"/>
      <c r="AB79" s="58"/>
    </row>
    <row r="80" spans="2:28" s="118" customFormat="1" ht="15.75" customHeight="1"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310"/>
      <c r="X80" s="58"/>
      <c r="Y80" s="58"/>
      <c r="Z80" s="58"/>
      <c r="AA80" s="58"/>
      <c r="AB80" s="58"/>
    </row>
    <row r="81" spans="2:28" s="118" customFormat="1" ht="15.75" customHeight="1"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310"/>
      <c r="X81" s="58"/>
      <c r="Y81" s="58"/>
      <c r="Z81" s="58"/>
      <c r="AA81" s="58"/>
      <c r="AB81" s="58"/>
    </row>
    <row r="82" spans="2:28" s="118" customFormat="1" ht="15.75" customHeight="1"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310"/>
      <c r="X82" s="58"/>
      <c r="Y82" s="58"/>
      <c r="Z82" s="58"/>
      <c r="AA82" s="58"/>
      <c r="AB82" s="58"/>
    </row>
    <row r="83" spans="2:28" s="118" customFormat="1" ht="15.75" customHeight="1"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310"/>
      <c r="X83" s="58"/>
      <c r="Y83" s="58"/>
      <c r="Z83" s="58"/>
      <c r="AA83" s="58"/>
      <c r="AB83" s="58"/>
    </row>
    <row r="84" spans="2:28" s="118" customFormat="1" ht="15.75" customHeight="1"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58"/>
      <c r="X84" s="58"/>
      <c r="Y84" s="58"/>
      <c r="Z84" s="58"/>
      <c r="AA84" s="58"/>
      <c r="AB84" s="58"/>
    </row>
    <row r="85" spans="2:28" s="118" customFormat="1" ht="15.75" customHeight="1"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</row>
    <row r="86" spans="2:28" s="118" customFormat="1" ht="15.75" customHeight="1"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</row>
    <row r="87" spans="2:28" s="118" customFormat="1" ht="15.75" customHeight="1"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</row>
    <row r="88" spans="2:28" s="118" customFormat="1" ht="15.75" customHeight="1"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</row>
    <row r="89" spans="2:28" s="118" customFormat="1" ht="15.75" customHeight="1"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</row>
    <row r="90" spans="2:28" s="118" customFormat="1" ht="15.75" customHeight="1"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</row>
    <row r="91" spans="2:28" s="118" customFormat="1" ht="15.75" customHeight="1"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</row>
    <row r="92" spans="2:28" s="118" customFormat="1" ht="15.75" customHeight="1"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</row>
    <row r="93" spans="2:28" s="118" customFormat="1" ht="15.75" customHeight="1"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</row>
    <row r="94" spans="2:28" s="118" customFormat="1" ht="15.75" customHeight="1"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</row>
    <row r="95" spans="2:28" s="118" customFormat="1" ht="15.75" customHeight="1"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</row>
    <row r="96" spans="2:28" s="118" customFormat="1" ht="15.75" customHeight="1"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</row>
    <row r="97" spans="2:28" s="118" customFormat="1" ht="15.75" customHeight="1"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</row>
    <row r="98" spans="2:28" s="118" customFormat="1" ht="15.75" customHeight="1"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</row>
    <row r="99" spans="2:28" s="118" customFormat="1" ht="15.75" customHeight="1"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</row>
    <row r="100" spans="2:28" s="118" customFormat="1" ht="15.75" customHeight="1"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</row>
    <row r="101" spans="2:28" s="118" customFormat="1" ht="15.75" customHeight="1"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</row>
    <row r="102" spans="2:28" s="118" customFormat="1" ht="15.75" customHeight="1"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</row>
    <row r="103" spans="2:28" s="118" customFormat="1" ht="15.75" customHeight="1"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</row>
    <row r="104" spans="2:28" s="118" customFormat="1" ht="15.75" customHeight="1"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</row>
    <row r="105" spans="2:28" s="118" customFormat="1" ht="15.75" customHeight="1"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</row>
    <row r="106" spans="2:28" s="118" customFormat="1" ht="15.75" customHeight="1"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</row>
    <row r="107" spans="2:28" s="118" customFormat="1" ht="15.75" customHeight="1"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</row>
    <row r="108" spans="2:28" s="118" customFormat="1" ht="15.75" customHeight="1"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</row>
    <row r="109" spans="2:28" s="118" customFormat="1" ht="15.75" customHeight="1"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</row>
    <row r="110" spans="2:28" s="118" customFormat="1" ht="15.75" customHeight="1"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</row>
    <row r="111" spans="2:28" s="118" customFormat="1" ht="15.75" customHeight="1"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</row>
    <row r="112" spans="2:28" s="118" customFormat="1" ht="15.75" customHeight="1"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</row>
    <row r="113" spans="2:28" s="118" customFormat="1" ht="15.75" customHeight="1"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</row>
    <row r="114" spans="2:28" s="118" customFormat="1" ht="15.75" customHeight="1"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</row>
    <row r="115" spans="2:28" s="118" customFormat="1" ht="15.75" customHeight="1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</row>
    <row r="116" spans="2:28" s="118" customFormat="1" ht="15.75" customHeight="1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</row>
    <row r="117" spans="2:28" s="118" customFormat="1" ht="15.75" customHeight="1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</row>
    <row r="118" spans="2:28" s="118" customFormat="1" ht="15.75" customHeight="1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</row>
    <row r="119" spans="2:28" s="118" customFormat="1" ht="15.75" customHeight="1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</row>
    <row r="120" spans="2:28" s="118" customFormat="1" ht="15.75" customHeight="1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</row>
    <row r="121" spans="2:28" s="118" customFormat="1" ht="15.75" customHeight="1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</row>
    <row r="122" spans="2:28" s="118" customFormat="1" ht="15.75" customHeight="1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</row>
    <row r="123" spans="2:28" s="118" customFormat="1" ht="15.75" customHeight="1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</row>
    <row r="124" spans="2:28" s="118" customFormat="1" ht="15.75" customHeight="1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</row>
    <row r="125" spans="2:28" s="118" customFormat="1" ht="15.75" customHeight="1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</row>
    <row r="126" spans="2:28" s="118" customFormat="1" ht="15.75" customHeight="1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</row>
    <row r="127" spans="2:28" s="118" customFormat="1" ht="15.75" customHeight="1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</row>
    <row r="128" spans="2:28" s="118" customFormat="1" ht="15.75" customHeight="1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</row>
    <row r="129" spans="2:28" s="118" customFormat="1" ht="15.75" customHeight="1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</row>
    <row r="130" spans="2:28" s="118" customFormat="1" ht="15.75" customHeight="1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</row>
    <row r="131" spans="2:28" s="118" customFormat="1" ht="15.75" customHeight="1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</row>
    <row r="132" spans="2:28" s="118" customFormat="1" ht="15.75" customHeight="1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</row>
    <row r="133" spans="2:28" s="118" customFormat="1" ht="15.75" customHeight="1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</row>
    <row r="134" spans="2:28" s="118" customFormat="1" ht="15.75" customHeight="1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</row>
    <row r="135" spans="2:28" s="118" customFormat="1" ht="15.75" customHeight="1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</row>
    <row r="136" spans="2:28" s="118" customFormat="1" ht="15.75" customHeight="1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</row>
    <row r="137" spans="2:28" s="118" customFormat="1" ht="15.75" customHeight="1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</row>
    <row r="138" spans="2:28" s="118" customFormat="1" ht="15.75" customHeight="1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</row>
    <row r="139" spans="2:28" s="118" customFormat="1" ht="15.75" customHeight="1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</row>
    <row r="140" spans="2:28" s="118" customFormat="1" ht="15.75" customHeight="1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</row>
    <row r="141" spans="2:28" s="118" customFormat="1" ht="15.75" customHeight="1"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</row>
    <row r="142" spans="2:28" s="118" customFormat="1" ht="15.75" customHeight="1"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</row>
    <row r="143" spans="2:28" s="118" customFormat="1" ht="15.75" customHeight="1"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</row>
    <row r="144" spans="2:28" s="118" customFormat="1" ht="15.75" customHeight="1"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</row>
    <row r="145" spans="2:28" s="118" customFormat="1" ht="15.75" customHeight="1"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</row>
    <row r="146" spans="2:28" s="118" customFormat="1" ht="15.75" customHeight="1"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</row>
    <row r="147" spans="2:28" s="118" customFormat="1" ht="15.75" customHeight="1"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</row>
    <row r="148" spans="2:28" s="118" customFormat="1" ht="15.75" customHeight="1"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</row>
    <row r="149" spans="2:28" s="118" customFormat="1" ht="15.75" customHeight="1"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</row>
    <row r="150" spans="2:28" s="118" customFormat="1" ht="15.75" customHeight="1"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</row>
    <row r="151" spans="2:28" s="118" customFormat="1" ht="15.75" customHeight="1"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</row>
    <row r="152" spans="2:28" s="118" customFormat="1" ht="15.75" customHeight="1"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</row>
    <row r="153" spans="2:28" s="118" customFormat="1" ht="15.75" customHeight="1"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</row>
    <row r="154" spans="2:28" s="118" customFormat="1" ht="15.75" customHeight="1"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</row>
    <row r="155" spans="2:28" s="118" customFormat="1" ht="15.75" customHeight="1"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</row>
    <row r="156" spans="2:28" s="118" customFormat="1" ht="15.75" customHeight="1"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</row>
    <row r="157" spans="2:28" s="118" customFormat="1" ht="15.75" customHeight="1"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</row>
    <row r="158" spans="2:28" s="118" customFormat="1" ht="15.75" customHeight="1"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</row>
    <row r="159" spans="2:28" s="118" customFormat="1" ht="15.75" customHeight="1"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</row>
    <row r="160" spans="2:28" s="118" customFormat="1" ht="15.75" customHeight="1"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</row>
    <row r="161" spans="2:28" s="118" customFormat="1" ht="15.75" customHeight="1"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</row>
    <row r="162" spans="2:28" s="118" customFormat="1" ht="15.75" customHeight="1"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</row>
    <row r="163" spans="2:28" s="118" customFormat="1" ht="15.75" customHeight="1"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</row>
    <row r="164" spans="2:28" s="118" customFormat="1" ht="15.75" customHeight="1"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</row>
    <row r="165" spans="2:28" s="118" customFormat="1" ht="15.75" customHeight="1"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</row>
    <row r="166" spans="2:28" s="118" customFormat="1" ht="15.75" customHeight="1"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</row>
    <row r="167" spans="2:28" s="118" customFormat="1" ht="15.75" customHeight="1"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</row>
    <row r="168" spans="2:28" s="118" customFormat="1" ht="15.75" customHeight="1"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</row>
    <row r="169" spans="2:28" s="118" customFormat="1" ht="15.75" customHeight="1"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</row>
    <row r="170" spans="2:28" s="118" customFormat="1" ht="15.75" customHeight="1"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</row>
    <row r="171" spans="2:28" s="118" customFormat="1" ht="15.75" customHeight="1"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</row>
    <row r="172" spans="2:28" s="118" customFormat="1" ht="15.75" customHeight="1"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</row>
    <row r="173" spans="2:28" s="118" customFormat="1" ht="15.75" customHeight="1"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</row>
    <row r="174" spans="2:28" s="118" customFormat="1" ht="15.75" customHeight="1"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</row>
    <row r="175" spans="2:28" s="118" customFormat="1" ht="15.75" customHeight="1"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</row>
    <row r="176" spans="2:28" s="118" customFormat="1" ht="15.75" customHeight="1"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</row>
    <row r="177" spans="2:28" s="118" customFormat="1" ht="15.75" customHeight="1"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</row>
    <row r="178" spans="2:28" s="118" customFormat="1" ht="15.75" customHeight="1"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</row>
    <row r="179" spans="2:28" s="118" customFormat="1" ht="15.75" customHeight="1"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</row>
    <row r="180" spans="2:28" s="118" customFormat="1" ht="15.75" customHeight="1"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</row>
    <row r="181" spans="2:28" s="118" customFormat="1" ht="15.75" customHeight="1"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</row>
    <row r="182" spans="2:28" s="118" customFormat="1" ht="15.75" customHeight="1"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</row>
    <row r="183" spans="2:28" s="118" customFormat="1" ht="15.75" customHeight="1"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</row>
    <row r="184" spans="2:28" s="118" customFormat="1" ht="15.75" customHeight="1"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</row>
    <row r="185" spans="2:28" s="118" customFormat="1" ht="15.75" customHeight="1"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</row>
    <row r="186" spans="2:28" s="118" customFormat="1" ht="15.75" customHeight="1"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</row>
    <row r="187" spans="2:28" s="118" customFormat="1" ht="15.75" customHeight="1"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</row>
    <row r="188" spans="2:28" s="118" customFormat="1" ht="15.75" customHeight="1"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</row>
    <row r="189" spans="2:28" s="118" customFormat="1" ht="15.75" customHeight="1"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</row>
    <row r="190" spans="2:28" s="118" customFormat="1" ht="15.75" customHeight="1"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</row>
    <row r="191" spans="2:28" s="118" customFormat="1" ht="15.75" customHeight="1"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</row>
    <row r="192" spans="2:28" s="118" customFormat="1" ht="15.75" customHeight="1"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</row>
    <row r="193" spans="2:28" s="118" customFormat="1" ht="15.75" customHeight="1"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</row>
    <row r="194" spans="2:28" s="118" customFormat="1" ht="15.75" customHeight="1"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</row>
    <row r="195" spans="2:28" s="118" customFormat="1" ht="15.75" customHeight="1"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</row>
    <row r="196" spans="2:28" s="118" customFormat="1" ht="15.75" customHeight="1"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</row>
    <row r="197" spans="2:28" s="118" customFormat="1" ht="15.75" customHeight="1"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</row>
    <row r="198" spans="2:28" s="118" customFormat="1" ht="15.75" customHeight="1"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</row>
    <row r="199" spans="2:28" s="118" customFormat="1" ht="15.75" customHeight="1"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</row>
    <row r="200" spans="2:28" s="118" customFormat="1" ht="15.75" customHeight="1"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</row>
    <row r="201" spans="2:28" s="118" customFormat="1" ht="15.75" customHeight="1"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</row>
    <row r="202" spans="2:28" s="118" customFormat="1" ht="15.75" customHeight="1"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</row>
    <row r="203" spans="2:28" s="118" customFormat="1" ht="15.75" customHeight="1"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</row>
    <row r="204" spans="2:28" s="118" customFormat="1" ht="15.75" customHeight="1"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</row>
    <row r="205" spans="2:28" s="118" customFormat="1" ht="15.75" customHeight="1"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</row>
    <row r="206" spans="2:28" s="118" customFormat="1" ht="15.75" customHeight="1"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</row>
    <row r="207" spans="2:28" s="118" customFormat="1" ht="15.75" customHeight="1"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</row>
    <row r="208" spans="2:28" s="118" customFormat="1" ht="15.75" customHeight="1"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</row>
    <row r="209" spans="2:28" s="118" customFormat="1" ht="15.75" customHeight="1"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</row>
    <row r="210" spans="2:28" s="118" customFormat="1" ht="15.75" customHeight="1"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</row>
    <row r="211" spans="2:28" s="118" customFormat="1" ht="15.75" customHeight="1"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</row>
    <row r="212" spans="2:28" s="118" customFormat="1" ht="15.75" customHeight="1"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</row>
    <row r="213" spans="2:28" s="118" customFormat="1" ht="15.75" customHeight="1"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</row>
    <row r="214" spans="2:28" s="118" customFormat="1" ht="15.75" customHeight="1"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</row>
    <row r="215" spans="2:28" s="118" customFormat="1" ht="15.75" customHeight="1"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</row>
    <row r="216" spans="2:28" s="118" customFormat="1" ht="15.75" customHeight="1"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</row>
    <row r="217" spans="2:28" s="118" customFormat="1" ht="15.75" customHeight="1"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</row>
    <row r="218" spans="2:28" s="118" customFormat="1" ht="15.75" customHeight="1"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</row>
    <row r="219" spans="2:28" s="118" customFormat="1" ht="15.75" customHeight="1"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</row>
    <row r="220" spans="2:28" s="118" customFormat="1" ht="15.75" customHeight="1"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</row>
    <row r="221" spans="2:28" s="118" customFormat="1" ht="15.75" customHeight="1"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</row>
    <row r="222" spans="2:28" s="118" customFormat="1" ht="15.75" customHeight="1"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</row>
    <row r="223" spans="2:28" s="118" customFormat="1" ht="15.75" customHeight="1"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</row>
    <row r="224" spans="2:28" s="118" customFormat="1" ht="15.75" customHeight="1"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</row>
    <row r="225" spans="1:45" s="118" customFormat="1" ht="15.75" customHeight="1"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</row>
    <row r="226" spans="1:45" s="118" customFormat="1" ht="15.75" customHeight="1"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</row>
    <row r="227" spans="1:45" s="118" customFormat="1" ht="15.75" customHeight="1"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</row>
    <row r="228" spans="1:45" s="118" customFormat="1" ht="15.75" customHeight="1"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</row>
    <row r="229" spans="1:45" s="118" customFormat="1" ht="15.75" customHeight="1"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</row>
    <row r="230" spans="1:45" s="118" customFormat="1" ht="15.75" customHeight="1"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</row>
    <row r="231" spans="1:45" s="118" customFormat="1" ht="15.75" customHeight="1"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</row>
    <row r="232" spans="1:45" s="118" customFormat="1" ht="15.75" customHeight="1"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</row>
    <row r="233" spans="1:45" s="118" customFormat="1" ht="15.75" customHeight="1"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</row>
    <row r="234" spans="1:45" s="118" customFormat="1" ht="15.75" customHeight="1">
      <c r="A234" s="1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S234" s="1"/>
    </row>
    <row r="235" spans="1:45" s="118" customFormat="1" ht="15.75" customHeight="1">
      <c r="A235" s="1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S235" s="1"/>
    </row>
    <row r="236" spans="1:45" s="118" customFormat="1" ht="15.75" customHeight="1">
      <c r="A236" s="1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S236" s="1"/>
    </row>
    <row r="237" spans="1:45" s="118" customFormat="1" ht="15.75" customHeight="1">
      <c r="A237" s="1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S237" s="1"/>
    </row>
    <row r="238" spans="1:45" s="118" customFormat="1" ht="15.75" customHeight="1">
      <c r="A238" s="1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S238" s="1"/>
    </row>
    <row r="239" spans="1:45" s="118" customFormat="1" ht="15.75" customHeight="1">
      <c r="A239" s="1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S239" s="1"/>
    </row>
    <row r="240" spans="1:45" s="118" customFormat="1" ht="15.75" customHeight="1">
      <c r="A240" s="1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S240" s="1"/>
    </row>
    <row r="241" spans="1:45" s="118" customFormat="1" ht="15.75" customHeight="1">
      <c r="A241" s="1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S241" s="1"/>
    </row>
    <row r="242" spans="1:45" s="118" customFormat="1" ht="15.75" customHeight="1">
      <c r="A242" s="1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S242" s="1"/>
    </row>
    <row r="243" spans="1:45" s="118" customFormat="1" ht="15.75" customHeight="1">
      <c r="A243" s="1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S243" s="1"/>
    </row>
    <row r="244" spans="1:45" s="118" customFormat="1" ht="15.75" customHeight="1">
      <c r="A244" s="1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S244" s="1"/>
    </row>
    <row r="245" spans="1:45" s="118" customFormat="1" ht="15.75" customHeight="1">
      <c r="A245" s="1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S245" s="1"/>
    </row>
    <row r="246" spans="1:45" s="118" customFormat="1" ht="15.75" customHeight="1">
      <c r="A246" s="1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S246" s="1"/>
    </row>
    <row r="247" spans="1:45" s="118" customFormat="1" ht="15.75" customHeight="1">
      <c r="A247" s="1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S247" s="1"/>
    </row>
    <row r="248" spans="1:45" s="118" customFormat="1" ht="15.75" customHeight="1">
      <c r="A248" s="1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S248" s="1"/>
    </row>
    <row r="249" spans="1:45" s="118" customFormat="1" ht="15.75" customHeight="1">
      <c r="A249" s="1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S249" s="1"/>
    </row>
    <row r="250" spans="1:45" s="118" customFormat="1" ht="15.75" customHeight="1">
      <c r="A250" s="1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S250" s="1"/>
    </row>
    <row r="251" spans="1:45" s="118" customFormat="1" ht="15.75" customHeight="1">
      <c r="A251" s="1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S251" s="1"/>
    </row>
    <row r="252" spans="1:45" s="118" customFormat="1" ht="15.75" customHeight="1">
      <c r="A252" s="1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S252" s="1"/>
    </row>
    <row r="253" spans="1:45" s="118" customFormat="1" ht="15.75" customHeight="1">
      <c r="A253" s="1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S253" s="1"/>
    </row>
    <row r="254" spans="1:45" s="118" customFormat="1" ht="15.75" customHeight="1">
      <c r="A254" s="1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S254" s="1"/>
    </row>
    <row r="255" spans="1:45" s="118" customFormat="1" ht="15.75" customHeight="1">
      <c r="A255" s="1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S255" s="1"/>
    </row>
    <row r="256" spans="1:45" s="118" customFormat="1" ht="15.75" customHeight="1">
      <c r="A256" s="1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S256" s="1"/>
    </row>
    <row r="257" spans="1:45" s="118" customFormat="1" ht="15.75" customHeight="1">
      <c r="A257" s="1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S257" s="1"/>
    </row>
    <row r="258" spans="1:45" s="118" customFormat="1" ht="15.75" customHeight="1">
      <c r="A258" s="1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S258" s="1"/>
    </row>
    <row r="259" spans="1:45" s="118" customFormat="1" ht="15.75" customHeight="1">
      <c r="A259" s="1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S259" s="1"/>
    </row>
    <row r="260" spans="1:45" s="118" customFormat="1" ht="15.75" customHeight="1">
      <c r="A260" s="1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S260" s="1"/>
    </row>
    <row r="261" spans="1:45" s="118" customFormat="1" ht="15.75" customHeight="1">
      <c r="A261" s="1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S261" s="1"/>
    </row>
    <row r="262" spans="1:45" s="118" customFormat="1" ht="15.75" customHeight="1">
      <c r="A262" s="1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S262" s="1"/>
    </row>
    <row r="263" spans="1:45" s="118" customFormat="1" ht="15.75" customHeight="1">
      <c r="A263" s="1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S263" s="1"/>
    </row>
    <row r="264" spans="1:45" s="118" customFormat="1" ht="15.75" customHeight="1">
      <c r="A264" s="1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S264" s="1"/>
    </row>
    <row r="265" spans="1:45" s="118" customFormat="1" ht="15.75" customHeight="1">
      <c r="A265" s="1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S265" s="1"/>
    </row>
    <row r="266" spans="1:45" s="118" customFormat="1" ht="15.75" customHeight="1">
      <c r="A266" s="1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S266" s="1"/>
    </row>
    <row r="267" spans="1:45" s="118" customFormat="1" ht="15.75" customHeight="1">
      <c r="A267" s="1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S267" s="1"/>
    </row>
    <row r="268" spans="1:45" s="118" customFormat="1" ht="15.75" customHeight="1">
      <c r="A268" s="1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S268" s="1"/>
    </row>
    <row r="269" spans="1:45" s="118" customFormat="1" ht="15.75" customHeight="1">
      <c r="A269" s="1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S269" s="1"/>
    </row>
    <row r="270" spans="1:45" s="118" customFormat="1" ht="15.75" customHeight="1">
      <c r="A270" s="1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S270" s="1"/>
    </row>
    <row r="271" spans="1:45" s="118" customFormat="1" ht="15.75" customHeight="1">
      <c r="A271" s="1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S271" s="1"/>
    </row>
    <row r="272" spans="1:45" s="118" customFormat="1" ht="15.75" customHeight="1">
      <c r="A272" s="1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S272" s="1"/>
    </row>
    <row r="273" spans="1:45" s="118" customFormat="1" ht="15.75" customHeight="1">
      <c r="A273" s="1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S273" s="1"/>
    </row>
    <row r="274" spans="1:45" s="118" customFormat="1" ht="15.75" customHeight="1">
      <c r="A274" s="1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S274" s="1"/>
    </row>
    <row r="275" spans="1:45" s="118" customFormat="1" ht="15.75" customHeight="1">
      <c r="A275" s="1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S275" s="1"/>
    </row>
    <row r="276" spans="1:45" s="118" customFormat="1" ht="15.75" customHeight="1">
      <c r="A276" s="1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S276" s="1"/>
    </row>
    <row r="277" spans="1:45" s="118" customFormat="1" ht="15.75" customHeight="1">
      <c r="A277" s="1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S277" s="1"/>
    </row>
    <row r="278" spans="1:45" s="118" customFormat="1" ht="15.75" customHeight="1">
      <c r="A278" s="1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S278" s="1"/>
    </row>
    <row r="279" spans="1:45" s="118" customFormat="1" ht="15.75" customHeight="1">
      <c r="A279" s="1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S279" s="1"/>
    </row>
    <row r="280" spans="1:45" s="118" customFormat="1" ht="15.75" customHeight="1">
      <c r="A280" s="1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S280" s="1"/>
    </row>
    <row r="281" spans="1:45" s="118" customFormat="1" ht="15.75" customHeight="1">
      <c r="A281" s="1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S281" s="1"/>
    </row>
    <row r="282" spans="1:45" s="118" customFormat="1" ht="15.75" customHeight="1">
      <c r="A282" s="1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S282" s="1"/>
    </row>
    <row r="283" spans="1:45" s="118" customFormat="1" ht="15.75" customHeight="1">
      <c r="A283" s="1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S283" s="1"/>
    </row>
    <row r="284" spans="1:45" s="118" customFormat="1" ht="15.75" customHeight="1">
      <c r="A284" s="1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S284" s="1"/>
    </row>
    <row r="285" spans="1:45" s="118" customFormat="1" ht="15.75" customHeight="1">
      <c r="A285" s="1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S285" s="1"/>
    </row>
    <row r="286" spans="1:45" s="118" customFormat="1" ht="15.75" customHeight="1">
      <c r="A286" s="1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S286" s="1"/>
    </row>
    <row r="287" spans="1:45" s="118" customFormat="1" ht="15.75" customHeight="1">
      <c r="A287" s="1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S287" s="1"/>
    </row>
    <row r="288" spans="1:45" s="118" customFormat="1" ht="15.75" customHeight="1">
      <c r="A288" s="1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S288" s="1"/>
    </row>
    <row r="289" spans="1:45" s="118" customFormat="1" ht="15.75" customHeight="1">
      <c r="A289" s="1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S289" s="1"/>
    </row>
    <row r="290" spans="1:45" s="118" customFormat="1" ht="15.75" customHeight="1">
      <c r="A290" s="1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S290" s="1"/>
    </row>
    <row r="291" spans="1:45" s="118" customFormat="1" ht="15.75" customHeight="1">
      <c r="A291" s="1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S291" s="1"/>
    </row>
    <row r="292" spans="1:45" s="118" customFormat="1" ht="15.75" customHeight="1">
      <c r="A292" s="1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S292" s="1"/>
    </row>
    <row r="293" spans="1:45" s="118" customFormat="1" ht="15.75" customHeight="1">
      <c r="A293" s="1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S293" s="1"/>
    </row>
    <row r="294" spans="1:45" s="118" customFormat="1" ht="15.75" customHeight="1">
      <c r="A294" s="1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S294" s="1"/>
    </row>
    <row r="295" spans="1:45" s="118" customFormat="1" ht="15.75" customHeight="1">
      <c r="A295" s="1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S295" s="1"/>
    </row>
    <row r="296" spans="1:45" s="118" customFormat="1" ht="15.75" customHeight="1">
      <c r="A296" s="1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S296" s="1"/>
    </row>
    <row r="297" spans="1:45" s="118" customFormat="1" ht="15.75" customHeight="1">
      <c r="A297" s="1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S297" s="1"/>
    </row>
    <row r="298" spans="1:45" s="118" customFormat="1" ht="15.75" customHeight="1">
      <c r="A298" s="1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S298" s="1"/>
    </row>
    <row r="299" spans="1:45" s="118" customFormat="1" ht="15.75" customHeight="1">
      <c r="A299" s="1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S299" s="1"/>
    </row>
    <row r="300" spans="1:45" s="118" customFormat="1" ht="15.75" customHeight="1">
      <c r="A300" s="1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S300" s="1"/>
    </row>
    <row r="301" spans="1:45" s="118" customFormat="1" ht="15.75" customHeight="1">
      <c r="A301" s="1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S301" s="1"/>
    </row>
    <row r="302" spans="1:45" s="118" customFormat="1" ht="15.75" customHeight="1">
      <c r="A302" s="1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S302" s="1"/>
    </row>
    <row r="303" spans="1:45" s="118" customFormat="1" ht="15.75" customHeight="1">
      <c r="A303" s="1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S303" s="1"/>
    </row>
    <row r="304" spans="1:45" s="118" customFormat="1" ht="15.75" customHeight="1">
      <c r="A304" s="1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S304" s="1"/>
    </row>
    <row r="305" spans="1:45" s="118" customFormat="1" ht="15.75" customHeight="1">
      <c r="A305" s="1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S305" s="1"/>
    </row>
    <row r="306" spans="1:45" s="118" customFormat="1" ht="15.75" customHeight="1">
      <c r="A306" s="1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S306" s="1"/>
    </row>
    <row r="307" spans="1:45" s="118" customFormat="1" ht="15.75" customHeight="1">
      <c r="A307" s="1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S307" s="1"/>
    </row>
    <row r="308" spans="1:45" s="118" customFormat="1" ht="15.75" customHeight="1">
      <c r="A308" s="1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S308" s="1"/>
    </row>
    <row r="309" spans="1:45" s="118" customFormat="1" ht="15.75" customHeight="1">
      <c r="A309" s="1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S309" s="1"/>
    </row>
    <row r="310" spans="1:45" s="118" customFormat="1" ht="15.75" customHeight="1">
      <c r="A310" s="1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S310" s="1"/>
    </row>
    <row r="311" spans="1:45" s="118" customFormat="1" ht="15.75" customHeight="1">
      <c r="A311" s="1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S311" s="1"/>
    </row>
    <row r="312" spans="1:45" s="118" customFormat="1" ht="15.75" customHeight="1">
      <c r="A312" s="1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S312" s="1"/>
    </row>
    <row r="313" spans="1:45" s="118" customFormat="1" ht="15.75" customHeight="1">
      <c r="A313" s="1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S313" s="1"/>
    </row>
    <row r="314" spans="1:45" s="118" customFormat="1" ht="15.75" customHeight="1">
      <c r="A314" s="1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S314" s="1"/>
    </row>
    <row r="315" spans="1:45" s="118" customFormat="1" ht="15.75" customHeight="1">
      <c r="A315" s="1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S315" s="1"/>
    </row>
    <row r="316" spans="1:45" s="118" customFormat="1" ht="15.75" customHeight="1">
      <c r="A316" s="1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S316" s="1"/>
    </row>
    <row r="317" spans="1:45" s="118" customFormat="1" ht="15.75" customHeight="1">
      <c r="A317" s="1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S317" s="1"/>
    </row>
    <row r="318" spans="1:45" s="118" customFormat="1" ht="15.75" customHeight="1">
      <c r="A318" s="1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S318" s="1"/>
    </row>
    <row r="319" spans="1:45" s="118" customFormat="1" ht="15.75" customHeight="1">
      <c r="A319" s="1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S319" s="1"/>
    </row>
    <row r="320" spans="1:45" s="118" customFormat="1" ht="15.75" customHeight="1">
      <c r="A320" s="1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S320" s="1"/>
    </row>
    <row r="321" spans="1:45" s="118" customFormat="1" ht="15.75" customHeight="1">
      <c r="A321" s="1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S321" s="1"/>
    </row>
    <row r="322" spans="1:45" s="118" customFormat="1" ht="15.75" customHeight="1">
      <c r="A322" s="1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S322" s="1"/>
    </row>
    <row r="323" spans="1:45" s="118" customFormat="1" ht="15.75" customHeight="1">
      <c r="A323" s="1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S323" s="1"/>
    </row>
    <row r="324" spans="1:45" s="118" customFormat="1" ht="15.75" customHeight="1">
      <c r="A324" s="1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S324" s="1"/>
    </row>
    <row r="325" spans="1:45" s="118" customFormat="1" ht="15.75" customHeight="1">
      <c r="A325" s="1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S325" s="1"/>
    </row>
    <row r="326" spans="1:45" s="118" customFormat="1" ht="15.75" customHeight="1">
      <c r="A326" s="1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S326" s="1"/>
    </row>
    <row r="327" spans="1:45" s="118" customFormat="1" ht="15.75" customHeight="1">
      <c r="A327" s="1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S327" s="1"/>
    </row>
    <row r="328" spans="1:45" s="118" customFormat="1" ht="15.75" customHeight="1">
      <c r="A328" s="1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S328" s="1"/>
    </row>
    <row r="329" spans="1:45" s="118" customFormat="1" ht="15.75" customHeight="1">
      <c r="A329" s="1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S329" s="1"/>
    </row>
    <row r="330" spans="1:45" s="118" customFormat="1" ht="15.75" customHeight="1">
      <c r="A330" s="1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S330" s="1"/>
    </row>
    <row r="331" spans="1:45" s="118" customFormat="1" ht="15.75" customHeight="1">
      <c r="A331" s="1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S331" s="1"/>
    </row>
    <row r="332" spans="1:45" s="118" customFormat="1" ht="15.75" customHeight="1">
      <c r="A332" s="1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S332" s="1"/>
    </row>
    <row r="333" spans="1:45" s="118" customFormat="1" ht="15.75" customHeight="1">
      <c r="A333" s="1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S333" s="1"/>
    </row>
    <row r="334" spans="1:45" s="118" customFormat="1" ht="15.75" customHeight="1">
      <c r="A334" s="1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S334" s="1"/>
    </row>
    <row r="335" spans="1:45" s="118" customFormat="1" ht="15.75" customHeight="1">
      <c r="A335" s="1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S335" s="1"/>
    </row>
    <row r="336" spans="1:45" s="118" customFormat="1" ht="15.75" customHeight="1">
      <c r="A336" s="1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S336" s="1"/>
    </row>
    <row r="337" spans="1:45" s="118" customFormat="1" ht="15.75" customHeight="1">
      <c r="A337" s="1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S337" s="1"/>
    </row>
    <row r="338" spans="1:45" s="118" customFormat="1" ht="15.75" customHeight="1">
      <c r="A338" s="1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S338" s="1"/>
    </row>
    <row r="339" spans="1:45" s="118" customFormat="1" ht="15.75" customHeight="1">
      <c r="A339" s="1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S339" s="1"/>
    </row>
    <row r="340" spans="1:45" s="118" customFormat="1" ht="15.75" customHeight="1">
      <c r="A340" s="1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S340" s="1"/>
    </row>
    <row r="341" spans="1:45" s="118" customFormat="1" ht="15.75" customHeight="1">
      <c r="A341" s="1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S341" s="1"/>
    </row>
    <row r="342" spans="1:45" s="118" customFormat="1" ht="15.75" customHeight="1">
      <c r="A342" s="1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S342" s="1"/>
    </row>
    <row r="343" spans="1:45" s="118" customFormat="1" ht="15.75" customHeight="1">
      <c r="A343" s="1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S343" s="1"/>
    </row>
    <row r="344" spans="1:45" s="118" customFormat="1" ht="15.75" customHeight="1">
      <c r="A344" s="1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S344" s="1"/>
    </row>
    <row r="345" spans="1:45" s="118" customFormat="1" ht="15.75" customHeight="1">
      <c r="A345" s="1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S345" s="1"/>
    </row>
    <row r="346" spans="1:45" s="118" customFormat="1" ht="15.75" customHeight="1">
      <c r="A346" s="1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S346" s="1"/>
    </row>
    <row r="347" spans="1:45" s="118" customFormat="1" ht="15.75" customHeight="1">
      <c r="A347" s="1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S347" s="1"/>
    </row>
    <row r="348" spans="1:45" s="118" customFormat="1" ht="15.75" customHeight="1">
      <c r="A348" s="1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S348" s="1"/>
    </row>
    <row r="349" spans="1:45" s="118" customFormat="1" ht="15.75" customHeight="1">
      <c r="A349" s="1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S349" s="1"/>
    </row>
    <row r="350" spans="1:45" s="118" customFormat="1" ht="15.75" customHeight="1">
      <c r="A350" s="1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S350" s="1"/>
    </row>
    <row r="351" spans="1:45" s="118" customFormat="1" ht="15.75" customHeight="1">
      <c r="A351" s="1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S351" s="1"/>
    </row>
    <row r="352" spans="1:45" s="118" customFormat="1" ht="15.75" customHeight="1">
      <c r="A352" s="1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S352" s="1"/>
    </row>
    <row r="353" spans="1:45" s="118" customFormat="1" ht="15.75" customHeight="1">
      <c r="A353" s="1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S353" s="1"/>
    </row>
    <row r="354" spans="1:45" s="118" customFormat="1" ht="15.75" customHeight="1">
      <c r="A354" s="1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S354" s="1"/>
    </row>
    <row r="355" spans="1:45" s="118" customFormat="1" ht="15.75" customHeight="1">
      <c r="A355" s="1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S355" s="1"/>
    </row>
    <row r="356" spans="1:45" s="118" customFormat="1" ht="15.75" customHeight="1">
      <c r="A356" s="1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S356" s="1"/>
    </row>
    <row r="357" spans="1:45" s="118" customFormat="1" ht="15.75" customHeight="1">
      <c r="A357" s="1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S357" s="1"/>
    </row>
    <row r="358" spans="1:45" s="118" customFormat="1" ht="15.75" customHeight="1">
      <c r="A358" s="1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S358" s="1"/>
    </row>
    <row r="359" spans="1:45" s="118" customFormat="1" ht="15.75" customHeight="1">
      <c r="A359" s="1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S359" s="1"/>
    </row>
    <row r="360" spans="1:45" s="118" customFormat="1" ht="15.75" customHeight="1">
      <c r="A360" s="1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S360" s="1"/>
    </row>
    <row r="361" spans="1:45" s="118" customFormat="1" ht="15.75" customHeight="1">
      <c r="A361" s="1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S361" s="1"/>
    </row>
    <row r="362" spans="1:45" s="118" customFormat="1" ht="15.75" customHeight="1">
      <c r="A362" s="1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S362" s="1"/>
    </row>
    <row r="363" spans="1:45" s="118" customFormat="1" ht="15.75" customHeight="1">
      <c r="A363" s="1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S363" s="1"/>
    </row>
    <row r="364" spans="1:45" s="118" customFormat="1" ht="15.75" customHeight="1">
      <c r="A364" s="1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S364" s="1"/>
    </row>
    <row r="365" spans="1:45" s="118" customFormat="1" ht="15.75" customHeight="1">
      <c r="A365" s="1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S365" s="1"/>
    </row>
    <row r="366" spans="1:45" s="118" customFormat="1" ht="15.75" customHeight="1">
      <c r="A366" s="1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S366" s="1"/>
    </row>
    <row r="367" spans="1:45" s="118" customFormat="1" ht="15.75" customHeight="1">
      <c r="A367" s="1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S367" s="1"/>
    </row>
    <row r="368" spans="1:45" s="118" customFormat="1" ht="15.75" customHeight="1">
      <c r="A368" s="1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S368" s="1"/>
    </row>
    <row r="369" spans="1:45" s="118" customFormat="1" ht="15.75" customHeight="1">
      <c r="A369" s="1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S369" s="1"/>
    </row>
    <row r="370" spans="1:45" s="118" customFormat="1" ht="15.75" customHeight="1">
      <c r="A370" s="1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S370" s="1"/>
    </row>
    <row r="371" spans="1:45" s="118" customFormat="1" ht="15.75" customHeight="1">
      <c r="A371" s="1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S371" s="1"/>
    </row>
    <row r="372" spans="1:45" s="118" customFormat="1" ht="15.75" customHeight="1">
      <c r="A372" s="1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S372" s="1"/>
    </row>
    <row r="373" spans="1:45" s="118" customFormat="1" ht="15.75" customHeight="1">
      <c r="A373" s="1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S373" s="1"/>
    </row>
    <row r="374" spans="1:45" s="118" customFormat="1" ht="15.75" customHeight="1">
      <c r="A374" s="1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S374" s="1"/>
    </row>
    <row r="375" spans="1:45" s="118" customFormat="1" ht="15.75" customHeight="1">
      <c r="A375" s="1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S375" s="1"/>
    </row>
    <row r="376" spans="1:45" s="118" customFormat="1" ht="15.75" customHeight="1">
      <c r="A376" s="1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S376" s="1"/>
    </row>
    <row r="377" spans="1:45" s="118" customFormat="1" ht="15.75" customHeight="1">
      <c r="A377" s="1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S377" s="1"/>
    </row>
    <row r="378" spans="1:45" s="118" customFormat="1" ht="15.75" customHeight="1">
      <c r="A378" s="1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S378" s="1"/>
    </row>
    <row r="379" spans="1:45" s="118" customFormat="1" ht="15.75" customHeight="1">
      <c r="A379" s="1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S379" s="1"/>
    </row>
    <row r="380" spans="1:45" s="118" customFormat="1" ht="15.75" customHeight="1">
      <c r="A380" s="1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S380" s="1"/>
    </row>
    <row r="381" spans="1:45" s="118" customFormat="1" ht="15.75" customHeight="1">
      <c r="A381" s="1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S381" s="1"/>
    </row>
    <row r="382" spans="1:45" s="118" customFormat="1" ht="15.75" customHeight="1">
      <c r="A382" s="1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S382" s="1"/>
    </row>
    <row r="383" spans="1:45" s="118" customFormat="1" ht="15.75" customHeight="1">
      <c r="A383" s="1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S383" s="1"/>
    </row>
    <row r="384" spans="1:45" s="118" customFormat="1" ht="15.75" customHeight="1">
      <c r="A384" s="1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S384" s="1"/>
    </row>
    <row r="385" spans="1:45" s="118" customFormat="1" ht="15.75" customHeight="1">
      <c r="A385" s="1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S385" s="1"/>
    </row>
    <row r="386" spans="1:45" s="118" customFormat="1" ht="15.75" customHeight="1">
      <c r="A386" s="1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S386" s="1"/>
    </row>
    <row r="387" spans="1:45" s="118" customFormat="1" ht="15.75" customHeight="1">
      <c r="A387" s="1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S387" s="1"/>
    </row>
    <row r="388" spans="1:45" s="118" customFormat="1" ht="15.75" customHeight="1">
      <c r="A388" s="1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S388" s="1"/>
    </row>
    <row r="389" spans="1:45" s="118" customFormat="1" ht="15.75" customHeight="1">
      <c r="A389" s="1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S389" s="1"/>
    </row>
    <row r="390" spans="1:45" s="118" customFormat="1" ht="15.75" customHeight="1">
      <c r="A390" s="1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S390" s="1"/>
    </row>
    <row r="391" spans="1:45" s="118" customFormat="1" ht="15.75" customHeight="1">
      <c r="A391" s="1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S391" s="1"/>
    </row>
    <row r="392" spans="1:45" s="118" customFormat="1" ht="15.75" customHeight="1">
      <c r="A392" s="1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S392" s="1"/>
    </row>
    <row r="393" spans="1:45" s="118" customFormat="1" ht="15.75" customHeight="1">
      <c r="A393" s="1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S393" s="1"/>
    </row>
    <row r="394" spans="1:45" s="118" customFormat="1" ht="15.75" customHeight="1">
      <c r="A394" s="1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S394" s="1"/>
    </row>
    <row r="395" spans="1:45" s="118" customFormat="1" ht="15.75" customHeight="1">
      <c r="A395" s="1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S395" s="1"/>
    </row>
    <row r="396" spans="1:45" s="118" customFormat="1" ht="15.75" customHeight="1">
      <c r="A396" s="1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S396" s="1"/>
    </row>
    <row r="397" spans="1:45" s="118" customFormat="1" ht="15.75" customHeight="1">
      <c r="A397" s="1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S397" s="1"/>
    </row>
    <row r="398" spans="1:45" s="118" customFormat="1" ht="15.75" customHeight="1">
      <c r="A398" s="1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S398" s="1"/>
    </row>
    <row r="399" spans="1:45" s="118" customFormat="1" ht="15.75" customHeight="1">
      <c r="A399" s="1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S399" s="1"/>
    </row>
    <row r="400" spans="1:45" s="118" customFormat="1" ht="15.75" customHeight="1">
      <c r="A400" s="1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S400" s="1"/>
    </row>
    <row r="401" spans="1:45" s="118" customFormat="1" ht="15.75" customHeight="1">
      <c r="A401" s="1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S401" s="1"/>
    </row>
    <row r="402" spans="1:45" s="118" customFormat="1" ht="15.75" customHeight="1">
      <c r="A402" s="1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S402" s="1"/>
    </row>
    <row r="403" spans="1:45" s="118" customFormat="1" ht="15.75" customHeight="1">
      <c r="A403" s="1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S403" s="1"/>
    </row>
    <row r="404" spans="1:45" s="118" customFormat="1" ht="15.75" customHeight="1">
      <c r="A404" s="1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S404" s="1"/>
    </row>
    <row r="405" spans="1:45" s="118" customFormat="1" ht="15.75" customHeight="1">
      <c r="A405" s="1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S405" s="1"/>
    </row>
    <row r="406" spans="1:45" s="118" customFormat="1" ht="15.75" customHeight="1">
      <c r="A406" s="1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S406" s="1"/>
    </row>
    <row r="407" spans="1:45" s="118" customFormat="1" ht="15.75" customHeight="1">
      <c r="A407" s="1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S407" s="1"/>
    </row>
    <row r="408" spans="1:45" s="118" customFormat="1" ht="15.75" customHeight="1">
      <c r="A408" s="1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S408" s="1"/>
    </row>
    <row r="409" spans="1:45" s="118" customFormat="1" ht="15.75" customHeight="1">
      <c r="A409" s="1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S409" s="1"/>
    </row>
    <row r="410" spans="1:45" s="118" customFormat="1" ht="15.75" customHeight="1">
      <c r="A410" s="1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S410" s="1"/>
    </row>
    <row r="411" spans="1:45" s="118" customFormat="1" ht="15.75" customHeight="1">
      <c r="A411" s="1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S411" s="1"/>
    </row>
    <row r="412" spans="1:45" s="118" customFormat="1" ht="15.75" customHeight="1">
      <c r="A412" s="1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S412" s="1"/>
    </row>
    <row r="413" spans="1:45" s="118" customFormat="1" ht="15.75" customHeight="1">
      <c r="A413" s="1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S413" s="1"/>
    </row>
    <row r="414" spans="1:45" s="118" customFormat="1" ht="15.75" customHeight="1">
      <c r="A414" s="1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S414" s="1"/>
    </row>
    <row r="415" spans="1:45" s="118" customFormat="1" ht="15.75" customHeight="1">
      <c r="A415" s="1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S415" s="1"/>
    </row>
    <row r="416" spans="1:45" s="118" customFormat="1" ht="15.75" customHeight="1">
      <c r="A416" s="1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S416" s="1"/>
    </row>
    <row r="417" spans="1:45" s="118" customFormat="1" ht="15.75" customHeight="1">
      <c r="A417" s="1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S417" s="1"/>
    </row>
    <row r="418" spans="1:45" s="118" customFormat="1" ht="15.75" customHeight="1">
      <c r="A418" s="1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S418" s="1"/>
    </row>
    <row r="419" spans="1:45" s="118" customFormat="1" ht="15.75" customHeight="1">
      <c r="A419" s="1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S419" s="1"/>
    </row>
    <row r="420" spans="1:45" s="118" customFormat="1" ht="15.75" customHeight="1">
      <c r="A420" s="1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S420" s="1"/>
    </row>
    <row r="421" spans="1:45" s="118" customFormat="1" ht="15.75" customHeight="1">
      <c r="A421" s="1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S421" s="1"/>
    </row>
    <row r="422" spans="1:45" s="118" customFormat="1" ht="15.75" customHeight="1">
      <c r="A422" s="1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S422" s="1"/>
    </row>
    <row r="423" spans="1:45" s="118" customFormat="1" ht="15.75" customHeight="1">
      <c r="A423" s="1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S423" s="1"/>
    </row>
    <row r="424" spans="1:45" s="118" customFormat="1" ht="15.75" customHeight="1">
      <c r="A424" s="1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S424" s="1"/>
    </row>
    <row r="425" spans="1:45" s="118" customFormat="1" ht="15.75" customHeight="1">
      <c r="A425" s="1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S425" s="1"/>
    </row>
    <row r="426" spans="1:45" s="118" customFormat="1" ht="15.75" customHeight="1">
      <c r="A426" s="1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S426" s="1"/>
    </row>
    <row r="427" spans="1:45" s="118" customFormat="1" ht="15.75" customHeight="1">
      <c r="A427" s="1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S427" s="1"/>
    </row>
    <row r="428" spans="1:45" s="118" customFormat="1" ht="15.75" customHeight="1">
      <c r="A428" s="1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S428" s="1"/>
    </row>
    <row r="429" spans="1:45" s="118" customFormat="1" ht="15.75" customHeight="1">
      <c r="A429" s="1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S429" s="1"/>
    </row>
    <row r="430" spans="1:45" s="118" customFormat="1" ht="15.75" customHeight="1">
      <c r="A430" s="1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S430" s="1"/>
    </row>
    <row r="431" spans="1:45" s="118" customFormat="1" ht="15.75" customHeight="1">
      <c r="A431" s="1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S431" s="1"/>
    </row>
    <row r="432" spans="1:45" s="118" customFormat="1" ht="15.75" customHeight="1">
      <c r="A432" s="1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S432" s="1"/>
    </row>
    <row r="433" spans="1:45" s="118" customFormat="1" ht="15.75" customHeight="1">
      <c r="A433" s="1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S433" s="1"/>
    </row>
    <row r="434" spans="1:45" s="118" customFormat="1" ht="15.75" customHeight="1">
      <c r="A434" s="1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S434" s="1"/>
    </row>
    <row r="435" spans="1:45" s="118" customFormat="1" ht="15.75" customHeight="1">
      <c r="A435" s="1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S435" s="1"/>
    </row>
    <row r="436" spans="1:45" s="118" customFormat="1" ht="15.75" customHeight="1">
      <c r="A436" s="1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S436" s="1"/>
    </row>
    <row r="437" spans="1:45" s="118" customFormat="1" ht="15.75" customHeight="1">
      <c r="A437" s="1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S437" s="1"/>
    </row>
    <row r="438" spans="1:45" s="118" customFormat="1" ht="15.75" customHeight="1">
      <c r="A438" s="1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S438" s="1"/>
    </row>
    <row r="439" spans="1:45" s="118" customFormat="1" ht="15.75" customHeight="1">
      <c r="A439" s="1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S439" s="1"/>
    </row>
    <row r="440" spans="1:45" s="118" customFormat="1" ht="15.75" customHeight="1">
      <c r="A440" s="1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S440" s="1"/>
    </row>
    <row r="441" spans="1:45" s="118" customFormat="1" ht="15.75" customHeight="1">
      <c r="A441" s="1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S441" s="1"/>
    </row>
    <row r="442" spans="1:45" s="118" customFormat="1" ht="15.75" customHeight="1">
      <c r="A442" s="1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S442" s="1"/>
    </row>
    <row r="443" spans="1:45" s="118" customFormat="1" ht="15.75" customHeight="1">
      <c r="A443" s="1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S443" s="1"/>
    </row>
    <row r="444" spans="1:45" s="118" customFormat="1" ht="15.75" customHeight="1">
      <c r="A444" s="1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S444" s="1"/>
    </row>
    <row r="445" spans="1:45" s="118" customFormat="1" ht="15.75" customHeight="1">
      <c r="A445" s="1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S445" s="1"/>
    </row>
    <row r="446" spans="1:45" s="118" customFormat="1" ht="15.75" customHeight="1">
      <c r="A446" s="1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S446" s="1"/>
    </row>
    <row r="447" spans="1:45" s="118" customFormat="1" ht="15.75" customHeight="1">
      <c r="A447" s="1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S447" s="1"/>
    </row>
    <row r="448" spans="1:45" s="118" customFormat="1" ht="15.75" customHeight="1">
      <c r="A448" s="1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S448" s="1"/>
    </row>
    <row r="449" spans="1:45" s="118" customFormat="1" ht="15.75" customHeight="1">
      <c r="A449" s="1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S449" s="1"/>
    </row>
    <row r="450" spans="1:45" s="118" customFormat="1" ht="15.75" customHeight="1">
      <c r="A450" s="1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S450" s="1"/>
    </row>
    <row r="451" spans="1:45" s="118" customFormat="1" ht="15.75" customHeight="1">
      <c r="A451" s="1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S451" s="1"/>
    </row>
    <row r="452" spans="1:45" s="118" customFormat="1" ht="15.75" customHeight="1">
      <c r="A452" s="1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S452" s="1"/>
    </row>
    <row r="453" spans="1:45" s="118" customFormat="1" ht="15.75" customHeight="1">
      <c r="A453" s="1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S453" s="1"/>
    </row>
    <row r="454" spans="1:45" s="118" customFormat="1" ht="15.75" customHeight="1">
      <c r="A454" s="1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S454" s="1"/>
    </row>
    <row r="455" spans="1:45" s="118" customFormat="1" ht="15.75" customHeight="1">
      <c r="A455" s="1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S455" s="1"/>
    </row>
    <row r="456" spans="1:45" s="118" customFormat="1" ht="15.75" customHeight="1">
      <c r="A456" s="1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S456" s="1"/>
    </row>
    <row r="457" spans="1:45" s="118" customFormat="1" ht="15.75" customHeight="1">
      <c r="A457" s="1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S457" s="1"/>
    </row>
    <row r="458" spans="1:45" s="118" customFormat="1" ht="15.75" customHeight="1">
      <c r="A458" s="1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S458" s="1"/>
    </row>
    <row r="459" spans="1:45" s="118" customFormat="1" ht="15.75" customHeight="1">
      <c r="A459" s="1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S459" s="1"/>
    </row>
    <row r="460" spans="1:45" s="118" customFormat="1" ht="15.75" customHeight="1">
      <c r="A460" s="1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S460" s="1"/>
    </row>
    <row r="461" spans="1:45" s="118" customFormat="1" ht="15.75" customHeight="1">
      <c r="A461" s="1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S461" s="1"/>
    </row>
    <row r="462" spans="1:45" s="118" customFormat="1" ht="15.75" customHeight="1">
      <c r="A462" s="1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S462" s="1"/>
    </row>
    <row r="463" spans="1:45" s="118" customFormat="1" ht="15.75" customHeight="1">
      <c r="A463" s="1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S463" s="1"/>
    </row>
    <row r="464" spans="1:45" s="118" customFormat="1" ht="15.75" customHeight="1">
      <c r="A464" s="1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S464" s="1"/>
    </row>
    <row r="465" spans="1:45" s="118" customFormat="1" ht="15.75" customHeight="1">
      <c r="A465" s="1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S465" s="1"/>
    </row>
    <row r="466" spans="1:45" s="118" customFormat="1" ht="15.75" customHeight="1">
      <c r="A466" s="1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S466" s="1"/>
    </row>
    <row r="467" spans="1:45" s="118" customFormat="1" ht="15.75" customHeight="1">
      <c r="A467" s="1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S467" s="1"/>
    </row>
    <row r="468" spans="1:45" s="118" customFormat="1" ht="15.75" customHeight="1">
      <c r="A468" s="1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S468" s="1"/>
    </row>
    <row r="469" spans="1:45" s="118" customFormat="1" ht="15.75" customHeight="1">
      <c r="A469" s="1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S469" s="1"/>
    </row>
    <row r="470" spans="1:45" s="118" customFormat="1" ht="15.75" customHeight="1">
      <c r="A470" s="1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S470" s="1"/>
    </row>
    <row r="471" spans="1:45" s="118" customFormat="1" ht="15.75" customHeight="1">
      <c r="A471" s="1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S471" s="1"/>
    </row>
    <row r="472" spans="1:45" s="118" customFormat="1" ht="15.75" customHeight="1">
      <c r="A472" s="1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S472" s="1"/>
    </row>
    <row r="473" spans="1:45" s="118" customFormat="1" ht="15.75" customHeight="1">
      <c r="A473" s="1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S473" s="1"/>
    </row>
    <row r="474" spans="1:45" s="118" customFormat="1" ht="15.75" customHeight="1">
      <c r="A474" s="1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S474" s="1"/>
    </row>
    <row r="475" spans="1:45" s="118" customFormat="1" ht="15.75" customHeight="1">
      <c r="A475" s="1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S475" s="1"/>
    </row>
    <row r="476" spans="1:45" s="118" customFormat="1" ht="15.75" customHeight="1">
      <c r="A476" s="1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S476" s="1"/>
    </row>
    <row r="477" spans="1:45" s="118" customFormat="1" ht="15.75" customHeight="1">
      <c r="A477" s="1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S477" s="1"/>
    </row>
    <row r="478" spans="1:45" s="118" customFormat="1" ht="15.75" customHeight="1">
      <c r="A478" s="1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S478" s="1"/>
    </row>
    <row r="479" spans="1:45" s="118" customFormat="1" ht="15.75" customHeight="1">
      <c r="A479" s="1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S479" s="1"/>
    </row>
    <row r="480" spans="1:45" s="118" customFormat="1" ht="15.75" customHeight="1">
      <c r="A480" s="1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S480" s="1"/>
    </row>
    <row r="481" spans="1:45" s="118" customFormat="1" ht="15.75" customHeight="1">
      <c r="A481" s="1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S481" s="1"/>
    </row>
    <row r="482" spans="1:45" s="118" customFormat="1" ht="15.75" customHeight="1">
      <c r="A482" s="1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S482" s="1"/>
    </row>
    <row r="483" spans="1:45" s="118" customFormat="1" ht="15.75" customHeight="1">
      <c r="A483" s="1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S483" s="1"/>
    </row>
    <row r="484" spans="1:45" s="118" customFormat="1" ht="15.75" customHeight="1">
      <c r="A484" s="1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S484" s="1"/>
    </row>
    <row r="485" spans="1:45" s="118" customFormat="1" ht="15.75" customHeight="1">
      <c r="A485" s="1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S485" s="1"/>
    </row>
    <row r="486" spans="1:45" s="118" customFormat="1" ht="15.75" customHeight="1">
      <c r="A486" s="1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S486" s="1"/>
    </row>
    <row r="487" spans="1:45" s="118" customFormat="1" ht="15.75" customHeight="1">
      <c r="A487" s="1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S487" s="1"/>
    </row>
    <row r="488" spans="1:45" s="118" customFormat="1" ht="15.75" customHeight="1">
      <c r="A488" s="1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S488" s="1"/>
    </row>
    <row r="489" spans="1:45" s="118" customFormat="1" ht="15.75" customHeight="1">
      <c r="A489" s="1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S489" s="1"/>
    </row>
    <row r="490" spans="1:45" s="118" customFormat="1" ht="15.75" customHeight="1">
      <c r="A490" s="1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S490" s="1"/>
    </row>
    <row r="491" spans="1:45" s="118" customFormat="1" ht="15.75" customHeight="1">
      <c r="A491" s="1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S491" s="1"/>
    </row>
    <row r="492" spans="1:45" s="118" customFormat="1" ht="15.75" customHeight="1">
      <c r="A492" s="1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S492" s="1"/>
    </row>
    <row r="493" spans="1:45" s="118" customFormat="1" ht="15.75" customHeight="1">
      <c r="A493" s="1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S493" s="1"/>
    </row>
    <row r="494" spans="1:45" s="118" customFormat="1" ht="15.75" customHeight="1">
      <c r="A494" s="1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S494" s="1"/>
    </row>
    <row r="495" spans="1:45" s="118" customFormat="1" ht="15.75" customHeight="1">
      <c r="A495" s="1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S495" s="1"/>
    </row>
    <row r="496" spans="1:45" s="118" customFormat="1" ht="15.75" customHeight="1">
      <c r="A496" s="1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S496" s="1"/>
    </row>
    <row r="497" spans="1:45" s="118" customFormat="1" ht="15.75" customHeight="1">
      <c r="A497" s="1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S497" s="1"/>
    </row>
    <row r="498" spans="1:45" s="118" customFormat="1" ht="15.75" customHeight="1">
      <c r="A498" s="1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S498" s="1"/>
    </row>
    <row r="499" spans="1:45" s="118" customFormat="1" ht="15.75" customHeight="1">
      <c r="A499" s="1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S499" s="1"/>
    </row>
    <row r="500" spans="1:45" s="118" customFormat="1" ht="15.75" customHeight="1">
      <c r="A500" s="1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S500" s="1"/>
    </row>
    <row r="501" spans="1:45" s="118" customFormat="1" ht="15.75" customHeight="1">
      <c r="A501" s="1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S501" s="1"/>
    </row>
    <row r="502" spans="1:45" s="118" customFormat="1" ht="15.75" customHeight="1">
      <c r="A502" s="1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S502" s="1"/>
    </row>
    <row r="503" spans="1:45" s="118" customFormat="1" ht="15.75" customHeight="1">
      <c r="A503" s="1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S503" s="1"/>
    </row>
    <row r="504" spans="1:45" s="118" customFormat="1" ht="15.75" customHeight="1">
      <c r="A504" s="1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S504" s="1"/>
    </row>
    <row r="505" spans="1:45" s="118" customFormat="1" ht="15.75" customHeight="1">
      <c r="A505" s="1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S505" s="1"/>
    </row>
    <row r="506" spans="1:45" s="118" customFormat="1" ht="15.75" customHeight="1">
      <c r="A506" s="1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S506" s="1"/>
    </row>
    <row r="507" spans="1:45" s="118" customFormat="1" ht="15.75" customHeight="1">
      <c r="A507" s="1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S507" s="1"/>
    </row>
    <row r="508" spans="1:45" s="118" customFormat="1" ht="15.75" customHeight="1">
      <c r="A508" s="1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S508" s="1"/>
    </row>
    <row r="509" spans="1:45" s="118" customFormat="1" ht="15.75" customHeight="1">
      <c r="A509" s="1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S509" s="1"/>
    </row>
    <row r="510" spans="1:45" s="118" customFormat="1" ht="15.75" customHeight="1">
      <c r="A510" s="1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S510" s="1"/>
    </row>
    <row r="511" spans="1:45" s="118" customFormat="1" ht="15.75" customHeight="1">
      <c r="A511" s="1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S511" s="1"/>
    </row>
    <row r="512" spans="1:45" s="118" customFormat="1" ht="15.75" customHeight="1">
      <c r="A512" s="1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S512" s="1"/>
    </row>
    <row r="513" spans="1:45" s="118" customFormat="1" ht="15.75" customHeight="1">
      <c r="A513" s="1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S513" s="1"/>
    </row>
    <row r="514" spans="1:45" s="118" customFormat="1" ht="15.75" customHeight="1">
      <c r="A514" s="1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S514" s="1"/>
    </row>
    <row r="515" spans="1:45" s="118" customFormat="1" ht="15.75" customHeight="1">
      <c r="A515" s="1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S515" s="1"/>
    </row>
    <row r="516" spans="1:45" s="118" customFormat="1" ht="15.75" customHeight="1">
      <c r="A516" s="1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S516" s="1"/>
    </row>
    <row r="517" spans="1:45" s="118" customFormat="1" ht="15.75" customHeight="1">
      <c r="A517" s="1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S517" s="1"/>
    </row>
    <row r="518" spans="1:45" s="118" customFormat="1" ht="15.75" customHeight="1">
      <c r="A518" s="1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S518" s="1"/>
    </row>
    <row r="519" spans="1:45" s="118" customFormat="1" ht="15.75" customHeight="1">
      <c r="A519" s="1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S519" s="1"/>
    </row>
    <row r="520" spans="1:45" s="118" customFormat="1" ht="15.75" customHeight="1">
      <c r="A520" s="1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S520" s="1"/>
    </row>
    <row r="521" spans="1:45" s="118" customFormat="1" ht="15.75" customHeight="1">
      <c r="A521" s="1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S521" s="1"/>
    </row>
    <row r="522" spans="1:45" s="118" customFormat="1" ht="15.75" customHeight="1">
      <c r="A522" s="1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S522" s="1"/>
    </row>
    <row r="523" spans="1:45" s="118" customFormat="1" ht="15.75" customHeight="1">
      <c r="A523" s="1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S523" s="1"/>
    </row>
    <row r="524" spans="1:45" s="118" customFormat="1" ht="15.75" customHeight="1">
      <c r="A524" s="1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S524" s="1"/>
    </row>
    <row r="525" spans="1:45" s="118" customFormat="1" ht="15.75" customHeight="1">
      <c r="A525" s="1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S525" s="1"/>
    </row>
    <row r="526" spans="1:45" s="118" customFormat="1" ht="15.75" customHeight="1">
      <c r="A526" s="1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S526" s="1"/>
    </row>
    <row r="527" spans="1:45" s="118" customFormat="1" ht="15.75" customHeight="1">
      <c r="A527" s="1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S527" s="1"/>
    </row>
    <row r="528" spans="1:45" s="118" customFormat="1" ht="15.75" customHeight="1">
      <c r="A528" s="1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S528" s="1"/>
    </row>
    <row r="529" spans="1:45" s="118" customFormat="1" ht="15.75" customHeight="1">
      <c r="A529" s="1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S529" s="1"/>
    </row>
    <row r="530" spans="1:45" s="118" customFormat="1" ht="15.75" customHeight="1">
      <c r="A530" s="1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S530" s="1"/>
    </row>
    <row r="531" spans="1:45" s="118" customFormat="1" ht="15.75" customHeight="1">
      <c r="A531" s="1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S531" s="1"/>
    </row>
    <row r="532" spans="1:45" s="118" customFormat="1" ht="15.75" customHeight="1">
      <c r="A532" s="1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S532" s="1"/>
    </row>
    <row r="533" spans="1:45" s="118" customFormat="1" ht="15.75" customHeight="1">
      <c r="A533" s="1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S533" s="1"/>
    </row>
    <row r="534" spans="1:45" s="118" customFormat="1" ht="15.75" customHeight="1">
      <c r="A534" s="1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S534" s="1"/>
    </row>
    <row r="535" spans="1:45" s="118" customFormat="1" ht="15.75" customHeight="1">
      <c r="A535" s="1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S535" s="1"/>
    </row>
    <row r="536" spans="1:45" s="118" customFormat="1" ht="15.75" customHeight="1">
      <c r="A536" s="1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S536" s="1"/>
    </row>
    <row r="537" spans="1:45" s="118" customFormat="1" ht="15.75" customHeight="1">
      <c r="A537" s="1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S537" s="1"/>
    </row>
    <row r="538" spans="1:45" s="118" customFormat="1" ht="15.75" customHeight="1">
      <c r="A538" s="1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S538" s="1"/>
    </row>
    <row r="539" spans="1:45" s="118" customFormat="1" ht="15.75" customHeight="1">
      <c r="A539" s="1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S539" s="1"/>
    </row>
    <row r="540" spans="1:45" s="118" customFormat="1" ht="15.75" customHeight="1">
      <c r="A540" s="1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S540" s="1"/>
    </row>
    <row r="541" spans="1:45" s="118" customFormat="1" ht="15.75" customHeight="1">
      <c r="A541" s="1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S541" s="1"/>
    </row>
    <row r="542" spans="1:45" s="118" customFormat="1" ht="15.75" customHeight="1">
      <c r="A542" s="1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S542" s="1"/>
    </row>
    <row r="543" spans="1:45" s="118" customFormat="1" ht="15.75" customHeight="1">
      <c r="A543" s="1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S543" s="1"/>
    </row>
    <row r="544" spans="1:45" s="118" customFormat="1" ht="15.75" customHeight="1">
      <c r="A544" s="1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S544" s="1"/>
    </row>
    <row r="545" spans="1:45" s="118" customFormat="1" ht="15.75" customHeight="1">
      <c r="A545" s="1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S545" s="1"/>
    </row>
    <row r="546" spans="1:45" s="118" customFormat="1" ht="15.75" customHeight="1">
      <c r="A546" s="1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S546" s="1"/>
    </row>
    <row r="547" spans="1:45" s="118" customFormat="1" ht="15.75" customHeight="1">
      <c r="A547" s="1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S547" s="1"/>
    </row>
    <row r="548" spans="1:45" s="118" customFormat="1" ht="15.75" customHeight="1">
      <c r="A548" s="1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S548" s="1"/>
    </row>
    <row r="549" spans="1:45" s="118" customFormat="1" ht="15.75" customHeight="1">
      <c r="A549" s="1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S549" s="1"/>
    </row>
    <row r="550" spans="1:45" s="118" customFormat="1" ht="15.75" customHeight="1">
      <c r="A550" s="1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S550" s="1"/>
    </row>
    <row r="551" spans="1:45" s="118" customFormat="1" ht="15.75" customHeight="1">
      <c r="A551" s="1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S551" s="1"/>
    </row>
    <row r="552" spans="1:45" s="118" customFormat="1" ht="15.75" customHeight="1">
      <c r="A552" s="1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S552" s="1"/>
    </row>
    <row r="553" spans="1:45" s="118" customFormat="1" ht="15.75" customHeight="1">
      <c r="A553" s="1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S553" s="1"/>
    </row>
    <row r="554" spans="1:45" s="118" customFormat="1" ht="15.75" customHeight="1">
      <c r="A554" s="1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S554" s="1"/>
    </row>
    <row r="555" spans="1:45" s="118" customFormat="1" ht="15.75" customHeight="1">
      <c r="A555" s="1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S555" s="1"/>
    </row>
    <row r="556" spans="1:45" s="118" customFormat="1" ht="15.75" customHeight="1">
      <c r="A556" s="1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S556" s="1"/>
    </row>
    <row r="557" spans="1:45" s="118" customFormat="1" ht="15.75" customHeight="1">
      <c r="A557" s="1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S557" s="1"/>
    </row>
    <row r="558" spans="1:45" s="118" customFormat="1" ht="15.75" customHeight="1">
      <c r="A558" s="1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S558" s="1"/>
    </row>
    <row r="559" spans="1:45" s="118" customFormat="1" ht="15.75" customHeight="1">
      <c r="A559" s="1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S559" s="1"/>
    </row>
    <row r="560" spans="1:45" s="118" customFormat="1" ht="15.75" customHeight="1">
      <c r="A560" s="1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S560" s="1"/>
    </row>
    <row r="561" spans="1:45" s="118" customFormat="1" ht="15.75" customHeight="1">
      <c r="A561" s="1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S561" s="1"/>
    </row>
    <row r="562" spans="1:45" s="118" customFormat="1" ht="15.75" customHeight="1">
      <c r="A562" s="1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S562" s="1"/>
    </row>
    <row r="563" spans="1:45" s="118" customFormat="1" ht="15.75" customHeight="1">
      <c r="A563" s="1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S563" s="1"/>
    </row>
    <row r="564" spans="1:45" s="118" customFormat="1" ht="15.75" customHeight="1">
      <c r="A564" s="1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S564" s="1"/>
    </row>
    <row r="565" spans="1:45" s="118" customFormat="1" ht="15.75" customHeight="1">
      <c r="A565" s="1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S565" s="1"/>
    </row>
    <row r="566" spans="1:45" s="118" customFormat="1" ht="15.75" customHeight="1">
      <c r="A566" s="1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S566" s="1"/>
    </row>
    <row r="567" spans="1:45" s="118" customFormat="1" ht="15.75" customHeight="1">
      <c r="A567" s="1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S567" s="1"/>
    </row>
    <row r="568" spans="1:45" s="118" customFormat="1" ht="15.75" customHeight="1">
      <c r="A568" s="1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S568" s="1"/>
    </row>
    <row r="569" spans="1:45" s="118" customFormat="1" ht="15.75" customHeight="1">
      <c r="A569" s="1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S569" s="1"/>
    </row>
    <row r="570" spans="1:45" s="118" customFormat="1" ht="15.75" customHeight="1">
      <c r="A570" s="1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S570" s="1"/>
    </row>
    <row r="571" spans="1:45" s="118" customFormat="1" ht="15.75" customHeight="1">
      <c r="A571" s="1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S571" s="1"/>
    </row>
    <row r="572" spans="1:45" s="118" customFormat="1" ht="15.75" customHeight="1">
      <c r="A572" s="1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S572" s="1"/>
    </row>
    <row r="573" spans="1:45" s="118" customFormat="1" ht="15.75" customHeight="1">
      <c r="A573" s="1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S573" s="1"/>
    </row>
    <row r="574" spans="1:45" s="118" customFormat="1" ht="15.75" customHeight="1">
      <c r="A574" s="1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S574" s="1"/>
    </row>
    <row r="575" spans="1:45" s="118" customFormat="1" ht="15.75" customHeight="1">
      <c r="A575" s="1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S575" s="1"/>
    </row>
    <row r="576" spans="1:45" s="118" customFormat="1" ht="15.75" customHeight="1">
      <c r="A576" s="1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S576" s="1"/>
    </row>
    <row r="577" spans="1:45" s="118" customFormat="1" ht="15.75" customHeight="1">
      <c r="A577" s="1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S577" s="1"/>
    </row>
    <row r="578" spans="1:45" s="118" customFormat="1" ht="15.75" customHeight="1">
      <c r="A578" s="1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S578" s="1"/>
    </row>
    <row r="579" spans="1:45" s="118" customFormat="1" ht="15.75" customHeight="1">
      <c r="A579" s="1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S579" s="1"/>
    </row>
    <row r="580" spans="1:45" s="118" customFormat="1" ht="15.75" customHeight="1">
      <c r="A580" s="1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S580" s="1"/>
    </row>
    <row r="581" spans="1:45" s="118" customFormat="1" ht="15.75" customHeight="1">
      <c r="A581" s="1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S581" s="1"/>
    </row>
    <row r="582" spans="1:45" s="118" customFormat="1" ht="15.75" customHeight="1">
      <c r="A582" s="1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S582" s="1"/>
    </row>
    <row r="583" spans="1:45" s="118" customFormat="1" ht="15.75" customHeight="1">
      <c r="A583" s="1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S583" s="1"/>
    </row>
    <row r="584" spans="1:45" s="118" customFormat="1" ht="15.75" customHeight="1">
      <c r="A584" s="1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S584" s="1"/>
    </row>
    <row r="585" spans="1:45" s="118" customFormat="1" ht="15.75" customHeight="1">
      <c r="A585" s="1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S585" s="1"/>
    </row>
    <row r="586" spans="1:45" s="118" customFormat="1" ht="15.75" customHeight="1">
      <c r="A586" s="1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S586" s="1"/>
    </row>
    <row r="587" spans="1:45" s="118" customFormat="1" ht="15.75" customHeight="1">
      <c r="A587" s="1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S587" s="1"/>
    </row>
    <row r="588" spans="1:45" s="118" customFormat="1" ht="15.75" customHeight="1">
      <c r="A588" s="1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S588" s="1"/>
    </row>
    <row r="589" spans="1:45" s="118" customFormat="1" ht="15.75" customHeight="1">
      <c r="A589" s="1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S589" s="1"/>
    </row>
    <row r="590" spans="1:45" s="118" customFormat="1" ht="15.75" customHeight="1">
      <c r="A590" s="1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S590" s="1"/>
    </row>
    <row r="591" spans="1:45" s="118" customFormat="1" ht="15.75" customHeight="1">
      <c r="A591" s="1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S591" s="1"/>
    </row>
    <row r="592" spans="1:45" s="118" customFormat="1" ht="15.75" customHeight="1">
      <c r="A592" s="1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S592" s="1"/>
    </row>
    <row r="593" spans="1:45" s="118" customFormat="1" ht="15.75" customHeight="1">
      <c r="A593" s="1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S593" s="1"/>
    </row>
    <row r="594" spans="1:45" s="118" customFormat="1" ht="15.75" customHeight="1">
      <c r="A594" s="1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S594" s="1"/>
    </row>
    <row r="595" spans="1:45" s="118" customFormat="1" ht="15.75" customHeight="1">
      <c r="A595" s="1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S595" s="1"/>
    </row>
    <row r="596" spans="1:45" s="118" customFormat="1" ht="15.75" customHeight="1">
      <c r="A596" s="1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S596" s="1"/>
    </row>
    <row r="597" spans="1:45" s="118" customFormat="1" ht="15.75" customHeight="1">
      <c r="A597" s="1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S597" s="1"/>
    </row>
    <row r="598" spans="1:45" s="118" customFormat="1" ht="15.75" customHeight="1">
      <c r="A598" s="1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S598" s="1"/>
    </row>
    <row r="599" spans="1:45" s="118" customFormat="1" ht="15.75" customHeight="1">
      <c r="A599" s="1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S599" s="1"/>
    </row>
    <row r="600" spans="1:45" s="118" customFormat="1" ht="15.75" customHeight="1">
      <c r="A600" s="1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S600" s="1"/>
    </row>
    <row r="601" spans="1:45" s="118" customFormat="1" ht="15.75" customHeight="1">
      <c r="A601" s="1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S601" s="1"/>
    </row>
    <row r="602" spans="1:45" s="118" customFormat="1" ht="15.75" customHeight="1">
      <c r="A602" s="1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S602" s="1"/>
    </row>
    <row r="603" spans="1:45" s="118" customFormat="1" ht="15.75" customHeight="1">
      <c r="A603" s="1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S603" s="1"/>
    </row>
    <row r="604" spans="1:45" s="118" customFormat="1" ht="15.75" customHeight="1">
      <c r="A604" s="1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S604" s="1"/>
    </row>
    <row r="605" spans="1:45" s="118" customFormat="1" ht="15.75" customHeight="1">
      <c r="A605" s="1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S605" s="1"/>
    </row>
    <row r="606" spans="1:45" s="118" customFormat="1" ht="15.75" customHeight="1">
      <c r="A606" s="1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S606" s="1"/>
    </row>
    <row r="607" spans="1:45" s="118" customFormat="1" ht="15.75" customHeight="1">
      <c r="A607" s="1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S607" s="1"/>
    </row>
    <row r="608" spans="1:45" s="118" customFormat="1" ht="15.75" customHeight="1">
      <c r="A608" s="1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S608" s="1"/>
    </row>
    <row r="609" spans="1:45" s="118" customFormat="1" ht="15.75" customHeight="1">
      <c r="A609" s="1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S609" s="1"/>
    </row>
    <row r="610" spans="1:45" s="118" customFormat="1" ht="15.75" customHeight="1">
      <c r="A610" s="1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S610" s="1"/>
    </row>
    <row r="611" spans="1:45" s="118" customFormat="1" ht="15.75" customHeight="1">
      <c r="A611" s="1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S611" s="1"/>
    </row>
    <row r="612" spans="1:45" s="118" customFormat="1" ht="15.75" customHeight="1">
      <c r="A612" s="1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S612" s="1"/>
    </row>
    <row r="613" spans="1:45" s="118" customFormat="1" ht="15.75" customHeight="1">
      <c r="A613" s="1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S613" s="1"/>
    </row>
    <row r="614" spans="1:45" s="118" customFormat="1" ht="15.75" customHeight="1">
      <c r="A614" s="1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S614" s="1"/>
    </row>
    <row r="615" spans="1:45" s="118" customFormat="1" ht="15.75" customHeight="1">
      <c r="A615" s="1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S615" s="1"/>
    </row>
    <row r="616" spans="1:45" s="118" customFormat="1" ht="15.75" customHeight="1">
      <c r="A616" s="1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S616" s="1"/>
    </row>
    <row r="617" spans="1:45" s="118" customFormat="1" ht="15.75" customHeight="1">
      <c r="A617" s="1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S617" s="1"/>
    </row>
    <row r="618" spans="1:45" s="118" customFormat="1" ht="15.75" customHeight="1">
      <c r="A618" s="1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S618" s="1"/>
    </row>
    <row r="619" spans="1:45" s="118" customFormat="1" ht="15.75" customHeight="1">
      <c r="A619" s="1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S619" s="1"/>
    </row>
    <row r="620" spans="1:45" s="118" customFormat="1" ht="15.75" customHeight="1">
      <c r="A620" s="1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S620" s="1"/>
    </row>
    <row r="621" spans="1:45" s="118" customFormat="1" ht="15.75" customHeight="1">
      <c r="A621" s="1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S621" s="1"/>
    </row>
    <row r="622" spans="1:45" s="118" customFormat="1" ht="15.75" customHeight="1">
      <c r="A622" s="1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S622" s="1"/>
    </row>
    <row r="623" spans="1:45" s="118" customFormat="1" ht="15.75" customHeight="1">
      <c r="A623" s="1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S623" s="1"/>
    </row>
    <row r="624" spans="1:45" s="118" customFormat="1" ht="15.75" customHeight="1">
      <c r="A624" s="1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S624" s="1"/>
    </row>
    <row r="625" spans="1:45" s="118" customFormat="1" ht="15.75" customHeight="1">
      <c r="A625" s="1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S625" s="1"/>
    </row>
    <row r="626" spans="1:45" s="118" customFormat="1" ht="15.75" customHeight="1">
      <c r="A626" s="1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S626" s="1"/>
    </row>
    <row r="627" spans="1:45" s="118" customFormat="1" ht="15.75" customHeight="1">
      <c r="A627" s="1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S627" s="1"/>
    </row>
    <row r="628" spans="1:45" s="118" customFormat="1" ht="15.75" customHeight="1">
      <c r="A628" s="1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S628" s="1"/>
    </row>
    <row r="629" spans="1:45" s="118" customFormat="1" ht="15.75" customHeight="1">
      <c r="A629" s="1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S629" s="1"/>
    </row>
    <row r="630" spans="1:45" s="118" customFormat="1" ht="15.75" customHeight="1">
      <c r="A630" s="1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S630" s="1"/>
    </row>
    <row r="631" spans="1:45" s="118" customFormat="1" ht="15.75" customHeight="1">
      <c r="A631" s="1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S631" s="1"/>
    </row>
    <row r="632" spans="1:45" s="118" customFormat="1" ht="15.75" customHeight="1">
      <c r="A632" s="1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S632" s="1"/>
    </row>
    <row r="633" spans="1:45" s="118" customFormat="1" ht="15.75" customHeight="1">
      <c r="A633" s="1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S633" s="1"/>
    </row>
    <row r="634" spans="1:45" s="118" customFormat="1" ht="15.75" customHeight="1">
      <c r="A634" s="1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S634" s="1"/>
    </row>
    <row r="635" spans="1:45" s="118" customFormat="1" ht="15.75" customHeight="1">
      <c r="A635" s="1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S635" s="1"/>
    </row>
    <row r="636" spans="1:45" s="118" customFormat="1" ht="15.75" customHeight="1">
      <c r="A636" s="1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S636" s="1"/>
    </row>
    <row r="637" spans="1:45" s="118" customFormat="1" ht="15.75" customHeight="1">
      <c r="A637" s="1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S637" s="1"/>
    </row>
    <row r="638" spans="1:45" s="118" customFormat="1" ht="15.75" customHeight="1">
      <c r="A638" s="1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S638" s="1"/>
    </row>
    <row r="639" spans="1:45" s="118" customFormat="1" ht="15.75" customHeight="1">
      <c r="A639" s="1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S639" s="1"/>
    </row>
    <row r="640" spans="1:45" s="118" customFormat="1" ht="15.75" customHeight="1">
      <c r="A640" s="1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S640" s="1"/>
    </row>
    <row r="641" spans="1:45" s="118" customFormat="1" ht="15.75" customHeight="1">
      <c r="A641" s="1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S641" s="1"/>
    </row>
    <row r="642" spans="1:45" s="118" customFormat="1" ht="15.75" customHeight="1">
      <c r="A642" s="1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S642" s="1"/>
    </row>
    <row r="643" spans="1:45" s="118" customFormat="1" ht="15.75" customHeight="1">
      <c r="A643" s="1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S643" s="1"/>
    </row>
    <row r="644" spans="1:45" s="118" customFormat="1" ht="15.75" customHeight="1">
      <c r="A644" s="1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S644" s="1"/>
    </row>
    <row r="645" spans="1:45" s="118" customFormat="1" ht="15.75" customHeight="1">
      <c r="A645" s="1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S645" s="1"/>
    </row>
    <row r="646" spans="1:45" s="118" customFormat="1" ht="15.75" customHeight="1">
      <c r="A646" s="1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S646" s="1"/>
    </row>
    <row r="647" spans="1:45" s="118" customFormat="1" ht="15.75" customHeight="1">
      <c r="A647" s="1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S647" s="1"/>
    </row>
    <row r="648" spans="1:45" s="118" customFormat="1" ht="15.75" customHeight="1">
      <c r="A648" s="1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S648" s="1"/>
    </row>
    <row r="649" spans="1:45" s="118" customFormat="1" ht="15.75" customHeight="1">
      <c r="A649" s="1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S649" s="1"/>
    </row>
    <row r="650" spans="1:45" s="118" customFormat="1" ht="15.75" customHeight="1">
      <c r="A650" s="1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S650" s="1"/>
    </row>
    <row r="651" spans="1:45" s="118" customFormat="1" ht="15.75" customHeight="1">
      <c r="A651" s="1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S651" s="1"/>
    </row>
    <row r="652" spans="1:45" s="118" customFormat="1" ht="15.75" customHeight="1">
      <c r="A652" s="1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S652" s="1"/>
    </row>
    <row r="653" spans="1:45" s="118" customFormat="1" ht="15.75" customHeight="1">
      <c r="A653" s="1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S653" s="1"/>
    </row>
    <row r="654" spans="1:45" s="118" customFormat="1" ht="15.75" customHeight="1">
      <c r="A654" s="1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S654" s="1"/>
    </row>
    <row r="655" spans="1:45" s="118" customFormat="1" ht="15.75" customHeight="1">
      <c r="A655" s="1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S655" s="1"/>
    </row>
    <row r="656" spans="1:45" s="118" customFormat="1" ht="15.75" customHeight="1">
      <c r="A656" s="1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S656" s="1"/>
    </row>
    <row r="657" spans="1:45" s="118" customFormat="1" ht="15.75" customHeight="1">
      <c r="A657" s="1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S657" s="1"/>
    </row>
    <row r="658" spans="1:45" s="118" customFormat="1" ht="15.75" customHeight="1">
      <c r="A658" s="1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S658" s="1"/>
    </row>
    <row r="659" spans="1:45" s="118" customFormat="1" ht="15.75" customHeight="1">
      <c r="A659" s="1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S659" s="1"/>
    </row>
    <row r="660" spans="1:45" s="118" customFormat="1" ht="15.75" customHeight="1">
      <c r="A660" s="1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S660" s="1"/>
    </row>
    <row r="661" spans="1:45" s="118" customFormat="1" ht="15.75" customHeight="1">
      <c r="A661" s="1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S661" s="1"/>
    </row>
    <row r="662" spans="1:45" s="118" customFormat="1" ht="15.75" customHeight="1">
      <c r="A662" s="1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S662" s="1"/>
    </row>
    <row r="663" spans="1:45" s="118" customFormat="1" ht="15.75" customHeight="1">
      <c r="A663" s="1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S663" s="1"/>
    </row>
    <row r="664" spans="1:45" s="118" customFormat="1" ht="15.75" customHeight="1">
      <c r="A664" s="1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S664" s="1"/>
    </row>
    <row r="665" spans="1:45" s="118" customFormat="1" ht="15.75" customHeight="1">
      <c r="A665" s="1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S665" s="1"/>
    </row>
    <row r="666" spans="1:45" s="118" customFormat="1" ht="15.75" customHeight="1">
      <c r="A666" s="1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S666" s="1"/>
    </row>
    <row r="667" spans="1:45" s="118" customFormat="1" ht="15.75" customHeight="1">
      <c r="A667" s="1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S667" s="1"/>
    </row>
    <row r="668" spans="1:45" s="118" customFormat="1" ht="15.75" customHeight="1">
      <c r="A668" s="1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S668" s="1"/>
    </row>
    <row r="669" spans="1:45" s="118" customFormat="1" ht="15.75" customHeight="1">
      <c r="A669" s="1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S669" s="1"/>
    </row>
    <row r="670" spans="1:45" s="118" customFormat="1" ht="15.75" customHeight="1">
      <c r="A670" s="1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S670" s="1"/>
    </row>
    <row r="671" spans="1:45" s="118" customFormat="1" ht="15.75" customHeight="1">
      <c r="A671" s="1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S671" s="1"/>
    </row>
    <row r="672" spans="1:45" s="118" customFormat="1" ht="15.75" customHeight="1">
      <c r="A672" s="1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S672" s="1"/>
    </row>
    <row r="673" spans="1:45" s="118" customFormat="1" ht="15.75" customHeight="1">
      <c r="A673" s="1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S673" s="1"/>
    </row>
    <row r="674" spans="1:45" s="118" customFormat="1" ht="15.75" customHeight="1">
      <c r="A674" s="1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S674" s="1"/>
    </row>
    <row r="675" spans="1:45" s="118" customFormat="1" ht="15.75" customHeight="1">
      <c r="A675" s="1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S675" s="1"/>
    </row>
    <row r="676" spans="1:45" s="118" customFormat="1" ht="15.75" customHeight="1">
      <c r="A676" s="1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S676" s="1"/>
    </row>
    <row r="677" spans="1:45" s="118" customFormat="1" ht="15.75" customHeight="1">
      <c r="A677" s="1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S677" s="1"/>
    </row>
    <row r="678" spans="1:45" s="118" customFormat="1" ht="15.75" customHeight="1">
      <c r="A678" s="1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S678" s="1"/>
    </row>
    <row r="679" spans="1:45" s="118" customFormat="1" ht="15.75" customHeight="1">
      <c r="A679" s="1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S679" s="1"/>
    </row>
    <row r="680" spans="1:45" s="118" customFormat="1" ht="15.75" customHeight="1">
      <c r="A680" s="1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S680" s="1"/>
    </row>
    <row r="681" spans="1:45" s="118" customFormat="1" ht="15.75" customHeight="1">
      <c r="A681" s="1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S681" s="1"/>
    </row>
    <row r="682" spans="1:45" s="118" customFormat="1" ht="15.75" customHeight="1">
      <c r="A682" s="1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S682" s="1"/>
    </row>
    <row r="683" spans="1:45" s="118" customFormat="1" ht="15.75" customHeight="1">
      <c r="A683" s="1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S683" s="1"/>
    </row>
    <row r="684" spans="1:45" s="118" customFormat="1" ht="15.75" customHeight="1">
      <c r="A684" s="1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S684" s="1"/>
    </row>
    <row r="685" spans="1:45" s="118" customFormat="1" ht="15.75" customHeight="1">
      <c r="A685" s="1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S685" s="1"/>
    </row>
    <row r="686" spans="1:45" s="118" customFormat="1" ht="15.75" customHeight="1">
      <c r="A686" s="1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S686" s="1"/>
    </row>
    <row r="687" spans="1:45" s="118" customFormat="1" ht="15.75" customHeight="1">
      <c r="A687" s="1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S687" s="1"/>
    </row>
    <row r="688" spans="1:45" s="118" customFormat="1" ht="15.75" customHeight="1">
      <c r="A688" s="1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S688" s="1"/>
    </row>
    <row r="689" spans="1:45" s="118" customFormat="1" ht="15.75" customHeight="1">
      <c r="A689" s="1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S689" s="1"/>
    </row>
    <row r="690" spans="1:45" s="118" customFormat="1" ht="15.75" customHeight="1">
      <c r="A690" s="1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S690" s="1"/>
    </row>
    <row r="691" spans="1:45" s="118" customFormat="1" ht="15.75" customHeight="1">
      <c r="A691" s="1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S691" s="1"/>
    </row>
    <row r="692" spans="1:45" s="118" customFormat="1" ht="15.75" customHeight="1">
      <c r="A692" s="1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S692" s="1"/>
    </row>
    <row r="693" spans="1:45" s="118" customFormat="1" ht="15.75" customHeight="1">
      <c r="A693" s="1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S693" s="1"/>
    </row>
    <row r="694" spans="1:45" s="118" customFormat="1" ht="15.75" customHeight="1">
      <c r="A694" s="1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S694" s="1"/>
    </row>
    <row r="695" spans="1:45" s="118" customFormat="1" ht="15.75" customHeight="1">
      <c r="A695" s="1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S695" s="1"/>
    </row>
    <row r="696" spans="1:45" s="118" customFormat="1" ht="15.75" customHeight="1">
      <c r="A696" s="1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S696" s="1"/>
    </row>
    <row r="697" spans="1:45" s="118" customFormat="1" ht="15.75" customHeight="1">
      <c r="A697" s="1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S697" s="1"/>
    </row>
    <row r="698" spans="1:45" s="118" customFormat="1" ht="15.75" customHeight="1">
      <c r="A698" s="1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S698" s="1"/>
    </row>
    <row r="699" spans="1:45" s="118" customFormat="1" ht="15.75" customHeight="1">
      <c r="A699" s="1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S699" s="1"/>
    </row>
    <row r="700" spans="1:45" s="118" customFormat="1" ht="15.75" customHeight="1">
      <c r="A700" s="1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S700" s="1"/>
    </row>
    <row r="701" spans="1:45" s="118" customFormat="1" ht="15.75" customHeight="1">
      <c r="A701" s="1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S701" s="1"/>
    </row>
    <row r="702" spans="1:45" s="118" customFormat="1" ht="15.75" customHeight="1">
      <c r="A702" s="1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S702" s="1"/>
    </row>
    <row r="703" spans="1:45" s="118" customFormat="1" ht="15.75" customHeight="1">
      <c r="A703" s="1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S703" s="1"/>
    </row>
    <row r="704" spans="1:45" s="118" customFormat="1" ht="15.75" customHeight="1">
      <c r="A704" s="1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S704" s="1"/>
    </row>
    <row r="705" spans="1:45" s="118" customFormat="1" ht="15.75" customHeight="1">
      <c r="A705" s="1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S705" s="1"/>
    </row>
    <row r="706" spans="1:45" s="118" customFormat="1" ht="15.75" customHeight="1">
      <c r="A706" s="1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S706" s="1"/>
    </row>
    <row r="707" spans="1:45" s="118" customFormat="1" ht="15.75" customHeight="1">
      <c r="A707" s="1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S707" s="1"/>
    </row>
    <row r="708" spans="1:45" s="118" customFormat="1" ht="15.75" customHeight="1">
      <c r="A708" s="1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S708" s="1"/>
    </row>
    <row r="709" spans="1:45" s="118" customFormat="1" ht="15.75" customHeight="1">
      <c r="A709" s="1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S709" s="1"/>
    </row>
    <row r="710" spans="1:45" s="118" customFormat="1" ht="15.75" customHeight="1">
      <c r="A710" s="1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S710" s="1"/>
    </row>
    <row r="711" spans="1:45" s="118" customFormat="1" ht="15.75" customHeight="1">
      <c r="A711" s="1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S711" s="1"/>
    </row>
    <row r="712" spans="1:45" s="118" customFormat="1" ht="15.75" customHeight="1">
      <c r="A712" s="1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S712" s="1"/>
    </row>
    <row r="713" spans="1:45" s="118" customFormat="1" ht="15.75" customHeight="1">
      <c r="A713" s="1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S713" s="1"/>
    </row>
    <row r="714" spans="1:45" s="118" customFormat="1" ht="15.75" customHeight="1">
      <c r="A714" s="1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S714" s="1"/>
    </row>
    <row r="715" spans="1:45" s="118" customFormat="1" ht="15.75" customHeight="1">
      <c r="A715" s="1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S715" s="1"/>
    </row>
    <row r="716" spans="1:45" s="118" customFormat="1" ht="15.75" customHeight="1">
      <c r="A716" s="1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S716" s="1"/>
    </row>
    <row r="717" spans="1:45" s="118" customFormat="1" ht="15.75" customHeight="1">
      <c r="A717" s="1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S717" s="1"/>
    </row>
    <row r="718" spans="1:45" s="118" customFormat="1" ht="15.75" customHeight="1">
      <c r="A718" s="1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S718" s="1"/>
    </row>
    <row r="719" spans="1:45" s="118" customFormat="1" ht="15.75" customHeight="1">
      <c r="A719" s="1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S719" s="1"/>
    </row>
    <row r="720" spans="1:45" s="118" customFormat="1" ht="15.75" customHeight="1">
      <c r="A720" s="1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S720" s="1"/>
    </row>
    <row r="721" spans="1:45" s="118" customFormat="1" ht="15.75" customHeight="1">
      <c r="A721" s="1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S721" s="1"/>
    </row>
    <row r="722" spans="1:45" s="118" customFormat="1" ht="15.75" customHeight="1">
      <c r="A722" s="1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S722" s="1"/>
    </row>
    <row r="723" spans="1:45" s="118" customFormat="1" ht="15.75" customHeight="1">
      <c r="A723" s="1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S723" s="1"/>
    </row>
    <row r="724" spans="1:45" s="118" customFormat="1" ht="15.75" customHeight="1">
      <c r="A724" s="1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S724" s="1"/>
    </row>
    <row r="725" spans="1:45" s="118" customFormat="1" ht="15.75" customHeight="1">
      <c r="A725" s="1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S725" s="1"/>
    </row>
    <row r="726" spans="1:45" s="118" customFormat="1" ht="15.75" customHeight="1">
      <c r="A726" s="1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S726" s="1"/>
    </row>
    <row r="727" spans="1:45" s="118" customFormat="1" ht="15.75" customHeight="1">
      <c r="A727" s="1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S727" s="1"/>
    </row>
    <row r="728" spans="1:45" s="118" customFormat="1" ht="15.75" customHeight="1">
      <c r="A728" s="1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S728" s="1"/>
    </row>
    <row r="729" spans="1:45" s="118" customFormat="1" ht="15.75" customHeight="1">
      <c r="A729" s="1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S729" s="1"/>
    </row>
    <row r="730" spans="1:45" s="118" customFormat="1" ht="15.75" customHeight="1">
      <c r="A730" s="1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S730" s="1"/>
    </row>
    <row r="731" spans="1:45" s="118" customFormat="1" ht="15.75" customHeight="1">
      <c r="A731" s="1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S731" s="1"/>
    </row>
    <row r="732" spans="1:45" s="118" customFormat="1" ht="15.75" customHeight="1">
      <c r="A732" s="1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S732" s="1"/>
    </row>
    <row r="733" spans="1:45" s="118" customFormat="1" ht="15.75" customHeight="1">
      <c r="A733" s="1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S733" s="1"/>
    </row>
    <row r="734" spans="1:45" s="118" customFormat="1" ht="15.75" customHeight="1">
      <c r="A734" s="1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S734" s="1"/>
    </row>
    <row r="735" spans="1:45" s="118" customFormat="1" ht="15.75" customHeight="1">
      <c r="A735" s="1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S735" s="1"/>
    </row>
    <row r="736" spans="1:45" s="118" customFormat="1" ht="15.75" customHeight="1">
      <c r="A736" s="1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S736" s="1"/>
    </row>
    <row r="737" spans="1:45" s="118" customFormat="1" ht="15.75" customHeight="1">
      <c r="A737" s="1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S737" s="1"/>
    </row>
    <row r="738" spans="1:45" s="118" customFormat="1" ht="15.75" customHeight="1">
      <c r="A738" s="1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S738" s="1"/>
    </row>
    <row r="739" spans="1:45" s="118" customFormat="1" ht="15.75" customHeight="1">
      <c r="A739" s="1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S739" s="1"/>
    </row>
    <row r="740" spans="1:45" s="118" customFormat="1" ht="15.75" customHeight="1">
      <c r="A740" s="1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S740" s="1"/>
    </row>
    <row r="741" spans="1:45" s="118" customFormat="1" ht="15.75" customHeight="1">
      <c r="A741" s="1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S741" s="1"/>
    </row>
    <row r="742" spans="1:45" s="118" customFormat="1" ht="15.75" customHeight="1">
      <c r="A742" s="1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S742" s="1"/>
    </row>
    <row r="743" spans="1:45" s="118" customFormat="1" ht="15.75" customHeight="1">
      <c r="A743" s="1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S743" s="1"/>
    </row>
    <row r="744" spans="1:45" s="118" customFormat="1" ht="15.75" customHeight="1">
      <c r="A744" s="1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S744" s="1"/>
    </row>
    <row r="745" spans="1:45" s="118" customFormat="1" ht="15.75" customHeight="1">
      <c r="A745" s="1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S745" s="1"/>
    </row>
    <row r="746" spans="1:45" s="118" customFormat="1" ht="15.75" customHeight="1">
      <c r="A746" s="1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S746" s="1"/>
    </row>
    <row r="747" spans="1:45" s="118" customFormat="1" ht="15.75" customHeight="1">
      <c r="A747" s="1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S747" s="1"/>
    </row>
    <row r="748" spans="1:45" s="118" customFormat="1" ht="15.75" customHeight="1">
      <c r="A748" s="1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S748" s="1"/>
    </row>
    <row r="749" spans="1:45" s="118" customFormat="1" ht="15.75" customHeight="1">
      <c r="A749" s="1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S749" s="1"/>
    </row>
    <row r="750" spans="1:45" s="118" customFormat="1" ht="15.75" customHeight="1">
      <c r="A750" s="1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S750" s="1"/>
    </row>
    <row r="751" spans="1:45" s="118" customFormat="1" ht="15.75" customHeight="1">
      <c r="A751" s="1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S751" s="1"/>
    </row>
    <row r="752" spans="1:45" s="118" customFormat="1" ht="15.75" customHeight="1">
      <c r="A752" s="1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S752" s="1"/>
    </row>
    <row r="753" spans="1:45" s="118" customFormat="1" ht="15.75" customHeight="1">
      <c r="A753" s="1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S753" s="1"/>
    </row>
    <row r="754" spans="1:45" s="118" customFormat="1" ht="15.75" customHeight="1">
      <c r="A754" s="1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S754" s="1"/>
    </row>
    <row r="755" spans="1:45" s="118" customFormat="1" ht="15.75" customHeight="1">
      <c r="A755" s="1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S755" s="1"/>
    </row>
    <row r="756" spans="1:45" s="118" customFormat="1" ht="15.75" customHeight="1">
      <c r="A756" s="1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S756" s="1"/>
    </row>
    <row r="757" spans="1:45" s="118" customFormat="1" ht="15.75" customHeight="1">
      <c r="A757" s="1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S757" s="1"/>
    </row>
    <row r="758" spans="1:45" s="118" customFormat="1" ht="15.75" customHeight="1">
      <c r="A758" s="1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S758" s="1"/>
    </row>
    <row r="759" spans="1:45" s="118" customFormat="1" ht="15.75" customHeight="1">
      <c r="A759" s="1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S759" s="1"/>
    </row>
    <row r="760" spans="1:45" s="118" customFormat="1" ht="15.75" customHeight="1">
      <c r="A760" s="1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S760" s="1"/>
    </row>
    <row r="761" spans="1:45" s="118" customFormat="1" ht="15.75" customHeight="1">
      <c r="A761" s="1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S761" s="1"/>
    </row>
    <row r="762" spans="1:45" s="118" customFormat="1" ht="15.75" customHeight="1">
      <c r="A762" s="1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S762" s="1"/>
    </row>
    <row r="763" spans="1:45" s="118" customFormat="1" ht="15.75" customHeight="1">
      <c r="A763" s="1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S763" s="1"/>
    </row>
    <row r="764" spans="1:45" s="118" customFormat="1" ht="15.75" customHeight="1">
      <c r="A764" s="1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S764" s="1"/>
    </row>
    <row r="765" spans="1:45" s="118" customFormat="1" ht="15.75" customHeight="1">
      <c r="A765" s="1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S765" s="1"/>
    </row>
    <row r="766" spans="1:45" s="118" customFormat="1" ht="15.75" customHeight="1">
      <c r="A766" s="1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S766" s="1"/>
    </row>
    <row r="767" spans="1:45" s="118" customFormat="1" ht="15.75" customHeight="1">
      <c r="A767" s="1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S767" s="1"/>
    </row>
    <row r="768" spans="1:45" s="118" customFormat="1" ht="15.75" customHeight="1">
      <c r="A768" s="1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S768" s="1"/>
    </row>
    <row r="769" spans="1:45" s="118" customFormat="1" ht="15.75" customHeight="1">
      <c r="A769" s="1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S769" s="1"/>
    </row>
    <row r="770" spans="1:45" s="118" customFormat="1" ht="15.75" customHeight="1">
      <c r="A770" s="1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S770" s="1"/>
    </row>
    <row r="771" spans="1:45" s="118" customFormat="1" ht="15.75" customHeight="1">
      <c r="A771" s="1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S771" s="1"/>
    </row>
    <row r="772" spans="1:45" s="118" customFormat="1" ht="15.75" customHeight="1">
      <c r="A772" s="1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S772" s="1"/>
    </row>
    <row r="773" spans="1:45" s="118" customFormat="1" ht="15.75" customHeight="1">
      <c r="A773" s="1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S773" s="1"/>
    </row>
    <row r="774" spans="1:45" s="118" customFormat="1" ht="15.75" customHeight="1">
      <c r="A774" s="1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S774" s="1"/>
    </row>
    <row r="775" spans="1:45" s="118" customFormat="1" ht="15.75" customHeight="1">
      <c r="A775" s="1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S775" s="1"/>
    </row>
    <row r="776" spans="1:45" s="118" customFormat="1" ht="15.75" customHeight="1">
      <c r="A776" s="1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S776" s="1"/>
    </row>
    <row r="777" spans="1:45" s="118" customFormat="1" ht="15.75" customHeight="1">
      <c r="A777" s="1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S777" s="1"/>
    </row>
    <row r="778" spans="1:45" s="118" customFormat="1" ht="15.75" customHeight="1">
      <c r="A778" s="1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S778" s="1"/>
    </row>
    <row r="779" spans="1:45" s="118" customFormat="1" ht="15.75" customHeight="1">
      <c r="A779" s="1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S779" s="1"/>
    </row>
    <row r="780" spans="1:45" s="118" customFormat="1" ht="15.75" customHeight="1">
      <c r="A780" s="1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S780" s="1"/>
    </row>
    <row r="781" spans="1:45" s="118" customFormat="1" ht="15.75" customHeight="1">
      <c r="A781" s="1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S781" s="1"/>
    </row>
    <row r="782" spans="1:45" s="118" customFormat="1" ht="15.75" customHeight="1">
      <c r="A782" s="1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S782" s="1"/>
    </row>
    <row r="783" spans="1:45" s="118" customFormat="1" ht="15.75" customHeight="1">
      <c r="A783" s="1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S783" s="1"/>
    </row>
    <row r="784" spans="1:45" s="118" customFormat="1" ht="15.75" customHeight="1">
      <c r="A784" s="1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S784" s="1"/>
    </row>
    <row r="785" spans="1:45" s="118" customFormat="1" ht="15.75" customHeight="1">
      <c r="A785" s="1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S785" s="1"/>
    </row>
    <row r="786" spans="1:45" s="118" customFormat="1" ht="15.75" customHeight="1">
      <c r="A786" s="1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S786" s="1"/>
    </row>
    <row r="787" spans="1:45" s="118" customFormat="1" ht="15.75" customHeight="1">
      <c r="A787" s="1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S787" s="1"/>
    </row>
    <row r="788" spans="1:45" s="118" customFormat="1" ht="15.75" customHeight="1">
      <c r="A788" s="1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S788" s="1"/>
    </row>
    <row r="789" spans="1:45" s="118" customFormat="1" ht="15.75" customHeight="1">
      <c r="A789" s="1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S789" s="1"/>
    </row>
    <row r="790" spans="1:45" s="118" customFormat="1" ht="15.75" customHeight="1">
      <c r="A790" s="1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S790" s="1"/>
    </row>
    <row r="791" spans="1:45" s="118" customFormat="1" ht="15.75" customHeight="1">
      <c r="A791" s="1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S791" s="1"/>
    </row>
    <row r="792" spans="1:45" s="118" customFormat="1" ht="15.75" customHeight="1">
      <c r="A792" s="1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S792" s="1"/>
    </row>
    <row r="793" spans="1:45" s="118" customFormat="1" ht="15.75" customHeight="1">
      <c r="A793" s="1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S793" s="1"/>
    </row>
    <row r="794" spans="1:45" s="118" customFormat="1" ht="15.75" customHeight="1">
      <c r="A794" s="1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S794" s="1"/>
    </row>
    <row r="795" spans="1:45" s="118" customFormat="1" ht="15.75" customHeight="1">
      <c r="A795" s="1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S795" s="1"/>
    </row>
    <row r="796" spans="1:45" s="118" customFormat="1" ht="15.75" customHeight="1">
      <c r="A796" s="1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S796" s="1"/>
    </row>
    <row r="797" spans="1:45" s="118" customFormat="1" ht="15.75" customHeight="1">
      <c r="A797" s="1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S797" s="1"/>
    </row>
    <row r="798" spans="1:45" s="118" customFormat="1" ht="15.75" customHeight="1">
      <c r="A798" s="1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S798" s="1"/>
    </row>
    <row r="799" spans="1:45" s="118" customFormat="1" ht="15.75" customHeight="1">
      <c r="A799" s="1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S799" s="1"/>
    </row>
    <row r="800" spans="1:45" s="118" customFormat="1" ht="15.75" customHeight="1">
      <c r="A800" s="1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S800" s="1"/>
    </row>
    <row r="801" spans="1:45" s="118" customFormat="1" ht="15.75" customHeight="1">
      <c r="A801" s="1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S801" s="1"/>
    </row>
    <row r="802" spans="1:45" s="118" customFormat="1" ht="15.75" customHeight="1">
      <c r="A802" s="1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S802" s="1"/>
    </row>
    <row r="803" spans="1:45" s="118" customFormat="1" ht="15.75" customHeight="1">
      <c r="A803" s="1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S803" s="1"/>
    </row>
    <row r="804" spans="1:45" s="118" customFormat="1" ht="15.75" customHeight="1">
      <c r="A804" s="1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S804" s="1"/>
    </row>
    <row r="805" spans="1:45" s="118" customFormat="1" ht="15.75" customHeight="1">
      <c r="A805" s="1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S805" s="1"/>
    </row>
    <row r="806" spans="1:45" s="118" customFormat="1" ht="15.75" customHeight="1">
      <c r="A806" s="1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S806" s="1"/>
    </row>
    <row r="807" spans="1:45" s="118" customFormat="1" ht="15.75" customHeight="1">
      <c r="A807" s="1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S807" s="1"/>
    </row>
    <row r="808" spans="1:45" s="118" customFormat="1" ht="15.75" customHeight="1">
      <c r="A808" s="1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S808" s="1"/>
    </row>
    <row r="809" spans="1:45" s="118" customFormat="1" ht="15.75" customHeight="1">
      <c r="A809" s="1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S809" s="1"/>
    </row>
    <row r="810" spans="1:45" s="118" customFormat="1" ht="15.75" customHeight="1">
      <c r="A810" s="1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S810" s="1"/>
    </row>
    <row r="811" spans="1:45" s="118" customFormat="1" ht="15.75" customHeight="1">
      <c r="A811" s="1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S811" s="1"/>
    </row>
    <row r="812" spans="1:45" s="118" customFormat="1" ht="15.75" customHeight="1">
      <c r="A812" s="1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S812" s="1"/>
    </row>
    <row r="813" spans="1:45" s="118" customFormat="1" ht="15.75" customHeight="1">
      <c r="A813" s="1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S813" s="1"/>
    </row>
    <row r="814" spans="1:45" s="118" customFormat="1" ht="15.75" customHeight="1">
      <c r="A814" s="1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S814" s="1"/>
    </row>
    <row r="815" spans="1:45" s="118" customFormat="1" ht="15.75" customHeight="1">
      <c r="A815" s="1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S815" s="1"/>
    </row>
    <row r="816" spans="1:45" s="118" customFormat="1" ht="15.75" customHeight="1">
      <c r="A816" s="1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S816" s="1"/>
    </row>
    <row r="817" spans="1:45" s="118" customFormat="1" ht="15.75" customHeight="1">
      <c r="A817" s="1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S817" s="1"/>
    </row>
    <row r="818" spans="1:45" s="118" customFormat="1" ht="15.75" customHeight="1">
      <c r="A818" s="1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S818" s="1"/>
    </row>
    <row r="819" spans="1:45" s="118" customFormat="1" ht="15.75" customHeight="1">
      <c r="A819" s="1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S819" s="1"/>
    </row>
    <row r="820" spans="1:45" s="118" customFormat="1" ht="15.75" customHeight="1">
      <c r="A820" s="1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S820" s="1"/>
    </row>
    <row r="821" spans="1:45" s="118" customFormat="1" ht="15.75" customHeight="1">
      <c r="A821" s="1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S821" s="1"/>
    </row>
    <row r="822" spans="1:45" s="118" customFormat="1" ht="15.75" customHeight="1">
      <c r="A822" s="1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S822" s="1"/>
    </row>
    <row r="823" spans="1:45" s="118" customFormat="1" ht="15.75" customHeight="1">
      <c r="A823" s="1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S823" s="1"/>
    </row>
    <row r="824" spans="1:45" s="118" customFormat="1" ht="15.75" customHeight="1">
      <c r="A824" s="1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S824" s="1"/>
    </row>
    <row r="825" spans="1:45" s="118" customFormat="1" ht="15.75" customHeight="1">
      <c r="A825" s="1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S825" s="1"/>
    </row>
    <row r="826" spans="1:45" s="118" customFormat="1" ht="15.75" customHeight="1">
      <c r="A826" s="1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S826" s="1"/>
    </row>
    <row r="827" spans="1:45" s="118" customFormat="1" ht="15.75" customHeight="1">
      <c r="A827" s="1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S827" s="1"/>
    </row>
    <row r="828" spans="1:45" s="118" customFormat="1" ht="15.75" customHeight="1">
      <c r="A828" s="1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S828" s="1"/>
    </row>
    <row r="829" spans="1:45" s="118" customFormat="1" ht="15.75" customHeight="1">
      <c r="A829" s="1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S829" s="1"/>
    </row>
    <row r="830" spans="1:45" s="118" customFormat="1" ht="15.75" customHeight="1">
      <c r="A830" s="1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S830" s="1"/>
    </row>
    <row r="831" spans="1:45" s="118" customFormat="1" ht="15.75" customHeight="1">
      <c r="A831" s="1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S831" s="1"/>
    </row>
    <row r="832" spans="1:45" s="118" customFormat="1" ht="15.75" customHeight="1">
      <c r="A832" s="1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S832" s="1"/>
    </row>
    <row r="833" spans="1:45" s="118" customFormat="1" ht="15.75" customHeight="1">
      <c r="A833" s="1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S833" s="1"/>
    </row>
    <row r="834" spans="1:45" s="118" customFormat="1" ht="15.75" customHeight="1">
      <c r="A834" s="1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S834" s="1"/>
    </row>
    <row r="835" spans="1:45" s="118" customFormat="1" ht="15.75" customHeight="1">
      <c r="A835" s="1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S835" s="1"/>
    </row>
    <row r="836" spans="1:45" s="118" customFormat="1" ht="15.75" customHeight="1">
      <c r="A836" s="1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S836" s="1"/>
    </row>
    <row r="837" spans="1:45" s="118" customFormat="1" ht="15.75" customHeight="1">
      <c r="A837" s="1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S837" s="1"/>
    </row>
    <row r="838" spans="1:45" s="118" customFormat="1" ht="15.75" customHeight="1">
      <c r="A838" s="1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S838" s="1"/>
    </row>
    <row r="839" spans="1:45" s="118" customFormat="1" ht="15.75" customHeight="1">
      <c r="A839" s="1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S839" s="1"/>
    </row>
    <row r="840" spans="1:45" s="118" customFormat="1" ht="15.75" customHeight="1">
      <c r="A840" s="1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S840" s="1"/>
    </row>
    <row r="841" spans="1:45" s="118" customFormat="1" ht="15.75" customHeight="1">
      <c r="A841" s="1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S841" s="1"/>
    </row>
    <row r="842" spans="1:45" s="118" customFormat="1" ht="15.75" customHeight="1">
      <c r="A842" s="1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S842" s="1"/>
    </row>
    <row r="843" spans="1:45" s="118" customFormat="1" ht="15.75" customHeight="1">
      <c r="A843" s="1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S843" s="1"/>
    </row>
    <row r="844" spans="1:45" s="118" customFormat="1" ht="15.75" customHeight="1">
      <c r="A844" s="1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S844" s="1"/>
    </row>
    <row r="845" spans="1:45" s="118" customFormat="1" ht="15.75" customHeight="1">
      <c r="A845" s="1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S845" s="1"/>
    </row>
    <row r="846" spans="1:45" s="118" customFormat="1" ht="15.75" customHeight="1">
      <c r="A846" s="1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S846" s="1"/>
    </row>
    <row r="847" spans="1:45" s="118" customFormat="1" ht="15.75" customHeight="1">
      <c r="A847" s="1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S847" s="1"/>
    </row>
    <row r="848" spans="1:45" s="118" customFormat="1" ht="15.75" customHeight="1">
      <c r="A848" s="1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S848" s="1"/>
    </row>
    <row r="849" spans="1:45" s="118" customFormat="1" ht="15.75" customHeight="1">
      <c r="A849" s="1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S849" s="1"/>
    </row>
    <row r="850" spans="1:45" s="118" customFormat="1" ht="15.75" customHeight="1">
      <c r="A850" s="1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S850" s="1"/>
    </row>
    <row r="851" spans="1:45" s="118" customFormat="1" ht="15.75" customHeight="1">
      <c r="A851" s="1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S851" s="1"/>
    </row>
    <row r="852" spans="1:45" s="118" customFormat="1" ht="15.75" customHeight="1">
      <c r="A852" s="1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S852" s="1"/>
    </row>
    <row r="853" spans="1:45" s="118" customFormat="1" ht="15.75" customHeight="1">
      <c r="A853" s="1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S853" s="1"/>
    </row>
    <row r="854" spans="1:45" s="118" customFormat="1" ht="15.75" customHeight="1">
      <c r="A854" s="1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S854" s="1"/>
    </row>
    <row r="855" spans="1:45" s="118" customFormat="1" ht="15.75" customHeight="1">
      <c r="A855" s="1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S855" s="1"/>
    </row>
    <row r="856" spans="1:45" s="118" customFormat="1" ht="15.75" customHeight="1">
      <c r="A856" s="1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S856" s="1"/>
    </row>
    <row r="857" spans="1:45" s="118" customFormat="1" ht="15.75" customHeight="1">
      <c r="A857" s="1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S857" s="1"/>
    </row>
    <row r="858" spans="1:45" s="118" customFormat="1" ht="15.75" customHeight="1">
      <c r="A858" s="1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S858" s="1"/>
    </row>
    <row r="859" spans="1:45" s="118" customFormat="1" ht="15.75" customHeight="1">
      <c r="A859" s="1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S859" s="1"/>
    </row>
    <row r="860" spans="1:45" s="118" customFormat="1" ht="15.75" customHeight="1">
      <c r="A860" s="1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S860" s="1"/>
    </row>
    <row r="861" spans="1:45" s="118" customFormat="1" ht="15.75" customHeight="1">
      <c r="A861" s="1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S861" s="1"/>
    </row>
    <row r="862" spans="1:45" s="118" customFormat="1" ht="15.75" customHeight="1">
      <c r="A862" s="1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S862" s="1"/>
    </row>
    <row r="863" spans="1:45" s="118" customFormat="1" ht="15.75" customHeight="1">
      <c r="A863" s="1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S863" s="1"/>
    </row>
    <row r="864" spans="1:45" s="118" customFormat="1" ht="15.75" customHeight="1">
      <c r="A864" s="1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S864" s="1"/>
    </row>
    <row r="865" spans="1:45" s="118" customFormat="1" ht="15.75" customHeight="1">
      <c r="A865" s="1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S865" s="1"/>
    </row>
    <row r="866" spans="1:45" s="118" customFormat="1" ht="15.75" customHeight="1">
      <c r="A866" s="1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S866" s="1"/>
    </row>
    <row r="867" spans="1:45" s="118" customFormat="1" ht="15.75" customHeight="1">
      <c r="A867" s="1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S867" s="1"/>
    </row>
    <row r="868" spans="1:45" s="118" customFormat="1" ht="15.75" customHeight="1">
      <c r="A868" s="1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S868" s="1"/>
    </row>
    <row r="869" spans="1:45" s="118" customFormat="1" ht="15.75" customHeight="1">
      <c r="A869" s="1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S869" s="1"/>
    </row>
    <row r="870" spans="1:45" s="118" customFormat="1" ht="15.75" customHeight="1">
      <c r="A870" s="1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S870" s="1"/>
    </row>
    <row r="871" spans="1:45" s="118" customFormat="1" ht="15.75" customHeight="1">
      <c r="A871" s="1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S871" s="1"/>
    </row>
    <row r="872" spans="1:45" s="118" customFormat="1" ht="15.75" customHeight="1">
      <c r="A872" s="1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S872" s="1"/>
    </row>
    <row r="873" spans="1:45" s="118" customFormat="1" ht="15.75" customHeight="1">
      <c r="A873" s="1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S873" s="1"/>
    </row>
    <row r="874" spans="1:45" s="118" customFormat="1" ht="15.75" customHeight="1">
      <c r="A874" s="1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S874" s="1"/>
    </row>
    <row r="875" spans="1:45" s="118" customFormat="1" ht="15.75" customHeight="1">
      <c r="A875" s="1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S875" s="1"/>
    </row>
    <row r="876" spans="1:45" s="118" customFormat="1" ht="15.75" customHeight="1">
      <c r="A876" s="1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S876" s="1"/>
    </row>
    <row r="877" spans="1:45" s="118" customFormat="1" ht="15.75" customHeight="1">
      <c r="A877" s="1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S877" s="1"/>
    </row>
    <row r="878" spans="1:45" s="118" customFormat="1" ht="15.75" customHeight="1">
      <c r="A878" s="1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S878" s="1"/>
    </row>
    <row r="879" spans="1:45" s="118" customFormat="1" ht="15.75" customHeight="1">
      <c r="A879" s="1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S879" s="1"/>
    </row>
    <row r="880" spans="1:45" s="118" customFormat="1" ht="15.75" customHeight="1">
      <c r="A880" s="1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S880" s="1"/>
    </row>
    <row r="881" spans="1:45" s="118" customFormat="1" ht="15.75" customHeight="1">
      <c r="A881" s="1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S881" s="1"/>
    </row>
    <row r="882" spans="1:45" s="118" customFormat="1" ht="15.75" customHeight="1">
      <c r="A882" s="1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S882" s="1"/>
    </row>
    <row r="883" spans="1:45" s="118" customFormat="1" ht="15.75" customHeight="1">
      <c r="A883" s="1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S883" s="1"/>
    </row>
    <row r="884" spans="1:45" s="118" customFormat="1" ht="15.75" customHeight="1">
      <c r="A884" s="1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S884" s="1"/>
    </row>
    <row r="885" spans="1:45" s="118" customFormat="1" ht="15.75" customHeight="1">
      <c r="A885" s="1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S885" s="1"/>
    </row>
    <row r="886" spans="1:45" s="118" customFormat="1" ht="15.75" customHeight="1">
      <c r="A886" s="1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S886" s="1"/>
    </row>
    <row r="887" spans="1:45" s="118" customFormat="1" ht="15.75" customHeight="1">
      <c r="A887" s="1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S887" s="1"/>
    </row>
    <row r="888" spans="1:45" s="118" customFormat="1" ht="15.75" customHeight="1">
      <c r="A888" s="1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S888" s="1"/>
    </row>
    <row r="889" spans="1:45" s="118" customFormat="1" ht="15.75" customHeight="1">
      <c r="A889" s="1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S889" s="1"/>
    </row>
    <row r="890" spans="1:45" s="118" customFormat="1" ht="15.75" customHeight="1">
      <c r="A890" s="1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S890" s="1"/>
    </row>
    <row r="891" spans="1:45" s="118" customFormat="1" ht="15.75" customHeight="1">
      <c r="A891" s="1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S891" s="1"/>
    </row>
    <row r="892" spans="1:45" s="118" customFormat="1" ht="15.75" customHeight="1">
      <c r="A892" s="1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S892" s="1"/>
    </row>
    <row r="893" spans="1:45" s="118" customFormat="1" ht="15.75" customHeight="1">
      <c r="A893" s="1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S893" s="1"/>
    </row>
    <row r="894" spans="1:45" s="118" customFormat="1" ht="15.75" customHeight="1">
      <c r="A894" s="1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S894" s="1"/>
    </row>
    <row r="895" spans="1:45" s="118" customFormat="1" ht="15.75" customHeight="1">
      <c r="A895" s="1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S895" s="1"/>
    </row>
    <row r="896" spans="1:45" s="118" customFormat="1" ht="15.75" customHeight="1">
      <c r="A896" s="1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S896" s="1"/>
    </row>
    <row r="897" spans="1:45" s="118" customFormat="1" ht="15.75" customHeight="1">
      <c r="A897" s="1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S897" s="1"/>
    </row>
    <row r="898" spans="1:45" s="118" customFormat="1" ht="15.75" customHeight="1">
      <c r="A898" s="1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S898" s="1"/>
    </row>
    <row r="899" spans="1:45" s="118" customFormat="1" ht="15.75" customHeight="1">
      <c r="A899" s="1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S899" s="1"/>
    </row>
    <row r="900" spans="1:45" s="118" customFormat="1" ht="15.75" customHeight="1">
      <c r="A900" s="1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S900" s="1"/>
    </row>
    <row r="901" spans="1:45" s="118" customFormat="1" ht="15.75" customHeight="1">
      <c r="A901" s="1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S901" s="1"/>
    </row>
    <row r="902" spans="1:45" s="118" customFormat="1" ht="15.75" customHeight="1">
      <c r="A902" s="1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S902" s="1"/>
    </row>
    <row r="903" spans="1:45" s="118" customFormat="1" ht="15.75" customHeight="1">
      <c r="A903" s="1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S903" s="1"/>
    </row>
    <row r="904" spans="1:45" s="118" customFormat="1" ht="15.75" customHeight="1">
      <c r="A904" s="1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S904" s="1"/>
    </row>
    <row r="905" spans="1:45" s="118" customFormat="1" ht="15.75" customHeight="1">
      <c r="A905" s="1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S905" s="1"/>
    </row>
    <row r="906" spans="1:45" s="118" customFormat="1" ht="15.75" customHeight="1">
      <c r="A906" s="1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S906" s="1"/>
    </row>
    <row r="907" spans="1:45" s="118" customFormat="1" ht="15.75" customHeight="1">
      <c r="A907" s="1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S907" s="1"/>
    </row>
    <row r="908" spans="1:45" s="118" customFormat="1" ht="15.75" customHeight="1">
      <c r="A908" s="1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S908" s="1"/>
    </row>
    <row r="909" spans="1:45" s="118" customFormat="1" ht="15.75" customHeight="1">
      <c r="A909" s="1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S909" s="1"/>
    </row>
    <row r="910" spans="1:45" s="118" customFormat="1" ht="15.75" customHeight="1">
      <c r="A910" s="1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S910" s="1"/>
    </row>
    <row r="911" spans="1:45" s="118" customFormat="1" ht="15.75" customHeight="1">
      <c r="A911" s="1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S911" s="1"/>
    </row>
    <row r="912" spans="1:45" s="118" customFormat="1" ht="15.75" customHeight="1">
      <c r="A912" s="1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S912" s="1"/>
    </row>
    <row r="913" spans="1:45" s="118" customFormat="1" ht="15.75" customHeight="1">
      <c r="A913" s="1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S913" s="1"/>
    </row>
    <row r="914" spans="1:45" s="118" customFormat="1" ht="15.75" customHeight="1">
      <c r="A914" s="1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S914" s="1"/>
    </row>
    <row r="915" spans="1:45" s="118" customFormat="1" ht="15.75" customHeight="1">
      <c r="A915" s="1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S915" s="1"/>
    </row>
    <row r="916" spans="1:45" s="118" customFormat="1" ht="15.75" customHeight="1">
      <c r="A916" s="1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S916" s="1"/>
    </row>
    <row r="917" spans="1:45" s="118" customFormat="1" ht="15.75" customHeight="1">
      <c r="A917" s="1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S917" s="1"/>
    </row>
    <row r="918" spans="1:45" s="118" customFormat="1" ht="15.75" customHeight="1">
      <c r="A918" s="1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S918" s="1"/>
    </row>
    <row r="919" spans="1:45" s="118" customFormat="1" ht="15.75" customHeight="1">
      <c r="A919" s="1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S919" s="1"/>
    </row>
    <row r="920" spans="1:45" s="118" customFormat="1" ht="15.75" customHeight="1">
      <c r="A920" s="1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S920" s="1"/>
    </row>
    <row r="921" spans="1:45" s="118" customFormat="1" ht="15.75" customHeight="1">
      <c r="A921" s="1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S921" s="1"/>
    </row>
    <row r="922" spans="1:45" s="118" customFormat="1" ht="15.75" customHeight="1">
      <c r="A922" s="1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S922" s="1"/>
    </row>
    <row r="923" spans="1:45" s="118" customFormat="1" ht="15.75" customHeight="1">
      <c r="A923" s="1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S923" s="1"/>
    </row>
    <row r="924" spans="1:45" s="118" customFormat="1" ht="15.75" customHeight="1">
      <c r="A924" s="1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S924" s="1"/>
    </row>
    <row r="925" spans="1:45" s="118" customFormat="1" ht="15.75" customHeight="1">
      <c r="A925" s="1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S925" s="1"/>
    </row>
    <row r="926" spans="1:45" s="118" customFormat="1" ht="15.75" customHeight="1">
      <c r="A926" s="1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S926" s="1"/>
    </row>
    <row r="927" spans="1:45" s="118" customFormat="1" ht="15.75" customHeight="1">
      <c r="A927" s="1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S927" s="1"/>
    </row>
    <row r="928" spans="1:45" s="118" customFormat="1" ht="15.75" customHeight="1">
      <c r="A928" s="1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S928" s="1"/>
    </row>
    <row r="929" spans="1:45" s="118" customFormat="1" ht="15.75" customHeight="1">
      <c r="A929" s="1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S929" s="1"/>
    </row>
    <row r="930" spans="1:45" s="118" customFormat="1" ht="15.75" customHeight="1">
      <c r="A930" s="1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S930" s="1"/>
    </row>
    <row r="931" spans="1:45" s="118" customFormat="1" ht="15.75" customHeight="1">
      <c r="A931" s="1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S931" s="1"/>
    </row>
    <row r="932" spans="1:45" s="118" customFormat="1" ht="15.75" customHeight="1">
      <c r="A932" s="1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S932" s="1"/>
    </row>
    <row r="933" spans="1:45" s="118" customFormat="1" ht="15.75" customHeight="1">
      <c r="A933" s="1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S933" s="1"/>
    </row>
    <row r="934" spans="1:45" s="118" customFormat="1" ht="15.75" customHeight="1">
      <c r="A934" s="1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S934" s="1"/>
    </row>
    <row r="935" spans="1:45" s="118" customFormat="1" ht="15.75" customHeight="1">
      <c r="A935" s="1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S935" s="1"/>
    </row>
    <row r="936" spans="1:45" s="118" customFormat="1" ht="15.75" customHeight="1">
      <c r="A936" s="1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S936" s="1"/>
    </row>
    <row r="937" spans="1:45" s="118" customFormat="1" ht="15.75" customHeight="1">
      <c r="A937" s="1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S937" s="1"/>
    </row>
    <row r="938" spans="1:45" s="118" customFormat="1" ht="15.75" customHeight="1">
      <c r="A938" s="1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S938" s="1"/>
    </row>
    <row r="939" spans="1:45" s="118" customFormat="1" ht="15.75" customHeight="1">
      <c r="A939" s="1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S939" s="1"/>
    </row>
    <row r="940" spans="1:45" s="118" customFormat="1" ht="15.75" customHeight="1">
      <c r="A940" s="1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S940" s="1"/>
    </row>
    <row r="941" spans="1:45" s="118" customFormat="1" ht="15.75" customHeight="1">
      <c r="A941" s="1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S941" s="1"/>
    </row>
    <row r="942" spans="1:45" s="118" customFormat="1" ht="15.75" customHeight="1">
      <c r="A942" s="1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S942" s="1"/>
    </row>
    <row r="943" spans="1:45" s="118" customFormat="1" ht="15.75" customHeight="1">
      <c r="A943" s="1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S943" s="1"/>
    </row>
    <row r="944" spans="1:45" s="118" customFormat="1" ht="15.75" customHeight="1">
      <c r="A944" s="1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S944" s="1"/>
    </row>
    <row r="945" spans="1:45" s="118" customFormat="1" ht="15.75" customHeight="1">
      <c r="A945" s="1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S945" s="1"/>
    </row>
    <row r="946" spans="1:45" s="118" customFormat="1" ht="15.75" customHeight="1">
      <c r="A946" s="1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S946" s="1"/>
    </row>
    <row r="947" spans="1:45" s="118" customFormat="1" ht="15.75" customHeight="1">
      <c r="A947" s="1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S947" s="1"/>
    </row>
    <row r="948" spans="1:45" s="118" customFormat="1" ht="15.75" customHeight="1">
      <c r="A948" s="1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S948" s="1"/>
    </row>
    <row r="949" spans="1:45" s="118" customFormat="1" ht="15.75" customHeight="1">
      <c r="A949" s="1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S949" s="1"/>
    </row>
    <row r="950" spans="1:45" s="118" customFormat="1" ht="15.75" customHeight="1">
      <c r="A950" s="1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S950" s="1"/>
    </row>
    <row r="951" spans="1:45" s="118" customFormat="1" ht="15.75" customHeight="1">
      <c r="A951" s="1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S951" s="1"/>
    </row>
    <row r="952" spans="1:45" s="118" customFormat="1" ht="15.75" customHeight="1">
      <c r="A952" s="1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S952" s="1"/>
    </row>
    <row r="953" spans="1:45" s="118" customFormat="1" ht="15.75" customHeight="1">
      <c r="A953" s="1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S953" s="1"/>
    </row>
    <row r="954" spans="1:45" s="118" customFormat="1" ht="15.75" customHeight="1">
      <c r="A954" s="1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S954" s="1"/>
    </row>
    <row r="955" spans="1:45" s="118" customFormat="1" ht="15.75" customHeight="1">
      <c r="A955" s="1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S955" s="1"/>
    </row>
    <row r="956" spans="1:45" s="118" customFormat="1" ht="15.75" customHeight="1">
      <c r="A956" s="1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S956" s="1"/>
    </row>
    <row r="957" spans="1:45" s="118" customFormat="1" ht="15.75" customHeight="1">
      <c r="A957" s="1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S957" s="1"/>
    </row>
    <row r="958" spans="1:45" s="118" customFormat="1" ht="15.75" customHeight="1">
      <c r="A958" s="1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S958" s="1"/>
    </row>
    <row r="959" spans="1:45" s="118" customFormat="1" ht="15.75" customHeight="1">
      <c r="A959" s="1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S959" s="1"/>
    </row>
    <row r="960" spans="1:45" s="118" customFormat="1" ht="15.75" customHeight="1">
      <c r="A960" s="1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S960" s="1"/>
    </row>
    <row r="961" spans="1:45" s="118" customFormat="1" ht="15.75" customHeight="1">
      <c r="A961" s="1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S961" s="1"/>
    </row>
    <row r="962" spans="1:45" s="118" customFormat="1" ht="15.75" customHeight="1">
      <c r="A962" s="1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S962" s="1"/>
    </row>
    <row r="963" spans="1:45" s="118" customFormat="1" ht="15.75" customHeight="1">
      <c r="A963" s="1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S963" s="1"/>
    </row>
    <row r="964" spans="1:45" s="118" customFormat="1" ht="15.75" customHeight="1">
      <c r="A964" s="1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S964" s="1"/>
    </row>
    <row r="965" spans="1:45" s="118" customFormat="1" ht="15.75" customHeight="1">
      <c r="A965" s="1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S965" s="1"/>
    </row>
    <row r="966" spans="1:45" s="118" customFormat="1" ht="15.75" customHeight="1">
      <c r="A966" s="1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S966" s="1"/>
    </row>
  </sheetData>
  <mergeCells count="11">
    <mergeCell ref="C32:C33"/>
    <mergeCell ref="H38:J38"/>
    <mergeCell ref="B2:AB2"/>
    <mergeCell ref="B3:AB3"/>
    <mergeCell ref="H4:J4"/>
    <mergeCell ref="K4:M4"/>
    <mergeCell ref="N4:P4"/>
    <mergeCell ref="Q4:S4"/>
    <mergeCell ref="T4:V4"/>
    <mergeCell ref="W4:Y4"/>
    <mergeCell ref="Z4:AB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28</vt:i4>
      </vt:variant>
      <vt:variant>
        <vt:lpstr>Intervalos nomeados</vt:lpstr>
      </vt:variant>
      <vt:variant>
        <vt:i4>20</vt:i4>
      </vt:variant>
    </vt:vector>
  </HeadingPairs>
  <TitlesOfParts>
    <vt:vector size="48" baseType="lpstr">
      <vt:lpstr>Menu</vt:lpstr>
      <vt:lpstr>P.C.</vt:lpstr>
      <vt:lpstr>Projeção Populacional</vt:lpstr>
      <vt:lpstr>PP_1</vt:lpstr>
      <vt:lpstr>Graf.Popu</vt:lpstr>
      <vt:lpstr>P.F.</vt:lpstr>
      <vt:lpstr>Exp</vt:lpstr>
      <vt:lpstr>PF(1ano)</vt:lpstr>
      <vt:lpstr>PF(2anos)</vt:lpstr>
      <vt:lpstr>PF(3anos)</vt:lpstr>
      <vt:lpstr>1</vt:lpstr>
      <vt:lpstr>1 (5)</vt:lpstr>
      <vt:lpstr>1 (4)</vt:lpstr>
      <vt:lpstr>1 (3)</vt:lpstr>
      <vt:lpstr>1 (2)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14</vt:lpstr>
      <vt:lpstr>17</vt:lpstr>
      <vt:lpstr>'1'!ANO</vt:lpstr>
      <vt:lpstr>'1 (2)'!ANO</vt:lpstr>
      <vt:lpstr>'1 (3)'!ANO</vt:lpstr>
      <vt:lpstr>'1 (4)'!ANO</vt:lpstr>
      <vt:lpstr>'1 (5)'!ANO</vt:lpstr>
      <vt:lpstr>P.F.!ANO</vt:lpstr>
      <vt:lpstr>'PF(1ano)'!ANO</vt:lpstr>
      <vt:lpstr>'PF(2anos)'!ANO</vt:lpstr>
      <vt:lpstr>'PF(3anos)'!ANO</vt:lpstr>
      <vt:lpstr>'1'!Anos</vt:lpstr>
      <vt:lpstr>'1 (2)'!Anos</vt:lpstr>
      <vt:lpstr>'1 (3)'!Anos</vt:lpstr>
      <vt:lpstr>'1 (4)'!Anos</vt:lpstr>
      <vt:lpstr>'1 (5)'!Anos</vt:lpstr>
      <vt:lpstr>P.F.!Anos</vt:lpstr>
      <vt:lpstr>'PF(1ano)'!Anos</vt:lpstr>
      <vt:lpstr>'PF(2anos)'!Anos</vt:lpstr>
      <vt:lpstr>'PF(3anos)'!Anos</vt:lpstr>
      <vt:lpstr>'Projeção Populacional'!Anos</vt:lpstr>
      <vt:lpstr>Tipo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Ibdobras</dc:creator>
  <cp:lastModifiedBy>Loja</cp:lastModifiedBy>
  <cp:lastPrinted>2017-09-09T13:27:57Z</cp:lastPrinted>
  <dcterms:created xsi:type="dcterms:W3CDTF">2017-06-08T17:47:56Z</dcterms:created>
  <dcterms:modified xsi:type="dcterms:W3CDTF">2017-09-09T13:28:10Z</dcterms:modified>
</cp:coreProperties>
</file>